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08dc2d7028fa10fb/Finep-DocumentosTrabalho/PRH/PCP/7aPCP-202307/"/>
    </mc:Choice>
  </mc:AlternateContent>
  <xr:revisionPtr revIDLastSave="166" documentId="8_{29299029-A2B2-4CF1-8AE4-687405D66BD6}" xr6:coauthVersionLast="47" xr6:coauthVersionMax="47" xr10:uidLastSave="{FA4B5853-B4C4-46C2-A259-4F66AE8C6597}"/>
  <workbookProtection workbookAlgorithmName="SHA-512" workbookHashValue="YhPOyqqpIPnJdFrFxRQEQA4bM2WCIzkNij8I/ZU5qB9Eqcfrxs9EJ9wmMAZKiYtf7AgIdDx8Zf2Rem1zmUH7Uw==" workbookSaltValue="jEBkI3XhsCp/kuYqbgAvug==" workbookSpinCount="100000" lockStructure="1"/>
  <bookViews>
    <workbookView xWindow="-120" yWindow="-120" windowWidth="29040" windowHeight="15720" tabRatio="791" xr2:uid="{00000000-000D-0000-FFFF-FFFF00000000}"/>
  </bookViews>
  <sheets>
    <sheet name="Checklist" sheetId="1" r:id="rId1"/>
    <sheet name="Info" sheetId="2" state="hidden" r:id="rId2"/>
    <sheet name="Repasses" sheetId="3" state="hidden" r:id="rId3"/>
    <sheet name="Encaminhamento" sheetId="4" r:id="rId4"/>
    <sheet name="Pagamento_de_Bolsas" sheetId="5" r:id="rId5"/>
    <sheet name="FolhasPgto" sheetId="6" state="hidden" r:id="rId6"/>
    <sheet name="AuxFolhas" sheetId="13" state="hidden" r:id="rId7"/>
    <sheet name="Termino_de_Bolsas" sheetId="12" r:id="rId8"/>
    <sheet name="Utilização_de_Taxa_de_Bancada" sheetId="7" r:id="rId9"/>
    <sheet name="Devoluções_à_Conta" sheetId="8" r:id="rId10"/>
    <sheet name="Declaração_-_Bens_e_Serviços" sheetId="9" r:id="rId11"/>
    <sheet name="Declaração_-_Passagens,_Diárias" sheetId="10" r:id="rId12"/>
  </sheets>
  <definedNames>
    <definedName name="_xlnm._FilterDatabase" localSheetId="6" hidden="1">AuxFolhas!$B$2:$E$12818</definedName>
    <definedName name="_xlnm._FilterDatabase" localSheetId="5" hidden="1">FolhasPgto!$A$1:$U$1630</definedName>
    <definedName name="_xlnm._FilterDatabase" localSheetId="1" hidden="1">Info!$A$1:$P$57</definedName>
    <definedName name="_xlnm.Print_Area" localSheetId="9">Devoluções_à_Conta!$B$1:$O$58</definedName>
    <definedName name="_xlnm.Print_Area" localSheetId="4">Pagamento_de_Bolsas!$B$1:$R$117</definedName>
    <definedName name="_xlnm.Print_Area" localSheetId="2">Repasses!$B$1:$R$57</definedName>
    <definedName name="_xlnm.Print_Area" localSheetId="7">Termino_de_Bolsas!$B$1:$O$58</definedName>
    <definedName name="_xlnm.Print_Area" localSheetId="8">Utilização_de_Taxa_de_Bancada!$E$1:$S$71</definedName>
    <definedName name="LISTA_BS">!#REF!</definedName>
    <definedName name="LISTA_PID">!#REF!</definedName>
    <definedName name="listaanotrimestre">Info!$AI$1:$AI$35</definedName>
    <definedName name="Listadedespesas_INFO">Info!$AY$2:$AY$7</definedName>
    <definedName name="listaitensdespesa">Checklist!#REF!</definedName>
    <definedName name="listaitensdespesa_">Checklist!#REF!</definedName>
    <definedName name="listaitensdespesa_INFO">Info!$AY$2:$AY$11</definedName>
    <definedName name="Listameses" localSheetId="11">!#REF!</definedName>
    <definedName name="Listameses">!#REF!</definedName>
    <definedName name="ListaPRHs">Info!$A$2:$A$57</definedName>
    <definedName name="_xlnm.Print_Titles" localSheetId="4">Pagamento_de_Bolsas!$1:$4</definedName>
    <definedName name="_xlnm.Print_Titles" localSheetId="2">Repasses!$1:$2</definedName>
    <definedName name="_xlnm.Print_Titles" localSheetId="8">Utilização_de_Taxa_de_Bancada!$1:$11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7" i="1" l="1"/>
  <c r="C27" i="1"/>
  <c r="B1084" i="6"/>
  <c r="A1084" i="6" s="1"/>
  <c r="B1118" i="6"/>
  <c r="A1118" i="6" s="1"/>
  <c r="B1145" i="6"/>
  <c r="A1145" i="6" s="1"/>
  <c r="B1166" i="6"/>
  <c r="A1166" i="6" s="1"/>
  <c r="B1167" i="6"/>
  <c r="A1167" i="6" s="1"/>
  <c r="B1195" i="6"/>
  <c r="A1195" i="6" s="1"/>
  <c r="B1223" i="6"/>
  <c r="B1252" i="6"/>
  <c r="A1252" i="6" s="1"/>
  <c r="B1284" i="6"/>
  <c r="A1284" i="6" s="1"/>
  <c r="B1313" i="6"/>
  <c r="B1314" i="6" s="1"/>
  <c r="B1315" i="6" s="1"/>
  <c r="A1315" i="6" s="1"/>
  <c r="B1316" i="6"/>
  <c r="B1335" i="6"/>
  <c r="A1335" i="6" s="1"/>
  <c r="B1370" i="6"/>
  <c r="B1371" i="6" s="1"/>
  <c r="B1372" i="6" s="1"/>
  <c r="A1404" i="6"/>
  <c r="B1404" i="6"/>
  <c r="B1405" i="6" s="1"/>
  <c r="B1418" i="6"/>
  <c r="B1419" i="6" s="1"/>
  <c r="B1420" i="6" s="1"/>
  <c r="A1420" i="6" s="1"/>
  <c r="B1439" i="6"/>
  <c r="B1440" i="6" s="1"/>
  <c r="A1440" i="6" s="1"/>
  <c r="B1441" i="6"/>
  <c r="A1441" i="6" s="1"/>
  <c r="A1479" i="6"/>
  <c r="B1479" i="6"/>
  <c r="B1480" i="6" s="1"/>
  <c r="B1505" i="6"/>
  <c r="B1536" i="6"/>
  <c r="B1537" i="6" s="1"/>
  <c r="A1537" i="6" s="1"/>
  <c r="B764" i="6"/>
  <c r="B789" i="6"/>
  <c r="A789" i="6" s="1"/>
  <c r="B825" i="6"/>
  <c r="A825" i="6" s="1"/>
  <c r="B854" i="6"/>
  <c r="B888" i="6"/>
  <c r="A888" i="6" s="1"/>
  <c r="B910" i="6"/>
  <c r="A910" i="6" s="1"/>
  <c r="B944" i="6"/>
  <c r="A944" i="6" s="1"/>
  <c r="B975" i="6"/>
  <c r="B976" i="6" s="1"/>
  <c r="B989" i="6"/>
  <c r="B1016" i="6"/>
  <c r="A1016" i="6" s="1"/>
  <c r="B1047" i="6"/>
  <c r="A1047" i="6" s="1"/>
  <c r="A3" i="13"/>
  <c r="A4" i="13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070" i="13"/>
  <c r="A4071" i="13"/>
  <c r="A4072" i="13"/>
  <c r="A4073" i="13"/>
  <c r="A4074" i="13"/>
  <c r="A4075" i="13"/>
  <c r="A4076" i="13"/>
  <c r="A4077" i="13"/>
  <c r="A4078" i="13"/>
  <c r="A4079" i="13"/>
  <c r="A4080" i="13"/>
  <c r="A4081" i="13"/>
  <c r="A4082" i="13"/>
  <c r="A4083" i="13"/>
  <c r="A4084" i="13"/>
  <c r="A4085" i="13"/>
  <c r="A4086" i="13"/>
  <c r="A4087" i="13"/>
  <c r="A4088" i="13"/>
  <c r="A4089" i="13"/>
  <c r="A4090" i="13"/>
  <c r="A4091" i="13"/>
  <c r="A4092" i="13"/>
  <c r="A4093" i="13"/>
  <c r="A4094" i="13"/>
  <c r="A4095" i="13"/>
  <c r="A4096" i="13"/>
  <c r="A4097" i="13"/>
  <c r="A4098" i="13"/>
  <c r="A4099" i="13"/>
  <c r="A4100" i="13"/>
  <c r="A4101" i="13"/>
  <c r="A4102" i="13"/>
  <c r="A4103" i="13"/>
  <c r="A4104" i="13"/>
  <c r="A4105" i="13"/>
  <c r="A4106" i="13"/>
  <c r="A4107" i="13"/>
  <c r="A4108" i="13"/>
  <c r="A4109" i="13"/>
  <c r="A4110" i="13"/>
  <c r="A4111" i="13"/>
  <c r="A4112" i="13"/>
  <c r="A4113" i="13"/>
  <c r="A4114" i="13"/>
  <c r="A4115" i="13"/>
  <c r="A4116" i="13"/>
  <c r="A4117" i="13"/>
  <c r="A4118" i="13"/>
  <c r="A4119" i="13"/>
  <c r="A4120" i="13"/>
  <c r="A4121" i="13"/>
  <c r="A4122" i="13"/>
  <c r="A4123" i="13"/>
  <c r="A4124" i="13"/>
  <c r="A4125" i="13"/>
  <c r="A4126" i="13"/>
  <c r="A4127" i="13"/>
  <c r="A4128" i="13"/>
  <c r="A4129" i="13"/>
  <c r="A4130" i="13"/>
  <c r="A4131" i="13"/>
  <c r="A4132" i="13"/>
  <c r="A4133" i="13"/>
  <c r="A4134" i="13"/>
  <c r="A4135" i="13"/>
  <c r="A4136" i="13"/>
  <c r="A4137" i="13"/>
  <c r="A4138" i="13"/>
  <c r="A4139" i="13"/>
  <c r="A4140" i="13"/>
  <c r="A4141" i="13"/>
  <c r="A4142" i="13"/>
  <c r="A4143" i="13"/>
  <c r="A4144" i="13"/>
  <c r="A4145" i="13"/>
  <c r="A4146" i="13"/>
  <c r="A4147" i="13"/>
  <c r="A4148" i="13"/>
  <c r="A4149" i="13"/>
  <c r="A4150" i="13"/>
  <c r="A4151" i="13"/>
  <c r="A4152" i="13"/>
  <c r="A4153" i="13"/>
  <c r="A4154" i="13"/>
  <c r="A4155" i="13"/>
  <c r="A4156" i="13"/>
  <c r="A4157" i="13"/>
  <c r="A4158" i="13"/>
  <c r="A4159" i="13"/>
  <c r="A4160" i="13"/>
  <c r="A4161" i="13"/>
  <c r="A4162" i="13"/>
  <c r="A4163" i="13"/>
  <c r="A4164" i="13"/>
  <c r="A4165" i="13"/>
  <c r="A4166" i="13"/>
  <c r="A4167" i="13"/>
  <c r="A4168" i="13"/>
  <c r="A4169" i="13"/>
  <c r="A4170" i="13"/>
  <c r="A4171" i="13"/>
  <c r="A4172" i="13"/>
  <c r="A4173" i="13"/>
  <c r="A4174" i="13"/>
  <c r="A4175" i="13"/>
  <c r="A4176" i="13"/>
  <c r="A4177" i="13"/>
  <c r="A4178" i="13"/>
  <c r="A4179" i="13"/>
  <c r="A4180" i="13"/>
  <c r="A4181" i="13"/>
  <c r="A4182" i="13"/>
  <c r="A4183" i="13"/>
  <c r="A4184" i="13"/>
  <c r="A4185" i="13"/>
  <c r="A4186" i="13"/>
  <c r="A4187" i="13"/>
  <c r="A4188" i="13"/>
  <c r="A4189" i="13"/>
  <c r="A4190" i="13"/>
  <c r="A4191" i="13"/>
  <c r="A4192" i="13"/>
  <c r="A4193" i="13"/>
  <c r="A4194" i="13"/>
  <c r="A4195" i="13"/>
  <c r="A4196" i="13"/>
  <c r="A4197" i="13"/>
  <c r="A4198" i="13"/>
  <c r="A4199" i="13"/>
  <c r="A4200" i="13"/>
  <c r="A4201" i="13"/>
  <c r="A4202" i="13"/>
  <c r="A4203" i="13"/>
  <c r="A4204" i="13"/>
  <c r="A4205" i="13"/>
  <c r="A4206" i="13"/>
  <c r="A4207" i="13"/>
  <c r="A4208" i="13"/>
  <c r="A4209" i="13"/>
  <c r="A4210" i="13"/>
  <c r="A4211" i="13"/>
  <c r="A4212" i="13"/>
  <c r="A4213" i="13"/>
  <c r="A4214" i="13"/>
  <c r="A4215" i="13"/>
  <c r="A4216" i="13"/>
  <c r="A4217" i="13"/>
  <c r="A4218" i="13"/>
  <c r="A4219" i="13"/>
  <c r="A4220" i="13"/>
  <c r="A4221" i="13"/>
  <c r="A4222" i="13"/>
  <c r="A4223" i="13"/>
  <c r="A4224" i="13"/>
  <c r="A4225" i="13"/>
  <c r="A4226" i="13"/>
  <c r="A4227" i="13"/>
  <c r="A4228" i="13"/>
  <c r="A4229" i="13"/>
  <c r="A4230" i="13"/>
  <c r="A4231" i="13"/>
  <c r="A4232" i="13"/>
  <c r="A4233" i="13"/>
  <c r="A4234" i="13"/>
  <c r="A4235" i="13"/>
  <c r="A4236" i="13"/>
  <c r="A4237" i="13"/>
  <c r="A4238" i="13"/>
  <c r="A4239" i="13"/>
  <c r="A4240" i="13"/>
  <c r="A4241" i="13"/>
  <c r="A4242" i="13"/>
  <c r="A4243" i="13"/>
  <c r="A4244" i="13"/>
  <c r="A4245" i="13"/>
  <c r="A4246" i="13"/>
  <c r="A4247" i="13"/>
  <c r="A4248" i="13"/>
  <c r="A4249" i="13"/>
  <c r="A4250" i="13"/>
  <c r="A4251" i="13"/>
  <c r="A4252" i="13"/>
  <c r="A4253" i="13"/>
  <c r="A4254" i="13"/>
  <c r="A4255" i="13"/>
  <c r="A4256" i="13"/>
  <c r="A4257" i="13"/>
  <c r="A4258" i="13"/>
  <c r="A4259" i="13"/>
  <c r="A4260" i="13"/>
  <c r="A4261" i="13"/>
  <c r="A4262" i="13"/>
  <c r="A4263" i="13"/>
  <c r="A4264" i="13"/>
  <c r="A4265" i="13"/>
  <c r="A4266" i="13"/>
  <c r="A4267" i="13"/>
  <c r="A4268" i="13"/>
  <c r="A4269" i="13"/>
  <c r="A4270" i="13"/>
  <c r="A4271" i="13"/>
  <c r="A4272" i="13"/>
  <c r="A4273" i="13"/>
  <c r="A4274" i="13"/>
  <c r="A4275" i="13"/>
  <c r="A4276" i="13"/>
  <c r="A4277" i="13"/>
  <c r="A4278" i="13"/>
  <c r="A4279" i="13"/>
  <c r="A4280" i="13"/>
  <c r="A4281" i="13"/>
  <c r="A4282" i="13"/>
  <c r="A4283" i="13"/>
  <c r="A4284" i="13"/>
  <c r="A4285" i="13"/>
  <c r="A4286" i="13"/>
  <c r="A4287" i="13"/>
  <c r="A4288" i="13"/>
  <c r="A4289" i="13"/>
  <c r="A4290" i="13"/>
  <c r="A4291" i="13"/>
  <c r="A4292" i="13"/>
  <c r="A4293" i="13"/>
  <c r="A4294" i="13"/>
  <c r="A4295" i="13"/>
  <c r="A4296" i="13"/>
  <c r="A4297" i="13"/>
  <c r="A4298" i="13"/>
  <c r="A4299" i="13"/>
  <c r="A4300" i="13"/>
  <c r="A4301" i="13"/>
  <c r="A4302" i="13"/>
  <c r="A4303" i="13"/>
  <c r="A4304" i="13"/>
  <c r="A4305" i="13"/>
  <c r="A4306" i="13"/>
  <c r="A4307" i="13"/>
  <c r="A4308" i="13"/>
  <c r="A4309" i="13"/>
  <c r="A4310" i="13"/>
  <c r="A4311" i="13"/>
  <c r="A4312" i="13"/>
  <c r="A4313" i="13"/>
  <c r="A4314" i="13"/>
  <c r="A4315" i="13"/>
  <c r="A4316" i="13"/>
  <c r="A4317" i="13"/>
  <c r="A4318" i="13"/>
  <c r="A4319" i="13"/>
  <c r="A4320" i="13"/>
  <c r="A4321" i="13"/>
  <c r="A4322" i="13"/>
  <c r="A4323" i="13"/>
  <c r="A4324" i="13"/>
  <c r="A4325" i="13"/>
  <c r="A4326" i="13"/>
  <c r="A4327" i="13"/>
  <c r="A4328" i="13"/>
  <c r="A4329" i="13"/>
  <c r="A4330" i="13"/>
  <c r="A4331" i="13"/>
  <c r="A4332" i="13"/>
  <c r="A4333" i="13"/>
  <c r="A4334" i="13"/>
  <c r="A4335" i="13"/>
  <c r="A4336" i="13"/>
  <c r="A4337" i="13"/>
  <c r="A4338" i="13"/>
  <c r="A4339" i="13"/>
  <c r="A4340" i="13"/>
  <c r="A4341" i="13"/>
  <c r="A4342" i="13"/>
  <c r="A4343" i="13"/>
  <c r="A4344" i="13"/>
  <c r="A4345" i="13"/>
  <c r="A4346" i="13"/>
  <c r="A4347" i="13"/>
  <c r="A4348" i="13"/>
  <c r="A4349" i="13"/>
  <c r="A4350" i="13"/>
  <c r="A4351" i="13"/>
  <c r="A4352" i="13"/>
  <c r="A4353" i="13"/>
  <c r="A4354" i="13"/>
  <c r="A4355" i="13"/>
  <c r="A4356" i="13"/>
  <c r="A4357" i="13"/>
  <c r="A4358" i="13"/>
  <c r="A4359" i="13"/>
  <c r="A4360" i="13"/>
  <c r="A4361" i="13"/>
  <c r="A4362" i="13"/>
  <c r="A4363" i="13"/>
  <c r="A4364" i="13"/>
  <c r="A4365" i="13"/>
  <c r="A4366" i="13"/>
  <c r="A4367" i="13"/>
  <c r="A4368" i="13"/>
  <c r="A4369" i="13"/>
  <c r="A4370" i="13"/>
  <c r="A4371" i="13"/>
  <c r="A4372" i="13"/>
  <c r="A4373" i="13"/>
  <c r="A4374" i="13"/>
  <c r="A4375" i="13"/>
  <c r="A4376" i="13"/>
  <c r="A4377" i="13"/>
  <c r="A4378" i="13"/>
  <c r="A4379" i="13"/>
  <c r="A4380" i="13"/>
  <c r="A4381" i="13"/>
  <c r="A4382" i="13"/>
  <c r="A4383" i="13"/>
  <c r="A4384" i="13"/>
  <c r="A4385" i="13"/>
  <c r="A4386" i="13"/>
  <c r="A4387" i="13"/>
  <c r="A4388" i="13"/>
  <c r="A4389" i="13"/>
  <c r="A4390" i="13"/>
  <c r="A4391" i="13"/>
  <c r="A4392" i="13"/>
  <c r="A4393" i="13"/>
  <c r="A4394" i="13"/>
  <c r="A4395" i="13"/>
  <c r="A4396" i="13"/>
  <c r="A4397" i="13"/>
  <c r="A4398" i="13"/>
  <c r="A4399" i="13"/>
  <c r="A4400" i="13"/>
  <c r="A4401" i="13"/>
  <c r="A4402" i="13"/>
  <c r="A4403" i="13"/>
  <c r="A4404" i="13"/>
  <c r="A4405" i="13"/>
  <c r="A4406" i="13"/>
  <c r="A4407" i="13"/>
  <c r="A4408" i="13"/>
  <c r="A4409" i="13"/>
  <c r="A4410" i="13"/>
  <c r="A4411" i="13"/>
  <c r="A4412" i="13"/>
  <c r="A4413" i="13"/>
  <c r="A4414" i="13"/>
  <c r="A4415" i="13"/>
  <c r="A4416" i="13"/>
  <c r="A4417" i="13"/>
  <c r="A4418" i="13"/>
  <c r="A4419" i="13"/>
  <c r="A4420" i="13"/>
  <c r="A4421" i="13"/>
  <c r="A4422" i="13"/>
  <c r="A4423" i="13"/>
  <c r="A4424" i="13"/>
  <c r="A4425" i="13"/>
  <c r="A4426" i="13"/>
  <c r="A4427" i="13"/>
  <c r="A4428" i="13"/>
  <c r="A4429" i="13"/>
  <c r="A4430" i="13"/>
  <c r="A4431" i="13"/>
  <c r="A4432" i="13"/>
  <c r="A4433" i="13"/>
  <c r="A4434" i="13"/>
  <c r="A4435" i="13"/>
  <c r="A4436" i="13"/>
  <c r="A4437" i="13"/>
  <c r="A4438" i="13"/>
  <c r="A4439" i="13"/>
  <c r="A4440" i="13"/>
  <c r="A4441" i="13"/>
  <c r="A4442" i="13"/>
  <c r="A4443" i="13"/>
  <c r="A4444" i="13"/>
  <c r="A4445" i="13"/>
  <c r="A4446" i="13"/>
  <c r="A4447" i="13"/>
  <c r="A4448" i="13"/>
  <c r="A4449" i="13"/>
  <c r="A4450" i="13"/>
  <c r="A4451" i="13"/>
  <c r="A4452" i="13"/>
  <c r="A4453" i="13"/>
  <c r="A4454" i="13"/>
  <c r="A4455" i="13"/>
  <c r="A4456" i="13"/>
  <c r="A4457" i="13"/>
  <c r="A4458" i="13"/>
  <c r="A4459" i="13"/>
  <c r="A4460" i="13"/>
  <c r="A4461" i="13"/>
  <c r="A4462" i="13"/>
  <c r="A4463" i="13"/>
  <c r="A4464" i="13"/>
  <c r="A4465" i="13"/>
  <c r="A4466" i="13"/>
  <c r="A4467" i="13"/>
  <c r="A4468" i="13"/>
  <c r="A4469" i="13"/>
  <c r="A4470" i="13"/>
  <c r="A4471" i="13"/>
  <c r="A4472" i="13"/>
  <c r="A4473" i="13"/>
  <c r="A4474" i="13"/>
  <c r="A4475" i="13"/>
  <c r="A4476" i="13"/>
  <c r="A4477" i="13"/>
  <c r="A4478" i="13"/>
  <c r="A4479" i="13"/>
  <c r="A4480" i="13"/>
  <c r="A4481" i="13"/>
  <c r="A4482" i="13"/>
  <c r="A4483" i="13"/>
  <c r="A4484" i="13"/>
  <c r="A4485" i="13"/>
  <c r="A4486" i="13"/>
  <c r="A4487" i="13"/>
  <c r="A4488" i="13"/>
  <c r="A4489" i="13"/>
  <c r="A4490" i="13"/>
  <c r="A4491" i="13"/>
  <c r="A4492" i="13"/>
  <c r="A4493" i="13"/>
  <c r="A4494" i="13"/>
  <c r="A4495" i="13"/>
  <c r="A4496" i="13"/>
  <c r="A4497" i="13"/>
  <c r="A4498" i="13"/>
  <c r="A4499" i="13"/>
  <c r="A4500" i="13"/>
  <c r="A4501" i="13"/>
  <c r="A4502" i="13"/>
  <c r="A4503" i="13"/>
  <c r="A4504" i="13"/>
  <c r="A4505" i="13"/>
  <c r="A4506" i="13"/>
  <c r="A4507" i="13"/>
  <c r="A4508" i="13"/>
  <c r="A4509" i="13"/>
  <c r="A4510" i="13"/>
  <c r="A4511" i="13"/>
  <c r="A4512" i="13"/>
  <c r="A4513" i="13"/>
  <c r="A4514" i="13"/>
  <c r="A4515" i="13"/>
  <c r="A4516" i="13"/>
  <c r="A4517" i="13"/>
  <c r="A4518" i="13"/>
  <c r="A4519" i="13"/>
  <c r="A4520" i="13"/>
  <c r="A4521" i="13"/>
  <c r="A4522" i="13"/>
  <c r="A4523" i="13"/>
  <c r="A4524" i="13"/>
  <c r="A4525" i="13"/>
  <c r="A4526" i="13"/>
  <c r="A4527" i="13"/>
  <c r="A4528" i="13"/>
  <c r="A4529" i="13"/>
  <c r="A4530" i="13"/>
  <c r="A4531" i="13"/>
  <c r="A4532" i="13"/>
  <c r="A4533" i="13"/>
  <c r="A4534" i="13"/>
  <c r="A4535" i="13"/>
  <c r="A4536" i="13"/>
  <c r="A4537" i="13"/>
  <c r="A4538" i="13"/>
  <c r="A4539" i="13"/>
  <c r="A4540" i="13"/>
  <c r="A4541" i="13"/>
  <c r="A4542" i="13"/>
  <c r="A4543" i="13"/>
  <c r="A4544" i="13"/>
  <c r="A4545" i="13"/>
  <c r="A4546" i="13"/>
  <c r="A4547" i="13"/>
  <c r="A4548" i="13"/>
  <c r="A4549" i="13"/>
  <c r="A4550" i="13"/>
  <c r="A4551" i="13"/>
  <c r="A4552" i="13"/>
  <c r="A4553" i="13"/>
  <c r="A4554" i="13"/>
  <c r="A4555" i="13"/>
  <c r="A4556" i="13"/>
  <c r="A4557" i="13"/>
  <c r="A4558" i="13"/>
  <c r="A4559" i="13"/>
  <c r="A4560" i="13"/>
  <c r="A4561" i="13"/>
  <c r="A4562" i="13"/>
  <c r="A4563" i="13"/>
  <c r="A4564" i="13"/>
  <c r="A4565" i="13"/>
  <c r="A4566" i="13"/>
  <c r="A4567" i="13"/>
  <c r="A4568" i="13"/>
  <c r="A4569" i="13"/>
  <c r="A4570" i="13"/>
  <c r="A4571" i="13"/>
  <c r="A4572" i="13"/>
  <c r="A4573" i="13"/>
  <c r="A4574" i="13"/>
  <c r="A4575" i="13"/>
  <c r="A4576" i="13"/>
  <c r="A4577" i="13"/>
  <c r="A4578" i="13"/>
  <c r="A4579" i="13"/>
  <c r="A4580" i="13"/>
  <c r="A4581" i="13"/>
  <c r="A4582" i="13"/>
  <c r="A4583" i="13"/>
  <c r="A4584" i="13"/>
  <c r="A4585" i="13"/>
  <c r="A4586" i="13"/>
  <c r="A4587" i="13"/>
  <c r="A4588" i="13"/>
  <c r="A4589" i="13"/>
  <c r="A4590" i="13"/>
  <c r="A4591" i="13"/>
  <c r="A4592" i="13"/>
  <c r="A4593" i="13"/>
  <c r="A4594" i="13"/>
  <c r="A4595" i="13"/>
  <c r="A4596" i="13"/>
  <c r="A4597" i="13"/>
  <c r="A4598" i="13"/>
  <c r="A4599" i="13"/>
  <c r="A4600" i="13"/>
  <c r="A4601" i="13"/>
  <c r="A4602" i="13"/>
  <c r="A4603" i="13"/>
  <c r="A4604" i="13"/>
  <c r="A4605" i="13"/>
  <c r="A4606" i="13"/>
  <c r="A4607" i="13"/>
  <c r="A4608" i="13"/>
  <c r="A4609" i="13"/>
  <c r="A4610" i="13"/>
  <c r="A4611" i="13"/>
  <c r="A4612" i="13"/>
  <c r="A4613" i="13"/>
  <c r="A4614" i="13"/>
  <c r="A4615" i="13"/>
  <c r="A4616" i="13"/>
  <c r="A4617" i="13"/>
  <c r="A4618" i="13"/>
  <c r="A4619" i="13"/>
  <c r="A4620" i="13"/>
  <c r="A4621" i="13"/>
  <c r="A4622" i="13"/>
  <c r="A4623" i="13"/>
  <c r="A4624" i="13"/>
  <c r="A4625" i="13"/>
  <c r="A4626" i="13"/>
  <c r="A4627" i="13"/>
  <c r="A4628" i="13"/>
  <c r="A4629" i="13"/>
  <c r="A4630" i="13"/>
  <c r="A4631" i="13"/>
  <c r="A4632" i="13"/>
  <c r="A4633" i="13"/>
  <c r="A4634" i="13"/>
  <c r="A4635" i="13"/>
  <c r="A4636" i="13"/>
  <c r="A4637" i="13"/>
  <c r="A4638" i="13"/>
  <c r="A4639" i="13"/>
  <c r="A4640" i="13"/>
  <c r="A4641" i="13"/>
  <c r="A4642" i="13"/>
  <c r="A4643" i="13"/>
  <c r="A4644" i="13"/>
  <c r="A4645" i="13"/>
  <c r="A4646" i="13"/>
  <c r="A4647" i="13"/>
  <c r="A4648" i="13"/>
  <c r="A4649" i="13"/>
  <c r="A4650" i="13"/>
  <c r="A4651" i="13"/>
  <c r="A4652" i="13"/>
  <c r="A4653" i="13"/>
  <c r="A4654" i="13"/>
  <c r="A4655" i="13"/>
  <c r="A4656" i="13"/>
  <c r="A4657" i="13"/>
  <c r="A4658" i="13"/>
  <c r="A4659" i="13"/>
  <c r="A4660" i="13"/>
  <c r="A4661" i="13"/>
  <c r="A4662" i="13"/>
  <c r="A4663" i="13"/>
  <c r="A4664" i="13"/>
  <c r="A4665" i="13"/>
  <c r="A4666" i="13"/>
  <c r="A4667" i="13"/>
  <c r="A4668" i="13"/>
  <c r="A4669" i="13"/>
  <c r="A4670" i="13"/>
  <c r="A4671" i="13"/>
  <c r="A4672" i="13"/>
  <c r="A4673" i="13"/>
  <c r="A4674" i="13"/>
  <c r="A4675" i="13"/>
  <c r="A4676" i="13"/>
  <c r="A4677" i="13"/>
  <c r="A4678" i="13"/>
  <c r="A4679" i="13"/>
  <c r="A4680" i="13"/>
  <c r="A4681" i="13"/>
  <c r="A4682" i="13"/>
  <c r="A4683" i="13"/>
  <c r="A4684" i="13"/>
  <c r="A4685" i="13"/>
  <c r="A4686" i="13"/>
  <c r="A4687" i="13"/>
  <c r="A4688" i="13"/>
  <c r="A4689" i="13"/>
  <c r="A4690" i="13"/>
  <c r="A4691" i="13"/>
  <c r="A4692" i="13"/>
  <c r="A4693" i="13"/>
  <c r="A4694" i="13"/>
  <c r="A4695" i="13"/>
  <c r="A4696" i="13"/>
  <c r="A4697" i="13"/>
  <c r="A4698" i="13"/>
  <c r="A4699" i="13"/>
  <c r="A4700" i="13"/>
  <c r="A4701" i="13"/>
  <c r="A4702" i="13"/>
  <c r="A4703" i="13"/>
  <c r="A4704" i="13"/>
  <c r="A4705" i="13"/>
  <c r="A4706" i="13"/>
  <c r="A4707" i="13"/>
  <c r="A4708" i="13"/>
  <c r="A4709" i="13"/>
  <c r="A4710" i="13"/>
  <c r="A4711" i="13"/>
  <c r="A4712" i="13"/>
  <c r="A4713" i="13"/>
  <c r="A4714" i="13"/>
  <c r="A4715" i="13"/>
  <c r="A4716" i="13"/>
  <c r="A4717" i="13"/>
  <c r="A4718" i="13"/>
  <c r="A4719" i="13"/>
  <c r="A4720" i="13"/>
  <c r="A4721" i="13"/>
  <c r="A4722" i="13"/>
  <c r="A4723" i="13"/>
  <c r="A4724" i="13"/>
  <c r="A4725" i="13"/>
  <c r="A4726" i="13"/>
  <c r="A4727" i="13"/>
  <c r="A4728" i="13"/>
  <c r="A4729" i="13"/>
  <c r="A4730" i="13"/>
  <c r="A4731" i="13"/>
  <c r="A4732" i="13"/>
  <c r="A4733" i="13"/>
  <c r="A4734" i="13"/>
  <c r="A4735" i="13"/>
  <c r="A4736" i="13"/>
  <c r="A4737" i="13"/>
  <c r="A4738" i="13"/>
  <c r="A4739" i="13"/>
  <c r="A4740" i="13"/>
  <c r="A4741" i="13"/>
  <c r="A4742" i="13"/>
  <c r="A4743" i="13"/>
  <c r="A4744" i="13"/>
  <c r="A4745" i="13"/>
  <c r="A4746" i="13"/>
  <c r="A4747" i="13"/>
  <c r="A4748" i="13"/>
  <c r="A4749" i="13"/>
  <c r="A4750" i="13"/>
  <c r="A4751" i="13"/>
  <c r="A4752" i="13"/>
  <c r="A4753" i="13"/>
  <c r="A4754" i="13"/>
  <c r="A4755" i="13"/>
  <c r="A4756" i="13"/>
  <c r="A4757" i="13"/>
  <c r="A4758" i="13"/>
  <c r="A4759" i="13"/>
  <c r="A4760" i="13"/>
  <c r="A4761" i="13"/>
  <c r="A4762" i="13"/>
  <c r="A4763" i="13"/>
  <c r="A4764" i="13"/>
  <c r="A4765" i="13"/>
  <c r="A4766" i="13"/>
  <c r="A4767" i="13"/>
  <c r="A4768" i="13"/>
  <c r="A4769" i="13"/>
  <c r="A4770" i="13"/>
  <c r="A4771" i="13"/>
  <c r="A4772" i="13"/>
  <c r="A4773" i="13"/>
  <c r="A4774" i="13"/>
  <c r="A4775" i="13"/>
  <c r="A4776" i="13"/>
  <c r="A4777" i="13"/>
  <c r="A4778" i="13"/>
  <c r="A4779" i="13"/>
  <c r="A4780" i="13"/>
  <c r="A4781" i="13"/>
  <c r="A4782" i="13"/>
  <c r="A4783" i="13"/>
  <c r="A4784" i="13"/>
  <c r="A4785" i="13"/>
  <c r="A4786" i="13"/>
  <c r="A4787" i="13"/>
  <c r="A4788" i="13"/>
  <c r="A4789" i="13"/>
  <c r="A4790" i="13"/>
  <c r="A4791" i="13"/>
  <c r="A4792" i="13"/>
  <c r="A4793" i="13"/>
  <c r="A4794" i="13"/>
  <c r="A4795" i="13"/>
  <c r="A4796" i="13"/>
  <c r="A4797" i="13"/>
  <c r="A4798" i="13"/>
  <c r="A4799" i="13"/>
  <c r="A4800" i="13"/>
  <c r="A4801" i="13"/>
  <c r="A4802" i="13"/>
  <c r="A4803" i="13"/>
  <c r="A4804" i="13"/>
  <c r="A4805" i="13"/>
  <c r="A4806" i="13"/>
  <c r="A4807" i="13"/>
  <c r="A4808" i="13"/>
  <c r="A4809" i="13"/>
  <c r="A4810" i="13"/>
  <c r="A4811" i="13"/>
  <c r="A4812" i="13"/>
  <c r="A4813" i="13"/>
  <c r="A4814" i="13"/>
  <c r="A4815" i="13"/>
  <c r="A4816" i="13"/>
  <c r="A4817" i="13"/>
  <c r="A4818" i="13"/>
  <c r="A4819" i="13"/>
  <c r="A4820" i="13"/>
  <c r="A4821" i="13"/>
  <c r="A4822" i="13"/>
  <c r="A4823" i="13"/>
  <c r="A4824" i="13"/>
  <c r="A4825" i="13"/>
  <c r="A4826" i="13"/>
  <c r="A4827" i="13"/>
  <c r="A4828" i="13"/>
  <c r="A4829" i="13"/>
  <c r="A4830" i="13"/>
  <c r="A4831" i="13"/>
  <c r="A4832" i="13"/>
  <c r="A4833" i="13"/>
  <c r="A4834" i="13"/>
  <c r="A4835" i="13"/>
  <c r="A4836" i="13"/>
  <c r="A4837" i="13"/>
  <c r="A4838" i="13"/>
  <c r="A4839" i="13"/>
  <c r="A4840" i="13"/>
  <c r="A4841" i="13"/>
  <c r="A4842" i="13"/>
  <c r="A4843" i="13"/>
  <c r="A4844" i="13"/>
  <c r="A4845" i="13"/>
  <c r="A4846" i="13"/>
  <c r="A4847" i="13"/>
  <c r="A4848" i="13"/>
  <c r="A4849" i="13"/>
  <c r="A4850" i="13"/>
  <c r="A4851" i="13"/>
  <c r="A4852" i="13"/>
  <c r="A4853" i="13"/>
  <c r="A4854" i="13"/>
  <c r="A4855" i="13"/>
  <c r="A4856" i="13"/>
  <c r="A4857" i="13"/>
  <c r="A4858" i="13"/>
  <c r="A4859" i="13"/>
  <c r="A4860" i="13"/>
  <c r="A4861" i="13"/>
  <c r="A4862" i="13"/>
  <c r="A4863" i="13"/>
  <c r="A4864" i="13"/>
  <c r="A4865" i="13"/>
  <c r="A4866" i="13"/>
  <c r="A4867" i="13"/>
  <c r="A4868" i="13"/>
  <c r="A4869" i="13"/>
  <c r="A4870" i="13"/>
  <c r="A4871" i="13"/>
  <c r="A4872" i="13"/>
  <c r="A4873" i="13"/>
  <c r="A4874" i="13"/>
  <c r="A4875" i="13"/>
  <c r="A4876" i="13"/>
  <c r="A4877" i="13"/>
  <c r="A4878" i="13"/>
  <c r="A4879" i="13"/>
  <c r="A4880" i="13"/>
  <c r="A4881" i="13"/>
  <c r="A4882" i="13"/>
  <c r="A4883" i="13"/>
  <c r="A4884" i="13"/>
  <c r="A4885" i="13"/>
  <c r="A4886" i="13"/>
  <c r="A4887" i="13"/>
  <c r="A4888" i="13"/>
  <c r="A4889" i="13"/>
  <c r="A4890" i="13"/>
  <c r="A4891" i="13"/>
  <c r="A4892" i="13"/>
  <c r="A4893" i="13"/>
  <c r="A4894" i="13"/>
  <c r="A4895" i="13"/>
  <c r="A4896" i="13"/>
  <c r="A4897" i="13"/>
  <c r="A4898" i="13"/>
  <c r="A4899" i="13"/>
  <c r="A4900" i="13"/>
  <c r="A4901" i="13"/>
  <c r="A4902" i="13"/>
  <c r="A4903" i="13"/>
  <c r="A4904" i="13"/>
  <c r="A4905" i="13"/>
  <c r="A4906" i="13"/>
  <c r="A4907" i="13"/>
  <c r="A4908" i="13"/>
  <c r="A4909" i="13"/>
  <c r="A4910" i="13"/>
  <c r="A4911" i="13"/>
  <c r="A4912" i="13"/>
  <c r="A4913" i="13"/>
  <c r="A4914" i="13"/>
  <c r="A4915" i="13"/>
  <c r="A4916" i="13"/>
  <c r="A4917" i="13"/>
  <c r="A4918" i="13"/>
  <c r="A4919" i="13"/>
  <c r="A4920" i="13"/>
  <c r="A4921" i="13"/>
  <c r="A4922" i="13"/>
  <c r="A4923" i="13"/>
  <c r="A4924" i="13"/>
  <c r="A4925" i="13"/>
  <c r="A4926" i="13"/>
  <c r="A4927" i="13"/>
  <c r="A4928" i="13"/>
  <c r="A4929" i="13"/>
  <c r="A4930" i="13"/>
  <c r="A4931" i="13"/>
  <c r="A4932" i="13"/>
  <c r="A4933" i="13"/>
  <c r="A4934" i="13"/>
  <c r="A4935" i="13"/>
  <c r="A4936" i="13"/>
  <c r="A4937" i="13"/>
  <c r="A4938" i="13"/>
  <c r="A4939" i="13"/>
  <c r="A4940" i="13"/>
  <c r="A4941" i="13"/>
  <c r="A4942" i="13"/>
  <c r="A4943" i="13"/>
  <c r="A4944" i="13"/>
  <c r="A4945" i="13"/>
  <c r="A4946" i="13"/>
  <c r="A4947" i="13"/>
  <c r="A4948" i="13"/>
  <c r="A4949" i="13"/>
  <c r="A4950" i="13"/>
  <c r="A4951" i="13"/>
  <c r="A4952" i="13"/>
  <c r="A4953" i="13"/>
  <c r="A4954" i="13"/>
  <c r="A4955" i="13"/>
  <c r="A4956" i="13"/>
  <c r="A4957" i="13"/>
  <c r="A4958" i="13"/>
  <c r="A4959" i="13"/>
  <c r="A4960" i="13"/>
  <c r="A4961" i="13"/>
  <c r="A4962" i="13"/>
  <c r="A4963" i="13"/>
  <c r="A4964" i="13"/>
  <c r="A4965" i="13"/>
  <c r="A4966" i="13"/>
  <c r="A4967" i="13"/>
  <c r="A4968" i="13"/>
  <c r="A4969" i="13"/>
  <c r="A4970" i="13"/>
  <c r="A4971" i="13"/>
  <c r="A4972" i="13"/>
  <c r="A4973" i="13"/>
  <c r="A4974" i="13"/>
  <c r="A4975" i="13"/>
  <c r="A4976" i="13"/>
  <c r="A4977" i="13"/>
  <c r="A4978" i="13"/>
  <c r="A4979" i="13"/>
  <c r="A4980" i="13"/>
  <c r="A4981" i="13"/>
  <c r="A4982" i="13"/>
  <c r="A4983" i="13"/>
  <c r="A4984" i="13"/>
  <c r="A4985" i="13"/>
  <c r="A4986" i="13"/>
  <c r="A4987" i="13"/>
  <c r="A4988" i="13"/>
  <c r="A4989" i="13"/>
  <c r="A4990" i="13"/>
  <c r="A4991" i="13"/>
  <c r="A4992" i="13"/>
  <c r="A4993" i="13"/>
  <c r="A4994" i="13"/>
  <c r="A4995" i="13"/>
  <c r="A4996" i="13"/>
  <c r="A4997" i="13"/>
  <c r="A4998" i="13"/>
  <c r="A4999" i="13"/>
  <c r="A5000" i="13"/>
  <c r="A5001" i="13"/>
  <c r="A5002" i="13"/>
  <c r="A5003" i="13"/>
  <c r="A5004" i="13"/>
  <c r="A5005" i="13"/>
  <c r="A5006" i="13"/>
  <c r="A5007" i="13"/>
  <c r="A5008" i="13"/>
  <c r="A5009" i="13"/>
  <c r="A5010" i="13"/>
  <c r="A5011" i="13"/>
  <c r="A5012" i="13"/>
  <c r="A5013" i="13"/>
  <c r="A5014" i="13"/>
  <c r="A5015" i="13"/>
  <c r="A5016" i="13"/>
  <c r="A5017" i="13"/>
  <c r="A5018" i="13"/>
  <c r="A5019" i="13"/>
  <c r="A5020" i="13"/>
  <c r="A5021" i="13"/>
  <c r="A5022" i="13"/>
  <c r="A5023" i="13"/>
  <c r="A5024" i="13"/>
  <c r="A5025" i="13"/>
  <c r="A5026" i="13"/>
  <c r="A5027" i="13"/>
  <c r="A5028" i="13"/>
  <c r="A5029" i="13"/>
  <c r="A5030" i="13"/>
  <c r="A5031" i="13"/>
  <c r="A5032" i="13"/>
  <c r="A5033" i="13"/>
  <c r="A5034" i="13"/>
  <c r="A5035" i="13"/>
  <c r="A5036" i="13"/>
  <c r="A5037" i="13"/>
  <c r="A5038" i="13"/>
  <c r="A5039" i="13"/>
  <c r="A5040" i="13"/>
  <c r="A5041" i="13"/>
  <c r="A5042" i="13"/>
  <c r="A5043" i="13"/>
  <c r="A5044" i="13"/>
  <c r="A5045" i="13"/>
  <c r="A5046" i="13"/>
  <c r="A5047" i="13"/>
  <c r="A5048" i="13"/>
  <c r="A5049" i="13"/>
  <c r="A5050" i="13"/>
  <c r="A5051" i="13"/>
  <c r="A5052" i="13"/>
  <c r="A5053" i="13"/>
  <c r="A5054" i="13"/>
  <c r="A5055" i="13"/>
  <c r="A5056" i="13"/>
  <c r="A5057" i="13"/>
  <c r="A5058" i="13"/>
  <c r="A5059" i="13"/>
  <c r="A5060" i="13"/>
  <c r="A5061" i="13"/>
  <c r="A5062" i="13"/>
  <c r="A5063" i="13"/>
  <c r="A5064" i="13"/>
  <c r="A5065" i="13"/>
  <c r="A5066" i="13"/>
  <c r="A5067" i="13"/>
  <c r="A5068" i="13"/>
  <c r="A5069" i="13"/>
  <c r="A5070" i="13"/>
  <c r="A5071" i="13"/>
  <c r="A5072" i="13"/>
  <c r="A5073" i="13"/>
  <c r="A5074" i="13"/>
  <c r="A5075" i="13"/>
  <c r="A5076" i="13"/>
  <c r="A5077" i="13"/>
  <c r="A5078" i="13"/>
  <c r="A5079" i="13"/>
  <c r="A5080" i="13"/>
  <c r="A5081" i="13"/>
  <c r="A5082" i="13"/>
  <c r="A5083" i="13"/>
  <c r="A5084" i="13"/>
  <c r="A5085" i="13"/>
  <c r="A5086" i="13"/>
  <c r="A5087" i="13"/>
  <c r="A5088" i="13"/>
  <c r="A5089" i="13"/>
  <c r="A5090" i="13"/>
  <c r="A5091" i="13"/>
  <c r="A5092" i="13"/>
  <c r="A5093" i="13"/>
  <c r="A5094" i="13"/>
  <c r="A5095" i="13"/>
  <c r="A5096" i="13"/>
  <c r="A5097" i="13"/>
  <c r="A5098" i="13"/>
  <c r="A5099" i="13"/>
  <c r="A5100" i="13"/>
  <c r="A5101" i="13"/>
  <c r="A5102" i="13"/>
  <c r="A5103" i="13"/>
  <c r="A5104" i="13"/>
  <c r="A5105" i="13"/>
  <c r="A5106" i="13"/>
  <c r="A5107" i="13"/>
  <c r="A5108" i="13"/>
  <c r="A5109" i="13"/>
  <c r="A5110" i="13"/>
  <c r="A5111" i="13"/>
  <c r="A5112" i="13"/>
  <c r="A5113" i="13"/>
  <c r="A5114" i="13"/>
  <c r="A5115" i="13"/>
  <c r="A5116" i="13"/>
  <c r="A5117" i="13"/>
  <c r="A5118" i="13"/>
  <c r="A5119" i="13"/>
  <c r="A5120" i="13"/>
  <c r="A5121" i="13"/>
  <c r="A5122" i="13"/>
  <c r="A5123" i="13"/>
  <c r="A5124" i="13"/>
  <c r="A5125" i="13"/>
  <c r="A5126" i="13"/>
  <c r="A5127" i="13"/>
  <c r="A5128" i="13"/>
  <c r="A5129" i="13"/>
  <c r="A5130" i="13"/>
  <c r="A5131" i="13"/>
  <c r="A5132" i="13"/>
  <c r="A5133" i="13"/>
  <c r="A5134" i="13"/>
  <c r="A5135" i="13"/>
  <c r="A5136" i="13"/>
  <c r="A5137" i="13"/>
  <c r="A5138" i="13"/>
  <c r="A5139" i="13"/>
  <c r="A5140" i="13"/>
  <c r="A5141" i="13"/>
  <c r="A5142" i="13"/>
  <c r="A5143" i="13"/>
  <c r="A5144" i="13"/>
  <c r="A5145" i="13"/>
  <c r="A5146" i="13"/>
  <c r="A5147" i="13"/>
  <c r="A5148" i="13"/>
  <c r="A5149" i="13"/>
  <c r="A5150" i="13"/>
  <c r="A5151" i="13"/>
  <c r="A5152" i="13"/>
  <c r="A5153" i="13"/>
  <c r="A5154" i="13"/>
  <c r="A5155" i="13"/>
  <c r="A5156" i="13"/>
  <c r="A5157" i="13"/>
  <c r="A5158" i="13"/>
  <c r="A5159" i="13"/>
  <c r="A5160" i="13"/>
  <c r="A5161" i="13"/>
  <c r="A5162" i="13"/>
  <c r="A5163" i="13"/>
  <c r="A5164" i="13"/>
  <c r="A5165" i="13"/>
  <c r="A5166" i="13"/>
  <c r="A5167" i="13"/>
  <c r="A5168" i="13"/>
  <c r="A5169" i="13"/>
  <c r="A5170" i="13"/>
  <c r="A5171" i="13"/>
  <c r="A5172" i="13"/>
  <c r="A5173" i="13"/>
  <c r="A5174" i="13"/>
  <c r="A5175" i="13"/>
  <c r="A5176" i="13"/>
  <c r="A5177" i="13"/>
  <c r="A5178" i="13"/>
  <c r="A5179" i="13"/>
  <c r="A5180" i="13"/>
  <c r="A5181" i="13"/>
  <c r="A5182" i="13"/>
  <c r="A5183" i="13"/>
  <c r="A5184" i="13"/>
  <c r="A5185" i="13"/>
  <c r="A5186" i="13"/>
  <c r="A5187" i="13"/>
  <c r="A5188" i="13"/>
  <c r="A5189" i="13"/>
  <c r="A5190" i="13"/>
  <c r="A5191" i="13"/>
  <c r="A5192" i="13"/>
  <c r="A5193" i="13"/>
  <c r="A5194" i="13"/>
  <c r="A5195" i="13"/>
  <c r="A5196" i="13"/>
  <c r="A5197" i="13"/>
  <c r="A5198" i="13"/>
  <c r="A5199" i="13"/>
  <c r="A5200" i="13"/>
  <c r="A5201" i="13"/>
  <c r="A5202" i="13"/>
  <c r="A5203" i="13"/>
  <c r="A5204" i="13"/>
  <c r="A5205" i="13"/>
  <c r="A5206" i="13"/>
  <c r="A5207" i="13"/>
  <c r="A5208" i="13"/>
  <c r="A5209" i="13"/>
  <c r="A5210" i="13"/>
  <c r="A5211" i="13"/>
  <c r="A5212" i="13"/>
  <c r="A5213" i="13"/>
  <c r="A5214" i="13"/>
  <c r="A5215" i="13"/>
  <c r="A5216" i="13"/>
  <c r="A5217" i="13"/>
  <c r="A5218" i="13"/>
  <c r="A5219" i="13"/>
  <c r="A5220" i="13"/>
  <c r="A5221" i="13"/>
  <c r="A5222" i="13"/>
  <c r="A5223" i="13"/>
  <c r="A5224" i="13"/>
  <c r="A5225" i="13"/>
  <c r="A5226" i="13"/>
  <c r="A5227" i="13"/>
  <c r="A5228" i="13"/>
  <c r="A5229" i="13"/>
  <c r="A5230" i="13"/>
  <c r="A5231" i="13"/>
  <c r="A5232" i="13"/>
  <c r="A5233" i="13"/>
  <c r="A5234" i="13"/>
  <c r="A5235" i="13"/>
  <c r="A5236" i="13"/>
  <c r="A5237" i="13"/>
  <c r="A5238" i="13"/>
  <c r="A5239" i="13"/>
  <c r="A5240" i="13"/>
  <c r="A5241" i="13"/>
  <c r="A5242" i="13"/>
  <c r="A5243" i="13"/>
  <c r="A5244" i="13"/>
  <c r="A5245" i="13"/>
  <c r="A5246" i="13"/>
  <c r="A5247" i="13"/>
  <c r="A5248" i="13"/>
  <c r="A5249" i="13"/>
  <c r="A5250" i="13"/>
  <c r="A5251" i="13"/>
  <c r="A5252" i="13"/>
  <c r="A5253" i="13"/>
  <c r="A5254" i="13"/>
  <c r="A5255" i="13"/>
  <c r="A5256" i="13"/>
  <c r="A5257" i="13"/>
  <c r="A5258" i="13"/>
  <c r="A5259" i="13"/>
  <c r="A5260" i="13"/>
  <c r="A5261" i="13"/>
  <c r="A5262" i="13"/>
  <c r="A5263" i="13"/>
  <c r="A5264" i="13"/>
  <c r="A5265" i="13"/>
  <c r="A5266" i="13"/>
  <c r="A5267" i="13"/>
  <c r="A5268" i="13"/>
  <c r="A5269" i="13"/>
  <c r="A5270" i="13"/>
  <c r="A5271" i="13"/>
  <c r="A5272" i="13"/>
  <c r="A5273" i="13"/>
  <c r="A5274" i="13"/>
  <c r="A5275" i="13"/>
  <c r="A5276" i="13"/>
  <c r="A5277" i="13"/>
  <c r="A5278" i="13"/>
  <c r="A5279" i="13"/>
  <c r="A5280" i="13"/>
  <c r="A5281" i="13"/>
  <c r="A5282" i="13"/>
  <c r="A5283" i="13"/>
  <c r="A5284" i="13"/>
  <c r="A5285" i="13"/>
  <c r="A5286" i="13"/>
  <c r="A5287" i="13"/>
  <c r="A5288" i="13"/>
  <c r="A5289" i="13"/>
  <c r="A5290" i="13"/>
  <c r="A5291" i="13"/>
  <c r="A5292" i="13"/>
  <c r="A5293" i="13"/>
  <c r="A5294" i="13"/>
  <c r="A5295" i="13"/>
  <c r="A5296" i="13"/>
  <c r="A5297" i="13"/>
  <c r="A5298" i="13"/>
  <c r="A5299" i="13"/>
  <c r="A5300" i="13"/>
  <c r="A5301" i="13"/>
  <c r="A5302" i="13"/>
  <c r="A5303" i="13"/>
  <c r="A5304" i="13"/>
  <c r="A5305" i="13"/>
  <c r="A5306" i="13"/>
  <c r="A5307" i="13"/>
  <c r="A5308" i="13"/>
  <c r="A5309" i="13"/>
  <c r="A5310" i="13"/>
  <c r="A5311" i="13"/>
  <c r="A5312" i="13"/>
  <c r="A5313" i="13"/>
  <c r="A5314" i="13"/>
  <c r="A5315" i="13"/>
  <c r="A5316" i="13"/>
  <c r="A5317" i="13"/>
  <c r="A5318" i="13"/>
  <c r="A5319" i="13"/>
  <c r="A5320" i="13"/>
  <c r="A5321" i="13"/>
  <c r="A5322" i="13"/>
  <c r="A5323" i="13"/>
  <c r="A5324" i="13"/>
  <c r="A5325" i="13"/>
  <c r="A5326" i="13"/>
  <c r="A5327" i="13"/>
  <c r="A5328" i="13"/>
  <c r="A5329" i="13"/>
  <c r="A5330" i="13"/>
  <c r="A5331" i="13"/>
  <c r="A5332" i="13"/>
  <c r="A5333" i="13"/>
  <c r="A5334" i="13"/>
  <c r="A5335" i="13"/>
  <c r="A5336" i="13"/>
  <c r="A5337" i="13"/>
  <c r="A5338" i="13"/>
  <c r="A5339" i="13"/>
  <c r="A5340" i="13"/>
  <c r="A5341" i="13"/>
  <c r="A5342" i="13"/>
  <c r="A5343" i="13"/>
  <c r="A5344" i="13"/>
  <c r="A5345" i="13"/>
  <c r="A5346" i="13"/>
  <c r="A5347" i="13"/>
  <c r="A5348" i="13"/>
  <c r="A5349" i="13"/>
  <c r="A5350" i="13"/>
  <c r="A5351" i="13"/>
  <c r="A5352" i="13"/>
  <c r="A5353" i="13"/>
  <c r="A5354" i="13"/>
  <c r="A5355" i="13"/>
  <c r="A5356" i="13"/>
  <c r="A5357" i="13"/>
  <c r="A5358" i="13"/>
  <c r="A5359" i="13"/>
  <c r="A5360" i="13"/>
  <c r="A5361" i="13"/>
  <c r="A5362" i="13"/>
  <c r="A5363" i="13"/>
  <c r="A5364" i="13"/>
  <c r="A5365" i="13"/>
  <c r="A5366" i="13"/>
  <c r="A5367" i="13"/>
  <c r="A5368" i="13"/>
  <c r="A5369" i="13"/>
  <c r="A5370" i="13"/>
  <c r="A5371" i="13"/>
  <c r="A5372" i="13"/>
  <c r="A5373" i="13"/>
  <c r="A5374" i="13"/>
  <c r="A5375" i="13"/>
  <c r="A5376" i="13"/>
  <c r="A5377" i="13"/>
  <c r="A5378" i="13"/>
  <c r="A5379" i="13"/>
  <c r="A5380" i="13"/>
  <c r="A5381" i="13"/>
  <c r="A5382" i="13"/>
  <c r="A5383" i="13"/>
  <c r="A5384" i="13"/>
  <c r="A5385" i="13"/>
  <c r="A5386" i="13"/>
  <c r="A5387" i="13"/>
  <c r="A5388" i="13"/>
  <c r="A5389" i="13"/>
  <c r="A5390" i="13"/>
  <c r="A5391" i="13"/>
  <c r="A5392" i="13"/>
  <c r="A5393" i="13"/>
  <c r="A5394" i="13"/>
  <c r="A5395" i="13"/>
  <c r="A5396" i="13"/>
  <c r="A5397" i="13"/>
  <c r="A5398" i="13"/>
  <c r="A5399" i="13"/>
  <c r="A5400" i="13"/>
  <c r="A5401" i="13"/>
  <c r="A5402" i="13"/>
  <c r="A5403" i="13"/>
  <c r="A5404" i="13"/>
  <c r="A5405" i="13"/>
  <c r="A5406" i="13"/>
  <c r="A5407" i="13"/>
  <c r="A5408" i="13"/>
  <c r="A5409" i="13"/>
  <c r="A5410" i="13"/>
  <c r="A5411" i="13"/>
  <c r="A5412" i="13"/>
  <c r="A5413" i="13"/>
  <c r="A5414" i="13"/>
  <c r="A5415" i="13"/>
  <c r="A5416" i="13"/>
  <c r="A5417" i="13"/>
  <c r="A5418" i="13"/>
  <c r="A5419" i="13"/>
  <c r="A5420" i="13"/>
  <c r="A5421" i="13"/>
  <c r="A5422" i="13"/>
  <c r="A5423" i="13"/>
  <c r="A5424" i="13"/>
  <c r="A5425" i="13"/>
  <c r="A5426" i="13"/>
  <c r="A5427" i="13"/>
  <c r="A5428" i="13"/>
  <c r="A5429" i="13"/>
  <c r="A5430" i="13"/>
  <c r="A5431" i="13"/>
  <c r="A5432" i="13"/>
  <c r="A5433" i="13"/>
  <c r="A5434" i="13"/>
  <c r="A5435" i="13"/>
  <c r="A5436" i="13"/>
  <c r="A5437" i="13"/>
  <c r="A5438" i="13"/>
  <c r="A5439" i="13"/>
  <c r="A5440" i="13"/>
  <c r="A5441" i="13"/>
  <c r="A5442" i="13"/>
  <c r="A5443" i="13"/>
  <c r="A5444" i="13"/>
  <c r="A5445" i="13"/>
  <c r="A5446" i="13"/>
  <c r="A5447" i="13"/>
  <c r="A5448" i="13"/>
  <c r="A5449" i="13"/>
  <c r="A5450" i="13"/>
  <c r="A5451" i="13"/>
  <c r="A5452" i="13"/>
  <c r="A5453" i="13"/>
  <c r="A5454" i="13"/>
  <c r="A5455" i="13"/>
  <c r="A5456" i="13"/>
  <c r="A5457" i="13"/>
  <c r="A5458" i="13"/>
  <c r="A5459" i="13"/>
  <c r="A5460" i="13"/>
  <c r="A5461" i="13"/>
  <c r="A5462" i="13"/>
  <c r="A5463" i="13"/>
  <c r="A5464" i="13"/>
  <c r="A5465" i="13"/>
  <c r="A5466" i="13"/>
  <c r="A5467" i="13"/>
  <c r="A5468" i="13"/>
  <c r="A5469" i="13"/>
  <c r="A5470" i="13"/>
  <c r="A5471" i="13"/>
  <c r="A5472" i="13"/>
  <c r="A5473" i="13"/>
  <c r="A5474" i="13"/>
  <c r="A5475" i="13"/>
  <c r="A5476" i="13"/>
  <c r="A5477" i="13"/>
  <c r="A5478" i="13"/>
  <c r="A5479" i="13"/>
  <c r="A5480" i="13"/>
  <c r="A5481" i="13"/>
  <c r="A5482" i="13"/>
  <c r="A5483" i="13"/>
  <c r="A5484" i="13"/>
  <c r="A5485" i="13"/>
  <c r="A5486" i="13"/>
  <c r="A5487" i="13"/>
  <c r="A5488" i="13"/>
  <c r="A5489" i="13"/>
  <c r="A5490" i="13"/>
  <c r="A5491" i="13"/>
  <c r="A5492" i="13"/>
  <c r="A5493" i="13"/>
  <c r="A5494" i="13"/>
  <c r="A5495" i="13"/>
  <c r="A5496" i="13"/>
  <c r="A5497" i="13"/>
  <c r="A5498" i="13"/>
  <c r="A5499" i="13"/>
  <c r="A5500" i="13"/>
  <c r="A5501" i="13"/>
  <c r="A5502" i="13"/>
  <c r="A5503" i="13"/>
  <c r="A5504" i="13"/>
  <c r="A5505" i="13"/>
  <c r="A5506" i="13"/>
  <c r="A5507" i="13"/>
  <c r="A5508" i="13"/>
  <c r="A5509" i="13"/>
  <c r="A5510" i="13"/>
  <c r="A5511" i="13"/>
  <c r="A5512" i="13"/>
  <c r="A5513" i="13"/>
  <c r="A5514" i="13"/>
  <c r="A5515" i="13"/>
  <c r="A5516" i="13"/>
  <c r="A5517" i="13"/>
  <c r="A5518" i="13"/>
  <c r="A5519" i="13"/>
  <c r="A5520" i="13"/>
  <c r="A5521" i="13"/>
  <c r="A5522" i="13"/>
  <c r="A5523" i="13"/>
  <c r="A5524" i="13"/>
  <c r="A5525" i="13"/>
  <c r="A5526" i="13"/>
  <c r="A5527" i="13"/>
  <c r="A5528" i="13"/>
  <c r="A5529" i="13"/>
  <c r="A5530" i="13"/>
  <c r="A5531" i="13"/>
  <c r="A5532" i="13"/>
  <c r="A5533" i="13"/>
  <c r="A5534" i="13"/>
  <c r="A5535" i="13"/>
  <c r="A5536" i="13"/>
  <c r="A5537" i="13"/>
  <c r="A5538" i="13"/>
  <c r="A5539" i="13"/>
  <c r="A5540" i="13"/>
  <c r="A5541" i="13"/>
  <c r="A5542" i="13"/>
  <c r="A5543" i="13"/>
  <c r="A5544" i="13"/>
  <c r="A5545" i="13"/>
  <c r="A5546" i="13"/>
  <c r="A5547" i="13"/>
  <c r="A5548" i="13"/>
  <c r="A5549" i="13"/>
  <c r="A5550" i="13"/>
  <c r="A5551" i="13"/>
  <c r="A5552" i="13"/>
  <c r="A5553" i="13"/>
  <c r="A5554" i="13"/>
  <c r="A5555" i="13"/>
  <c r="A5556" i="13"/>
  <c r="A5557" i="13"/>
  <c r="A5558" i="13"/>
  <c r="A5559" i="13"/>
  <c r="A5560" i="13"/>
  <c r="A5561" i="13"/>
  <c r="A5562" i="13"/>
  <c r="A5563" i="13"/>
  <c r="A5564" i="13"/>
  <c r="A5565" i="13"/>
  <c r="A5566" i="13"/>
  <c r="A5567" i="13"/>
  <c r="A5568" i="13"/>
  <c r="A5569" i="13"/>
  <c r="A5570" i="13"/>
  <c r="A5571" i="13"/>
  <c r="A5572" i="13"/>
  <c r="A5573" i="13"/>
  <c r="A5574" i="13"/>
  <c r="A5575" i="13"/>
  <c r="A5576" i="13"/>
  <c r="A5577" i="13"/>
  <c r="A5578" i="13"/>
  <c r="A5579" i="13"/>
  <c r="A5580" i="13"/>
  <c r="A5581" i="13"/>
  <c r="A5582" i="13"/>
  <c r="A5583" i="13"/>
  <c r="A5584" i="13"/>
  <c r="A5585" i="13"/>
  <c r="A5586" i="13"/>
  <c r="A5587" i="13"/>
  <c r="A5588" i="13"/>
  <c r="A5589" i="13"/>
  <c r="A5590" i="13"/>
  <c r="A5591" i="13"/>
  <c r="A5592" i="13"/>
  <c r="A5593" i="13"/>
  <c r="A5594" i="13"/>
  <c r="A5595" i="13"/>
  <c r="A5596" i="13"/>
  <c r="A5597" i="13"/>
  <c r="A5598" i="13"/>
  <c r="A5599" i="13"/>
  <c r="A5600" i="13"/>
  <c r="A5601" i="13"/>
  <c r="A5602" i="13"/>
  <c r="A5603" i="13"/>
  <c r="A5604" i="13"/>
  <c r="A5605" i="13"/>
  <c r="A5606" i="13"/>
  <c r="A5607" i="13"/>
  <c r="A5608" i="13"/>
  <c r="A5609" i="13"/>
  <c r="A5610" i="13"/>
  <c r="A5611" i="13"/>
  <c r="A5612" i="13"/>
  <c r="A5613" i="13"/>
  <c r="A5614" i="13"/>
  <c r="A5615" i="13"/>
  <c r="A5616" i="13"/>
  <c r="A5617" i="13"/>
  <c r="A5618" i="13"/>
  <c r="A5619" i="13"/>
  <c r="A5620" i="13"/>
  <c r="A5621" i="13"/>
  <c r="A5622" i="13"/>
  <c r="A5623" i="13"/>
  <c r="A5624" i="13"/>
  <c r="A5625" i="13"/>
  <c r="A5626" i="13"/>
  <c r="A5627" i="13"/>
  <c r="A5628" i="13"/>
  <c r="A5629" i="13"/>
  <c r="A5630" i="13"/>
  <c r="A5631" i="13"/>
  <c r="A5632" i="13"/>
  <c r="A5633" i="13"/>
  <c r="A5634" i="13"/>
  <c r="A5635" i="13"/>
  <c r="A5636" i="13"/>
  <c r="A5637" i="13"/>
  <c r="A5638" i="13"/>
  <c r="A5639" i="13"/>
  <c r="A5640" i="13"/>
  <c r="A5641" i="13"/>
  <c r="A5642" i="13"/>
  <c r="A5643" i="13"/>
  <c r="A5644" i="13"/>
  <c r="A5645" i="13"/>
  <c r="A5646" i="13"/>
  <c r="A5647" i="13"/>
  <c r="A5648" i="13"/>
  <c r="A5649" i="13"/>
  <c r="A5650" i="13"/>
  <c r="A5651" i="13"/>
  <c r="A5652" i="13"/>
  <c r="A5653" i="13"/>
  <c r="A5654" i="13"/>
  <c r="A5655" i="13"/>
  <c r="A5656" i="13"/>
  <c r="A5657" i="13"/>
  <c r="A5658" i="13"/>
  <c r="A5659" i="13"/>
  <c r="A5660" i="13"/>
  <c r="A5661" i="13"/>
  <c r="A5662" i="13"/>
  <c r="A5663" i="13"/>
  <c r="A5664" i="13"/>
  <c r="A5665" i="13"/>
  <c r="A5666" i="13"/>
  <c r="A5667" i="13"/>
  <c r="A5668" i="13"/>
  <c r="A5669" i="13"/>
  <c r="A5670" i="13"/>
  <c r="A5671" i="13"/>
  <c r="A5672" i="13"/>
  <c r="A5673" i="13"/>
  <c r="A5674" i="13"/>
  <c r="A5675" i="13"/>
  <c r="A5676" i="13"/>
  <c r="A5677" i="13"/>
  <c r="A5678" i="13"/>
  <c r="A5679" i="13"/>
  <c r="A5680" i="13"/>
  <c r="A5681" i="13"/>
  <c r="A5682" i="13"/>
  <c r="A5683" i="13"/>
  <c r="A5684" i="13"/>
  <c r="A5685" i="13"/>
  <c r="A5686" i="13"/>
  <c r="A5687" i="13"/>
  <c r="A5688" i="13"/>
  <c r="A5689" i="13"/>
  <c r="A5690" i="13"/>
  <c r="A5691" i="13"/>
  <c r="A5692" i="13"/>
  <c r="A5693" i="13"/>
  <c r="A5694" i="13"/>
  <c r="A5695" i="13"/>
  <c r="A5696" i="13"/>
  <c r="A5697" i="13"/>
  <c r="A5698" i="13"/>
  <c r="A5699" i="13"/>
  <c r="A5700" i="13"/>
  <c r="A5701" i="13"/>
  <c r="A5702" i="13"/>
  <c r="A5703" i="13"/>
  <c r="A5704" i="13"/>
  <c r="A5705" i="13"/>
  <c r="A5706" i="13"/>
  <c r="A5707" i="13"/>
  <c r="A5708" i="13"/>
  <c r="A5709" i="13"/>
  <c r="A5710" i="13"/>
  <c r="A5711" i="13"/>
  <c r="A5712" i="13"/>
  <c r="A5713" i="13"/>
  <c r="A5714" i="13"/>
  <c r="A5715" i="13"/>
  <c r="A5716" i="13"/>
  <c r="A5717" i="13"/>
  <c r="A5718" i="13"/>
  <c r="A5719" i="13"/>
  <c r="A5720" i="13"/>
  <c r="A5721" i="13"/>
  <c r="A5722" i="13"/>
  <c r="A5723" i="13"/>
  <c r="A5724" i="13"/>
  <c r="A5725" i="13"/>
  <c r="A5726" i="13"/>
  <c r="A5727" i="13"/>
  <c r="A5728" i="13"/>
  <c r="A5729" i="13"/>
  <c r="A5730" i="13"/>
  <c r="A5731" i="13"/>
  <c r="A5732" i="13"/>
  <c r="A5733" i="13"/>
  <c r="A5734" i="13"/>
  <c r="A5735" i="13"/>
  <c r="A5736" i="13"/>
  <c r="A5737" i="13"/>
  <c r="A5738" i="13"/>
  <c r="A5739" i="13"/>
  <c r="A5740" i="13"/>
  <c r="A5741" i="13"/>
  <c r="A5742" i="13"/>
  <c r="A5743" i="13"/>
  <c r="A5744" i="13"/>
  <c r="A5745" i="13"/>
  <c r="A5746" i="13"/>
  <c r="A5747" i="13"/>
  <c r="A5748" i="13"/>
  <c r="A5749" i="13"/>
  <c r="A5750" i="13"/>
  <c r="A5751" i="13"/>
  <c r="A5752" i="13"/>
  <c r="A5753" i="13"/>
  <c r="A5754" i="13"/>
  <c r="A5755" i="13"/>
  <c r="A5756" i="13"/>
  <c r="A5757" i="13"/>
  <c r="A5758" i="13"/>
  <c r="A5759" i="13"/>
  <c r="A5760" i="13"/>
  <c r="A5761" i="13"/>
  <c r="A5762" i="13"/>
  <c r="A5763" i="13"/>
  <c r="A5764" i="13"/>
  <c r="A5765" i="13"/>
  <c r="A5766" i="13"/>
  <c r="A5767" i="13"/>
  <c r="A5768" i="13"/>
  <c r="A5769" i="13"/>
  <c r="A5770" i="13"/>
  <c r="A5771" i="13"/>
  <c r="A5772" i="13"/>
  <c r="A5773" i="13"/>
  <c r="A5774" i="13"/>
  <c r="A5775" i="13"/>
  <c r="A5776" i="13"/>
  <c r="A5777" i="13"/>
  <c r="A5778" i="13"/>
  <c r="A5779" i="13"/>
  <c r="A5780" i="13"/>
  <c r="A5781" i="13"/>
  <c r="A5782" i="13"/>
  <c r="A5783" i="13"/>
  <c r="A5784" i="13"/>
  <c r="A5785" i="13"/>
  <c r="A5786" i="13"/>
  <c r="A5787" i="13"/>
  <c r="A5788" i="13"/>
  <c r="A5789" i="13"/>
  <c r="A5790" i="13"/>
  <c r="A5791" i="13"/>
  <c r="A5792" i="13"/>
  <c r="A5793" i="13"/>
  <c r="A5794" i="13"/>
  <c r="A5795" i="13"/>
  <c r="A5796" i="13"/>
  <c r="A5797" i="13"/>
  <c r="A5798" i="13"/>
  <c r="A5799" i="13"/>
  <c r="A5800" i="13"/>
  <c r="A5801" i="13"/>
  <c r="A5802" i="13"/>
  <c r="A5803" i="13"/>
  <c r="A5804" i="13"/>
  <c r="A5805" i="13"/>
  <c r="A5806" i="13"/>
  <c r="A5807" i="13"/>
  <c r="A5808" i="13"/>
  <c r="A5809" i="13"/>
  <c r="A5810" i="13"/>
  <c r="A5811" i="13"/>
  <c r="A5812" i="13"/>
  <c r="A5813" i="13"/>
  <c r="A5814" i="13"/>
  <c r="A5815" i="13"/>
  <c r="A5816" i="13"/>
  <c r="A5817" i="13"/>
  <c r="A5818" i="13"/>
  <c r="A5819" i="13"/>
  <c r="A5820" i="13"/>
  <c r="A5821" i="13"/>
  <c r="A5822" i="13"/>
  <c r="A5823" i="13"/>
  <c r="A5824" i="13"/>
  <c r="A5825" i="13"/>
  <c r="A5826" i="13"/>
  <c r="A5827" i="13"/>
  <c r="A5828" i="13"/>
  <c r="A5829" i="13"/>
  <c r="A5830" i="13"/>
  <c r="A5831" i="13"/>
  <c r="A5832" i="13"/>
  <c r="A5833" i="13"/>
  <c r="A5834" i="13"/>
  <c r="A5835" i="13"/>
  <c r="A5836" i="13"/>
  <c r="A5837" i="13"/>
  <c r="A5838" i="13"/>
  <c r="A5839" i="13"/>
  <c r="A5840" i="13"/>
  <c r="A5841" i="13"/>
  <c r="A5842" i="13"/>
  <c r="A5843" i="13"/>
  <c r="A5844" i="13"/>
  <c r="A5845" i="13"/>
  <c r="A5846" i="13"/>
  <c r="A5847" i="13"/>
  <c r="A5848" i="13"/>
  <c r="A5849" i="13"/>
  <c r="A5850" i="13"/>
  <c r="A5851" i="13"/>
  <c r="A5852" i="13"/>
  <c r="A5853" i="13"/>
  <c r="A5854" i="13"/>
  <c r="A5855" i="13"/>
  <c r="A5856" i="13"/>
  <c r="A5857" i="13"/>
  <c r="A5858" i="13"/>
  <c r="A5859" i="13"/>
  <c r="A5860" i="13"/>
  <c r="A5861" i="13"/>
  <c r="A5862" i="13"/>
  <c r="A5863" i="13"/>
  <c r="A5864" i="13"/>
  <c r="A5865" i="13"/>
  <c r="A5866" i="13"/>
  <c r="A5867" i="13"/>
  <c r="A5868" i="13"/>
  <c r="A5869" i="13"/>
  <c r="A5870" i="13"/>
  <c r="A5871" i="13"/>
  <c r="A5872" i="13"/>
  <c r="A5873" i="13"/>
  <c r="A5874" i="13"/>
  <c r="A5875" i="13"/>
  <c r="A5876" i="13"/>
  <c r="A5877" i="13"/>
  <c r="A5878" i="13"/>
  <c r="A5879" i="13"/>
  <c r="A5880" i="13"/>
  <c r="A5881" i="13"/>
  <c r="A5882" i="13"/>
  <c r="A5883" i="13"/>
  <c r="A5884" i="13"/>
  <c r="A5885" i="13"/>
  <c r="A5886" i="13"/>
  <c r="A5887" i="13"/>
  <c r="A5888" i="13"/>
  <c r="A5889" i="13"/>
  <c r="A5890" i="13"/>
  <c r="A5891" i="13"/>
  <c r="A5892" i="13"/>
  <c r="A5893" i="13"/>
  <c r="A5894" i="13"/>
  <c r="A5895" i="13"/>
  <c r="A5896" i="13"/>
  <c r="A5897" i="13"/>
  <c r="A5898" i="13"/>
  <c r="A5899" i="13"/>
  <c r="A5900" i="13"/>
  <c r="A5901" i="13"/>
  <c r="A5902" i="13"/>
  <c r="A5903" i="13"/>
  <c r="A5904" i="13"/>
  <c r="A5905" i="13"/>
  <c r="A5906" i="13"/>
  <c r="A5907" i="13"/>
  <c r="A5908" i="13"/>
  <c r="A5909" i="13"/>
  <c r="A5910" i="13"/>
  <c r="A5911" i="13"/>
  <c r="A5912" i="13"/>
  <c r="A5913" i="13"/>
  <c r="A5914" i="13"/>
  <c r="A5915" i="13"/>
  <c r="A5916" i="13"/>
  <c r="A5917" i="13"/>
  <c r="A5918" i="13"/>
  <c r="A5919" i="13"/>
  <c r="A5920" i="13"/>
  <c r="A5921" i="13"/>
  <c r="A5922" i="13"/>
  <c r="A5923" i="13"/>
  <c r="A5924" i="13"/>
  <c r="A5925" i="13"/>
  <c r="A5926" i="13"/>
  <c r="A5927" i="13"/>
  <c r="A5928" i="13"/>
  <c r="A5929" i="13"/>
  <c r="A5930" i="13"/>
  <c r="A5931" i="13"/>
  <c r="A5932" i="13"/>
  <c r="A5933" i="13"/>
  <c r="A5934" i="13"/>
  <c r="A5935" i="13"/>
  <c r="A5936" i="13"/>
  <c r="A5937" i="13"/>
  <c r="A5938" i="13"/>
  <c r="A5939" i="13"/>
  <c r="A5940" i="13"/>
  <c r="A5941" i="13"/>
  <c r="A5942" i="13"/>
  <c r="A5943" i="13"/>
  <c r="A5944" i="13"/>
  <c r="A5945" i="13"/>
  <c r="A5946" i="13"/>
  <c r="A5947" i="13"/>
  <c r="A5948" i="13"/>
  <c r="A5949" i="13"/>
  <c r="A5950" i="13"/>
  <c r="A5951" i="13"/>
  <c r="A5952" i="13"/>
  <c r="A5953" i="13"/>
  <c r="A5954" i="13"/>
  <c r="A5955" i="13"/>
  <c r="A5956" i="13"/>
  <c r="A5957" i="13"/>
  <c r="A5958" i="13"/>
  <c r="A5959" i="13"/>
  <c r="A5960" i="13"/>
  <c r="A5961" i="13"/>
  <c r="A5962" i="13"/>
  <c r="A5963" i="13"/>
  <c r="A5964" i="13"/>
  <c r="A5965" i="13"/>
  <c r="A5966" i="13"/>
  <c r="A5967" i="13"/>
  <c r="A5968" i="13"/>
  <c r="A5969" i="13"/>
  <c r="A5970" i="13"/>
  <c r="A5971" i="13"/>
  <c r="A5972" i="13"/>
  <c r="A5973" i="13"/>
  <c r="A5974" i="13"/>
  <c r="A5975" i="13"/>
  <c r="A5976" i="13"/>
  <c r="A5977" i="13"/>
  <c r="A5978" i="13"/>
  <c r="A5979" i="13"/>
  <c r="A5980" i="13"/>
  <c r="A5981" i="13"/>
  <c r="A5982" i="13"/>
  <c r="A5983" i="13"/>
  <c r="A5984" i="13"/>
  <c r="A5985" i="13"/>
  <c r="A5986" i="13"/>
  <c r="A5987" i="13"/>
  <c r="A5988" i="13"/>
  <c r="A5989" i="13"/>
  <c r="A5990" i="13"/>
  <c r="A5991" i="13"/>
  <c r="A5992" i="13"/>
  <c r="A5993" i="13"/>
  <c r="A5994" i="13"/>
  <c r="A5995" i="13"/>
  <c r="A5996" i="13"/>
  <c r="A5997" i="13"/>
  <c r="A5998" i="13"/>
  <c r="A5999" i="13"/>
  <c r="A6000" i="13"/>
  <c r="A6001" i="13"/>
  <c r="A6002" i="13"/>
  <c r="A6003" i="13"/>
  <c r="A6004" i="13"/>
  <c r="A6005" i="13"/>
  <c r="A6006" i="13"/>
  <c r="A6007" i="13"/>
  <c r="A6008" i="13"/>
  <c r="A6009" i="13"/>
  <c r="A6010" i="13"/>
  <c r="A6011" i="13"/>
  <c r="A6012" i="13"/>
  <c r="A6013" i="13"/>
  <c r="A6014" i="13"/>
  <c r="A6015" i="13"/>
  <c r="A6016" i="13"/>
  <c r="A6017" i="13"/>
  <c r="A6018" i="13"/>
  <c r="A6019" i="13"/>
  <c r="A6020" i="13"/>
  <c r="A6021" i="13"/>
  <c r="A6022" i="13"/>
  <c r="A6023" i="13"/>
  <c r="A6024" i="13"/>
  <c r="A6025" i="13"/>
  <c r="A6026" i="13"/>
  <c r="A6027" i="13"/>
  <c r="A6028" i="13"/>
  <c r="A6029" i="13"/>
  <c r="A6030" i="13"/>
  <c r="A6031" i="13"/>
  <c r="A6032" i="13"/>
  <c r="A6033" i="13"/>
  <c r="A6034" i="13"/>
  <c r="A6035" i="13"/>
  <c r="A6036" i="13"/>
  <c r="A6037" i="13"/>
  <c r="A6038" i="13"/>
  <c r="A6039" i="13"/>
  <c r="A6040" i="13"/>
  <c r="A6041" i="13"/>
  <c r="A6042" i="13"/>
  <c r="A6043" i="13"/>
  <c r="A6044" i="13"/>
  <c r="A6045" i="13"/>
  <c r="A6046" i="13"/>
  <c r="A6047" i="13"/>
  <c r="A6048" i="13"/>
  <c r="A6049" i="13"/>
  <c r="A6050" i="13"/>
  <c r="A6051" i="13"/>
  <c r="A6052" i="13"/>
  <c r="A6053" i="13"/>
  <c r="A6054" i="13"/>
  <c r="A6055" i="13"/>
  <c r="A6056" i="13"/>
  <c r="A6057" i="13"/>
  <c r="A6058" i="13"/>
  <c r="A6059" i="13"/>
  <c r="A6060" i="13"/>
  <c r="A6061" i="13"/>
  <c r="A6062" i="13"/>
  <c r="A6063" i="13"/>
  <c r="A6064" i="13"/>
  <c r="A6065" i="13"/>
  <c r="A6066" i="13"/>
  <c r="A6067" i="13"/>
  <c r="A6068" i="13"/>
  <c r="A6069" i="13"/>
  <c r="A6070" i="13"/>
  <c r="A6071" i="13"/>
  <c r="A6072" i="13"/>
  <c r="A6073" i="13"/>
  <c r="A6074" i="13"/>
  <c r="A6075" i="13"/>
  <c r="A6076" i="13"/>
  <c r="A6077" i="13"/>
  <c r="A6078" i="13"/>
  <c r="A6079" i="13"/>
  <c r="A6080" i="13"/>
  <c r="A6081" i="13"/>
  <c r="A6082" i="13"/>
  <c r="A6083" i="13"/>
  <c r="A6084" i="13"/>
  <c r="A6085" i="13"/>
  <c r="A6086" i="13"/>
  <c r="A6087" i="13"/>
  <c r="A6088" i="13"/>
  <c r="A6089" i="13"/>
  <c r="A6090" i="13"/>
  <c r="A6091" i="13"/>
  <c r="A6092" i="13"/>
  <c r="A6093" i="13"/>
  <c r="A6094" i="13"/>
  <c r="A6095" i="13"/>
  <c r="A6096" i="13"/>
  <c r="A6097" i="13"/>
  <c r="A6098" i="13"/>
  <c r="A6099" i="13"/>
  <c r="A6100" i="13"/>
  <c r="A6101" i="13"/>
  <c r="A6102" i="13"/>
  <c r="A6103" i="13"/>
  <c r="A6104" i="13"/>
  <c r="A6105" i="13"/>
  <c r="A6106" i="13"/>
  <c r="A6107" i="13"/>
  <c r="A6108" i="13"/>
  <c r="A6109" i="13"/>
  <c r="A6110" i="13"/>
  <c r="A6111" i="13"/>
  <c r="A6112" i="13"/>
  <c r="A6113" i="13"/>
  <c r="A6114" i="13"/>
  <c r="A6115" i="13"/>
  <c r="A6116" i="13"/>
  <c r="A6117" i="13"/>
  <c r="A6118" i="13"/>
  <c r="A6119" i="13"/>
  <c r="A6120" i="13"/>
  <c r="A6121" i="13"/>
  <c r="A6122" i="13"/>
  <c r="A6123" i="13"/>
  <c r="A6124" i="13"/>
  <c r="A6125" i="13"/>
  <c r="A6126" i="13"/>
  <c r="A6127" i="13"/>
  <c r="A6128" i="13"/>
  <c r="A6129" i="13"/>
  <c r="A6130" i="13"/>
  <c r="A6131" i="13"/>
  <c r="A6132" i="13"/>
  <c r="A6133" i="13"/>
  <c r="A6134" i="13"/>
  <c r="A6135" i="13"/>
  <c r="A6136" i="13"/>
  <c r="A6137" i="13"/>
  <c r="A6138" i="13"/>
  <c r="A6139" i="13"/>
  <c r="A6140" i="13"/>
  <c r="A6141" i="13"/>
  <c r="A6142" i="13"/>
  <c r="A6143" i="13"/>
  <c r="A6144" i="13"/>
  <c r="A6145" i="13"/>
  <c r="A6146" i="13"/>
  <c r="A6147" i="13"/>
  <c r="A6148" i="13"/>
  <c r="A6149" i="13"/>
  <c r="A6150" i="13"/>
  <c r="A6151" i="13"/>
  <c r="A6152" i="13"/>
  <c r="A6153" i="13"/>
  <c r="A6154" i="13"/>
  <c r="A6155" i="13"/>
  <c r="A6156" i="13"/>
  <c r="A6157" i="13"/>
  <c r="A6158" i="13"/>
  <c r="A6159" i="13"/>
  <c r="A6160" i="13"/>
  <c r="A6161" i="13"/>
  <c r="A6162" i="13"/>
  <c r="A6163" i="13"/>
  <c r="A6164" i="13"/>
  <c r="A6165" i="13"/>
  <c r="A6166" i="13"/>
  <c r="A6167" i="13"/>
  <c r="A6168" i="13"/>
  <c r="A6169" i="13"/>
  <c r="A6170" i="13"/>
  <c r="A6171" i="13"/>
  <c r="A6172" i="13"/>
  <c r="A6173" i="13"/>
  <c r="A6174" i="13"/>
  <c r="A6175" i="13"/>
  <c r="A6176" i="13"/>
  <c r="A6177" i="13"/>
  <c r="A6178" i="13"/>
  <c r="A6179" i="13"/>
  <c r="A6180" i="13"/>
  <c r="A6181" i="13"/>
  <c r="A6182" i="13"/>
  <c r="A6183" i="13"/>
  <c r="A6184" i="13"/>
  <c r="A6185" i="13"/>
  <c r="A6186" i="13"/>
  <c r="A6187" i="13"/>
  <c r="A6188" i="13"/>
  <c r="A6189" i="13"/>
  <c r="A6190" i="13"/>
  <c r="A6191" i="13"/>
  <c r="A6192" i="13"/>
  <c r="A6193" i="13"/>
  <c r="A6194" i="13"/>
  <c r="A6195" i="13"/>
  <c r="A6196" i="13"/>
  <c r="A6197" i="13"/>
  <c r="A6198" i="13"/>
  <c r="A6199" i="13"/>
  <c r="A6200" i="13"/>
  <c r="A6201" i="13"/>
  <c r="A6202" i="13"/>
  <c r="A6203" i="13"/>
  <c r="A6204" i="13"/>
  <c r="A6205" i="13"/>
  <c r="A6206" i="13"/>
  <c r="A6207" i="13"/>
  <c r="A6208" i="13"/>
  <c r="A6209" i="13"/>
  <c r="A6210" i="13"/>
  <c r="A6211" i="13"/>
  <c r="A6212" i="13"/>
  <c r="A6213" i="13"/>
  <c r="A6214" i="13"/>
  <c r="A6215" i="13"/>
  <c r="A6216" i="13"/>
  <c r="A6217" i="13"/>
  <c r="A6218" i="13"/>
  <c r="A6219" i="13"/>
  <c r="A6220" i="13"/>
  <c r="A6221" i="13"/>
  <c r="A6222" i="13"/>
  <c r="A6223" i="13"/>
  <c r="A6224" i="13"/>
  <c r="A6225" i="13"/>
  <c r="A6226" i="13"/>
  <c r="A6227" i="13"/>
  <c r="A6228" i="13"/>
  <c r="A6229" i="13"/>
  <c r="A6230" i="13"/>
  <c r="A6231" i="13"/>
  <c r="A6232" i="13"/>
  <c r="A6233" i="13"/>
  <c r="A6234" i="13"/>
  <c r="A6235" i="13"/>
  <c r="A6236" i="13"/>
  <c r="A6237" i="13"/>
  <c r="A6238" i="13"/>
  <c r="A6239" i="13"/>
  <c r="A6240" i="13"/>
  <c r="A6241" i="13"/>
  <c r="A6242" i="13"/>
  <c r="A6243" i="13"/>
  <c r="A6244" i="13"/>
  <c r="A6245" i="13"/>
  <c r="A6246" i="13"/>
  <c r="A6247" i="13"/>
  <c r="A6248" i="13"/>
  <c r="A6249" i="13"/>
  <c r="A6250" i="13"/>
  <c r="A6251" i="13"/>
  <c r="A6252" i="13"/>
  <c r="A6253" i="13"/>
  <c r="A6254" i="13"/>
  <c r="A6255" i="13"/>
  <c r="A6256" i="13"/>
  <c r="A6257" i="13"/>
  <c r="A6258" i="13"/>
  <c r="A6259" i="13"/>
  <c r="A6260" i="13"/>
  <c r="A6261" i="13"/>
  <c r="A6262" i="13"/>
  <c r="A6263" i="13"/>
  <c r="A6264" i="13"/>
  <c r="A6265" i="13"/>
  <c r="A6266" i="13"/>
  <c r="A6267" i="13"/>
  <c r="A6268" i="13"/>
  <c r="A6269" i="13"/>
  <c r="A6270" i="13"/>
  <c r="A6271" i="13"/>
  <c r="A6272" i="13"/>
  <c r="A6273" i="13"/>
  <c r="A6274" i="13"/>
  <c r="A6275" i="13"/>
  <c r="A6276" i="13"/>
  <c r="A6277" i="13"/>
  <c r="A6278" i="13"/>
  <c r="A6279" i="13"/>
  <c r="A6280" i="13"/>
  <c r="A6281" i="13"/>
  <c r="A6282" i="13"/>
  <c r="A6283" i="13"/>
  <c r="A6284" i="13"/>
  <c r="A6285" i="13"/>
  <c r="A6286" i="13"/>
  <c r="A6287" i="13"/>
  <c r="A6288" i="13"/>
  <c r="A6289" i="13"/>
  <c r="A6290" i="13"/>
  <c r="A6291" i="13"/>
  <c r="A6292" i="13"/>
  <c r="A6293" i="13"/>
  <c r="A6294" i="13"/>
  <c r="A6295" i="13"/>
  <c r="A6296" i="13"/>
  <c r="A6297" i="13"/>
  <c r="A6298" i="13"/>
  <c r="A6299" i="13"/>
  <c r="A6300" i="13"/>
  <c r="A6301" i="13"/>
  <c r="A6302" i="13"/>
  <c r="A6303" i="13"/>
  <c r="A6304" i="13"/>
  <c r="A6305" i="13"/>
  <c r="A6306" i="13"/>
  <c r="A6307" i="13"/>
  <c r="A6308" i="13"/>
  <c r="A6309" i="13"/>
  <c r="A6310" i="13"/>
  <c r="A6311" i="13"/>
  <c r="A6312" i="13"/>
  <c r="A6313" i="13"/>
  <c r="A6314" i="13"/>
  <c r="A6315" i="13"/>
  <c r="A6316" i="13"/>
  <c r="A6317" i="13"/>
  <c r="A6318" i="13"/>
  <c r="A6319" i="13"/>
  <c r="A6320" i="13"/>
  <c r="A6321" i="13"/>
  <c r="A6322" i="13"/>
  <c r="A6323" i="13"/>
  <c r="A6324" i="13"/>
  <c r="A6325" i="13"/>
  <c r="A6326" i="13"/>
  <c r="A6327" i="13"/>
  <c r="A6328" i="13"/>
  <c r="A6329" i="13"/>
  <c r="A6330" i="13"/>
  <c r="A6331" i="13"/>
  <c r="A6332" i="13"/>
  <c r="A6333" i="13"/>
  <c r="A6334" i="13"/>
  <c r="A6335" i="13"/>
  <c r="A6336" i="13"/>
  <c r="A6337" i="13"/>
  <c r="A6338" i="13"/>
  <c r="A6339" i="13"/>
  <c r="A6340" i="13"/>
  <c r="A6341" i="13"/>
  <c r="A6342" i="13"/>
  <c r="A6343" i="13"/>
  <c r="A6344" i="13"/>
  <c r="A6345" i="13"/>
  <c r="A6346" i="13"/>
  <c r="A6347" i="13"/>
  <c r="A6348" i="13"/>
  <c r="A6349" i="13"/>
  <c r="A6350" i="13"/>
  <c r="A6351" i="13"/>
  <c r="A6352" i="13"/>
  <c r="A6353" i="13"/>
  <c r="A6354" i="13"/>
  <c r="A6355" i="13"/>
  <c r="A6356" i="13"/>
  <c r="A6357" i="13"/>
  <c r="A6358" i="13"/>
  <c r="A6359" i="13"/>
  <c r="A6360" i="13"/>
  <c r="A6361" i="13"/>
  <c r="A6362" i="13"/>
  <c r="A6363" i="13"/>
  <c r="A6364" i="13"/>
  <c r="A6365" i="13"/>
  <c r="A6366" i="13"/>
  <c r="A6367" i="13"/>
  <c r="A6368" i="13"/>
  <c r="A6369" i="13"/>
  <c r="A6370" i="13"/>
  <c r="A6371" i="13"/>
  <c r="A6372" i="13"/>
  <c r="A6373" i="13"/>
  <c r="A6374" i="13"/>
  <c r="A6375" i="13"/>
  <c r="A6376" i="13"/>
  <c r="A6377" i="13"/>
  <c r="A6378" i="13"/>
  <c r="A6379" i="13"/>
  <c r="A6380" i="13"/>
  <c r="A6381" i="13"/>
  <c r="A6382" i="13"/>
  <c r="A6383" i="13"/>
  <c r="A6384" i="13"/>
  <c r="A6385" i="13"/>
  <c r="A6386" i="13"/>
  <c r="A6387" i="13"/>
  <c r="A6388" i="13"/>
  <c r="A6389" i="13"/>
  <c r="A6390" i="13"/>
  <c r="A6391" i="13"/>
  <c r="A6392" i="13"/>
  <c r="A6393" i="13"/>
  <c r="A6394" i="13"/>
  <c r="A6395" i="13"/>
  <c r="A6396" i="13"/>
  <c r="A6397" i="13"/>
  <c r="A6398" i="13"/>
  <c r="A6399" i="13"/>
  <c r="A6400" i="13"/>
  <c r="A6401" i="13"/>
  <c r="A6402" i="13"/>
  <c r="A6403" i="13"/>
  <c r="A6404" i="13"/>
  <c r="A6405" i="13"/>
  <c r="A6406" i="13"/>
  <c r="A6407" i="13"/>
  <c r="A6408" i="13"/>
  <c r="A6409" i="13"/>
  <c r="A6410" i="13"/>
  <c r="A6411" i="13"/>
  <c r="A6412" i="13"/>
  <c r="A6413" i="13"/>
  <c r="A6414" i="13"/>
  <c r="A6415" i="13"/>
  <c r="A6416" i="13"/>
  <c r="A6417" i="13"/>
  <c r="A6418" i="13"/>
  <c r="A6419" i="13"/>
  <c r="A6420" i="13"/>
  <c r="A6421" i="13"/>
  <c r="A6422" i="13"/>
  <c r="A6423" i="13"/>
  <c r="A6424" i="13"/>
  <c r="A6425" i="13"/>
  <c r="A6426" i="13"/>
  <c r="A6427" i="13"/>
  <c r="A6428" i="13"/>
  <c r="A6429" i="13"/>
  <c r="A6430" i="13"/>
  <c r="A6431" i="13"/>
  <c r="A6432" i="13"/>
  <c r="A6433" i="13"/>
  <c r="A6434" i="13"/>
  <c r="A6435" i="13"/>
  <c r="A6436" i="13"/>
  <c r="A6437" i="13"/>
  <c r="A6438" i="13"/>
  <c r="A6439" i="13"/>
  <c r="A6440" i="13"/>
  <c r="A6441" i="13"/>
  <c r="A6442" i="13"/>
  <c r="A6443" i="13"/>
  <c r="A6444" i="13"/>
  <c r="A6445" i="13"/>
  <c r="A6446" i="13"/>
  <c r="A6447" i="13"/>
  <c r="A6448" i="13"/>
  <c r="A6449" i="13"/>
  <c r="A6450" i="13"/>
  <c r="A6451" i="13"/>
  <c r="A6452" i="13"/>
  <c r="A6453" i="13"/>
  <c r="A6454" i="13"/>
  <c r="A6455" i="13"/>
  <c r="A6456" i="13"/>
  <c r="A6457" i="13"/>
  <c r="A6458" i="13"/>
  <c r="A6459" i="13"/>
  <c r="A6460" i="13"/>
  <c r="A6461" i="13"/>
  <c r="A6462" i="13"/>
  <c r="A6463" i="13"/>
  <c r="A6464" i="13"/>
  <c r="A6465" i="13"/>
  <c r="A6466" i="13"/>
  <c r="A6467" i="13"/>
  <c r="A6468" i="13"/>
  <c r="A6469" i="13"/>
  <c r="A6470" i="13"/>
  <c r="A6471" i="13"/>
  <c r="A6472" i="13"/>
  <c r="A6473" i="13"/>
  <c r="A6474" i="13"/>
  <c r="A6475" i="13"/>
  <c r="A6476" i="13"/>
  <c r="A6477" i="13"/>
  <c r="A6478" i="13"/>
  <c r="A6479" i="13"/>
  <c r="A6480" i="13"/>
  <c r="A6481" i="13"/>
  <c r="A6482" i="13"/>
  <c r="A6483" i="13"/>
  <c r="A6484" i="13"/>
  <c r="A6485" i="13"/>
  <c r="A6486" i="13"/>
  <c r="A6487" i="13"/>
  <c r="A6488" i="13"/>
  <c r="A6489" i="13"/>
  <c r="A6490" i="13"/>
  <c r="A6491" i="13"/>
  <c r="A6492" i="13"/>
  <c r="A6493" i="13"/>
  <c r="A6494" i="13"/>
  <c r="A6495" i="13"/>
  <c r="A6496" i="13"/>
  <c r="A6497" i="13"/>
  <c r="A6498" i="13"/>
  <c r="A6499" i="13"/>
  <c r="A6500" i="13"/>
  <c r="A6501" i="13"/>
  <c r="A6502" i="13"/>
  <c r="A6503" i="13"/>
  <c r="A6504" i="13"/>
  <c r="A6505" i="13"/>
  <c r="A6506" i="13"/>
  <c r="A6507" i="13"/>
  <c r="A6508" i="13"/>
  <c r="A6509" i="13"/>
  <c r="A6510" i="13"/>
  <c r="A6511" i="13"/>
  <c r="A6512" i="13"/>
  <c r="A6513" i="13"/>
  <c r="A6514" i="13"/>
  <c r="A6515" i="13"/>
  <c r="A6516" i="13"/>
  <c r="A6517" i="13"/>
  <c r="A6518" i="13"/>
  <c r="A6519" i="13"/>
  <c r="A6520" i="13"/>
  <c r="A6521" i="13"/>
  <c r="A6522" i="13"/>
  <c r="A6523" i="13"/>
  <c r="A6524" i="13"/>
  <c r="A6525" i="13"/>
  <c r="A6526" i="13"/>
  <c r="A6527" i="13"/>
  <c r="A6528" i="13"/>
  <c r="A6529" i="13"/>
  <c r="A6530" i="13"/>
  <c r="A6531" i="13"/>
  <c r="A6532" i="13"/>
  <c r="A6533" i="13"/>
  <c r="A6534" i="13"/>
  <c r="A6535" i="13"/>
  <c r="A6536" i="13"/>
  <c r="A6537" i="13"/>
  <c r="A6538" i="13"/>
  <c r="A6539" i="13"/>
  <c r="A6540" i="13"/>
  <c r="A6541" i="13"/>
  <c r="A6542" i="13"/>
  <c r="A6543" i="13"/>
  <c r="A6544" i="13"/>
  <c r="A6545" i="13"/>
  <c r="A6546" i="13"/>
  <c r="A6547" i="13"/>
  <c r="A6548" i="13"/>
  <c r="A6549" i="13"/>
  <c r="A6550" i="13"/>
  <c r="A6551" i="13"/>
  <c r="A6552" i="13"/>
  <c r="A6553" i="13"/>
  <c r="A6554" i="13"/>
  <c r="A6555" i="13"/>
  <c r="A6556" i="13"/>
  <c r="A6557" i="13"/>
  <c r="A6558" i="13"/>
  <c r="A6559" i="13"/>
  <c r="A6560" i="13"/>
  <c r="A6561" i="13"/>
  <c r="A6562" i="13"/>
  <c r="A6563" i="13"/>
  <c r="A6564" i="13"/>
  <c r="A6565" i="13"/>
  <c r="A6566" i="13"/>
  <c r="A6567" i="13"/>
  <c r="A6568" i="13"/>
  <c r="A6569" i="13"/>
  <c r="A6570" i="13"/>
  <c r="A6571" i="13"/>
  <c r="A6572" i="13"/>
  <c r="A6573" i="13"/>
  <c r="A6574" i="13"/>
  <c r="A6575" i="13"/>
  <c r="A6576" i="13"/>
  <c r="A6577" i="13"/>
  <c r="A6578" i="13"/>
  <c r="A6579" i="13"/>
  <c r="A6580" i="13"/>
  <c r="A6581" i="13"/>
  <c r="A6582" i="13"/>
  <c r="A6583" i="13"/>
  <c r="A6584" i="13"/>
  <c r="A6585" i="13"/>
  <c r="A6586" i="13"/>
  <c r="A6587" i="13"/>
  <c r="A6588" i="13"/>
  <c r="A6589" i="13"/>
  <c r="A6590" i="13"/>
  <c r="A6591" i="13"/>
  <c r="A6592" i="13"/>
  <c r="A6593" i="13"/>
  <c r="A6594" i="13"/>
  <c r="A6595" i="13"/>
  <c r="A6596" i="13"/>
  <c r="A6597" i="13"/>
  <c r="A6598" i="13"/>
  <c r="A6599" i="13"/>
  <c r="A6600" i="13"/>
  <c r="A6601" i="13"/>
  <c r="A6602" i="13"/>
  <c r="A6603" i="13"/>
  <c r="A6604" i="13"/>
  <c r="A6605" i="13"/>
  <c r="A6606" i="13"/>
  <c r="A6607" i="13"/>
  <c r="A6608" i="13"/>
  <c r="A6609" i="13"/>
  <c r="A6610" i="13"/>
  <c r="A6611" i="13"/>
  <c r="A6612" i="13"/>
  <c r="A6613" i="13"/>
  <c r="A6614" i="13"/>
  <c r="A6615" i="13"/>
  <c r="A6616" i="13"/>
  <c r="A6617" i="13"/>
  <c r="A6618" i="13"/>
  <c r="A6619" i="13"/>
  <c r="A6620" i="13"/>
  <c r="A6621" i="13"/>
  <c r="A6622" i="13"/>
  <c r="A6623" i="13"/>
  <c r="A6624" i="13"/>
  <c r="A6625" i="13"/>
  <c r="A6626" i="13"/>
  <c r="A6627" i="13"/>
  <c r="A6628" i="13"/>
  <c r="A6629" i="13"/>
  <c r="A6630" i="13"/>
  <c r="A6631" i="13"/>
  <c r="A6632" i="13"/>
  <c r="A6633" i="13"/>
  <c r="A6634" i="13"/>
  <c r="A6635" i="13"/>
  <c r="A6636" i="13"/>
  <c r="A6637" i="13"/>
  <c r="A6638" i="13"/>
  <c r="A6639" i="13"/>
  <c r="A6640" i="13"/>
  <c r="A6641" i="13"/>
  <c r="A6642" i="13"/>
  <c r="A6643" i="13"/>
  <c r="A6644" i="13"/>
  <c r="A6645" i="13"/>
  <c r="A6646" i="13"/>
  <c r="A6647" i="13"/>
  <c r="A6648" i="13"/>
  <c r="A6649" i="13"/>
  <c r="A6650" i="13"/>
  <c r="A6651" i="13"/>
  <c r="A6652" i="13"/>
  <c r="A6653" i="13"/>
  <c r="A6654" i="13"/>
  <c r="A6655" i="13"/>
  <c r="A6656" i="13"/>
  <c r="A6657" i="13"/>
  <c r="A6658" i="13"/>
  <c r="A6659" i="13"/>
  <c r="A6660" i="13"/>
  <c r="A6661" i="13"/>
  <c r="A6662" i="13"/>
  <c r="A6663" i="13"/>
  <c r="A6664" i="13"/>
  <c r="A6665" i="13"/>
  <c r="A6666" i="13"/>
  <c r="A6667" i="13"/>
  <c r="A6668" i="13"/>
  <c r="A6669" i="13"/>
  <c r="A6670" i="13"/>
  <c r="A6671" i="13"/>
  <c r="A6672" i="13"/>
  <c r="A6673" i="13"/>
  <c r="A6674" i="13"/>
  <c r="A6675" i="13"/>
  <c r="A6676" i="13"/>
  <c r="A6677" i="13"/>
  <c r="A6678" i="13"/>
  <c r="A6679" i="13"/>
  <c r="A6680" i="13"/>
  <c r="A6681" i="13"/>
  <c r="A6682" i="13"/>
  <c r="A6683" i="13"/>
  <c r="A6684" i="13"/>
  <c r="A6685" i="13"/>
  <c r="A6686" i="13"/>
  <c r="A6687" i="13"/>
  <c r="A6688" i="13"/>
  <c r="A6689" i="13"/>
  <c r="A6690" i="13"/>
  <c r="A6691" i="13"/>
  <c r="A6692" i="13"/>
  <c r="A6693" i="13"/>
  <c r="A6694" i="13"/>
  <c r="A6695" i="13"/>
  <c r="A6696" i="13"/>
  <c r="A6697" i="13"/>
  <c r="A6698" i="13"/>
  <c r="A6699" i="13"/>
  <c r="A6700" i="13"/>
  <c r="A6701" i="13"/>
  <c r="A6702" i="13"/>
  <c r="A6703" i="13"/>
  <c r="A6704" i="13"/>
  <c r="A6705" i="13"/>
  <c r="A6706" i="13"/>
  <c r="A6707" i="13"/>
  <c r="A6708" i="13"/>
  <c r="A6709" i="13"/>
  <c r="A6710" i="13"/>
  <c r="A6711" i="13"/>
  <c r="A6712" i="13"/>
  <c r="A6713" i="13"/>
  <c r="A6714" i="13"/>
  <c r="A6715" i="13"/>
  <c r="A6716" i="13"/>
  <c r="A6717" i="13"/>
  <c r="A6718" i="13"/>
  <c r="A6719" i="13"/>
  <c r="A6720" i="13"/>
  <c r="A6721" i="13"/>
  <c r="A6722" i="13"/>
  <c r="A6723" i="13"/>
  <c r="A6724" i="13"/>
  <c r="A6725" i="13"/>
  <c r="A6726" i="13"/>
  <c r="A6727" i="13"/>
  <c r="A6728" i="13"/>
  <c r="A6729" i="13"/>
  <c r="A6730" i="13"/>
  <c r="A6731" i="13"/>
  <c r="A6732" i="13"/>
  <c r="A6733" i="13"/>
  <c r="A6734" i="13"/>
  <c r="A6735" i="13"/>
  <c r="A6736" i="13"/>
  <c r="A6737" i="13"/>
  <c r="A6738" i="13"/>
  <c r="A6739" i="13"/>
  <c r="A6740" i="13"/>
  <c r="A6741" i="13"/>
  <c r="A6742" i="13"/>
  <c r="A6743" i="13"/>
  <c r="A6744" i="13"/>
  <c r="A6745" i="13"/>
  <c r="A6746" i="13"/>
  <c r="A6747" i="13"/>
  <c r="A6748" i="13"/>
  <c r="A6749" i="13"/>
  <c r="A6750" i="13"/>
  <c r="A6751" i="13"/>
  <c r="A6752" i="13"/>
  <c r="A6753" i="13"/>
  <c r="A6754" i="13"/>
  <c r="A6755" i="13"/>
  <c r="A6756" i="13"/>
  <c r="A6757" i="13"/>
  <c r="A6758" i="13"/>
  <c r="A6759" i="13"/>
  <c r="A6760" i="13"/>
  <c r="A6761" i="13"/>
  <c r="A6762" i="13"/>
  <c r="A6763" i="13"/>
  <c r="A6764" i="13"/>
  <c r="A6765" i="13"/>
  <c r="A6766" i="13"/>
  <c r="A6767" i="13"/>
  <c r="A6768" i="13"/>
  <c r="A6769" i="13"/>
  <c r="A6770" i="13"/>
  <c r="A6771" i="13"/>
  <c r="A6772" i="13"/>
  <c r="A6773" i="13"/>
  <c r="A6774" i="13"/>
  <c r="A6775" i="13"/>
  <c r="A6776" i="13"/>
  <c r="A6777" i="13"/>
  <c r="A6778" i="13"/>
  <c r="A6779" i="13"/>
  <c r="A6780" i="13"/>
  <c r="A6781" i="13"/>
  <c r="A6782" i="13"/>
  <c r="A6783" i="13"/>
  <c r="A6784" i="13"/>
  <c r="A6785" i="13"/>
  <c r="A6786" i="13"/>
  <c r="A6787" i="13"/>
  <c r="A6788" i="13"/>
  <c r="A6789" i="13"/>
  <c r="A6790" i="13"/>
  <c r="A6791" i="13"/>
  <c r="A6792" i="13"/>
  <c r="A6793" i="13"/>
  <c r="A6794" i="13"/>
  <c r="A6795" i="13"/>
  <c r="A6796" i="13"/>
  <c r="A6797" i="13"/>
  <c r="A6798" i="13"/>
  <c r="A6799" i="13"/>
  <c r="A6800" i="13"/>
  <c r="A6801" i="13"/>
  <c r="A6802" i="13"/>
  <c r="A6803" i="13"/>
  <c r="A6804" i="13"/>
  <c r="A6805" i="13"/>
  <c r="A6806" i="13"/>
  <c r="A6807" i="13"/>
  <c r="A6808" i="13"/>
  <c r="A6809" i="13"/>
  <c r="A6810" i="13"/>
  <c r="A6811" i="13"/>
  <c r="A6812" i="13"/>
  <c r="A6813" i="13"/>
  <c r="A6814" i="13"/>
  <c r="A6815" i="13"/>
  <c r="A6816" i="13"/>
  <c r="A6817" i="13"/>
  <c r="A6818" i="13"/>
  <c r="A6819" i="13"/>
  <c r="A6820" i="13"/>
  <c r="A6821" i="13"/>
  <c r="A6822" i="13"/>
  <c r="A6823" i="13"/>
  <c r="A6824" i="13"/>
  <c r="A6825" i="13"/>
  <c r="A6826" i="13"/>
  <c r="A6827" i="13"/>
  <c r="A6828" i="13"/>
  <c r="A6829" i="13"/>
  <c r="A6830" i="13"/>
  <c r="A6831" i="13"/>
  <c r="A6832" i="13"/>
  <c r="A6833" i="13"/>
  <c r="A6834" i="13"/>
  <c r="A6835" i="13"/>
  <c r="A6836" i="13"/>
  <c r="A6837" i="13"/>
  <c r="A6838" i="13"/>
  <c r="A6839" i="13"/>
  <c r="A6840" i="13"/>
  <c r="A6841" i="13"/>
  <c r="A6842" i="13"/>
  <c r="A6843" i="13"/>
  <c r="A6844" i="13"/>
  <c r="A6845" i="13"/>
  <c r="A6846" i="13"/>
  <c r="A6847" i="13"/>
  <c r="A6848" i="13"/>
  <c r="A6849" i="13"/>
  <c r="A6850" i="13"/>
  <c r="A6851" i="13"/>
  <c r="A6852" i="13"/>
  <c r="A6853" i="13"/>
  <c r="A6854" i="13"/>
  <c r="A6855" i="13"/>
  <c r="A6856" i="13"/>
  <c r="A6857" i="13"/>
  <c r="A6858" i="13"/>
  <c r="A6859" i="13"/>
  <c r="A6860" i="13"/>
  <c r="A6861" i="13"/>
  <c r="A6862" i="13"/>
  <c r="A6863" i="13"/>
  <c r="A6864" i="13"/>
  <c r="A6865" i="13"/>
  <c r="A6866" i="13"/>
  <c r="A6867" i="13"/>
  <c r="A6868" i="13"/>
  <c r="A6869" i="13"/>
  <c r="A6870" i="13"/>
  <c r="A6871" i="13"/>
  <c r="A6872" i="13"/>
  <c r="A6873" i="13"/>
  <c r="A6874" i="13"/>
  <c r="A6875" i="13"/>
  <c r="A6876" i="13"/>
  <c r="A6877" i="13"/>
  <c r="A6878" i="13"/>
  <c r="A6879" i="13"/>
  <c r="A6880" i="13"/>
  <c r="A6881" i="13"/>
  <c r="A6882" i="13"/>
  <c r="A6883" i="13"/>
  <c r="A6884" i="13"/>
  <c r="A6885" i="13"/>
  <c r="A6886" i="13"/>
  <c r="A6887" i="13"/>
  <c r="A6888" i="13"/>
  <c r="A6889" i="13"/>
  <c r="A6890" i="13"/>
  <c r="A6891" i="13"/>
  <c r="A6892" i="13"/>
  <c r="A6893" i="13"/>
  <c r="A6894" i="13"/>
  <c r="A6895" i="13"/>
  <c r="A6896" i="13"/>
  <c r="A6897" i="13"/>
  <c r="A6898" i="13"/>
  <c r="A6899" i="13"/>
  <c r="A6900" i="13"/>
  <c r="A6901" i="13"/>
  <c r="A6902" i="13"/>
  <c r="A6903" i="13"/>
  <c r="A6904" i="13"/>
  <c r="A6905" i="13"/>
  <c r="A6906" i="13"/>
  <c r="A6907" i="13"/>
  <c r="A6908" i="13"/>
  <c r="A6909" i="13"/>
  <c r="A6910" i="13"/>
  <c r="A6911" i="13"/>
  <c r="A6912" i="13"/>
  <c r="A6913" i="13"/>
  <c r="A6914" i="13"/>
  <c r="A6915" i="13"/>
  <c r="A6916" i="13"/>
  <c r="A6917" i="13"/>
  <c r="A6918" i="13"/>
  <c r="A6919" i="13"/>
  <c r="A6920" i="13"/>
  <c r="A6921" i="13"/>
  <c r="A6922" i="13"/>
  <c r="A6923" i="13"/>
  <c r="A6924" i="13"/>
  <c r="A6925" i="13"/>
  <c r="A6926" i="13"/>
  <c r="A6927" i="13"/>
  <c r="A6928" i="13"/>
  <c r="A6929" i="13"/>
  <c r="A6930" i="13"/>
  <c r="A6931" i="13"/>
  <c r="A6932" i="13"/>
  <c r="A6933" i="13"/>
  <c r="A6934" i="13"/>
  <c r="A6935" i="13"/>
  <c r="A6936" i="13"/>
  <c r="A6937" i="13"/>
  <c r="A6938" i="13"/>
  <c r="A6939" i="13"/>
  <c r="A6940" i="13"/>
  <c r="A6941" i="13"/>
  <c r="A6942" i="13"/>
  <c r="A6943" i="13"/>
  <c r="A6944" i="13"/>
  <c r="A6945" i="13"/>
  <c r="A6946" i="13"/>
  <c r="A6947" i="13"/>
  <c r="A6948" i="13"/>
  <c r="A6949" i="13"/>
  <c r="A6950" i="13"/>
  <c r="A6951" i="13"/>
  <c r="A6952" i="13"/>
  <c r="A6953" i="13"/>
  <c r="A6954" i="13"/>
  <c r="A6955" i="13"/>
  <c r="A6956" i="13"/>
  <c r="A6957" i="13"/>
  <c r="A6958" i="13"/>
  <c r="A6959" i="13"/>
  <c r="A6960" i="13"/>
  <c r="A6961" i="13"/>
  <c r="A6962" i="13"/>
  <c r="A6963" i="13"/>
  <c r="A6964" i="13"/>
  <c r="A6965" i="13"/>
  <c r="A6966" i="13"/>
  <c r="A6967" i="13"/>
  <c r="A6968" i="13"/>
  <c r="A6969" i="13"/>
  <c r="A6970" i="13"/>
  <c r="A6971" i="13"/>
  <c r="A6972" i="13"/>
  <c r="A6973" i="13"/>
  <c r="A6974" i="13"/>
  <c r="A6975" i="13"/>
  <c r="A6976" i="13"/>
  <c r="A6977" i="13"/>
  <c r="A6978" i="13"/>
  <c r="A6979" i="13"/>
  <c r="A6980" i="13"/>
  <c r="A6981" i="13"/>
  <c r="A6982" i="13"/>
  <c r="A6983" i="13"/>
  <c r="A6984" i="13"/>
  <c r="A6985" i="13"/>
  <c r="A6986" i="13"/>
  <c r="A6987" i="13"/>
  <c r="A6988" i="13"/>
  <c r="A6989" i="13"/>
  <c r="A6990" i="13"/>
  <c r="A6991" i="13"/>
  <c r="A6992" i="13"/>
  <c r="A6993" i="13"/>
  <c r="A6994" i="13"/>
  <c r="A6995" i="13"/>
  <c r="A6996" i="13"/>
  <c r="A6997" i="13"/>
  <c r="A6998" i="13"/>
  <c r="A6999" i="13"/>
  <c r="A7000" i="13"/>
  <c r="A7001" i="13"/>
  <c r="A7002" i="13"/>
  <c r="A7003" i="13"/>
  <c r="A7004" i="13"/>
  <c r="A7005" i="13"/>
  <c r="A7006" i="13"/>
  <c r="A7007" i="13"/>
  <c r="A7008" i="13"/>
  <c r="A7009" i="13"/>
  <c r="A7010" i="13"/>
  <c r="A7011" i="13"/>
  <c r="A7012" i="13"/>
  <c r="A7013" i="13"/>
  <c r="A7014" i="13"/>
  <c r="A7015" i="13"/>
  <c r="A7016" i="13"/>
  <c r="A7017" i="13"/>
  <c r="A7018" i="13"/>
  <c r="A7019" i="13"/>
  <c r="A7020" i="13"/>
  <c r="A7021" i="13"/>
  <c r="A7022" i="13"/>
  <c r="A7023" i="13"/>
  <c r="A7024" i="13"/>
  <c r="A7025" i="13"/>
  <c r="A7026" i="13"/>
  <c r="A7027" i="13"/>
  <c r="A7028" i="13"/>
  <c r="A7029" i="13"/>
  <c r="A7030" i="13"/>
  <c r="A7031" i="13"/>
  <c r="A7032" i="13"/>
  <c r="A7033" i="13"/>
  <c r="A7034" i="13"/>
  <c r="A7035" i="13"/>
  <c r="A7036" i="13"/>
  <c r="A7037" i="13"/>
  <c r="A7038" i="13"/>
  <c r="A7039" i="13"/>
  <c r="A7040" i="13"/>
  <c r="A7041" i="13"/>
  <c r="A7042" i="13"/>
  <c r="A7043" i="13"/>
  <c r="A7044" i="13"/>
  <c r="A7045" i="13"/>
  <c r="A7046" i="13"/>
  <c r="A7047" i="13"/>
  <c r="A7048" i="13"/>
  <c r="A7049" i="13"/>
  <c r="A7050" i="13"/>
  <c r="A7051" i="13"/>
  <c r="A7052" i="13"/>
  <c r="A7053" i="13"/>
  <c r="A7054" i="13"/>
  <c r="A7055" i="13"/>
  <c r="A7056" i="13"/>
  <c r="A7057" i="13"/>
  <c r="A7058" i="13"/>
  <c r="A7059" i="13"/>
  <c r="A7060" i="13"/>
  <c r="A7061" i="13"/>
  <c r="A7062" i="13"/>
  <c r="A7063" i="13"/>
  <c r="A7064" i="13"/>
  <c r="A7065" i="13"/>
  <c r="A7066" i="13"/>
  <c r="A7067" i="13"/>
  <c r="A7068" i="13"/>
  <c r="A7069" i="13"/>
  <c r="A7070" i="13"/>
  <c r="A7071" i="13"/>
  <c r="A7072" i="13"/>
  <c r="A7073" i="13"/>
  <c r="A7074" i="13"/>
  <c r="A7075" i="13"/>
  <c r="A7076" i="13"/>
  <c r="A7077" i="13"/>
  <c r="A7078" i="13"/>
  <c r="A7079" i="13"/>
  <c r="A7080" i="13"/>
  <c r="A7081" i="13"/>
  <c r="A7082" i="13"/>
  <c r="A7083" i="13"/>
  <c r="A7084" i="13"/>
  <c r="A7085" i="13"/>
  <c r="A7086" i="13"/>
  <c r="A7087" i="13"/>
  <c r="A7088" i="13"/>
  <c r="A7089" i="13"/>
  <c r="A7090" i="13"/>
  <c r="A7091" i="13"/>
  <c r="A7092" i="13"/>
  <c r="A7093" i="13"/>
  <c r="A7094" i="13"/>
  <c r="A7095" i="13"/>
  <c r="A7096" i="13"/>
  <c r="A7097" i="13"/>
  <c r="A7098" i="13"/>
  <c r="A7099" i="13"/>
  <c r="A7100" i="13"/>
  <c r="A7101" i="13"/>
  <c r="A7102" i="13"/>
  <c r="A7103" i="13"/>
  <c r="A7104" i="13"/>
  <c r="A7105" i="13"/>
  <c r="A7106" i="13"/>
  <c r="A7107" i="13"/>
  <c r="A7108" i="13"/>
  <c r="A7109" i="13"/>
  <c r="A7110" i="13"/>
  <c r="A7111" i="13"/>
  <c r="A7112" i="13"/>
  <c r="A7113" i="13"/>
  <c r="A7114" i="13"/>
  <c r="A7115" i="13"/>
  <c r="A7116" i="13"/>
  <c r="A7117" i="13"/>
  <c r="A7118" i="13"/>
  <c r="A7119" i="13"/>
  <c r="A7120" i="13"/>
  <c r="A7121" i="13"/>
  <c r="A7122" i="13"/>
  <c r="A7123" i="13"/>
  <c r="A7124" i="13"/>
  <c r="A7125" i="13"/>
  <c r="A7126" i="13"/>
  <c r="A7127" i="13"/>
  <c r="A7128" i="13"/>
  <c r="A7129" i="13"/>
  <c r="A7130" i="13"/>
  <c r="A7131" i="13"/>
  <c r="A7132" i="13"/>
  <c r="A7133" i="13"/>
  <c r="A7134" i="13"/>
  <c r="A7135" i="13"/>
  <c r="A7136" i="13"/>
  <c r="A7137" i="13"/>
  <c r="A7138" i="13"/>
  <c r="A7139" i="13"/>
  <c r="A7140" i="13"/>
  <c r="A7141" i="13"/>
  <c r="A7142" i="13"/>
  <c r="A7143" i="13"/>
  <c r="A7144" i="13"/>
  <c r="A7145" i="13"/>
  <c r="A7146" i="13"/>
  <c r="A7147" i="13"/>
  <c r="A7148" i="13"/>
  <c r="A7149" i="13"/>
  <c r="A7150" i="13"/>
  <c r="A7151" i="13"/>
  <c r="A7152" i="13"/>
  <c r="A7153" i="13"/>
  <c r="A7154" i="13"/>
  <c r="A7155" i="13"/>
  <c r="A7156" i="13"/>
  <c r="A7157" i="13"/>
  <c r="A7158" i="13"/>
  <c r="A7159" i="13"/>
  <c r="A7160" i="13"/>
  <c r="A7161" i="13"/>
  <c r="A7162" i="13"/>
  <c r="A7163" i="13"/>
  <c r="A7164" i="13"/>
  <c r="A7165" i="13"/>
  <c r="A7166" i="13"/>
  <c r="A7167" i="13"/>
  <c r="A7168" i="13"/>
  <c r="A7169" i="13"/>
  <c r="A7170" i="13"/>
  <c r="A7171" i="13"/>
  <c r="A7172" i="13"/>
  <c r="A7173" i="13"/>
  <c r="A7174" i="13"/>
  <c r="A7175" i="13"/>
  <c r="A7176" i="13"/>
  <c r="A7177" i="13"/>
  <c r="A7178" i="13"/>
  <c r="A7179" i="13"/>
  <c r="A7180" i="13"/>
  <c r="A7181" i="13"/>
  <c r="A7182" i="13"/>
  <c r="A7183" i="13"/>
  <c r="A7184" i="13"/>
  <c r="A7185" i="13"/>
  <c r="A7186" i="13"/>
  <c r="A7187" i="13"/>
  <c r="A7188" i="13"/>
  <c r="A7189" i="13"/>
  <c r="A7190" i="13"/>
  <c r="A7191" i="13"/>
  <c r="A7192" i="13"/>
  <c r="A7193" i="13"/>
  <c r="A7194" i="13"/>
  <c r="A7195" i="13"/>
  <c r="A7196" i="13"/>
  <c r="A7197" i="13"/>
  <c r="A7198" i="13"/>
  <c r="A7199" i="13"/>
  <c r="A7200" i="13"/>
  <c r="A7201" i="13"/>
  <c r="A7202" i="13"/>
  <c r="A7203" i="13"/>
  <c r="A7204" i="13"/>
  <c r="A7205" i="13"/>
  <c r="A7206" i="13"/>
  <c r="A7207" i="13"/>
  <c r="A7208" i="13"/>
  <c r="A7209" i="13"/>
  <c r="A7210" i="13"/>
  <c r="A7211" i="13"/>
  <c r="A7212" i="13"/>
  <c r="A7213" i="13"/>
  <c r="A7214" i="13"/>
  <c r="A7215" i="13"/>
  <c r="A7216" i="13"/>
  <c r="A7217" i="13"/>
  <c r="A7218" i="13"/>
  <c r="A7219" i="13"/>
  <c r="A7220" i="13"/>
  <c r="A7221" i="13"/>
  <c r="A7222" i="13"/>
  <c r="A7223" i="13"/>
  <c r="A7224" i="13"/>
  <c r="A7225" i="13"/>
  <c r="A7226" i="13"/>
  <c r="A7227" i="13"/>
  <c r="A7228" i="13"/>
  <c r="A7229" i="13"/>
  <c r="A7230" i="13"/>
  <c r="A7231" i="13"/>
  <c r="A7232" i="13"/>
  <c r="A7233" i="13"/>
  <c r="A7234" i="13"/>
  <c r="A7235" i="13"/>
  <c r="A7236" i="13"/>
  <c r="A7237" i="13"/>
  <c r="A7238" i="13"/>
  <c r="A7239" i="13"/>
  <c r="A7240" i="13"/>
  <c r="A7241" i="13"/>
  <c r="A7242" i="13"/>
  <c r="A7243" i="13"/>
  <c r="A7244" i="13"/>
  <c r="A7245" i="13"/>
  <c r="A7246" i="13"/>
  <c r="A7247" i="13"/>
  <c r="A7248" i="13"/>
  <c r="A7249" i="13"/>
  <c r="A7250" i="13"/>
  <c r="A7251" i="13"/>
  <c r="A7252" i="13"/>
  <c r="A7253" i="13"/>
  <c r="A7254" i="13"/>
  <c r="A7255" i="13"/>
  <c r="A7256" i="13"/>
  <c r="A7257" i="13"/>
  <c r="A7258" i="13"/>
  <c r="A7259" i="13"/>
  <c r="A7260" i="13"/>
  <c r="A7261" i="13"/>
  <c r="A7262" i="13"/>
  <c r="A7263" i="13"/>
  <c r="A7264" i="13"/>
  <c r="A7265" i="13"/>
  <c r="A7266" i="13"/>
  <c r="A7267" i="13"/>
  <c r="A7268" i="13"/>
  <c r="A7269" i="13"/>
  <c r="A7270" i="13"/>
  <c r="A7271" i="13"/>
  <c r="A7272" i="13"/>
  <c r="A7273" i="13"/>
  <c r="A7274" i="13"/>
  <c r="A7275" i="13"/>
  <c r="A7276" i="13"/>
  <c r="A7277" i="13"/>
  <c r="A7278" i="13"/>
  <c r="A7279" i="13"/>
  <c r="A7280" i="13"/>
  <c r="A7281" i="13"/>
  <c r="A7282" i="13"/>
  <c r="A7283" i="13"/>
  <c r="A7284" i="13"/>
  <c r="A7285" i="13"/>
  <c r="A7286" i="13"/>
  <c r="A7287" i="13"/>
  <c r="A7288" i="13"/>
  <c r="A7289" i="13"/>
  <c r="A7290" i="13"/>
  <c r="A7291" i="13"/>
  <c r="A7292" i="13"/>
  <c r="A7293" i="13"/>
  <c r="A7294" i="13"/>
  <c r="A7295" i="13"/>
  <c r="A7296" i="13"/>
  <c r="A7297" i="13"/>
  <c r="A7298" i="13"/>
  <c r="A7299" i="13"/>
  <c r="A7300" i="13"/>
  <c r="A7301" i="13"/>
  <c r="A7302" i="13"/>
  <c r="A7303" i="13"/>
  <c r="A7304" i="13"/>
  <c r="A7305" i="13"/>
  <c r="A7306" i="13"/>
  <c r="A7307" i="13"/>
  <c r="A7308" i="13"/>
  <c r="A7309" i="13"/>
  <c r="A7310" i="13"/>
  <c r="A7311" i="13"/>
  <c r="A7312" i="13"/>
  <c r="A7313" i="13"/>
  <c r="A7314" i="13"/>
  <c r="A7315" i="13"/>
  <c r="A7316" i="13"/>
  <c r="A7317" i="13"/>
  <c r="A7318" i="13"/>
  <c r="A7319" i="13"/>
  <c r="A7320" i="13"/>
  <c r="A7321" i="13"/>
  <c r="A7322" i="13"/>
  <c r="A7323" i="13"/>
  <c r="A7324" i="13"/>
  <c r="A7325" i="13"/>
  <c r="A7326" i="13"/>
  <c r="A7327" i="13"/>
  <c r="A7328" i="13"/>
  <c r="A7329" i="13"/>
  <c r="A7330" i="13"/>
  <c r="A7331" i="13"/>
  <c r="A7332" i="13"/>
  <c r="A7333" i="13"/>
  <c r="A7334" i="13"/>
  <c r="A7335" i="13"/>
  <c r="A7336" i="13"/>
  <c r="A7337" i="13"/>
  <c r="A7338" i="13"/>
  <c r="A7339" i="13"/>
  <c r="A7340" i="13"/>
  <c r="A7341" i="13"/>
  <c r="A7342" i="13"/>
  <c r="A7343" i="13"/>
  <c r="A7344" i="13"/>
  <c r="A7345" i="13"/>
  <c r="A7346" i="13"/>
  <c r="A7347" i="13"/>
  <c r="A7348" i="13"/>
  <c r="A7349" i="13"/>
  <c r="A7350" i="13"/>
  <c r="A7351" i="13"/>
  <c r="A7352" i="13"/>
  <c r="A7353" i="13"/>
  <c r="A7354" i="13"/>
  <c r="A7355" i="13"/>
  <c r="A7356" i="13"/>
  <c r="A7357" i="13"/>
  <c r="A7358" i="13"/>
  <c r="A7359" i="13"/>
  <c r="A7360" i="13"/>
  <c r="A7361" i="13"/>
  <c r="A7362" i="13"/>
  <c r="A7363" i="13"/>
  <c r="A7364" i="13"/>
  <c r="A7365" i="13"/>
  <c r="A7366" i="13"/>
  <c r="A7367" i="13"/>
  <c r="A7368" i="13"/>
  <c r="A7369" i="13"/>
  <c r="A7370" i="13"/>
  <c r="A7371" i="13"/>
  <c r="A7372" i="13"/>
  <c r="A7373" i="13"/>
  <c r="A7374" i="13"/>
  <c r="A7375" i="13"/>
  <c r="A7376" i="13"/>
  <c r="A7377" i="13"/>
  <c r="A7378" i="13"/>
  <c r="A7379" i="13"/>
  <c r="A7380" i="13"/>
  <c r="A7381" i="13"/>
  <c r="A7382" i="13"/>
  <c r="A7383" i="13"/>
  <c r="A7384" i="13"/>
  <c r="A7385" i="13"/>
  <c r="A7386" i="13"/>
  <c r="A7387" i="13"/>
  <c r="A7388" i="13"/>
  <c r="A7389" i="13"/>
  <c r="A7390" i="13"/>
  <c r="A7391" i="13"/>
  <c r="A7392" i="13"/>
  <c r="A7393" i="13"/>
  <c r="A7394" i="13"/>
  <c r="A7395" i="13"/>
  <c r="A7396" i="13"/>
  <c r="A7397" i="13"/>
  <c r="A7398" i="13"/>
  <c r="A7399" i="13"/>
  <c r="A7400" i="13"/>
  <c r="A7401" i="13"/>
  <c r="A7402" i="13"/>
  <c r="A7403" i="13"/>
  <c r="A7404" i="13"/>
  <c r="A7405" i="13"/>
  <c r="A7406" i="13"/>
  <c r="A7407" i="13"/>
  <c r="A7408" i="13"/>
  <c r="A7409" i="13"/>
  <c r="A7410" i="13"/>
  <c r="A7411" i="13"/>
  <c r="A7412" i="13"/>
  <c r="A7413" i="13"/>
  <c r="A7414" i="13"/>
  <c r="A7415" i="13"/>
  <c r="A7416" i="13"/>
  <c r="A7417" i="13"/>
  <c r="A7418" i="13"/>
  <c r="A7419" i="13"/>
  <c r="A7420" i="13"/>
  <c r="A7421" i="13"/>
  <c r="A7422" i="13"/>
  <c r="A7423" i="13"/>
  <c r="A7424" i="13"/>
  <c r="A7425" i="13"/>
  <c r="A7426" i="13"/>
  <c r="A7427" i="13"/>
  <c r="A7428" i="13"/>
  <c r="A7429" i="13"/>
  <c r="A7430" i="13"/>
  <c r="A7431" i="13"/>
  <c r="A7432" i="13"/>
  <c r="A7433" i="13"/>
  <c r="A7434" i="13"/>
  <c r="A7435" i="13"/>
  <c r="A7436" i="13"/>
  <c r="A7437" i="13"/>
  <c r="A7438" i="13"/>
  <c r="A7439" i="13"/>
  <c r="A7440" i="13"/>
  <c r="A7441" i="13"/>
  <c r="A7442" i="13"/>
  <c r="A7443" i="13"/>
  <c r="A7444" i="13"/>
  <c r="A7445" i="13"/>
  <c r="A7446" i="13"/>
  <c r="A7447" i="13"/>
  <c r="A7448" i="13"/>
  <c r="A7449" i="13"/>
  <c r="A7450" i="13"/>
  <c r="A7451" i="13"/>
  <c r="A7452" i="13"/>
  <c r="A7453" i="13"/>
  <c r="A7454" i="13"/>
  <c r="A7455" i="13"/>
  <c r="A7456" i="13"/>
  <c r="A7457" i="13"/>
  <c r="A7458" i="13"/>
  <c r="A7459" i="13"/>
  <c r="A7460" i="13"/>
  <c r="A7461" i="13"/>
  <c r="A7462" i="13"/>
  <c r="A7463" i="13"/>
  <c r="A7464" i="13"/>
  <c r="A7465" i="13"/>
  <c r="A7466" i="13"/>
  <c r="A7467" i="13"/>
  <c r="A7468" i="13"/>
  <c r="A7469" i="13"/>
  <c r="A7470" i="13"/>
  <c r="A7471" i="13"/>
  <c r="A7472" i="13"/>
  <c r="A7473" i="13"/>
  <c r="A7474" i="13"/>
  <c r="A7475" i="13"/>
  <c r="A7476" i="13"/>
  <c r="A7477" i="13"/>
  <c r="A7478" i="13"/>
  <c r="A7479" i="13"/>
  <c r="A7480" i="13"/>
  <c r="A7481" i="13"/>
  <c r="A7482" i="13"/>
  <c r="A7483" i="13"/>
  <c r="A7484" i="13"/>
  <c r="A7485" i="13"/>
  <c r="A7486" i="13"/>
  <c r="A7487" i="13"/>
  <c r="A7488" i="13"/>
  <c r="A7489" i="13"/>
  <c r="A7490" i="13"/>
  <c r="A7491" i="13"/>
  <c r="A7492" i="13"/>
  <c r="A7493" i="13"/>
  <c r="A7494" i="13"/>
  <c r="A7495" i="13"/>
  <c r="A7496" i="13"/>
  <c r="A7497" i="13"/>
  <c r="A7498" i="13"/>
  <c r="A7499" i="13"/>
  <c r="A7500" i="13"/>
  <c r="A7501" i="13"/>
  <c r="A7502" i="13"/>
  <c r="A7503" i="13"/>
  <c r="A7504" i="13"/>
  <c r="A7505" i="13"/>
  <c r="A7506" i="13"/>
  <c r="A7507" i="13"/>
  <c r="A7508" i="13"/>
  <c r="A7509" i="13"/>
  <c r="A7510" i="13"/>
  <c r="A7511" i="13"/>
  <c r="A7512" i="13"/>
  <c r="A7513" i="13"/>
  <c r="A7514" i="13"/>
  <c r="A7515" i="13"/>
  <c r="A7516" i="13"/>
  <c r="A7517" i="13"/>
  <c r="A7518" i="13"/>
  <c r="A7519" i="13"/>
  <c r="A7520" i="13"/>
  <c r="A7521" i="13"/>
  <c r="A7522" i="13"/>
  <c r="A7523" i="13"/>
  <c r="A7524" i="13"/>
  <c r="A7525" i="13"/>
  <c r="A7526" i="13"/>
  <c r="A7527" i="13"/>
  <c r="A7528" i="13"/>
  <c r="A7529" i="13"/>
  <c r="A7530" i="13"/>
  <c r="A7531" i="13"/>
  <c r="A7532" i="13"/>
  <c r="A7533" i="13"/>
  <c r="A7534" i="13"/>
  <c r="A7535" i="13"/>
  <c r="A7536" i="13"/>
  <c r="A7537" i="13"/>
  <c r="A7538" i="13"/>
  <c r="A7539" i="13"/>
  <c r="A7540" i="13"/>
  <c r="A7541" i="13"/>
  <c r="A7542" i="13"/>
  <c r="A7543" i="13"/>
  <c r="A7544" i="13"/>
  <c r="A7545" i="13"/>
  <c r="A7546" i="13"/>
  <c r="A7547" i="13"/>
  <c r="A7548" i="13"/>
  <c r="A7549" i="13"/>
  <c r="A7550" i="13"/>
  <c r="A7551" i="13"/>
  <c r="A7552" i="13"/>
  <c r="A7553" i="13"/>
  <c r="A7554" i="13"/>
  <c r="A7555" i="13"/>
  <c r="A7556" i="13"/>
  <c r="A7557" i="13"/>
  <c r="A7558" i="13"/>
  <c r="A7559" i="13"/>
  <c r="A7560" i="13"/>
  <c r="A7561" i="13"/>
  <c r="A7562" i="13"/>
  <c r="A7563" i="13"/>
  <c r="A7564" i="13"/>
  <c r="A7565" i="13"/>
  <c r="A7566" i="13"/>
  <c r="A7567" i="13"/>
  <c r="A7568" i="13"/>
  <c r="A7569" i="13"/>
  <c r="A7570" i="13"/>
  <c r="A7571" i="13"/>
  <c r="A7572" i="13"/>
  <c r="A7573" i="13"/>
  <c r="A7574" i="13"/>
  <c r="A7575" i="13"/>
  <c r="A7576" i="13"/>
  <c r="A7577" i="13"/>
  <c r="A7578" i="13"/>
  <c r="A7579" i="13"/>
  <c r="A7580" i="13"/>
  <c r="A7581" i="13"/>
  <c r="A7582" i="13"/>
  <c r="A7583" i="13"/>
  <c r="A7584" i="13"/>
  <c r="A7585" i="13"/>
  <c r="A7586" i="13"/>
  <c r="A7587" i="13"/>
  <c r="A7588" i="13"/>
  <c r="A7589" i="13"/>
  <c r="A7590" i="13"/>
  <c r="A7591" i="13"/>
  <c r="A7592" i="13"/>
  <c r="A7593" i="13"/>
  <c r="A7594" i="13"/>
  <c r="A7595" i="13"/>
  <c r="A7596" i="13"/>
  <c r="A7597" i="13"/>
  <c r="A7598" i="13"/>
  <c r="A7599" i="13"/>
  <c r="A7600" i="13"/>
  <c r="A7601" i="13"/>
  <c r="A7602" i="13"/>
  <c r="A7603" i="13"/>
  <c r="A7604" i="13"/>
  <c r="A7605" i="13"/>
  <c r="A7606" i="13"/>
  <c r="A7607" i="13"/>
  <c r="A7608" i="13"/>
  <c r="A7609" i="13"/>
  <c r="A7610" i="13"/>
  <c r="A7611" i="13"/>
  <c r="A7612" i="13"/>
  <c r="A7613" i="13"/>
  <c r="A7614" i="13"/>
  <c r="A7615" i="13"/>
  <c r="A7616" i="13"/>
  <c r="A7617" i="13"/>
  <c r="A7618" i="13"/>
  <c r="A7619" i="13"/>
  <c r="A7620" i="13"/>
  <c r="A7621" i="13"/>
  <c r="A7622" i="13"/>
  <c r="A7623" i="13"/>
  <c r="A7624" i="13"/>
  <c r="A7625" i="13"/>
  <c r="A7626" i="13"/>
  <c r="A7627" i="13"/>
  <c r="A7628" i="13"/>
  <c r="A7629" i="13"/>
  <c r="A7630" i="13"/>
  <c r="A7631" i="13"/>
  <c r="A7632" i="13"/>
  <c r="A7633" i="13"/>
  <c r="A7634" i="13"/>
  <c r="A7635" i="13"/>
  <c r="A7636" i="13"/>
  <c r="A7637" i="13"/>
  <c r="A7638" i="13"/>
  <c r="A7639" i="13"/>
  <c r="A7640" i="13"/>
  <c r="A7641" i="13"/>
  <c r="A7642" i="13"/>
  <c r="A7643" i="13"/>
  <c r="A7644" i="13"/>
  <c r="A7645" i="13"/>
  <c r="A7646" i="13"/>
  <c r="A7647" i="13"/>
  <c r="A7648" i="13"/>
  <c r="A7649" i="13"/>
  <c r="A7650" i="13"/>
  <c r="A7651" i="13"/>
  <c r="A7652" i="13"/>
  <c r="A7653" i="13"/>
  <c r="A7654" i="13"/>
  <c r="A7655" i="13"/>
  <c r="A7656" i="13"/>
  <c r="A7657" i="13"/>
  <c r="A7658" i="13"/>
  <c r="A7659" i="13"/>
  <c r="A7660" i="13"/>
  <c r="A7661" i="13"/>
  <c r="A7662" i="13"/>
  <c r="A7663" i="13"/>
  <c r="A7664" i="13"/>
  <c r="A7665" i="13"/>
  <c r="A7666" i="13"/>
  <c r="A7667" i="13"/>
  <c r="A7668" i="13"/>
  <c r="A7669" i="13"/>
  <c r="A7670" i="13"/>
  <c r="A7671" i="13"/>
  <c r="A7672" i="13"/>
  <c r="A7673" i="13"/>
  <c r="A7674" i="13"/>
  <c r="A7675" i="13"/>
  <c r="A7676" i="13"/>
  <c r="A7677" i="13"/>
  <c r="A7678" i="13"/>
  <c r="A7679" i="13"/>
  <c r="A7680" i="13"/>
  <c r="A7681" i="13"/>
  <c r="A7682" i="13"/>
  <c r="A7683" i="13"/>
  <c r="A7684" i="13"/>
  <c r="A7685" i="13"/>
  <c r="A7686" i="13"/>
  <c r="A7687" i="13"/>
  <c r="A7688" i="13"/>
  <c r="A7689" i="13"/>
  <c r="A7690" i="13"/>
  <c r="A7691" i="13"/>
  <c r="A7692" i="13"/>
  <c r="A7693" i="13"/>
  <c r="A7694" i="13"/>
  <c r="A7695" i="13"/>
  <c r="A7696" i="13"/>
  <c r="A7697" i="13"/>
  <c r="A7698" i="13"/>
  <c r="A7699" i="13"/>
  <c r="A7700" i="13"/>
  <c r="A7701" i="13"/>
  <c r="A7702" i="13"/>
  <c r="A7703" i="13"/>
  <c r="A7704" i="13"/>
  <c r="A7705" i="13"/>
  <c r="A7706" i="13"/>
  <c r="A7707" i="13"/>
  <c r="A7708" i="13"/>
  <c r="A7709" i="13"/>
  <c r="A7710" i="13"/>
  <c r="A7711" i="13"/>
  <c r="A7712" i="13"/>
  <c r="A7713" i="13"/>
  <c r="A7714" i="13"/>
  <c r="A7715" i="13"/>
  <c r="A7716" i="13"/>
  <c r="A7717" i="13"/>
  <c r="A7718" i="13"/>
  <c r="A7719" i="13"/>
  <c r="A7720" i="13"/>
  <c r="A7721" i="13"/>
  <c r="A7722" i="13"/>
  <c r="A7723" i="13"/>
  <c r="A7724" i="13"/>
  <c r="A7725" i="13"/>
  <c r="A7726" i="13"/>
  <c r="A7727" i="13"/>
  <c r="A7728" i="13"/>
  <c r="A7729" i="13"/>
  <c r="A7730" i="13"/>
  <c r="A7731" i="13"/>
  <c r="A7732" i="13"/>
  <c r="A7733" i="13"/>
  <c r="A7734" i="13"/>
  <c r="A7735" i="13"/>
  <c r="A7736" i="13"/>
  <c r="A7737" i="13"/>
  <c r="A7738" i="13"/>
  <c r="A7739" i="13"/>
  <c r="A7740" i="13"/>
  <c r="A7741" i="13"/>
  <c r="A7742" i="13"/>
  <c r="A7743" i="13"/>
  <c r="A7744" i="13"/>
  <c r="A7745" i="13"/>
  <c r="A7746" i="13"/>
  <c r="A7747" i="13"/>
  <c r="A7748" i="13"/>
  <c r="A7749" i="13"/>
  <c r="A7750" i="13"/>
  <c r="A7751" i="13"/>
  <c r="A7752" i="13"/>
  <c r="A7753" i="13"/>
  <c r="A7754" i="13"/>
  <c r="A7755" i="13"/>
  <c r="A7756" i="13"/>
  <c r="A7757" i="13"/>
  <c r="A7758" i="13"/>
  <c r="A7759" i="13"/>
  <c r="A7760" i="13"/>
  <c r="A7761" i="13"/>
  <c r="A7762" i="13"/>
  <c r="A7763" i="13"/>
  <c r="A7764" i="13"/>
  <c r="A7765" i="13"/>
  <c r="A7766" i="13"/>
  <c r="A7767" i="13"/>
  <c r="A7768" i="13"/>
  <c r="A7769" i="13"/>
  <c r="A7770" i="13"/>
  <c r="A7771" i="13"/>
  <c r="A7772" i="13"/>
  <c r="A7773" i="13"/>
  <c r="A7774" i="13"/>
  <c r="A7775" i="13"/>
  <c r="A7776" i="13"/>
  <c r="A7777" i="13"/>
  <c r="A7778" i="13"/>
  <c r="A7779" i="13"/>
  <c r="A7780" i="13"/>
  <c r="A7781" i="13"/>
  <c r="A7782" i="13"/>
  <c r="A7783" i="13"/>
  <c r="A7784" i="13"/>
  <c r="A7785" i="13"/>
  <c r="A7786" i="13"/>
  <c r="A7787" i="13"/>
  <c r="A7788" i="13"/>
  <c r="A7789" i="13"/>
  <c r="A7790" i="13"/>
  <c r="A7791" i="13"/>
  <c r="A7792" i="13"/>
  <c r="A7793" i="13"/>
  <c r="A7794" i="13"/>
  <c r="A7795" i="13"/>
  <c r="A7796" i="13"/>
  <c r="A7797" i="13"/>
  <c r="A7798" i="13"/>
  <c r="A7799" i="13"/>
  <c r="A7800" i="13"/>
  <c r="A7801" i="13"/>
  <c r="A7802" i="13"/>
  <c r="A7803" i="13"/>
  <c r="A7804" i="13"/>
  <c r="A7805" i="13"/>
  <c r="A7806" i="13"/>
  <c r="A7807" i="13"/>
  <c r="A7808" i="13"/>
  <c r="A7809" i="13"/>
  <c r="A7810" i="13"/>
  <c r="A7811" i="13"/>
  <c r="A7812" i="13"/>
  <c r="A7813" i="13"/>
  <c r="A7814" i="13"/>
  <c r="A7815" i="13"/>
  <c r="A7816" i="13"/>
  <c r="A7817" i="13"/>
  <c r="A7818" i="13"/>
  <c r="A7819" i="13"/>
  <c r="A7820" i="13"/>
  <c r="A7821" i="13"/>
  <c r="A7822" i="13"/>
  <c r="A7823" i="13"/>
  <c r="A7824" i="13"/>
  <c r="A7825" i="13"/>
  <c r="A7826" i="13"/>
  <c r="A7827" i="13"/>
  <c r="A7828" i="13"/>
  <c r="A7829" i="13"/>
  <c r="A7830" i="13"/>
  <c r="A7831" i="13"/>
  <c r="A7832" i="13"/>
  <c r="A7833" i="13"/>
  <c r="A7834" i="13"/>
  <c r="A7835" i="13"/>
  <c r="A7836" i="13"/>
  <c r="A7837" i="13"/>
  <c r="A7838" i="13"/>
  <c r="A7839" i="13"/>
  <c r="A7840" i="13"/>
  <c r="A7841" i="13"/>
  <c r="A7842" i="13"/>
  <c r="A7843" i="13"/>
  <c r="A7844" i="13"/>
  <c r="A7845" i="13"/>
  <c r="A7846" i="13"/>
  <c r="A7847" i="13"/>
  <c r="A7848" i="13"/>
  <c r="A7849" i="13"/>
  <c r="A7850" i="13"/>
  <c r="A7851" i="13"/>
  <c r="A7852" i="13"/>
  <c r="A7853" i="13"/>
  <c r="A7854" i="13"/>
  <c r="A7855" i="13"/>
  <c r="A7856" i="13"/>
  <c r="A7857" i="13"/>
  <c r="A7858" i="13"/>
  <c r="A7859" i="13"/>
  <c r="A7860" i="13"/>
  <c r="A7861" i="13"/>
  <c r="A7862" i="13"/>
  <c r="A7863" i="13"/>
  <c r="A7864" i="13"/>
  <c r="A7865" i="13"/>
  <c r="A7866" i="13"/>
  <c r="A7867" i="13"/>
  <c r="A7868" i="13"/>
  <c r="A7869" i="13"/>
  <c r="A7870" i="13"/>
  <c r="A7871" i="13"/>
  <c r="A7872" i="13"/>
  <c r="A7873" i="13"/>
  <c r="A7874" i="13"/>
  <c r="A7875" i="13"/>
  <c r="A7876" i="13"/>
  <c r="A7877" i="13"/>
  <c r="A7878" i="13"/>
  <c r="A7879" i="13"/>
  <c r="A7880" i="13"/>
  <c r="A7881" i="13"/>
  <c r="A7882" i="13"/>
  <c r="A7883" i="13"/>
  <c r="A7884" i="13"/>
  <c r="A7885" i="13"/>
  <c r="A7886" i="13"/>
  <c r="A7887" i="13"/>
  <c r="A7888" i="13"/>
  <c r="A7889" i="13"/>
  <c r="A7890" i="13"/>
  <c r="A7891" i="13"/>
  <c r="A7892" i="13"/>
  <c r="A7893" i="13"/>
  <c r="A7894" i="13"/>
  <c r="A7895" i="13"/>
  <c r="A7896" i="13"/>
  <c r="A7897" i="13"/>
  <c r="A7898" i="13"/>
  <c r="A7899" i="13"/>
  <c r="A7900" i="13"/>
  <c r="A7901" i="13"/>
  <c r="A7902" i="13"/>
  <c r="A7903" i="13"/>
  <c r="A7904" i="13"/>
  <c r="A7905" i="13"/>
  <c r="A7906" i="13"/>
  <c r="A7907" i="13"/>
  <c r="A7908" i="13"/>
  <c r="A7909" i="13"/>
  <c r="A7910" i="13"/>
  <c r="A7911" i="13"/>
  <c r="A7912" i="13"/>
  <c r="A7913" i="13"/>
  <c r="A7914" i="13"/>
  <c r="A7915" i="13"/>
  <c r="A7916" i="13"/>
  <c r="A7917" i="13"/>
  <c r="A7918" i="13"/>
  <c r="A7919" i="13"/>
  <c r="A7920" i="13"/>
  <c r="A7921" i="13"/>
  <c r="A7922" i="13"/>
  <c r="A7923" i="13"/>
  <c r="A7924" i="13"/>
  <c r="A7925" i="13"/>
  <c r="A7926" i="13"/>
  <c r="A7927" i="13"/>
  <c r="A7928" i="13"/>
  <c r="A7929" i="13"/>
  <c r="A7930" i="13"/>
  <c r="A7931" i="13"/>
  <c r="A7932" i="13"/>
  <c r="A7933" i="13"/>
  <c r="A7934" i="13"/>
  <c r="A7935" i="13"/>
  <c r="A7936" i="13"/>
  <c r="A7937" i="13"/>
  <c r="A7938" i="13"/>
  <c r="A7939" i="13"/>
  <c r="A7940" i="13"/>
  <c r="A7941" i="13"/>
  <c r="A7942" i="13"/>
  <c r="A7943" i="13"/>
  <c r="A7944" i="13"/>
  <c r="A7945" i="13"/>
  <c r="A7946" i="13"/>
  <c r="A7947" i="13"/>
  <c r="A7948" i="13"/>
  <c r="A7949" i="13"/>
  <c r="A7950" i="13"/>
  <c r="A7951" i="13"/>
  <c r="A7952" i="13"/>
  <c r="A7953" i="13"/>
  <c r="A7954" i="13"/>
  <c r="A7955" i="13"/>
  <c r="A7956" i="13"/>
  <c r="A7957" i="13"/>
  <c r="A7958" i="13"/>
  <c r="A7959" i="13"/>
  <c r="A7960" i="13"/>
  <c r="A7961" i="13"/>
  <c r="A7962" i="13"/>
  <c r="A7963" i="13"/>
  <c r="A7964" i="13"/>
  <c r="A7965" i="13"/>
  <c r="A7966" i="13"/>
  <c r="A7967" i="13"/>
  <c r="A7968" i="13"/>
  <c r="A7969" i="13"/>
  <c r="A7970" i="13"/>
  <c r="A7971" i="13"/>
  <c r="A7972" i="13"/>
  <c r="A7973" i="13"/>
  <c r="A7974" i="13"/>
  <c r="A7975" i="13"/>
  <c r="A7976" i="13"/>
  <c r="A7977" i="13"/>
  <c r="A7978" i="13"/>
  <c r="A7979" i="13"/>
  <c r="A7980" i="13"/>
  <c r="A7981" i="13"/>
  <c r="A7982" i="13"/>
  <c r="A7983" i="13"/>
  <c r="A7984" i="13"/>
  <c r="A7985" i="13"/>
  <c r="A7986" i="13"/>
  <c r="A7987" i="13"/>
  <c r="A7988" i="13"/>
  <c r="A7989" i="13"/>
  <c r="A7990" i="13"/>
  <c r="A7991" i="13"/>
  <c r="A7992" i="13"/>
  <c r="A7993" i="13"/>
  <c r="A7994" i="13"/>
  <c r="A7995" i="13"/>
  <c r="A7996" i="13"/>
  <c r="A7997" i="13"/>
  <c r="A7998" i="13"/>
  <c r="A7999" i="13"/>
  <c r="A8000" i="13"/>
  <c r="A8001" i="13"/>
  <c r="A8002" i="13"/>
  <c r="A8003" i="13"/>
  <c r="A8004" i="13"/>
  <c r="A8005" i="13"/>
  <c r="A8006" i="13"/>
  <c r="A8007" i="13"/>
  <c r="A8008" i="13"/>
  <c r="A8009" i="13"/>
  <c r="A8010" i="13"/>
  <c r="A8011" i="13"/>
  <c r="A8012" i="13"/>
  <c r="A8013" i="13"/>
  <c r="A8014" i="13"/>
  <c r="A8015" i="13"/>
  <c r="A8016" i="13"/>
  <c r="A8017" i="13"/>
  <c r="A8018" i="13"/>
  <c r="A8019" i="13"/>
  <c r="A8020" i="13"/>
  <c r="A8021" i="13"/>
  <c r="A8022" i="13"/>
  <c r="A8023" i="13"/>
  <c r="A8024" i="13"/>
  <c r="A8025" i="13"/>
  <c r="A8026" i="13"/>
  <c r="A8027" i="13"/>
  <c r="A8028" i="13"/>
  <c r="A8029" i="13"/>
  <c r="A8030" i="13"/>
  <c r="A8031" i="13"/>
  <c r="A8032" i="13"/>
  <c r="A8033" i="13"/>
  <c r="A8034" i="13"/>
  <c r="A8035" i="13"/>
  <c r="A8036" i="13"/>
  <c r="A8037" i="13"/>
  <c r="A8038" i="13"/>
  <c r="A8039" i="13"/>
  <c r="A8040" i="13"/>
  <c r="A8041" i="13"/>
  <c r="A8042" i="13"/>
  <c r="A8043" i="13"/>
  <c r="A8044" i="13"/>
  <c r="A8045" i="13"/>
  <c r="A8046" i="13"/>
  <c r="A8047" i="13"/>
  <c r="A8048" i="13"/>
  <c r="A8049" i="13"/>
  <c r="A8050" i="13"/>
  <c r="A8051" i="13"/>
  <c r="A8052" i="13"/>
  <c r="A8053" i="13"/>
  <c r="A8054" i="13"/>
  <c r="A8055" i="13"/>
  <c r="A8056" i="13"/>
  <c r="A8057" i="13"/>
  <c r="A8058" i="13"/>
  <c r="A8059" i="13"/>
  <c r="A8060" i="13"/>
  <c r="A8061" i="13"/>
  <c r="A8062" i="13"/>
  <c r="A8063" i="13"/>
  <c r="A8064" i="13"/>
  <c r="A8065" i="13"/>
  <c r="A8066" i="13"/>
  <c r="A8067" i="13"/>
  <c r="A8068" i="13"/>
  <c r="A8069" i="13"/>
  <c r="A8070" i="13"/>
  <c r="A8071" i="13"/>
  <c r="A8072" i="13"/>
  <c r="A8073" i="13"/>
  <c r="A8074" i="13"/>
  <c r="A8075" i="13"/>
  <c r="A8076" i="13"/>
  <c r="A8077" i="13"/>
  <c r="A8078" i="13"/>
  <c r="A8079" i="13"/>
  <c r="A8080" i="13"/>
  <c r="A8081" i="13"/>
  <c r="A8082" i="13"/>
  <c r="A8083" i="13"/>
  <c r="A8084" i="13"/>
  <c r="A8085" i="13"/>
  <c r="A8086" i="13"/>
  <c r="A8087" i="13"/>
  <c r="A8088" i="13"/>
  <c r="A8089" i="13"/>
  <c r="A8090" i="13"/>
  <c r="A8091" i="13"/>
  <c r="A8092" i="13"/>
  <c r="A8093" i="13"/>
  <c r="A8094" i="13"/>
  <c r="A8095" i="13"/>
  <c r="A8096" i="13"/>
  <c r="A8097" i="13"/>
  <c r="A8098" i="13"/>
  <c r="A8099" i="13"/>
  <c r="A8100" i="13"/>
  <c r="A8101" i="13"/>
  <c r="A8102" i="13"/>
  <c r="A8103" i="13"/>
  <c r="A8104" i="13"/>
  <c r="A8105" i="13"/>
  <c r="A8106" i="13"/>
  <c r="A8107" i="13"/>
  <c r="A8108" i="13"/>
  <c r="A8109" i="13"/>
  <c r="A8110" i="13"/>
  <c r="A8111" i="13"/>
  <c r="A8112" i="13"/>
  <c r="A8113" i="13"/>
  <c r="A8114" i="13"/>
  <c r="A8115" i="13"/>
  <c r="A8116" i="13"/>
  <c r="A8117" i="13"/>
  <c r="A8118" i="13"/>
  <c r="A8119" i="13"/>
  <c r="A8120" i="13"/>
  <c r="A8121" i="13"/>
  <c r="A8122" i="13"/>
  <c r="A8123" i="13"/>
  <c r="A8124" i="13"/>
  <c r="A8125" i="13"/>
  <c r="A8126" i="13"/>
  <c r="A8127" i="13"/>
  <c r="A8128" i="13"/>
  <c r="A8129" i="13"/>
  <c r="A8130" i="13"/>
  <c r="A8131" i="13"/>
  <c r="A8132" i="13"/>
  <c r="A8133" i="13"/>
  <c r="A8134" i="13"/>
  <c r="A8135" i="13"/>
  <c r="A8136" i="13"/>
  <c r="A8137" i="13"/>
  <c r="A8138" i="13"/>
  <c r="A8139" i="13"/>
  <c r="A8140" i="13"/>
  <c r="A8141" i="13"/>
  <c r="A8142" i="13"/>
  <c r="A8143" i="13"/>
  <c r="A8144" i="13"/>
  <c r="A8145" i="13"/>
  <c r="A8146" i="13"/>
  <c r="A8147" i="13"/>
  <c r="A8148" i="13"/>
  <c r="A8149" i="13"/>
  <c r="A8150" i="13"/>
  <c r="A8151" i="13"/>
  <c r="A8152" i="13"/>
  <c r="A8153" i="13"/>
  <c r="A8154" i="13"/>
  <c r="A8155" i="13"/>
  <c r="A8156" i="13"/>
  <c r="A8157" i="13"/>
  <c r="A8158" i="13"/>
  <c r="A8159" i="13"/>
  <c r="A8160" i="13"/>
  <c r="A8161" i="13"/>
  <c r="A8162" i="13"/>
  <c r="A8163" i="13"/>
  <c r="A8164" i="13"/>
  <c r="A8165" i="13"/>
  <c r="A8166" i="13"/>
  <c r="A8167" i="13"/>
  <c r="A8168" i="13"/>
  <c r="A8169" i="13"/>
  <c r="A8170" i="13"/>
  <c r="A8171" i="13"/>
  <c r="A8172" i="13"/>
  <c r="A8173" i="13"/>
  <c r="A8174" i="13"/>
  <c r="A8175" i="13"/>
  <c r="A8176" i="13"/>
  <c r="A8177" i="13"/>
  <c r="A8178" i="13"/>
  <c r="A8179" i="13"/>
  <c r="A8180" i="13"/>
  <c r="A8181" i="13"/>
  <c r="A8182" i="13"/>
  <c r="A8183" i="13"/>
  <c r="A8184" i="13"/>
  <c r="A8185" i="13"/>
  <c r="A8186" i="13"/>
  <c r="A8187" i="13"/>
  <c r="A8188" i="13"/>
  <c r="A8189" i="13"/>
  <c r="A8190" i="13"/>
  <c r="A8191" i="13"/>
  <c r="A8192" i="13"/>
  <c r="A8193" i="13"/>
  <c r="A8194" i="13"/>
  <c r="A8195" i="13"/>
  <c r="A8196" i="13"/>
  <c r="A8197" i="13"/>
  <c r="A8198" i="13"/>
  <c r="A8199" i="13"/>
  <c r="A8200" i="13"/>
  <c r="A8201" i="13"/>
  <c r="A8202" i="13"/>
  <c r="A8203" i="13"/>
  <c r="A8204" i="13"/>
  <c r="A8205" i="13"/>
  <c r="A8206" i="13"/>
  <c r="A8207" i="13"/>
  <c r="A8208" i="13"/>
  <c r="A8209" i="13"/>
  <c r="A8210" i="13"/>
  <c r="A8211" i="13"/>
  <c r="A8212" i="13"/>
  <c r="A8213" i="13"/>
  <c r="A8214" i="13"/>
  <c r="A8215" i="13"/>
  <c r="A8216" i="13"/>
  <c r="A8217" i="13"/>
  <c r="A8218" i="13"/>
  <c r="A8219" i="13"/>
  <c r="A8220" i="13"/>
  <c r="A8221" i="13"/>
  <c r="A8222" i="13"/>
  <c r="A8223" i="13"/>
  <c r="A8224" i="13"/>
  <c r="A8225" i="13"/>
  <c r="A8226" i="13"/>
  <c r="A8227" i="13"/>
  <c r="A8228" i="13"/>
  <c r="A8229" i="13"/>
  <c r="A8230" i="13"/>
  <c r="A8231" i="13"/>
  <c r="A8232" i="13"/>
  <c r="A8233" i="13"/>
  <c r="A8234" i="13"/>
  <c r="A8235" i="13"/>
  <c r="A8236" i="13"/>
  <c r="A8237" i="13"/>
  <c r="A8238" i="13"/>
  <c r="A8239" i="13"/>
  <c r="A8240" i="13"/>
  <c r="A8241" i="13"/>
  <c r="A8242" i="13"/>
  <c r="A8243" i="13"/>
  <c r="A8244" i="13"/>
  <c r="A8245" i="13"/>
  <c r="A8246" i="13"/>
  <c r="A8247" i="13"/>
  <c r="A8248" i="13"/>
  <c r="A8249" i="13"/>
  <c r="A8250" i="13"/>
  <c r="A8251" i="13"/>
  <c r="A8252" i="13"/>
  <c r="A8253" i="13"/>
  <c r="A8254" i="13"/>
  <c r="A8255" i="13"/>
  <c r="A8256" i="13"/>
  <c r="A8257" i="13"/>
  <c r="A8258" i="13"/>
  <c r="A8259" i="13"/>
  <c r="A8260" i="13"/>
  <c r="A8261" i="13"/>
  <c r="A8262" i="13"/>
  <c r="A8263" i="13"/>
  <c r="A8264" i="13"/>
  <c r="A8265" i="13"/>
  <c r="A8266" i="13"/>
  <c r="A8267" i="13"/>
  <c r="A8268" i="13"/>
  <c r="A8269" i="13"/>
  <c r="A8270" i="13"/>
  <c r="A8271" i="13"/>
  <c r="A8272" i="13"/>
  <c r="A8273" i="13"/>
  <c r="A8274" i="13"/>
  <c r="A8275" i="13"/>
  <c r="A8276" i="13"/>
  <c r="A8277" i="13"/>
  <c r="A8278" i="13"/>
  <c r="A8279" i="13"/>
  <c r="A8280" i="13"/>
  <c r="A8281" i="13"/>
  <c r="A8282" i="13"/>
  <c r="A8283" i="13"/>
  <c r="A8284" i="13"/>
  <c r="A8285" i="13"/>
  <c r="A8286" i="13"/>
  <c r="A8287" i="13"/>
  <c r="A8288" i="13"/>
  <c r="A8289" i="13"/>
  <c r="A8290" i="13"/>
  <c r="A8291" i="13"/>
  <c r="A8292" i="13"/>
  <c r="A8293" i="13"/>
  <c r="A8294" i="13"/>
  <c r="A8295" i="13"/>
  <c r="A8296" i="13"/>
  <c r="A8297" i="13"/>
  <c r="A8298" i="13"/>
  <c r="A8299" i="13"/>
  <c r="A8300" i="13"/>
  <c r="A8301" i="13"/>
  <c r="A8302" i="13"/>
  <c r="A8303" i="13"/>
  <c r="A8304" i="13"/>
  <c r="A8305" i="13"/>
  <c r="A8306" i="13"/>
  <c r="A8307" i="13"/>
  <c r="A8308" i="13"/>
  <c r="A8309" i="13"/>
  <c r="A8310" i="13"/>
  <c r="A8311" i="13"/>
  <c r="A8312" i="13"/>
  <c r="A8313" i="13"/>
  <c r="A8314" i="13"/>
  <c r="A8315" i="13"/>
  <c r="A8316" i="13"/>
  <c r="A8317" i="13"/>
  <c r="A8318" i="13"/>
  <c r="A8319" i="13"/>
  <c r="A8320" i="13"/>
  <c r="A8321" i="13"/>
  <c r="A8322" i="13"/>
  <c r="A8323" i="13"/>
  <c r="A8324" i="13"/>
  <c r="A8325" i="13"/>
  <c r="A8326" i="13"/>
  <c r="A8327" i="13"/>
  <c r="A8328" i="13"/>
  <c r="A8329" i="13"/>
  <c r="A8330" i="13"/>
  <c r="A8331" i="13"/>
  <c r="A8332" i="13"/>
  <c r="A8333" i="13"/>
  <c r="A8334" i="13"/>
  <c r="A8335" i="13"/>
  <c r="A8336" i="13"/>
  <c r="A8337" i="13"/>
  <c r="A8338" i="13"/>
  <c r="A8339" i="13"/>
  <c r="A8340" i="13"/>
  <c r="A8341" i="13"/>
  <c r="A8342" i="13"/>
  <c r="A8343" i="13"/>
  <c r="A8344" i="13"/>
  <c r="A8345" i="13"/>
  <c r="A8346" i="13"/>
  <c r="A8347" i="13"/>
  <c r="A8348" i="13"/>
  <c r="A8349" i="13"/>
  <c r="A8350" i="13"/>
  <c r="A8351" i="13"/>
  <c r="A8352" i="13"/>
  <c r="A8353" i="13"/>
  <c r="A8354" i="13"/>
  <c r="A8355" i="13"/>
  <c r="A8356" i="13"/>
  <c r="A8357" i="13"/>
  <c r="A8358" i="13"/>
  <c r="A8359" i="13"/>
  <c r="A8360" i="13"/>
  <c r="A8361" i="13"/>
  <c r="A8362" i="13"/>
  <c r="A8363" i="13"/>
  <c r="A8364" i="13"/>
  <c r="A8365" i="13"/>
  <c r="A8366" i="13"/>
  <c r="A8367" i="13"/>
  <c r="A8368" i="13"/>
  <c r="A8369" i="13"/>
  <c r="A8370" i="13"/>
  <c r="A8371" i="13"/>
  <c r="A8372" i="13"/>
  <c r="A8373" i="13"/>
  <c r="A8374" i="13"/>
  <c r="A8375" i="13"/>
  <c r="A8376" i="13"/>
  <c r="A8377" i="13"/>
  <c r="A8378" i="13"/>
  <c r="A8379" i="13"/>
  <c r="A8380" i="13"/>
  <c r="A8381" i="13"/>
  <c r="A8382" i="13"/>
  <c r="A8383" i="13"/>
  <c r="A8384" i="13"/>
  <c r="A8385" i="13"/>
  <c r="A8386" i="13"/>
  <c r="A8387" i="13"/>
  <c r="A8388" i="13"/>
  <c r="A8389" i="13"/>
  <c r="A8390" i="13"/>
  <c r="A8391" i="13"/>
  <c r="A8392" i="13"/>
  <c r="A8393" i="13"/>
  <c r="A8394" i="13"/>
  <c r="A8395" i="13"/>
  <c r="A8396" i="13"/>
  <c r="A8397" i="13"/>
  <c r="A8398" i="13"/>
  <c r="A8399" i="13"/>
  <c r="A8400" i="13"/>
  <c r="A8401" i="13"/>
  <c r="A8402" i="13"/>
  <c r="A8403" i="13"/>
  <c r="A8404" i="13"/>
  <c r="A8405" i="13"/>
  <c r="A8406" i="13"/>
  <c r="A8407" i="13"/>
  <c r="A8408" i="13"/>
  <c r="A8409" i="13"/>
  <c r="A8410" i="13"/>
  <c r="A8411" i="13"/>
  <c r="A8412" i="13"/>
  <c r="A8413" i="13"/>
  <c r="A8414" i="13"/>
  <c r="A8415" i="13"/>
  <c r="A8416" i="13"/>
  <c r="A8417" i="13"/>
  <c r="A8418" i="13"/>
  <c r="A8419" i="13"/>
  <c r="A8420" i="13"/>
  <c r="A8421" i="13"/>
  <c r="A8422" i="13"/>
  <c r="A8423" i="13"/>
  <c r="A8424" i="13"/>
  <c r="A8425" i="13"/>
  <c r="A8426" i="13"/>
  <c r="A8427" i="13"/>
  <c r="A8428" i="13"/>
  <c r="A8429" i="13"/>
  <c r="A8430" i="13"/>
  <c r="A8431" i="13"/>
  <c r="A8432" i="13"/>
  <c r="A8433" i="13"/>
  <c r="A8434" i="13"/>
  <c r="A8435" i="13"/>
  <c r="A8436" i="13"/>
  <c r="A8437" i="13"/>
  <c r="A8438" i="13"/>
  <c r="A8439" i="13"/>
  <c r="A8440" i="13"/>
  <c r="A8441" i="13"/>
  <c r="A8442" i="13"/>
  <c r="A8443" i="13"/>
  <c r="A8444" i="13"/>
  <c r="A8445" i="13"/>
  <c r="A8446" i="13"/>
  <c r="A8447" i="13"/>
  <c r="A8448" i="13"/>
  <c r="A8449" i="13"/>
  <c r="A8450" i="13"/>
  <c r="A8451" i="13"/>
  <c r="A8452" i="13"/>
  <c r="A8453" i="13"/>
  <c r="A8454" i="13"/>
  <c r="A8455" i="13"/>
  <c r="A8456" i="13"/>
  <c r="A8457" i="13"/>
  <c r="A8458" i="13"/>
  <c r="A8459" i="13"/>
  <c r="A8460" i="13"/>
  <c r="A8461" i="13"/>
  <c r="A8462" i="13"/>
  <c r="A8463" i="13"/>
  <c r="A8464" i="13"/>
  <c r="A8465" i="13"/>
  <c r="A8466" i="13"/>
  <c r="A8467" i="13"/>
  <c r="A8468" i="13"/>
  <c r="A8469" i="13"/>
  <c r="A8470" i="13"/>
  <c r="A8471" i="13"/>
  <c r="A8472" i="13"/>
  <c r="A8473" i="13"/>
  <c r="A8474" i="13"/>
  <c r="A8475" i="13"/>
  <c r="A8476" i="13"/>
  <c r="A8477" i="13"/>
  <c r="A8478" i="13"/>
  <c r="A8479" i="13"/>
  <c r="A8480" i="13"/>
  <c r="A8481" i="13"/>
  <c r="A8482" i="13"/>
  <c r="A8483" i="13"/>
  <c r="A8484" i="13"/>
  <c r="A8485" i="13"/>
  <c r="A8486" i="13"/>
  <c r="A8487" i="13"/>
  <c r="A8488" i="13"/>
  <c r="A8489" i="13"/>
  <c r="A8490" i="13"/>
  <c r="A8491" i="13"/>
  <c r="A8492" i="13"/>
  <c r="A8493" i="13"/>
  <c r="A8494" i="13"/>
  <c r="A8495" i="13"/>
  <c r="A8496" i="13"/>
  <c r="A8497" i="13"/>
  <c r="A8498" i="13"/>
  <c r="A8499" i="13"/>
  <c r="A8500" i="13"/>
  <c r="A8501" i="13"/>
  <c r="A8502" i="13"/>
  <c r="A8503" i="13"/>
  <c r="A8504" i="13"/>
  <c r="A8505" i="13"/>
  <c r="A8506" i="13"/>
  <c r="A8507" i="13"/>
  <c r="A8508" i="13"/>
  <c r="A8509" i="13"/>
  <c r="A8510" i="13"/>
  <c r="A8511" i="13"/>
  <c r="A8512" i="13"/>
  <c r="A8513" i="13"/>
  <c r="A8514" i="13"/>
  <c r="A8515" i="13"/>
  <c r="A8516" i="13"/>
  <c r="A8517" i="13"/>
  <c r="A8518" i="13"/>
  <c r="A8519" i="13"/>
  <c r="A8520" i="13"/>
  <c r="A8521" i="13"/>
  <c r="A8522" i="13"/>
  <c r="A8523" i="13"/>
  <c r="A8524" i="13"/>
  <c r="A8525" i="13"/>
  <c r="A8526" i="13"/>
  <c r="A8527" i="13"/>
  <c r="A8528" i="13"/>
  <c r="A8529" i="13"/>
  <c r="A8530" i="13"/>
  <c r="A8531" i="13"/>
  <c r="A8532" i="13"/>
  <c r="A8533" i="13"/>
  <c r="A8534" i="13"/>
  <c r="A8535" i="13"/>
  <c r="A8536" i="13"/>
  <c r="A8537" i="13"/>
  <c r="A8538" i="13"/>
  <c r="A8539" i="13"/>
  <c r="A8540" i="13"/>
  <c r="A8541" i="13"/>
  <c r="A8542" i="13"/>
  <c r="A8543" i="13"/>
  <c r="A8544" i="13"/>
  <c r="A8545" i="13"/>
  <c r="A8546" i="13"/>
  <c r="A8547" i="13"/>
  <c r="A8548" i="13"/>
  <c r="A8549" i="13"/>
  <c r="A8550" i="13"/>
  <c r="A8551" i="13"/>
  <c r="A8552" i="13"/>
  <c r="A8553" i="13"/>
  <c r="A8554" i="13"/>
  <c r="A8555" i="13"/>
  <c r="A8556" i="13"/>
  <c r="A8557" i="13"/>
  <c r="A8558" i="13"/>
  <c r="A8559" i="13"/>
  <c r="A8560" i="13"/>
  <c r="A8561" i="13"/>
  <c r="A8562" i="13"/>
  <c r="A8563" i="13"/>
  <c r="A8564" i="13"/>
  <c r="A8565" i="13"/>
  <c r="A8566" i="13"/>
  <c r="A8567" i="13"/>
  <c r="A8568" i="13"/>
  <c r="A8569" i="13"/>
  <c r="A8570" i="13"/>
  <c r="A8571" i="13"/>
  <c r="A8572" i="13"/>
  <c r="A8573" i="13"/>
  <c r="A8574" i="13"/>
  <c r="A8575" i="13"/>
  <c r="A8576" i="13"/>
  <c r="A8577" i="13"/>
  <c r="A8578" i="13"/>
  <c r="A8579" i="13"/>
  <c r="A8580" i="13"/>
  <c r="A8581" i="13"/>
  <c r="A8582" i="13"/>
  <c r="A8583" i="13"/>
  <c r="A8584" i="13"/>
  <c r="A8585" i="13"/>
  <c r="A8586" i="13"/>
  <c r="A8587" i="13"/>
  <c r="A8588" i="13"/>
  <c r="A8589" i="13"/>
  <c r="A8590" i="13"/>
  <c r="A8591" i="13"/>
  <c r="A8592" i="13"/>
  <c r="A8593" i="13"/>
  <c r="A8594" i="13"/>
  <c r="A8595" i="13"/>
  <c r="A8596" i="13"/>
  <c r="A8597" i="13"/>
  <c r="A8598" i="13"/>
  <c r="A8599" i="13"/>
  <c r="A8600" i="13"/>
  <c r="A8601" i="13"/>
  <c r="A8602" i="13"/>
  <c r="A8603" i="13"/>
  <c r="A8604" i="13"/>
  <c r="A8605" i="13"/>
  <c r="A8606" i="13"/>
  <c r="A8607" i="13"/>
  <c r="A8608" i="13"/>
  <c r="A8609" i="13"/>
  <c r="A8610" i="13"/>
  <c r="A8611" i="13"/>
  <c r="A8612" i="13"/>
  <c r="A8613" i="13"/>
  <c r="A8614" i="13"/>
  <c r="A8615" i="13"/>
  <c r="A8616" i="13"/>
  <c r="A8617" i="13"/>
  <c r="A8618" i="13"/>
  <c r="A8619" i="13"/>
  <c r="A8620" i="13"/>
  <c r="A8621" i="13"/>
  <c r="A8622" i="13"/>
  <c r="A8623" i="13"/>
  <c r="A8624" i="13"/>
  <c r="A8625" i="13"/>
  <c r="A8626" i="13"/>
  <c r="A8627" i="13"/>
  <c r="A8628" i="13"/>
  <c r="A8629" i="13"/>
  <c r="A8630" i="13"/>
  <c r="A8631" i="13"/>
  <c r="A8632" i="13"/>
  <c r="A8633" i="13"/>
  <c r="A8634" i="13"/>
  <c r="A8635" i="13"/>
  <c r="A8636" i="13"/>
  <c r="A8637" i="13"/>
  <c r="A8638" i="13"/>
  <c r="A8639" i="13"/>
  <c r="A8640" i="13"/>
  <c r="A8641" i="13"/>
  <c r="A8642" i="13"/>
  <c r="A8643" i="13"/>
  <c r="A8644" i="13"/>
  <c r="A8645" i="13"/>
  <c r="A8646" i="13"/>
  <c r="A8647" i="13"/>
  <c r="A8648" i="13"/>
  <c r="A8649" i="13"/>
  <c r="A8650" i="13"/>
  <c r="A8651" i="13"/>
  <c r="A8652" i="13"/>
  <c r="A8653" i="13"/>
  <c r="A8654" i="13"/>
  <c r="A8655" i="13"/>
  <c r="A8656" i="13"/>
  <c r="A8657" i="13"/>
  <c r="A8658" i="13"/>
  <c r="A8659" i="13"/>
  <c r="A8660" i="13"/>
  <c r="A8661" i="13"/>
  <c r="A8662" i="13"/>
  <c r="A8663" i="13"/>
  <c r="A8664" i="13"/>
  <c r="A8665" i="13"/>
  <c r="A8666" i="13"/>
  <c r="A8667" i="13"/>
  <c r="A8668" i="13"/>
  <c r="A8669" i="13"/>
  <c r="A8670" i="13"/>
  <c r="A8671" i="13"/>
  <c r="A8672" i="13"/>
  <c r="A8673" i="13"/>
  <c r="A8674" i="13"/>
  <c r="A8675" i="13"/>
  <c r="A8676" i="13"/>
  <c r="A8677" i="13"/>
  <c r="A8678" i="13"/>
  <c r="A8679" i="13"/>
  <c r="A8680" i="13"/>
  <c r="A8681" i="13"/>
  <c r="A8682" i="13"/>
  <c r="A8683" i="13"/>
  <c r="A8684" i="13"/>
  <c r="A8685" i="13"/>
  <c r="A8686" i="13"/>
  <c r="A8687" i="13"/>
  <c r="A8688" i="13"/>
  <c r="A8689" i="13"/>
  <c r="A8690" i="13"/>
  <c r="A8691" i="13"/>
  <c r="A8692" i="13"/>
  <c r="A8693" i="13"/>
  <c r="A8694" i="13"/>
  <c r="A8695" i="13"/>
  <c r="A8696" i="13"/>
  <c r="A8697" i="13"/>
  <c r="A8698" i="13"/>
  <c r="A8699" i="13"/>
  <c r="A8700" i="13"/>
  <c r="A8701" i="13"/>
  <c r="A8702" i="13"/>
  <c r="A8703" i="13"/>
  <c r="A8704" i="13"/>
  <c r="A8705" i="13"/>
  <c r="A8706" i="13"/>
  <c r="A8707" i="13"/>
  <c r="A8708" i="13"/>
  <c r="A8709" i="13"/>
  <c r="A8710" i="13"/>
  <c r="A8711" i="13"/>
  <c r="A8712" i="13"/>
  <c r="A8713" i="13"/>
  <c r="A8714" i="13"/>
  <c r="A8715" i="13"/>
  <c r="A8716" i="13"/>
  <c r="A8717" i="13"/>
  <c r="A8718" i="13"/>
  <c r="A8719" i="13"/>
  <c r="A8720" i="13"/>
  <c r="A8721" i="13"/>
  <c r="A8722" i="13"/>
  <c r="A8723" i="13"/>
  <c r="A8724" i="13"/>
  <c r="A8725" i="13"/>
  <c r="A8726" i="13"/>
  <c r="A8727" i="13"/>
  <c r="A8728" i="13"/>
  <c r="A8729" i="13"/>
  <c r="A8730" i="13"/>
  <c r="A8731" i="13"/>
  <c r="A8732" i="13"/>
  <c r="A8733" i="13"/>
  <c r="A8734" i="13"/>
  <c r="A8735" i="13"/>
  <c r="A8736" i="13"/>
  <c r="A8737" i="13"/>
  <c r="A8738" i="13"/>
  <c r="A8739" i="13"/>
  <c r="A8740" i="13"/>
  <c r="A8741" i="13"/>
  <c r="A8742" i="13"/>
  <c r="A8743" i="13"/>
  <c r="A8744" i="13"/>
  <c r="A8745" i="13"/>
  <c r="A8746" i="13"/>
  <c r="A8747" i="13"/>
  <c r="A8748" i="13"/>
  <c r="A8749" i="13"/>
  <c r="A8750" i="13"/>
  <c r="A8751" i="13"/>
  <c r="A8752" i="13"/>
  <c r="A8753" i="13"/>
  <c r="A8754" i="13"/>
  <c r="A8755" i="13"/>
  <c r="A8756" i="13"/>
  <c r="A8757" i="13"/>
  <c r="A8758" i="13"/>
  <c r="A8759" i="13"/>
  <c r="A8760" i="13"/>
  <c r="A8761" i="13"/>
  <c r="A8762" i="13"/>
  <c r="A8763" i="13"/>
  <c r="A8764" i="13"/>
  <c r="A8765" i="13"/>
  <c r="A8766" i="13"/>
  <c r="A8767" i="13"/>
  <c r="A8768" i="13"/>
  <c r="A8769" i="13"/>
  <c r="A8770" i="13"/>
  <c r="A8771" i="13"/>
  <c r="A8772" i="13"/>
  <c r="A8773" i="13"/>
  <c r="A8774" i="13"/>
  <c r="A8775" i="13"/>
  <c r="A8776" i="13"/>
  <c r="A8777" i="13"/>
  <c r="A8778" i="13"/>
  <c r="A8779" i="13"/>
  <c r="A8780" i="13"/>
  <c r="A8781" i="13"/>
  <c r="A8782" i="13"/>
  <c r="A8783" i="13"/>
  <c r="A8784" i="13"/>
  <c r="A8785" i="13"/>
  <c r="A8786" i="13"/>
  <c r="A8787" i="13"/>
  <c r="A8788" i="13"/>
  <c r="A8789" i="13"/>
  <c r="A8790" i="13"/>
  <c r="A8791" i="13"/>
  <c r="A8792" i="13"/>
  <c r="A8793" i="13"/>
  <c r="A8794" i="13"/>
  <c r="A8795" i="13"/>
  <c r="A8796" i="13"/>
  <c r="A8797" i="13"/>
  <c r="A8798" i="13"/>
  <c r="A8799" i="13"/>
  <c r="A8800" i="13"/>
  <c r="A8801" i="13"/>
  <c r="A8802" i="13"/>
  <c r="A8803" i="13"/>
  <c r="A8804" i="13"/>
  <c r="A8805" i="13"/>
  <c r="A8806" i="13"/>
  <c r="A8807" i="13"/>
  <c r="A8808" i="13"/>
  <c r="A8809" i="13"/>
  <c r="A8810" i="13"/>
  <c r="A8811" i="13"/>
  <c r="A8812" i="13"/>
  <c r="A8813" i="13"/>
  <c r="A8814" i="13"/>
  <c r="A8815" i="13"/>
  <c r="A8816" i="13"/>
  <c r="A8817" i="13"/>
  <c r="A8818" i="13"/>
  <c r="A8819" i="13"/>
  <c r="A8820" i="13"/>
  <c r="A8821" i="13"/>
  <c r="A8822" i="13"/>
  <c r="A8823" i="13"/>
  <c r="A8824" i="13"/>
  <c r="A8825" i="13"/>
  <c r="A8826" i="13"/>
  <c r="A8827" i="13"/>
  <c r="A8828" i="13"/>
  <c r="A8829" i="13"/>
  <c r="A8830" i="13"/>
  <c r="A8831" i="13"/>
  <c r="A8832" i="13"/>
  <c r="A8833" i="13"/>
  <c r="A8834" i="13"/>
  <c r="A8835" i="13"/>
  <c r="A8836" i="13"/>
  <c r="A8837" i="13"/>
  <c r="A8838" i="13"/>
  <c r="A8839" i="13"/>
  <c r="A8840" i="13"/>
  <c r="A8841" i="13"/>
  <c r="A8842" i="13"/>
  <c r="A8843" i="13"/>
  <c r="A8844" i="13"/>
  <c r="A8845" i="13"/>
  <c r="A8846" i="13"/>
  <c r="A8847" i="13"/>
  <c r="A8848" i="13"/>
  <c r="A8849" i="13"/>
  <c r="A8850" i="13"/>
  <c r="A8851" i="13"/>
  <c r="A8852" i="13"/>
  <c r="A8853" i="13"/>
  <c r="A8854" i="13"/>
  <c r="A8855" i="13"/>
  <c r="A8856" i="13"/>
  <c r="A8857" i="13"/>
  <c r="A8858" i="13"/>
  <c r="A8859" i="13"/>
  <c r="A8860" i="13"/>
  <c r="A8861" i="13"/>
  <c r="A8862" i="13"/>
  <c r="A8863" i="13"/>
  <c r="A8864" i="13"/>
  <c r="A8865" i="13"/>
  <c r="A8866" i="13"/>
  <c r="A8867" i="13"/>
  <c r="A8868" i="13"/>
  <c r="A8869" i="13"/>
  <c r="A8870" i="13"/>
  <c r="A8871" i="13"/>
  <c r="A8872" i="13"/>
  <c r="A8873" i="13"/>
  <c r="A8874" i="13"/>
  <c r="A8875" i="13"/>
  <c r="A8876" i="13"/>
  <c r="A8877" i="13"/>
  <c r="A8878" i="13"/>
  <c r="A8879" i="13"/>
  <c r="A8880" i="13"/>
  <c r="A8881" i="13"/>
  <c r="A8882" i="13"/>
  <c r="A8883" i="13"/>
  <c r="A8884" i="13"/>
  <c r="A8885" i="13"/>
  <c r="A8886" i="13"/>
  <c r="A8887" i="13"/>
  <c r="A8888" i="13"/>
  <c r="A8889" i="13"/>
  <c r="A8890" i="13"/>
  <c r="A8891" i="13"/>
  <c r="A8892" i="13"/>
  <c r="A8893" i="13"/>
  <c r="A8894" i="13"/>
  <c r="A8895" i="13"/>
  <c r="A8896" i="13"/>
  <c r="A8897" i="13"/>
  <c r="A8898" i="13"/>
  <c r="A8899" i="13"/>
  <c r="A8900" i="13"/>
  <c r="A8901" i="13"/>
  <c r="A8902" i="13"/>
  <c r="A8903" i="13"/>
  <c r="A8904" i="13"/>
  <c r="A8905" i="13"/>
  <c r="A8906" i="13"/>
  <c r="A8907" i="13"/>
  <c r="A8908" i="13"/>
  <c r="A8909" i="13"/>
  <c r="A8910" i="13"/>
  <c r="A8911" i="13"/>
  <c r="A8912" i="13"/>
  <c r="A8913" i="13"/>
  <c r="A8914" i="13"/>
  <c r="A8915" i="13"/>
  <c r="A8916" i="13"/>
  <c r="A8917" i="13"/>
  <c r="A8918" i="13"/>
  <c r="A8919" i="13"/>
  <c r="A8920" i="13"/>
  <c r="A8921" i="13"/>
  <c r="A8922" i="13"/>
  <c r="A8923" i="13"/>
  <c r="A8924" i="13"/>
  <c r="A8925" i="13"/>
  <c r="A8926" i="13"/>
  <c r="A8927" i="13"/>
  <c r="A8928" i="13"/>
  <c r="A8929" i="13"/>
  <c r="A8930" i="13"/>
  <c r="A8931" i="13"/>
  <c r="A8932" i="13"/>
  <c r="A8933" i="13"/>
  <c r="A8934" i="13"/>
  <c r="A8935" i="13"/>
  <c r="A8936" i="13"/>
  <c r="A8937" i="13"/>
  <c r="A8938" i="13"/>
  <c r="A8939" i="13"/>
  <c r="A8940" i="13"/>
  <c r="A8941" i="13"/>
  <c r="A8942" i="13"/>
  <c r="A8943" i="13"/>
  <c r="A8944" i="13"/>
  <c r="A8945" i="13"/>
  <c r="A8946" i="13"/>
  <c r="A8947" i="13"/>
  <c r="A8948" i="13"/>
  <c r="A8949" i="13"/>
  <c r="A8950" i="13"/>
  <c r="A8951" i="13"/>
  <c r="A8952" i="13"/>
  <c r="A8953" i="13"/>
  <c r="A8954" i="13"/>
  <c r="A8955" i="13"/>
  <c r="A8956" i="13"/>
  <c r="A8957" i="13"/>
  <c r="A8958" i="13"/>
  <c r="A8959" i="13"/>
  <c r="A8960" i="13"/>
  <c r="A8961" i="13"/>
  <c r="A8962" i="13"/>
  <c r="A8963" i="13"/>
  <c r="A8964" i="13"/>
  <c r="A8965" i="13"/>
  <c r="A8966" i="13"/>
  <c r="A8967" i="13"/>
  <c r="A8968" i="13"/>
  <c r="A8969" i="13"/>
  <c r="A8970" i="13"/>
  <c r="A8971" i="13"/>
  <c r="A8972" i="13"/>
  <c r="A8973" i="13"/>
  <c r="A8974" i="13"/>
  <c r="A8975" i="13"/>
  <c r="A8976" i="13"/>
  <c r="A8977" i="13"/>
  <c r="A8978" i="13"/>
  <c r="A8979" i="13"/>
  <c r="A8980" i="13"/>
  <c r="A8981" i="13"/>
  <c r="A8982" i="13"/>
  <c r="A8983" i="13"/>
  <c r="A8984" i="13"/>
  <c r="A8985" i="13"/>
  <c r="A8986" i="13"/>
  <c r="A8987" i="13"/>
  <c r="A8988" i="13"/>
  <c r="A8989" i="13"/>
  <c r="A8990" i="13"/>
  <c r="A8991" i="13"/>
  <c r="A8992" i="13"/>
  <c r="A8993" i="13"/>
  <c r="A8994" i="13"/>
  <c r="A8995" i="13"/>
  <c r="A8996" i="13"/>
  <c r="A8997" i="13"/>
  <c r="A8998" i="13"/>
  <c r="A8999" i="13"/>
  <c r="A9000" i="13"/>
  <c r="A9001" i="13"/>
  <c r="A9002" i="13"/>
  <c r="A9003" i="13"/>
  <c r="A9004" i="13"/>
  <c r="A9005" i="13"/>
  <c r="A9006" i="13"/>
  <c r="A9007" i="13"/>
  <c r="A9008" i="13"/>
  <c r="A9009" i="13"/>
  <c r="A9010" i="13"/>
  <c r="A9011" i="13"/>
  <c r="A9012" i="13"/>
  <c r="A9013" i="13"/>
  <c r="A9014" i="13"/>
  <c r="A9015" i="13"/>
  <c r="A9016" i="13"/>
  <c r="A9017" i="13"/>
  <c r="A9018" i="13"/>
  <c r="A9019" i="13"/>
  <c r="A9020" i="13"/>
  <c r="A9021" i="13"/>
  <c r="A9022" i="13"/>
  <c r="A9023" i="13"/>
  <c r="A9024" i="13"/>
  <c r="A9025" i="13"/>
  <c r="A9026" i="13"/>
  <c r="A9027" i="13"/>
  <c r="A9028" i="13"/>
  <c r="A9029" i="13"/>
  <c r="A9030" i="13"/>
  <c r="A9031" i="13"/>
  <c r="A9032" i="13"/>
  <c r="A9033" i="13"/>
  <c r="A9034" i="13"/>
  <c r="A9035" i="13"/>
  <c r="A9036" i="13"/>
  <c r="A9037" i="13"/>
  <c r="A9038" i="13"/>
  <c r="A9039" i="13"/>
  <c r="A9040" i="13"/>
  <c r="A9041" i="13"/>
  <c r="A9042" i="13"/>
  <c r="A9043" i="13"/>
  <c r="A9044" i="13"/>
  <c r="A9045" i="13"/>
  <c r="A9046" i="13"/>
  <c r="A9047" i="13"/>
  <c r="A9048" i="13"/>
  <c r="A9049" i="13"/>
  <c r="A9050" i="13"/>
  <c r="A9051" i="13"/>
  <c r="A9052" i="13"/>
  <c r="A9053" i="13"/>
  <c r="A9054" i="13"/>
  <c r="A9055" i="13"/>
  <c r="A9056" i="13"/>
  <c r="A9057" i="13"/>
  <c r="A9058" i="13"/>
  <c r="A9059" i="13"/>
  <c r="A9060" i="13"/>
  <c r="A9061" i="13"/>
  <c r="A9062" i="13"/>
  <c r="A9063" i="13"/>
  <c r="A9064" i="13"/>
  <c r="A9065" i="13"/>
  <c r="A9066" i="13"/>
  <c r="A9067" i="13"/>
  <c r="A9068" i="13"/>
  <c r="A9069" i="13"/>
  <c r="A9070" i="13"/>
  <c r="A9071" i="13"/>
  <c r="A9072" i="13"/>
  <c r="A9073" i="13"/>
  <c r="A9074" i="13"/>
  <c r="A9075" i="13"/>
  <c r="A9076" i="13"/>
  <c r="A9077" i="13"/>
  <c r="A9078" i="13"/>
  <c r="A9079" i="13"/>
  <c r="A9080" i="13"/>
  <c r="A9081" i="13"/>
  <c r="A9082" i="13"/>
  <c r="A9083" i="13"/>
  <c r="A9084" i="13"/>
  <c r="A9085" i="13"/>
  <c r="A9086" i="13"/>
  <c r="A9087" i="13"/>
  <c r="A9088" i="13"/>
  <c r="A9089" i="13"/>
  <c r="A9090" i="13"/>
  <c r="A9091" i="13"/>
  <c r="A9092" i="13"/>
  <c r="A9093" i="13"/>
  <c r="A9094" i="13"/>
  <c r="A9095" i="13"/>
  <c r="A9096" i="13"/>
  <c r="A9097" i="13"/>
  <c r="A9098" i="13"/>
  <c r="A9099" i="13"/>
  <c r="A9100" i="13"/>
  <c r="A9101" i="13"/>
  <c r="A9102" i="13"/>
  <c r="A9103" i="13"/>
  <c r="A9104" i="13"/>
  <c r="A9105" i="13"/>
  <c r="A9106" i="13"/>
  <c r="A9107" i="13"/>
  <c r="A9108" i="13"/>
  <c r="A9109" i="13"/>
  <c r="A9110" i="13"/>
  <c r="A9111" i="13"/>
  <c r="A9112" i="13"/>
  <c r="A9113" i="13"/>
  <c r="A9114" i="13"/>
  <c r="A9115" i="13"/>
  <c r="A9116" i="13"/>
  <c r="A9117" i="13"/>
  <c r="A9118" i="13"/>
  <c r="A9119" i="13"/>
  <c r="A9120" i="13"/>
  <c r="A9121" i="13"/>
  <c r="A9122" i="13"/>
  <c r="A9123" i="13"/>
  <c r="A9124" i="13"/>
  <c r="A9125" i="13"/>
  <c r="A9126" i="13"/>
  <c r="A9127" i="13"/>
  <c r="A9128" i="13"/>
  <c r="A9129" i="13"/>
  <c r="A9130" i="13"/>
  <c r="A9131" i="13"/>
  <c r="A9132" i="13"/>
  <c r="A9133" i="13"/>
  <c r="A9134" i="13"/>
  <c r="A9135" i="13"/>
  <c r="A9136" i="13"/>
  <c r="A9137" i="13"/>
  <c r="A9138" i="13"/>
  <c r="A9139" i="13"/>
  <c r="A9140" i="13"/>
  <c r="A9141" i="13"/>
  <c r="A9142" i="13"/>
  <c r="A9143" i="13"/>
  <c r="A9144" i="13"/>
  <c r="A9145" i="13"/>
  <c r="A9146" i="13"/>
  <c r="A9147" i="13"/>
  <c r="A9148" i="13"/>
  <c r="A9149" i="13"/>
  <c r="A9150" i="13"/>
  <c r="A9151" i="13"/>
  <c r="A9152" i="13"/>
  <c r="A9153" i="13"/>
  <c r="A9154" i="13"/>
  <c r="A9155" i="13"/>
  <c r="A9156" i="13"/>
  <c r="A9157" i="13"/>
  <c r="A9158" i="13"/>
  <c r="A9159" i="13"/>
  <c r="A9160" i="13"/>
  <c r="A9161" i="13"/>
  <c r="A9162" i="13"/>
  <c r="A9163" i="13"/>
  <c r="A9164" i="13"/>
  <c r="A9165" i="13"/>
  <c r="A9166" i="13"/>
  <c r="A9167" i="13"/>
  <c r="A9168" i="13"/>
  <c r="A9169" i="13"/>
  <c r="A9170" i="13"/>
  <c r="A9171" i="13"/>
  <c r="A9172" i="13"/>
  <c r="A9173" i="13"/>
  <c r="A9174" i="13"/>
  <c r="A9175" i="13"/>
  <c r="A9176" i="13"/>
  <c r="A9177" i="13"/>
  <c r="A9178" i="13"/>
  <c r="A9179" i="13"/>
  <c r="A9180" i="13"/>
  <c r="A9181" i="13"/>
  <c r="A9182" i="13"/>
  <c r="A9183" i="13"/>
  <c r="A9184" i="13"/>
  <c r="A9185" i="13"/>
  <c r="A9186" i="13"/>
  <c r="A9187" i="13"/>
  <c r="A9188" i="13"/>
  <c r="A9189" i="13"/>
  <c r="A9190" i="13"/>
  <c r="A9191" i="13"/>
  <c r="A9192" i="13"/>
  <c r="A9193" i="13"/>
  <c r="A9194" i="13"/>
  <c r="A9195" i="13"/>
  <c r="A9196" i="13"/>
  <c r="A9197" i="13"/>
  <c r="A9198" i="13"/>
  <c r="A9199" i="13"/>
  <c r="A9200" i="13"/>
  <c r="A9201" i="13"/>
  <c r="A9202" i="13"/>
  <c r="A9203" i="13"/>
  <c r="A9204" i="13"/>
  <c r="A9205" i="13"/>
  <c r="A9206" i="13"/>
  <c r="A9207" i="13"/>
  <c r="A9208" i="13"/>
  <c r="A9209" i="13"/>
  <c r="A9210" i="13"/>
  <c r="A9211" i="13"/>
  <c r="A9212" i="13"/>
  <c r="A9213" i="13"/>
  <c r="A9214" i="13"/>
  <c r="A9215" i="13"/>
  <c r="A9216" i="13"/>
  <c r="A9217" i="13"/>
  <c r="A9218" i="13"/>
  <c r="A9219" i="13"/>
  <c r="A9220" i="13"/>
  <c r="A9221" i="13"/>
  <c r="A9222" i="13"/>
  <c r="A9223" i="13"/>
  <c r="A9224" i="13"/>
  <c r="A9225" i="13"/>
  <c r="A9226" i="13"/>
  <c r="A9227" i="13"/>
  <c r="A9228" i="13"/>
  <c r="A9229" i="13"/>
  <c r="A9230" i="13"/>
  <c r="A9231" i="13"/>
  <c r="A9232" i="13"/>
  <c r="A9233" i="13"/>
  <c r="A9234" i="13"/>
  <c r="A9235" i="13"/>
  <c r="A9236" i="13"/>
  <c r="A9237" i="13"/>
  <c r="A9238" i="13"/>
  <c r="A9239" i="13"/>
  <c r="A9240" i="13"/>
  <c r="A9241" i="13"/>
  <c r="A9242" i="13"/>
  <c r="A9243" i="13"/>
  <c r="A9244" i="13"/>
  <c r="A9245" i="13"/>
  <c r="A9246" i="13"/>
  <c r="A9247" i="13"/>
  <c r="A9248" i="13"/>
  <c r="A9249" i="13"/>
  <c r="A9250" i="13"/>
  <c r="A9251" i="13"/>
  <c r="A9252" i="13"/>
  <c r="A9253" i="13"/>
  <c r="A9254" i="13"/>
  <c r="A9255" i="13"/>
  <c r="A9256" i="13"/>
  <c r="A9257" i="13"/>
  <c r="A9258" i="13"/>
  <c r="A9259" i="13"/>
  <c r="A9260" i="13"/>
  <c r="A9261" i="13"/>
  <c r="A9262" i="13"/>
  <c r="A9263" i="13"/>
  <c r="A9264" i="13"/>
  <c r="A9265" i="13"/>
  <c r="A9266" i="13"/>
  <c r="A9267" i="13"/>
  <c r="A9268" i="13"/>
  <c r="A9269" i="13"/>
  <c r="A9270" i="13"/>
  <c r="A9271" i="13"/>
  <c r="A9272" i="13"/>
  <c r="A9273" i="13"/>
  <c r="A9274" i="13"/>
  <c r="A9275" i="13"/>
  <c r="A9276" i="13"/>
  <c r="A9277" i="13"/>
  <c r="A9278" i="13"/>
  <c r="A9279" i="13"/>
  <c r="A9280" i="13"/>
  <c r="A9281" i="13"/>
  <c r="A9282" i="13"/>
  <c r="A9283" i="13"/>
  <c r="A9284" i="13"/>
  <c r="A9285" i="13"/>
  <c r="A9286" i="13"/>
  <c r="A9287" i="13"/>
  <c r="A9288" i="13"/>
  <c r="A9289" i="13"/>
  <c r="A9290" i="13"/>
  <c r="A9291" i="13"/>
  <c r="A9292" i="13"/>
  <c r="A9293" i="13"/>
  <c r="A9294" i="13"/>
  <c r="A9295" i="13"/>
  <c r="A9296" i="13"/>
  <c r="A9297" i="13"/>
  <c r="A9298" i="13"/>
  <c r="A9299" i="13"/>
  <c r="A9300" i="13"/>
  <c r="A9301" i="13"/>
  <c r="A9302" i="13"/>
  <c r="A9303" i="13"/>
  <c r="A9304" i="13"/>
  <c r="A9305" i="13"/>
  <c r="A9306" i="13"/>
  <c r="A9307" i="13"/>
  <c r="A9308" i="13"/>
  <c r="A9309" i="13"/>
  <c r="A9310" i="13"/>
  <c r="A9311" i="13"/>
  <c r="A9312" i="13"/>
  <c r="A9313" i="13"/>
  <c r="A9314" i="13"/>
  <c r="A9315" i="13"/>
  <c r="A9316" i="13"/>
  <c r="A9317" i="13"/>
  <c r="A9318" i="13"/>
  <c r="A9319" i="13"/>
  <c r="A9320" i="13"/>
  <c r="A9321" i="13"/>
  <c r="A9322" i="13"/>
  <c r="A9323" i="13"/>
  <c r="A9324" i="13"/>
  <c r="A9325" i="13"/>
  <c r="A9326" i="13"/>
  <c r="A9327" i="13"/>
  <c r="A9328" i="13"/>
  <c r="A9329" i="13"/>
  <c r="A9330" i="13"/>
  <c r="A9331" i="13"/>
  <c r="A9332" i="13"/>
  <c r="A9333" i="13"/>
  <c r="A9334" i="13"/>
  <c r="A9335" i="13"/>
  <c r="A9336" i="13"/>
  <c r="A9337" i="13"/>
  <c r="A9338" i="13"/>
  <c r="A9339" i="13"/>
  <c r="A9340" i="13"/>
  <c r="A9341" i="13"/>
  <c r="A9342" i="13"/>
  <c r="A9343" i="13"/>
  <c r="A9344" i="13"/>
  <c r="A9345" i="13"/>
  <c r="A9346" i="13"/>
  <c r="A9347" i="13"/>
  <c r="A9348" i="13"/>
  <c r="A9349" i="13"/>
  <c r="A9350" i="13"/>
  <c r="A9351" i="13"/>
  <c r="A9352" i="13"/>
  <c r="A9353" i="13"/>
  <c r="A9354" i="13"/>
  <c r="A9355" i="13"/>
  <c r="A9356" i="13"/>
  <c r="A9357" i="13"/>
  <c r="A9358" i="13"/>
  <c r="A9359" i="13"/>
  <c r="A9360" i="13"/>
  <c r="A9361" i="13"/>
  <c r="A9362" i="13"/>
  <c r="A9363" i="13"/>
  <c r="A9364" i="13"/>
  <c r="A9365" i="13"/>
  <c r="A9366" i="13"/>
  <c r="A9367" i="13"/>
  <c r="A9368" i="13"/>
  <c r="A9369" i="13"/>
  <c r="A9370" i="13"/>
  <c r="A9371" i="13"/>
  <c r="A9372" i="13"/>
  <c r="A9373" i="13"/>
  <c r="A9374" i="13"/>
  <c r="A9375" i="13"/>
  <c r="A9376" i="13"/>
  <c r="A9377" i="13"/>
  <c r="A9378" i="13"/>
  <c r="A9379" i="13"/>
  <c r="A9380" i="13"/>
  <c r="A9381" i="13"/>
  <c r="A9382" i="13"/>
  <c r="A9383" i="13"/>
  <c r="A9384" i="13"/>
  <c r="A9385" i="13"/>
  <c r="A9386" i="13"/>
  <c r="A9387" i="13"/>
  <c r="A9388" i="13"/>
  <c r="A9389" i="13"/>
  <c r="A9390" i="13"/>
  <c r="A9391" i="13"/>
  <c r="A9392" i="13"/>
  <c r="A9393" i="13"/>
  <c r="A9394" i="13"/>
  <c r="A9395" i="13"/>
  <c r="A9396" i="13"/>
  <c r="A9397" i="13"/>
  <c r="A9398" i="13"/>
  <c r="A9399" i="13"/>
  <c r="A9400" i="13"/>
  <c r="A9401" i="13"/>
  <c r="A9402" i="13"/>
  <c r="A9403" i="13"/>
  <c r="A9404" i="13"/>
  <c r="A9405" i="13"/>
  <c r="A9406" i="13"/>
  <c r="A9407" i="13"/>
  <c r="A9408" i="13"/>
  <c r="A9409" i="13"/>
  <c r="A9410" i="13"/>
  <c r="A9411" i="13"/>
  <c r="A9412" i="13"/>
  <c r="A9413" i="13"/>
  <c r="A9414" i="13"/>
  <c r="A9415" i="13"/>
  <c r="A9416" i="13"/>
  <c r="A9417" i="13"/>
  <c r="A9418" i="13"/>
  <c r="A9419" i="13"/>
  <c r="A9420" i="13"/>
  <c r="A9421" i="13"/>
  <c r="A9422" i="13"/>
  <c r="A9423" i="13"/>
  <c r="A9424" i="13"/>
  <c r="A9425" i="13"/>
  <c r="A9426" i="13"/>
  <c r="A9427" i="13"/>
  <c r="A9428" i="13"/>
  <c r="A9429" i="13"/>
  <c r="A9430" i="13"/>
  <c r="A9431" i="13"/>
  <c r="A9432" i="13"/>
  <c r="A9433" i="13"/>
  <c r="A9434" i="13"/>
  <c r="A9435" i="13"/>
  <c r="A9436" i="13"/>
  <c r="A9437" i="13"/>
  <c r="A9438" i="13"/>
  <c r="A9439" i="13"/>
  <c r="A9440" i="13"/>
  <c r="A9441" i="13"/>
  <c r="A9442" i="13"/>
  <c r="A9443" i="13"/>
  <c r="A9444" i="13"/>
  <c r="A9445" i="13"/>
  <c r="A9446" i="13"/>
  <c r="A9447" i="13"/>
  <c r="A9448" i="13"/>
  <c r="A9449" i="13"/>
  <c r="A9450" i="13"/>
  <c r="A9451" i="13"/>
  <c r="A9452" i="13"/>
  <c r="A9453" i="13"/>
  <c r="A9454" i="13"/>
  <c r="A9455" i="13"/>
  <c r="A9456" i="13"/>
  <c r="A9457" i="13"/>
  <c r="A9458" i="13"/>
  <c r="A9459" i="13"/>
  <c r="A9460" i="13"/>
  <c r="A9461" i="13"/>
  <c r="A9462" i="13"/>
  <c r="A9463" i="13"/>
  <c r="A9464" i="13"/>
  <c r="A9465" i="13"/>
  <c r="A9466" i="13"/>
  <c r="A9467" i="13"/>
  <c r="A9468" i="13"/>
  <c r="A9469" i="13"/>
  <c r="A9470" i="13"/>
  <c r="A9471" i="13"/>
  <c r="A9472" i="13"/>
  <c r="A9473" i="13"/>
  <c r="A9474" i="13"/>
  <c r="A9475" i="13"/>
  <c r="A9476" i="13"/>
  <c r="A9477" i="13"/>
  <c r="A9478" i="13"/>
  <c r="A9479" i="13"/>
  <c r="A9480" i="13"/>
  <c r="A9481" i="13"/>
  <c r="A9482" i="13"/>
  <c r="A9483" i="13"/>
  <c r="A9484" i="13"/>
  <c r="A9485" i="13"/>
  <c r="A9486" i="13"/>
  <c r="A9487" i="13"/>
  <c r="A9488" i="13"/>
  <c r="A9489" i="13"/>
  <c r="A9490" i="13"/>
  <c r="A9491" i="13"/>
  <c r="A9492" i="13"/>
  <c r="A9493" i="13"/>
  <c r="A9494" i="13"/>
  <c r="A9495" i="13"/>
  <c r="A9496" i="13"/>
  <c r="A9497" i="13"/>
  <c r="A9498" i="13"/>
  <c r="A9499" i="13"/>
  <c r="A9500" i="13"/>
  <c r="A9501" i="13"/>
  <c r="A9502" i="13"/>
  <c r="A9503" i="13"/>
  <c r="A9504" i="13"/>
  <c r="A9505" i="13"/>
  <c r="A9506" i="13"/>
  <c r="A9507" i="13"/>
  <c r="A9508" i="13"/>
  <c r="A9509" i="13"/>
  <c r="A9510" i="13"/>
  <c r="A9511" i="13"/>
  <c r="A9512" i="13"/>
  <c r="A9513" i="13"/>
  <c r="A9514" i="13"/>
  <c r="A9515" i="13"/>
  <c r="A9516" i="13"/>
  <c r="A9517" i="13"/>
  <c r="A9518" i="13"/>
  <c r="A9519" i="13"/>
  <c r="A9520" i="13"/>
  <c r="A9521" i="13"/>
  <c r="A9522" i="13"/>
  <c r="A9523" i="13"/>
  <c r="A9524" i="13"/>
  <c r="A9525" i="13"/>
  <c r="A9526" i="13"/>
  <c r="A9527" i="13"/>
  <c r="A9528" i="13"/>
  <c r="A9529" i="13"/>
  <c r="A9530" i="13"/>
  <c r="A9531" i="13"/>
  <c r="A9532" i="13"/>
  <c r="A9533" i="13"/>
  <c r="A9534" i="13"/>
  <c r="A9535" i="13"/>
  <c r="A9536" i="13"/>
  <c r="A9537" i="13"/>
  <c r="A9538" i="13"/>
  <c r="A9539" i="13"/>
  <c r="A9540" i="13"/>
  <c r="A9541" i="13"/>
  <c r="A9542" i="13"/>
  <c r="A9543" i="13"/>
  <c r="A9544" i="13"/>
  <c r="A9545" i="13"/>
  <c r="A9546" i="13"/>
  <c r="A9547" i="13"/>
  <c r="A9548" i="13"/>
  <c r="A9549" i="13"/>
  <c r="A9550" i="13"/>
  <c r="A9551" i="13"/>
  <c r="A9552" i="13"/>
  <c r="A9553" i="13"/>
  <c r="A9554" i="13"/>
  <c r="A9555" i="13"/>
  <c r="A9556" i="13"/>
  <c r="A9557" i="13"/>
  <c r="A9558" i="13"/>
  <c r="A9559" i="13"/>
  <c r="A9560" i="13"/>
  <c r="A9561" i="13"/>
  <c r="A9562" i="13"/>
  <c r="A9563" i="13"/>
  <c r="A9564" i="13"/>
  <c r="A9565" i="13"/>
  <c r="A9566" i="13"/>
  <c r="A9567" i="13"/>
  <c r="A9568" i="13"/>
  <c r="A9569" i="13"/>
  <c r="A9570" i="13"/>
  <c r="A9571" i="13"/>
  <c r="A9572" i="13"/>
  <c r="A9573" i="13"/>
  <c r="A9574" i="13"/>
  <c r="A9575" i="13"/>
  <c r="A9576" i="13"/>
  <c r="A9577" i="13"/>
  <c r="A9578" i="13"/>
  <c r="A9579" i="13"/>
  <c r="A9580" i="13"/>
  <c r="A9581" i="13"/>
  <c r="A9582" i="13"/>
  <c r="A9583" i="13"/>
  <c r="A9584" i="13"/>
  <c r="A9585" i="13"/>
  <c r="A9586" i="13"/>
  <c r="A9587" i="13"/>
  <c r="A9588" i="13"/>
  <c r="A9589" i="13"/>
  <c r="A9590" i="13"/>
  <c r="A9591" i="13"/>
  <c r="A9592" i="13"/>
  <c r="A9593" i="13"/>
  <c r="A9594" i="13"/>
  <c r="A9595" i="13"/>
  <c r="A9596" i="13"/>
  <c r="A9597" i="13"/>
  <c r="A9598" i="13"/>
  <c r="A9599" i="13"/>
  <c r="A9600" i="13"/>
  <c r="A9601" i="13"/>
  <c r="A9602" i="13"/>
  <c r="A9603" i="13"/>
  <c r="A9604" i="13"/>
  <c r="A9605" i="13"/>
  <c r="A9606" i="13"/>
  <c r="A9607" i="13"/>
  <c r="A9608" i="13"/>
  <c r="A9609" i="13"/>
  <c r="A9610" i="13"/>
  <c r="A9611" i="13"/>
  <c r="A9612" i="13"/>
  <c r="A9613" i="13"/>
  <c r="A9614" i="13"/>
  <c r="A9615" i="13"/>
  <c r="A9616" i="13"/>
  <c r="A9617" i="13"/>
  <c r="A9618" i="13"/>
  <c r="A9619" i="13"/>
  <c r="A9620" i="13"/>
  <c r="A9621" i="13"/>
  <c r="A9622" i="13"/>
  <c r="A9623" i="13"/>
  <c r="A9624" i="13"/>
  <c r="A9625" i="13"/>
  <c r="A9626" i="13"/>
  <c r="A9627" i="13"/>
  <c r="A9628" i="13"/>
  <c r="A9629" i="13"/>
  <c r="A9630" i="13"/>
  <c r="A9631" i="13"/>
  <c r="A9632" i="13"/>
  <c r="A9633" i="13"/>
  <c r="A9634" i="13"/>
  <c r="A9635" i="13"/>
  <c r="A9636" i="13"/>
  <c r="A9637" i="13"/>
  <c r="A9638" i="13"/>
  <c r="A9639" i="13"/>
  <c r="A9640" i="13"/>
  <c r="A9641" i="13"/>
  <c r="A9642" i="13"/>
  <c r="A9643" i="13"/>
  <c r="A9644" i="13"/>
  <c r="A9645" i="13"/>
  <c r="A9646" i="13"/>
  <c r="A9647" i="13"/>
  <c r="A9648" i="13"/>
  <c r="A9649" i="13"/>
  <c r="A9650" i="13"/>
  <c r="A9651" i="13"/>
  <c r="A9652" i="13"/>
  <c r="A9653" i="13"/>
  <c r="A9654" i="13"/>
  <c r="A9655" i="13"/>
  <c r="A9656" i="13"/>
  <c r="A9657" i="13"/>
  <c r="A9658" i="13"/>
  <c r="A9659" i="13"/>
  <c r="A9660" i="13"/>
  <c r="A9661" i="13"/>
  <c r="A9662" i="13"/>
  <c r="A9663" i="13"/>
  <c r="A9664" i="13"/>
  <c r="A9665" i="13"/>
  <c r="A9666" i="13"/>
  <c r="A9667" i="13"/>
  <c r="A9668" i="13"/>
  <c r="A9669" i="13"/>
  <c r="A9670" i="13"/>
  <c r="A9671" i="13"/>
  <c r="A9672" i="13"/>
  <c r="A9673" i="13"/>
  <c r="A9674" i="13"/>
  <c r="A9675" i="13"/>
  <c r="A9676" i="13"/>
  <c r="A9677" i="13"/>
  <c r="A9678" i="13"/>
  <c r="A9679" i="13"/>
  <c r="A9680" i="13"/>
  <c r="A9681" i="13"/>
  <c r="A9682" i="13"/>
  <c r="A9683" i="13"/>
  <c r="A9684" i="13"/>
  <c r="A9685" i="13"/>
  <c r="A9686" i="13"/>
  <c r="A9687" i="13"/>
  <c r="A9688" i="13"/>
  <c r="A9689" i="13"/>
  <c r="A9690" i="13"/>
  <c r="A9691" i="13"/>
  <c r="A9692" i="13"/>
  <c r="A9693" i="13"/>
  <c r="A9694" i="13"/>
  <c r="A9695" i="13"/>
  <c r="A9696" i="13"/>
  <c r="A9697" i="13"/>
  <c r="A9698" i="13"/>
  <c r="A9699" i="13"/>
  <c r="A9700" i="13"/>
  <c r="A9701" i="13"/>
  <c r="A9702" i="13"/>
  <c r="A9703" i="13"/>
  <c r="A9704" i="13"/>
  <c r="A9705" i="13"/>
  <c r="A9706" i="13"/>
  <c r="A9707" i="13"/>
  <c r="A9708" i="13"/>
  <c r="A9709" i="13"/>
  <c r="A9710" i="13"/>
  <c r="A9711" i="13"/>
  <c r="A9712" i="13"/>
  <c r="A9713" i="13"/>
  <c r="A9714" i="13"/>
  <c r="A9715" i="13"/>
  <c r="A9716" i="13"/>
  <c r="A9717" i="13"/>
  <c r="A9718" i="13"/>
  <c r="A9719" i="13"/>
  <c r="A9720" i="13"/>
  <c r="A9721" i="13"/>
  <c r="A9722" i="13"/>
  <c r="A9723" i="13"/>
  <c r="A9724" i="13"/>
  <c r="A9725" i="13"/>
  <c r="A9726" i="13"/>
  <c r="A9727" i="13"/>
  <c r="A9728" i="13"/>
  <c r="A9729" i="13"/>
  <c r="A9730" i="13"/>
  <c r="A9731" i="13"/>
  <c r="A9732" i="13"/>
  <c r="A9733" i="13"/>
  <c r="A9734" i="13"/>
  <c r="A9735" i="13"/>
  <c r="A9736" i="13"/>
  <c r="A9737" i="13"/>
  <c r="A9738" i="13"/>
  <c r="A9739" i="13"/>
  <c r="A9740" i="13"/>
  <c r="A9741" i="13"/>
  <c r="A9742" i="13"/>
  <c r="A9743" i="13"/>
  <c r="A9744" i="13"/>
  <c r="A9745" i="13"/>
  <c r="A9746" i="13"/>
  <c r="A9747" i="13"/>
  <c r="A9748" i="13"/>
  <c r="A9749" i="13"/>
  <c r="A9750" i="13"/>
  <c r="A9751" i="13"/>
  <c r="A9752" i="13"/>
  <c r="A9753" i="13"/>
  <c r="A9754" i="13"/>
  <c r="A9755" i="13"/>
  <c r="A9756" i="13"/>
  <c r="A9757" i="13"/>
  <c r="A9758" i="13"/>
  <c r="A9759" i="13"/>
  <c r="A9760" i="13"/>
  <c r="A9761" i="13"/>
  <c r="A9762" i="13"/>
  <c r="A9763" i="13"/>
  <c r="A9764" i="13"/>
  <c r="A9765" i="13"/>
  <c r="A9766" i="13"/>
  <c r="A9767" i="13"/>
  <c r="A9768" i="13"/>
  <c r="A9769" i="13"/>
  <c r="A9770" i="13"/>
  <c r="A9771" i="13"/>
  <c r="A9772" i="13"/>
  <c r="A9773" i="13"/>
  <c r="A9774" i="13"/>
  <c r="A9775" i="13"/>
  <c r="A9776" i="13"/>
  <c r="A9777" i="13"/>
  <c r="A9778" i="13"/>
  <c r="A9779" i="13"/>
  <c r="A9780" i="13"/>
  <c r="A9781" i="13"/>
  <c r="A9782" i="13"/>
  <c r="A9783" i="13"/>
  <c r="A9784" i="13"/>
  <c r="A9785" i="13"/>
  <c r="A9786" i="13"/>
  <c r="A9787" i="13"/>
  <c r="A9788" i="13"/>
  <c r="A9789" i="13"/>
  <c r="A9790" i="13"/>
  <c r="A9791" i="13"/>
  <c r="A9792" i="13"/>
  <c r="A9793" i="13"/>
  <c r="A9794" i="13"/>
  <c r="A9795" i="13"/>
  <c r="A9796" i="13"/>
  <c r="A9797" i="13"/>
  <c r="A9798" i="13"/>
  <c r="A9799" i="13"/>
  <c r="A9800" i="13"/>
  <c r="A9801" i="13"/>
  <c r="A9802" i="13"/>
  <c r="A9803" i="13"/>
  <c r="A9804" i="13"/>
  <c r="A9805" i="13"/>
  <c r="A9806" i="13"/>
  <c r="A9807" i="13"/>
  <c r="A9808" i="13"/>
  <c r="A9809" i="13"/>
  <c r="A9810" i="13"/>
  <c r="A9811" i="13"/>
  <c r="A9812" i="13"/>
  <c r="A9813" i="13"/>
  <c r="A9814" i="13"/>
  <c r="A9815" i="13"/>
  <c r="A9816" i="13"/>
  <c r="A9817" i="13"/>
  <c r="A9818" i="13"/>
  <c r="A9819" i="13"/>
  <c r="A9820" i="13"/>
  <c r="A9821" i="13"/>
  <c r="A9822" i="13"/>
  <c r="A9823" i="13"/>
  <c r="A9824" i="13"/>
  <c r="A9825" i="13"/>
  <c r="A9826" i="13"/>
  <c r="A9827" i="13"/>
  <c r="A9828" i="13"/>
  <c r="A9829" i="13"/>
  <c r="A9830" i="13"/>
  <c r="A9831" i="13"/>
  <c r="A9832" i="13"/>
  <c r="A9833" i="13"/>
  <c r="A9834" i="13"/>
  <c r="A9835" i="13"/>
  <c r="A9836" i="13"/>
  <c r="A9837" i="13"/>
  <c r="A9838" i="13"/>
  <c r="A9839" i="13"/>
  <c r="A9840" i="13"/>
  <c r="A9841" i="13"/>
  <c r="A9842" i="13"/>
  <c r="A9843" i="13"/>
  <c r="A9844" i="13"/>
  <c r="A9845" i="13"/>
  <c r="A9846" i="13"/>
  <c r="A9847" i="13"/>
  <c r="A9848" i="13"/>
  <c r="A9849" i="13"/>
  <c r="A9850" i="13"/>
  <c r="A9851" i="13"/>
  <c r="A9852" i="13"/>
  <c r="A9853" i="13"/>
  <c r="A9854" i="13"/>
  <c r="A9855" i="13"/>
  <c r="A9856" i="13"/>
  <c r="A9857" i="13"/>
  <c r="A9858" i="13"/>
  <c r="A9859" i="13"/>
  <c r="A9860" i="13"/>
  <c r="A9861" i="13"/>
  <c r="A9862" i="13"/>
  <c r="A9863" i="13"/>
  <c r="A9864" i="13"/>
  <c r="A9865" i="13"/>
  <c r="A9866" i="13"/>
  <c r="A9867" i="13"/>
  <c r="A9868" i="13"/>
  <c r="A9869" i="13"/>
  <c r="A9870" i="13"/>
  <c r="A9871" i="13"/>
  <c r="A9872" i="13"/>
  <c r="A9873" i="13"/>
  <c r="A9874" i="13"/>
  <c r="A9875" i="13"/>
  <c r="A9876" i="13"/>
  <c r="A9877" i="13"/>
  <c r="A9878" i="13"/>
  <c r="A9879" i="13"/>
  <c r="A9880" i="13"/>
  <c r="A9881" i="13"/>
  <c r="A9882" i="13"/>
  <c r="A9883" i="13"/>
  <c r="A9884" i="13"/>
  <c r="A9885" i="13"/>
  <c r="A9886" i="13"/>
  <c r="A9887" i="13"/>
  <c r="A9888" i="13"/>
  <c r="A9889" i="13"/>
  <c r="A9890" i="13"/>
  <c r="A9891" i="13"/>
  <c r="A9892" i="13"/>
  <c r="A9893" i="13"/>
  <c r="A9894" i="13"/>
  <c r="A9895" i="13"/>
  <c r="A9896" i="13"/>
  <c r="A9897" i="13"/>
  <c r="A9898" i="13"/>
  <c r="A9899" i="13"/>
  <c r="A9900" i="13"/>
  <c r="A9901" i="13"/>
  <c r="A9902" i="13"/>
  <c r="A9903" i="13"/>
  <c r="A9904" i="13"/>
  <c r="A9905" i="13"/>
  <c r="A9906" i="13"/>
  <c r="A9907" i="13"/>
  <c r="A9908" i="13"/>
  <c r="A9909" i="13"/>
  <c r="A9910" i="13"/>
  <c r="A9911" i="13"/>
  <c r="A9912" i="13"/>
  <c r="A9913" i="13"/>
  <c r="A9914" i="13"/>
  <c r="A9915" i="13"/>
  <c r="A9916" i="13"/>
  <c r="A9917" i="13"/>
  <c r="A9918" i="13"/>
  <c r="A9919" i="13"/>
  <c r="A9920" i="13"/>
  <c r="A9921" i="13"/>
  <c r="A9922" i="13"/>
  <c r="A9923" i="13"/>
  <c r="A9924" i="13"/>
  <c r="A9925" i="13"/>
  <c r="A9926" i="13"/>
  <c r="A9927" i="13"/>
  <c r="A9928" i="13"/>
  <c r="A9929" i="13"/>
  <c r="A9930" i="13"/>
  <c r="A9931" i="13"/>
  <c r="A9932" i="13"/>
  <c r="A9933" i="13"/>
  <c r="A9934" i="13"/>
  <c r="A9935" i="13"/>
  <c r="A9936" i="13"/>
  <c r="A9937" i="13"/>
  <c r="A9938" i="13"/>
  <c r="A9939" i="13"/>
  <c r="A9940" i="13"/>
  <c r="A9941" i="13"/>
  <c r="A9942" i="13"/>
  <c r="A9943" i="13"/>
  <c r="A9944" i="13"/>
  <c r="A9945" i="13"/>
  <c r="A9946" i="13"/>
  <c r="A9947" i="13"/>
  <c r="A9948" i="13"/>
  <c r="A9949" i="13"/>
  <c r="A9950" i="13"/>
  <c r="A9951" i="13"/>
  <c r="A9952" i="13"/>
  <c r="A9953" i="13"/>
  <c r="A9954" i="13"/>
  <c r="A9955" i="13"/>
  <c r="A9956" i="13"/>
  <c r="A9957" i="13"/>
  <c r="A9958" i="13"/>
  <c r="A9959" i="13"/>
  <c r="A9960" i="13"/>
  <c r="A9961" i="13"/>
  <c r="A9962" i="13"/>
  <c r="A9963" i="13"/>
  <c r="A9964" i="13"/>
  <c r="A9965" i="13"/>
  <c r="A9966" i="13"/>
  <c r="A9967" i="13"/>
  <c r="A9968" i="13"/>
  <c r="A9969" i="13"/>
  <c r="A9970" i="13"/>
  <c r="A9971" i="13"/>
  <c r="A9972" i="13"/>
  <c r="A9973" i="13"/>
  <c r="A9974" i="13"/>
  <c r="A9975" i="13"/>
  <c r="A9976" i="13"/>
  <c r="A9977" i="13"/>
  <c r="A9978" i="13"/>
  <c r="A9979" i="13"/>
  <c r="A9980" i="13"/>
  <c r="A9981" i="13"/>
  <c r="A9982" i="13"/>
  <c r="A9983" i="13"/>
  <c r="A9984" i="13"/>
  <c r="A9985" i="13"/>
  <c r="A9986" i="13"/>
  <c r="A9987" i="13"/>
  <c r="A9988" i="13"/>
  <c r="A9989" i="13"/>
  <c r="A9990" i="13"/>
  <c r="A9991" i="13"/>
  <c r="A9992" i="13"/>
  <c r="A9993" i="13"/>
  <c r="A9994" i="13"/>
  <c r="A9995" i="13"/>
  <c r="A9996" i="13"/>
  <c r="A9997" i="13"/>
  <c r="A9998" i="13"/>
  <c r="A9999" i="13"/>
  <c r="A10000" i="13"/>
  <c r="A10001" i="13"/>
  <c r="A10002" i="13"/>
  <c r="A10003" i="13"/>
  <c r="A10004" i="13"/>
  <c r="A10005" i="13"/>
  <c r="A10006" i="13"/>
  <c r="A10007" i="13"/>
  <c r="A10008" i="13"/>
  <c r="A10009" i="13"/>
  <c r="A10010" i="13"/>
  <c r="A10011" i="13"/>
  <c r="A10012" i="13"/>
  <c r="A10013" i="13"/>
  <c r="A10014" i="13"/>
  <c r="A10015" i="13"/>
  <c r="A10016" i="13"/>
  <c r="A10017" i="13"/>
  <c r="A10018" i="13"/>
  <c r="A10019" i="13"/>
  <c r="A10020" i="13"/>
  <c r="A10021" i="13"/>
  <c r="A10022" i="13"/>
  <c r="A10023" i="13"/>
  <c r="A10024" i="13"/>
  <c r="A10025" i="13"/>
  <c r="A10026" i="13"/>
  <c r="A10027" i="13"/>
  <c r="A10028" i="13"/>
  <c r="A10029" i="13"/>
  <c r="A10030" i="13"/>
  <c r="A10031" i="13"/>
  <c r="A10032" i="13"/>
  <c r="A10033" i="13"/>
  <c r="A10034" i="13"/>
  <c r="A10035" i="13"/>
  <c r="A10036" i="13"/>
  <c r="A10037" i="13"/>
  <c r="A10038" i="13"/>
  <c r="A10039" i="13"/>
  <c r="A10040" i="13"/>
  <c r="A10041" i="13"/>
  <c r="A10042" i="13"/>
  <c r="A10043" i="13"/>
  <c r="A10044" i="13"/>
  <c r="A10045" i="13"/>
  <c r="A10046" i="13"/>
  <c r="A10047" i="13"/>
  <c r="A10048" i="13"/>
  <c r="A10049" i="13"/>
  <c r="A10050" i="13"/>
  <c r="A10051" i="13"/>
  <c r="A10052" i="13"/>
  <c r="A10053" i="13"/>
  <c r="A10054" i="13"/>
  <c r="A10055" i="13"/>
  <c r="A10056" i="13"/>
  <c r="A10057" i="13"/>
  <c r="A10058" i="13"/>
  <c r="A10059" i="13"/>
  <c r="A10060" i="13"/>
  <c r="A10061" i="13"/>
  <c r="A10062" i="13"/>
  <c r="A10063" i="13"/>
  <c r="A10064" i="13"/>
  <c r="A10065" i="13"/>
  <c r="A10066" i="13"/>
  <c r="A10067" i="13"/>
  <c r="A10068" i="13"/>
  <c r="A10069" i="13"/>
  <c r="A10070" i="13"/>
  <c r="A10071" i="13"/>
  <c r="A10072" i="13"/>
  <c r="A10073" i="13"/>
  <c r="A10074" i="13"/>
  <c r="A10075" i="13"/>
  <c r="A10076" i="13"/>
  <c r="A10077" i="13"/>
  <c r="A10078" i="13"/>
  <c r="A10079" i="13"/>
  <c r="A10080" i="13"/>
  <c r="A10081" i="13"/>
  <c r="A10082" i="13"/>
  <c r="A10083" i="13"/>
  <c r="A10084" i="13"/>
  <c r="A10085" i="13"/>
  <c r="A10086" i="13"/>
  <c r="A10087" i="13"/>
  <c r="A10088" i="13"/>
  <c r="A10089" i="13"/>
  <c r="A10090" i="13"/>
  <c r="A10091" i="13"/>
  <c r="A10092" i="13"/>
  <c r="A10093" i="13"/>
  <c r="A10094" i="13"/>
  <c r="A10095" i="13"/>
  <c r="A10096" i="13"/>
  <c r="A10097" i="13"/>
  <c r="A10098" i="13"/>
  <c r="A10099" i="13"/>
  <c r="A10100" i="13"/>
  <c r="A10101" i="13"/>
  <c r="A10102" i="13"/>
  <c r="A10103" i="13"/>
  <c r="A10104" i="13"/>
  <c r="A10105" i="13"/>
  <c r="A10106" i="13"/>
  <c r="A10107" i="13"/>
  <c r="A10108" i="13"/>
  <c r="A10109" i="13"/>
  <c r="A10110" i="13"/>
  <c r="A10111" i="13"/>
  <c r="A10112" i="13"/>
  <c r="A10113" i="13"/>
  <c r="A10114" i="13"/>
  <c r="A10115" i="13"/>
  <c r="A10116" i="13"/>
  <c r="A10117" i="13"/>
  <c r="A10118" i="13"/>
  <c r="A10119" i="13"/>
  <c r="A10120" i="13"/>
  <c r="A10121" i="13"/>
  <c r="A10122" i="13"/>
  <c r="A10123" i="13"/>
  <c r="A10124" i="13"/>
  <c r="A10125" i="13"/>
  <c r="A10126" i="13"/>
  <c r="A10127" i="13"/>
  <c r="A10128" i="13"/>
  <c r="A10129" i="13"/>
  <c r="A10130" i="13"/>
  <c r="A10131" i="13"/>
  <c r="A10132" i="13"/>
  <c r="A10133" i="13"/>
  <c r="A10134" i="13"/>
  <c r="A10135" i="13"/>
  <c r="A10136" i="13"/>
  <c r="A10137" i="13"/>
  <c r="A10138" i="13"/>
  <c r="A10139" i="13"/>
  <c r="A10140" i="13"/>
  <c r="A10141" i="13"/>
  <c r="A10142" i="13"/>
  <c r="A10143" i="13"/>
  <c r="A10144" i="13"/>
  <c r="A10145" i="13"/>
  <c r="A10146" i="13"/>
  <c r="A10147" i="13"/>
  <c r="A10148" i="13"/>
  <c r="A10149" i="13"/>
  <c r="A10150" i="13"/>
  <c r="A10151" i="13"/>
  <c r="A10152" i="13"/>
  <c r="A10153" i="13"/>
  <c r="A10154" i="13"/>
  <c r="A10155" i="13"/>
  <c r="A10156" i="13"/>
  <c r="A10157" i="13"/>
  <c r="A10158" i="13"/>
  <c r="A10159" i="13"/>
  <c r="A10160" i="13"/>
  <c r="A10161" i="13"/>
  <c r="A10162" i="13"/>
  <c r="A10163" i="13"/>
  <c r="A10164" i="13"/>
  <c r="A10165" i="13"/>
  <c r="A10166" i="13"/>
  <c r="A10167" i="13"/>
  <c r="A10168" i="13"/>
  <c r="A10169" i="13"/>
  <c r="A10170" i="13"/>
  <c r="A10171" i="13"/>
  <c r="A10172" i="13"/>
  <c r="A10173" i="13"/>
  <c r="A10174" i="13"/>
  <c r="A10175" i="13"/>
  <c r="A10176" i="13"/>
  <c r="A10177" i="13"/>
  <c r="A10178" i="13"/>
  <c r="A10179" i="13"/>
  <c r="A10180" i="13"/>
  <c r="A10181" i="13"/>
  <c r="A10182" i="13"/>
  <c r="A10183" i="13"/>
  <c r="A10184" i="13"/>
  <c r="A10185" i="13"/>
  <c r="A10186" i="13"/>
  <c r="A10187" i="13"/>
  <c r="A10188" i="13"/>
  <c r="A10189" i="13"/>
  <c r="A10190" i="13"/>
  <c r="A10191" i="13"/>
  <c r="A10192" i="13"/>
  <c r="A10193" i="13"/>
  <c r="A10194" i="13"/>
  <c r="A10195" i="13"/>
  <c r="A10196" i="13"/>
  <c r="A10197" i="13"/>
  <c r="A10198" i="13"/>
  <c r="A10199" i="13"/>
  <c r="A10200" i="13"/>
  <c r="A10201" i="13"/>
  <c r="A10202" i="13"/>
  <c r="A10203" i="13"/>
  <c r="A10204" i="13"/>
  <c r="A10205" i="13"/>
  <c r="A10206" i="13"/>
  <c r="A10207" i="13"/>
  <c r="A10208" i="13"/>
  <c r="A10209" i="13"/>
  <c r="A10210" i="13"/>
  <c r="A10211" i="13"/>
  <c r="A10212" i="13"/>
  <c r="A10213" i="13"/>
  <c r="A10214" i="13"/>
  <c r="A10215" i="13"/>
  <c r="A10216" i="13"/>
  <c r="A10217" i="13"/>
  <c r="A10218" i="13"/>
  <c r="A10219" i="13"/>
  <c r="A10220" i="13"/>
  <c r="A10221" i="13"/>
  <c r="A10222" i="13"/>
  <c r="A10223" i="13"/>
  <c r="A10224" i="13"/>
  <c r="A10225" i="13"/>
  <c r="A10226" i="13"/>
  <c r="A10227" i="13"/>
  <c r="A10228" i="13"/>
  <c r="A10229" i="13"/>
  <c r="A10230" i="13"/>
  <c r="A10231" i="13"/>
  <c r="A10232" i="13"/>
  <c r="A10233" i="13"/>
  <c r="A10234" i="13"/>
  <c r="A10235" i="13"/>
  <c r="A10236" i="13"/>
  <c r="A10237" i="13"/>
  <c r="A10238" i="13"/>
  <c r="A10239" i="13"/>
  <c r="A10240" i="13"/>
  <c r="A10241" i="13"/>
  <c r="A10242" i="13"/>
  <c r="A10243" i="13"/>
  <c r="A10244" i="13"/>
  <c r="A10245" i="13"/>
  <c r="A10246" i="13"/>
  <c r="A10247" i="13"/>
  <c r="A10248" i="13"/>
  <c r="A10249" i="13"/>
  <c r="A10250" i="13"/>
  <c r="A10251" i="13"/>
  <c r="A10252" i="13"/>
  <c r="A10253" i="13"/>
  <c r="A10254" i="13"/>
  <c r="A10255" i="13"/>
  <c r="A10256" i="13"/>
  <c r="A10257" i="13"/>
  <c r="A10258" i="13"/>
  <c r="A10259" i="13"/>
  <c r="A10260" i="13"/>
  <c r="A10261" i="13"/>
  <c r="A10262" i="13"/>
  <c r="A10263" i="13"/>
  <c r="A10264" i="13"/>
  <c r="A10265" i="13"/>
  <c r="A10266" i="13"/>
  <c r="A10267" i="13"/>
  <c r="A10268" i="13"/>
  <c r="A10269" i="13"/>
  <c r="A10270" i="13"/>
  <c r="A10271" i="13"/>
  <c r="A10272" i="13"/>
  <c r="A10273" i="13"/>
  <c r="A10274" i="13"/>
  <c r="A10275" i="13"/>
  <c r="A10276" i="13"/>
  <c r="A10277" i="13"/>
  <c r="A10278" i="13"/>
  <c r="A10279" i="13"/>
  <c r="A10280" i="13"/>
  <c r="A10281" i="13"/>
  <c r="A10282" i="13"/>
  <c r="A10283" i="13"/>
  <c r="A10284" i="13"/>
  <c r="A10285" i="13"/>
  <c r="A10286" i="13"/>
  <c r="A10287" i="13"/>
  <c r="A10288" i="13"/>
  <c r="A10289" i="13"/>
  <c r="A10290" i="13"/>
  <c r="A10291" i="13"/>
  <c r="A10292" i="13"/>
  <c r="A10293" i="13"/>
  <c r="A10294" i="13"/>
  <c r="A10295" i="13"/>
  <c r="A10296" i="13"/>
  <c r="A10297" i="13"/>
  <c r="A10298" i="13"/>
  <c r="A10299" i="13"/>
  <c r="A10300" i="13"/>
  <c r="A10301" i="13"/>
  <c r="A10302" i="13"/>
  <c r="A10303" i="13"/>
  <c r="A10304" i="13"/>
  <c r="A10305" i="13"/>
  <c r="A10306" i="13"/>
  <c r="A10307" i="13"/>
  <c r="A10308" i="13"/>
  <c r="A10309" i="13"/>
  <c r="A10310" i="13"/>
  <c r="A10311" i="13"/>
  <c r="A10312" i="13"/>
  <c r="A10313" i="13"/>
  <c r="A10314" i="13"/>
  <c r="A10315" i="13"/>
  <c r="A10316" i="13"/>
  <c r="A10317" i="13"/>
  <c r="A10318" i="13"/>
  <c r="A10319" i="13"/>
  <c r="A10320" i="13"/>
  <c r="A10321" i="13"/>
  <c r="A10322" i="13"/>
  <c r="A10323" i="13"/>
  <c r="A10324" i="13"/>
  <c r="A10325" i="13"/>
  <c r="A10326" i="13"/>
  <c r="A10327" i="13"/>
  <c r="A10328" i="13"/>
  <c r="A10329" i="13"/>
  <c r="A10330" i="13"/>
  <c r="A10331" i="13"/>
  <c r="A10332" i="13"/>
  <c r="A10333" i="13"/>
  <c r="A10334" i="13"/>
  <c r="A10335" i="13"/>
  <c r="A10336" i="13"/>
  <c r="A10337" i="13"/>
  <c r="A10338" i="13"/>
  <c r="A10339" i="13"/>
  <c r="A10340" i="13"/>
  <c r="A10341" i="13"/>
  <c r="A10342" i="13"/>
  <c r="A10343" i="13"/>
  <c r="A10344" i="13"/>
  <c r="A10345" i="13"/>
  <c r="A10346" i="13"/>
  <c r="A10347" i="13"/>
  <c r="A10348" i="13"/>
  <c r="A10349" i="13"/>
  <c r="A10350" i="13"/>
  <c r="A10351" i="13"/>
  <c r="A10352" i="13"/>
  <c r="A10353" i="13"/>
  <c r="A10354" i="13"/>
  <c r="A10355" i="13"/>
  <c r="A10356" i="13"/>
  <c r="A10357" i="13"/>
  <c r="A10358" i="13"/>
  <c r="A10359" i="13"/>
  <c r="A10360" i="13"/>
  <c r="A10361" i="13"/>
  <c r="A10362" i="13"/>
  <c r="A10363" i="13"/>
  <c r="A10364" i="13"/>
  <c r="A10365" i="13"/>
  <c r="A10366" i="13"/>
  <c r="A10367" i="13"/>
  <c r="A10368" i="13"/>
  <c r="A10369" i="13"/>
  <c r="A10370" i="13"/>
  <c r="A10371" i="13"/>
  <c r="A10372" i="13"/>
  <c r="A10373" i="13"/>
  <c r="A10374" i="13"/>
  <c r="A10375" i="13"/>
  <c r="A10376" i="13"/>
  <c r="A10377" i="13"/>
  <c r="A10378" i="13"/>
  <c r="A10379" i="13"/>
  <c r="A10380" i="13"/>
  <c r="A10381" i="13"/>
  <c r="A10382" i="13"/>
  <c r="A10383" i="13"/>
  <c r="A10384" i="13"/>
  <c r="A10385" i="13"/>
  <c r="A10386" i="13"/>
  <c r="A10387" i="13"/>
  <c r="A10388" i="13"/>
  <c r="A10389" i="13"/>
  <c r="A10390" i="13"/>
  <c r="A10391" i="13"/>
  <c r="A10392" i="13"/>
  <c r="A10393" i="13"/>
  <c r="A10394" i="13"/>
  <c r="A10395" i="13"/>
  <c r="A10396" i="13"/>
  <c r="A10397" i="13"/>
  <c r="A10398" i="13"/>
  <c r="A10399" i="13"/>
  <c r="A10400" i="13"/>
  <c r="A10401" i="13"/>
  <c r="A10402" i="13"/>
  <c r="A10403" i="13"/>
  <c r="A10404" i="13"/>
  <c r="A10405" i="13"/>
  <c r="A10406" i="13"/>
  <c r="A10407" i="13"/>
  <c r="A10408" i="13"/>
  <c r="A10409" i="13"/>
  <c r="A10410" i="13"/>
  <c r="A10411" i="13"/>
  <c r="A10412" i="13"/>
  <c r="A10413" i="13"/>
  <c r="A10414" i="13"/>
  <c r="A10415" i="13"/>
  <c r="A10416" i="13"/>
  <c r="A10417" i="13"/>
  <c r="A10418" i="13"/>
  <c r="A10419" i="13"/>
  <c r="A10420" i="13"/>
  <c r="A10421" i="13"/>
  <c r="A10422" i="13"/>
  <c r="A10423" i="13"/>
  <c r="A10424" i="13"/>
  <c r="A10425" i="13"/>
  <c r="A10426" i="13"/>
  <c r="A10427" i="13"/>
  <c r="A10428" i="13"/>
  <c r="A10429" i="13"/>
  <c r="A10430" i="13"/>
  <c r="A10431" i="13"/>
  <c r="A10432" i="13"/>
  <c r="A10433" i="13"/>
  <c r="A10434" i="13"/>
  <c r="A10435" i="13"/>
  <c r="A10436" i="13"/>
  <c r="A10437" i="13"/>
  <c r="A10438" i="13"/>
  <c r="A10439" i="13"/>
  <c r="A10440" i="13"/>
  <c r="A10441" i="13"/>
  <c r="A10442" i="13"/>
  <c r="A10443" i="13"/>
  <c r="A10444" i="13"/>
  <c r="A10445" i="13"/>
  <c r="A10446" i="13"/>
  <c r="A10447" i="13"/>
  <c r="A10448" i="13"/>
  <c r="A10449" i="13"/>
  <c r="A10450" i="13"/>
  <c r="A10451" i="13"/>
  <c r="A10452" i="13"/>
  <c r="A10453" i="13"/>
  <c r="A10454" i="13"/>
  <c r="A10455" i="13"/>
  <c r="A10456" i="13"/>
  <c r="A10457" i="13"/>
  <c r="A10458" i="13"/>
  <c r="A10459" i="13"/>
  <c r="A10460" i="13"/>
  <c r="A10461" i="13"/>
  <c r="A10462" i="13"/>
  <c r="A10463" i="13"/>
  <c r="A10464" i="13"/>
  <c r="A10465" i="13"/>
  <c r="A10466" i="13"/>
  <c r="A10467" i="13"/>
  <c r="A10468" i="13"/>
  <c r="A10469" i="13"/>
  <c r="A10470" i="13"/>
  <c r="A10471" i="13"/>
  <c r="A10472" i="13"/>
  <c r="A10473" i="13"/>
  <c r="A10474" i="13"/>
  <c r="A10475" i="13"/>
  <c r="A10476" i="13"/>
  <c r="A10477" i="13"/>
  <c r="A10478" i="13"/>
  <c r="A10479" i="13"/>
  <c r="A10480" i="13"/>
  <c r="A10481" i="13"/>
  <c r="A10482" i="13"/>
  <c r="A10483" i="13"/>
  <c r="A10484" i="13"/>
  <c r="A10485" i="13"/>
  <c r="A10486" i="13"/>
  <c r="A10487" i="13"/>
  <c r="A10488" i="13"/>
  <c r="A10489" i="13"/>
  <c r="A10490" i="13"/>
  <c r="A10491" i="13"/>
  <c r="A10492" i="13"/>
  <c r="A10493" i="13"/>
  <c r="A10494" i="13"/>
  <c r="A10495" i="13"/>
  <c r="A10496" i="13"/>
  <c r="A10497" i="13"/>
  <c r="A10498" i="13"/>
  <c r="A10499" i="13"/>
  <c r="A10500" i="13"/>
  <c r="A10501" i="13"/>
  <c r="A10502" i="13"/>
  <c r="A10503" i="13"/>
  <c r="A10504" i="13"/>
  <c r="A10505" i="13"/>
  <c r="A10506" i="13"/>
  <c r="A10507" i="13"/>
  <c r="A10508" i="13"/>
  <c r="A10509" i="13"/>
  <c r="A10510" i="13"/>
  <c r="A10511" i="13"/>
  <c r="A10512" i="13"/>
  <c r="A10513" i="13"/>
  <c r="A10514" i="13"/>
  <c r="A10515" i="13"/>
  <c r="A10516" i="13"/>
  <c r="A10517" i="13"/>
  <c r="A10518" i="13"/>
  <c r="A10519" i="13"/>
  <c r="A10520" i="13"/>
  <c r="A10521" i="13"/>
  <c r="A10522" i="13"/>
  <c r="A10523" i="13"/>
  <c r="A10524" i="13"/>
  <c r="A10525" i="13"/>
  <c r="A10526" i="13"/>
  <c r="A10527" i="13"/>
  <c r="A10528" i="13"/>
  <c r="A10529" i="13"/>
  <c r="A10530" i="13"/>
  <c r="A10531" i="13"/>
  <c r="A10532" i="13"/>
  <c r="A10533" i="13"/>
  <c r="A10534" i="13"/>
  <c r="A10535" i="13"/>
  <c r="A10536" i="13"/>
  <c r="A10537" i="13"/>
  <c r="A10538" i="13"/>
  <c r="A10539" i="13"/>
  <c r="A10540" i="13"/>
  <c r="A10541" i="13"/>
  <c r="A10542" i="13"/>
  <c r="A10543" i="13"/>
  <c r="A10544" i="13"/>
  <c r="A10545" i="13"/>
  <c r="A10546" i="13"/>
  <c r="A10547" i="13"/>
  <c r="A10548" i="13"/>
  <c r="A10549" i="13"/>
  <c r="A10550" i="13"/>
  <c r="A10551" i="13"/>
  <c r="A10552" i="13"/>
  <c r="A10553" i="13"/>
  <c r="A10554" i="13"/>
  <c r="A10555" i="13"/>
  <c r="A10556" i="13"/>
  <c r="A10557" i="13"/>
  <c r="A10558" i="13"/>
  <c r="A10559" i="13"/>
  <c r="A10560" i="13"/>
  <c r="A10561" i="13"/>
  <c r="A10562" i="13"/>
  <c r="A10563" i="13"/>
  <c r="A10564" i="13"/>
  <c r="A10565" i="13"/>
  <c r="A10566" i="13"/>
  <c r="A10567" i="13"/>
  <c r="A10568" i="13"/>
  <c r="A10569" i="13"/>
  <c r="A10570" i="13"/>
  <c r="A10571" i="13"/>
  <c r="A10572" i="13"/>
  <c r="A10573" i="13"/>
  <c r="A10574" i="13"/>
  <c r="A10575" i="13"/>
  <c r="A10576" i="13"/>
  <c r="A10577" i="13"/>
  <c r="A10578" i="13"/>
  <c r="A10579" i="13"/>
  <c r="A10580" i="13"/>
  <c r="A10581" i="13"/>
  <c r="A10582" i="13"/>
  <c r="A10583" i="13"/>
  <c r="A10584" i="13"/>
  <c r="A10585" i="13"/>
  <c r="A10586" i="13"/>
  <c r="A10587" i="13"/>
  <c r="A10588" i="13"/>
  <c r="A10589" i="13"/>
  <c r="A10590" i="13"/>
  <c r="A10591" i="13"/>
  <c r="A10592" i="13"/>
  <c r="A10593" i="13"/>
  <c r="A10594" i="13"/>
  <c r="A10595" i="13"/>
  <c r="A10596" i="13"/>
  <c r="A10597" i="13"/>
  <c r="A10598" i="13"/>
  <c r="A10599" i="13"/>
  <c r="A10600" i="13"/>
  <c r="A10601" i="13"/>
  <c r="A10602" i="13"/>
  <c r="A10603" i="13"/>
  <c r="A10604" i="13"/>
  <c r="A10605" i="13"/>
  <c r="A10606" i="13"/>
  <c r="A10607" i="13"/>
  <c r="A10608" i="13"/>
  <c r="A10609" i="13"/>
  <c r="A10610" i="13"/>
  <c r="A10611" i="13"/>
  <c r="A10612" i="13"/>
  <c r="A10613" i="13"/>
  <c r="A10614" i="13"/>
  <c r="A10615" i="13"/>
  <c r="A10616" i="13"/>
  <c r="A10617" i="13"/>
  <c r="A10618" i="13"/>
  <c r="A10619" i="13"/>
  <c r="A10620" i="13"/>
  <c r="A10621" i="13"/>
  <c r="A10622" i="13"/>
  <c r="A10623" i="13"/>
  <c r="A10624" i="13"/>
  <c r="A10625" i="13"/>
  <c r="A10626" i="13"/>
  <c r="A10627" i="13"/>
  <c r="A10628" i="13"/>
  <c r="A10629" i="13"/>
  <c r="A10630" i="13"/>
  <c r="A10631" i="13"/>
  <c r="A10632" i="13"/>
  <c r="A10633" i="13"/>
  <c r="A10634" i="13"/>
  <c r="A10635" i="13"/>
  <c r="A10636" i="13"/>
  <c r="A10637" i="13"/>
  <c r="A10638" i="13"/>
  <c r="A10639" i="13"/>
  <c r="A10640" i="13"/>
  <c r="A10641" i="13"/>
  <c r="A10642" i="13"/>
  <c r="A10643" i="13"/>
  <c r="A10644" i="13"/>
  <c r="A10645" i="13"/>
  <c r="A10646" i="13"/>
  <c r="A10647" i="13"/>
  <c r="A10648" i="13"/>
  <c r="A10649" i="13"/>
  <c r="A10650" i="13"/>
  <c r="A10651" i="13"/>
  <c r="A10652" i="13"/>
  <c r="A10653" i="13"/>
  <c r="A10654" i="13"/>
  <c r="A10655" i="13"/>
  <c r="A10656" i="13"/>
  <c r="A10657" i="13"/>
  <c r="A10658" i="13"/>
  <c r="A10659" i="13"/>
  <c r="A10660" i="13"/>
  <c r="A10661" i="13"/>
  <c r="A10662" i="13"/>
  <c r="A10663" i="13"/>
  <c r="A10664" i="13"/>
  <c r="A10665" i="13"/>
  <c r="A10666" i="13"/>
  <c r="A10667" i="13"/>
  <c r="A10668" i="13"/>
  <c r="A10669" i="13"/>
  <c r="A10670" i="13"/>
  <c r="A10671" i="13"/>
  <c r="A10672" i="13"/>
  <c r="A10673" i="13"/>
  <c r="A10674" i="13"/>
  <c r="A10675" i="13"/>
  <c r="A10676" i="13"/>
  <c r="A10677" i="13"/>
  <c r="A10678" i="13"/>
  <c r="A10679" i="13"/>
  <c r="A10680" i="13"/>
  <c r="A10681" i="13"/>
  <c r="A10682" i="13"/>
  <c r="A10683" i="13"/>
  <c r="A10684" i="13"/>
  <c r="A10685" i="13"/>
  <c r="A10686" i="13"/>
  <c r="A10687" i="13"/>
  <c r="A10688" i="13"/>
  <c r="A10689" i="13"/>
  <c r="A10690" i="13"/>
  <c r="A10691" i="13"/>
  <c r="A10692" i="13"/>
  <c r="A10693" i="13"/>
  <c r="A10694" i="13"/>
  <c r="A10695" i="13"/>
  <c r="A10696" i="13"/>
  <c r="A10697" i="13"/>
  <c r="A10698" i="13"/>
  <c r="A10699" i="13"/>
  <c r="A10700" i="13"/>
  <c r="A10701" i="13"/>
  <c r="A10702" i="13"/>
  <c r="A10703" i="13"/>
  <c r="A10704" i="13"/>
  <c r="A10705" i="13"/>
  <c r="A10706" i="13"/>
  <c r="A10707" i="13"/>
  <c r="A10708" i="13"/>
  <c r="A10709" i="13"/>
  <c r="A10710" i="13"/>
  <c r="A10711" i="13"/>
  <c r="A10712" i="13"/>
  <c r="A10713" i="13"/>
  <c r="A10714" i="13"/>
  <c r="A10715" i="13"/>
  <c r="A10716" i="13"/>
  <c r="A10717" i="13"/>
  <c r="A10718" i="13"/>
  <c r="A10719" i="13"/>
  <c r="A10720" i="13"/>
  <c r="A10721" i="13"/>
  <c r="A10722" i="13"/>
  <c r="A10723" i="13"/>
  <c r="A10724" i="13"/>
  <c r="A10725" i="13"/>
  <c r="A10726" i="13"/>
  <c r="A10727" i="13"/>
  <c r="A10728" i="13"/>
  <c r="A10729" i="13"/>
  <c r="A10730" i="13"/>
  <c r="A10731" i="13"/>
  <c r="A10732" i="13"/>
  <c r="A10733" i="13"/>
  <c r="A10734" i="13"/>
  <c r="A10735" i="13"/>
  <c r="A10736" i="13"/>
  <c r="A10737" i="13"/>
  <c r="A10738" i="13"/>
  <c r="A10739" i="13"/>
  <c r="A10740" i="13"/>
  <c r="A10741" i="13"/>
  <c r="A10742" i="13"/>
  <c r="A10743" i="13"/>
  <c r="A10744" i="13"/>
  <c r="A10745" i="13"/>
  <c r="A10746" i="13"/>
  <c r="A10747" i="13"/>
  <c r="A10748" i="13"/>
  <c r="A10749" i="13"/>
  <c r="A10750" i="13"/>
  <c r="A10751" i="13"/>
  <c r="A10752" i="13"/>
  <c r="A10753" i="13"/>
  <c r="A10754" i="13"/>
  <c r="A10755" i="13"/>
  <c r="A10756" i="13"/>
  <c r="A10757" i="13"/>
  <c r="A10758" i="13"/>
  <c r="A10759" i="13"/>
  <c r="A10760" i="13"/>
  <c r="A10761" i="13"/>
  <c r="A10762" i="13"/>
  <c r="A10763" i="13"/>
  <c r="A10764" i="13"/>
  <c r="A10765" i="13"/>
  <c r="A10766" i="13"/>
  <c r="A10767" i="13"/>
  <c r="A10768" i="13"/>
  <c r="A10769" i="13"/>
  <c r="A10770" i="13"/>
  <c r="A10771" i="13"/>
  <c r="A10772" i="13"/>
  <c r="A10773" i="13"/>
  <c r="A10774" i="13"/>
  <c r="A10775" i="13"/>
  <c r="A10776" i="13"/>
  <c r="A10777" i="13"/>
  <c r="A10778" i="13"/>
  <c r="A10779" i="13"/>
  <c r="A10780" i="13"/>
  <c r="A10781" i="13"/>
  <c r="A10782" i="13"/>
  <c r="A10783" i="13"/>
  <c r="A10784" i="13"/>
  <c r="A10785" i="13"/>
  <c r="A10786" i="13"/>
  <c r="A10787" i="13"/>
  <c r="A10788" i="13"/>
  <c r="A10789" i="13"/>
  <c r="A10790" i="13"/>
  <c r="A10791" i="13"/>
  <c r="A10792" i="13"/>
  <c r="A10793" i="13"/>
  <c r="A10794" i="13"/>
  <c r="A10795" i="13"/>
  <c r="A10796" i="13"/>
  <c r="A10797" i="13"/>
  <c r="A10798" i="13"/>
  <c r="A10799" i="13"/>
  <c r="A10800" i="13"/>
  <c r="A10801" i="13"/>
  <c r="A10802" i="13"/>
  <c r="A10803" i="13"/>
  <c r="A10804" i="13"/>
  <c r="A10805" i="13"/>
  <c r="A10806" i="13"/>
  <c r="A10807" i="13"/>
  <c r="A10808" i="13"/>
  <c r="A10809" i="13"/>
  <c r="A10810" i="13"/>
  <c r="A10811" i="13"/>
  <c r="A10812" i="13"/>
  <c r="A10813" i="13"/>
  <c r="A10814" i="13"/>
  <c r="A10815" i="13"/>
  <c r="A10816" i="13"/>
  <c r="A10817" i="13"/>
  <c r="A10818" i="13"/>
  <c r="A10819" i="13"/>
  <c r="A10820" i="13"/>
  <c r="A10821" i="13"/>
  <c r="A10822" i="13"/>
  <c r="A10823" i="13"/>
  <c r="A10824" i="13"/>
  <c r="A10825" i="13"/>
  <c r="A10826" i="13"/>
  <c r="A10827" i="13"/>
  <c r="A10828" i="13"/>
  <c r="A10829" i="13"/>
  <c r="A10830" i="13"/>
  <c r="A10831" i="13"/>
  <c r="A10832" i="13"/>
  <c r="A10833" i="13"/>
  <c r="A10834" i="13"/>
  <c r="A10835" i="13"/>
  <c r="A10836" i="13"/>
  <c r="A10837" i="13"/>
  <c r="A10838" i="13"/>
  <c r="A10839" i="13"/>
  <c r="A10840" i="13"/>
  <c r="A10841" i="13"/>
  <c r="A10842" i="13"/>
  <c r="A10843" i="13"/>
  <c r="A10844" i="13"/>
  <c r="A10845" i="13"/>
  <c r="A10846" i="13"/>
  <c r="A10847" i="13"/>
  <c r="A10848" i="13"/>
  <c r="A10849" i="13"/>
  <c r="A10850" i="13"/>
  <c r="A10851" i="13"/>
  <c r="A10852" i="13"/>
  <c r="A10853" i="13"/>
  <c r="A10854" i="13"/>
  <c r="A10855" i="13"/>
  <c r="A10856" i="13"/>
  <c r="A10857" i="13"/>
  <c r="A10858" i="13"/>
  <c r="A10859" i="13"/>
  <c r="A10860" i="13"/>
  <c r="A10861" i="13"/>
  <c r="A10862" i="13"/>
  <c r="A10863" i="13"/>
  <c r="A10864" i="13"/>
  <c r="A10865" i="13"/>
  <c r="A10866" i="13"/>
  <c r="A10867" i="13"/>
  <c r="A10868" i="13"/>
  <c r="A10869" i="13"/>
  <c r="A10870" i="13"/>
  <c r="A10871" i="13"/>
  <c r="A10872" i="13"/>
  <c r="A10873" i="13"/>
  <c r="A10874" i="13"/>
  <c r="A10875" i="13"/>
  <c r="A10876" i="13"/>
  <c r="A10877" i="13"/>
  <c r="A10878" i="13"/>
  <c r="A10879" i="13"/>
  <c r="A10880" i="13"/>
  <c r="A10881" i="13"/>
  <c r="A10882" i="13"/>
  <c r="A10883" i="13"/>
  <c r="A10884" i="13"/>
  <c r="A10885" i="13"/>
  <c r="A10886" i="13"/>
  <c r="A10887" i="13"/>
  <c r="A10888" i="13"/>
  <c r="A10889" i="13"/>
  <c r="A10890" i="13"/>
  <c r="A10891" i="13"/>
  <c r="A10892" i="13"/>
  <c r="A10893" i="13"/>
  <c r="A10894" i="13"/>
  <c r="A10895" i="13"/>
  <c r="A10896" i="13"/>
  <c r="A10897" i="13"/>
  <c r="A10898" i="13"/>
  <c r="A10899" i="13"/>
  <c r="A10900" i="13"/>
  <c r="A10901" i="13"/>
  <c r="A10902" i="13"/>
  <c r="A10903" i="13"/>
  <c r="A10904" i="13"/>
  <c r="A10905" i="13"/>
  <c r="A10906" i="13"/>
  <c r="A10907" i="13"/>
  <c r="A10908" i="13"/>
  <c r="A10909" i="13"/>
  <c r="A10910" i="13"/>
  <c r="A10911" i="13"/>
  <c r="A10912" i="13"/>
  <c r="A10913" i="13"/>
  <c r="A10914" i="13"/>
  <c r="A10915" i="13"/>
  <c r="A10916" i="13"/>
  <c r="A10917" i="13"/>
  <c r="A10918" i="13"/>
  <c r="A10919" i="13"/>
  <c r="A10920" i="13"/>
  <c r="A10921" i="13"/>
  <c r="A10922" i="13"/>
  <c r="A10923" i="13"/>
  <c r="A10924" i="13"/>
  <c r="A10925" i="13"/>
  <c r="A10926" i="13"/>
  <c r="A10927" i="13"/>
  <c r="A10928" i="13"/>
  <c r="A10929" i="13"/>
  <c r="A10930" i="13"/>
  <c r="A10931" i="13"/>
  <c r="A10932" i="13"/>
  <c r="A10933" i="13"/>
  <c r="A10934" i="13"/>
  <c r="A10935" i="13"/>
  <c r="A10936" i="13"/>
  <c r="A10937" i="13"/>
  <c r="A10938" i="13"/>
  <c r="A10939" i="13"/>
  <c r="A10940" i="13"/>
  <c r="A10941" i="13"/>
  <c r="A10942" i="13"/>
  <c r="A10943" i="13"/>
  <c r="A10944" i="13"/>
  <c r="A10945" i="13"/>
  <c r="A10946" i="13"/>
  <c r="A10947" i="13"/>
  <c r="A10948" i="13"/>
  <c r="A10949" i="13"/>
  <c r="A10950" i="13"/>
  <c r="A10951" i="13"/>
  <c r="A10952" i="13"/>
  <c r="A10953" i="13"/>
  <c r="A10954" i="13"/>
  <c r="A10955" i="13"/>
  <c r="A10956" i="13"/>
  <c r="A10957" i="13"/>
  <c r="A10958" i="13"/>
  <c r="A10959" i="13"/>
  <c r="A10960" i="13"/>
  <c r="A10961" i="13"/>
  <c r="A10962" i="13"/>
  <c r="A10963" i="13"/>
  <c r="A10964" i="13"/>
  <c r="A10965" i="13"/>
  <c r="A10966" i="13"/>
  <c r="A10967" i="13"/>
  <c r="A10968" i="13"/>
  <c r="A10969" i="13"/>
  <c r="A10970" i="13"/>
  <c r="A10971" i="13"/>
  <c r="A10972" i="13"/>
  <c r="A10973" i="13"/>
  <c r="A10974" i="13"/>
  <c r="A10975" i="13"/>
  <c r="A10976" i="13"/>
  <c r="A10977" i="13"/>
  <c r="A10978" i="13"/>
  <c r="A10979" i="13"/>
  <c r="A10980" i="13"/>
  <c r="A10981" i="13"/>
  <c r="A10982" i="13"/>
  <c r="A10983" i="13"/>
  <c r="A10984" i="13"/>
  <c r="A10985" i="13"/>
  <c r="A10986" i="13"/>
  <c r="A10987" i="13"/>
  <c r="A10988" i="13"/>
  <c r="A10989" i="13"/>
  <c r="A10990" i="13"/>
  <c r="A10991" i="13"/>
  <c r="A10992" i="13"/>
  <c r="A10993" i="13"/>
  <c r="A10994" i="13"/>
  <c r="A10995" i="13"/>
  <c r="A10996" i="13"/>
  <c r="A10997" i="13"/>
  <c r="A10998" i="13"/>
  <c r="A10999" i="13"/>
  <c r="A11000" i="13"/>
  <c r="A11001" i="13"/>
  <c r="A11002" i="13"/>
  <c r="A11003" i="13"/>
  <c r="A11004" i="13"/>
  <c r="A11005" i="13"/>
  <c r="A11006" i="13"/>
  <c r="A11007" i="13"/>
  <c r="A11008" i="13"/>
  <c r="A11009" i="13"/>
  <c r="A11010" i="13"/>
  <c r="A11011" i="13"/>
  <c r="A11012" i="13"/>
  <c r="A11013" i="13"/>
  <c r="A11014" i="13"/>
  <c r="A11015" i="13"/>
  <c r="A11016" i="13"/>
  <c r="A11017" i="13"/>
  <c r="A11018" i="13"/>
  <c r="A11019" i="13"/>
  <c r="A11020" i="13"/>
  <c r="A11021" i="13"/>
  <c r="A11022" i="13"/>
  <c r="A11023" i="13"/>
  <c r="A11024" i="13"/>
  <c r="A11025" i="13"/>
  <c r="A11026" i="13"/>
  <c r="A11027" i="13"/>
  <c r="A11028" i="13"/>
  <c r="A11029" i="13"/>
  <c r="A11030" i="13"/>
  <c r="A11031" i="13"/>
  <c r="A11032" i="13"/>
  <c r="A11033" i="13"/>
  <c r="A11034" i="13"/>
  <c r="A11035" i="13"/>
  <c r="A11036" i="13"/>
  <c r="A11037" i="13"/>
  <c r="A11038" i="13"/>
  <c r="A11039" i="13"/>
  <c r="A11040" i="13"/>
  <c r="A11041" i="13"/>
  <c r="A11042" i="13"/>
  <c r="A11043" i="13"/>
  <c r="A11044" i="13"/>
  <c r="A11045" i="13"/>
  <c r="A11046" i="13"/>
  <c r="A11047" i="13"/>
  <c r="A11048" i="13"/>
  <c r="A11049" i="13"/>
  <c r="A11050" i="13"/>
  <c r="A11051" i="13"/>
  <c r="A11052" i="13"/>
  <c r="A11053" i="13"/>
  <c r="A11054" i="13"/>
  <c r="A11055" i="13"/>
  <c r="A11056" i="13"/>
  <c r="A11057" i="13"/>
  <c r="A11058" i="13"/>
  <c r="A11059" i="13"/>
  <c r="A11060" i="13"/>
  <c r="A11061" i="13"/>
  <c r="A11062" i="13"/>
  <c r="A11063" i="13"/>
  <c r="A11064" i="13"/>
  <c r="A11065" i="13"/>
  <c r="A11066" i="13"/>
  <c r="A11067" i="13"/>
  <c r="A11068" i="13"/>
  <c r="A11069" i="13"/>
  <c r="A11070" i="13"/>
  <c r="A11071" i="13"/>
  <c r="A11072" i="13"/>
  <c r="A11073" i="13"/>
  <c r="A11074" i="13"/>
  <c r="A11075" i="13"/>
  <c r="A11076" i="13"/>
  <c r="A11077" i="13"/>
  <c r="A11078" i="13"/>
  <c r="A11079" i="13"/>
  <c r="A11080" i="13"/>
  <c r="A11081" i="13"/>
  <c r="A11082" i="13"/>
  <c r="A11083" i="13"/>
  <c r="A11084" i="13"/>
  <c r="A11085" i="13"/>
  <c r="A11086" i="13"/>
  <c r="A11087" i="13"/>
  <c r="A11088" i="13"/>
  <c r="A11089" i="13"/>
  <c r="A11090" i="13"/>
  <c r="A11091" i="13"/>
  <c r="A11092" i="13"/>
  <c r="A11093" i="13"/>
  <c r="A11094" i="13"/>
  <c r="A11095" i="13"/>
  <c r="A11096" i="13"/>
  <c r="A11097" i="13"/>
  <c r="A11098" i="13"/>
  <c r="A11099" i="13"/>
  <c r="A11100" i="13"/>
  <c r="A11101" i="13"/>
  <c r="A11102" i="13"/>
  <c r="A11103" i="13"/>
  <c r="A11104" i="13"/>
  <c r="A11105" i="13"/>
  <c r="A11106" i="13"/>
  <c r="A11107" i="13"/>
  <c r="A11108" i="13"/>
  <c r="A11109" i="13"/>
  <c r="A11110" i="13"/>
  <c r="A11111" i="13"/>
  <c r="A11112" i="13"/>
  <c r="A11113" i="13"/>
  <c r="A11114" i="13"/>
  <c r="A11115" i="13"/>
  <c r="A11116" i="13"/>
  <c r="A11117" i="13"/>
  <c r="A11118" i="13"/>
  <c r="A11119" i="13"/>
  <c r="A11120" i="13"/>
  <c r="A11121" i="13"/>
  <c r="A11122" i="13"/>
  <c r="A11123" i="13"/>
  <c r="A11124" i="13"/>
  <c r="A11125" i="13"/>
  <c r="A11126" i="13"/>
  <c r="A11127" i="13"/>
  <c r="A11128" i="13"/>
  <c r="A11129" i="13"/>
  <c r="A11130" i="13"/>
  <c r="A11131" i="13"/>
  <c r="A11132" i="13"/>
  <c r="A11133" i="13"/>
  <c r="A11134" i="13"/>
  <c r="A11135" i="13"/>
  <c r="A11136" i="13"/>
  <c r="A11137" i="13"/>
  <c r="A11138" i="13"/>
  <c r="A11139" i="13"/>
  <c r="A11140" i="13"/>
  <c r="A11141" i="13"/>
  <c r="A11142" i="13"/>
  <c r="A11143" i="13"/>
  <c r="A11144" i="13"/>
  <c r="A11145" i="13"/>
  <c r="A11146" i="13"/>
  <c r="A11147" i="13"/>
  <c r="A11148" i="13"/>
  <c r="A11149" i="13"/>
  <c r="A11150" i="13"/>
  <c r="A11151" i="13"/>
  <c r="A11152" i="13"/>
  <c r="A11153" i="13"/>
  <c r="A11154" i="13"/>
  <c r="A11155" i="13"/>
  <c r="A11156" i="13"/>
  <c r="A11157" i="13"/>
  <c r="A11158" i="13"/>
  <c r="A11159" i="13"/>
  <c r="A11160" i="13"/>
  <c r="A11161" i="13"/>
  <c r="A11162" i="13"/>
  <c r="A11163" i="13"/>
  <c r="A11164" i="13"/>
  <c r="A11165" i="13"/>
  <c r="A11166" i="13"/>
  <c r="A11167" i="13"/>
  <c r="A11168" i="13"/>
  <c r="A11169" i="13"/>
  <c r="A11170" i="13"/>
  <c r="A11171" i="13"/>
  <c r="A11172" i="13"/>
  <c r="A11173" i="13"/>
  <c r="A11174" i="13"/>
  <c r="A11175" i="13"/>
  <c r="A11176" i="13"/>
  <c r="A11177" i="13"/>
  <c r="A11178" i="13"/>
  <c r="A11179" i="13"/>
  <c r="A11180" i="13"/>
  <c r="A11181" i="13"/>
  <c r="A11182" i="13"/>
  <c r="A11183" i="13"/>
  <c r="A11184" i="13"/>
  <c r="A11185" i="13"/>
  <c r="A11186" i="13"/>
  <c r="A11187" i="13"/>
  <c r="A11188" i="13"/>
  <c r="A11189" i="13"/>
  <c r="A11190" i="13"/>
  <c r="A11191" i="13"/>
  <c r="A11192" i="13"/>
  <c r="A11193" i="13"/>
  <c r="A11194" i="13"/>
  <c r="A11195" i="13"/>
  <c r="A11196" i="13"/>
  <c r="A11197" i="13"/>
  <c r="A11198" i="13"/>
  <c r="A11199" i="13"/>
  <c r="A11200" i="13"/>
  <c r="A11201" i="13"/>
  <c r="A11202" i="13"/>
  <c r="A11203" i="13"/>
  <c r="A11204" i="13"/>
  <c r="A11205" i="13"/>
  <c r="A11206" i="13"/>
  <c r="A11207" i="13"/>
  <c r="A11208" i="13"/>
  <c r="A11209" i="13"/>
  <c r="A11210" i="13"/>
  <c r="A11211" i="13"/>
  <c r="A11212" i="13"/>
  <c r="A11213" i="13"/>
  <c r="A11214" i="13"/>
  <c r="A11215" i="13"/>
  <c r="A11216" i="13"/>
  <c r="A11217" i="13"/>
  <c r="A11218" i="13"/>
  <c r="A11219" i="13"/>
  <c r="A11220" i="13"/>
  <c r="A11221" i="13"/>
  <c r="A11222" i="13"/>
  <c r="A11223" i="13"/>
  <c r="A11224" i="13"/>
  <c r="A11225" i="13"/>
  <c r="A11226" i="13"/>
  <c r="A11227" i="13"/>
  <c r="A11228" i="13"/>
  <c r="A11229" i="13"/>
  <c r="A11230" i="13"/>
  <c r="A11231" i="13"/>
  <c r="A11232" i="13"/>
  <c r="A11233" i="13"/>
  <c r="A11234" i="13"/>
  <c r="A11235" i="13"/>
  <c r="A11236" i="13"/>
  <c r="A11237" i="13"/>
  <c r="A11238" i="13"/>
  <c r="A11239" i="13"/>
  <c r="A11240" i="13"/>
  <c r="A11241" i="13"/>
  <c r="A11242" i="13"/>
  <c r="A11243" i="13"/>
  <c r="A11244" i="13"/>
  <c r="A11245" i="13"/>
  <c r="A11246" i="13"/>
  <c r="A11247" i="13"/>
  <c r="A11248" i="13"/>
  <c r="A11249" i="13"/>
  <c r="A11250" i="13"/>
  <c r="A11251" i="13"/>
  <c r="A11252" i="13"/>
  <c r="A11253" i="13"/>
  <c r="A11254" i="13"/>
  <c r="A11255" i="13"/>
  <c r="A11256" i="13"/>
  <c r="A11257" i="13"/>
  <c r="A11258" i="13"/>
  <c r="A11259" i="13"/>
  <c r="A11260" i="13"/>
  <c r="A11261" i="13"/>
  <c r="A11262" i="13"/>
  <c r="A11263" i="13"/>
  <c r="A11264" i="13"/>
  <c r="A11265" i="13"/>
  <c r="A11266" i="13"/>
  <c r="A11267" i="13"/>
  <c r="A11268" i="13"/>
  <c r="A11269" i="13"/>
  <c r="A11270" i="13"/>
  <c r="A11271" i="13"/>
  <c r="A11272" i="13"/>
  <c r="A11273" i="13"/>
  <c r="A11274" i="13"/>
  <c r="A11275" i="13"/>
  <c r="A11276" i="13"/>
  <c r="A11277" i="13"/>
  <c r="A11278" i="13"/>
  <c r="A11279" i="13"/>
  <c r="A11280" i="13"/>
  <c r="A11281" i="13"/>
  <c r="A11282" i="13"/>
  <c r="A11283" i="13"/>
  <c r="A11284" i="13"/>
  <c r="A11285" i="13"/>
  <c r="A11286" i="13"/>
  <c r="A11287" i="13"/>
  <c r="A11288" i="13"/>
  <c r="A11289" i="13"/>
  <c r="A11290" i="13"/>
  <c r="A11291" i="13"/>
  <c r="A11292" i="13"/>
  <c r="A11293" i="13"/>
  <c r="A11294" i="13"/>
  <c r="A11295" i="13"/>
  <c r="A11296" i="13"/>
  <c r="A11297" i="13"/>
  <c r="A11298" i="13"/>
  <c r="A11299" i="13"/>
  <c r="A11300" i="13"/>
  <c r="A11301" i="13"/>
  <c r="A11302" i="13"/>
  <c r="A11303" i="13"/>
  <c r="A11304" i="13"/>
  <c r="A11305" i="13"/>
  <c r="A11306" i="13"/>
  <c r="A11307" i="13"/>
  <c r="A11308" i="13"/>
  <c r="A11309" i="13"/>
  <c r="A11310" i="13"/>
  <c r="A11311" i="13"/>
  <c r="A11312" i="13"/>
  <c r="A11313" i="13"/>
  <c r="A11314" i="13"/>
  <c r="A11315" i="13"/>
  <c r="A11316" i="13"/>
  <c r="A11317" i="13"/>
  <c r="A11318" i="13"/>
  <c r="A11319" i="13"/>
  <c r="A11320" i="13"/>
  <c r="A11321" i="13"/>
  <c r="A11322" i="13"/>
  <c r="A11323" i="13"/>
  <c r="A11324" i="13"/>
  <c r="A11325" i="13"/>
  <c r="A11326" i="13"/>
  <c r="A11327" i="13"/>
  <c r="A11328" i="13"/>
  <c r="A11329" i="13"/>
  <c r="A11330" i="13"/>
  <c r="A11331" i="13"/>
  <c r="A11332" i="13"/>
  <c r="A11333" i="13"/>
  <c r="A11334" i="13"/>
  <c r="A11335" i="13"/>
  <c r="A11336" i="13"/>
  <c r="A11337" i="13"/>
  <c r="A11338" i="13"/>
  <c r="A11339" i="13"/>
  <c r="A11340" i="13"/>
  <c r="A11341" i="13"/>
  <c r="A11342" i="13"/>
  <c r="A11343" i="13"/>
  <c r="A11344" i="13"/>
  <c r="A11345" i="13"/>
  <c r="A11346" i="13"/>
  <c r="A11347" i="13"/>
  <c r="A11348" i="13"/>
  <c r="A11349" i="13"/>
  <c r="A11350" i="13"/>
  <c r="A11351" i="13"/>
  <c r="A11352" i="13"/>
  <c r="A11353" i="13"/>
  <c r="A11354" i="13"/>
  <c r="A11355" i="13"/>
  <c r="A11356" i="13"/>
  <c r="A11357" i="13"/>
  <c r="A11358" i="13"/>
  <c r="A11359" i="13"/>
  <c r="A11360" i="13"/>
  <c r="A11361" i="13"/>
  <c r="A11362" i="13"/>
  <c r="A11363" i="13"/>
  <c r="A11364" i="13"/>
  <c r="A11365" i="13"/>
  <c r="A11366" i="13"/>
  <c r="A11367" i="13"/>
  <c r="A11368" i="13"/>
  <c r="A11369" i="13"/>
  <c r="A11370" i="13"/>
  <c r="A11371" i="13"/>
  <c r="A11372" i="13"/>
  <c r="A11373" i="13"/>
  <c r="A11374" i="13"/>
  <c r="A11375" i="13"/>
  <c r="A11376" i="13"/>
  <c r="A11377" i="13"/>
  <c r="A11378" i="13"/>
  <c r="A11379" i="13"/>
  <c r="A11380" i="13"/>
  <c r="A11381" i="13"/>
  <c r="A11382" i="13"/>
  <c r="A11383" i="13"/>
  <c r="A11384" i="13"/>
  <c r="A11385" i="13"/>
  <c r="A11386" i="13"/>
  <c r="A11387" i="13"/>
  <c r="A11388" i="13"/>
  <c r="A11389" i="13"/>
  <c r="A11390" i="13"/>
  <c r="A11391" i="13"/>
  <c r="A11392" i="13"/>
  <c r="A11393" i="13"/>
  <c r="A11394" i="13"/>
  <c r="A11395" i="13"/>
  <c r="A11396" i="13"/>
  <c r="A11397" i="13"/>
  <c r="A11398" i="13"/>
  <c r="A11399" i="13"/>
  <c r="A11400" i="13"/>
  <c r="A11401" i="13"/>
  <c r="A11402" i="13"/>
  <c r="A11403" i="13"/>
  <c r="A11404" i="13"/>
  <c r="A11405" i="13"/>
  <c r="A11406" i="13"/>
  <c r="A11407" i="13"/>
  <c r="A11408" i="13"/>
  <c r="A11409" i="13"/>
  <c r="A11410" i="13"/>
  <c r="A11411" i="13"/>
  <c r="A11412" i="13"/>
  <c r="A11413" i="13"/>
  <c r="A11414" i="13"/>
  <c r="A11415" i="13"/>
  <c r="A11416" i="13"/>
  <c r="A11417" i="13"/>
  <c r="A11418" i="13"/>
  <c r="A11419" i="13"/>
  <c r="A11420" i="13"/>
  <c r="A11421" i="13"/>
  <c r="A11422" i="13"/>
  <c r="A11423" i="13"/>
  <c r="A11424" i="13"/>
  <c r="A11425" i="13"/>
  <c r="A11426" i="13"/>
  <c r="A11427" i="13"/>
  <c r="A11428" i="13"/>
  <c r="A11429" i="13"/>
  <c r="A11430" i="13"/>
  <c r="A11431" i="13"/>
  <c r="A11432" i="13"/>
  <c r="A11433" i="13"/>
  <c r="A11434" i="13"/>
  <c r="A11435" i="13"/>
  <c r="A11436" i="13"/>
  <c r="A11437" i="13"/>
  <c r="A11438" i="13"/>
  <c r="A11439" i="13"/>
  <c r="A11440" i="13"/>
  <c r="A11441" i="13"/>
  <c r="A11442" i="13"/>
  <c r="A11443" i="13"/>
  <c r="A11444" i="13"/>
  <c r="A11445" i="13"/>
  <c r="A11446" i="13"/>
  <c r="A11447" i="13"/>
  <c r="A11448" i="13"/>
  <c r="A11449" i="13"/>
  <c r="A11450" i="13"/>
  <c r="A11451" i="13"/>
  <c r="A11452" i="13"/>
  <c r="A11453" i="13"/>
  <c r="A11454" i="13"/>
  <c r="A11455" i="13"/>
  <c r="A11456" i="13"/>
  <c r="A11457" i="13"/>
  <c r="A11458" i="13"/>
  <c r="A11459" i="13"/>
  <c r="A11460" i="13"/>
  <c r="A11461" i="13"/>
  <c r="A11462" i="13"/>
  <c r="A11463" i="13"/>
  <c r="A11464" i="13"/>
  <c r="A11465" i="13"/>
  <c r="A11466" i="13"/>
  <c r="A11467" i="13"/>
  <c r="A11468" i="13"/>
  <c r="A11469" i="13"/>
  <c r="A11470" i="13"/>
  <c r="A11471" i="13"/>
  <c r="A11472" i="13"/>
  <c r="A11473" i="13"/>
  <c r="A11474" i="13"/>
  <c r="A11475" i="13"/>
  <c r="A11476" i="13"/>
  <c r="A11477" i="13"/>
  <c r="A11478" i="13"/>
  <c r="A11479" i="13"/>
  <c r="A11480" i="13"/>
  <c r="A11481" i="13"/>
  <c r="A11482" i="13"/>
  <c r="A11483" i="13"/>
  <c r="A11484" i="13"/>
  <c r="A11485" i="13"/>
  <c r="A11486" i="13"/>
  <c r="A11487" i="13"/>
  <c r="A11488" i="13"/>
  <c r="A11489" i="13"/>
  <c r="A11490" i="13"/>
  <c r="A11491" i="13"/>
  <c r="A11492" i="13"/>
  <c r="A11493" i="13"/>
  <c r="A11494" i="13"/>
  <c r="A11495" i="13"/>
  <c r="A11496" i="13"/>
  <c r="A11497" i="13"/>
  <c r="A11498" i="13"/>
  <c r="A11499" i="13"/>
  <c r="A11500" i="13"/>
  <c r="A11501" i="13"/>
  <c r="A11502" i="13"/>
  <c r="A11503" i="13"/>
  <c r="A11504" i="13"/>
  <c r="A11505" i="13"/>
  <c r="A11506" i="13"/>
  <c r="A11507" i="13"/>
  <c r="A11508" i="13"/>
  <c r="A11509" i="13"/>
  <c r="A11510" i="13"/>
  <c r="A11511" i="13"/>
  <c r="A11512" i="13"/>
  <c r="A11513" i="13"/>
  <c r="A11514" i="13"/>
  <c r="A11515" i="13"/>
  <c r="A11516" i="13"/>
  <c r="A11517" i="13"/>
  <c r="A11518" i="13"/>
  <c r="A11519" i="13"/>
  <c r="A11520" i="13"/>
  <c r="A11521" i="13"/>
  <c r="A11522" i="13"/>
  <c r="A11523" i="13"/>
  <c r="A11524" i="13"/>
  <c r="A11525" i="13"/>
  <c r="A11526" i="13"/>
  <c r="A11527" i="13"/>
  <c r="A11528" i="13"/>
  <c r="A11529" i="13"/>
  <c r="A11530" i="13"/>
  <c r="A11531" i="13"/>
  <c r="A11532" i="13"/>
  <c r="A11533" i="13"/>
  <c r="A11534" i="13"/>
  <c r="A11535" i="13"/>
  <c r="A11536" i="13"/>
  <c r="A11537" i="13"/>
  <c r="A11538" i="13"/>
  <c r="A11539" i="13"/>
  <c r="A11540" i="13"/>
  <c r="A11541" i="13"/>
  <c r="A11542" i="13"/>
  <c r="A11543" i="13"/>
  <c r="A11544" i="13"/>
  <c r="A11545" i="13"/>
  <c r="A11546" i="13"/>
  <c r="A11547" i="13"/>
  <c r="A11548" i="13"/>
  <c r="A11549" i="13"/>
  <c r="A11550" i="13"/>
  <c r="A11551" i="13"/>
  <c r="A11552" i="13"/>
  <c r="A11553" i="13"/>
  <c r="A11554" i="13"/>
  <c r="A11555" i="13"/>
  <c r="A11556" i="13"/>
  <c r="A11557" i="13"/>
  <c r="A11558" i="13"/>
  <c r="A11559" i="13"/>
  <c r="A11560" i="13"/>
  <c r="A11561" i="13"/>
  <c r="A11562" i="13"/>
  <c r="A11563" i="13"/>
  <c r="A11564" i="13"/>
  <c r="A11565" i="13"/>
  <c r="A11566" i="13"/>
  <c r="A11567" i="13"/>
  <c r="A11568" i="13"/>
  <c r="A11569" i="13"/>
  <c r="A11570" i="13"/>
  <c r="A11571" i="13"/>
  <c r="A11572" i="13"/>
  <c r="A11573" i="13"/>
  <c r="A11574" i="13"/>
  <c r="A11575" i="13"/>
  <c r="A11576" i="13"/>
  <c r="A11577" i="13"/>
  <c r="A11578" i="13"/>
  <c r="A11579" i="13"/>
  <c r="A11580" i="13"/>
  <c r="A11581" i="13"/>
  <c r="A11582" i="13"/>
  <c r="A11583" i="13"/>
  <c r="A11584" i="13"/>
  <c r="A11585" i="13"/>
  <c r="A11586" i="13"/>
  <c r="A11587" i="13"/>
  <c r="A11588" i="13"/>
  <c r="A11589" i="13"/>
  <c r="A11590" i="13"/>
  <c r="A11591" i="13"/>
  <c r="A11592" i="13"/>
  <c r="A11593" i="13"/>
  <c r="A11594" i="13"/>
  <c r="A11595" i="13"/>
  <c r="A11596" i="13"/>
  <c r="A11597" i="13"/>
  <c r="A11598" i="13"/>
  <c r="A11599" i="13"/>
  <c r="A11600" i="13"/>
  <c r="A11601" i="13"/>
  <c r="A11602" i="13"/>
  <c r="A11603" i="13"/>
  <c r="A11604" i="13"/>
  <c r="A11605" i="13"/>
  <c r="A11606" i="13"/>
  <c r="A11607" i="13"/>
  <c r="A11608" i="13"/>
  <c r="A11609" i="13"/>
  <c r="A11610" i="13"/>
  <c r="A11611" i="13"/>
  <c r="A11612" i="13"/>
  <c r="A11613" i="13"/>
  <c r="A11614" i="13"/>
  <c r="A11615" i="13"/>
  <c r="A11616" i="13"/>
  <c r="A11617" i="13"/>
  <c r="A11618" i="13"/>
  <c r="A11619" i="13"/>
  <c r="A11620" i="13"/>
  <c r="A11621" i="13"/>
  <c r="A11622" i="13"/>
  <c r="A11623" i="13"/>
  <c r="A11624" i="13"/>
  <c r="A11625" i="13"/>
  <c r="A11626" i="13"/>
  <c r="A11627" i="13"/>
  <c r="A11628" i="13"/>
  <c r="A11629" i="13"/>
  <c r="A11630" i="13"/>
  <c r="A11631" i="13"/>
  <c r="A11632" i="13"/>
  <c r="A11633" i="13"/>
  <c r="A11634" i="13"/>
  <c r="A11635" i="13"/>
  <c r="A11636" i="13"/>
  <c r="A11637" i="13"/>
  <c r="A11638" i="13"/>
  <c r="A11639" i="13"/>
  <c r="A11640" i="13"/>
  <c r="A11641" i="13"/>
  <c r="A11642" i="13"/>
  <c r="A11643" i="13"/>
  <c r="A11644" i="13"/>
  <c r="A11645" i="13"/>
  <c r="A11646" i="13"/>
  <c r="A11647" i="13"/>
  <c r="A11648" i="13"/>
  <c r="A11649" i="13"/>
  <c r="A11650" i="13"/>
  <c r="A11651" i="13"/>
  <c r="A11652" i="13"/>
  <c r="A11653" i="13"/>
  <c r="A11654" i="13"/>
  <c r="A11655" i="13"/>
  <c r="A11656" i="13"/>
  <c r="A11657" i="13"/>
  <c r="A11658" i="13"/>
  <c r="A11659" i="13"/>
  <c r="A11660" i="13"/>
  <c r="A11661" i="13"/>
  <c r="A11662" i="13"/>
  <c r="A11663" i="13"/>
  <c r="A11664" i="13"/>
  <c r="A11665" i="13"/>
  <c r="A11666" i="13"/>
  <c r="A11667" i="13"/>
  <c r="A11668" i="13"/>
  <c r="A11669" i="13"/>
  <c r="A11670" i="13"/>
  <c r="A11671" i="13"/>
  <c r="A11672" i="13"/>
  <c r="A11673" i="13"/>
  <c r="A11674" i="13"/>
  <c r="A11675" i="13"/>
  <c r="A11676" i="13"/>
  <c r="A11677" i="13"/>
  <c r="A11678" i="13"/>
  <c r="A11679" i="13"/>
  <c r="A11680" i="13"/>
  <c r="A11681" i="13"/>
  <c r="A11682" i="13"/>
  <c r="A11683" i="13"/>
  <c r="A11684" i="13"/>
  <c r="A11685" i="13"/>
  <c r="A11686" i="13"/>
  <c r="A11687" i="13"/>
  <c r="A11688" i="13"/>
  <c r="A11689" i="13"/>
  <c r="A11690" i="13"/>
  <c r="A11691" i="13"/>
  <c r="A11692" i="13"/>
  <c r="A11693" i="13"/>
  <c r="A11694" i="13"/>
  <c r="A11695" i="13"/>
  <c r="A11696" i="13"/>
  <c r="A11697" i="13"/>
  <c r="A11698" i="13"/>
  <c r="A11699" i="13"/>
  <c r="A11700" i="13"/>
  <c r="A11701" i="13"/>
  <c r="A11702" i="13"/>
  <c r="A11703" i="13"/>
  <c r="A11704" i="13"/>
  <c r="A11705" i="13"/>
  <c r="A11706" i="13"/>
  <c r="A11707" i="13"/>
  <c r="A11708" i="13"/>
  <c r="A11709" i="13"/>
  <c r="A11710" i="13"/>
  <c r="A11711" i="13"/>
  <c r="A11712" i="13"/>
  <c r="A11713" i="13"/>
  <c r="A11714" i="13"/>
  <c r="A11715" i="13"/>
  <c r="A11716" i="13"/>
  <c r="A11717" i="13"/>
  <c r="A11718" i="13"/>
  <c r="A11719" i="13"/>
  <c r="A11720" i="13"/>
  <c r="A11721" i="13"/>
  <c r="A11722" i="13"/>
  <c r="A11723" i="13"/>
  <c r="A11724" i="13"/>
  <c r="A11725" i="13"/>
  <c r="A11726" i="13"/>
  <c r="A11727" i="13"/>
  <c r="A11728" i="13"/>
  <c r="A11729" i="13"/>
  <c r="A11730" i="13"/>
  <c r="A11731" i="13"/>
  <c r="A11732" i="13"/>
  <c r="A11733" i="13"/>
  <c r="A11734" i="13"/>
  <c r="A11735" i="13"/>
  <c r="A11736" i="13"/>
  <c r="A11737" i="13"/>
  <c r="A11738" i="13"/>
  <c r="A11739" i="13"/>
  <c r="A11740" i="13"/>
  <c r="A11741" i="13"/>
  <c r="A11742" i="13"/>
  <c r="A11743" i="13"/>
  <c r="A11744" i="13"/>
  <c r="A11745" i="13"/>
  <c r="A11746" i="13"/>
  <c r="A11747" i="13"/>
  <c r="A11748" i="13"/>
  <c r="A11749" i="13"/>
  <c r="A11750" i="13"/>
  <c r="A11751" i="13"/>
  <c r="A11752" i="13"/>
  <c r="A11753" i="13"/>
  <c r="A11754" i="13"/>
  <c r="A11755" i="13"/>
  <c r="A11756" i="13"/>
  <c r="A11757" i="13"/>
  <c r="A11758" i="13"/>
  <c r="A11759" i="13"/>
  <c r="A11760" i="13"/>
  <c r="A11761" i="13"/>
  <c r="A11762" i="13"/>
  <c r="A11763" i="13"/>
  <c r="A11764" i="13"/>
  <c r="A11765" i="13"/>
  <c r="A11766" i="13"/>
  <c r="A11767" i="13"/>
  <c r="A11768" i="13"/>
  <c r="A11769" i="13"/>
  <c r="A11770" i="13"/>
  <c r="A11771" i="13"/>
  <c r="A11772" i="13"/>
  <c r="A11773" i="13"/>
  <c r="A11774" i="13"/>
  <c r="A11775" i="13"/>
  <c r="A11776" i="13"/>
  <c r="A11777" i="13"/>
  <c r="A11778" i="13"/>
  <c r="A11779" i="13"/>
  <c r="A11780" i="13"/>
  <c r="A11781" i="13"/>
  <c r="A11782" i="13"/>
  <c r="A11783" i="13"/>
  <c r="A11784" i="13"/>
  <c r="A11785" i="13"/>
  <c r="A11786" i="13"/>
  <c r="A11787" i="13"/>
  <c r="A11788" i="13"/>
  <c r="A11789" i="13"/>
  <c r="A11790" i="13"/>
  <c r="A11791" i="13"/>
  <c r="A11792" i="13"/>
  <c r="A11793" i="13"/>
  <c r="A11794" i="13"/>
  <c r="A11795" i="13"/>
  <c r="A11796" i="13"/>
  <c r="A11797" i="13"/>
  <c r="A11798" i="13"/>
  <c r="A11799" i="13"/>
  <c r="A11800" i="13"/>
  <c r="A11801" i="13"/>
  <c r="A11802" i="13"/>
  <c r="A11803" i="13"/>
  <c r="A11804" i="13"/>
  <c r="A11805" i="13"/>
  <c r="A11806" i="13"/>
  <c r="A11807" i="13"/>
  <c r="A11808" i="13"/>
  <c r="A11809" i="13"/>
  <c r="A11810" i="13"/>
  <c r="A11811" i="13"/>
  <c r="A11812" i="13"/>
  <c r="A11813" i="13"/>
  <c r="A11814" i="13"/>
  <c r="A11815" i="13"/>
  <c r="A11816" i="13"/>
  <c r="A11817" i="13"/>
  <c r="A11818" i="13"/>
  <c r="A11819" i="13"/>
  <c r="A11820" i="13"/>
  <c r="A11821" i="13"/>
  <c r="A11822" i="13"/>
  <c r="A11823" i="13"/>
  <c r="A11824" i="13"/>
  <c r="A11825" i="13"/>
  <c r="A11826" i="13"/>
  <c r="A11827" i="13"/>
  <c r="A11828" i="13"/>
  <c r="A11829" i="13"/>
  <c r="A11830" i="13"/>
  <c r="A11831" i="13"/>
  <c r="A11832" i="13"/>
  <c r="A11833" i="13"/>
  <c r="A11834" i="13"/>
  <c r="A11835" i="13"/>
  <c r="A11836" i="13"/>
  <c r="A11837" i="13"/>
  <c r="A11838" i="13"/>
  <c r="A11839" i="13"/>
  <c r="A11840" i="13"/>
  <c r="A11841" i="13"/>
  <c r="A11842" i="13"/>
  <c r="A11843" i="13"/>
  <c r="A11844" i="13"/>
  <c r="A11845" i="13"/>
  <c r="A11846" i="13"/>
  <c r="A11847" i="13"/>
  <c r="A11848" i="13"/>
  <c r="A11849" i="13"/>
  <c r="A11850" i="13"/>
  <c r="A11851" i="13"/>
  <c r="A11852" i="13"/>
  <c r="A11853" i="13"/>
  <c r="A11854" i="13"/>
  <c r="A11855" i="13"/>
  <c r="A11856" i="13"/>
  <c r="A11857" i="13"/>
  <c r="A11858" i="13"/>
  <c r="A11859" i="13"/>
  <c r="A11860" i="13"/>
  <c r="A11861" i="13"/>
  <c r="A11862" i="13"/>
  <c r="A11863" i="13"/>
  <c r="A11864" i="13"/>
  <c r="A11865" i="13"/>
  <c r="A11866" i="13"/>
  <c r="A11867" i="13"/>
  <c r="A11868" i="13"/>
  <c r="A11869" i="13"/>
  <c r="A11870" i="13"/>
  <c r="A11871" i="13"/>
  <c r="A11872" i="13"/>
  <c r="A11873" i="13"/>
  <c r="A11874" i="13"/>
  <c r="A11875" i="13"/>
  <c r="A11876" i="13"/>
  <c r="A11877" i="13"/>
  <c r="A11878" i="13"/>
  <c r="A11879" i="13"/>
  <c r="A11880" i="13"/>
  <c r="A11881" i="13"/>
  <c r="A11882" i="13"/>
  <c r="A11883" i="13"/>
  <c r="A11884" i="13"/>
  <c r="A11885" i="13"/>
  <c r="A11886" i="13"/>
  <c r="A11887" i="13"/>
  <c r="A11888" i="13"/>
  <c r="A11889" i="13"/>
  <c r="A11890" i="13"/>
  <c r="A11891" i="13"/>
  <c r="A11892" i="13"/>
  <c r="A11893" i="13"/>
  <c r="A11894" i="13"/>
  <c r="A11895" i="13"/>
  <c r="A11896" i="13"/>
  <c r="A11897" i="13"/>
  <c r="A11898" i="13"/>
  <c r="A11899" i="13"/>
  <c r="A11900" i="13"/>
  <c r="A11901" i="13"/>
  <c r="A11902" i="13"/>
  <c r="A11903" i="13"/>
  <c r="A11904" i="13"/>
  <c r="A11905" i="13"/>
  <c r="A11906" i="13"/>
  <c r="A11907" i="13"/>
  <c r="A11908" i="13"/>
  <c r="A11909" i="13"/>
  <c r="A11910" i="13"/>
  <c r="A11911" i="13"/>
  <c r="A11912" i="13"/>
  <c r="A11913" i="13"/>
  <c r="A11914" i="13"/>
  <c r="A11915" i="13"/>
  <c r="A11916" i="13"/>
  <c r="A11917" i="13"/>
  <c r="A11918" i="13"/>
  <c r="A11919" i="13"/>
  <c r="A11920" i="13"/>
  <c r="A11921" i="13"/>
  <c r="A11922" i="13"/>
  <c r="A11923" i="13"/>
  <c r="A11924" i="13"/>
  <c r="A11925" i="13"/>
  <c r="A11926" i="13"/>
  <c r="A11927" i="13"/>
  <c r="A11928" i="13"/>
  <c r="A11929" i="13"/>
  <c r="A11930" i="13"/>
  <c r="A11931" i="13"/>
  <c r="A11932" i="13"/>
  <c r="A11933" i="13"/>
  <c r="A11934" i="13"/>
  <c r="A11935" i="13"/>
  <c r="A11936" i="13"/>
  <c r="A11937" i="13"/>
  <c r="A11938" i="13"/>
  <c r="A11939" i="13"/>
  <c r="A11940" i="13"/>
  <c r="A11941" i="13"/>
  <c r="A11942" i="13"/>
  <c r="A11943" i="13"/>
  <c r="A11944" i="13"/>
  <c r="A11945" i="13"/>
  <c r="A11946" i="13"/>
  <c r="A11947" i="13"/>
  <c r="A11948" i="13"/>
  <c r="A11949" i="13"/>
  <c r="A11950" i="13"/>
  <c r="A11951" i="13"/>
  <c r="A11952" i="13"/>
  <c r="A11953" i="13"/>
  <c r="A11954" i="13"/>
  <c r="A11955" i="13"/>
  <c r="A11956" i="13"/>
  <c r="A11957" i="13"/>
  <c r="A11958" i="13"/>
  <c r="A11959" i="13"/>
  <c r="A11960" i="13"/>
  <c r="A11961" i="13"/>
  <c r="A11962" i="13"/>
  <c r="A11963" i="13"/>
  <c r="A11964" i="13"/>
  <c r="A11965" i="13"/>
  <c r="A11966" i="13"/>
  <c r="A11967" i="13"/>
  <c r="A11968" i="13"/>
  <c r="A11969" i="13"/>
  <c r="A11970" i="13"/>
  <c r="A11971" i="13"/>
  <c r="A11972" i="13"/>
  <c r="A11973" i="13"/>
  <c r="A11974" i="13"/>
  <c r="A11975" i="13"/>
  <c r="A11976" i="13"/>
  <c r="A11977" i="13"/>
  <c r="A11978" i="13"/>
  <c r="A11979" i="13"/>
  <c r="A11980" i="13"/>
  <c r="A11981" i="13"/>
  <c r="A11982" i="13"/>
  <c r="A11983" i="13"/>
  <c r="A11984" i="13"/>
  <c r="A11985" i="13"/>
  <c r="A11986" i="13"/>
  <c r="A11987" i="13"/>
  <c r="A11988" i="13"/>
  <c r="A11989" i="13"/>
  <c r="A11990" i="13"/>
  <c r="A11991" i="13"/>
  <c r="A11992" i="13"/>
  <c r="A11993" i="13"/>
  <c r="A11994" i="13"/>
  <c r="A11995" i="13"/>
  <c r="A11996" i="13"/>
  <c r="A11997" i="13"/>
  <c r="A11998" i="13"/>
  <c r="A11999" i="13"/>
  <c r="A12000" i="13"/>
  <c r="A12001" i="13"/>
  <c r="A12002" i="13"/>
  <c r="A12003" i="13"/>
  <c r="A12004" i="13"/>
  <c r="A12005" i="13"/>
  <c r="A12006" i="13"/>
  <c r="A12007" i="13"/>
  <c r="A12008" i="13"/>
  <c r="A12009" i="13"/>
  <c r="A12010" i="13"/>
  <c r="A12011" i="13"/>
  <c r="A12012" i="13"/>
  <c r="A12013" i="13"/>
  <c r="A12014" i="13"/>
  <c r="A12015" i="13"/>
  <c r="A12016" i="13"/>
  <c r="A12017" i="13"/>
  <c r="A12018" i="13"/>
  <c r="A12019" i="13"/>
  <c r="A12020" i="13"/>
  <c r="A12021" i="13"/>
  <c r="A12022" i="13"/>
  <c r="A12023" i="13"/>
  <c r="A12024" i="13"/>
  <c r="A12025" i="13"/>
  <c r="A12026" i="13"/>
  <c r="A12027" i="13"/>
  <c r="A12028" i="13"/>
  <c r="A12029" i="13"/>
  <c r="A12030" i="13"/>
  <c r="A12031" i="13"/>
  <c r="A12032" i="13"/>
  <c r="A12033" i="13"/>
  <c r="A12034" i="13"/>
  <c r="A12035" i="13"/>
  <c r="A12036" i="13"/>
  <c r="A12037" i="13"/>
  <c r="A12038" i="13"/>
  <c r="A12039" i="13"/>
  <c r="A12040" i="13"/>
  <c r="A12041" i="13"/>
  <c r="A12042" i="13"/>
  <c r="A12043" i="13"/>
  <c r="A12044" i="13"/>
  <c r="A12045" i="13"/>
  <c r="A12046" i="13"/>
  <c r="A12047" i="13"/>
  <c r="A12048" i="13"/>
  <c r="A12049" i="13"/>
  <c r="A12050" i="13"/>
  <c r="A12051" i="13"/>
  <c r="A12052" i="13"/>
  <c r="A12053" i="13"/>
  <c r="A12054" i="13"/>
  <c r="A12055" i="13"/>
  <c r="A12056" i="13"/>
  <c r="A12057" i="13"/>
  <c r="A12058" i="13"/>
  <c r="A12059" i="13"/>
  <c r="A12060" i="13"/>
  <c r="A12061" i="13"/>
  <c r="A12062" i="13"/>
  <c r="A12063" i="13"/>
  <c r="A12064" i="13"/>
  <c r="A12065" i="13"/>
  <c r="A12066" i="13"/>
  <c r="A12067" i="13"/>
  <c r="A12068" i="13"/>
  <c r="A12069" i="13"/>
  <c r="A12070" i="13"/>
  <c r="A12071" i="13"/>
  <c r="A12072" i="13"/>
  <c r="A12073" i="13"/>
  <c r="A12074" i="13"/>
  <c r="A12075" i="13"/>
  <c r="A12076" i="13"/>
  <c r="A12077" i="13"/>
  <c r="A12078" i="13"/>
  <c r="A12079" i="13"/>
  <c r="A12080" i="13"/>
  <c r="A12081" i="13"/>
  <c r="A12082" i="13"/>
  <c r="A12083" i="13"/>
  <c r="A12084" i="13"/>
  <c r="A12085" i="13"/>
  <c r="A12086" i="13"/>
  <c r="A12087" i="13"/>
  <c r="A12088" i="13"/>
  <c r="A12089" i="13"/>
  <c r="A12090" i="13"/>
  <c r="A12091" i="13"/>
  <c r="A12092" i="13"/>
  <c r="A12093" i="13"/>
  <c r="A12094" i="13"/>
  <c r="A12095" i="13"/>
  <c r="A12096" i="13"/>
  <c r="A12097" i="13"/>
  <c r="A12098" i="13"/>
  <c r="A12099" i="13"/>
  <c r="A12100" i="13"/>
  <c r="A12101" i="13"/>
  <c r="A12102" i="13"/>
  <c r="A12103" i="13"/>
  <c r="A12104" i="13"/>
  <c r="A12105" i="13"/>
  <c r="A12106" i="13"/>
  <c r="A12107" i="13"/>
  <c r="A12108" i="13"/>
  <c r="A12109" i="13"/>
  <c r="A12110" i="13"/>
  <c r="A12111" i="13"/>
  <c r="A12112" i="13"/>
  <c r="A12113" i="13"/>
  <c r="A12114" i="13"/>
  <c r="A12115" i="13"/>
  <c r="A12116" i="13"/>
  <c r="A12117" i="13"/>
  <c r="A12118" i="13"/>
  <c r="A12119" i="13"/>
  <c r="A12120" i="13"/>
  <c r="A12121" i="13"/>
  <c r="A12122" i="13"/>
  <c r="A12123" i="13"/>
  <c r="A12124" i="13"/>
  <c r="A12125" i="13"/>
  <c r="A12126" i="13"/>
  <c r="A12127" i="13"/>
  <c r="A12128" i="13"/>
  <c r="A12129" i="13"/>
  <c r="A12130" i="13"/>
  <c r="A12131" i="13"/>
  <c r="A12132" i="13"/>
  <c r="A12133" i="13"/>
  <c r="A12134" i="13"/>
  <c r="A12135" i="13"/>
  <c r="A12136" i="13"/>
  <c r="A12137" i="13"/>
  <c r="A12138" i="13"/>
  <c r="A12139" i="13"/>
  <c r="A12140" i="13"/>
  <c r="A12141" i="13"/>
  <c r="A12142" i="13"/>
  <c r="A12143" i="13"/>
  <c r="A12144" i="13"/>
  <c r="A12145" i="13"/>
  <c r="A12146" i="13"/>
  <c r="A12147" i="13"/>
  <c r="A12148" i="13"/>
  <c r="A12149" i="13"/>
  <c r="A12150" i="13"/>
  <c r="A12151" i="13"/>
  <c r="A12152" i="13"/>
  <c r="A12153" i="13"/>
  <c r="A12154" i="13"/>
  <c r="A12155" i="13"/>
  <c r="A12156" i="13"/>
  <c r="A12157" i="13"/>
  <c r="A12158" i="13"/>
  <c r="A12159" i="13"/>
  <c r="A12160" i="13"/>
  <c r="A12161" i="13"/>
  <c r="A12162" i="13"/>
  <c r="A12163" i="13"/>
  <c r="A12164" i="13"/>
  <c r="A12165" i="13"/>
  <c r="A12166" i="13"/>
  <c r="A12167" i="13"/>
  <c r="A12168" i="13"/>
  <c r="A12169" i="13"/>
  <c r="A12170" i="13"/>
  <c r="A12171" i="13"/>
  <c r="A12172" i="13"/>
  <c r="A12173" i="13"/>
  <c r="A12174" i="13"/>
  <c r="A12175" i="13"/>
  <c r="A12176" i="13"/>
  <c r="A12177" i="13"/>
  <c r="A12178" i="13"/>
  <c r="A12179" i="13"/>
  <c r="A12180" i="13"/>
  <c r="A12181" i="13"/>
  <c r="A12182" i="13"/>
  <c r="A12183" i="13"/>
  <c r="A12184" i="13"/>
  <c r="A12185" i="13"/>
  <c r="A12186" i="13"/>
  <c r="A12187" i="13"/>
  <c r="A12188" i="13"/>
  <c r="A12189" i="13"/>
  <c r="A12190" i="13"/>
  <c r="A12191" i="13"/>
  <c r="A12192" i="13"/>
  <c r="A12193" i="13"/>
  <c r="A12194" i="13"/>
  <c r="A12195" i="13"/>
  <c r="A12196" i="13"/>
  <c r="A12197" i="13"/>
  <c r="A12198" i="13"/>
  <c r="A12199" i="13"/>
  <c r="A12200" i="13"/>
  <c r="A12201" i="13"/>
  <c r="A12202" i="13"/>
  <c r="A12203" i="13"/>
  <c r="A12204" i="13"/>
  <c r="A12205" i="13"/>
  <c r="A12206" i="13"/>
  <c r="A12207" i="13"/>
  <c r="A12208" i="13"/>
  <c r="A12209" i="13"/>
  <c r="A12210" i="13"/>
  <c r="A12211" i="13"/>
  <c r="A12212" i="13"/>
  <c r="A12213" i="13"/>
  <c r="A12214" i="13"/>
  <c r="A12215" i="13"/>
  <c r="A12216" i="13"/>
  <c r="A12217" i="13"/>
  <c r="A12218" i="13"/>
  <c r="A12219" i="13"/>
  <c r="A12220" i="13"/>
  <c r="A12221" i="13"/>
  <c r="A12222" i="13"/>
  <c r="A12223" i="13"/>
  <c r="A12224" i="13"/>
  <c r="A12225" i="13"/>
  <c r="A12226" i="13"/>
  <c r="A12227" i="13"/>
  <c r="A12228" i="13"/>
  <c r="A12229" i="13"/>
  <c r="A12230" i="13"/>
  <c r="A12231" i="13"/>
  <c r="A12232" i="13"/>
  <c r="A12233" i="13"/>
  <c r="A12234" i="13"/>
  <c r="A12235" i="13"/>
  <c r="A12236" i="13"/>
  <c r="A12237" i="13"/>
  <c r="A12238" i="13"/>
  <c r="A12239" i="13"/>
  <c r="A12240" i="13"/>
  <c r="A12241" i="13"/>
  <c r="A12242" i="13"/>
  <c r="A12243" i="13"/>
  <c r="A12244" i="13"/>
  <c r="A12245" i="13"/>
  <c r="A12246" i="13"/>
  <c r="A12247" i="13"/>
  <c r="A12248" i="13"/>
  <c r="A12249" i="13"/>
  <c r="A12250" i="13"/>
  <c r="A12251" i="13"/>
  <c r="A12252" i="13"/>
  <c r="A12253" i="13"/>
  <c r="A12254" i="13"/>
  <c r="A12255" i="13"/>
  <c r="A12256" i="13"/>
  <c r="A12257" i="13"/>
  <c r="A12258" i="13"/>
  <c r="A12259" i="13"/>
  <c r="A12260" i="13"/>
  <c r="A12261" i="13"/>
  <c r="A12262" i="13"/>
  <c r="A12263" i="13"/>
  <c r="A12264" i="13"/>
  <c r="A12265" i="13"/>
  <c r="A12266" i="13"/>
  <c r="A12267" i="13"/>
  <c r="A12268" i="13"/>
  <c r="A12269" i="13"/>
  <c r="A12270" i="13"/>
  <c r="A12271" i="13"/>
  <c r="A12272" i="13"/>
  <c r="A12273" i="13"/>
  <c r="A12274" i="13"/>
  <c r="A12275" i="13"/>
  <c r="A12276" i="13"/>
  <c r="A12277" i="13"/>
  <c r="A12278" i="13"/>
  <c r="A12279" i="13"/>
  <c r="A12280" i="13"/>
  <c r="A12281" i="13"/>
  <c r="A12282" i="13"/>
  <c r="A12283" i="13"/>
  <c r="A12284" i="13"/>
  <c r="A12285" i="13"/>
  <c r="A12286" i="13"/>
  <c r="A12287" i="13"/>
  <c r="A12288" i="13"/>
  <c r="A12289" i="13"/>
  <c r="A12290" i="13"/>
  <c r="A12291" i="13"/>
  <c r="A12292" i="13"/>
  <c r="A12293" i="13"/>
  <c r="A12294" i="13"/>
  <c r="A12295" i="13"/>
  <c r="A12296" i="13"/>
  <c r="A12297" i="13"/>
  <c r="A12298" i="13"/>
  <c r="A12299" i="13"/>
  <c r="A12300" i="13"/>
  <c r="A12301" i="13"/>
  <c r="A12302" i="13"/>
  <c r="A12303" i="13"/>
  <c r="A12304" i="13"/>
  <c r="A12305" i="13"/>
  <c r="A12306" i="13"/>
  <c r="A12307" i="13"/>
  <c r="A12308" i="13"/>
  <c r="A12309" i="13"/>
  <c r="A12310" i="13"/>
  <c r="A12311" i="13"/>
  <c r="A12312" i="13"/>
  <c r="A12313" i="13"/>
  <c r="A12314" i="13"/>
  <c r="A12315" i="13"/>
  <c r="A12316" i="13"/>
  <c r="A12317" i="13"/>
  <c r="A12318" i="13"/>
  <c r="A12319" i="13"/>
  <c r="A12320" i="13"/>
  <c r="A12321" i="13"/>
  <c r="A12322" i="13"/>
  <c r="A12323" i="13"/>
  <c r="A12324" i="13"/>
  <c r="A12325" i="13"/>
  <c r="A12326" i="13"/>
  <c r="A12327" i="13"/>
  <c r="A12328" i="13"/>
  <c r="A12329" i="13"/>
  <c r="A12330" i="13"/>
  <c r="A12331" i="13"/>
  <c r="A12332" i="13"/>
  <c r="A12333" i="13"/>
  <c r="A12334" i="13"/>
  <c r="A12335" i="13"/>
  <c r="A12336" i="13"/>
  <c r="A12337" i="13"/>
  <c r="A12338" i="13"/>
  <c r="A12339" i="13"/>
  <c r="A12340" i="13"/>
  <c r="A12341" i="13"/>
  <c r="A12342" i="13"/>
  <c r="A12343" i="13"/>
  <c r="A12344" i="13"/>
  <c r="A12345" i="13"/>
  <c r="A12346" i="13"/>
  <c r="A12347" i="13"/>
  <c r="A12348" i="13"/>
  <c r="A12349" i="13"/>
  <c r="A12350" i="13"/>
  <c r="A12351" i="13"/>
  <c r="A12352" i="13"/>
  <c r="A12353" i="13"/>
  <c r="A12354" i="13"/>
  <c r="A12355" i="13"/>
  <c r="A12356" i="13"/>
  <c r="A12357" i="13"/>
  <c r="A12358" i="13"/>
  <c r="A12359" i="13"/>
  <c r="A12360" i="13"/>
  <c r="A12361" i="13"/>
  <c r="A12362" i="13"/>
  <c r="A12363" i="13"/>
  <c r="A12364" i="13"/>
  <c r="A12365" i="13"/>
  <c r="A12366" i="13"/>
  <c r="A12367" i="13"/>
  <c r="A12368" i="13"/>
  <c r="A12369" i="13"/>
  <c r="A12370" i="13"/>
  <c r="A12371" i="13"/>
  <c r="A12372" i="13"/>
  <c r="A12373" i="13"/>
  <c r="A12374" i="13"/>
  <c r="A12375" i="13"/>
  <c r="A12376" i="13"/>
  <c r="A12377" i="13"/>
  <c r="A12378" i="13"/>
  <c r="A12379" i="13"/>
  <c r="A12380" i="13"/>
  <c r="A12381" i="13"/>
  <c r="A12382" i="13"/>
  <c r="A12383" i="13"/>
  <c r="A12384" i="13"/>
  <c r="A12385" i="13"/>
  <c r="A12386" i="13"/>
  <c r="A12387" i="13"/>
  <c r="A12388" i="13"/>
  <c r="A12389" i="13"/>
  <c r="A12390" i="13"/>
  <c r="A12391" i="13"/>
  <c r="A12392" i="13"/>
  <c r="A12393" i="13"/>
  <c r="A12394" i="13"/>
  <c r="A12395" i="13"/>
  <c r="A12396" i="13"/>
  <c r="A12397" i="13"/>
  <c r="A12398" i="13"/>
  <c r="A12399" i="13"/>
  <c r="A12400" i="13"/>
  <c r="A12401" i="13"/>
  <c r="A12402" i="13"/>
  <c r="A12403" i="13"/>
  <c r="A12404" i="13"/>
  <c r="A12405" i="13"/>
  <c r="A12406" i="13"/>
  <c r="A12407" i="13"/>
  <c r="A12408" i="13"/>
  <c r="A12409" i="13"/>
  <c r="A12410" i="13"/>
  <c r="A12411" i="13"/>
  <c r="A12412" i="13"/>
  <c r="A12413" i="13"/>
  <c r="A12414" i="13"/>
  <c r="A12415" i="13"/>
  <c r="A12416" i="13"/>
  <c r="A12417" i="13"/>
  <c r="A12418" i="13"/>
  <c r="A12419" i="13"/>
  <c r="A12420" i="13"/>
  <c r="A12421" i="13"/>
  <c r="A12422" i="13"/>
  <c r="A12423" i="13"/>
  <c r="A12424" i="13"/>
  <c r="A12425" i="13"/>
  <c r="A12426" i="13"/>
  <c r="A12427" i="13"/>
  <c r="A12428" i="13"/>
  <c r="A12429" i="13"/>
  <c r="A12430" i="13"/>
  <c r="A12431" i="13"/>
  <c r="A12432" i="13"/>
  <c r="A12433" i="13"/>
  <c r="A12434" i="13"/>
  <c r="A12435" i="13"/>
  <c r="A12436" i="13"/>
  <c r="A12437" i="13"/>
  <c r="A12438" i="13"/>
  <c r="A12439" i="13"/>
  <c r="A12440" i="13"/>
  <c r="A12441" i="13"/>
  <c r="A12442" i="13"/>
  <c r="A12443" i="13"/>
  <c r="A12444" i="13"/>
  <c r="A12445" i="13"/>
  <c r="A12446" i="13"/>
  <c r="A12447" i="13"/>
  <c r="A12448" i="13"/>
  <c r="A12449" i="13"/>
  <c r="A12450" i="13"/>
  <c r="A12451" i="13"/>
  <c r="A12452" i="13"/>
  <c r="A12453" i="13"/>
  <c r="A12454" i="13"/>
  <c r="A12455" i="13"/>
  <c r="A12456" i="13"/>
  <c r="A12457" i="13"/>
  <c r="A12458" i="13"/>
  <c r="A12459" i="13"/>
  <c r="A12460" i="13"/>
  <c r="A12461" i="13"/>
  <c r="A12462" i="13"/>
  <c r="A12463" i="13"/>
  <c r="A12464" i="13"/>
  <c r="A12465" i="13"/>
  <c r="A12466" i="13"/>
  <c r="A12467" i="13"/>
  <c r="A12468" i="13"/>
  <c r="A12469" i="13"/>
  <c r="A12470" i="13"/>
  <c r="A12471" i="13"/>
  <c r="A12472" i="13"/>
  <c r="A12473" i="13"/>
  <c r="A12474" i="13"/>
  <c r="A12475" i="13"/>
  <c r="A12476" i="13"/>
  <c r="A12477" i="13"/>
  <c r="A12478" i="13"/>
  <c r="A12479" i="13"/>
  <c r="A12480" i="13"/>
  <c r="A12481" i="13"/>
  <c r="A12482" i="13"/>
  <c r="A12483" i="13"/>
  <c r="A12484" i="13"/>
  <c r="A12485" i="13"/>
  <c r="A12486" i="13"/>
  <c r="A12487" i="13"/>
  <c r="A12488" i="13"/>
  <c r="A12489" i="13"/>
  <c r="A12490" i="13"/>
  <c r="A12491" i="13"/>
  <c r="A12492" i="13"/>
  <c r="A12493" i="13"/>
  <c r="A12494" i="13"/>
  <c r="A12495" i="13"/>
  <c r="A12496" i="13"/>
  <c r="A12497" i="13"/>
  <c r="A12498" i="13"/>
  <c r="A12499" i="13"/>
  <c r="A12500" i="13"/>
  <c r="A12501" i="13"/>
  <c r="A12502" i="13"/>
  <c r="A12503" i="13"/>
  <c r="A12504" i="13"/>
  <c r="A12505" i="13"/>
  <c r="A12506" i="13"/>
  <c r="A12507" i="13"/>
  <c r="A12508" i="13"/>
  <c r="A12509" i="13"/>
  <c r="A12510" i="13"/>
  <c r="A12511" i="13"/>
  <c r="A12512" i="13"/>
  <c r="A12513" i="13"/>
  <c r="A12514" i="13"/>
  <c r="A12515" i="13"/>
  <c r="A12516" i="13"/>
  <c r="A12517" i="13"/>
  <c r="A12518" i="13"/>
  <c r="A12519" i="13"/>
  <c r="A12520" i="13"/>
  <c r="A12521" i="13"/>
  <c r="A12522" i="13"/>
  <c r="A12523" i="13"/>
  <c r="A12524" i="13"/>
  <c r="A12525" i="13"/>
  <c r="A12526" i="13"/>
  <c r="A12527" i="13"/>
  <c r="A12528" i="13"/>
  <c r="A12529" i="13"/>
  <c r="A12530" i="13"/>
  <c r="A12531" i="13"/>
  <c r="A12532" i="13"/>
  <c r="A12533" i="13"/>
  <c r="A12534" i="13"/>
  <c r="A12535" i="13"/>
  <c r="A12536" i="13"/>
  <c r="A12537" i="13"/>
  <c r="A12538" i="13"/>
  <c r="A12539" i="13"/>
  <c r="A12540" i="13"/>
  <c r="A12541" i="13"/>
  <c r="A12542" i="13"/>
  <c r="A12543" i="13"/>
  <c r="A12544" i="13"/>
  <c r="A12545" i="13"/>
  <c r="A12546" i="13"/>
  <c r="A12547" i="13"/>
  <c r="A12548" i="13"/>
  <c r="A12549" i="13"/>
  <c r="A12550" i="13"/>
  <c r="A12551" i="13"/>
  <c r="A12552" i="13"/>
  <c r="A12553" i="13"/>
  <c r="A12554" i="13"/>
  <c r="A12555" i="13"/>
  <c r="A12556" i="13"/>
  <c r="A12557" i="13"/>
  <c r="A12558" i="13"/>
  <c r="A12559" i="13"/>
  <c r="A12560" i="13"/>
  <c r="A12561" i="13"/>
  <c r="A12562" i="13"/>
  <c r="A12563" i="13"/>
  <c r="A12564" i="13"/>
  <c r="A12565" i="13"/>
  <c r="A12566" i="13"/>
  <c r="A12567" i="13"/>
  <c r="A12568" i="13"/>
  <c r="A12569" i="13"/>
  <c r="A12570" i="13"/>
  <c r="A12571" i="13"/>
  <c r="A12572" i="13"/>
  <c r="A12573" i="13"/>
  <c r="A12574" i="13"/>
  <c r="A12575" i="13"/>
  <c r="A12576" i="13"/>
  <c r="A12577" i="13"/>
  <c r="A12578" i="13"/>
  <c r="A12579" i="13"/>
  <c r="A12580" i="13"/>
  <c r="A12581" i="13"/>
  <c r="A12582" i="13"/>
  <c r="A12583" i="13"/>
  <c r="A12584" i="13"/>
  <c r="A12585" i="13"/>
  <c r="A12586" i="13"/>
  <c r="A12587" i="13"/>
  <c r="A12588" i="13"/>
  <c r="A12589" i="13"/>
  <c r="A12590" i="13"/>
  <c r="A12591" i="13"/>
  <c r="A12592" i="13"/>
  <c r="A12593" i="13"/>
  <c r="A12594" i="13"/>
  <c r="A12595" i="13"/>
  <c r="A12596" i="13"/>
  <c r="A12597" i="13"/>
  <c r="A12598" i="13"/>
  <c r="A12599" i="13"/>
  <c r="A12600" i="13"/>
  <c r="A12601" i="13"/>
  <c r="A12602" i="13"/>
  <c r="A12603" i="13"/>
  <c r="A12604" i="13"/>
  <c r="A12605" i="13"/>
  <c r="A12606" i="13"/>
  <c r="A12607" i="13"/>
  <c r="A12608" i="13"/>
  <c r="A12609" i="13"/>
  <c r="A12610" i="13"/>
  <c r="A12611" i="13"/>
  <c r="A12612" i="13"/>
  <c r="A12613" i="13"/>
  <c r="A12614" i="13"/>
  <c r="A12615" i="13"/>
  <c r="A12616" i="13"/>
  <c r="A12617" i="13"/>
  <c r="A12618" i="13"/>
  <c r="A12619" i="13"/>
  <c r="A12620" i="13"/>
  <c r="A12621" i="13"/>
  <c r="A12622" i="13"/>
  <c r="A12623" i="13"/>
  <c r="A12624" i="13"/>
  <c r="A12625" i="13"/>
  <c r="A12626" i="13"/>
  <c r="A12627" i="13"/>
  <c r="A12628" i="13"/>
  <c r="A12629" i="13"/>
  <c r="A12630" i="13"/>
  <c r="A12631" i="13"/>
  <c r="A12632" i="13"/>
  <c r="A12633" i="13"/>
  <c r="A12634" i="13"/>
  <c r="A12635" i="13"/>
  <c r="A12636" i="13"/>
  <c r="A12637" i="13"/>
  <c r="A12638" i="13"/>
  <c r="A12639" i="13"/>
  <c r="A12640" i="13"/>
  <c r="A12641" i="13"/>
  <c r="A12642" i="13"/>
  <c r="A12643" i="13"/>
  <c r="A12644" i="13"/>
  <c r="A12645" i="13"/>
  <c r="A12646" i="13"/>
  <c r="A12647" i="13"/>
  <c r="A12648" i="13"/>
  <c r="A12649" i="13"/>
  <c r="A12650" i="13"/>
  <c r="A12651" i="13"/>
  <c r="A12652" i="13"/>
  <c r="A12653" i="13"/>
  <c r="A12654" i="13"/>
  <c r="A12655" i="13"/>
  <c r="A12656" i="13"/>
  <c r="A12657" i="13"/>
  <c r="A12658" i="13"/>
  <c r="A12659" i="13"/>
  <c r="A12660" i="13"/>
  <c r="A12661" i="13"/>
  <c r="A12662" i="13"/>
  <c r="A12663" i="13"/>
  <c r="A12664" i="13"/>
  <c r="A12665" i="13"/>
  <c r="A12666" i="13"/>
  <c r="A12667" i="13"/>
  <c r="A12668" i="13"/>
  <c r="A12669" i="13"/>
  <c r="A12670" i="13"/>
  <c r="A12671" i="13"/>
  <c r="A12672" i="13"/>
  <c r="A12673" i="13"/>
  <c r="A12674" i="13"/>
  <c r="A12675" i="13"/>
  <c r="A12676" i="13"/>
  <c r="A12677" i="13"/>
  <c r="A12678" i="13"/>
  <c r="A12679" i="13"/>
  <c r="A12680" i="13"/>
  <c r="A12681" i="13"/>
  <c r="A12682" i="13"/>
  <c r="A12683" i="13"/>
  <c r="A12684" i="13"/>
  <c r="A12685" i="13"/>
  <c r="A12686" i="13"/>
  <c r="A12687" i="13"/>
  <c r="A12688" i="13"/>
  <c r="A12689" i="13"/>
  <c r="A12690" i="13"/>
  <c r="A12691" i="13"/>
  <c r="A12692" i="13"/>
  <c r="A12693" i="13"/>
  <c r="A12694" i="13"/>
  <c r="A12695" i="13"/>
  <c r="A12696" i="13"/>
  <c r="A12697" i="13"/>
  <c r="A12698" i="13"/>
  <c r="A12699" i="13"/>
  <c r="A12700" i="13"/>
  <c r="A12701" i="13"/>
  <c r="A12702" i="13"/>
  <c r="A12703" i="13"/>
  <c r="A12704" i="13"/>
  <c r="A12705" i="13"/>
  <c r="A12706" i="13"/>
  <c r="A12707" i="13"/>
  <c r="A12708" i="13"/>
  <c r="A12709" i="13"/>
  <c r="A12710" i="13"/>
  <c r="A12711" i="13"/>
  <c r="A12712" i="13"/>
  <c r="A12713" i="13"/>
  <c r="A12714" i="13"/>
  <c r="A12715" i="13"/>
  <c r="A12716" i="13"/>
  <c r="A12717" i="13"/>
  <c r="A12718" i="13"/>
  <c r="A12719" i="13"/>
  <c r="A12720" i="13"/>
  <c r="A12721" i="13"/>
  <c r="A12722" i="13"/>
  <c r="A12723" i="13"/>
  <c r="A12724" i="13"/>
  <c r="A12725" i="13"/>
  <c r="A12726" i="13"/>
  <c r="A12727" i="13"/>
  <c r="A12728" i="13"/>
  <c r="A12729" i="13"/>
  <c r="A12730" i="13"/>
  <c r="A12731" i="13"/>
  <c r="A12732" i="13"/>
  <c r="A12733" i="13"/>
  <c r="A12734" i="13"/>
  <c r="A12735" i="13"/>
  <c r="A12736" i="13"/>
  <c r="A12737" i="13"/>
  <c r="A12738" i="13"/>
  <c r="A12739" i="13"/>
  <c r="A12740" i="13"/>
  <c r="A12741" i="13"/>
  <c r="A12742" i="13"/>
  <c r="A12743" i="13"/>
  <c r="A12744" i="13"/>
  <c r="A12745" i="13"/>
  <c r="A12746" i="13"/>
  <c r="A12747" i="13"/>
  <c r="A12748" i="13"/>
  <c r="A12749" i="13"/>
  <c r="A12750" i="13"/>
  <c r="A12751" i="13"/>
  <c r="A12752" i="13"/>
  <c r="A12753" i="13"/>
  <c r="A12754" i="13"/>
  <c r="A12755" i="13"/>
  <c r="A12756" i="13"/>
  <c r="A12757" i="13"/>
  <c r="A12758" i="13"/>
  <c r="A12759" i="13"/>
  <c r="A12760" i="13"/>
  <c r="A12761" i="13"/>
  <c r="A12762" i="13"/>
  <c r="A12763" i="13"/>
  <c r="A12764" i="13"/>
  <c r="A12765" i="13"/>
  <c r="A12766" i="13"/>
  <c r="A12767" i="13"/>
  <c r="A12768" i="13"/>
  <c r="A12769" i="13"/>
  <c r="A12770" i="13"/>
  <c r="A12771" i="13"/>
  <c r="A12772" i="13"/>
  <c r="A12773" i="13"/>
  <c r="A12774" i="13"/>
  <c r="A12775" i="13"/>
  <c r="A12776" i="13"/>
  <c r="A12777" i="13"/>
  <c r="A12778" i="13"/>
  <c r="A12779" i="13"/>
  <c r="A12780" i="13"/>
  <c r="A12781" i="13"/>
  <c r="A12782" i="13"/>
  <c r="A12783" i="13"/>
  <c r="A12784" i="13"/>
  <c r="A12785" i="13"/>
  <c r="A12786" i="13"/>
  <c r="A12787" i="13"/>
  <c r="A12788" i="13"/>
  <c r="A12789" i="13"/>
  <c r="A12790" i="13"/>
  <c r="A12791" i="13"/>
  <c r="A12792" i="13"/>
  <c r="A12793" i="13"/>
  <c r="A12794" i="13"/>
  <c r="A12795" i="13"/>
  <c r="A12796" i="13"/>
  <c r="A12797" i="13"/>
  <c r="A12798" i="13"/>
  <c r="A12799" i="13"/>
  <c r="A12800" i="13"/>
  <c r="A12801" i="13"/>
  <c r="A12802" i="13"/>
  <c r="A12803" i="13"/>
  <c r="A12804" i="13"/>
  <c r="A12805" i="13"/>
  <c r="A12806" i="13"/>
  <c r="A12807" i="13"/>
  <c r="A12808" i="13"/>
  <c r="A12809" i="13"/>
  <c r="A12810" i="13"/>
  <c r="A12811" i="13"/>
  <c r="A12812" i="13"/>
  <c r="A12813" i="13"/>
  <c r="A12814" i="13"/>
  <c r="A12815" i="13"/>
  <c r="A12816" i="13"/>
  <c r="A12817" i="13"/>
  <c r="A12818" i="13"/>
  <c r="A2" i="13"/>
  <c r="K2" i="13"/>
  <c r="K17" i="13"/>
  <c r="K15" i="13"/>
  <c r="K28" i="13"/>
  <c r="K10" i="13"/>
  <c r="K6" i="13"/>
  <c r="K13" i="13"/>
  <c r="K23" i="13"/>
  <c r="K20" i="13"/>
  <c r="K5" i="13"/>
  <c r="K22" i="13"/>
  <c r="K9" i="13"/>
  <c r="K11" i="13"/>
  <c r="K12" i="13"/>
  <c r="K16" i="13"/>
  <c r="K4" i="13"/>
  <c r="K21" i="13"/>
  <c r="K27" i="13"/>
  <c r="K7" i="13"/>
  <c r="K39" i="13"/>
  <c r="K48" i="13"/>
  <c r="K44" i="13"/>
  <c r="K50" i="13"/>
  <c r="K51" i="13"/>
  <c r="K42" i="13"/>
  <c r="K41" i="13"/>
  <c r="K30" i="13"/>
  <c r="K29" i="13"/>
  <c r="K37" i="13"/>
  <c r="K35" i="13"/>
  <c r="K32" i="13"/>
  <c r="K43" i="13"/>
  <c r="K36" i="13"/>
  <c r="K38" i="13"/>
  <c r="K40" i="13"/>
  <c r="K31" i="13"/>
  <c r="K33" i="13"/>
  <c r="K34" i="13"/>
  <c r="K45" i="13"/>
  <c r="K47" i="13"/>
  <c r="K85" i="13"/>
  <c r="K54" i="13"/>
  <c r="K65" i="13"/>
  <c r="K79" i="13"/>
  <c r="K61" i="13"/>
  <c r="K66" i="13"/>
  <c r="K55" i="13"/>
  <c r="K83" i="13"/>
  <c r="K72" i="13"/>
  <c r="K62" i="13"/>
  <c r="K70" i="13"/>
  <c r="K76" i="13"/>
  <c r="K74" i="13"/>
  <c r="K63" i="13"/>
  <c r="K73" i="13"/>
  <c r="K59" i="13"/>
  <c r="K84" i="13"/>
  <c r="K89" i="13"/>
  <c r="K92" i="13"/>
  <c r="K107" i="13"/>
  <c r="K105" i="13"/>
  <c r="K103" i="13"/>
  <c r="K102" i="13"/>
  <c r="K104" i="13"/>
  <c r="K101" i="13"/>
  <c r="K94" i="13"/>
  <c r="K109" i="13"/>
  <c r="K108" i="13"/>
  <c r="K110" i="13"/>
  <c r="K118" i="13"/>
  <c r="K117" i="13"/>
  <c r="K120" i="13"/>
  <c r="K125" i="13"/>
  <c r="K121" i="13"/>
  <c r="K123" i="13"/>
  <c r="K122" i="13"/>
  <c r="K111" i="13"/>
  <c r="K114" i="13"/>
  <c r="K113" i="13"/>
  <c r="K116" i="13"/>
  <c r="K115" i="13"/>
  <c r="K128" i="13"/>
  <c r="K136" i="13"/>
  <c r="K127" i="13"/>
  <c r="K139" i="13"/>
  <c r="K141" i="13"/>
  <c r="K137" i="13"/>
  <c r="K142" i="13"/>
  <c r="K131" i="13"/>
  <c r="K134" i="13"/>
  <c r="K129" i="13"/>
  <c r="K140" i="13"/>
  <c r="K171" i="13"/>
  <c r="K174" i="13"/>
  <c r="K146" i="13"/>
  <c r="K145" i="13"/>
  <c r="K175" i="13"/>
  <c r="K167" i="13"/>
  <c r="K166" i="13"/>
  <c r="K164" i="13"/>
  <c r="K156" i="13"/>
  <c r="K177" i="13"/>
  <c r="K169" i="13"/>
  <c r="K168" i="13"/>
  <c r="K155" i="13"/>
  <c r="K151" i="13"/>
  <c r="K159" i="13"/>
  <c r="K150" i="13"/>
  <c r="K153" i="13"/>
  <c r="K152" i="13"/>
  <c r="K148" i="13"/>
  <c r="K154" i="13"/>
  <c r="K165" i="13"/>
  <c r="K163" i="13"/>
  <c r="K149" i="13"/>
  <c r="K157" i="13"/>
  <c r="K172" i="13"/>
  <c r="K160" i="13"/>
  <c r="K194" i="13"/>
  <c r="K179" i="13"/>
  <c r="K180" i="13"/>
  <c r="K185" i="13"/>
  <c r="K191" i="13"/>
  <c r="K186" i="13"/>
  <c r="K182" i="13"/>
  <c r="K188" i="13"/>
  <c r="K190" i="13"/>
  <c r="K183" i="13"/>
  <c r="K181" i="13"/>
  <c r="K187" i="13"/>
  <c r="K184" i="13"/>
  <c r="K193" i="13"/>
  <c r="K202" i="13"/>
  <c r="K196" i="13"/>
  <c r="K208" i="13"/>
  <c r="K203" i="13"/>
  <c r="K213" i="13"/>
  <c r="K197" i="13"/>
  <c r="K209" i="13"/>
  <c r="K201" i="13"/>
  <c r="K210" i="13"/>
  <c r="K199" i="13"/>
  <c r="K200" i="13"/>
  <c r="K206" i="13"/>
  <c r="K214" i="13"/>
  <c r="K211" i="13"/>
  <c r="K232" i="13"/>
  <c r="K233" i="13"/>
  <c r="K227" i="13"/>
  <c r="K222" i="13"/>
  <c r="K225" i="13"/>
  <c r="K224" i="13"/>
  <c r="K229" i="13"/>
  <c r="K215" i="13"/>
  <c r="K220" i="13"/>
  <c r="K217" i="13"/>
  <c r="K223" i="13"/>
  <c r="K219" i="13"/>
  <c r="K221" i="13"/>
  <c r="K234" i="13"/>
  <c r="K260" i="13"/>
  <c r="K252" i="13"/>
  <c r="K254" i="13"/>
  <c r="K251" i="13"/>
  <c r="K253" i="13"/>
  <c r="K235" i="13"/>
  <c r="K256" i="13"/>
  <c r="K240" i="13"/>
  <c r="K238" i="13"/>
  <c r="K257" i="13"/>
  <c r="K245" i="13"/>
  <c r="K247" i="13"/>
  <c r="K236" i="13"/>
  <c r="K237" i="13"/>
  <c r="K241" i="13"/>
  <c r="K246" i="13"/>
  <c r="K239" i="13"/>
  <c r="K248" i="13"/>
  <c r="K243" i="13"/>
  <c r="K244" i="13"/>
  <c r="K242" i="13"/>
  <c r="K249" i="13"/>
  <c r="K259" i="13"/>
  <c r="K250" i="13"/>
  <c r="K289" i="13"/>
  <c r="K295" i="13"/>
  <c r="K262" i="13"/>
  <c r="K269" i="13"/>
  <c r="K272" i="13"/>
  <c r="K291" i="13"/>
  <c r="K276" i="13"/>
  <c r="K282" i="13"/>
  <c r="K274" i="13"/>
  <c r="K283" i="13"/>
  <c r="K263" i="13"/>
  <c r="K293" i="13"/>
  <c r="K264" i="13"/>
  <c r="K287" i="13"/>
  <c r="K285" i="13"/>
  <c r="K271" i="13"/>
  <c r="K286" i="13"/>
  <c r="K281" i="13"/>
  <c r="K277" i="13"/>
  <c r="K273" i="13"/>
  <c r="K270" i="13"/>
  <c r="K267" i="13"/>
  <c r="K294" i="13"/>
  <c r="K278" i="13"/>
  <c r="K317" i="13"/>
  <c r="K309" i="13"/>
  <c r="K298" i="13"/>
  <c r="K313" i="13"/>
  <c r="K296" i="13"/>
  <c r="K304" i="13"/>
  <c r="K303" i="13"/>
  <c r="K314" i="13"/>
  <c r="K302" i="13"/>
  <c r="K306" i="13"/>
  <c r="K299" i="13"/>
  <c r="K297" i="13"/>
  <c r="K312" i="13"/>
  <c r="K308" i="13"/>
  <c r="K318" i="13"/>
  <c r="K311" i="13"/>
  <c r="K305" i="13"/>
  <c r="K321" i="13"/>
  <c r="K322" i="13"/>
  <c r="K310" i="13"/>
  <c r="K320" i="13"/>
  <c r="K307" i="13"/>
  <c r="K353" i="13"/>
  <c r="K336" i="13"/>
  <c r="K354" i="13"/>
  <c r="K348" i="13"/>
  <c r="K332" i="13"/>
  <c r="K346" i="13"/>
  <c r="K325" i="13"/>
  <c r="K351" i="13"/>
  <c r="K344" i="13"/>
  <c r="K330" i="13"/>
  <c r="K343" i="13"/>
  <c r="K340" i="13"/>
  <c r="K334" i="13"/>
  <c r="K331" i="13"/>
  <c r="K341" i="13"/>
  <c r="K338" i="13"/>
  <c r="K324" i="13"/>
  <c r="K323" i="13"/>
  <c r="K333" i="13"/>
  <c r="K355" i="13"/>
  <c r="K327" i="13"/>
  <c r="K335" i="13"/>
  <c r="K356" i="13"/>
  <c r="K374" i="13"/>
  <c r="K373" i="13"/>
  <c r="K363" i="13"/>
  <c r="K369" i="13"/>
  <c r="K370" i="13"/>
  <c r="K360" i="13"/>
  <c r="K368" i="13"/>
  <c r="K367" i="13"/>
  <c r="K372" i="13"/>
  <c r="K361" i="13"/>
  <c r="K366" i="13"/>
  <c r="K378" i="13"/>
  <c r="K376" i="13"/>
  <c r="K358" i="13"/>
  <c r="K406" i="13"/>
  <c r="K407" i="13"/>
  <c r="K381" i="13"/>
  <c r="K387" i="13"/>
  <c r="K395" i="13"/>
  <c r="K388" i="13"/>
  <c r="K404" i="13"/>
  <c r="K398" i="13"/>
  <c r="K401" i="13"/>
  <c r="K385" i="13"/>
  <c r="K389" i="13"/>
  <c r="K383" i="13"/>
  <c r="K390" i="13"/>
  <c r="K393" i="13"/>
  <c r="K384" i="13"/>
  <c r="K400" i="13"/>
  <c r="K399" i="13"/>
  <c r="K396" i="13"/>
  <c r="K392" i="13"/>
  <c r="K405" i="13"/>
  <c r="K410" i="13"/>
  <c r="K409" i="13"/>
  <c r="K444" i="13"/>
  <c r="K412" i="13"/>
  <c r="K447" i="13"/>
  <c r="K441" i="13"/>
  <c r="K448" i="13"/>
  <c r="K423" i="13"/>
  <c r="K433" i="13"/>
  <c r="K430" i="13"/>
  <c r="K420" i="13"/>
  <c r="K442" i="13"/>
  <c r="K438" i="13"/>
  <c r="K414" i="13"/>
  <c r="K418" i="13"/>
  <c r="K443" i="13"/>
  <c r="K431" i="13"/>
  <c r="K428" i="13"/>
  <c r="K429" i="13"/>
  <c r="K439" i="13"/>
  <c r="K435" i="13"/>
  <c r="K415" i="13"/>
  <c r="K417" i="13"/>
  <c r="K427" i="13"/>
  <c r="K446" i="13"/>
  <c r="K450" i="13"/>
  <c r="K471" i="13"/>
  <c r="K473" i="13"/>
  <c r="K451" i="13"/>
  <c r="K469" i="13"/>
  <c r="K470" i="13"/>
  <c r="K465" i="13"/>
  <c r="K457" i="13"/>
  <c r="K464" i="13"/>
  <c r="K472" i="13"/>
  <c r="K461" i="13"/>
  <c r="K459" i="13"/>
  <c r="K467" i="13"/>
  <c r="K452" i="13"/>
  <c r="K466" i="13"/>
  <c r="K455" i="13"/>
  <c r="K463" i="13"/>
  <c r="K456" i="13"/>
  <c r="K454" i="13"/>
  <c r="K460" i="13"/>
  <c r="K510" i="13"/>
  <c r="K474" i="13"/>
  <c r="K516" i="13"/>
  <c r="K507" i="13"/>
  <c r="K476" i="13"/>
  <c r="K515" i="13"/>
  <c r="K488" i="13"/>
  <c r="K513" i="13"/>
  <c r="K514" i="13"/>
  <c r="K506" i="13"/>
  <c r="K497" i="13"/>
  <c r="K499" i="13"/>
  <c r="K509" i="13"/>
  <c r="K489" i="13"/>
  <c r="K486" i="13"/>
  <c r="K479" i="13"/>
  <c r="K498" i="13"/>
  <c r="K480" i="13"/>
  <c r="K508" i="13"/>
  <c r="K482" i="13"/>
  <c r="K481" i="13"/>
  <c r="K511" i="13"/>
  <c r="K503" i="13"/>
  <c r="K484" i="13"/>
  <c r="K490" i="13"/>
  <c r="K491" i="13"/>
  <c r="K496" i="13"/>
  <c r="K483" i="13"/>
  <c r="K555" i="13"/>
  <c r="K538" i="13"/>
  <c r="K550" i="13"/>
  <c r="K547" i="13"/>
  <c r="K541" i="13"/>
  <c r="K523" i="13"/>
  <c r="K525" i="13"/>
  <c r="K551" i="13"/>
  <c r="K517" i="13"/>
  <c r="K546" i="13"/>
  <c r="K544" i="13"/>
  <c r="K535" i="13"/>
  <c r="K518" i="13"/>
  <c r="K536" i="13"/>
  <c r="K520" i="13"/>
  <c r="K530" i="13"/>
  <c r="K548" i="13"/>
  <c r="K540" i="13"/>
  <c r="K532" i="13"/>
  <c r="K539" i="13"/>
  <c r="K524" i="13"/>
  <c r="K531" i="13"/>
  <c r="K575" i="13"/>
  <c r="K556" i="13"/>
  <c r="K581" i="13"/>
  <c r="K559" i="13"/>
  <c r="K569" i="13"/>
  <c r="K570" i="13"/>
  <c r="K558" i="13"/>
  <c r="K561" i="13"/>
  <c r="K564" i="13"/>
  <c r="K560" i="13"/>
  <c r="K573" i="13"/>
  <c r="K579" i="13"/>
  <c r="K566" i="13"/>
  <c r="K571" i="13"/>
  <c r="K577" i="13"/>
  <c r="K565" i="13"/>
  <c r="K583" i="13"/>
  <c r="K618" i="13"/>
  <c r="K588" i="13"/>
  <c r="K604" i="13"/>
  <c r="K587" i="13"/>
  <c r="K589" i="13"/>
  <c r="K596" i="13"/>
  <c r="K611" i="13"/>
  <c r="K610" i="13"/>
  <c r="K620" i="13"/>
  <c r="K600" i="13"/>
  <c r="K614" i="13"/>
  <c r="K602" i="13"/>
  <c r="K601" i="13"/>
  <c r="K609" i="13"/>
  <c r="K615" i="13"/>
  <c r="K597" i="13"/>
  <c r="K594" i="13"/>
  <c r="K603" i="13"/>
  <c r="K623" i="13"/>
  <c r="K592" i="13"/>
  <c r="K599" i="13"/>
  <c r="K605" i="13"/>
  <c r="K612" i="13"/>
  <c r="K591" i="13"/>
  <c r="K622" i="13"/>
  <c r="K635" i="13"/>
  <c r="K643" i="13"/>
  <c r="K625" i="13"/>
  <c r="K641" i="13"/>
  <c r="K645" i="13"/>
  <c r="K631" i="13"/>
  <c r="K646" i="13"/>
  <c r="K634" i="13"/>
  <c r="K632" i="13"/>
  <c r="K637" i="13"/>
  <c r="K627" i="13"/>
  <c r="K644" i="13"/>
  <c r="K629" i="13"/>
  <c r="K638" i="13"/>
  <c r="K626" i="13"/>
  <c r="K642" i="13"/>
  <c r="K633" i="13"/>
  <c r="K639" i="13"/>
  <c r="K636" i="13"/>
  <c r="K630" i="13"/>
  <c r="K628" i="13"/>
  <c r="K647" i="13"/>
  <c r="K648" i="13"/>
  <c r="K688" i="13"/>
  <c r="K685" i="13"/>
  <c r="K652" i="13"/>
  <c r="K686" i="13"/>
  <c r="K655" i="13"/>
  <c r="K678" i="13"/>
  <c r="K674" i="13"/>
  <c r="K663" i="13"/>
  <c r="K675" i="13"/>
  <c r="K667" i="13"/>
  <c r="K680" i="13"/>
  <c r="K660" i="13"/>
  <c r="K673" i="13"/>
  <c r="K668" i="13"/>
  <c r="K651" i="13"/>
  <c r="K658" i="13"/>
  <c r="K665" i="13"/>
  <c r="K670" i="13"/>
  <c r="K664" i="13"/>
  <c r="K661" i="13"/>
  <c r="K677" i="13"/>
  <c r="K671" i="13"/>
  <c r="K657" i="13"/>
  <c r="K653" i="13"/>
  <c r="K689" i="13"/>
  <c r="K699" i="13"/>
  <c r="K703" i="13"/>
  <c r="K725" i="13"/>
  <c r="K726" i="13"/>
  <c r="K723" i="13"/>
  <c r="K693" i="13"/>
  <c r="K727" i="13"/>
  <c r="K692" i="13"/>
  <c r="K708" i="13"/>
  <c r="K690" i="13"/>
  <c r="K710" i="13"/>
  <c r="K711" i="13"/>
  <c r="K712" i="13"/>
  <c r="K702" i="13"/>
  <c r="K698" i="13"/>
  <c r="K721" i="13"/>
  <c r="K715" i="13"/>
  <c r="K697" i="13"/>
  <c r="K714" i="13"/>
  <c r="K707" i="13"/>
  <c r="K695" i="13"/>
  <c r="K758" i="13"/>
  <c r="K760" i="13"/>
  <c r="K743" i="13"/>
  <c r="K756" i="13"/>
  <c r="K763" i="13"/>
  <c r="K754" i="13"/>
  <c r="K755" i="13"/>
  <c r="K729" i="13"/>
  <c r="K745" i="13"/>
  <c r="K736" i="13"/>
  <c r="K739" i="13"/>
  <c r="K746" i="13"/>
  <c r="K759" i="13"/>
  <c r="K742" i="13"/>
  <c r="K747" i="13"/>
  <c r="K764" i="13"/>
  <c r="K753" i="13"/>
  <c r="K731" i="13"/>
  <c r="K762" i="13"/>
  <c r="K735" i="13"/>
  <c r="K737" i="13"/>
  <c r="K751" i="13"/>
  <c r="K740" i="13"/>
  <c r="K730" i="13"/>
  <c r="K789" i="13"/>
  <c r="K788" i="13"/>
  <c r="K780" i="13"/>
  <c r="K786" i="13"/>
  <c r="K777" i="13"/>
  <c r="K773" i="13"/>
  <c r="K783" i="13"/>
  <c r="K766" i="13"/>
  <c r="K787" i="13"/>
  <c r="K769" i="13"/>
  <c r="K784" i="13"/>
  <c r="K775" i="13"/>
  <c r="K785" i="13"/>
  <c r="K772" i="13"/>
  <c r="K768" i="13"/>
  <c r="K771" i="13"/>
  <c r="K767" i="13"/>
  <c r="K804" i="13"/>
  <c r="K819" i="13"/>
  <c r="K825" i="13"/>
  <c r="K812" i="13"/>
  <c r="K791" i="13"/>
  <c r="K792" i="13"/>
  <c r="K813" i="13"/>
  <c r="K810" i="13"/>
  <c r="K817" i="13"/>
  <c r="K823" i="13"/>
  <c r="K824" i="13"/>
  <c r="K798" i="13"/>
  <c r="K808" i="13"/>
  <c r="K807" i="13"/>
  <c r="K818" i="13"/>
  <c r="K815" i="13"/>
  <c r="K803" i="13"/>
  <c r="K802" i="13"/>
  <c r="K801" i="13"/>
  <c r="K805" i="13"/>
  <c r="K809" i="13"/>
  <c r="K793" i="13"/>
  <c r="K826" i="13"/>
  <c r="K852" i="13"/>
  <c r="K851" i="13"/>
  <c r="K853" i="13"/>
  <c r="K848" i="13"/>
  <c r="K849" i="13"/>
  <c r="K835" i="13"/>
  <c r="K840" i="13"/>
  <c r="K829" i="13"/>
  <c r="K841" i="13"/>
  <c r="K844" i="13"/>
  <c r="K834" i="13"/>
  <c r="K845" i="13"/>
  <c r="K833" i="13"/>
  <c r="K830" i="13"/>
  <c r="K854" i="13"/>
  <c r="K865" i="13"/>
  <c r="K888" i="13"/>
  <c r="K881" i="13"/>
  <c r="K884" i="13"/>
  <c r="K871" i="13"/>
  <c r="K857" i="13"/>
  <c r="K866" i="13"/>
  <c r="K868" i="13"/>
  <c r="K863" i="13"/>
  <c r="K864" i="13"/>
  <c r="K877" i="13"/>
  <c r="K872" i="13"/>
  <c r="K862" i="13"/>
  <c r="K876" i="13"/>
  <c r="K885" i="13"/>
  <c r="K887" i="13"/>
  <c r="K879" i="13"/>
  <c r="K875" i="13"/>
  <c r="K860" i="13"/>
  <c r="K886" i="13"/>
  <c r="K897" i="13"/>
  <c r="K901" i="13"/>
  <c r="K899" i="13"/>
  <c r="K895" i="13"/>
  <c r="K902" i="13"/>
  <c r="K889" i="13"/>
  <c r="K908" i="13"/>
  <c r="K890" i="13"/>
  <c r="K896" i="13"/>
  <c r="K892" i="13"/>
  <c r="K905" i="13"/>
  <c r="K894" i="13"/>
  <c r="K909" i="13"/>
  <c r="K910" i="13"/>
  <c r="K893" i="13"/>
  <c r="K912" i="13"/>
  <c r="K911" i="13"/>
  <c r="K944" i="13"/>
  <c r="K937" i="13"/>
  <c r="K930" i="13"/>
  <c r="K943" i="13"/>
  <c r="K913" i="13"/>
  <c r="K941" i="13"/>
  <c r="K938" i="13"/>
  <c r="K917" i="13"/>
  <c r="K942" i="13"/>
  <c r="K919" i="13"/>
  <c r="K935" i="13"/>
  <c r="K926" i="13"/>
  <c r="K932" i="13"/>
  <c r="K929" i="13"/>
  <c r="K927" i="13"/>
  <c r="K925" i="13"/>
  <c r="K928" i="13"/>
  <c r="K931" i="13"/>
  <c r="K922" i="13"/>
  <c r="K920" i="13"/>
  <c r="K940" i="13"/>
  <c r="K939" i="13"/>
  <c r="K947" i="13"/>
  <c r="K955" i="13"/>
  <c r="K945" i="13"/>
  <c r="K970" i="13"/>
  <c r="K946" i="13"/>
  <c r="K966" i="13"/>
  <c r="K969" i="13"/>
  <c r="K965" i="13"/>
  <c r="K964" i="13"/>
  <c r="K972" i="13"/>
  <c r="K948" i="13"/>
  <c r="K960" i="13"/>
  <c r="K958" i="13"/>
  <c r="K954" i="13"/>
  <c r="K950" i="13"/>
  <c r="K959" i="13"/>
  <c r="K956" i="13"/>
  <c r="K962" i="13"/>
  <c r="K963" i="13"/>
  <c r="K957" i="13"/>
  <c r="K952" i="13"/>
  <c r="K967" i="13"/>
  <c r="K968" i="13"/>
  <c r="K975" i="13"/>
  <c r="K973" i="13"/>
  <c r="K976" i="13"/>
  <c r="K977" i="13"/>
  <c r="K985" i="13"/>
  <c r="K986" i="13"/>
  <c r="K984" i="13"/>
  <c r="K978" i="13"/>
  <c r="K980" i="13"/>
  <c r="K988" i="13"/>
  <c r="K989" i="13"/>
  <c r="K982" i="13"/>
  <c r="K999" i="13"/>
  <c r="K1016" i="13"/>
  <c r="K1001" i="13"/>
  <c r="K1012" i="13"/>
  <c r="K990" i="13"/>
  <c r="K998" i="13"/>
  <c r="K992" i="13"/>
  <c r="K1011" i="13"/>
  <c r="K994" i="13"/>
  <c r="K1006" i="13"/>
  <c r="K996" i="13"/>
  <c r="K997" i="13"/>
  <c r="K1010" i="13"/>
  <c r="K1008" i="13"/>
  <c r="K1005" i="13"/>
  <c r="K1015" i="13"/>
  <c r="K1044" i="13"/>
  <c r="K1030" i="13"/>
  <c r="K1039" i="13"/>
  <c r="K1018" i="13"/>
  <c r="K1046" i="13"/>
  <c r="K1045" i="13"/>
  <c r="K1020" i="13"/>
  <c r="K1047" i="13"/>
  <c r="K1037" i="13"/>
  <c r="K1023" i="13"/>
  <c r="K1017" i="13"/>
  <c r="K1042" i="13"/>
  <c r="K1022" i="13"/>
  <c r="K1027" i="13"/>
  <c r="K1034" i="13"/>
  <c r="K1028" i="13"/>
  <c r="K1032" i="13"/>
  <c r="K1029" i="13"/>
  <c r="K1082" i="13"/>
  <c r="K1074" i="13"/>
  <c r="K1083" i="13"/>
  <c r="K1084" i="13"/>
  <c r="K1066" i="13"/>
  <c r="K1048" i="13"/>
  <c r="K1073" i="13"/>
  <c r="K1080" i="13"/>
  <c r="K1067" i="13"/>
  <c r="K1051" i="13"/>
  <c r="K1050" i="13"/>
  <c r="K1054" i="13"/>
  <c r="K1065" i="13"/>
  <c r="K1055" i="13"/>
  <c r="K1061" i="13"/>
  <c r="K1068" i="13"/>
  <c r="K1075" i="13"/>
  <c r="K1085" i="13"/>
  <c r="K1053" i="13"/>
  <c r="K1057" i="13"/>
  <c r="K1064" i="13"/>
  <c r="K1060" i="13"/>
  <c r="K1059" i="13"/>
  <c r="K1087" i="13"/>
  <c r="K1118" i="13"/>
  <c r="K1097" i="13"/>
  <c r="K1088" i="13"/>
  <c r="K1115" i="13"/>
  <c r="K1086" i="13"/>
  <c r="K1117" i="13"/>
  <c r="K1092" i="13"/>
  <c r="K1116" i="13"/>
  <c r="K1119" i="13"/>
  <c r="K1094" i="13"/>
  <c r="K1113" i="13"/>
  <c r="K1112" i="13"/>
  <c r="K1110" i="13"/>
  <c r="K1109" i="13"/>
  <c r="K1100" i="13"/>
  <c r="K1096" i="13"/>
  <c r="K1107" i="13"/>
  <c r="K1103" i="13"/>
  <c r="K1102" i="13"/>
  <c r="K1095" i="13"/>
  <c r="K1106" i="13"/>
  <c r="K1111" i="13"/>
  <c r="K1114" i="13"/>
  <c r="K1099" i="13"/>
  <c r="K1121" i="13"/>
  <c r="K1137" i="13"/>
  <c r="K1143" i="13"/>
  <c r="K1145" i="13"/>
  <c r="K1144" i="13"/>
  <c r="K1139" i="13"/>
  <c r="K1129" i="13"/>
  <c r="K1141" i="13"/>
  <c r="K1140" i="13"/>
  <c r="K1120" i="13"/>
  <c r="K1124" i="13"/>
  <c r="K1126" i="13"/>
  <c r="K1122" i="13"/>
  <c r="K1142" i="13"/>
  <c r="K1125" i="13"/>
  <c r="K1132" i="13"/>
  <c r="K1138" i="13"/>
  <c r="K1123" i="13"/>
  <c r="K1133" i="13"/>
  <c r="K1135" i="13"/>
  <c r="K1136" i="13"/>
  <c r="K1160" i="13"/>
  <c r="K1167" i="13"/>
  <c r="K1163" i="13"/>
  <c r="K1166" i="13"/>
  <c r="K1147" i="13"/>
  <c r="K1148" i="13"/>
  <c r="K1156" i="13"/>
  <c r="K1151" i="13"/>
  <c r="K1164" i="13"/>
  <c r="K1152" i="13"/>
  <c r="K1154" i="13"/>
  <c r="K1149" i="13"/>
  <c r="K1157" i="13"/>
  <c r="K1153" i="13"/>
  <c r="K1155" i="13"/>
  <c r="K1150" i="13"/>
  <c r="K1165" i="13"/>
  <c r="K1158" i="13"/>
  <c r="K1191" i="13"/>
  <c r="K1173" i="13"/>
  <c r="K1193" i="13"/>
  <c r="K1189" i="13"/>
  <c r="K1171" i="13"/>
  <c r="K1170" i="13"/>
  <c r="K1176" i="13"/>
  <c r="K1168" i="13"/>
  <c r="K1184" i="13"/>
  <c r="K1182" i="13"/>
  <c r="K1177" i="13"/>
  <c r="K1183" i="13"/>
  <c r="K1178" i="13"/>
  <c r="K1172" i="13"/>
  <c r="K1196" i="13"/>
  <c r="K1195" i="13"/>
  <c r="K1194" i="13"/>
  <c r="K1175" i="13"/>
  <c r="K1223" i="13"/>
  <c r="K1206" i="13"/>
  <c r="K1218" i="13"/>
  <c r="K1198" i="13"/>
  <c r="K1221" i="13"/>
  <c r="K1222" i="13"/>
  <c r="K1220" i="13"/>
  <c r="K1204" i="13"/>
  <c r="K1203" i="13"/>
  <c r="K1202" i="13"/>
  <c r="K1224" i="13"/>
  <c r="K1210" i="13"/>
  <c r="K1216" i="13"/>
  <c r="K1217" i="13"/>
  <c r="K1215" i="13"/>
  <c r="K1201" i="13"/>
  <c r="K1209" i="13"/>
  <c r="K1208" i="13"/>
  <c r="K1207" i="13"/>
  <c r="K1200" i="13"/>
  <c r="K1214" i="13"/>
  <c r="K1199" i="13"/>
  <c r="K1249" i="13"/>
  <c r="K1235" i="13"/>
  <c r="K1251" i="13"/>
  <c r="K1253" i="13"/>
  <c r="K1241" i="13"/>
  <c r="K1247" i="13"/>
  <c r="K1232" i="13"/>
  <c r="K1252" i="13"/>
  <c r="K1227" i="13"/>
  <c r="K1225" i="13"/>
  <c r="K1233" i="13"/>
  <c r="K1240" i="13"/>
  <c r="K1226" i="13"/>
  <c r="K1243" i="13"/>
  <c r="K1228" i="13"/>
  <c r="K1231" i="13"/>
  <c r="K1248" i="13"/>
  <c r="K1264" i="13"/>
  <c r="K1276" i="13"/>
  <c r="K1256" i="13"/>
  <c r="K1281" i="13"/>
  <c r="K1283" i="13"/>
  <c r="K1254" i="13"/>
  <c r="K1280" i="13"/>
  <c r="K1255" i="13"/>
  <c r="K1268" i="13"/>
  <c r="K1262" i="13"/>
  <c r="K1279" i="13"/>
  <c r="K1263" i="13"/>
  <c r="K1271" i="13"/>
  <c r="K1261" i="13"/>
  <c r="K1265" i="13"/>
  <c r="K1272" i="13"/>
  <c r="K1267" i="13"/>
  <c r="K1274" i="13"/>
  <c r="K1284" i="13"/>
  <c r="K1285" i="13"/>
  <c r="K1311" i="13"/>
  <c r="K1309" i="13"/>
  <c r="K1312" i="13"/>
  <c r="K1292" i="13"/>
  <c r="K1310" i="13"/>
  <c r="K1295" i="13"/>
  <c r="K1307" i="13"/>
  <c r="K1293" i="13"/>
  <c r="K1291" i="13"/>
  <c r="K1304" i="13"/>
  <c r="K1308" i="13"/>
  <c r="K1301" i="13"/>
  <c r="K1287" i="13"/>
  <c r="K1298" i="13"/>
  <c r="K1286" i="13"/>
  <c r="K1290" i="13"/>
  <c r="K1294" i="13"/>
  <c r="K1288" i="13"/>
  <c r="K1314" i="13"/>
  <c r="K1333" i="13"/>
  <c r="K1315" i="13"/>
  <c r="K1332" i="13"/>
  <c r="K1316" i="13"/>
  <c r="K1322" i="13"/>
  <c r="K1325" i="13"/>
  <c r="K1326" i="13"/>
  <c r="K1329" i="13"/>
  <c r="K1321" i="13"/>
  <c r="K1323" i="13"/>
  <c r="K1328" i="13"/>
  <c r="K1324" i="13"/>
  <c r="K1335" i="13"/>
  <c r="K1330" i="13"/>
  <c r="K1371" i="13"/>
  <c r="K1354" i="13"/>
  <c r="K1360" i="13"/>
  <c r="K1346" i="13"/>
  <c r="K1358" i="13"/>
  <c r="K1350" i="13"/>
  <c r="K1365" i="13"/>
  <c r="K1364" i="13"/>
  <c r="K1338" i="13"/>
  <c r="K1341" i="13"/>
  <c r="K1352" i="13"/>
  <c r="K1367" i="13"/>
  <c r="K1337" i="13"/>
  <c r="K1342" i="13"/>
  <c r="K1355" i="13"/>
  <c r="K1357" i="13"/>
  <c r="K1345" i="13"/>
  <c r="K1348" i="13"/>
  <c r="K1351" i="13"/>
  <c r="K1349" i="13"/>
  <c r="K1353" i="13"/>
  <c r="K1369" i="13"/>
  <c r="K1370" i="13"/>
  <c r="K1362" i="13"/>
  <c r="K1368" i="13"/>
  <c r="K1363" i="13"/>
  <c r="K1343" i="13"/>
  <c r="K1391" i="13"/>
  <c r="K1377" i="13"/>
  <c r="K1400" i="13"/>
  <c r="K1374" i="13"/>
  <c r="K1398" i="13"/>
  <c r="K1392" i="13"/>
  <c r="K1403" i="13"/>
  <c r="K1397" i="13"/>
  <c r="K1384" i="13"/>
  <c r="K1401" i="13"/>
  <c r="K1405" i="13"/>
  <c r="K1378" i="13"/>
  <c r="K1376" i="13"/>
  <c r="K1389" i="13"/>
  <c r="K1372" i="13"/>
  <c r="K1394" i="13"/>
  <c r="K1396" i="13"/>
  <c r="K1381" i="13"/>
  <c r="K1382" i="13"/>
  <c r="K1387" i="13"/>
  <c r="K1388" i="13"/>
  <c r="K1383" i="13"/>
  <c r="K1404" i="13"/>
  <c r="K1419" i="13"/>
  <c r="K1413" i="13"/>
  <c r="K1407" i="13"/>
  <c r="K1410" i="13"/>
  <c r="K1412" i="13"/>
  <c r="K1414" i="13"/>
  <c r="K1415" i="13"/>
  <c r="K1409" i="13"/>
  <c r="K1416" i="13"/>
  <c r="K1417" i="13"/>
  <c r="K1439" i="13"/>
  <c r="K1427" i="13"/>
  <c r="K1421" i="13"/>
  <c r="K1420" i="13"/>
  <c r="K1438" i="13"/>
  <c r="K1434" i="13"/>
  <c r="K1424" i="13"/>
  <c r="K1433" i="13"/>
  <c r="K1436" i="13"/>
  <c r="K1423" i="13"/>
  <c r="K1435" i="13"/>
  <c r="K1431" i="13"/>
  <c r="K1432" i="13"/>
  <c r="K1440" i="13"/>
  <c r="K1437" i="13"/>
  <c r="K1452" i="13"/>
  <c r="K1478" i="13"/>
  <c r="K1480" i="13"/>
  <c r="K1443" i="13"/>
  <c r="K1457" i="13"/>
  <c r="K1468" i="13"/>
  <c r="K1445" i="13"/>
  <c r="K1471" i="13"/>
  <c r="K1456" i="13"/>
  <c r="K1479" i="13"/>
  <c r="K1469" i="13"/>
  <c r="K1454" i="13"/>
  <c r="K1441" i="13"/>
  <c r="K1472" i="13"/>
  <c r="K1467" i="13"/>
  <c r="K1470" i="13"/>
  <c r="K1459" i="13"/>
  <c r="K1447" i="13"/>
  <c r="K1455" i="13"/>
  <c r="K1450" i="13"/>
  <c r="K1460" i="13"/>
  <c r="K1465" i="13"/>
  <c r="K1449" i="13"/>
  <c r="K1464" i="13"/>
  <c r="K1458" i="13"/>
  <c r="K1461" i="13"/>
  <c r="K1476" i="13"/>
  <c r="K1448" i="13"/>
  <c r="K1506" i="13"/>
  <c r="K1505" i="13"/>
  <c r="K1493" i="13"/>
  <c r="K1481" i="13"/>
  <c r="K1501" i="13"/>
  <c r="K1504" i="13"/>
  <c r="K1498" i="13"/>
  <c r="K1486" i="13"/>
  <c r="K1492" i="13"/>
  <c r="K1482" i="13"/>
  <c r="K1496" i="13"/>
  <c r="K1497" i="13"/>
  <c r="K1500" i="13"/>
  <c r="K1484" i="13"/>
  <c r="K1489" i="13"/>
  <c r="K1510" i="13"/>
  <c r="K1507" i="13"/>
  <c r="K1535" i="13"/>
  <c r="K1534" i="13"/>
  <c r="K1508" i="13"/>
  <c r="K1530" i="13"/>
  <c r="K1531" i="13"/>
  <c r="K1516" i="13"/>
  <c r="K1523" i="13"/>
  <c r="K1515" i="13"/>
  <c r="K1528" i="13"/>
  <c r="K1525" i="13"/>
  <c r="K1513" i="13"/>
  <c r="K1533" i="13"/>
  <c r="K1518" i="13"/>
  <c r="K1520" i="13"/>
  <c r="K1527" i="13"/>
  <c r="K1519" i="13"/>
  <c r="K1536" i="13"/>
  <c r="K1537" i="13"/>
  <c r="K1524" i="13"/>
  <c r="K1565" i="13"/>
  <c r="K1564" i="13"/>
  <c r="K1552" i="13"/>
  <c r="K1560" i="13"/>
  <c r="K1547" i="13"/>
  <c r="K1566" i="13"/>
  <c r="K1538" i="13"/>
  <c r="K1550" i="13"/>
  <c r="K1544" i="13"/>
  <c r="K1540" i="13"/>
  <c r="K1563" i="13"/>
  <c r="K1541" i="13"/>
  <c r="K1558" i="13"/>
  <c r="K1545" i="13"/>
  <c r="K1548" i="13"/>
  <c r="K1561" i="13"/>
  <c r="K1542" i="13"/>
  <c r="K1557" i="13"/>
  <c r="K1559" i="13"/>
  <c r="K1549" i="13"/>
  <c r="K1551" i="13"/>
  <c r="K1554" i="13"/>
  <c r="K1553" i="13"/>
  <c r="K1546" i="13"/>
  <c r="K81" i="13"/>
  <c r="K86" i="13"/>
  <c r="K87" i="13"/>
  <c r="K98" i="13"/>
  <c r="K100" i="13"/>
  <c r="K124" i="13"/>
  <c r="K119" i="13"/>
  <c r="K130" i="13"/>
  <c r="K132" i="13"/>
  <c r="K133" i="13"/>
  <c r="K135" i="13"/>
  <c r="K138" i="13"/>
  <c r="K176" i="13"/>
  <c r="K192" i="13"/>
  <c r="K195" i="13"/>
  <c r="K212" i="13"/>
  <c r="K204" i="13"/>
  <c r="K216" i="13"/>
  <c r="K275" i="13"/>
  <c r="K347" i="13"/>
  <c r="K349" i="13"/>
  <c r="K350" i="13"/>
  <c r="K362" i="13"/>
  <c r="K365" i="13"/>
  <c r="K371" i="13"/>
  <c r="K380" i="13"/>
  <c r="K394" i="13"/>
  <c r="K453" i="13"/>
  <c r="K462" i="13"/>
  <c r="K495" i="13"/>
  <c r="K553" i="13"/>
  <c r="K527" i="13"/>
  <c r="K528" i="13"/>
  <c r="K529" i="13"/>
  <c r="K542" i="13"/>
  <c r="K584" i="13"/>
  <c r="K621" i="13"/>
  <c r="K706" i="13"/>
  <c r="K713" i="13"/>
  <c r="K744" i="13"/>
  <c r="K794" i="13"/>
  <c r="K795" i="13"/>
  <c r="K796" i="13"/>
  <c r="K797" i="13"/>
  <c r="K799" i="13"/>
  <c r="K800" i="13"/>
  <c r="K811" i="13"/>
  <c r="K820" i="13"/>
  <c r="K839" i="13"/>
  <c r="K831" i="13"/>
  <c r="K832" i="13"/>
  <c r="K836" i="13"/>
  <c r="K837" i="13"/>
  <c r="K838" i="13"/>
  <c r="K842" i="13"/>
  <c r="K843" i="13"/>
  <c r="K914" i="13"/>
  <c r="K933" i="13"/>
  <c r="K934" i="13"/>
  <c r="K936" i="13"/>
  <c r="K949" i="13"/>
  <c r="K961" i="13"/>
  <c r="K1052" i="13"/>
  <c r="K1063" i="13"/>
  <c r="K1070" i="13"/>
  <c r="K1072" i="13"/>
  <c r="K1078" i="13"/>
  <c r="K1127" i="13"/>
  <c r="K1128" i="13"/>
  <c r="K1130" i="13"/>
  <c r="K1134" i="13"/>
  <c r="K1185" i="13"/>
  <c r="K1197" i="13"/>
  <c r="K1259" i="13"/>
  <c r="K1313" i="13"/>
  <c r="K1289" i="13"/>
  <c r="K1302" i="13"/>
  <c r="K1334" i="13"/>
  <c r="K1317" i="13"/>
  <c r="K1327" i="13"/>
  <c r="K1331" i="13"/>
  <c r="K1336" i="13"/>
  <c r="K1373" i="13"/>
  <c r="K1385" i="13"/>
  <c r="K1386" i="13"/>
  <c r="K1390" i="13"/>
  <c r="K1418" i="13"/>
  <c r="K1408" i="13"/>
  <c r="K1422" i="13"/>
  <c r="K1485" i="13"/>
  <c r="K1532" i="13"/>
  <c r="K126" i="13"/>
  <c r="K218" i="13"/>
  <c r="K288" i="13"/>
  <c r="K326" i="13"/>
  <c r="K328" i="13"/>
  <c r="K329" i="13"/>
  <c r="K337" i="13"/>
  <c r="K342" i="13"/>
  <c r="K345" i="13"/>
  <c r="K375" i="13"/>
  <c r="K413" i="13"/>
  <c r="K445" i="13"/>
  <c r="K458" i="13"/>
  <c r="K718" i="13"/>
  <c r="K719" i="13"/>
  <c r="K720" i="13"/>
  <c r="K728" i="13"/>
  <c r="K790" i="13"/>
  <c r="K806" i="13"/>
  <c r="K814" i="13"/>
  <c r="K816" i="13"/>
  <c r="K821" i="13"/>
  <c r="K827" i="13"/>
  <c r="K828" i="13"/>
  <c r="K850" i="13"/>
  <c r="K898" i="13"/>
  <c r="K904" i="13"/>
  <c r="K991" i="13"/>
  <c r="K1007" i="13"/>
  <c r="K1009" i="13"/>
  <c r="K1058" i="13"/>
  <c r="K1062" i="13"/>
  <c r="K1076" i="13"/>
  <c r="K1180" i="13"/>
  <c r="K1246" i="13"/>
  <c r="K1260" i="13"/>
  <c r="K1266" i="13"/>
  <c r="K1269" i="13"/>
  <c r="K1273" i="13"/>
  <c r="K1356" i="13"/>
  <c r="K1361" i="13"/>
  <c r="K1393" i="13"/>
  <c r="K1395" i="13"/>
  <c r="K1399" i="13"/>
  <c r="K1511" i="13"/>
  <c r="K1517" i="13"/>
  <c r="K1521" i="13"/>
  <c r="K1562" i="13"/>
  <c r="K49" i="13"/>
  <c r="K56" i="13"/>
  <c r="K57" i="13"/>
  <c r="K58" i="13"/>
  <c r="K64" i="13"/>
  <c r="K71" i="13"/>
  <c r="K97" i="13"/>
  <c r="K189" i="13"/>
  <c r="K402" i="13"/>
  <c r="K475" i="13"/>
  <c r="K478" i="13"/>
  <c r="K494" i="13"/>
  <c r="K500" i="13"/>
  <c r="K502" i="13"/>
  <c r="K519" i="13"/>
  <c r="K521" i="13"/>
  <c r="K522" i="13"/>
  <c r="K526" i="13"/>
  <c r="K533" i="13"/>
  <c r="K534" i="13"/>
  <c r="K537" i="13"/>
  <c r="K543" i="13"/>
  <c r="K545" i="13"/>
  <c r="K549" i="13"/>
  <c r="K650" i="13"/>
  <c r="K679" i="13"/>
  <c r="K683" i="13"/>
  <c r="K724" i="13"/>
  <c r="K765" i="13"/>
  <c r="K782" i="13"/>
  <c r="K855" i="13"/>
  <c r="K856" i="13"/>
  <c r="K867" i="13"/>
  <c r="K873" i="13"/>
  <c r="K878" i="13"/>
  <c r="K882" i="13"/>
  <c r="K891" i="13"/>
  <c r="K903" i="13"/>
  <c r="K906" i="13"/>
  <c r="K907" i="13"/>
  <c r="K987" i="13"/>
  <c r="K979" i="13"/>
  <c r="K981" i="13"/>
  <c r="K1021" i="13"/>
  <c r="K1036" i="13"/>
  <c r="K1190" i="13"/>
  <c r="K1205" i="13"/>
  <c r="K1211" i="13"/>
  <c r="K1212" i="13"/>
  <c r="K1213" i="13"/>
  <c r="K1229" i="13"/>
  <c r="K1230" i="13"/>
  <c r="K1234" i="13"/>
  <c r="K1236" i="13"/>
  <c r="K1238" i="13"/>
  <c r="K1239" i="13"/>
  <c r="K1242" i="13"/>
  <c r="K1244" i="13"/>
  <c r="K1245" i="13"/>
  <c r="K1250" i="13"/>
  <c r="K1339" i="13"/>
  <c r="K1543" i="13"/>
  <c r="K1555" i="13"/>
  <c r="K1556" i="13"/>
  <c r="K26" i="13"/>
  <c r="K19" i="13"/>
  <c r="K46" i="13"/>
  <c r="K60" i="13"/>
  <c r="K69" i="13"/>
  <c r="K77" i="13"/>
  <c r="K78" i="13"/>
  <c r="K91" i="13"/>
  <c r="K93" i="13"/>
  <c r="K106" i="13"/>
  <c r="K198" i="13"/>
  <c r="K205" i="13"/>
  <c r="K231" i="13"/>
  <c r="K258" i="13"/>
  <c r="K255" i="13"/>
  <c r="K279" i="13"/>
  <c r="K319" i="13"/>
  <c r="K339" i="13"/>
  <c r="K382" i="13"/>
  <c r="K386" i="13"/>
  <c r="K391" i="13"/>
  <c r="K403" i="13"/>
  <c r="K416" i="13"/>
  <c r="K421" i="13"/>
  <c r="K424" i="13"/>
  <c r="K432" i="13"/>
  <c r="K504" i="13"/>
  <c r="K554" i="13"/>
  <c r="K582" i="13"/>
  <c r="K586" i="13"/>
  <c r="K598" i="13"/>
  <c r="K606" i="13"/>
  <c r="K607" i="13"/>
  <c r="K613" i="13"/>
  <c r="K616" i="13"/>
  <c r="K617" i="13"/>
  <c r="K822" i="13"/>
  <c r="K951" i="13"/>
  <c r="K953" i="13"/>
  <c r="K971" i="13"/>
  <c r="K1025" i="13"/>
  <c r="K1026" i="13"/>
  <c r="K1035" i="13"/>
  <c r="K1038" i="13"/>
  <c r="K1040" i="13"/>
  <c r="K1041" i="13"/>
  <c r="K1090" i="13"/>
  <c r="K1091" i="13"/>
  <c r="K1093" i="13"/>
  <c r="K1098" i="13"/>
  <c r="K1101" i="13"/>
  <c r="K1104" i="13"/>
  <c r="K1105" i="13"/>
  <c r="K1108" i="13"/>
  <c r="K1131" i="13"/>
  <c r="K1146" i="13"/>
  <c r="K1192" i="13"/>
  <c r="K1237" i="13"/>
  <c r="K1347" i="13"/>
  <c r="K1375" i="13"/>
  <c r="K1380" i="13"/>
  <c r="K1402" i="13"/>
  <c r="K1442" i="13"/>
  <c r="K1446" i="13"/>
  <c r="K1451" i="13"/>
  <c r="K1462" i="13"/>
  <c r="K1463" i="13"/>
  <c r="K1466" i="13"/>
  <c r="K1473" i="13"/>
  <c r="K1475" i="13"/>
  <c r="K1503" i="13"/>
  <c r="K143" i="13"/>
  <c r="K144" i="13"/>
  <c r="K147" i="13"/>
  <c r="K158" i="13"/>
  <c r="K161" i="13"/>
  <c r="K162" i="13"/>
  <c r="K170" i="13"/>
  <c r="K173" i="13"/>
  <c r="K352" i="13"/>
  <c r="K397" i="13"/>
  <c r="K419" i="13"/>
  <c r="K434" i="13"/>
  <c r="K437" i="13"/>
  <c r="K492" i="13"/>
  <c r="K501" i="13"/>
  <c r="K694" i="13"/>
  <c r="K696" i="13"/>
  <c r="K700" i="13"/>
  <c r="K701" i="13"/>
  <c r="K704" i="13"/>
  <c r="K705" i="13"/>
  <c r="K709" i="13"/>
  <c r="K716" i="13"/>
  <c r="K900" i="13"/>
  <c r="K993" i="13"/>
  <c r="K995" i="13"/>
  <c r="K1000" i="13"/>
  <c r="K1002" i="13"/>
  <c r="K1003" i="13"/>
  <c r="K1004" i="13"/>
  <c r="K1013" i="13"/>
  <c r="K1019" i="13"/>
  <c r="K1406" i="13"/>
  <c r="K1411" i="13"/>
  <c r="K1426" i="13"/>
  <c r="K1428" i="13"/>
  <c r="K1444" i="13"/>
  <c r="K25" i="13"/>
  <c r="K53" i="13"/>
  <c r="K67" i="13"/>
  <c r="K82" i="13"/>
  <c r="K99" i="13"/>
  <c r="K284" i="13"/>
  <c r="K292" i="13"/>
  <c r="K300" i="13"/>
  <c r="K316" i="13"/>
  <c r="K364" i="13"/>
  <c r="K422" i="13"/>
  <c r="K425" i="13"/>
  <c r="K440" i="13"/>
  <c r="K485" i="13"/>
  <c r="K487" i="13"/>
  <c r="K493" i="13"/>
  <c r="K512" i="13"/>
  <c r="K563" i="13"/>
  <c r="K572" i="13"/>
  <c r="K574" i="13"/>
  <c r="K576" i="13"/>
  <c r="K580" i="13"/>
  <c r="K619" i="13"/>
  <c r="K624" i="13"/>
  <c r="K687" i="13"/>
  <c r="K682" i="13"/>
  <c r="K684" i="13"/>
  <c r="K732" i="13"/>
  <c r="K741" i="13"/>
  <c r="K748" i="13"/>
  <c r="K752" i="13"/>
  <c r="K761" i="13"/>
  <c r="K770" i="13"/>
  <c r="K774" i="13"/>
  <c r="K776" i="13"/>
  <c r="K778" i="13"/>
  <c r="K779" i="13"/>
  <c r="K974" i="13"/>
  <c r="K1043" i="13"/>
  <c r="K1077" i="13"/>
  <c r="K1081" i="13"/>
  <c r="K1275" i="13"/>
  <c r="K1278" i="13"/>
  <c r="K1282" i="13"/>
  <c r="K1425" i="13"/>
  <c r="K1430" i="13"/>
  <c r="K1453" i="13"/>
  <c r="K1474" i="13"/>
  <c r="K1477" i="13"/>
  <c r="K1483" i="13"/>
  <c r="K1494" i="13"/>
  <c r="K1502" i="13"/>
  <c r="K1512" i="13"/>
  <c r="K1514" i="13"/>
  <c r="K1522" i="13"/>
  <c r="K1526" i="13"/>
  <c r="K1529" i="13"/>
  <c r="K68" i="13"/>
  <c r="K315" i="13"/>
  <c r="K408" i="13"/>
  <c r="K557" i="13"/>
  <c r="K654" i="13"/>
  <c r="K656" i="13"/>
  <c r="K659" i="13"/>
  <c r="K662" i="13"/>
  <c r="K666" i="13"/>
  <c r="K669" i="13"/>
  <c r="K672" i="13"/>
  <c r="K1219" i="13"/>
  <c r="K1270" i="13"/>
  <c r="K1277" i="13"/>
  <c r="K1320" i="13"/>
  <c r="K112" i="13"/>
  <c r="K411" i="13"/>
  <c r="K505" i="13"/>
  <c r="K640" i="13"/>
  <c r="K1014" i="13"/>
  <c r="K1169" i="13"/>
  <c r="K1186" i="13"/>
  <c r="K1187" i="13"/>
  <c r="K1188" i="13"/>
  <c r="K1318" i="13"/>
  <c r="K1319" i="13"/>
  <c r="K1344" i="13"/>
  <c r="K1490" i="13"/>
  <c r="K1491" i="13"/>
  <c r="K1495" i="13"/>
  <c r="K3" i="13"/>
  <c r="K52" i="13"/>
  <c r="K226" i="13"/>
  <c r="K228" i="13"/>
  <c r="K230" i="13"/>
  <c r="K379" i="13"/>
  <c r="K477" i="13"/>
  <c r="K552" i="13"/>
  <c r="K562" i="13"/>
  <c r="K567" i="13"/>
  <c r="K568" i="13"/>
  <c r="K578" i="13"/>
  <c r="K585" i="13"/>
  <c r="K691" i="13"/>
  <c r="K717" i="13"/>
  <c r="K722" i="13"/>
  <c r="K846" i="13"/>
  <c r="K847" i="13"/>
  <c r="K915" i="13"/>
  <c r="K918" i="13"/>
  <c r="K921" i="13"/>
  <c r="K923" i="13"/>
  <c r="K924" i="13"/>
  <c r="K1024" i="13"/>
  <c r="K1031" i="13"/>
  <c r="K1033" i="13"/>
  <c r="K1049" i="13"/>
  <c r="K1069" i="13"/>
  <c r="K1071" i="13"/>
  <c r="K1079" i="13"/>
  <c r="K1089" i="13"/>
  <c r="K1159" i="13"/>
  <c r="K1161" i="13"/>
  <c r="K1162" i="13"/>
  <c r="K1174" i="13"/>
  <c r="K1179" i="13"/>
  <c r="K1181" i="13"/>
  <c r="K1379" i="13"/>
  <c r="K1429" i="13"/>
  <c r="K14" i="13"/>
  <c r="K18" i="13"/>
  <c r="K24" i="13"/>
  <c r="K88" i="13"/>
  <c r="K90" i="13"/>
  <c r="K207" i="13"/>
  <c r="K266" i="13"/>
  <c r="K449" i="13"/>
  <c r="K468" i="13"/>
  <c r="K649" i="13"/>
  <c r="K676" i="13"/>
  <c r="K681" i="13"/>
  <c r="K750" i="13"/>
  <c r="K757" i="13"/>
  <c r="K781" i="13"/>
  <c r="K858" i="13"/>
  <c r="K859" i="13"/>
  <c r="K861" i="13"/>
  <c r="K869" i="13"/>
  <c r="K870" i="13"/>
  <c r="K874" i="13"/>
  <c r="K883" i="13"/>
  <c r="K916" i="13"/>
  <c r="K983" i="13"/>
  <c r="K1056" i="13"/>
  <c r="K1296" i="13"/>
  <c r="K1297" i="13"/>
  <c r="K1299" i="13"/>
  <c r="K1300" i="13"/>
  <c r="K1303" i="13"/>
  <c r="K1305" i="13"/>
  <c r="K1306" i="13"/>
  <c r="K1539" i="13"/>
  <c r="K75" i="13"/>
  <c r="K80" i="13"/>
  <c r="K95" i="13"/>
  <c r="K96" i="13"/>
  <c r="K178" i="13"/>
  <c r="K261" i="13"/>
  <c r="K265" i="13"/>
  <c r="K268" i="13"/>
  <c r="K280" i="13"/>
  <c r="K290" i="13"/>
  <c r="K301" i="13"/>
  <c r="K357" i="13"/>
  <c r="K359" i="13"/>
  <c r="K377" i="13"/>
  <c r="K426" i="13"/>
  <c r="K436" i="13"/>
  <c r="K590" i="13"/>
  <c r="K593" i="13"/>
  <c r="K595" i="13"/>
  <c r="K608" i="13"/>
  <c r="K733" i="13"/>
  <c r="K734" i="13"/>
  <c r="K738" i="13"/>
  <c r="K749" i="13"/>
  <c r="K880" i="13"/>
  <c r="K1257" i="13"/>
  <c r="K1258" i="13"/>
  <c r="K1340" i="13"/>
  <c r="K1359" i="13"/>
  <c r="K1366" i="13"/>
  <c r="K1487" i="13"/>
  <c r="K1488" i="13"/>
  <c r="K1499" i="13"/>
  <c r="K1509" i="13"/>
  <c r="K8" i="13"/>
  <c r="B1196" i="6" l="1"/>
  <c r="A1196" i="6" s="1"/>
  <c r="B1336" i="6"/>
  <c r="A1336" i="6" s="1"/>
  <c r="B1119" i="6"/>
  <c r="A1536" i="6"/>
  <c r="A1372" i="6"/>
  <c r="B1373" i="6"/>
  <c r="A1480" i="6"/>
  <c r="B1481" i="6"/>
  <c r="A1371" i="6"/>
  <c r="B1285" i="6"/>
  <c r="B1168" i="6"/>
  <c r="A1168" i="6" s="1"/>
  <c r="B1337" i="6"/>
  <c r="A1337" i="6" s="1"/>
  <c r="B1253" i="6"/>
  <c r="A1253" i="6" s="1"/>
  <c r="A1418" i="6"/>
  <c r="B1197" i="6"/>
  <c r="A1314" i="6"/>
  <c r="B1048" i="6"/>
  <c r="A1048" i="6" s="1"/>
  <c r="A1370" i="6"/>
  <c r="B911" i="6"/>
  <c r="A911" i="6" s="1"/>
  <c r="B1317" i="6"/>
  <c r="A1316" i="6"/>
  <c r="B1538" i="6"/>
  <c r="B1506" i="6"/>
  <c r="A1505" i="6"/>
  <c r="B1442" i="6"/>
  <c r="B1406" i="6"/>
  <c r="A1405" i="6"/>
  <c r="B1224" i="6"/>
  <c r="A1223" i="6"/>
  <c r="B1374" i="6"/>
  <c r="A1373" i="6"/>
  <c r="B1482" i="6"/>
  <c r="A1481" i="6"/>
  <c r="B1421" i="6"/>
  <c r="A1439" i="6"/>
  <c r="A1119" i="6"/>
  <c r="B1120" i="6"/>
  <c r="A1419" i="6"/>
  <c r="A1313" i="6"/>
  <c r="B1085" i="6"/>
  <c r="B1049" i="6"/>
  <c r="B1146" i="6"/>
  <c r="A976" i="6"/>
  <c r="B977" i="6"/>
  <c r="A977" i="6" s="1"/>
  <c r="A975" i="6"/>
  <c r="B945" i="6"/>
  <c r="B946" i="6" s="1"/>
  <c r="B1017" i="6"/>
  <c r="A989" i="6"/>
  <c r="B990" i="6"/>
  <c r="B765" i="6"/>
  <c r="A764" i="6"/>
  <c r="B855" i="6"/>
  <c r="A854" i="6"/>
  <c r="B889" i="6"/>
  <c r="B826" i="6"/>
  <c r="B790" i="6"/>
  <c r="G36" i="4"/>
  <c r="J36" i="4" s="1"/>
  <c r="L38" i="4" s="1"/>
  <c r="BC4" i="3"/>
  <c r="BC5" i="3"/>
  <c r="BC6" i="3"/>
  <c r="BC7" i="3"/>
  <c r="BC8" i="3"/>
  <c r="BC9" i="3"/>
  <c r="BC10" i="3"/>
  <c r="BC11" i="3"/>
  <c r="BC14" i="3"/>
  <c r="BC15" i="3"/>
  <c r="BC16" i="3"/>
  <c r="BC17" i="3"/>
  <c r="BC18" i="3"/>
  <c r="BC19" i="3"/>
  <c r="BC20" i="3"/>
  <c r="BC21" i="3"/>
  <c r="BC22" i="3"/>
  <c r="BC23" i="3"/>
  <c r="BC24" i="3"/>
  <c r="BC25" i="3"/>
  <c r="BC26" i="3"/>
  <c r="BC27" i="3"/>
  <c r="BC28" i="3"/>
  <c r="BC29" i="3"/>
  <c r="BC30" i="3"/>
  <c r="BC31" i="3"/>
  <c r="BC32" i="3"/>
  <c r="BC33" i="3"/>
  <c r="BC34" i="3"/>
  <c r="BC35" i="3"/>
  <c r="BC36" i="3"/>
  <c r="BC37" i="3"/>
  <c r="BC38" i="3"/>
  <c r="BC39" i="3"/>
  <c r="BC40" i="3"/>
  <c r="BC41" i="3"/>
  <c r="BC42" i="3"/>
  <c r="BC43" i="3"/>
  <c r="BC44" i="3"/>
  <c r="BC45" i="3"/>
  <c r="BC46" i="3"/>
  <c r="BC47" i="3"/>
  <c r="BC48" i="3"/>
  <c r="BC49" i="3"/>
  <c r="BC50" i="3"/>
  <c r="BC51" i="3"/>
  <c r="BC52" i="3"/>
  <c r="BC53" i="3"/>
  <c r="BC54" i="3"/>
  <c r="BC55" i="3"/>
  <c r="BC56" i="3"/>
  <c r="BC57" i="3"/>
  <c r="BB4" i="3"/>
  <c r="BB5" i="3"/>
  <c r="BB6" i="3"/>
  <c r="BB7" i="3"/>
  <c r="BB8" i="3"/>
  <c r="BB9" i="3"/>
  <c r="BB10" i="3"/>
  <c r="BB11" i="3"/>
  <c r="BB12" i="3"/>
  <c r="BB13" i="3"/>
  <c r="BB14" i="3"/>
  <c r="BB15" i="3"/>
  <c r="BB16" i="3"/>
  <c r="BB17" i="3"/>
  <c r="BB18" i="3"/>
  <c r="BB19" i="3"/>
  <c r="BB20" i="3"/>
  <c r="BB21" i="3"/>
  <c r="BB22" i="3"/>
  <c r="BB23" i="3"/>
  <c r="BB24" i="3"/>
  <c r="BB25" i="3"/>
  <c r="BB26" i="3"/>
  <c r="BB27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BB50" i="3"/>
  <c r="BB51" i="3"/>
  <c r="BB52" i="3"/>
  <c r="BB53" i="3"/>
  <c r="BB54" i="3"/>
  <c r="BB55" i="3"/>
  <c r="BB56" i="3"/>
  <c r="BB57" i="3"/>
  <c r="BB3" i="3"/>
  <c r="AY37" i="3"/>
  <c r="O13" i="12"/>
  <c r="O14" i="12"/>
  <c r="O15" i="12"/>
  <c r="O16" i="12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45" i="12"/>
  <c r="O46" i="12"/>
  <c r="O47" i="12"/>
  <c r="O48" i="12"/>
  <c r="O49" i="12"/>
  <c r="O50" i="12"/>
  <c r="O51" i="12"/>
  <c r="O12" i="12"/>
  <c r="E29" i="1" a="1"/>
  <c r="E29" i="1" s="1"/>
  <c r="C48" i="4"/>
  <c r="C46" i="4"/>
  <c r="C44" i="4"/>
  <c r="C42" i="4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T96" i="5" s="1"/>
  <c r="V97" i="5"/>
  <c r="T97" i="5" s="1"/>
  <c r="V98" i="5"/>
  <c r="V99" i="5"/>
  <c r="V100" i="5"/>
  <c r="V101" i="5"/>
  <c r="V102" i="5"/>
  <c r="T102" i="5" s="1"/>
  <c r="V103" i="5"/>
  <c r="T103" i="5" s="1"/>
  <c r="V104" i="5"/>
  <c r="T104" i="5" s="1"/>
  <c r="V105" i="5"/>
  <c r="T105" i="5" s="1"/>
  <c r="V106" i="5"/>
  <c r="T106" i="5" s="1"/>
  <c r="V107" i="5"/>
  <c r="T107" i="5" s="1"/>
  <c r="V108" i="5"/>
  <c r="T108" i="5" s="1"/>
  <c r="V109" i="5"/>
  <c r="T109" i="5" s="1"/>
  <c r="W66" i="5"/>
  <c r="X66" i="5"/>
  <c r="Y66" i="5"/>
  <c r="Z66" i="5"/>
  <c r="AA66" i="5"/>
  <c r="AB66" i="5"/>
  <c r="AC66" i="5"/>
  <c r="AD66" i="5"/>
  <c r="AE66" i="5"/>
  <c r="AF66" i="5"/>
  <c r="AG66" i="5"/>
  <c r="W67" i="5"/>
  <c r="X67" i="5"/>
  <c r="Y67" i="5"/>
  <c r="Z67" i="5"/>
  <c r="AA67" i="5"/>
  <c r="AB67" i="5"/>
  <c r="AC67" i="5"/>
  <c r="AD67" i="5"/>
  <c r="AE67" i="5"/>
  <c r="AF67" i="5"/>
  <c r="AG67" i="5"/>
  <c r="W68" i="5"/>
  <c r="X68" i="5"/>
  <c r="Y68" i="5"/>
  <c r="Z68" i="5"/>
  <c r="AA68" i="5"/>
  <c r="AB68" i="5"/>
  <c r="AC68" i="5"/>
  <c r="AD68" i="5"/>
  <c r="AE68" i="5"/>
  <c r="AF68" i="5"/>
  <c r="AG68" i="5"/>
  <c r="W69" i="5"/>
  <c r="X69" i="5"/>
  <c r="Y69" i="5"/>
  <c r="Z69" i="5"/>
  <c r="AA69" i="5"/>
  <c r="AB69" i="5"/>
  <c r="AC69" i="5"/>
  <c r="AD69" i="5"/>
  <c r="AE69" i="5"/>
  <c r="AF69" i="5"/>
  <c r="AG69" i="5"/>
  <c r="W70" i="5"/>
  <c r="X70" i="5"/>
  <c r="Y70" i="5"/>
  <c r="Z70" i="5"/>
  <c r="AA70" i="5"/>
  <c r="AB70" i="5"/>
  <c r="AC70" i="5"/>
  <c r="AD70" i="5"/>
  <c r="AE70" i="5"/>
  <c r="AF70" i="5"/>
  <c r="AG70" i="5"/>
  <c r="W71" i="5"/>
  <c r="X71" i="5"/>
  <c r="Y71" i="5"/>
  <c r="Z71" i="5"/>
  <c r="AA71" i="5"/>
  <c r="AB71" i="5"/>
  <c r="AC71" i="5"/>
  <c r="AD71" i="5"/>
  <c r="AE71" i="5"/>
  <c r="AF71" i="5"/>
  <c r="AG71" i="5"/>
  <c r="W72" i="5"/>
  <c r="X72" i="5"/>
  <c r="Y72" i="5"/>
  <c r="Z72" i="5"/>
  <c r="AA72" i="5"/>
  <c r="AB72" i="5"/>
  <c r="AC72" i="5"/>
  <c r="AD72" i="5"/>
  <c r="AE72" i="5"/>
  <c r="AF72" i="5"/>
  <c r="AG72" i="5"/>
  <c r="W73" i="5"/>
  <c r="X73" i="5"/>
  <c r="Y73" i="5"/>
  <c r="Z73" i="5"/>
  <c r="AA73" i="5"/>
  <c r="AB73" i="5"/>
  <c r="AC73" i="5"/>
  <c r="AD73" i="5"/>
  <c r="AE73" i="5"/>
  <c r="AF73" i="5"/>
  <c r="AG73" i="5"/>
  <c r="W74" i="5"/>
  <c r="X74" i="5"/>
  <c r="Y74" i="5"/>
  <c r="Z74" i="5"/>
  <c r="AA74" i="5"/>
  <c r="AB74" i="5"/>
  <c r="AC74" i="5"/>
  <c r="AD74" i="5"/>
  <c r="AE74" i="5"/>
  <c r="AF74" i="5"/>
  <c r="AG74" i="5"/>
  <c r="W75" i="5"/>
  <c r="X75" i="5"/>
  <c r="Y75" i="5"/>
  <c r="Z75" i="5"/>
  <c r="AA75" i="5"/>
  <c r="AB75" i="5"/>
  <c r="AC75" i="5"/>
  <c r="AD75" i="5"/>
  <c r="AE75" i="5"/>
  <c r="AF75" i="5"/>
  <c r="AG75" i="5"/>
  <c r="W76" i="5"/>
  <c r="X76" i="5"/>
  <c r="Y76" i="5"/>
  <c r="Z76" i="5"/>
  <c r="AA76" i="5"/>
  <c r="AB76" i="5"/>
  <c r="AC76" i="5"/>
  <c r="AD76" i="5"/>
  <c r="AE76" i="5"/>
  <c r="AF76" i="5"/>
  <c r="AG76" i="5"/>
  <c r="W77" i="5"/>
  <c r="X77" i="5"/>
  <c r="Y77" i="5"/>
  <c r="Z77" i="5"/>
  <c r="AA77" i="5"/>
  <c r="AB77" i="5"/>
  <c r="AC77" i="5"/>
  <c r="AD77" i="5"/>
  <c r="AE77" i="5"/>
  <c r="AF77" i="5"/>
  <c r="AG77" i="5"/>
  <c r="W78" i="5"/>
  <c r="X78" i="5"/>
  <c r="Y78" i="5"/>
  <c r="Z78" i="5"/>
  <c r="AA78" i="5"/>
  <c r="AB78" i="5"/>
  <c r="AC78" i="5"/>
  <c r="AD78" i="5"/>
  <c r="AE78" i="5"/>
  <c r="AF78" i="5"/>
  <c r="AG78" i="5"/>
  <c r="W79" i="5"/>
  <c r="X79" i="5"/>
  <c r="Y79" i="5"/>
  <c r="Z79" i="5"/>
  <c r="AA79" i="5"/>
  <c r="AB79" i="5"/>
  <c r="AC79" i="5"/>
  <c r="AD79" i="5"/>
  <c r="AE79" i="5"/>
  <c r="AF79" i="5"/>
  <c r="AG79" i="5"/>
  <c r="W80" i="5"/>
  <c r="X80" i="5"/>
  <c r="Y80" i="5"/>
  <c r="Z80" i="5"/>
  <c r="AA80" i="5"/>
  <c r="AB80" i="5"/>
  <c r="AC80" i="5"/>
  <c r="AD80" i="5"/>
  <c r="AE80" i="5"/>
  <c r="AF80" i="5"/>
  <c r="AG80" i="5"/>
  <c r="W81" i="5"/>
  <c r="X81" i="5"/>
  <c r="Y81" i="5"/>
  <c r="Z81" i="5"/>
  <c r="AA81" i="5"/>
  <c r="AB81" i="5"/>
  <c r="AC81" i="5"/>
  <c r="AD81" i="5"/>
  <c r="AE81" i="5"/>
  <c r="AF81" i="5"/>
  <c r="AG81" i="5"/>
  <c r="W82" i="5"/>
  <c r="X82" i="5"/>
  <c r="Y82" i="5"/>
  <c r="Z82" i="5"/>
  <c r="AA82" i="5"/>
  <c r="AB82" i="5"/>
  <c r="AC82" i="5"/>
  <c r="AD82" i="5"/>
  <c r="AE82" i="5"/>
  <c r="AF82" i="5"/>
  <c r="AG82" i="5"/>
  <c r="W83" i="5"/>
  <c r="X83" i="5"/>
  <c r="Y83" i="5"/>
  <c r="Z83" i="5"/>
  <c r="AA83" i="5"/>
  <c r="AB83" i="5"/>
  <c r="AC83" i="5"/>
  <c r="AD83" i="5"/>
  <c r="AE83" i="5"/>
  <c r="AF83" i="5"/>
  <c r="AG83" i="5"/>
  <c r="W84" i="5"/>
  <c r="X84" i="5"/>
  <c r="Y84" i="5"/>
  <c r="Z84" i="5"/>
  <c r="AA84" i="5"/>
  <c r="AB84" i="5"/>
  <c r="AC84" i="5"/>
  <c r="AD84" i="5"/>
  <c r="AE84" i="5"/>
  <c r="AF84" i="5"/>
  <c r="AG84" i="5"/>
  <c r="W85" i="5"/>
  <c r="X85" i="5"/>
  <c r="Y85" i="5"/>
  <c r="Z85" i="5"/>
  <c r="AA85" i="5"/>
  <c r="AB85" i="5"/>
  <c r="AC85" i="5"/>
  <c r="AD85" i="5"/>
  <c r="AE85" i="5"/>
  <c r="AF85" i="5"/>
  <c r="AG85" i="5"/>
  <c r="W86" i="5"/>
  <c r="X86" i="5"/>
  <c r="Y86" i="5"/>
  <c r="Z86" i="5"/>
  <c r="AA86" i="5"/>
  <c r="AB86" i="5"/>
  <c r="AC86" i="5"/>
  <c r="AD86" i="5"/>
  <c r="AE86" i="5"/>
  <c r="AF86" i="5"/>
  <c r="AG86" i="5"/>
  <c r="W87" i="5"/>
  <c r="X87" i="5"/>
  <c r="Y87" i="5"/>
  <c r="Z87" i="5"/>
  <c r="AA87" i="5"/>
  <c r="AB87" i="5"/>
  <c r="AC87" i="5"/>
  <c r="AD87" i="5"/>
  <c r="AE87" i="5"/>
  <c r="AF87" i="5"/>
  <c r="AG87" i="5"/>
  <c r="W88" i="5"/>
  <c r="X88" i="5"/>
  <c r="Y88" i="5"/>
  <c r="Z88" i="5"/>
  <c r="AA88" i="5"/>
  <c r="AB88" i="5"/>
  <c r="AC88" i="5"/>
  <c r="AD88" i="5"/>
  <c r="AE88" i="5"/>
  <c r="AF88" i="5"/>
  <c r="AG88" i="5"/>
  <c r="W89" i="5"/>
  <c r="X89" i="5"/>
  <c r="Y89" i="5"/>
  <c r="Z89" i="5"/>
  <c r="AA89" i="5"/>
  <c r="AB89" i="5"/>
  <c r="AC89" i="5"/>
  <c r="AD89" i="5"/>
  <c r="AE89" i="5"/>
  <c r="AF89" i="5"/>
  <c r="AG89" i="5"/>
  <c r="W90" i="5"/>
  <c r="X90" i="5"/>
  <c r="Y90" i="5"/>
  <c r="Z90" i="5"/>
  <c r="AA90" i="5"/>
  <c r="AB90" i="5"/>
  <c r="AC90" i="5"/>
  <c r="AD90" i="5"/>
  <c r="AE90" i="5"/>
  <c r="AF90" i="5"/>
  <c r="AG90" i="5"/>
  <c r="W91" i="5"/>
  <c r="X91" i="5"/>
  <c r="Y91" i="5"/>
  <c r="Z91" i="5"/>
  <c r="AA91" i="5"/>
  <c r="AB91" i="5"/>
  <c r="AC91" i="5"/>
  <c r="AD91" i="5"/>
  <c r="AE91" i="5"/>
  <c r="AF91" i="5"/>
  <c r="AG91" i="5"/>
  <c r="W92" i="5"/>
  <c r="X92" i="5"/>
  <c r="Y92" i="5"/>
  <c r="Z92" i="5"/>
  <c r="AA92" i="5"/>
  <c r="AB92" i="5"/>
  <c r="AC92" i="5"/>
  <c r="AD92" i="5"/>
  <c r="AE92" i="5"/>
  <c r="AF92" i="5"/>
  <c r="AG92" i="5"/>
  <c r="W93" i="5"/>
  <c r="X93" i="5"/>
  <c r="Y93" i="5"/>
  <c r="Z93" i="5"/>
  <c r="AA93" i="5"/>
  <c r="AB93" i="5"/>
  <c r="AC93" i="5"/>
  <c r="AD93" i="5"/>
  <c r="AE93" i="5"/>
  <c r="AF93" i="5"/>
  <c r="AG93" i="5"/>
  <c r="W94" i="5"/>
  <c r="X94" i="5"/>
  <c r="Y94" i="5"/>
  <c r="Z94" i="5"/>
  <c r="AA94" i="5"/>
  <c r="AB94" i="5"/>
  <c r="AC94" i="5"/>
  <c r="AD94" i="5"/>
  <c r="AE94" i="5"/>
  <c r="AF94" i="5"/>
  <c r="AG94" i="5"/>
  <c r="W95" i="5"/>
  <c r="X95" i="5"/>
  <c r="Y95" i="5"/>
  <c r="Z95" i="5"/>
  <c r="AA95" i="5"/>
  <c r="AB95" i="5"/>
  <c r="AC95" i="5"/>
  <c r="AD95" i="5"/>
  <c r="AE95" i="5"/>
  <c r="AF95" i="5"/>
  <c r="AG95" i="5"/>
  <c r="W96" i="5"/>
  <c r="X96" i="5"/>
  <c r="Y96" i="5"/>
  <c r="Z96" i="5"/>
  <c r="AA96" i="5"/>
  <c r="AB96" i="5"/>
  <c r="AC96" i="5"/>
  <c r="AD96" i="5"/>
  <c r="AE96" i="5"/>
  <c r="AF96" i="5"/>
  <c r="AG96" i="5"/>
  <c r="W97" i="5"/>
  <c r="X97" i="5"/>
  <c r="Y97" i="5"/>
  <c r="Z97" i="5"/>
  <c r="AA97" i="5"/>
  <c r="AB97" i="5"/>
  <c r="AC97" i="5"/>
  <c r="AD97" i="5"/>
  <c r="AE97" i="5"/>
  <c r="AF97" i="5"/>
  <c r="AG97" i="5"/>
  <c r="W98" i="5"/>
  <c r="T98" i="5" s="1"/>
  <c r="X98" i="5"/>
  <c r="Y98" i="5"/>
  <c r="Z98" i="5"/>
  <c r="AA98" i="5"/>
  <c r="AB98" i="5"/>
  <c r="AC98" i="5"/>
  <c r="AD98" i="5"/>
  <c r="AE98" i="5"/>
  <c r="AF98" i="5"/>
  <c r="AG98" i="5"/>
  <c r="W99" i="5"/>
  <c r="X99" i="5"/>
  <c r="T99" i="5" s="1"/>
  <c r="Y99" i="5"/>
  <c r="Z99" i="5"/>
  <c r="AA99" i="5"/>
  <c r="AB99" i="5"/>
  <c r="AC99" i="5"/>
  <c r="AD99" i="5"/>
  <c r="AE99" i="5"/>
  <c r="AF99" i="5"/>
  <c r="AG99" i="5"/>
  <c r="W100" i="5"/>
  <c r="X100" i="5"/>
  <c r="Y100" i="5"/>
  <c r="Z100" i="5"/>
  <c r="T100" i="5" s="1"/>
  <c r="AA100" i="5"/>
  <c r="AB100" i="5"/>
  <c r="AC100" i="5"/>
  <c r="AD100" i="5"/>
  <c r="AE100" i="5"/>
  <c r="AF100" i="5"/>
  <c r="AG100" i="5"/>
  <c r="W101" i="5"/>
  <c r="X101" i="5"/>
  <c r="Y101" i="5"/>
  <c r="Z101" i="5"/>
  <c r="AA101" i="5"/>
  <c r="AB101" i="5"/>
  <c r="T101" i="5" s="1"/>
  <c r="AC101" i="5"/>
  <c r="AD101" i="5"/>
  <c r="AE101" i="5"/>
  <c r="AF101" i="5"/>
  <c r="AG101" i="5"/>
  <c r="W102" i="5"/>
  <c r="X102" i="5"/>
  <c r="Y102" i="5"/>
  <c r="Z102" i="5"/>
  <c r="AA102" i="5"/>
  <c r="AB102" i="5"/>
  <c r="AC102" i="5"/>
  <c r="AD102" i="5"/>
  <c r="AE102" i="5"/>
  <c r="AF102" i="5"/>
  <c r="AG102" i="5"/>
  <c r="W103" i="5"/>
  <c r="X103" i="5"/>
  <c r="Y103" i="5"/>
  <c r="Z103" i="5"/>
  <c r="AA103" i="5"/>
  <c r="AB103" i="5"/>
  <c r="AC103" i="5"/>
  <c r="AD103" i="5"/>
  <c r="AE103" i="5"/>
  <c r="AF103" i="5"/>
  <c r="AG103" i="5"/>
  <c r="W104" i="5"/>
  <c r="X104" i="5"/>
  <c r="Y104" i="5"/>
  <c r="Z104" i="5"/>
  <c r="AA104" i="5"/>
  <c r="AB104" i="5"/>
  <c r="AC104" i="5"/>
  <c r="AD104" i="5"/>
  <c r="AE104" i="5"/>
  <c r="AF104" i="5"/>
  <c r="AG104" i="5"/>
  <c r="W105" i="5"/>
  <c r="X105" i="5"/>
  <c r="Y105" i="5"/>
  <c r="Z105" i="5"/>
  <c r="AA105" i="5"/>
  <c r="AB105" i="5"/>
  <c r="AC105" i="5"/>
  <c r="AD105" i="5"/>
  <c r="AE105" i="5"/>
  <c r="AF105" i="5"/>
  <c r="AG105" i="5"/>
  <c r="W106" i="5"/>
  <c r="X106" i="5"/>
  <c r="Y106" i="5"/>
  <c r="Z106" i="5"/>
  <c r="AA106" i="5"/>
  <c r="AB106" i="5"/>
  <c r="AC106" i="5"/>
  <c r="AD106" i="5"/>
  <c r="AE106" i="5"/>
  <c r="AF106" i="5"/>
  <c r="AG106" i="5"/>
  <c r="W107" i="5"/>
  <c r="X107" i="5"/>
  <c r="Y107" i="5"/>
  <c r="Z107" i="5"/>
  <c r="AA107" i="5"/>
  <c r="AB107" i="5"/>
  <c r="AC107" i="5"/>
  <c r="AD107" i="5"/>
  <c r="AE107" i="5"/>
  <c r="AF107" i="5"/>
  <c r="AG107" i="5"/>
  <c r="W108" i="5"/>
  <c r="X108" i="5"/>
  <c r="Y108" i="5"/>
  <c r="Z108" i="5"/>
  <c r="AA108" i="5"/>
  <c r="AB108" i="5"/>
  <c r="AC108" i="5"/>
  <c r="AD108" i="5"/>
  <c r="AE108" i="5"/>
  <c r="AF108" i="5"/>
  <c r="AG108" i="5"/>
  <c r="W109" i="5"/>
  <c r="X109" i="5"/>
  <c r="Y109" i="5"/>
  <c r="Z109" i="5"/>
  <c r="AA109" i="5"/>
  <c r="AB109" i="5"/>
  <c r="AC109" i="5"/>
  <c r="AD109" i="5"/>
  <c r="AE109" i="5"/>
  <c r="AF109" i="5"/>
  <c r="AG109" i="5"/>
  <c r="W65" i="5"/>
  <c r="X65" i="5"/>
  <c r="Y65" i="5"/>
  <c r="Z65" i="5"/>
  <c r="AA65" i="5"/>
  <c r="AB65" i="5"/>
  <c r="AC65" i="5"/>
  <c r="AD65" i="5"/>
  <c r="AE65" i="5"/>
  <c r="AF65" i="5"/>
  <c r="AG65" i="5"/>
  <c r="V65" i="5"/>
  <c r="B978" i="6" l="1"/>
  <c r="B1169" i="6"/>
  <c r="B1338" i="6"/>
  <c r="B912" i="6"/>
  <c r="B1286" i="6"/>
  <c r="A1285" i="6"/>
  <c r="B1254" i="6"/>
  <c r="A1197" i="6"/>
  <c r="B1198" i="6"/>
  <c r="B1170" i="6"/>
  <c r="A1169" i="6"/>
  <c r="A1224" i="6"/>
  <c r="B1225" i="6"/>
  <c r="A1049" i="6"/>
  <c r="B1050" i="6"/>
  <c r="A1120" i="6"/>
  <c r="B1121" i="6"/>
  <c r="B1443" i="6"/>
  <c r="A1442" i="6"/>
  <c r="A1374" i="6"/>
  <c r="B1375" i="6"/>
  <c r="B1483" i="6"/>
  <c r="A1482" i="6"/>
  <c r="A1085" i="6"/>
  <c r="B1086" i="6"/>
  <c r="B1539" i="6"/>
  <c r="A1538" i="6"/>
  <c r="A1254" i="6"/>
  <c r="B1255" i="6"/>
  <c r="B1339" i="6"/>
  <c r="A1338" i="6"/>
  <c r="A1506" i="6"/>
  <c r="B1507" i="6"/>
  <c r="A1146" i="6"/>
  <c r="B1147" i="6"/>
  <c r="B1422" i="6"/>
  <c r="A1421" i="6"/>
  <c r="B1407" i="6"/>
  <c r="A1406" i="6"/>
  <c r="B1318" i="6"/>
  <c r="A1317" i="6"/>
  <c r="A945" i="6"/>
  <c r="A855" i="6"/>
  <c r="B856" i="6"/>
  <c r="B1018" i="6"/>
  <c r="A1017" i="6"/>
  <c r="A790" i="6"/>
  <c r="B791" i="6"/>
  <c r="A765" i="6"/>
  <c r="B766" i="6"/>
  <c r="A912" i="6"/>
  <c r="B913" i="6"/>
  <c r="A946" i="6"/>
  <c r="B947" i="6"/>
  <c r="A990" i="6"/>
  <c r="B991" i="6"/>
  <c r="A826" i="6"/>
  <c r="B827" i="6"/>
  <c r="B979" i="6"/>
  <c r="A978" i="6"/>
  <c r="A889" i="6"/>
  <c r="B890" i="6"/>
  <c r="O7" i="12"/>
  <c r="E19" i="1" s="1"/>
  <c r="E33" i="1"/>
  <c r="E32" i="1"/>
  <c r="E31" i="1"/>
  <c r="E30" i="1"/>
  <c r="E34" i="1"/>
  <c r="T95" i="5"/>
  <c r="T83" i="5"/>
  <c r="T71" i="5"/>
  <c r="T94" i="5"/>
  <c r="T82" i="5"/>
  <c r="T70" i="5"/>
  <c r="T65" i="5"/>
  <c r="T93" i="5"/>
  <c r="T81" i="5"/>
  <c r="T69" i="5"/>
  <c r="T89" i="5"/>
  <c r="T77" i="5"/>
  <c r="T92" i="5"/>
  <c r="T80" i="5"/>
  <c r="T68" i="5"/>
  <c r="T76" i="5"/>
  <c r="T91" i="5"/>
  <c r="T85" i="5"/>
  <c r="T79" i="5"/>
  <c r="T73" i="5"/>
  <c r="T67" i="5"/>
  <c r="T88" i="5"/>
  <c r="T87" i="5"/>
  <c r="T86" i="5"/>
  <c r="T75" i="5"/>
  <c r="T74" i="5"/>
  <c r="T90" i="5"/>
  <c r="T84" i="5"/>
  <c r="T78" i="5"/>
  <c r="T72" i="5"/>
  <c r="T66" i="5"/>
  <c r="H57" i="12"/>
  <c r="C57" i="12"/>
  <c r="H55" i="12"/>
  <c r="C55" i="12"/>
  <c r="B13" i="12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E3" i="12"/>
  <c r="N2" i="12"/>
  <c r="E1" i="12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A1198" i="6" l="1"/>
  <c r="B1199" i="6"/>
  <c r="B1287" i="6"/>
  <c r="A1286" i="6"/>
  <c r="C60" i="7"/>
  <c r="B60" i="7"/>
  <c r="A60" i="7" s="1"/>
  <c r="S60" i="7"/>
  <c r="C36" i="7"/>
  <c r="B36" i="7"/>
  <c r="A36" i="7" s="1"/>
  <c r="S36" i="7"/>
  <c r="C59" i="7"/>
  <c r="B59" i="7"/>
  <c r="A59" i="7" s="1"/>
  <c r="S59" i="7"/>
  <c r="C47" i="7"/>
  <c r="B47" i="7"/>
  <c r="A47" i="7" s="1"/>
  <c r="S47" i="7"/>
  <c r="C35" i="7"/>
  <c r="B35" i="7"/>
  <c r="A35" i="7" s="1"/>
  <c r="S35" i="7"/>
  <c r="C48" i="7"/>
  <c r="B48" i="7"/>
  <c r="A48" i="7" s="1"/>
  <c r="S48" i="7"/>
  <c r="C58" i="7"/>
  <c r="S58" i="7"/>
  <c r="B58" i="7"/>
  <c r="A58" i="7" s="1"/>
  <c r="C46" i="7"/>
  <c r="S46" i="7"/>
  <c r="B46" i="7"/>
  <c r="A46" i="7" s="1"/>
  <c r="C34" i="7"/>
  <c r="B34" i="7"/>
  <c r="A34" i="7" s="1"/>
  <c r="S34" i="7"/>
  <c r="C33" i="7"/>
  <c r="B33" i="7"/>
  <c r="A33" i="7" s="1"/>
  <c r="S33" i="7"/>
  <c r="C57" i="7"/>
  <c r="S57" i="7"/>
  <c r="B57" i="7"/>
  <c r="A57" i="7" s="1"/>
  <c r="C45" i="7"/>
  <c r="B45" i="7"/>
  <c r="A45" i="7" s="1"/>
  <c r="S45" i="7"/>
  <c r="C56" i="7"/>
  <c r="B56" i="7"/>
  <c r="A56" i="7" s="1"/>
  <c r="S56" i="7"/>
  <c r="C44" i="7"/>
  <c r="B44" i="7"/>
  <c r="A44" i="7" s="1"/>
  <c r="S44" i="7"/>
  <c r="C32" i="7"/>
  <c r="B32" i="7"/>
  <c r="A32" i="7" s="1"/>
  <c r="S32" i="7"/>
  <c r="C49" i="7"/>
  <c r="S49" i="7"/>
  <c r="B49" i="7"/>
  <c r="A49" i="7" s="1"/>
  <c r="C55" i="7"/>
  <c r="B55" i="7"/>
  <c r="A55" i="7" s="1"/>
  <c r="S55" i="7"/>
  <c r="C43" i="7"/>
  <c r="B43" i="7"/>
  <c r="A43" i="7" s="1"/>
  <c r="S43" i="7"/>
  <c r="C66" i="7"/>
  <c r="B66" i="7"/>
  <c r="A66" i="7" s="1"/>
  <c r="S66" i="7"/>
  <c r="C54" i="7"/>
  <c r="B54" i="7"/>
  <c r="A54" i="7" s="1"/>
  <c r="S54" i="7"/>
  <c r="C42" i="7"/>
  <c r="B42" i="7"/>
  <c r="A42" i="7" s="1"/>
  <c r="S42" i="7"/>
  <c r="C37" i="7"/>
  <c r="S37" i="7"/>
  <c r="B37" i="7"/>
  <c r="A37" i="7" s="1"/>
  <c r="C41" i="7"/>
  <c r="B41" i="7"/>
  <c r="A41" i="7" s="1"/>
  <c r="S41" i="7"/>
  <c r="C64" i="7"/>
  <c r="B64" i="7"/>
  <c r="A64" i="7" s="1"/>
  <c r="S64" i="7"/>
  <c r="C52" i="7"/>
  <c r="B52" i="7"/>
  <c r="A52" i="7" s="1"/>
  <c r="S52" i="7"/>
  <c r="C40" i="7"/>
  <c r="B40" i="7"/>
  <c r="A40" i="7" s="1"/>
  <c r="S40" i="7"/>
  <c r="C53" i="7"/>
  <c r="B53" i="7"/>
  <c r="A53" i="7" s="1"/>
  <c r="S53" i="7"/>
  <c r="C63" i="7"/>
  <c r="S63" i="7"/>
  <c r="B63" i="7"/>
  <c r="A63" i="7" s="1"/>
  <c r="C51" i="7"/>
  <c r="S51" i="7"/>
  <c r="B51" i="7"/>
  <c r="A51" i="7" s="1"/>
  <c r="C39" i="7"/>
  <c r="S39" i="7"/>
  <c r="B39" i="7"/>
  <c r="A39" i="7" s="1"/>
  <c r="C61" i="7"/>
  <c r="S61" i="7"/>
  <c r="B61" i="7"/>
  <c r="A61" i="7" s="1"/>
  <c r="C65" i="7"/>
  <c r="B65" i="7"/>
  <c r="A65" i="7" s="1"/>
  <c r="S65" i="7"/>
  <c r="C62" i="7"/>
  <c r="S62" i="7"/>
  <c r="B62" i="7"/>
  <c r="A62" i="7" s="1"/>
  <c r="C50" i="7"/>
  <c r="S50" i="7"/>
  <c r="B50" i="7"/>
  <c r="A50" i="7" s="1"/>
  <c r="C38" i="7"/>
  <c r="S38" i="7"/>
  <c r="B38" i="7"/>
  <c r="A38" i="7" s="1"/>
  <c r="A1318" i="6"/>
  <c r="B1319" i="6"/>
  <c r="A1422" i="6"/>
  <c r="B1423" i="6"/>
  <c r="A1339" i="6"/>
  <c r="B1340" i="6"/>
  <c r="B1444" i="6"/>
  <c r="A1443" i="6"/>
  <c r="B1148" i="6"/>
  <c r="A1147" i="6"/>
  <c r="A1121" i="6"/>
  <c r="B1122" i="6"/>
  <c r="B1408" i="6"/>
  <c r="A1407" i="6"/>
  <c r="B1484" i="6"/>
  <c r="A1483" i="6"/>
  <c r="A1170" i="6"/>
  <c r="B1171" i="6"/>
  <c r="B1508" i="6"/>
  <c r="A1507" i="6"/>
  <c r="A1375" i="6"/>
  <c r="B1376" i="6"/>
  <c r="A1050" i="6"/>
  <c r="B1051" i="6"/>
  <c r="B1540" i="6"/>
  <c r="A1539" i="6"/>
  <c r="A1086" i="6"/>
  <c r="B1087" i="6"/>
  <c r="B1226" i="6"/>
  <c r="A1225" i="6"/>
  <c r="B1256" i="6"/>
  <c r="A1255" i="6"/>
  <c r="A1018" i="6"/>
  <c r="B1019" i="6"/>
  <c r="B992" i="6"/>
  <c r="A991" i="6"/>
  <c r="A913" i="6"/>
  <c r="B914" i="6"/>
  <c r="B792" i="6"/>
  <c r="A791" i="6"/>
  <c r="A856" i="6"/>
  <c r="B857" i="6"/>
  <c r="B891" i="6"/>
  <c r="A890" i="6"/>
  <c r="A947" i="6"/>
  <c r="B948" i="6"/>
  <c r="A979" i="6"/>
  <c r="B980" i="6"/>
  <c r="B828" i="6"/>
  <c r="A827" i="6"/>
  <c r="A766" i="6"/>
  <c r="B767" i="6"/>
  <c r="L50" i="4"/>
  <c r="B1288" i="6" l="1"/>
  <c r="A1287" i="6"/>
  <c r="A1199" i="6"/>
  <c r="B1200" i="6"/>
  <c r="B1257" i="6"/>
  <c r="A1256" i="6"/>
  <c r="B1541" i="6"/>
  <c r="A1540" i="6"/>
  <c r="B1424" i="6"/>
  <c r="A1423" i="6"/>
  <c r="A1226" i="6"/>
  <c r="B1227" i="6"/>
  <c r="B1509" i="6"/>
  <c r="A1508" i="6"/>
  <c r="B1485" i="6"/>
  <c r="A1484" i="6"/>
  <c r="B1149" i="6"/>
  <c r="A1148" i="6"/>
  <c r="B1088" i="6"/>
  <c r="A1087" i="6"/>
  <c r="B1052" i="6"/>
  <c r="A1051" i="6"/>
  <c r="B1320" i="6"/>
  <c r="A1319" i="6"/>
  <c r="B1409" i="6"/>
  <c r="A1408" i="6"/>
  <c r="B1445" i="6"/>
  <c r="A1444" i="6"/>
  <c r="B1377" i="6"/>
  <c r="A1376" i="6"/>
  <c r="B1172" i="6"/>
  <c r="A1171" i="6"/>
  <c r="A1122" i="6"/>
  <c r="B1123" i="6"/>
  <c r="B1341" i="6"/>
  <c r="A1340" i="6"/>
  <c r="A914" i="6"/>
  <c r="B915" i="6"/>
  <c r="B768" i="6"/>
  <c r="A767" i="6"/>
  <c r="A980" i="6"/>
  <c r="B981" i="6"/>
  <c r="A992" i="6"/>
  <c r="B993" i="6"/>
  <c r="A948" i="6"/>
  <c r="B949" i="6"/>
  <c r="B858" i="6"/>
  <c r="A857" i="6"/>
  <c r="B1020" i="6"/>
  <c r="A1019" i="6"/>
  <c r="A828" i="6"/>
  <c r="B829" i="6"/>
  <c r="A792" i="6"/>
  <c r="B793" i="6"/>
  <c r="A891" i="6"/>
  <c r="B892" i="6"/>
  <c r="C9" i="1"/>
  <c r="C10" i="1"/>
  <c r="A1200" i="6" l="1"/>
  <c r="B1201" i="6"/>
  <c r="B1289" i="6"/>
  <c r="A1288" i="6"/>
  <c r="B1342" i="6"/>
  <c r="A1341" i="6"/>
  <c r="B1378" i="6"/>
  <c r="A1377" i="6"/>
  <c r="B1321" i="6"/>
  <c r="A1320" i="6"/>
  <c r="A1088" i="6"/>
  <c r="B1089" i="6"/>
  <c r="A1509" i="6"/>
  <c r="B1510" i="6"/>
  <c r="B1124" i="6"/>
  <c r="A1123" i="6"/>
  <c r="A1227" i="6"/>
  <c r="B1228" i="6"/>
  <c r="B1446" i="6"/>
  <c r="A1445" i="6"/>
  <c r="A1149" i="6"/>
  <c r="B1150" i="6"/>
  <c r="B1542" i="6"/>
  <c r="A1541" i="6"/>
  <c r="B1173" i="6"/>
  <c r="A1172" i="6"/>
  <c r="B1410" i="6"/>
  <c r="A1409" i="6"/>
  <c r="A1052" i="6"/>
  <c r="B1053" i="6"/>
  <c r="B1486" i="6"/>
  <c r="A1485" i="6"/>
  <c r="B1425" i="6"/>
  <c r="A1424" i="6"/>
  <c r="A1257" i="6"/>
  <c r="B1258" i="6"/>
  <c r="B982" i="6"/>
  <c r="A981" i="6"/>
  <c r="A892" i="6"/>
  <c r="B893" i="6"/>
  <c r="A993" i="6"/>
  <c r="B994" i="6"/>
  <c r="A793" i="6"/>
  <c r="B794" i="6"/>
  <c r="A829" i="6"/>
  <c r="B830" i="6"/>
  <c r="A949" i="6"/>
  <c r="B950" i="6"/>
  <c r="A915" i="6"/>
  <c r="B916" i="6"/>
  <c r="B1021" i="6"/>
  <c r="A1020" i="6"/>
  <c r="A858" i="6"/>
  <c r="B859" i="6"/>
  <c r="A768" i="6"/>
  <c r="B769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A1289" i="6" l="1"/>
  <c r="B1290" i="6"/>
  <c r="B1202" i="6"/>
  <c r="A1201" i="6"/>
  <c r="A1542" i="6"/>
  <c r="B1543" i="6"/>
  <c r="B1322" i="6"/>
  <c r="A1321" i="6"/>
  <c r="A1150" i="6"/>
  <c r="B1151" i="6"/>
  <c r="A1510" i="6"/>
  <c r="B1511" i="6"/>
  <c r="B1426" i="6"/>
  <c r="A1425" i="6"/>
  <c r="A1410" i="6"/>
  <c r="B1411" i="6"/>
  <c r="A1378" i="6"/>
  <c r="B1379" i="6"/>
  <c r="A1089" i="6"/>
  <c r="B1090" i="6"/>
  <c r="B1487" i="6"/>
  <c r="A1486" i="6"/>
  <c r="A1173" i="6"/>
  <c r="B1174" i="6"/>
  <c r="B1447" i="6"/>
  <c r="A1446" i="6"/>
  <c r="A1124" i="6"/>
  <c r="B1125" i="6"/>
  <c r="B1343" i="6"/>
  <c r="A1342" i="6"/>
  <c r="A1258" i="6"/>
  <c r="B1259" i="6"/>
  <c r="A1053" i="6"/>
  <c r="B1054" i="6"/>
  <c r="A1228" i="6"/>
  <c r="B1229" i="6"/>
  <c r="A916" i="6"/>
  <c r="B917" i="6"/>
  <c r="B795" i="6"/>
  <c r="A794" i="6"/>
  <c r="A859" i="6"/>
  <c r="B860" i="6"/>
  <c r="A950" i="6"/>
  <c r="B951" i="6"/>
  <c r="A1021" i="6"/>
  <c r="B1022" i="6"/>
  <c r="B831" i="6"/>
  <c r="A830" i="6"/>
  <c r="A994" i="6"/>
  <c r="B995" i="6"/>
  <c r="B983" i="6"/>
  <c r="A982" i="6"/>
  <c r="B894" i="6"/>
  <c r="A893" i="6"/>
  <c r="A769" i="6"/>
  <c r="B770" i="6"/>
  <c r="A52" i="4"/>
  <c r="C52" i="4"/>
  <c r="K13" i="5"/>
  <c r="D49" i="4"/>
  <c r="A1202" i="6" l="1"/>
  <c r="B1203" i="6"/>
  <c r="A1290" i="6"/>
  <c r="B1291" i="6"/>
  <c r="B1427" i="6"/>
  <c r="A1426" i="6"/>
  <c r="B1380" i="6"/>
  <c r="A1379" i="6"/>
  <c r="B1260" i="6"/>
  <c r="A1259" i="6"/>
  <c r="B1091" i="6"/>
  <c r="A1090" i="6"/>
  <c r="B1152" i="6"/>
  <c r="A1151" i="6"/>
  <c r="A1447" i="6"/>
  <c r="B1448" i="6"/>
  <c r="B1230" i="6"/>
  <c r="A1229" i="6"/>
  <c r="A1174" i="6"/>
  <c r="B1175" i="6"/>
  <c r="B1512" i="6"/>
  <c r="A1511" i="6"/>
  <c r="B1344" i="6"/>
  <c r="A1343" i="6"/>
  <c r="B1323" i="6"/>
  <c r="A1322" i="6"/>
  <c r="B1055" i="6"/>
  <c r="A1054" i="6"/>
  <c r="A1125" i="6"/>
  <c r="B1126" i="6"/>
  <c r="A1411" i="6"/>
  <c r="B1412" i="6"/>
  <c r="A1543" i="6"/>
  <c r="B1544" i="6"/>
  <c r="B1488" i="6"/>
  <c r="A1487" i="6"/>
  <c r="A894" i="6"/>
  <c r="B895" i="6"/>
  <c r="A951" i="6"/>
  <c r="B952" i="6"/>
  <c r="B861" i="6"/>
  <c r="A860" i="6"/>
  <c r="A983" i="6"/>
  <c r="B984" i="6"/>
  <c r="A831" i="6"/>
  <c r="B832" i="6"/>
  <c r="B771" i="6"/>
  <c r="A770" i="6"/>
  <c r="A995" i="6"/>
  <c r="B996" i="6"/>
  <c r="A795" i="6"/>
  <c r="B796" i="6"/>
  <c r="A1022" i="6"/>
  <c r="B1023" i="6"/>
  <c r="A917" i="6"/>
  <c r="B918" i="6"/>
  <c r="J13" i="5"/>
  <c r="N1" i="6" s="1"/>
  <c r="O1" i="6"/>
  <c r="E49" i="4"/>
  <c r="F49" i="4" s="1"/>
  <c r="G49" i="4" s="1"/>
  <c r="H49" i="4" s="1"/>
  <c r="I49" i="4" s="1"/>
  <c r="J49" i="4" s="1"/>
  <c r="L13" i="5"/>
  <c r="P1" i="6" s="1"/>
  <c r="K64" i="5"/>
  <c r="F81" i="10"/>
  <c r="F82" i="9"/>
  <c r="H57" i="8"/>
  <c r="Q70" i="7"/>
  <c r="K116" i="5"/>
  <c r="F79" i="10"/>
  <c r="F80" i="9"/>
  <c r="H55" i="8"/>
  <c r="L70" i="7"/>
  <c r="K114" i="5"/>
  <c r="A81" i="10"/>
  <c r="A79" i="10"/>
  <c r="K12" i="10"/>
  <c r="J12" i="10"/>
  <c r="J11" i="10"/>
  <c r="A11" i="10"/>
  <c r="A9" i="10"/>
  <c r="J3" i="10"/>
  <c r="A82" i="9"/>
  <c r="A80" i="9"/>
  <c r="K12" i="9"/>
  <c r="J12" i="9"/>
  <c r="J11" i="9"/>
  <c r="A11" i="9"/>
  <c r="A9" i="9"/>
  <c r="J3" i="9"/>
  <c r="C57" i="8"/>
  <c r="C55" i="8"/>
  <c r="E3" i="8"/>
  <c r="N2" i="8"/>
  <c r="E1" i="8"/>
  <c r="O70" i="7"/>
  <c r="F70" i="7"/>
  <c r="D31" i="7"/>
  <c r="D30" i="7"/>
  <c r="D29" i="7"/>
  <c r="D28" i="7"/>
  <c r="D27" i="7"/>
  <c r="D26" i="7"/>
  <c r="D25" i="7"/>
  <c r="C25" i="7" s="1"/>
  <c r="D24" i="7"/>
  <c r="D23" i="7"/>
  <c r="D22" i="7"/>
  <c r="C22" i="7" s="1"/>
  <c r="D21" i="7"/>
  <c r="D20" i="7"/>
  <c r="D19" i="7"/>
  <c r="D18" i="7"/>
  <c r="V17" i="7"/>
  <c r="W17" i="7" s="1"/>
  <c r="X17" i="7" s="1"/>
  <c r="D17" i="7"/>
  <c r="V16" i="7"/>
  <c r="W16" i="7" s="1"/>
  <c r="X16" i="7" s="1"/>
  <c r="D16" i="7"/>
  <c r="V15" i="7"/>
  <c r="W15" i="7" s="1"/>
  <c r="X15" i="7" s="1"/>
  <c r="D15" i="7"/>
  <c r="V14" i="7"/>
  <c r="W14" i="7" s="1"/>
  <c r="X14" i="7" s="1"/>
  <c r="D14" i="7"/>
  <c r="V13" i="7"/>
  <c r="W13" i="7" s="1"/>
  <c r="X13" i="7" s="1"/>
  <c r="D13" i="7"/>
  <c r="V12" i="7"/>
  <c r="W12" i="7" s="1"/>
  <c r="X12" i="7" s="1"/>
  <c r="D12" i="7"/>
  <c r="I4" i="7"/>
  <c r="P3" i="7"/>
  <c r="I2" i="7"/>
  <c r="AA1" i="6"/>
  <c r="C116" i="5"/>
  <c r="C114" i="5"/>
  <c r="C61" i="5"/>
  <c r="E3" i="5"/>
  <c r="Q2" i="5"/>
  <c r="E1" i="5"/>
  <c r="A14" i="4"/>
  <c r="A11" i="4"/>
  <c r="K3" i="4"/>
  <c r="C8" i="1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B13" i="8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O12" i="8"/>
  <c r="O7" i="8" s="1"/>
  <c r="E25" i="1" s="1"/>
  <c r="C27" i="7"/>
  <c r="C26" i="7"/>
  <c r="C24" i="7"/>
  <c r="C20" i="7"/>
  <c r="C16" i="7"/>
  <c r="E13" i="7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E38" i="7" s="1"/>
  <c r="E39" i="7" s="1"/>
  <c r="E40" i="7" s="1"/>
  <c r="E41" i="7" s="1"/>
  <c r="E42" i="7" s="1"/>
  <c r="E43" i="7" s="1"/>
  <c r="E44" i="7" s="1"/>
  <c r="E45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66" i="7" s="1"/>
  <c r="U1250" i="6"/>
  <c r="U1249" i="6"/>
  <c r="U1248" i="6"/>
  <c r="U1247" i="6"/>
  <c r="U1246" i="6"/>
  <c r="U1245" i="6"/>
  <c r="U1244" i="6"/>
  <c r="U1243" i="6"/>
  <c r="U1242" i="6"/>
  <c r="U1241" i="6"/>
  <c r="U1240" i="6"/>
  <c r="U1239" i="6"/>
  <c r="U1238" i="6"/>
  <c r="U1237" i="6"/>
  <c r="U1236" i="6"/>
  <c r="U1235" i="6"/>
  <c r="U1234" i="6"/>
  <c r="U1233" i="6"/>
  <c r="U1232" i="6"/>
  <c r="U1231" i="6"/>
  <c r="U1230" i="6"/>
  <c r="U1229" i="6"/>
  <c r="U1228" i="6"/>
  <c r="U1227" i="6"/>
  <c r="U1226" i="6"/>
  <c r="U1225" i="6"/>
  <c r="U1224" i="6"/>
  <c r="U1223" i="6"/>
  <c r="U1222" i="6"/>
  <c r="U1221" i="6"/>
  <c r="U1220" i="6"/>
  <c r="U1219" i="6"/>
  <c r="U1218" i="6"/>
  <c r="U1217" i="6"/>
  <c r="U1216" i="6"/>
  <c r="U1215" i="6"/>
  <c r="U1214" i="6"/>
  <c r="U1213" i="6"/>
  <c r="U1212" i="6"/>
  <c r="U1211" i="6"/>
  <c r="U1210" i="6"/>
  <c r="U1209" i="6"/>
  <c r="U1208" i="6"/>
  <c r="U1207" i="6"/>
  <c r="U1206" i="6"/>
  <c r="U1205" i="6"/>
  <c r="U1204" i="6"/>
  <c r="U1203" i="6"/>
  <c r="U1202" i="6"/>
  <c r="U1201" i="6"/>
  <c r="U1200" i="6"/>
  <c r="U1199" i="6"/>
  <c r="U1198" i="6"/>
  <c r="U1197" i="6"/>
  <c r="U1196" i="6"/>
  <c r="U1195" i="6"/>
  <c r="U1194" i="6"/>
  <c r="U1193" i="6"/>
  <c r="U1192" i="6"/>
  <c r="U1191" i="6"/>
  <c r="U1190" i="6"/>
  <c r="U1189" i="6"/>
  <c r="U1188" i="6"/>
  <c r="U1187" i="6"/>
  <c r="U1186" i="6"/>
  <c r="U1185" i="6"/>
  <c r="U1184" i="6"/>
  <c r="U1183" i="6"/>
  <c r="U1182" i="6"/>
  <c r="U1181" i="6"/>
  <c r="U1180" i="6"/>
  <c r="U1179" i="6"/>
  <c r="U1178" i="6"/>
  <c r="U1177" i="6"/>
  <c r="U1176" i="6"/>
  <c r="U1175" i="6"/>
  <c r="U1174" i="6"/>
  <c r="U1173" i="6"/>
  <c r="U1172" i="6"/>
  <c r="U1171" i="6"/>
  <c r="U1170" i="6"/>
  <c r="U1169" i="6"/>
  <c r="U1168" i="6"/>
  <c r="U1167" i="6"/>
  <c r="U1166" i="6"/>
  <c r="U1165" i="6"/>
  <c r="U1164" i="6"/>
  <c r="U1163" i="6"/>
  <c r="U1162" i="6"/>
  <c r="U1161" i="6"/>
  <c r="U1160" i="6"/>
  <c r="U1159" i="6"/>
  <c r="U1158" i="6"/>
  <c r="U1157" i="6"/>
  <c r="U1156" i="6"/>
  <c r="U1155" i="6"/>
  <c r="U1154" i="6"/>
  <c r="U1153" i="6"/>
  <c r="U1152" i="6"/>
  <c r="U1151" i="6"/>
  <c r="U1150" i="6"/>
  <c r="U1149" i="6"/>
  <c r="U1148" i="6"/>
  <c r="U1147" i="6"/>
  <c r="U1146" i="6"/>
  <c r="U1145" i="6"/>
  <c r="U1144" i="6"/>
  <c r="U1143" i="6"/>
  <c r="U1142" i="6"/>
  <c r="U1141" i="6"/>
  <c r="U1140" i="6"/>
  <c r="U1139" i="6"/>
  <c r="U1138" i="6"/>
  <c r="U1137" i="6"/>
  <c r="U1136" i="6"/>
  <c r="U1135" i="6"/>
  <c r="U1134" i="6"/>
  <c r="U1133" i="6"/>
  <c r="U1132" i="6"/>
  <c r="U1131" i="6"/>
  <c r="U1130" i="6"/>
  <c r="U1129" i="6"/>
  <c r="U1128" i="6"/>
  <c r="U1127" i="6"/>
  <c r="U1126" i="6"/>
  <c r="U1125" i="6"/>
  <c r="U1124" i="6"/>
  <c r="U1123" i="6"/>
  <c r="U1122" i="6"/>
  <c r="U1121" i="6"/>
  <c r="U1120" i="6"/>
  <c r="U1119" i="6"/>
  <c r="U1118" i="6"/>
  <c r="U1117" i="6"/>
  <c r="U1116" i="6"/>
  <c r="U1115" i="6"/>
  <c r="U1114" i="6"/>
  <c r="U1113" i="6"/>
  <c r="U1112" i="6"/>
  <c r="U1111" i="6"/>
  <c r="U1110" i="6"/>
  <c r="U1109" i="6"/>
  <c r="U1108" i="6"/>
  <c r="U1107" i="6"/>
  <c r="U1106" i="6"/>
  <c r="U1105" i="6"/>
  <c r="U1104" i="6"/>
  <c r="U1103" i="6"/>
  <c r="U1102" i="6"/>
  <c r="U1101" i="6"/>
  <c r="U1100" i="6"/>
  <c r="U1099" i="6"/>
  <c r="U1098" i="6"/>
  <c r="U1097" i="6"/>
  <c r="U1096" i="6"/>
  <c r="U1095" i="6"/>
  <c r="U1094" i="6"/>
  <c r="U1093" i="6"/>
  <c r="U1092" i="6"/>
  <c r="U1091" i="6"/>
  <c r="U1090" i="6"/>
  <c r="U1089" i="6"/>
  <c r="U1088" i="6"/>
  <c r="U1087" i="6"/>
  <c r="U1086" i="6"/>
  <c r="U1085" i="6"/>
  <c r="U1084" i="6"/>
  <c r="U1083" i="6"/>
  <c r="U1082" i="6"/>
  <c r="U1081" i="6"/>
  <c r="U1080" i="6"/>
  <c r="U1079" i="6"/>
  <c r="U1078" i="6"/>
  <c r="U1077" i="6"/>
  <c r="U1076" i="6"/>
  <c r="U1075" i="6"/>
  <c r="U1074" i="6"/>
  <c r="U1073" i="6"/>
  <c r="U1072" i="6"/>
  <c r="U1071" i="6"/>
  <c r="U1070" i="6"/>
  <c r="U1069" i="6"/>
  <c r="U1068" i="6"/>
  <c r="U1067" i="6"/>
  <c r="U1066" i="6"/>
  <c r="U1065" i="6"/>
  <c r="U1064" i="6"/>
  <c r="U1063" i="6"/>
  <c r="U1062" i="6"/>
  <c r="U1061" i="6"/>
  <c r="U1060" i="6"/>
  <c r="U1059" i="6"/>
  <c r="U1058" i="6"/>
  <c r="U1057" i="6"/>
  <c r="U1056" i="6"/>
  <c r="U1055" i="6"/>
  <c r="U1054" i="6"/>
  <c r="U1053" i="6"/>
  <c r="U1052" i="6"/>
  <c r="U1051" i="6"/>
  <c r="U1050" i="6"/>
  <c r="U1049" i="6"/>
  <c r="U1048" i="6"/>
  <c r="U1047" i="6"/>
  <c r="U1046" i="6"/>
  <c r="U1045" i="6"/>
  <c r="U1044" i="6"/>
  <c r="U1043" i="6"/>
  <c r="U1042" i="6"/>
  <c r="U1041" i="6"/>
  <c r="U1040" i="6"/>
  <c r="U1039" i="6"/>
  <c r="U1038" i="6"/>
  <c r="U1037" i="6"/>
  <c r="U1036" i="6"/>
  <c r="U1035" i="6"/>
  <c r="U1034" i="6"/>
  <c r="U1033" i="6"/>
  <c r="U1032" i="6"/>
  <c r="U1031" i="6"/>
  <c r="U1030" i="6"/>
  <c r="U1029" i="6"/>
  <c r="U1028" i="6"/>
  <c r="U1027" i="6"/>
  <c r="U1026" i="6"/>
  <c r="U1025" i="6"/>
  <c r="U1024" i="6"/>
  <c r="U1023" i="6"/>
  <c r="U1022" i="6"/>
  <c r="U1021" i="6"/>
  <c r="U1020" i="6"/>
  <c r="U1019" i="6"/>
  <c r="U1018" i="6"/>
  <c r="U1017" i="6"/>
  <c r="U1016" i="6"/>
  <c r="U1015" i="6"/>
  <c r="U1014" i="6"/>
  <c r="U1013" i="6"/>
  <c r="U1012" i="6"/>
  <c r="U1011" i="6"/>
  <c r="U1010" i="6"/>
  <c r="U1009" i="6"/>
  <c r="U1008" i="6"/>
  <c r="U1007" i="6"/>
  <c r="U1006" i="6"/>
  <c r="U1005" i="6"/>
  <c r="U1004" i="6"/>
  <c r="U1003" i="6"/>
  <c r="U1002" i="6"/>
  <c r="U1001" i="6"/>
  <c r="U1000" i="6"/>
  <c r="U999" i="6"/>
  <c r="U998" i="6"/>
  <c r="U997" i="6"/>
  <c r="U996" i="6"/>
  <c r="U995" i="6"/>
  <c r="U994" i="6"/>
  <c r="U993" i="6"/>
  <c r="U992" i="6"/>
  <c r="U991" i="6"/>
  <c r="U990" i="6"/>
  <c r="U989" i="6"/>
  <c r="U988" i="6"/>
  <c r="U987" i="6"/>
  <c r="U986" i="6"/>
  <c r="U985" i="6"/>
  <c r="U984" i="6"/>
  <c r="U983" i="6"/>
  <c r="U982" i="6"/>
  <c r="U981" i="6"/>
  <c r="U980" i="6"/>
  <c r="U979" i="6"/>
  <c r="U978" i="6"/>
  <c r="U977" i="6"/>
  <c r="U976" i="6"/>
  <c r="U975" i="6"/>
  <c r="U974" i="6"/>
  <c r="U973" i="6"/>
  <c r="U972" i="6"/>
  <c r="U971" i="6"/>
  <c r="U970" i="6"/>
  <c r="U969" i="6"/>
  <c r="U968" i="6"/>
  <c r="U967" i="6"/>
  <c r="U966" i="6"/>
  <c r="U965" i="6"/>
  <c r="U964" i="6"/>
  <c r="U963" i="6"/>
  <c r="U962" i="6"/>
  <c r="U961" i="6"/>
  <c r="U960" i="6"/>
  <c r="U959" i="6"/>
  <c r="U958" i="6"/>
  <c r="U957" i="6"/>
  <c r="U956" i="6"/>
  <c r="U955" i="6"/>
  <c r="U954" i="6"/>
  <c r="U953" i="6"/>
  <c r="U952" i="6"/>
  <c r="U951" i="6"/>
  <c r="U950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33" i="6"/>
  <c r="U932" i="6"/>
  <c r="U931" i="6"/>
  <c r="U930" i="6"/>
  <c r="U929" i="6"/>
  <c r="U928" i="6"/>
  <c r="U927" i="6"/>
  <c r="U926" i="6"/>
  <c r="U925" i="6"/>
  <c r="U924" i="6"/>
  <c r="U923" i="6"/>
  <c r="U922" i="6"/>
  <c r="U921" i="6"/>
  <c r="U920" i="6"/>
  <c r="U919" i="6"/>
  <c r="U918" i="6"/>
  <c r="U917" i="6"/>
  <c r="U916" i="6"/>
  <c r="U915" i="6"/>
  <c r="U914" i="6"/>
  <c r="U913" i="6"/>
  <c r="U912" i="6"/>
  <c r="U911" i="6"/>
  <c r="U910" i="6"/>
  <c r="U909" i="6"/>
  <c r="U908" i="6"/>
  <c r="U907" i="6"/>
  <c r="U906" i="6"/>
  <c r="U905" i="6"/>
  <c r="U904" i="6"/>
  <c r="U903" i="6"/>
  <c r="U902" i="6"/>
  <c r="U901" i="6"/>
  <c r="U900" i="6"/>
  <c r="U899" i="6"/>
  <c r="U898" i="6"/>
  <c r="U897" i="6"/>
  <c r="U896" i="6"/>
  <c r="U895" i="6"/>
  <c r="U894" i="6"/>
  <c r="U893" i="6"/>
  <c r="U892" i="6"/>
  <c r="U891" i="6"/>
  <c r="U890" i="6"/>
  <c r="U889" i="6"/>
  <c r="U888" i="6"/>
  <c r="U887" i="6"/>
  <c r="U886" i="6"/>
  <c r="U885" i="6"/>
  <c r="U884" i="6"/>
  <c r="U883" i="6"/>
  <c r="U882" i="6"/>
  <c r="U881" i="6"/>
  <c r="U880" i="6"/>
  <c r="U879" i="6"/>
  <c r="U878" i="6"/>
  <c r="U877" i="6"/>
  <c r="U876" i="6"/>
  <c r="U875" i="6"/>
  <c r="U874" i="6"/>
  <c r="U873" i="6"/>
  <c r="U872" i="6"/>
  <c r="U871" i="6"/>
  <c r="U870" i="6"/>
  <c r="U869" i="6"/>
  <c r="U868" i="6"/>
  <c r="U867" i="6"/>
  <c r="U866" i="6"/>
  <c r="U865" i="6"/>
  <c r="U864" i="6"/>
  <c r="U863" i="6"/>
  <c r="U862" i="6"/>
  <c r="U861" i="6"/>
  <c r="U860" i="6"/>
  <c r="U859" i="6"/>
  <c r="U858" i="6"/>
  <c r="U857" i="6"/>
  <c r="U856" i="6"/>
  <c r="U855" i="6"/>
  <c r="U854" i="6"/>
  <c r="U853" i="6"/>
  <c r="U852" i="6"/>
  <c r="U851" i="6"/>
  <c r="U850" i="6"/>
  <c r="U849" i="6"/>
  <c r="U848" i="6"/>
  <c r="U847" i="6"/>
  <c r="U846" i="6"/>
  <c r="U845" i="6"/>
  <c r="U844" i="6"/>
  <c r="U843" i="6"/>
  <c r="U842" i="6"/>
  <c r="U841" i="6"/>
  <c r="U840" i="6"/>
  <c r="U839" i="6"/>
  <c r="U838" i="6"/>
  <c r="U837" i="6"/>
  <c r="U836" i="6"/>
  <c r="U835" i="6"/>
  <c r="U834" i="6"/>
  <c r="U833" i="6"/>
  <c r="U832" i="6"/>
  <c r="U831" i="6"/>
  <c r="U830" i="6"/>
  <c r="U829" i="6"/>
  <c r="U828" i="6"/>
  <c r="U827" i="6"/>
  <c r="U826" i="6"/>
  <c r="U825" i="6"/>
  <c r="U824" i="6"/>
  <c r="U823" i="6"/>
  <c r="U822" i="6"/>
  <c r="U821" i="6"/>
  <c r="U820" i="6"/>
  <c r="U819" i="6"/>
  <c r="U818" i="6"/>
  <c r="U817" i="6"/>
  <c r="U816" i="6"/>
  <c r="U815" i="6"/>
  <c r="U814" i="6"/>
  <c r="U813" i="6"/>
  <c r="U812" i="6"/>
  <c r="U811" i="6"/>
  <c r="U810" i="6"/>
  <c r="U809" i="6"/>
  <c r="U808" i="6"/>
  <c r="U807" i="6"/>
  <c r="U806" i="6"/>
  <c r="U805" i="6"/>
  <c r="U804" i="6"/>
  <c r="U803" i="6"/>
  <c r="U802" i="6"/>
  <c r="U801" i="6"/>
  <c r="U800" i="6"/>
  <c r="U799" i="6"/>
  <c r="U798" i="6"/>
  <c r="U797" i="6"/>
  <c r="U796" i="6"/>
  <c r="U795" i="6"/>
  <c r="U794" i="6"/>
  <c r="U793" i="6"/>
  <c r="U792" i="6"/>
  <c r="U791" i="6"/>
  <c r="U790" i="6"/>
  <c r="U789" i="6"/>
  <c r="U788" i="6"/>
  <c r="U787" i="6"/>
  <c r="U786" i="6"/>
  <c r="U785" i="6"/>
  <c r="U784" i="6"/>
  <c r="U783" i="6"/>
  <c r="U782" i="6"/>
  <c r="U781" i="6"/>
  <c r="U780" i="6"/>
  <c r="U779" i="6"/>
  <c r="U778" i="6"/>
  <c r="U777" i="6"/>
  <c r="U776" i="6"/>
  <c r="U775" i="6"/>
  <c r="U774" i="6"/>
  <c r="U773" i="6"/>
  <c r="U772" i="6"/>
  <c r="U771" i="6"/>
  <c r="U770" i="6"/>
  <c r="U769" i="6"/>
  <c r="U768" i="6"/>
  <c r="U767" i="6"/>
  <c r="U766" i="6"/>
  <c r="U765" i="6"/>
  <c r="U764" i="6"/>
  <c r="U763" i="6"/>
  <c r="U762" i="6"/>
  <c r="U761" i="6"/>
  <c r="U760" i="6"/>
  <c r="U759" i="6"/>
  <c r="U758" i="6"/>
  <c r="U757" i="6"/>
  <c r="U756" i="6"/>
  <c r="U755" i="6"/>
  <c r="U754" i="6"/>
  <c r="U753" i="6"/>
  <c r="U752" i="6"/>
  <c r="U751" i="6"/>
  <c r="U750" i="6"/>
  <c r="U749" i="6"/>
  <c r="U748" i="6"/>
  <c r="U747" i="6"/>
  <c r="U746" i="6"/>
  <c r="U745" i="6"/>
  <c r="U744" i="6"/>
  <c r="U743" i="6"/>
  <c r="U742" i="6"/>
  <c r="U741" i="6"/>
  <c r="U740" i="6"/>
  <c r="U739" i="6"/>
  <c r="U738" i="6"/>
  <c r="U737" i="6"/>
  <c r="U736" i="6"/>
  <c r="U735" i="6"/>
  <c r="U734" i="6"/>
  <c r="U733" i="6"/>
  <c r="U732" i="6"/>
  <c r="U731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10" i="6"/>
  <c r="U709" i="6"/>
  <c r="U708" i="6"/>
  <c r="U707" i="6"/>
  <c r="U706" i="6"/>
  <c r="U705" i="6"/>
  <c r="U704" i="6"/>
  <c r="U703" i="6"/>
  <c r="U702" i="6"/>
  <c r="U701" i="6"/>
  <c r="U700" i="6"/>
  <c r="U699" i="6"/>
  <c r="U698" i="6"/>
  <c r="U697" i="6"/>
  <c r="U696" i="6"/>
  <c r="U695" i="6"/>
  <c r="U694" i="6"/>
  <c r="U693" i="6"/>
  <c r="U692" i="6"/>
  <c r="U691" i="6"/>
  <c r="U690" i="6"/>
  <c r="U689" i="6"/>
  <c r="U688" i="6"/>
  <c r="U687" i="6"/>
  <c r="U686" i="6"/>
  <c r="U685" i="6"/>
  <c r="U684" i="6"/>
  <c r="U683" i="6"/>
  <c r="U682" i="6"/>
  <c r="U681" i="6"/>
  <c r="U680" i="6"/>
  <c r="U679" i="6"/>
  <c r="U678" i="6"/>
  <c r="U677" i="6"/>
  <c r="U676" i="6"/>
  <c r="U675" i="6"/>
  <c r="U674" i="6"/>
  <c r="U673" i="6"/>
  <c r="U672" i="6"/>
  <c r="U671" i="6"/>
  <c r="U670" i="6"/>
  <c r="U669" i="6"/>
  <c r="U668" i="6"/>
  <c r="U667" i="6"/>
  <c r="U666" i="6"/>
  <c r="U665" i="6"/>
  <c r="U664" i="6"/>
  <c r="U663" i="6"/>
  <c r="U662" i="6"/>
  <c r="U661" i="6"/>
  <c r="U660" i="6"/>
  <c r="U659" i="6"/>
  <c r="U658" i="6"/>
  <c r="U657" i="6"/>
  <c r="U656" i="6"/>
  <c r="U655" i="6"/>
  <c r="U654" i="6"/>
  <c r="U653" i="6"/>
  <c r="U652" i="6"/>
  <c r="U651" i="6"/>
  <c r="U650" i="6"/>
  <c r="U649" i="6"/>
  <c r="U648" i="6"/>
  <c r="U647" i="6"/>
  <c r="U646" i="6"/>
  <c r="U645" i="6"/>
  <c r="U644" i="6"/>
  <c r="U643" i="6"/>
  <c r="U642" i="6"/>
  <c r="U641" i="6"/>
  <c r="U640" i="6"/>
  <c r="U639" i="6"/>
  <c r="U638" i="6"/>
  <c r="U637" i="6"/>
  <c r="U636" i="6"/>
  <c r="U635" i="6"/>
  <c r="U634" i="6"/>
  <c r="U633" i="6"/>
  <c r="U632" i="6"/>
  <c r="U631" i="6"/>
  <c r="U630" i="6"/>
  <c r="U629" i="6"/>
  <c r="U628" i="6"/>
  <c r="U627" i="6"/>
  <c r="U626" i="6"/>
  <c r="U625" i="6"/>
  <c r="U624" i="6"/>
  <c r="U623" i="6"/>
  <c r="U622" i="6"/>
  <c r="U621" i="6"/>
  <c r="U620" i="6"/>
  <c r="U619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5" i="6"/>
  <c r="U604" i="6"/>
  <c r="U603" i="6"/>
  <c r="U602" i="6"/>
  <c r="U601" i="6"/>
  <c r="U600" i="6"/>
  <c r="U599" i="6"/>
  <c r="U598" i="6"/>
  <c r="U597" i="6"/>
  <c r="U596" i="6"/>
  <c r="U595" i="6"/>
  <c r="U594" i="6"/>
  <c r="U593" i="6"/>
  <c r="U592" i="6"/>
  <c r="U591" i="6"/>
  <c r="U590" i="6"/>
  <c r="U589" i="6"/>
  <c r="U588" i="6"/>
  <c r="U587" i="6"/>
  <c r="U586" i="6"/>
  <c r="U585" i="6"/>
  <c r="U584" i="6"/>
  <c r="U583" i="6"/>
  <c r="U582" i="6"/>
  <c r="U581" i="6"/>
  <c r="U580" i="6"/>
  <c r="U579" i="6"/>
  <c r="U578" i="6"/>
  <c r="U577" i="6"/>
  <c r="U576" i="6"/>
  <c r="U575" i="6"/>
  <c r="U574" i="6"/>
  <c r="U573" i="6"/>
  <c r="U572" i="6"/>
  <c r="U571" i="6"/>
  <c r="U570" i="6"/>
  <c r="U569" i="6"/>
  <c r="U568" i="6"/>
  <c r="U567" i="6"/>
  <c r="U566" i="6"/>
  <c r="U565" i="6"/>
  <c r="U564" i="6"/>
  <c r="U563" i="6"/>
  <c r="U562" i="6"/>
  <c r="U561" i="6"/>
  <c r="U560" i="6"/>
  <c r="U559" i="6"/>
  <c r="U558" i="6"/>
  <c r="U557" i="6"/>
  <c r="U556" i="6"/>
  <c r="U555" i="6"/>
  <c r="U554" i="6"/>
  <c r="U553" i="6"/>
  <c r="U552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8" i="6"/>
  <c r="U537" i="6"/>
  <c r="U536" i="6"/>
  <c r="U535" i="6"/>
  <c r="U534" i="6"/>
  <c r="U533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2" i="6"/>
  <c r="U511" i="6"/>
  <c r="U510" i="6"/>
  <c r="U509" i="6"/>
  <c r="U508" i="6"/>
  <c r="U507" i="6"/>
  <c r="U506" i="6"/>
  <c r="U505" i="6"/>
  <c r="U504" i="6"/>
  <c r="U503" i="6"/>
  <c r="U502" i="6"/>
  <c r="U501" i="6"/>
  <c r="U500" i="6"/>
  <c r="U499" i="6"/>
  <c r="U498" i="6"/>
  <c r="U497" i="6"/>
  <c r="U496" i="6"/>
  <c r="U495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5" i="6"/>
  <c r="U474" i="6"/>
  <c r="U473" i="6"/>
  <c r="U472" i="6"/>
  <c r="U471" i="6"/>
  <c r="U470" i="6"/>
  <c r="U469" i="6"/>
  <c r="U468" i="6"/>
  <c r="U467" i="6"/>
  <c r="U466" i="6"/>
  <c r="U465" i="6"/>
  <c r="U464" i="6"/>
  <c r="U463" i="6"/>
  <c r="U462" i="6"/>
  <c r="U461" i="6"/>
  <c r="U460" i="6"/>
  <c r="U459" i="6"/>
  <c r="U458" i="6"/>
  <c r="U457" i="6"/>
  <c r="U456" i="6"/>
  <c r="U455" i="6"/>
  <c r="U454" i="6"/>
  <c r="U453" i="6"/>
  <c r="U452" i="6"/>
  <c r="U451" i="6"/>
  <c r="U450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8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7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5" i="6"/>
  <c r="U374" i="6"/>
  <c r="U373" i="6"/>
  <c r="U372" i="6"/>
  <c r="U371" i="6"/>
  <c r="U370" i="6"/>
  <c r="U369" i="6"/>
  <c r="U368" i="6"/>
  <c r="U367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5" i="6"/>
  <c r="U314" i="6"/>
  <c r="U313" i="6"/>
  <c r="U312" i="6"/>
  <c r="U311" i="6"/>
  <c r="U310" i="6"/>
  <c r="U309" i="6"/>
  <c r="U308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3" i="6"/>
  <c r="U212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7" i="6"/>
  <c r="U186" i="6"/>
  <c r="U185" i="6"/>
  <c r="U184" i="6"/>
  <c r="U183" i="6"/>
  <c r="U182" i="6"/>
  <c r="U181" i="6"/>
  <c r="U180" i="6"/>
  <c r="U179" i="6"/>
  <c r="U178" i="6"/>
  <c r="U177" i="6"/>
  <c r="U176" i="6"/>
  <c r="U175" i="6"/>
  <c r="U174" i="6"/>
  <c r="U173" i="6"/>
  <c r="U172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6" i="6"/>
  <c r="U155" i="6"/>
  <c r="U154" i="6"/>
  <c r="U153" i="6"/>
  <c r="U152" i="6"/>
  <c r="U151" i="6"/>
  <c r="U150" i="6"/>
  <c r="U149" i="6"/>
  <c r="U148" i="6"/>
  <c r="U147" i="6"/>
  <c r="U146" i="6"/>
  <c r="U145" i="6"/>
  <c r="U144" i="6"/>
  <c r="U143" i="6"/>
  <c r="U142" i="6"/>
  <c r="U141" i="6"/>
  <c r="U140" i="6"/>
  <c r="U139" i="6"/>
  <c r="U138" i="6"/>
  <c r="U137" i="6"/>
  <c r="U136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5" i="6"/>
  <c r="U94" i="6"/>
  <c r="U93" i="6"/>
  <c r="U92" i="6"/>
  <c r="U91" i="6"/>
  <c r="U90" i="6"/>
  <c r="U89" i="6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U7" i="6"/>
  <c r="U6" i="6"/>
  <c r="U5" i="6"/>
  <c r="U4" i="6"/>
  <c r="U3" i="6"/>
  <c r="U2" i="6"/>
  <c r="B2" i="6"/>
  <c r="B3" i="6" s="1"/>
  <c r="B4" i="6" s="1"/>
  <c r="L74" i="4"/>
  <c r="L71" i="4"/>
  <c r="A69" i="4"/>
  <c r="L66" i="4"/>
  <c r="L60" i="4"/>
  <c r="AE38" i="3"/>
  <c r="AE37" i="3"/>
  <c r="AD57" i="2"/>
  <c r="Y57" i="2"/>
  <c r="X57" i="2"/>
  <c r="T57" i="2"/>
  <c r="S57" i="2"/>
  <c r="AD56" i="2"/>
  <c r="Y56" i="2"/>
  <c r="X56" i="2"/>
  <c r="T56" i="2"/>
  <c r="S56" i="2"/>
  <c r="AD55" i="2"/>
  <c r="Y55" i="2"/>
  <c r="X55" i="2"/>
  <c r="T55" i="2"/>
  <c r="S55" i="2"/>
  <c r="AD53" i="2"/>
  <c r="Y53" i="2"/>
  <c r="X53" i="2"/>
  <c r="T53" i="2"/>
  <c r="S53" i="2"/>
  <c r="AD52" i="2"/>
  <c r="Y52" i="2"/>
  <c r="X52" i="2"/>
  <c r="T52" i="2"/>
  <c r="S52" i="2"/>
  <c r="CP51" i="2"/>
  <c r="CM51" i="2"/>
  <c r="CI51" i="2"/>
  <c r="CH51" i="2"/>
  <c r="BV51" i="2"/>
  <c r="AB57" i="2" s="1"/>
  <c r="AD51" i="2"/>
  <c r="Y51" i="2"/>
  <c r="X51" i="2"/>
  <c r="T51" i="2"/>
  <c r="S51" i="2"/>
  <c r="CP50" i="2"/>
  <c r="CM50" i="2"/>
  <c r="CI50" i="2"/>
  <c r="BW50" i="2" s="1"/>
  <c r="AC56" i="2" s="1"/>
  <c r="BV50" i="2"/>
  <c r="AB56" i="2" s="1"/>
  <c r="AD50" i="2"/>
  <c r="Y50" i="2"/>
  <c r="X50" i="2"/>
  <c r="T50" i="2"/>
  <c r="S50" i="2"/>
  <c r="CP49" i="2"/>
  <c r="CM49" i="2"/>
  <c r="CI49" i="2"/>
  <c r="BW49" i="2" s="1"/>
  <c r="AC55" i="2" s="1"/>
  <c r="CH49" i="2"/>
  <c r="BV49" i="2"/>
  <c r="AB55" i="2" s="1"/>
  <c r="AD49" i="2"/>
  <c r="Y49" i="2"/>
  <c r="X49" i="2"/>
  <c r="T49" i="2"/>
  <c r="S49" i="2"/>
  <c r="CP48" i="2"/>
  <c r="CM48" i="2"/>
  <c r="CI48" i="2"/>
  <c r="CH48" i="2"/>
  <c r="BV48" i="2"/>
  <c r="AD48" i="2"/>
  <c r="Y48" i="2"/>
  <c r="X48" i="2"/>
  <c r="T48" i="2"/>
  <c r="S48" i="2"/>
  <c r="CP47" i="2"/>
  <c r="CM47" i="2"/>
  <c r="BW47" i="2" s="1"/>
  <c r="AC53" i="2" s="1"/>
  <c r="CI47" i="2"/>
  <c r="CH47" i="2"/>
  <c r="BV47" i="2"/>
  <c r="AB53" i="2" s="1"/>
  <c r="AD47" i="2"/>
  <c r="Y47" i="2"/>
  <c r="X47" i="2"/>
  <c r="T47" i="2"/>
  <c r="S47" i="2"/>
  <c r="CP46" i="2"/>
  <c r="CM46" i="2"/>
  <c r="CI46" i="2"/>
  <c r="CH46" i="2"/>
  <c r="BV46" i="2"/>
  <c r="AB48" i="2" s="1"/>
  <c r="AD46" i="2"/>
  <c r="Y46" i="2"/>
  <c r="X46" i="2"/>
  <c r="T46" i="2"/>
  <c r="S46" i="2"/>
  <c r="CP45" i="2"/>
  <c r="CM45" i="2"/>
  <c r="BW45" i="2" s="1"/>
  <c r="AC47" i="2" s="1"/>
  <c r="CI45" i="2"/>
  <c r="CH45" i="2"/>
  <c r="BV45" i="2"/>
  <c r="AB47" i="2" s="1"/>
  <c r="AD45" i="2"/>
  <c r="Y45" i="2"/>
  <c r="X45" i="2"/>
  <c r="T45" i="2"/>
  <c r="S45" i="2"/>
  <c r="CP44" i="2"/>
  <c r="CM44" i="2"/>
  <c r="CI44" i="2"/>
  <c r="CH44" i="2"/>
  <c r="BV44" i="2"/>
  <c r="AB41" i="2" s="1"/>
  <c r="AD44" i="2"/>
  <c r="Y44" i="2"/>
  <c r="X44" i="2"/>
  <c r="T44" i="2"/>
  <c r="S44" i="2"/>
  <c r="CP43" i="2"/>
  <c r="CM43" i="2"/>
  <c r="CI43" i="2"/>
  <c r="CH43" i="2"/>
  <c r="BV43" i="2"/>
  <c r="AB38" i="2" s="1"/>
  <c r="AD43" i="2"/>
  <c r="Y43" i="2"/>
  <c r="X43" i="2"/>
  <c r="T43" i="2"/>
  <c r="S43" i="2"/>
  <c r="CP42" i="2"/>
  <c r="CM42" i="2"/>
  <c r="CI42" i="2"/>
  <c r="CH42" i="2"/>
  <c r="BV42" i="2"/>
  <c r="AB33" i="2" s="1"/>
  <c r="AD42" i="2"/>
  <c r="AC42" i="2"/>
  <c r="AB42" i="2"/>
  <c r="Y42" i="2"/>
  <c r="X42" i="2"/>
  <c r="T42" i="2"/>
  <c r="S42" i="2"/>
  <c r="CP41" i="2"/>
  <c r="CM41" i="2"/>
  <c r="CI41" i="2"/>
  <c r="CH41" i="2"/>
  <c r="BV41" i="2"/>
  <c r="AB50" i="2" s="1"/>
  <c r="AD41" i="2"/>
  <c r="Y41" i="2"/>
  <c r="X41" i="2"/>
  <c r="T41" i="2"/>
  <c r="S41" i="2"/>
  <c r="CP40" i="2"/>
  <c r="CM40" i="2"/>
  <c r="CI40" i="2"/>
  <c r="BW40" i="2" s="1"/>
  <c r="BV40" i="2"/>
  <c r="AB44" i="2" s="1"/>
  <c r="AD40" i="2"/>
  <c r="Y40" i="2"/>
  <c r="X40" i="2"/>
  <c r="T40" i="2"/>
  <c r="S40" i="2"/>
  <c r="CP39" i="2"/>
  <c r="CM39" i="2"/>
  <c r="CI39" i="2"/>
  <c r="CH39" i="2"/>
  <c r="BV39" i="2"/>
  <c r="AB27" i="2" s="1"/>
  <c r="AD39" i="2"/>
  <c r="Y39" i="2"/>
  <c r="X39" i="2"/>
  <c r="T39" i="2"/>
  <c r="S39" i="2"/>
  <c r="CP38" i="2"/>
  <c r="CM38" i="2"/>
  <c r="CI38" i="2"/>
  <c r="BW38" i="2" s="1"/>
  <c r="AC30" i="2" s="1"/>
  <c r="BV38" i="2"/>
  <c r="AB30" i="2" s="1"/>
  <c r="AD38" i="2"/>
  <c r="Y38" i="2"/>
  <c r="X38" i="2"/>
  <c r="T38" i="2"/>
  <c r="S38" i="2"/>
  <c r="CP37" i="2"/>
  <c r="CM37" i="2"/>
  <c r="CI37" i="2"/>
  <c r="CH37" i="2"/>
  <c r="BV37" i="2"/>
  <c r="AB24" i="2" s="1"/>
  <c r="AD37" i="2"/>
  <c r="Y37" i="2"/>
  <c r="X37" i="2"/>
  <c r="T37" i="2"/>
  <c r="S37" i="2"/>
  <c r="CP36" i="2"/>
  <c r="CM36" i="2"/>
  <c r="CI36" i="2"/>
  <c r="BW36" i="2" s="1"/>
  <c r="AC23" i="2" s="1"/>
  <c r="CH36" i="2"/>
  <c r="BV36" i="2"/>
  <c r="AB23" i="2" s="1"/>
  <c r="AD36" i="2"/>
  <c r="AC36" i="2"/>
  <c r="AB36" i="2"/>
  <c r="Y36" i="2"/>
  <c r="X36" i="2"/>
  <c r="T36" i="2"/>
  <c r="S36" i="2"/>
  <c r="CP35" i="2"/>
  <c r="CM35" i="2"/>
  <c r="CI35" i="2"/>
  <c r="BW35" i="2" s="1"/>
  <c r="CH35" i="2"/>
  <c r="BV35" i="2"/>
  <c r="AB52" i="2" s="1"/>
  <c r="AD35" i="2"/>
  <c r="Y35" i="2"/>
  <c r="X35" i="2"/>
  <c r="T35" i="2"/>
  <c r="S35" i="2"/>
  <c r="CP34" i="2"/>
  <c r="CM34" i="2"/>
  <c r="CI34" i="2"/>
  <c r="BW34" i="2" s="1"/>
  <c r="AC14" i="2" s="1"/>
  <c r="CH34" i="2"/>
  <c r="BV34" i="2"/>
  <c r="AD34" i="2"/>
  <c r="Y34" i="2"/>
  <c r="X34" i="2"/>
  <c r="T34" i="2"/>
  <c r="S34" i="2"/>
  <c r="CP33" i="2"/>
  <c r="CM33" i="2"/>
  <c r="CI33" i="2"/>
  <c r="CH33" i="2"/>
  <c r="BV33" i="2"/>
  <c r="AB45" i="2" s="1"/>
  <c r="AD33" i="2"/>
  <c r="Y33" i="2"/>
  <c r="X33" i="2"/>
  <c r="T33" i="2"/>
  <c r="S33" i="2"/>
  <c r="CP32" i="2"/>
  <c r="CM32" i="2"/>
  <c r="CI32" i="2"/>
  <c r="CH32" i="2"/>
  <c r="BV32" i="2"/>
  <c r="AB21" i="2" s="1"/>
  <c r="AD32" i="2"/>
  <c r="Y32" i="2"/>
  <c r="X32" i="2"/>
  <c r="T32" i="2"/>
  <c r="S32" i="2"/>
  <c r="CP31" i="2"/>
  <c r="CM31" i="2"/>
  <c r="CI31" i="2"/>
  <c r="CH31" i="2"/>
  <c r="BV31" i="2"/>
  <c r="AB18" i="2" s="1"/>
  <c r="AD31" i="2"/>
  <c r="AB31" i="2"/>
  <c r="Y31" i="2"/>
  <c r="X31" i="2"/>
  <c r="T31" i="2"/>
  <c r="S31" i="2"/>
  <c r="CP30" i="2"/>
  <c r="CM30" i="2"/>
  <c r="CI30" i="2"/>
  <c r="CH30" i="2"/>
  <c r="BV30" i="2"/>
  <c r="AB4" i="2" s="1"/>
  <c r="AD30" i="2"/>
  <c r="Y30" i="2"/>
  <c r="X30" i="2"/>
  <c r="T30" i="2"/>
  <c r="S30" i="2"/>
  <c r="CP29" i="2"/>
  <c r="CM29" i="2"/>
  <c r="CI29" i="2"/>
  <c r="CH29" i="2"/>
  <c r="BV29" i="2"/>
  <c r="AB51" i="2" s="1"/>
  <c r="AD29" i="2"/>
  <c r="AC29" i="2"/>
  <c r="AB29" i="2"/>
  <c r="Y29" i="2"/>
  <c r="X29" i="2"/>
  <c r="T29" i="2"/>
  <c r="S29" i="2"/>
  <c r="CP28" i="2"/>
  <c r="CM28" i="2"/>
  <c r="CI28" i="2"/>
  <c r="CH28" i="2"/>
  <c r="BV28" i="2"/>
  <c r="AD28" i="2"/>
  <c r="Y28" i="2"/>
  <c r="X28" i="2"/>
  <c r="T28" i="2"/>
  <c r="S28" i="2"/>
  <c r="CP27" i="2"/>
  <c r="CM27" i="2"/>
  <c r="CI27" i="2"/>
  <c r="CH27" i="2"/>
  <c r="BV27" i="2"/>
  <c r="AD27" i="2"/>
  <c r="Y27" i="2"/>
  <c r="X27" i="2"/>
  <c r="T27" i="2"/>
  <c r="S27" i="2"/>
  <c r="CP26" i="2"/>
  <c r="CM26" i="2"/>
  <c r="CI26" i="2"/>
  <c r="CH26" i="2"/>
  <c r="BV26" i="2"/>
  <c r="AD26" i="2"/>
  <c r="Y26" i="2"/>
  <c r="X26" i="2"/>
  <c r="T26" i="2"/>
  <c r="S26" i="2"/>
  <c r="CP25" i="2"/>
  <c r="CM25" i="2"/>
  <c r="CI25" i="2"/>
  <c r="CH25" i="2"/>
  <c r="BV25" i="2"/>
  <c r="AD25" i="2"/>
  <c r="AC25" i="2"/>
  <c r="AB25" i="2"/>
  <c r="Y25" i="2"/>
  <c r="X25" i="2"/>
  <c r="T25" i="2"/>
  <c r="S25" i="2"/>
  <c r="CP24" i="2"/>
  <c r="CM24" i="2"/>
  <c r="CI24" i="2"/>
  <c r="CH24" i="2"/>
  <c r="BV24" i="2"/>
  <c r="AD24" i="2"/>
  <c r="Y24" i="2"/>
  <c r="X24" i="2"/>
  <c r="T24" i="2"/>
  <c r="S24" i="2"/>
  <c r="CP23" i="2"/>
  <c r="CM23" i="2"/>
  <c r="CI23" i="2"/>
  <c r="CH23" i="2"/>
  <c r="BV23" i="2"/>
  <c r="AD23" i="2"/>
  <c r="Y23" i="2"/>
  <c r="X23" i="2"/>
  <c r="T23" i="2"/>
  <c r="S23" i="2"/>
  <c r="CP22" i="2"/>
  <c r="CM22" i="2"/>
  <c r="CI22" i="2"/>
  <c r="CH22" i="2"/>
  <c r="BV22" i="2"/>
  <c r="AD22" i="2"/>
  <c r="Y22" i="2"/>
  <c r="X22" i="2"/>
  <c r="T22" i="2"/>
  <c r="S22" i="2"/>
  <c r="CP21" i="2"/>
  <c r="CM21" i="2"/>
  <c r="CI21" i="2"/>
  <c r="BW21" i="2" s="1"/>
  <c r="BV21" i="2"/>
  <c r="AD21" i="2"/>
  <c r="Y21" i="2"/>
  <c r="X21" i="2"/>
  <c r="T21" i="2"/>
  <c r="S21" i="2"/>
  <c r="CP20" i="2"/>
  <c r="CM20" i="2"/>
  <c r="CI20" i="2"/>
  <c r="BW20" i="2" s="1"/>
  <c r="BV20" i="2"/>
  <c r="AD20" i="2"/>
  <c r="Y20" i="2"/>
  <c r="X20" i="2"/>
  <c r="T20" i="2"/>
  <c r="S20" i="2"/>
  <c r="CP19" i="2"/>
  <c r="CM19" i="2"/>
  <c r="CI19" i="2"/>
  <c r="CH19" i="2"/>
  <c r="BV19" i="2"/>
  <c r="AD19" i="2"/>
  <c r="Y19" i="2"/>
  <c r="X19" i="2"/>
  <c r="T19" i="2"/>
  <c r="S19" i="2"/>
  <c r="CP18" i="2"/>
  <c r="CM18" i="2"/>
  <c r="CI18" i="2"/>
  <c r="BW18" i="2" s="1"/>
  <c r="CH18" i="2"/>
  <c r="BV18" i="2"/>
  <c r="AD18" i="2"/>
  <c r="Y18" i="2"/>
  <c r="X18" i="2"/>
  <c r="T18" i="2"/>
  <c r="S18" i="2"/>
  <c r="CP17" i="2"/>
  <c r="CM17" i="2"/>
  <c r="CI17" i="2"/>
  <c r="CH17" i="2"/>
  <c r="BV17" i="2"/>
  <c r="AD17" i="2"/>
  <c r="Y17" i="2"/>
  <c r="X17" i="2"/>
  <c r="T17" i="2"/>
  <c r="S17" i="2"/>
  <c r="CP16" i="2"/>
  <c r="CM16" i="2"/>
  <c r="CI16" i="2"/>
  <c r="CH16" i="2"/>
  <c r="BV16" i="2"/>
  <c r="AD16" i="2"/>
  <c r="Y16" i="2"/>
  <c r="X16" i="2"/>
  <c r="T16" i="2"/>
  <c r="S16" i="2"/>
  <c r="CP15" i="2"/>
  <c r="CM15" i="2"/>
  <c r="CI15" i="2"/>
  <c r="CH15" i="2"/>
  <c r="BV15" i="2"/>
  <c r="AD15" i="2"/>
  <c r="Y15" i="2"/>
  <c r="X15" i="2"/>
  <c r="T15" i="2"/>
  <c r="S15" i="2"/>
  <c r="CP14" i="2"/>
  <c r="CM14" i="2"/>
  <c r="CI14" i="2"/>
  <c r="CH14" i="2"/>
  <c r="BV14" i="2"/>
  <c r="AD14" i="2"/>
  <c r="AB14" i="2"/>
  <c r="Y14" i="2"/>
  <c r="X14" i="2"/>
  <c r="T14" i="2"/>
  <c r="S14" i="2"/>
  <c r="CP13" i="2"/>
  <c r="CM13" i="2"/>
  <c r="CI13" i="2"/>
  <c r="CH13" i="2"/>
  <c r="BV13" i="2"/>
  <c r="AD13" i="2"/>
  <c r="Y13" i="2"/>
  <c r="X13" i="2"/>
  <c r="T13" i="2"/>
  <c r="S13" i="2"/>
  <c r="CP12" i="2"/>
  <c r="CM12" i="2"/>
  <c r="CI12" i="2"/>
  <c r="CH12" i="2"/>
  <c r="BV12" i="2"/>
  <c r="AD12" i="2"/>
  <c r="AC12" i="2"/>
  <c r="AB12" i="2"/>
  <c r="Y12" i="2"/>
  <c r="X12" i="2"/>
  <c r="T12" i="2"/>
  <c r="S12" i="2"/>
  <c r="CP11" i="2"/>
  <c r="CM11" i="2"/>
  <c r="CI11" i="2"/>
  <c r="BW11" i="2" s="1"/>
  <c r="CH11" i="2"/>
  <c r="BV11" i="2"/>
  <c r="AD11" i="2"/>
  <c r="Y11" i="2"/>
  <c r="X11" i="2"/>
  <c r="T11" i="2"/>
  <c r="S11" i="2"/>
  <c r="CP10" i="2"/>
  <c r="CM10" i="2"/>
  <c r="CI10" i="2"/>
  <c r="CH10" i="2"/>
  <c r="BV10" i="2"/>
  <c r="AD10" i="2"/>
  <c r="Y10" i="2"/>
  <c r="X10" i="2"/>
  <c r="T10" i="2"/>
  <c r="S10" i="2"/>
  <c r="CP9" i="2"/>
  <c r="CM9" i="2"/>
  <c r="CI9" i="2"/>
  <c r="CH9" i="2"/>
  <c r="BV9" i="2"/>
  <c r="AD9" i="2"/>
  <c r="Y9" i="2"/>
  <c r="X9" i="2"/>
  <c r="T9" i="2"/>
  <c r="S9" i="2"/>
  <c r="CP8" i="2"/>
  <c r="CM8" i="2"/>
  <c r="CI8" i="2"/>
  <c r="CH8" i="2"/>
  <c r="BV8" i="2"/>
  <c r="AD8" i="2"/>
  <c r="Y8" i="2"/>
  <c r="X8" i="2"/>
  <c r="T8" i="2"/>
  <c r="S8" i="2"/>
  <c r="CP7" i="2"/>
  <c r="CM7" i="2"/>
  <c r="CI7" i="2"/>
  <c r="CH7" i="2"/>
  <c r="BV7" i="2"/>
  <c r="AD7" i="2"/>
  <c r="Y7" i="2"/>
  <c r="X7" i="2"/>
  <c r="T7" i="2"/>
  <c r="S7" i="2"/>
  <c r="CP6" i="2"/>
  <c r="CM6" i="2"/>
  <c r="CI6" i="2"/>
  <c r="CH6" i="2"/>
  <c r="BV6" i="2"/>
  <c r="AD6" i="2"/>
  <c r="Y6" i="2"/>
  <c r="X6" i="2"/>
  <c r="T6" i="2"/>
  <c r="S6" i="2"/>
  <c r="CP5" i="2"/>
  <c r="CM5" i="2"/>
  <c r="CI5" i="2"/>
  <c r="BW5" i="2" s="1"/>
  <c r="CH5" i="2"/>
  <c r="BV5" i="2"/>
  <c r="AD5" i="2"/>
  <c r="Y5" i="2"/>
  <c r="X5" i="2"/>
  <c r="T5" i="2"/>
  <c r="S5" i="2"/>
  <c r="CP4" i="2"/>
  <c r="CM4" i="2"/>
  <c r="CI4" i="2"/>
  <c r="CH4" i="2"/>
  <c r="BV4" i="2"/>
  <c r="AD4" i="2"/>
  <c r="Y4" i="2"/>
  <c r="X4" i="2"/>
  <c r="T4" i="2"/>
  <c r="S4" i="2"/>
  <c r="CP3" i="2"/>
  <c r="CM3" i="2"/>
  <c r="CI3" i="2"/>
  <c r="CH3" i="2"/>
  <c r="BV3" i="2"/>
  <c r="AD3" i="2"/>
  <c r="Y3" i="2"/>
  <c r="X3" i="2"/>
  <c r="T3" i="2"/>
  <c r="S3" i="2"/>
  <c r="B1292" i="6" l="1"/>
  <c r="A1291" i="6"/>
  <c r="A1203" i="6"/>
  <c r="B1204" i="6"/>
  <c r="BW37" i="2"/>
  <c r="AC24" i="2" s="1"/>
  <c r="BW43" i="2"/>
  <c r="BW48" i="2"/>
  <c r="BW15" i="2"/>
  <c r="BW14" i="2"/>
  <c r="BW32" i="2"/>
  <c r="AB8" i="2"/>
  <c r="BW31" i="2"/>
  <c r="AB35" i="2"/>
  <c r="BW13" i="2"/>
  <c r="C18" i="7"/>
  <c r="B18" i="7"/>
  <c r="A18" i="7" s="1"/>
  <c r="S18" i="7"/>
  <c r="B30" i="7"/>
  <c r="A30" i="7" s="1"/>
  <c r="S30" i="7"/>
  <c r="C19" i="7"/>
  <c r="B19" i="7"/>
  <c r="A19" i="7" s="1"/>
  <c r="S19" i="7"/>
  <c r="C31" i="7"/>
  <c r="S31" i="7"/>
  <c r="B31" i="7"/>
  <c r="A31" i="7" s="1"/>
  <c r="BW12" i="2"/>
  <c r="BW19" i="2"/>
  <c r="BW24" i="2"/>
  <c r="BW25" i="2"/>
  <c r="B20" i="7"/>
  <c r="A20" i="7" s="1"/>
  <c r="S20" i="7"/>
  <c r="C21" i="7"/>
  <c r="B21" i="7"/>
  <c r="A21" i="7" s="1"/>
  <c r="S21" i="7"/>
  <c r="BW3" i="2"/>
  <c r="BW23" i="2"/>
  <c r="BW39" i="2"/>
  <c r="AC27" i="2" s="1"/>
  <c r="C30" i="7"/>
  <c r="S14" i="7"/>
  <c r="B14" i="7"/>
  <c r="A14" i="7" s="1"/>
  <c r="B22" i="7"/>
  <c r="A22" i="7" s="1"/>
  <c r="S22" i="7"/>
  <c r="C23" i="7"/>
  <c r="B23" i="7"/>
  <c r="A23" i="7" s="1"/>
  <c r="S23" i="7"/>
  <c r="BW9" i="2"/>
  <c r="BW17" i="2"/>
  <c r="BW22" i="2"/>
  <c r="S15" i="7"/>
  <c r="B15" i="7"/>
  <c r="A15" i="7" s="1"/>
  <c r="B24" i="7"/>
  <c r="A24" i="7" s="1"/>
  <c r="S24" i="7"/>
  <c r="S25" i="7"/>
  <c r="B25" i="7"/>
  <c r="A25" i="7" s="1"/>
  <c r="BW8" i="2"/>
  <c r="C15" i="7"/>
  <c r="B16" i="7"/>
  <c r="A16" i="7" s="1"/>
  <c r="S16" i="7"/>
  <c r="S26" i="7"/>
  <c r="B26" i="7"/>
  <c r="A26" i="7" s="1"/>
  <c r="S27" i="7"/>
  <c r="B27" i="7"/>
  <c r="A27" i="7" s="1"/>
  <c r="C17" i="7"/>
  <c r="B17" i="7"/>
  <c r="A17" i="7" s="1"/>
  <c r="S17" i="7"/>
  <c r="C28" i="7"/>
  <c r="B28" i="7"/>
  <c r="A28" i="7" s="1"/>
  <c r="S28" i="7"/>
  <c r="C29" i="7"/>
  <c r="B29" i="7"/>
  <c r="A29" i="7" s="1"/>
  <c r="S29" i="7"/>
  <c r="S13" i="7"/>
  <c r="B13" i="7"/>
  <c r="A13" i="7" s="1"/>
  <c r="B1413" i="6"/>
  <c r="A1412" i="6"/>
  <c r="A1175" i="6"/>
  <c r="B1176" i="6"/>
  <c r="B1324" i="6"/>
  <c r="A1323" i="6"/>
  <c r="A1152" i="6"/>
  <c r="B1153" i="6"/>
  <c r="B1127" i="6"/>
  <c r="A1126" i="6"/>
  <c r="A1488" i="6"/>
  <c r="B1489" i="6"/>
  <c r="B1345" i="6"/>
  <c r="A1344" i="6"/>
  <c r="A1230" i="6"/>
  <c r="B1231" i="6"/>
  <c r="A1091" i="6"/>
  <c r="B1092" i="6"/>
  <c r="B1381" i="6"/>
  <c r="A1380" i="6"/>
  <c r="B1545" i="6"/>
  <c r="A1544" i="6"/>
  <c r="B1449" i="6"/>
  <c r="A1448" i="6"/>
  <c r="A1055" i="6"/>
  <c r="B1056" i="6"/>
  <c r="B1513" i="6"/>
  <c r="A1512" i="6"/>
  <c r="A1260" i="6"/>
  <c r="B1261" i="6"/>
  <c r="B1428" i="6"/>
  <c r="A1427" i="6"/>
  <c r="A952" i="6"/>
  <c r="B953" i="6"/>
  <c r="A918" i="6"/>
  <c r="B919" i="6"/>
  <c r="B1024" i="6"/>
  <c r="A1023" i="6"/>
  <c r="A984" i="6"/>
  <c r="B985" i="6"/>
  <c r="A771" i="6"/>
  <c r="B772" i="6"/>
  <c r="A796" i="6"/>
  <c r="B797" i="6"/>
  <c r="B997" i="6"/>
  <c r="A996" i="6"/>
  <c r="A832" i="6"/>
  <c r="B833" i="6"/>
  <c r="A895" i="6"/>
  <c r="B896" i="6"/>
  <c r="A861" i="6"/>
  <c r="B862" i="6"/>
  <c r="P7" i="6"/>
  <c r="P13" i="6"/>
  <c r="P18" i="6"/>
  <c r="P23" i="6"/>
  <c r="P31" i="6"/>
  <c r="P36" i="6"/>
  <c r="P41" i="6"/>
  <c r="P3" i="6"/>
  <c r="P9" i="6"/>
  <c r="P14" i="6"/>
  <c r="P22" i="6"/>
  <c r="P27" i="6"/>
  <c r="P32" i="6"/>
  <c r="P40" i="6"/>
  <c r="P45" i="6"/>
  <c r="P48" i="6"/>
  <c r="P51" i="6"/>
  <c r="P4" i="6"/>
  <c r="P8" i="6"/>
  <c r="P21" i="6"/>
  <c r="P34" i="6"/>
  <c r="P35" i="6"/>
  <c r="P6" i="6"/>
  <c r="P15" i="6"/>
  <c r="P28" i="6"/>
  <c r="P29" i="6"/>
  <c r="P42" i="6"/>
  <c r="P47" i="6"/>
  <c r="P53" i="6"/>
  <c r="P56" i="6"/>
  <c r="P59" i="6"/>
  <c r="P62" i="6"/>
  <c r="P65" i="6"/>
  <c r="P68" i="6"/>
  <c r="P71" i="6"/>
  <c r="P74" i="6"/>
  <c r="P77" i="6"/>
  <c r="P80" i="6"/>
  <c r="P83" i="6"/>
  <c r="P86" i="6"/>
  <c r="P89" i="6"/>
  <c r="P92" i="6"/>
  <c r="P95" i="6"/>
  <c r="P98" i="6"/>
  <c r="P101" i="6"/>
  <c r="P12" i="6"/>
  <c r="P20" i="6"/>
  <c r="P25" i="6"/>
  <c r="P33" i="6"/>
  <c r="P57" i="6"/>
  <c r="P66" i="6"/>
  <c r="P75" i="6"/>
  <c r="P88" i="6"/>
  <c r="P93" i="6"/>
  <c r="P103" i="6"/>
  <c r="P5" i="6"/>
  <c r="P17" i="6"/>
  <c r="P30" i="6"/>
  <c r="P38" i="6"/>
  <c r="P43" i="6"/>
  <c r="P46" i="6"/>
  <c r="P50" i="6"/>
  <c r="P58" i="6"/>
  <c r="P67" i="6"/>
  <c r="P78" i="6"/>
  <c r="P91" i="6"/>
  <c r="P19" i="6"/>
  <c r="P11" i="6"/>
  <c r="P16" i="6"/>
  <c r="P24" i="6"/>
  <c r="P37" i="6"/>
  <c r="P61" i="6"/>
  <c r="P70" i="6"/>
  <c r="P79" i="6"/>
  <c r="P84" i="6"/>
  <c r="P97" i="6"/>
  <c r="P102" i="6"/>
  <c r="P26" i="6"/>
  <c r="P39" i="6"/>
  <c r="P52" i="6"/>
  <c r="P54" i="6"/>
  <c r="P63" i="6"/>
  <c r="P72" i="6"/>
  <c r="P82" i="6"/>
  <c r="P87" i="6"/>
  <c r="P44" i="6"/>
  <c r="P49" i="6"/>
  <c r="P69" i="6"/>
  <c r="P81" i="6"/>
  <c r="P94" i="6"/>
  <c r="P100" i="6"/>
  <c r="P104" i="6"/>
  <c r="P113" i="6"/>
  <c r="P118" i="6"/>
  <c r="P123" i="6"/>
  <c r="P131" i="6"/>
  <c r="P136" i="6"/>
  <c r="P141" i="6"/>
  <c r="P64" i="6"/>
  <c r="P90" i="6"/>
  <c r="P99" i="6"/>
  <c r="P105" i="6"/>
  <c r="P108" i="6"/>
  <c r="P116" i="6"/>
  <c r="P121" i="6"/>
  <c r="P126" i="6"/>
  <c r="P134" i="6"/>
  <c r="P139" i="6"/>
  <c r="P96" i="6"/>
  <c r="P106" i="6"/>
  <c r="P111" i="6"/>
  <c r="P119" i="6"/>
  <c r="P124" i="6"/>
  <c r="P129" i="6"/>
  <c r="P137" i="6"/>
  <c r="P142" i="6"/>
  <c r="P10" i="6"/>
  <c r="P73" i="6"/>
  <c r="P109" i="6"/>
  <c r="P114" i="6"/>
  <c r="P122" i="6"/>
  <c r="P127" i="6"/>
  <c r="P132" i="6"/>
  <c r="P140" i="6"/>
  <c r="P144" i="6"/>
  <c r="P147" i="6"/>
  <c r="P150" i="6"/>
  <c r="P153" i="6"/>
  <c r="P156" i="6"/>
  <c r="P159" i="6"/>
  <c r="P162" i="6"/>
  <c r="P165" i="6"/>
  <c r="P168" i="6"/>
  <c r="P171" i="6"/>
  <c r="P174" i="6"/>
  <c r="P177" i="6"/>
  <c r="P180" i="6"/>
  <c r="P183" i="6"/>
  <c r="P186" i="6"/>
  <c r="P117" i="6"/>
  <c r="P130" i="6"/>
  <c r="P146" i="6"/>
  <c r="P152" i="6"/>
  <c r="P157" i="6"/>
  <c r="P170" i="6"/>
  <c r="P175" i="6"/>
  <c r="P188" i="6"/>
  <c r="P191" i="6"/>
  <c r="P194" i="6"/>
  <c r="P197" i="6"/>
  <c r="P200" i="6"/>
  <c r="P203" i="6"/>
  <c r="P206" i="6"/>
  <c r="P209" i="6"/>
  <c r="P212" i="6"/>
  <c r="P215" i="6"/>
  <c r="P218" i="6"/>
  <c r="P221" i="6"/>
  <c r="P224" i="6"/>
  <c r="P227" i="6"/>
  <c r="P230" i="6"/>
  <c r="P233" i="6"/>
  <c r="P236" i="6"/>
  <c r="P115" i="6"/>
  <c r="P128" i="6"/>
  <c r="P148" i="6"/>
  <c r="P155" i="6"/>
  <c r="P160" i="6"/>
  <c r="P173" i="6"/>
  <c r="P178" i="6"/>
  <c r="P60" i="6"/>
  <c r="P76" i="6"/>
  <c r="P107" i="6"/>
  <c r="P135" i="6"/>
  <c r="P149" i="6"/>
  <c r="P158" i="6"/>
  <c r="P163" i="6"/>
  <c r="P112" i="6"/>
  <c r="P125" i="6"/>
  <c r="P151" i="6"/>
  <c r="P164" i="6"/>
  <c r="P239" i="6"/>
  <c r="P55" i="6"/>
  <c r="P85" i="6"/>
  <c r="P138" i="6"/>
  <c r="P154" i="6"/>
  <c r="P187" i="6"/>
  <c r="P189" i="6"/>
  <c r="P190" i="6"/>
  <c r="P198" i="6"/>
  <c r="P199" i="6"/>
  <c r="P207" i="6"/>
  <c r="P208" i="6"/>
  <c r="P216" i="6"/>
  <c r="P217" i="6"/>
  <c r="P225" i="6"/>
  <c r="P226" i="6"/>
  <c r="P234" i="6"/>
  <c r="P235" i="6"/>
  <c r="P172" i="6"/>
  <c r="P184" i="6"/>
  <c r="P185" i="6"/>
  <c r="P143" i="6"/>
  <c r="P169" i="6"/>
  <c r="P181" i="6"/>
  <c r="P182" i="6"/>
  <c r="P192" i="6"/>
  <c r="P193" i="6"/>
  <c r="P201" i="6"/>
  <c r="P202" i="6"/>
  <c r="P210" i="6"/>
  <c r="P211" i="6"/>
  <c r="P219" i="6"/>
  <c r="P220" i="6"/>
  <c r="P228" i="6"/>
  <c r="P229" i="6"/>
  <c r="P110" i="6"/>
  <c r="P145" i="6"/>
  <c r="P167" i="6"/>
  <c r="P195" i="6"/>
  <c r="P204" i="6"/>
  <c r="P213" i="6"/>
  <c r="P222" i="6"/>
  <c r="P231" i="6"/>
  <c r="P240" i="6"/>
  <c r="P241" i="6"/>
  <c r="P242" i="6"/>
  <c r="P243" i="6"/>
  <c r="P244" i="6"/>
  <c r="P245" i="6"/>
  <c r="P246" i="6"/>
  <c r="P247" i="6"/>
  <c r="P248" i="6"/>
  <c r="P249" i="6"/>
  <c r="P250" i="6"/>
  <c r="P251" i="6"/>
  <c r="P252" i="6"/>
  <c r="P253" i="6"/>
  <c r="P254" i="6"/>
  <c r="P255" i="6"/>
  <c r="P256" i="6"/>
  <c r="P257" i="6"/>
  <c r="P258" i="6"/>
  <c r="P259" i="6"/>
  <c r="P260" i="6"/>
  <c r="P261" i="6"/>
  <c r="P262" i="6"/>
  <c r="P263" i="6"/>
  <c r="P264" i="6"/>
  <c r="P265" i="6"/>
  <c r="P266" i="6"/>
  <c r="P267" i="6"/>
  <c r="P268" i="6"/>
  <c r="P269" i="6"/>
  <c r="P270" i="6"/>
  <c r="P271" i="6"/>
  <c r="P272" i="6"/>
  <c r="P273" i="6"/>
  <c r="P274" i="6"/>
  <c r="P275" i="6"/>
  <c r="P276" i="6"/>
  <c r="P277" i="6"/>
  <c r="P278" i="6"/>
  <c r="P279" i="6"/>
  <c r="P161" i="6"/>
  <c r="P196" i="6"/>
  <c r="P237" i="6"/>
  <c r="P166" i="6"/>
  <c r="P179" i="6"/>
  <c r="P205" i="6"/>
  <c r="P214" i="6"/>
  <c r="P223" i="6"/>
  <c r="P232" i="6"/>
  <c r="P120" i="6"/>
  <c r="P133" i="6"/>
  <c r="P176" i="6"/>
  <c r="P238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280" i="6"/>
  <c r="P509" i="6"/>
  <c r="P512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508" i="6"/>
  <c r="P511" i="6"/>
  <c r="P507" i="6"/>
  <c r="P608" i="6"/>
  <c r="P611" i="6"/>
  <c r="P614" i="6"/>
  <c r="P617" i="6"/>
  <c r="P620" i="6"/>
  <c r="P623" i="6"/>
  <c r="P626" i="6"/>
  <c r="P629" i="6"/>
  <c r="P632" i="6"/>
  <c r="P635" i="6"/>
  <c r="P638" i="6"/>
  <c r="P641" i="6"/>
  <c r="P644" i="6"/>
  <c r="P647" i="6"/>
  <c r="P650" i="6"/>
  <c r="P653" i="6"/>
  <c r="P510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607" i="6"/>
  <c r="P610" i="6"/>
  <c r="P613" i="6"/>
  <c r="P616" i="6"/>
  <c r="P619" i="6"/>
  <c r="P622" i="6"/>
  <c r="P625" i="6"/>
  <c r="P628" i="6"/>
  <c r="P631" i="6"/>
  <c r="P634" i="6"/>
  <c r="P637" i="6"/>
  <c r="P640" i="6"/>
  <c r="P643" i="6"/>
  <c r="P646" i="6"/>
  <c r="P649" i="6"/>
  <c r="P652" i="6"/>
  <c r="P513" i="6"/>
  <c r="P609" i="6"/>
  <c r="P618" i="6"/>
  <c r="P627" i="6"/>
  <c r="P636" i="6"/>
  <c r="P645" i="6"/>
  <c r="P654" i="6"/>
  <c r="P786" i="6"/>
  <c r="P789" i="6"/>
  <c r="P792" i="6"/>
  <c r="P795" i="6"/>
  <c r="P798" i="6"/>
  <c r="P801" i="6"/>
  <c r="P804" i="6"/>
  <c r="P807" i="6"/>
  <c r="P810" i="6"/>
  <c r="P813" i="6"/>
  <c r="P816" i="6"/>
  <c r="P819" i="6"/>
  <c r="P822" i="6"/>
  <c r="P825" i="6"/>
  <c r="P828" i="6"/>
  <c r="P831" i="6"/>
  <c r="P834" i="6"/>
  <c r="P837" i="6"/>
  <c r="P840" i="6"/>
  <c r="P843" i="6"/>
  <c r="P846" i="6"/>
  <c r="P849" i="6"/>
  <c r="P852" i="6"/>
  <c r="P855" i="6"/>
  <c r="P858" i="6"/>
  <c r="P861" i="6"/>
  <c r="P864" i="6"/>
  <c r="P867" i="6"/>
  <c r="P870" i="6"/>
  <c r="P873" i="6"/>
  <c r="P876" i="6"/>
  <c r="P879" i="6"/>
  <c r="P882" i="6"/>
  <c r="P885" i="6"/>
  <c r="P888" i="6"/>
  <c r="P891" i="6"/>
  <c r="P894" i="6"/>
  <c r="P897" i="6"/>
  <c r="P900" i="6"/>
  <c r="P903" i="6"/>
  <c r="P906" i="6"/>
  <c r="P909" i="6"/>
  <c r="P912" i="6"/>
  <c r="P915" i="6"/>
  <c r="P918" i="6"/>
  <c r="P921" i="6"/>
  <c r="P924" i="6"/>
  <c r="P927" i="6"/>
  <c r="P930" i="6"/>
  <c r="P933" i="6"/>
  <c r="P936" i="6"/>
  <c r="P939" i="6"/>
  <c r="P942" i="6"/>
  <c r="P945" i="6"/>
  <c r="P948" i="6"/>
  <c r="P951" i="6"/>
  <c r="P952" i="6"/>
  <c r="P953" i="6"/>
  <c r="P954" i="6"/>
  <c r="P955" i="6"/>
  <c r="P956" i="6"/>
  <c r="P957" i="6"/>
  <c r="P612" i="6"/>
  <c r="P621" i="6"/>
  <c r="P630" i="6"/>
  <c r="P639" i="6"/>
  <c r="P648" i="6"/>
  <c r="P785" i="6"/>
  <c r="P788" i="6"/>
  <c r="P791" i="6"/>
  <c r="P794" i="6"/>
  <c r="P797" i="6"/>
  <c r="P800" i="6"/>
  <c r="P803" i="6"/>
  <c r="P806" i="6"/>
  <c r="P809" i="6"/>
  <c r="P812" i="6"/>
  <c r="P815" i="6"/>
  <c r="P818" i="6"/>
  <c r="P821" i="6"/>
  <c r="P824" i="6"/>
  <c r="P827" i="6"/>
  <c r="P830" i="6"/>
  <c r="P833" i="6"/>
  <c r="P836" i="6"/>
  <c r="P839" i="6"/>
  <c r="P842" i="6"/>
  <c r="P845" i="6"/>
  <c r="P848" i="6"/>
  <c r="P851" i="6"/>
  <c r="P854" i="6"/>
  <c r="P857" i="6"/>
  <c r="P860" i="6"/>
  <c r="P863" i="6"/>
  <c r="P866" i="6"/>
  <c r="P869" i="6"/>
  <c r="P872" i="6"/>
  <c r="P875" i="6"/>
  <c r="P878" i="6"/>
  <c r="P881" i="6"/>
  <c r="P884" i="6"/>
  <c r="P887" i="6"/>
  <c r="P890" i="6"/>
  <c r="P893" i="6"/>
  <c r="P896" i="6"/>
  <c r="P899" i="6"/>
  <c r="P902" i="6"/>
  <c r="P905" i="6"/>
  <c r="P908" i="6"/>
  <c r="P911" i="6"/>
  <c r="P914" i="6"/>
  <c r="P917" i="6"/>
  <c r="P920" i="6"/>
  <c r="P923" i="6"/>
  <c r="P926" i="6"/>
  <c r="P929" i="6"/>
  <c r="P932" i="6"/>
  <c r="P935" i="6"/>
  <c r="P938" i="6"/>
  <c r="P941" i="6"/>
  <c r="P944" i="6"/>
  <c r="P947" i="6"/>
  <c r="P950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606" i="6"/>
  <c r="P633" i="6"/>
  <c r="P787" i="6"/>
  <c r="P796" i="6"/>
  <c r="P805" i="6"/>
  <c r="P814" i="6"/>
  <c r="P823" i="6"/>
  <c r="P832" i="6"/>
  <c r="P841" i="6"/>
  <c r="P850" i="6"/>
  <c r="P859" i="6"/>
  <c r="P868" i="6"/>
  <c r="P877" i="6"/>
  <c r="P886" i="6"/>
  <c r="P895" i="6"/>
  <c r="P904" i="6"/>
  <c r="P913" i="6"/>
  <c r="P922" i="6"/>
  <c r="P931" i="6"/>
  <c r="P940" i="6"/>
  <c r="P949" i="6"/>
  <c r="P1214" i="6"/>
  <c r="P1217" i="6"/>
  <c r="P1220" i="6"/>
  <c r="P1223" i="6"/>
  <c r="P1226" i="6"/>
  <c r="P1229" i="6"/>
  <c r="P1232" i="6"/>
  <c r="P1235" i="6"/>
  <c r="P1238" i="6"/>
  <c r="P1241" i="6"/>
  <c r="P1244" i="6"/>
  <c r="P1247" i="6"/>
  <c r="P1250" i="6"/>
  <c r="P1253" i="6"/>
  <c r="P1256" i="6"/>
  <c r="P1259" i="6"/>
  <c r="P1262" i="6"/>
  <c r="P1265" i="6"/>
  <c r="P1268" i="6"/>
  <c r="P1271" i="6"/>
  <c r="P1274" i="6"/>
  <c r="P1277" i="6"/>
  <c r="P1280" i="6"/>
  <c r="P1283" i="6"/>
  <c r="P1286" i="6"/>
  <c r="P1289" i="6"/>
  <c r="P1292" i="6"/>
  <c r="P1295" i="6"/>
  <c r="P1298" i="6"/>
  <c r="P624" i="6"/>
  <c r="P817" i="6"/>
  <c r="P835" i="6"/>
  <c r="P853" i="6"/>
  <c r="P871" i="6"/>
  <c r="P889" i="6"/>
  <c r="P907" i="6"/>
  <c r="P1224" i="6"/>
  <c r="P1233" i="6"/>
  <c r="P1254" i="6"/>
  <c r="P1266" i="6"/>
  <c r="P1275" i="6"/>
  <c r="P1281" i="6"/>
  <c r="P1284" i="6"/>
  <c r="P1296" i="6"/>
  <c r="P1302" i="6"/>
  <c r="P1308" i="6"/>
  <c r="P1310" i="6"/>
  <c r="P1312" i="6"/>
  <c r="P1314" i="6"/>
  <c r="P1316" i="6"/>
  <c r="P1318" i="6"/>
  <c r="P1323" i="6"/>
  <c r="P1326" i="6"/>
  <c r="P1331" i="6"/>
  <c r="P1336" i="6"/>
  <c r="P1338" i="6"/>
  <c r="P1345" i="6"/>
  <c r="P1347" i="6"/>
  <c r="P1353" i="6"/>
  <c r="P1355" i="6"/>
  <c r="P1357" i="6"/>
  <c r="P1359" i="6"/>
  <c r="P1362" i="6"/>
  <c r="P1364" i="6"/>
  <c r="P1366" i="6"/>
  <c r="P1367" i="6"/>
  <c r="P1369" i="6"/>
  <c r="P1371" i="6"/>
  <c r="P1373" i="6"/>
  <c r="P1375" i="6"/>
  <c r="P1376" i="6"/>
  <c r="P1378" i="6"/>
  <c r="P1385" i="6"/>
  <c r="P1391" i="6"/>
  <c r="P1394" i="6"/>
  <c r="P1396" i="6"/>
  <c r="P1398" i="6"/>
  <c r="P1403" i="6"/>
  <c r="P1413" i="6"/>
  <c r="P1415" i="6"/>
  <c r="P1420" i="6"/>
  <c r="P1422" i="6"/>
  <c r="P1424" i="6"/>
  <c r="P1427" i="6"/>
  <c r="P1430" i="6"/>
  <c r="P1432" i="6"/>
  <c r="P1434" i="6"/>
  <c r="P1436" i="6"/>
  <c r="P1438" i="6"/>
  <c r="P1444" i="6"/>
  <c r="P1445" i="6"/>
  <c r="P1447" i="6"/>
  <c r="P1449" i="6"/>
  <c r="P1451" i="6"/>
  <c r="P1453" i="6"/>
  <c r="P1455" i="6"/>
  <c r="P1457" i="6"/>
  <c r="P1459" i="6"/>
  <c r="P1468" i="6"/>
  <c r="P1476" i="6"/>
  <c r="P1478" i="6"/>
  <c r="P1480" i="6"/>
  <c r="P1482" i="6"/>
  <c r="P1484" i="6"/>
  <c r="P1491" i="6"/>
  <c r="P1493" i="6"/>
  <c r="P1495" i="6"/>
  <c r="P1497" i="6"/>
  <c r="P1499" i="6"/>
  <c r="P1504" i="6"/>
  <c r="P1508" i="6"/>
  <c r="P1510" i="6"/>
  <c r="P1522" i="6"/>
  <c r="P1531" i="6"/>
  <c r="P1533" i="6"/>
  <c r="P1535" i="6"/>
  <c r="P1537" i="6"/>
  <c r="P1543" i="6"/>
  <c r="P1548" i="6"/>
  <c r="P1550" i="6"/>
  <c r="P1555" i="6"/>
  <c r="P1557" i="6"/>
  <c r="P1212" i="6"/>
  <c r="P651" i="6"/>
  <c r="P808" i="6"/>
  <c r="P826" i="6"/>
  <c r="P844" i="6"/>
  <c r="P862" i="6"/>
  <c r="P916" i="6"/>
  <c r="P934" i="6"/>
  <c r="P1257" i="6"/>
  <c r="P1263" i="6"/>
  <c r="P1272" i="6"/>
  <c r="P1293" i="6"/>
  <c r="P1301" i="6"/>
  <c r="P1303" i="6"/>
  <c r="P1305" i="6"/>
  <c r="P1307" i="6"/>
  <c r="P1309" i="6"/>
  <c r="P1319" i="6"/>
  <c r="P1321" i="6"/>
  <c r="P1333" i="6"/>
  <c r="P1335" i="6"/>
  <c r="P1337" i="6"/>
  <c r="P1339" i="6"/>
  <c r="P1340" i="6"/>
  <c r="P1342" i="6"/>
  <c r="P1344" i="6"/>
  <c r="P1349" i="6"/>
  <c r="P1354" i="6"/>
  <c r="P1356" i="6"/>
  <c r="P1358" i="6"/>
  <c r="P1360" i="6"/>
  <c r="P1370" i="6"/>
  <c r="P1388" i="6"/>
  <c r="P1390" i="6"/>
  <c r="P1393" i="6"/>
  <c r="P1395" i="6"/>
  <c r="P1400" i="6"/>
  <c r="P1402" i="6"/>
  <c r="P1407" i="6"/>
  <c r="P1409" i="6"/>
  <c r="P1426" i="6"/>
  <c r="P1428" i="6"/>
  <c r="P1433" i="6"/>
  <c r="P1440" i="6"/>
  <c r="P1442" i="6"/>
  <c r="P1446" i="6"/>
  <c r="P1454" i="6"/>
  <c r="P1456" i="6"/>
  <c r="P1458" i="6"/>
  <c r="P1460" i="6"/>
  <c r="P1462" i="6"/>
  <c r="P1464" i="6"/>
  <c r="P1467" i="6"/>
  <c r="P1469" i="6"/>
  <c r="P1475" i="6"/>
  <c r="P1477" i="6"/>
  <c r="P1479" i="6"/>
  <c r="P1481" i="6"/>
  <c r="P1483" i="6"/>
  <c r="P1489" i="6"/>
  <c r="P1492" i="6"/>
  <c r="P1500" i="6"/>
  <c r="P1502" i="6"/>
  <c r="P1515" i="6"/>
  <c r="P1517" i="6"/>
  <c r="P1519" i="6"/>
  <c r="P1521" i="6"/>
  <c r="P1525" i="6"/>
  <c r="P1527" i="6"/>
  <c r="P1536" i="6"/>
  <c r="P1539" i="6"/>
  <c r="P1541" i="6"/>
  <c r="P1545" i="6"/>
  <c r="P1546" i="6"/>
  <c r="P1549" i="6"/>
  <c r="P1551" i="6"/>
  <c r="P1559" i="6"/>
  <c r="P1561" i="6"/>
  <c r="P615" i="6"/>
  <c r="P642" i="6"/>
  <c r="P784" i="6"/>
  <c r="P793" i="6"/>
  <c r="P802" i="6"/>
  <c r="P811" i="6"/>
  <c r="P820" i="6"/>
  <c r="P829" i="6"/>
  <c r="P838" i="6"/>
  <c r="P847" i="6"/>
  <c r="P856" i="6"/>
  <c r="P865" i="6"/>
  <c r="P874" i="6"/>
  <c r="P883" i="6"/>
  <c r="P892" i="6"/>
  <c r="P901" i="6"/>
  <c r="P910" i="6"/>
  <c r="P919" i="6"/>
  <c r="P928" i="6"/>
  <c r="P937" i="6"/>
  <c r="P946" i="6"/>
  <c r="P1213" i="6"/>
  <c r="P1216" i="6"/>
  <c r="P1219" i="6"/>
  <c r="P1222" i="6"/>
  <c r="P1225" i="6"/>
  <c r="P1228" i="6"/>
  <c r="P1231" i="6"/>
  <c r="P1234" i="6"/>
  <c r="P1237" i="6"/>
  <c r="P1240" i="6"/>
  <c r="P1243" i="6"/>
  <c r="P1246" i="6"/>
  <c r="P1249" i="6"/>
  <c r="P1252" i="6"/>
  <c r="P1255" i="6"/>
  <c r="P1258" i="6"/>
  <c r="P1261" i="6"/>
  <c r="P1264" i="6"/>
  <c r="P1267" i="6"/>
  <c r="P1270" i="6"/>
  <c r="P1273" i="6"/>
  <c r="P1276" i="6"/>
  <c r="P1279" i="6"/>
  <c r="P1282" i="6"/>
  <c r="P1285" i="6"/>
  <c r="P1288" i="6"/>
  <c r="P1291" i="6"/>
  <c r="P1294" i="6"/>
  <c r="P1297" i="6"/>
  <c r="P790" i="6"/>
  <c r="P880" i="6"/>
  <c r="P898" i="6"/>
  <c r="P925" i="6"/>
  <c r="P943" i="6"/>
  <c r="P1215" i="6"/>
  <c r="P1218" i="6"/>
  <c r="P1227" i="6"/>
  <c r="P1230" i="6"/>
  <c r="P1248" i="6"/>
  <c r="P1260" i="6"/>
  <c r="P1290" i="6"/>
  <c r="P1304" i="6"/>
  <c r="P1306" i="6"/>
  <c r="P1311" i="6"/>
  <c r="P1313" i="6"/>
  <c r="P1324" i="6"/>
  <c r="P1325" i="6"/>
  <c r="P1327" i="6"/>
  <c r="P1330" i="6"/>
  <c r="P1334" i="6"/>
  <c r="P1346" i="6"/>
  <c r="P1351" i="6"/>
  <c r="P1361" i="6"/>
  <c r="P1363" i="6"/>
  <c r="P1380" i="6"/>
  <c r="P1382" i="6"/>
  <c r="P1384" i="6"/>
  <c r="P1386" i="6"/>
  <c r="P1397" i="6"/>
  <c r="P1404" i="6"/>
  <c r="P1406" i="6"/>
  <c r="P1408" i="6"/>
  <c r="P1410" i="6"/>
  <c r="P1412" i="6"/>
  <c r="P1414" i="6"/>
  <c r="P1417" i="6"/>
  <c r="P1419" i="6"/>
  <c r="P1421" i="6"/>
  <c r="P1423" i="6"/>
  <c r="P1429" i="6"/>
  <c r="P1431" i="6"/>
  <c r="P1437" i="6"/>
  <c r="P1439" i="6"/>
  <c r="P1441" i="6"/>
  <c r="P1443" i="6"/>
  <c r="P1448" i="6"/>
  <c r="P1450" i="6"/>
  <c r="P1452" i="6"/>
  <c r="P1461" i="6"/>
  <c r="P1466" i="6"/>
  <c r="P1471" i="6"/>
  <c r="P1473" i="6"/>
  <c r="P1486" i="6"/>
  <c r="P1488" i="6"/>
  <c r="P1490" i="6"/>
  <c r="P1506" i="6"/>
  <c r="P1511" i="6"/>
  <c r="P1512" i="6"/>
  <c r="P1514" i="6"/>
  <c r="P1516" i="6"/>
  <c r="P1520" i="6"/>
  <c r="P1523" i="6"/>
  <c r="P1530" i="6"/>
  <c r="P1532" i="6"/>
  <c r="P1534" i="6"/>
  <c r="P1538" i="6"/>
  <c r="P1542" i="6"/>
  <c r="P1547" i="6"/>
  <c r="P1553" i="6"/>
  <c r="P1558" i="6"/>
  <c r="P1560" i="6"/>
  <c r="P1562" i="6"/>
  <c r="P1563" i="6"/>
  <c r="P1211" i="6"/>
  <c r="P2" i="6"/>
  <c r="P799" i="6"/>
  <c r="P1221" i="6"/>
  <c r="P1236" i="6"/>
  <c r="P1239" i="6"/>
  <c r="P1242" i="6"/>
  <c r="P1245" i="6"/>
  <c r="P1251" i="6"/>
  <c r="P1269" i="6"/>
  <c r="P1278" i="6"/>
  <c r="P1287" i="6"/>
  <c r="P1299" i="6"/>
  <c r="P1300" i="6"/>
  <c r="P1315" i="6"/>
  <c r="P1317" i="6"/>
  <c r="P1320" i="6"/>
  <c r="P1322" i="6"/>
  <c r="P1328" i="6"/>
  <c r="P1329" i="6"/>
  <c r="P1332" i="6"/>
  <c r="P1341" i="6"/>
  <c r="P1343" i="6"/>
  <c r="P1348" i="6"/>
  <c r="P1350" i="6"/>
  <c r="P1352" i="6"/>
  <c r="P1365" i="6"/>
  <c r="P1368" i="6"/>
  <c r="P1372" i="6"/>
  <c r="P1374" i="6"/>
  <c r="P1377" i="6"/>
  <c r="P1379" i="6"/>
  <c r="P1381" i="6"/>
  <c r="P1383" i="6"/>
  <c r="P1387" i="6"/>
  <c r="P1389" i="6"/>
  <c r="P1392" i="6"/>
  <c r="P1399" i="6"/>
  <c r="P1401" i="6"/>
  <c r="P1405" i="6"/>
  <c r="P1411" i="6"/>
  <c r="P1416" i="6"/>
  <c r="P1418" i="6"/>
  <c r="P1425" i="6"/>
  <c r="P1435" i="6"/>
  <c r="P1463" i="6"/>
  <c r="P1465" i="6"/>
  <c r="P1470" i="6"/>
  <c r="P1472" i="6"/>
  <c r="P1474" i="6"/>
  <c r="P1485" i="6"/>
  <c r="P1487" i="6"/>
  <c r="P1494" i="6"/>
  <c r="P1496" i="6"/>
  <c r="P1498" i="6"/>
  <c r="P1501" i="6"/>
  <c r="P1503" i="6"/>
  <c r="P1505" i="6"/>
  <c r="P1507" i="6"/>
  <c r="P1509" i="6"/>
  <c r="P1513" i="6"/>
  <c r="P1518" i="6"/>
  <c r="P1524" i="6"/>
  <c r="P1526" i="6"/>
  <c r="P1528" i="6"/>
  <c r="P1529" i="6"/>
  <c r="P1540" i="6"/>
  <c r="P1544" i="6"/>
  <c r="P1552" i="6"/>
  <c r="P1554" i="6"/>
  <c r="P1556" i="6"/>
  <c r="P1564" i="6"/>
  <c r="O3" i="6"/>
  <c r="O4" i="6"/>
  <c r="O5" i="6"/>
  <c r="O6" i="6"/>
  <c r="O7" i="6"/>
  <c r="O8" i="6"/>
  <c r="O10" i="6"/>
  <c r="O13" i="6"/>
  <c r="O16" i="6"/>
  <c r="O19" i="6"/>
  <c r="O22" i="6"/>
  <c r="O25" i="6"/>
  <c r="O28" i="6"/>
  <c r="O31" i="6"/>
  <c r="O34" i="6"/>
  <c r="O37" i="6"/>
  <c r="O40" i="6"/>
  <c r="O43" i="6"/>
  <c r="O21" i="6"/>
  <c r="O26" i="6"/>
  <c r="O39" i="6"/>
  <c r="O44" i="6"/>
  <c r="O46" i="6"/>
  <c r="O49" i="6"/>
  <c r="O12" i="6"/>
  <c r="O17" i="6"/>
  <c r="O30" i="6"/>
  <c r="O35" i="6"/>
  <c r="O20" i="6"/>
  <c r="O33" i="6"/>
  <c r="O52" i="6"/>
  <c r="O54" i="6"/>
  <c r="O57" i="6"/>
  <c r="O60" i="6"/>
  <c r="O63" i="6"/>
  <c r="O66" i="6"/>
  <c r="O69" i="6"/>
  <c r="O72" i="6"/>
  <c r="O75" i="6"/>
  <c r="O14" i="6"/>
  <c r="O27" i="6"/>
  <c r="O41" i="6"/>
  <c r="O48" i="6"/>
  <c r="O38" i="6"/>
  <c r="O50" i="6"/>
  <c r="O58" i="6"/>
  <c r="O67" i="6"/>
  <c r="O78" i="6"/>
  <c r="O83" i="6"/>
  <c r="O91" i="6"/>
  <c r="O96" i="6"/>
  <c r="O101" i="6"/>
  <c r="O9" i="6"/>
  <c r="O59" i="6"/>
  <c r="O68" i="6"/>
  <c r="O76" i="6"/>
  <c r="O81" i="6"/>
  <c r="O86" i="6"/>
  <c r="O94" i="6"/>
  <c r="O11" i="6"/>
  <c r="O24" i="6"/>
  <c r="O32" i="6"/>
  <c r="O45" i="6"/>
  <c r="O29" i="6"/>
  <c r="O42" i="6"/>
  <c r="O53" i="6"/>
  <c r="O62" i="6"/>
  <c r="O71" i="6"/>
  <c r="O82" i="6"/>
  <c r="O87" i="6"/>
  <c r="O92" i="6"/>
  <c r="O100" i="6"/>
  <c r="O104" i="6"/>
  <c r="O107" i="6"/>
  <c r="O110" i="6"/>
  <c r="O113" i="6"/>
  <c r="O116" i="6"/>
  <c r="O119" i="6"/>
  <c r="O122" i="6"/>
  <c r="O125" i="6"/>
  <c r="O128" i="6"/>
  <c r="O131" i="6"/>
  <c r="O134" i="6"/>
  <c r="O137" i="6"/>
  <c r="O140" i="6"/>
  <c r="O18" i="6"/>
  <c r="O55" i="6"/>
  <c r="O64" i="6"/>
  <c r="O73" i="6"/>
  <c r="O77" i="6"/>
  <c r="O85" i="6"/>
  <c r="O90" i="6"/>
  <c r="O15" i="6"/>
  <c r="O61" i="6"/>
  <c r="O79" i="6"/>
  <c r="O99" i="6"/>
  <c r="O105" i="6"/>
  <c r="O108" i="6"/>
  <c r="O121" i="6"/>
  <c r="O126" i="6"/>
  <c r="O139" i="6"/>
  <c r="O145" i="6"/>
  <c r="O148" i="6"/>
  <c r="O36" i="6"/>
  <c r="O56" i="6"/>
  <c r="O88" i="6"/>
  <c r="O97" i="6"/>
  <c r="O98" i="6"/>
  <c r="O106" i="6"/>
  <c r="O111" i="6"/>
  <c r="O124" i="6"/>
  <c r="O129" i="6"/>
  <c r="O70" i="6"/>
  <c r="O84" i="6"/>
  <c r="O109" i="6"/>
  <c r="O114" i="6"/>
  <c r="O127" i="6"/>
  <c r="O132" i="6"/>
  <c r="O47" i="6"/>
  <c r="O51" i="6"/>
  <c r="O65" i="6"/>
  <c r="O80" i="6"/>
  <c r="O93" i="6"/>
  <c r="O95" i="6"/>
  <c r="O112" i="6"/>
  <c r="O117" i="6"/>
  <c r="O130" i="6"/>
  <c r="O135" i="6"/>
  <c r="O115" i="6"/>
  <c r="O147" i="6"/>
  <c r="O155" i="6"/>
  <c r="O160" i="6"/>
  <c r="O165" i="6"/>
  <c r="O173" i="6"/>
  <c r="O178" i="6"/>
  <c r="O183" i="6"/>
  <c r="O23" i="6"/>
  <c r="O74" i="6"/>
  <c r="O141" i="6"/>
  <c r="O149" i="6"/>
  <c r="O158" i="6"/>
  <c r="O163" i="6"/>
  <c r="O168" i="6"/>
  <c r="O176" i="6"/>
  <c r="O181" i="6"/>
  <c r="O186" i="6"/>
  <c r="O190" i="6"/>
  <c r="O193" i="6"/>
  <c r="O196" i="6"/>
  <c r="O199" i="6"/>
  <c r="O202" i="6"/>
  <c r="O205" i="6"/>
  <c r="O208" i="6"/>
  <c r="O211" i="6"/>
  <c r="O214" i="6"/>
  <c r="O217" i="6"/>
  <c r="O220" i="6"/>
  <c r="O223" i="6"/>
  <c r="O226" i="6"/>
  <c r="O229" i="6"/>
  <c r="O232" i="6"/>
  <c r="O235" i="6"/>
  <c r="O89" i="6"/>
  <c r="O120" i="6"/>
  <c r="O133" i="6"/>
  <c r="O150" i="6"/>
  <c r="O153" i="6"/>
  <c r="O161" i="6"/>
  <c r="O138" i="6"/>
  <c r="O142" i="6"/>
  <c r="O144" i="6"/>
  <c r="O154" i="6"/>
  <c r="O174" i="6"/>
  <c r="O175" i="6"/>
  <c r="O187" i="6"/>
  <c r="O188" i="6"/>
  <c r="O189" i="6"/>
  <c r="O197" i="6"/>
  <c r="O198" i="6"/>
  <c r="O206" i="6"/>
  <c r="O207" i="6"/>
  <c r="O215" i="6"/>
  <c r="O216" i="6"/>
  <c r="O224" i="6"/>
  <c r="O225" i="6"/>
  <c r="O233" i="6"/>
  <c r="O234" i="6"/>
  <c r="O103" i="6"/>
  <c r="O146" i="6"/>
  <c r="O157" i="6"/>
  <c r="O171" i="6"/>
  <c r="O172" i="6"/>
  <c r="O184" i="6"/>
  <c r="O185" i="6"/>
  <c r="O238" i="6"/>
  <c r="O118" i="6"/>
  <c r="O143" i="6"/>
  <c r="O156" i="6"/>
  <c r="O169" i="6"/>
  <c r="O170" i="6"/>
  <c r="O182" i="6"/>
  <c r="O191" i="6"/>
  <c r="O192" i="6"/>
  <c r="O200" i="6"/>
  <c r="O159" i="6"/>
  <c r="O166" i="6"/>
  <c r="O167" i="6"/>
  <c r="O179" i="6"/>
  <c r="O237" i="6"/>
  <c r="O123" i="6"/>
  <c r="O136" i="6"/>
  <c r="O180" i="6"/>
  <c r="O195" i="6"/>
  <c r="O204" i="6"/>
  <c r="O213" i="6"/>
  <c r="O222" i="6"/>
  <c r="O231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151" i="6"/>
  <c r="O164" i="6"/>
  <c r="O177" i="6"/>
  <c r="O239" i="6"/>
  <c r="O102" i="6"/>
  <c r="O203" i="6"/>
  <c r="O212" i="6"/>
  <c r="O221" i="6"/>
  <c r="O230" i="6"/>
  <c r="O162" i="6"/>
  <c r="O194" i="6"/>
  <c r="O209" i="6"/>
  <c r="O218" i="6"/>
  <c r="O227" i="6"/>
  <c r="O236" i="6"/>
  <c r="O152" i="6"/>
  <c r="O228" i="6"/>
  <c r="O219" i="6"/>
  <c r="O201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210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4" i="6"/>
  <c r="O953" i="6"/>
  <c r="O956" i="6"/>
  <c r="O1213" i="6"/>
  <c r="O1216" i="6"/>
  <c r="O1219" i="6"/>
  <c r="O1222" i="6"/>
  <c r="O1225" i="6"/>
  <c r="O1228" i="6"/>
  <c r="O1231" i="6"/>
  <c r="O1234" i="6"/>
  <c r="O1237" i="6"/>
  <c r="O1240" i="6"/>
  <c r="O1243" i="6"/>
  <c r="O1246" i="6"/>
  <c r="O1249" i="6"/>
  <c r="O1252" i="6"/>
  <c r="O1255" i="6"/>
  <c r="O1258" i="6"/>
  <c r="O1261" i="6"/>
  <c r="O1264" i="6"/>
  <c r="O1267" i="6"/>
  <c r="O1270" i="6"/>
  <c r="O1273" i="6"/>
  <c r="O1276" i="6"/>
  <c r="O1279" i="6"/>
  <c r="O1282" i="6"/>
  <c r="O1285" i="6"/>
  <c r="O1288" i="6"/>
  <c r="O1291" i="6"/>
  <c r="O1294" i="6"/>
  <c r="O1297" i="6"/>
  <c r="O1211" i="6"/>
  <c r="O2" i="6"/>
  <c r="O952" i="6"/>
  <c r="O954" i="6"/>
  <c r="O957" i="6"/>
  <c r="O1215" i="6"/>
  <c r="O1218" i="6"/>
  <c r="O1221" i="6"/>
  <c r="O1224" i="6"/>
  <c r="O1227" i="6"/>
  <c r="O1230" i="6"/>
  <c r="O1233" i="6"/>
  <c r="O1236" i="6"/>
  <c r="O1239" i="6"/>
  <c r="O1242" i="6"/>
  <c r="O1245" i="6"/>
  <c r="O1248" i="6"/>
  <c r="O1251" i="6"/>
  <c r="O1254" i="6"/>
  <c r="O1257" i="6"/>
  <c r="O1260" i="6"/>
  <c r="O1263" i="6"/>
  <c r="O1266" i="6"/>
  <c r="O1269" i="6"/>
  <c r="O1272" i="6"/>
  <c r="O1275" i="6"/>
  <c r="O1278" i="6"/>
  <c r="O1281" i="6"/>
  <c r="O1284" i="6"/>
  <c r="O1287" i="6"/>
  <c r="O1290" i="6"/>
  <c r="O1293" i="6"/>
  <c r="O1296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212" i="6"/>
  <c r="O955" i="6"/>
  <c r="O1217" i="6"/>
  <c r="O1235" i="6"/>
  <c r="O1253" i="6"/>
  <c r="O1271" i="6"/>
  <c r="O1289" i="6"/>
  <c r="O1232" i="6"/>
  <c r="O1250" i="6"/>
  <c r="O1268" i="6"/>
  <c r="O1286" i="6"/>
  <c r="O1229" i="6"/>
  <c r="O1247" i="6"/>
  <c r="O1265" i="6"/>
  <c r="O1283" i="6"/>
  <c r="O1226" i="6"/>
  <c r="O1244" i="6"/>
  <c r="O1262" i="6"/>
  <c r="O1280" i="6"/>
  <c r="O1298" i="6"/>
  <c r="O1223" i="6"/>
  <c r="O1241" i="6"/>
  <c r="O1259" i="6"/>
  <c r="O1277" i="6"/>
  <c r="O1295" i="6"/>
  <c r="O1220" i="6"/>
  <c r="O1238" i="6"/>
  <c r="O1256" i="6"/>
  <c r="O1274" i="6"/>
  <c r="O1292" i="6"/>
  <c r="N3" i="6"/>
  <c r="N6" i="6"/>
  <c r="N8" i="6"/>
  <c r="N11" i="6"/>
  <c r="N16" i="6"/>
  <c r="N24" i="6"/>
  <c r="N29" i="6"/>
  <c r="N34" i="6"/>
  <c r="N42" i="6"/>
  <c r="N4" i="6"/>
  <c r="N15" i="6"/>
  <c r="N20" i="6"/>
  <c r="N25" i="6"/>
  <c r="N33" i="6"/>
  <c r="N38" i="6"/>
  <c r="N43" i="6"/>
  <c r="N47" i="6"/>
  <c r="N50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8" i="6"/>
  <c r="N19" i="6"/>
  <c r="N32" i="6"/>
  <c r="N45" i="6"/>
  <c r="N12" i="6"/>
  <c r="N13" i="6"/>
  <c r="N26" i="6"/>
  <c r="N39" i="6"/>
  <c r="N40" i="6"/>
  <c r="N49" i="6"/>
  <c r="N5" i="6"/>
  <c r="N7" i="6"/>
  <c r="N9" i="6"/>
  <c r="N17" i="6"/>
  <c r="N30" i="6"/>
  <c r="N46" i="6"/>
  <c r="N105" i="6"/>
  <c r="N14" i="6"/>
  <c r="N22" i="6"/>
  <c r="N27" i="6"/>
  <c r="N35" i="6"/>
  <c r="N37" i="6"/>
  <c r="N21" i="6"/>
  <c r="N48" i="6"/>
  <c r="N5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0" i="6"/>
  <c r="N23" i="6"/>
  <c r="N31" i="6"/>
  <c r="N36" i="6"/>
  <c r="N44" i="6"/>
  <c r="N51" i="6"/>
  <c r="N106" i="6"/>
  <c r="N111" i="6"/>
  <c r="N116" i="6"/>
  <c r="N124" i="6"/>
  <c r="N129" i="6"/>
  <c r="N134" i="6"/>
  <c r="N142" i="6"/>
  <c r="N109" i="6"/>
  <c r="N114" i="6"/>
  <c r="N119" i="6"/>
  <c r="N127" i="6"/>
  <c r="N132" i="6"/>
  <c r="N137" i="6"/>
  <c r="N28" i="6"/>
  <c r="N112" i="6"/>
  <c r="N117" i="6"/>
  <c r="N122" i="6"/>
  <c r="N130" i="6"/>
  <c r="N135" i="6"/>
  <c r="N140" i="6"/>
  <c r="N107" i="6"/>
  <c r="N115" i="6"/>
  <c r="N120" i="6"/>
  <c r="N125" i="6"/>
  <c r="N133" i="6"/>
  <c r="N13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128" i="6"/>
  <c r="N141" i="6"/>
  <c r="N104" i="6"/>
  <c r="N113" i="6"/>
  <c r="N126" i="6"/>
  <c r="N139" i="6"/>
  <c r="N118" i="6"/>
  <c r="N103" i="6"/>
  <c r="N238" i="6"/>
  <c r="N108" i="6"/>
  <c r="N121" i="6"/>
  <c r="N131" i="6"/>
  <c r="N41" i="6"/>
  <c r="N110" i="6"/>
  <c r="N123" i="6"/>
  <c r="N136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39" i="6"/>
  <c r="N271" i="6"/>
  <c r="N272" i="6"/>
  <c r="N273" i="6"/>
  <c r="N274" i="6"/>
  <c r="N275" i="6"/>
  <c r="N277" i="6"/>
  <c r="N280" i="6"/>
  <c r="N278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279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276" i="6"/>
  <c r="N608" i="6"/>
  <c r="N611" i="6"/>
  <c r="N614" i="6"/>
  <c r="N617" i="6"/>
  <c r="N620" i="6"/>
  <c r="N623" i="6"/>
  <c r="N626" i="6"/>
  <c r="N629" i="6"/>
  <c r="N632" i="6"/>
  <c r="N635" i="6"/>
  <c r="N638" i="6"/>
  <c r="N641" i="6"/>
  <c r="N644" i="6"/>
  <c r="N647" i="6"/>
  <c r="N650" i="6"/>
  <c r="N653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515" i="6"/>
  <c r="N518" i="6"/>
  <c r="N521" i="6"/>
  <c r="N524" i="6"/>
  <c r="N527" i="6"/>
  <c r="N530" i="6"/>
  <c r="N533" i="6"/>
  <c r="N536" i="6"/>
  <c r="N539" i="6"/>
  <c r="N542" i="6"/>
  <c r="N545" i="6"/>
  <c r="N548" i="6"/>
  <c r="N551" i="6"/>
  <c r="N554" i="6"/>
  <c r="N557" i="6"/>
  <c r="N560" i="6"/>
  <c r="N563" i="6"/>
  <c r="N566" i="6"/>
  <c r="N569" i="6"/>
  <c r="N572" i="6"/>
  <c r="N575" i="6"/>
  <c r="N578" i="6"/>
  <c r="N581" i="6"/>
  <c r="N584" i="6"/>
  <c r="N587" i="6"/>
  <c r="N590" i="6"/>
  <c r="N593" i="6"/>
  <c r="N596" i="6"/>
  <c r="N599" i="6"/>
  <c r="N602" i="6"/>
  <c r="N605" i="6"/>
  <c r="N607" i="6"/>
  <c r="N610" i="6"/>
  <c r="N613" i="6"/>
  <c r="N616" i="6"/>
  <c r="N619" i="6"/>
  <c r="N622" i="6"/>
  <c r="N625" i="6"/>
  <c r="N628" i="6"/>
  <c r="N631" i="6"/>
  <c r="N634" i="6"/>
  <c r="N637" i="6"/>
  <c r="N640" i="6"/>
  <c r="N643" i="6"/>
  <c r="N646" i="6"/>
  <c r="N649" i="6"/>
  <c r="N652" i="6"/>
  <c r="N516" i="6"/>
  <c r="N519" i="6"/>
  <c r="N522" i="6"/>
  <c r="N525" i="6"/>
  <c r="N528" i="6"/>
  <c r="N531" i="6"/>
  <c r="N534" i="6"/>
  <c r="N537" i="6"/>
  <c r="N540" i="6"/>
  <c r="N543" i="6"/>
  <c r="N546" i="6"/>
  <c r="N549" i="6"/>
  <c r="N552" i="6"/>
  <c r="N555" i="6"/>
  <c r="N558" i="6"/>
  <c r="N561" i="6"/>
  <c r="N564" i="6"/>
  <c r="N567" i="6"/>
  <c r="N570" i="6"/>
  <c r="N573" i="6"/>
  <c r="N576" i="6"/>
  <c r="N579" i="6"/>
  <c r="N582" i="6"/>
  <c r="N585" i="6"/>
  <c r="N588" i="6"/>
  <c r="N591" i="6"/>
  <c r="N594" i="6"/>
  <c r="N597" i="6"/>
  <c r="N600" i="6"/>
  <c r="N603" i="6"/>
  <c r="N606" i="6"/>
  <c r="N609" i="6"/>
  <c r="N612" i="6"/>
  <c r="N615" i="6"/>
  <c r="N618" i="6"/>
  <c r="N621" i="6"/>
  <c r="N624" i="6"/>
  <c r="N627" i="6"/>
  <c r="N630" i="6"/>
  <c r="N633" i="6"/>
  <c r="N636" i="6"/>
  <c r="N639" i="6"/>
  <c r="N642" i="6"/>
  <c r="N645" i="6"/>
  <c r="N648" i="6"/>
  <c r="N651" i="6"/>
  <c r="N654" i="6"/>
  <c r="N523" i="6"/>
  <c r="N541" i="6"/>
  <c r="N559" i="6"/>
  <c r="N577" i="6"/>
  <c r="N595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526" i="6"/>
  <c r="N544" i="6"/>
  <c r="N562" i="6"/>
  <c r="N580" i="6"/>
  <c r="N598" i="6"/>
  <c r="N529" i="6"/>
  <c r="N547" i="6"/>
  <c r="N565" i="6"/>
  <c r="N583" i="6"/>
  <c r="N601" i="6"/>
  <c r="N514" i="6"/>
  <c r="N532" i="6"/>
  <c r="N550" i="6"/>
  <c r="N568" i="6"/>
  <c r="N586" i="6"/>
  <c r="N604" i="6"/>
  <c r="N553" i="6"/>
  <c r="N1213" i="6"/>
  <c r="N1216" i="6"/>
  <c r="N1219" i="6"/>
  <c r="N1222" i="6"/>
  <c r="N1225" i="6"/>
  <c r="N1228" i="6"/>
  <c r="N1231" i="6"/>
  <c r="N1234" i="6"/>
  <c r="N1237" i="6"/>
  <c r="N1240" i="6"/>
  <c r="N1243" i="6"/>
  <c r="N1246" i="6"/>
  <c r="N1249" i="6"/>
  <c r="N1252" i="6"/>
  <c r="N1255" i="6"/>
  <c r="N1258" i="6"/>
  <c r="N1261" i="6"/>
  <c r="N1264" i="6"/>
  <c r="N1267" i="6"/>
  <c r="N1270" i="6"/>
  <c r="N1273" i="6"/>
  <c r="N1276" i="6"/>
  <c r="N1279" i="6"/>
  <c r="N1282" i="6"/>
  <c r="N1285" i="6"/>
  <c r="N1288" i="6"/>
  <c r="N1291" i="6"/>
  <c r="N1294" i="6"/>
  <c r="N1297" i="6"/>
  <c r="N1229" i="6"/>
  <c r="N1238" i="6"/>
  <c r="N1244" i="6"/>
  <c r="N1247" i="6"/>
  <c r="N1256" i="6"/>
  <c r="N1262" i="6"/>
  <c r="N1271" i="6"/>
  <c r="N1286" i="6"/>
  <c r="N1298" i="6"/>
  <c r="N592" i="6"/>
  <c r="N556" i="6"/>
  <c r="N2" i="6"/>
  <c r="N1217" i="6"/>
  <c r="N1223" i="6"/>
  <c r="N1232" i="6"/>
  <c r="N1253" i="6"/>
  <c r="N1265" i="6"/>
  <c r="N1274" i="6"/>
  <c r="N1277" i="6"/>
  <c r="N1292" i="6"/>
  <c r="N538" i="6"/>
  <c r="N517" i="6"/>
  <c r="N571" i="6"/>
  <c r="N1215" i="6"/>
  <c r="N1218" i="6"/>
  <c r="N1221" i="6"/>
  <c r="N1224" i="6"/>
  <c r="N1227" i="6"/>
  <c r="N1230" i="6"/>
  <c r="N1233" i="6"/>
  <c r="N1236" i="6"/>
  <c r="N1239" i="6"/>
  <c r="N1242" i="6"/>
  <c r="N1245" i="6"/>
  <c r="N1248" i="6"/>
  <c r="N1251" i="6"/>
  <c r="N1254" i="6"/>
  <c r="N1257" i="6"/>
  <c r="N1260" i="6"/>
  <c r="N1263" i="6"/>
  <c r="N1266" i="6"/>
  <c r="N1269" i="6"/>
  <c r="N1272" i="6"/>
  <c r="N1275" i="6"/>
  <c r="N1278" i="6"/>
  <c r="N1281" i="6"/>
  <c r="N1284" i="6"/>
  <c r="N1287" i="6"/>
  <c r="N1290" i="6"/>
  <c r="N1293" i="6"/>
  <c r="N1296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589" i="6"/>
  <c r="N1220" i="6"/>
  <c r="N1235" i="6"/>
  <c r="N1241" i="6"/>
  <c r="N1250" i="6"/>
  <c r="N1268" i="6"/>
  <c r="N1280" i="6"/>
  <c r="N1283" i="6"/>
  <c r="N1295" i="6"/>
  <c r="N520" i="6"/>
  <c r="N574" i="6"/>
  <c r="N535" i="6"/>
  <c r="N1214" i="6"/>
  <c r="N1226" i="6"/>
  <c r="N1259" i="6"/>
  <c r="N1289" i="6"/>
  <c r="S12" i="7"/>
  <c r="C14" i="7"/>
  <c r="C13" i="7"/>
  <c r="C12" i="7"/>
  <c r="B12" i="7"/>
  <c r="A12" i="7" s="1"/>
  <c r="J64" i="5"/>
  <c r="AB11" i="2"/>
  <c r="AB9" i="2"/>
  <c r="AB10" i="2"/>
  <c r="BW27" i="2"/>
  <c r="BW44" i="2"/>
  <c r="AC41" i="2" s="1"/>
  <c r="AB17" i="2"/>
  <c r="AB43" i="2"/>
  <c r="AB13" i="2"/>
  <c r="AB7" i="2"/>
  <c r="BW16" i="2"/>
  <c r="AB22" i="2"/>
  <c r="BW26" i="2"/>
  <c r="BW41" i="2"/>
  <c r="AC50" i="2" s="1"/>
  <c r="BW42" i="2"/>
  <c r="AC33" i="2" s="1"/>
  <c r="AB6" i="2"/>
  <c r="AB5" i="2"/>
  <c r="AB20" i="2"/>
  <c r="BW7" i="2"/>
  <c r="AB19" i="2"/>
  <c r="BW6" i="2"/>
  <c r="BW30" i="2"/>
  <c r="AC13" i="2" s="1"/>
  <c r="BW46" i="2"/>
  <c r="AC48" i="2" s="1"/>
  <c r="AB15" i="2"/>
  <c r="AB16" i="2"/>
  <c r="AB26" i="2"/>
  <c r="BW28" i="2"/>
  <c r="BW29" i="2"/>
  <c r="AC3" i="2" s="1"/>
  <c r="AC31" i="2"/>
  <c r="AC21" i="2"/>
  <c r="AB37" i="2"/>
  <c r="AB3" i="2"/>
  <c r="BW10" i="2"/>
  <c r="AB28" i="2"/>
  <c r="AB32" i="2"/>
  <c r="AB49" i="2"/>
  <c r="AB34" i="2"/>
  <c r="BW4" i="2"/>
  <c r="BW51" i="2"/>
  <c r="AC57" i="2" s="1"/>
  <c r="AB46" i="2"/>
  <c r="BW33" i="2"/>
  <c r="AC8" i="2" s="1"/>
  <c r="I13" i="5"/>
  <c r="M1" i="6" s="1"/>
  <c r="C32" i="4"/>
  <c r="A2" i="6"/>
  <c r="L64" i="5"/>
  <c r="M13" i="5"/>
  <c r="Q1" i="6" s="1"/>
  <c r="C31" i="4"/>
  <c r="I32" i="4"/>
  <c r="I31" i="4"/>
  <c r="AC16" i="2"/>
  <c r="AC15" i="2"/>
  <c r="AC52" i="2"/>
  <c r="AC44" i="2"/>
  <c r="AC34" i="2"/>
  <c r="AC28" i="2"/>
  <c r="AC46" i="2"/>
  <c r="AC37" i="2"/>
  <c r="AC38" i="2"/>
  <c r="B5" i="6"/>
  <c r="A4" i="6"/>
  <c r="AC4" i="2"/>
  <c r="AC18" i="2"/>
  <c r="AC6" i="2"/>
  <c r="AC43" i="2"/>
  <c r="AC17" i="2"/>
  <c r="AC11" i="2"/>
  <c r="AC5" i="2"/>
  <c r="AC10" i="2"/>
  <c r="AC22" i="2"/>
  <c r="AC9" i="2"/>
  <c r="AC20" i="2"/>
  <c r="AC19" i="2"/>
  <c r="A3" i="6"/>
  <c r="AC39" i="2"/>
  <c r="AC7" i="2"/>
  <c r="AC26" i="2"/>
  <c r="AC32" i="2"/>
  <c r="AB39" i="2"/>
  <c r="AB40" i="2"/>
  <c r="AC40" i="2"/>
  <c r="AC49" i="2"/>
  <c r="C27" i="4"/>
  <c r="I26" i="4"/>
  <c r="C26" i="4"/>
  <c r="I25" i="4"/>
  <c r="C25" i="4"/>
  <c r="I27" i="4"/>
  <c r="A1204" i="6" l="1"/>
  <c r="B1205" i="6"/>
  <c r="B1293" i="6"/>
  <c r="A1292" i="6"/>
  <c r="AC51" i="2"/>
  <c r="AC45" i="2"/>
  <c r="AC35" i="2"/>
  <c r="D36" i="9"/>
  <c r="S8" i="7"/>
  <c r="E22" i="1" s="1"/>
  <c r="F31" i="10"/>
  <c r="F37" i="9"/>
  <c r="E62" i="10"/>
  <c r="G35" i="10"/>
  <c r="H56" i="10"/>
  <c r="D33" i="9"/>
  <c r="D32" i="10"/>
  <c r="D31" i="10"/>
  <c r="D34" i="9"/>
  <c r="F51" i="10"/>
  <c r="F35" i="10"/>
  <c r="D35" i="10"/>
  <c r="F67" i="9"/>
  <c r="H42" i="10"/>
  <c r="H44" i="9"/>
  <c r="G46" i="10"/>
  <c r="H45" i="9"/>
  <c r="E47" i="10"/>
  <c r="F72" i="9"/>
  <c r="D67" i="9"/>
  <c r="H75" i="9"/>
  <c r="G63" i="10"/>
  <c r="E65" i="9"/>
  <c r="E68" i="10"/>
  <c r="H65" i="9"/>
  <c r="H68" i="10"/>
  <c r="E75" i="9"/>
  <c r="D70" i="9"/>
  <c r="G43" i="10"/>
  <c r="D67" i="10"/>
  <c r="D68" i="9"/>
  <c r="G71" i="10"/>
  <c r="G68" i="9"/>
  <c r="H72" i="10"/>
  <c r="D42" i="10"/>
  <c r="H36" i="10"/>
  <c r="F71" i="10"/>
  <c r="G66" i="10"/>
  <c r="F63" i="10"/>
  <c r="E56" i="9"/>
  <c r="H54" i="10"/>
  <c r="H56" i="9"/>
  <c r="G58" i="10"/>
  <c r="G60" i="9"/>
  <c r="E32" i="9"/>
  <c r="E45" i="9"/>
  <c r="D68" i="10"/>
  <c r="F68" i="9"/>
  <c r="E72" i="10"/>
  <c r="E72" i="9"/>
  <c r="E52" i="9"/>
  <c r="D74" i="9"/>
  <c r="F53" i="9"/>
  <c r="H57" i="9"/>
  <c r="H29" i="9"/>
  <c r="D43" i="9"/>
  <c r="F47" i="10"/>
  <c r="G66" i="9"/>
  <c r="D36" i="10"/>
  <c r="E40" i="10"/>
  <c r="G32" i="9"/>
  <c r="F44" i="9"/>
  <c r="D43" i="10"/>
  <c r="D45" i="9"/>
  <c r="H46" i="10"/>
  <c r="D46" i="9"/>
  <c r="E50" i="10"/>
  <c r="D45" i="10"/>
  <c r="H52" i="10"/>
  <c r="E54" i="10"/>
  <c r="D54" i="9"/>
  <c r="G73" i="10"/>
  <c r="G41" i="9"/>
  <c r="G56" i="9"/>
  <c r="F58" i="10"/>
  <c r="F57" i="9"/>
  <c r="D62" i="10"/>
  <c r="F32" i="9"/>
  <c r="E55" i="10"/>
  <c r="H55" i="10"/>
  <c r="H67" i="9"/>
  <c r="D44" i="10"/>
  <c r="F41" i="9"/>
  <c r="D56" i="9"/>
  <c r="G54" i="10"/>
  <c r="E44" i="9"/>
  <c r="D76" i="9"/>
  <c r="F30" i="9"/>
  <c r="E32" i="10"/>
  <c r="F31" i="9"/>
  <c r="H32" i="10"/>
  <c r="G37" i="9"/>
  <c r="E35" i="9"/>
  <c r="H64" i="10"/>
  <c r="D52" i="10"/>
  <c r="D66" i="10"/>
  <c r="H66" i="10"/>
  <c r="E42" i="9"/>
  <c r="E64" i="9"/>
  <c r="F33" i="9"/>
  <c r="E34" i="9"/>
  <c r="G40" i="9"/>
  <c r="H46" i="9"/>
  <c r="G33" i="9"/>
  <c r="D52" i="9"/>
  <c r="G56" i="10"/>
  <c r="G71" i="9"/>
  <c r="F72" i="10"/>
  <c r="F55" i="9"/>
  <c r="G59" i="10"/>
  <c r="F62" i="9"/>
  <c r="H64" i="9"/>
  <c r="E42" i="10"/>
  <c r="H42" i="9"/>
  <c r="F74" i="9"/>
  <c r="G70" i="10"/>
  <c r="H49" i="9"/>
  <c r="D39" i="9"/>
  <c r="H55" i="9"/>
  <c r="F45" i="10"/>
  <c r="F61" i="9"/>
  <c r="G48" i="10"/>
  <c r="H38" i="9"/>
  <c r="E73" i="9"/>
  <c r="E60" i="10"/>
  <c r="G50" i="9"/>
  <c r="F37" i="10"/>
  <c r="G74" i="10"/>
  <c r="E62" i="9"/>
  <c r="E49" i="10"/>
  <c r="F39" i="9"/>
  <c r="H73" i="9"/>
  <c r="F64" i="10"/>
  <c r="E51" i="9"/>
  <c r="D41" i="10"/>
  <c r="E28" i="9"/>
  <c r="D63" i="9"/>
  <c r="G52" i="10"/>
  <c r="D40" i="9"/>
  <c r="H74" i="9"/>
  <c r="G65" i="10"/>
  <c r="G54" i="9"/>
  <c r="G44" i="10"/>
  <c r="H34" i="9"/>
  <c r="F69" i="9"/>
  <c r="E59" i="10"/>
  <c r="F49" i="9"/>
  <c r="F39" i="10"/>
  <c r="G29" i="9"/>
  <c r="D64" i="9"/>
  <c r="D54" i="10"/>
  <c r="F40" i="9"/>
  <c r="E69" i="9"/>
  <c r="F50" i="10"/>
  <c r="E31" i="9"/>
  <c r="D60" i="9"/>
  <c r="E41" i="10"/>
  <c r="D70" i="10"/>
  <c r="D69" i="10"/>
  <c r="D46" i="10"/>
  <c r="H74" i="10"/>
  <c r="H73" i="10"/>
  <c r="F35" i="9"/>
  <c r="E70" i="9"/>
  <c r="D57" i="10"/>
  <c r="E47" i="9"/>
  <c r="F34" i="10"/>
  <c r="H70" i="10"/>
  <c r="D59" i="9"/>
  <c r="E46" i="10"/>
  <c r="F36" i="9"/>
  <c r="H70" i="9"/>
  <c r="H57" i="10"/>
  <c r="E48" i="9"/>
  <c r="H37" i="10"/>
  <c r="F75" i="10"/>
  <c r="H59" i="9"/>
  <c r="G49" i="10"/>
  <c r="D37" i="9"/>
  <c r="F71" i="9"/>
  <c r="F61" i="10"/>
  <c r="H48" i="9"/>
  <c r="G38" i="10"/>
  <c r="D29" i="9"/>
  <c r="F63" i="9"/>
  <c r="F53" i="10"/>
  <c r="G43" i="9"/>
  <c r="E33" i="10"/>
  <c r="F69" i="10"/>
  <c r="E58" i="9"/>
  <c r="H47" i="10"/>
  <c r="E38" i="9"/>
  <c r="H72" i="9"/>
  <c r="E63" i="10"/>
  <c r="G47" i="9"/>
  <c r="F76" i="9"/>
  <c r="G57" i="10"/>
  <c r="F38" i="9"/>
  <c r="E67" i="9"/>
  <c r="F48" i="10"/>
  <c r="D63" i="10"/>
  <c r="G38" i="9"/>
  <c r="D73" i="9"/>
  <c r="H59" i="10"/>
  <c r="E50" i="9"/>
  <c r="E37" i="10"/>
  <c r="E74" i="10"/>
  <c r="H61" i="9"/>
  <c r="D49" i="10"/>
  <c r="E39" i="9"/>
  <c r="G73" i="9"/>
  <c r="H60" i="10"/>
  <c r="D51" i="9"/>
  <c r="G40" i="10"/>
  <c r="D28" i="9"/>
  <c r="H62" i="9"/>
  <c r="F52" i="10"/>
  <c r="H39" i="9"/>
  <c r="G74" i="9"/>
  <c r="D65" i="10"/>
  <c r="G51" i="9"/>
  <c r="G41" i="10"/>
  <c r="H31" i="9"/>
  <c r="E66" i="9"/>
  <c r="E56" i="10"/>
  <c r="F46" i="9"/>
  <c r="E36" i="10"/>
  <c r="E73" i="10"/>
  <c r="D61" i="9"/>
  <c r="D51" i="10"/>
  <c r="E41" i="9"/>
  <c r="G75" i="9"/>
  <c r="F66" i="10"/>
  <c r="D50" i="9"/>
  <c r="E31" i="10"/>
  <c r="D60" i="10"/>
  <c r="H40" i="9"/>
  <c r="G69" i="9"/>
  <c r="H50" i="10"/>
  <c r="F65" i="10"/>
  <c r="E53" i="9"/>
  <c r="D40" i="10"/>
  <c r="E30" i="9"/>
  <c r="D65" i="9"/>
  <c r="H51" i="10"/>
  <c r="D42" i="9"/>
  <c r="G76" i="9"/>
  <c r="D64" i="10"/>
  <c r="H53" i="9"/>
  <c r="H43" i="10"/>
  <c r="D31" i="9"/>
  <c r="G65" i="9"/>
  <c r="F55" i="10"/>
  <c r="G42" i="9"/>
  <c r="G32" i="10"/>
  <c r="G68" i="10"/>
  <c r="F54" i="9"/>
  <c r="F44" i="10"/>
  <c r="G34" i="9"/>
  <c r="D69" i="9"/>
  <c r="D59" i="10"/>
  <c r="E49" i="9"/>
  <c r="E39" i="10"/>
  <c r="F29" i="9"/>
  <c r="H63" i="9"/>
  <c r="H53" i="10"/>
  <c r="D44" i="9"/>
  <c r="H33" i="10"/>
  <c r="F70" i="10"/>
  <c r="F52" i="9"/>
  <c r="G33" i="10"/>
  <c r="F62" i="10"/>
  <c r="E43" i="9"/>
  <c r="D72" i="9"/>
  <c r="E53" i="10"/>
  <c r="H67" i="10"/>
  <c r="H58" i="9"/>
  <c r="F57" i="10"/>
  <c r="H47" i="9"/>
  <c r="H34" i="10"/>
  <c r="E71" i="10"/>
  <c r="F59" i="9"/>
  <c r="F49" i="10"/>
  <c r="H36" i="9"/>
  <c r="E71" i="9"/>
  <c r="E61" i="10"/>
  <c r="G48" i="9"/>
  <c r="E38" i="10"/>
  <c r="H75" i="10"/>
  <c r="F60" i="9"/>
  <c r="D50" i="10"/>
  <c r="E40" i="9"/>
  <c r="D75" i="9"/>
  <c r="H65" i="10"/>
  <c r="D55" i="9"/>
  <c r="H44" i="10"/>
  <c r="D35" i="9"/>
  <c r="H69" i="9"/>
  <c r="F59" i="10"/>
  <c r="G49" i="9"/>
  <c r="G39" i="10"/>
  <c r="F28" i="9"/>
  <c r="E57" i="9"/>
  <c r="F38" i="10"/>
  <c r="E67" i="10"/>
  <c r="D48" i="9"/>
  <c r="H76" i="9"/>
  <c r="D58" i="10"/>
  <c r="G72" i="10"/>
  <c r="H54" i="9"/>
  <c r="G55" i="10"/>
  <c r="D47" i="9"/>
  <c r="D37" i="10"/>
  <c r="F73" i="9"/>
  <c r="G60" i="10"/>
  <c r="H50" i="9"/>
  <c r="G37" i="10"/>
  <c r="E75" i="10"/>
  <c r="G62" i="9"/>
  <c r="E52" i="10"/>
  <c r="G39" i="9"/>
  <c r="E74" i="9"/>
  <c r="G64" i="10"/>
  <c r="F51" i="9"/>
  <c r="F41" i="10"/>
  <c r="G28" i="9"/>
  <c r="E63" i="9"/>
  <c r="D53" i="10"/>
  <c r="F43" i="9"/>
  <c r="D33" i="10"/>
  <c r="E69" i="10"/>
  <c r="D58" i="9"/>
  <c r="G47" i="10"/>
  <c r="H37" i="9"/>
  <c r="G72" i="9"/>
  <c r="G62" i="10"/>
  <c r="G52" i="9"/>
  <c r="F42" i="10"/>
  <c r="H30" i="9"/>
  <c r="G59" i="9"/>
  <c r="H40" i="10"/>
  <c r="G69" i="10"/>
  <c r="F50" i="9"/>
  <c r="G31" i="10"/>
  <c r="F60" i="10"/>
  <c r="D75" i="10"/>
  <c r="H45" i="10"/>
  <c r="D74" i="10"/>
  <c r="D53" i="9"/>
  <c r="H39" i="10"/>
  <c r="D30" i="9"/>
  <c r="G64" i="9"/>
  <c r="G51" i="10"/>
  <c r="H41" i="9"/>
  <c r="E76" i="9"/>
  <c r="H63" i="10"/>
  <c r="G53" i="9"/>
  <c r="F40" i="10"/>
  <c r="G30" i="9"/>
  <c r="F65" i="9"/>
  <c r="D55" i="10"/>
  <c r="F42" i="9"/>
  <c r="F32" i="10"/>
  <c r="F68" i="10"/>
  <c r="E54" i="9"/>
  <c r="E44" i="10"/>
  <c r="G31" i="9"/>
  <c r="D66" i="9"/>
  <c r="D56" i="10"/>
  <c r="E46" i="9"/>
  <c r="H35" i="10"/>
  <c r="D73" i="10"/>
  <c r="H60" i="9"/>
  <c r="G50" i="10"/>
  <c r="D41" i="9"/>
  <c r="F75" i="9"/>
  <c r="E66" i="10"/>
  <c r="G55" i="9"/>
  <c r="E45" i="10"/>
  <c r="E33" i="9"/>
  <c r="D62" i="9"/>
  <c r="E43" i="10"/>
  <c r="D72" i="10"/>
  <c r="H52" i="9"/>
  <c r="D34" i="10"/>
  <c r="H62" i="10"/>
  <c r="H61" i="10"/>
  <c r="E34" i="10"/>
  <c r="E36" i="9"/>
  <c r="G61" i="9"/>
  <c r="G42" i="10"/>
  <c r="H32" i="9"/>
  <c r="G67" i="9"/>
  <c r="F54" i="10"/>
  <c r="G44" i="9"/>
  <c r="H31" i="10"/>
  <c r="F67" i="10"/>
  <c r="F56" i="9"/>
  <c r="F43" i="10"/>
  <c r="H33" i="9"/>
  <c r="E68" i="9"/>
  <c r="E58" i="10"/>
  <c r="F45" i="9"/>
  <c r="E35" i="10"/>
  <c r="H71" i="10"/>
  <c r="D57" i="9"/>
  <c r="D47" i="10"/>
  <c r="F34" i="9"/>
  <c r="H68" i="9"/>
  <c r="H58" i="10"/>
  <c r="D49" i="9"/>
  <c r="D39" i="10"/>
  <c r="E29" i="9"/>
  <c r="G63" i="9"/>
  <c r="G53" i="10"/>
  <c r="H43" i="9"/>
  <c r="F33" i="10"/>
  <c r="H69" i="10"/>
  <c r="F58" i="9"/>
  <c r="E48" i="10"/>
  <c r="G35" i="9"/>
  <c r="F64" i="9"/>
  <c r="G45" i="10"/>
  <c r="F74" i="10"/>
  <c r="E55" i="9"/>
  <c r="F36" i="10"/>
  <c r="E65" i="10"/>
  <c r="E64" i="10"/>
  <c r="G45" i="9"/>
  <c r="E70" i="10"/>
  <c r="G70" i="9"/>
  <c r="H48" i="10"/>
  <c r="G58" i="9"/>
  <c r="H35" i="9"/>
  <c r="F70" i="9"/>
  <c r="E57" i="10"/>
  <c r="F47" i="9"/>
  <c r="G34" i="10"/>
  <c r="D71" i="10"/>
  <c r="E59" i="9"/>
  <c r="F46" i="10"/>
  <c r="G36" i="9"/>
  <c r="D71" i="9"/>
  <c r="D61" i="10"/>
  <c r="F48" i="9"/>
  <c r="D38" i="10"/>
  <c r="G75" i="10"/>
  <c r="E60" i="9"/>
  <c r="H49" i="10"/>
  <c r="E37" i="9"/>
  <c r="H71" i="9"/>
  <c r="G61" i="10"/>
  <c r="H51" i="9"/>
  <c r="H41" i="10"/>
  <c r="D32" i="9"/>
  <c r="F66" i="9"/>
  <c r="F56" i="10"/>
  <c r="G46" i="9"/>
  <c r="G36" i="10"/>
  <c r="F73" i="10"/>
  <c r="E61" i="9"/>
  <c r="E51" i="10"/>
  <c r="D38" i="9"/>
  <c r="H66" i="9"/>
  <c r="D48" i="10"/>
  <c r="H28" i="9"/>
  <c r="G57" i="9"/>
  <c r="H38" i="10"/>
  <c r="G67" i="10"/>
  <c r="A1056" i="6"/>
  <c r="B1057" i="6"/>
  <c r="A1153" i="6"/>
  <c r="B1154" i="6"/>
  <c r="A1428" i="6"/>
  <c r="B1429" i="6"/>
  <c r="B1382" i="6"/>
  <c r="A1381" i="6"/>
  <c r="A1345" i="6"/>
  <c r="B1346" i="6"/>
  <c r="B1262" i="6"/>
  <c r="A1261" i="6"/>
  <c r="A1092" i="6"/>
  <c r="B1093" i="6"/>
  <c r="B1490" i="6"/>
  <c r="A1489" i="6"/>
  <c r="A1176" i="6"/>
  <c r="B1177" i="6"/>
  <c r="A1449" i="6"/>
  <c r="B1450" i="6"/>
  <c r="A1324" i="6"/>
  <c r="B1325" i="6"/>
  <c r="A1231" i="6"/>
  <c r="B1232" i="6"/>
  <c r="A1513" i="6"/>
  <c r="B1514" i="6"/>
  <c r="A1545" i="6"/>
  <c r="B1546" i="6"/>
  <c r="A1127" i="6"/>
  <c r="B1128" i="6"/>
  <c r="A1413" i="6"/>
  <c r="B1414" i="6"/>
  <c r="A997" i="6"/>
  <c r="B998" i="6"/>
  <c r="A919" i="6"/>
  <c r="B920" i="6"/>
  <c r="A862" i="6"/>
  <c r="B863" i="6"/>
  <c r="A772" i="6"/>
  <c r="B773" i="6"/>
  <c r="A953" i="6"/>
  <c r="B954" i="6"/>
  <c r="B897" i="6"/>
  <c r="A896" i="6"/>
  <c r="B834" i="6"/>
  <c r="A833" i="6"/>
  <c r="B798" i="6"/>
  <c r="A797" i="6"/>
  <c r="B986" i="6"/>
  <c r="A985" i="6"/>
  <c r="A1024" i="6"/>
  <c r="B1025" i="6"/>
  <c r="Q5" i="6"/>
  <c r="Q8" i="6"/>
  <c r="Q11" i="6"/>
  <c r="Q14" i="6"/>
  <c r="Q17" i="6"/>
  <c r="Q20" i="6"/>
  <c r="Q23" i="6"/>
  <c r="Q26" i="6"/>
  <c r="Q29" i="6"/>
  <c r="Q32" i="6"/>
  <c r="Q35" i="6"/>
  <c r="Q38" i="6"/>
  <c r="Q41" i="6"/>
  <c r="Q44" i="6"/>
  <c r="Q6" i="6"/>
  <c r="Q10" i="6"/>
  <c r="Q15" i="6"/>
  <c r="Q28" i="6"/>
  <c r="Q33" i="6"/>
  <c r="Q47" i="6"/>
  <c r="Q50" i="6"/>
  <c r="Q19" i="6"/>
  <c r="Q24" i="6"/>
  <c r="Q37" i="6"/>
  <c r="Q42" i="6"/>
  <c r="Q9" i="6"/>
  <c r="Q22" i="6"/>
  <c r="Q36" i="6"/>
  <c r="Q51" i="6"/>
  <c r="Q55" i="6"/>
  <c r="Q58" i="6"/>
  <c r="Q61" i="6"/>
  <c r="Q64" i="6"/>
  <c r="Q67" i="6"/>
  <c r="Q70" i="6"/>
  <c r="Q73" i="6"/>
  <c r="Q16" i="6"/>
  <c r="Q30" i="6"/>
  <c r="Q43" i="6"/>
  <c r="Q46" i="6"/>
  <c r="Q56" i="6"/>
  <c r="Q65" i="6"/>
  <c r="Q74" i="6"/>
  <c r="Q80" i="6"/>
  <c r="Q85" i="6"/>
  <c r="Q90" i="6"/>
  <c r="Q98" i="6"/>
  <c r="Q3" i="6"/>
  <c r="Q7" i="6"/>
  <c r="Q12" i="6"/>
  <c r="Q25" i="6"/>
  <c r="Q57" i="6"/>
  <c r="Q66" i="6"/>
  <c r="Q75" i="6"/>
  <c r="Q83" i="6"/>
  <c r="Q88" i="6"/>
  <c r="Q93" i="6"/>
  <c r="Q27" i="6"/>
  <c r="Q40" i="6"/>
  <c r="Q45" i="6"/>
  <c r="Q49" i="6"/>
  <c r="Q60" i="6"/>
  <c r="Q69" i="6"/>
  <c r="Q76" i="6"/>
  <c r="Q81" i="6"/>
  <c r="Q89" i="6"/>
  <c r="Q94" i="6"/>
  <c r="Q99" i="6"/>
  <c r="Q105" i="6"/>
  <c r="Q108" i="6"/>
  <c r="Q111" i="6"/>
  <c r="Q114" i="6"/>
  <c r="Q117" i="6"/>
  <c r="Q120" i="6"/>
  <c r="Q123" i="6"/>
  <c r="Q126" i="6"/>
  <c r="Q129" i="6"/>
  <c r="Q132" i="6"/>
  <c r="Q135" i="6"/>
  <c r="Q138" i="6"/>
  <c r="Q141" i="6"/>
  <c r="Q4" i="6"/>
  <c r="Q13" i="6"/>
  <c r="Q21" i="6"/>
  <c r="Q34" i="6"/>
  <c r="Q48" i="6"/>
  <c r="Q53" i="6"/>
  <c r="Q62" i="6"/>
  <c r="Q71" i="6"/>
  <c r="Q79" i="6"/>
  <c r="Q84" i="6"/>
  <c r="Q92" i="6"/>
  <c r="Q101" i="6"/>
  <c r="Q102" i="6"/>
  <c r="Q103" i="6"/>
  <c r="Q110" i="6"/>
  <c r="Q115" i="6"/>
  <c r="Q128" i="6"/>
  <c r="Q133" i="6"/>
  <c r="Q143" i="6"/>
  <c r="Q146" i="6"/>
  <c r="Q149" i="6"/>
  <c r="Q72" i="6"/>
  <c r="Q77" i="6"/>
  <c r="Q100" i="6"/>
  <c r="Q104" i="6"/>
  <c r="Q113" i="6"/>
  <c r="Q118" i="6"/>
  <c r="Q131" i="6"/>
  <c r="Q136" i="6"/>
  <c r="Q18" i="6"/>
  <c r="Q59" i="6"/>
  <c r="Q86" i="6"/>
  <c r="Q97" i="6"/>
  <c r="Q116" i="6"/>
  <c r="Q121" i="6"/>
  <c r="Q134" i="6"/>
  <c r="Q139" i="6"/>
  <c r="Q39" i="6"/>
  <c r="Q54" i="6"/>
  <c r="Q82" i="6"/>
  <c r="Q96" i="6"/>
  <c r="Q106" i="6"/>
  <c r="Q119" i="6"/>
  <c r="Q124" i="6"/>
  <c r="Q137" i="6"/>
  <c r="Q142" i="6"/>
  <c r="Q145" i="6"/>
  <c r="Q154" i="6"/>
  <c r="Q162" i="6"/>
  <c r="Q167" i="6"/>
  <c r="Q172" i="6"/>
  <c r="Q180" i="6"/>
  <c r="Q185" i="6"/>
  <c r="Q87" i="6"/>
  <c r="Q130" i="6"/>
  <c r="Q147" i="6"/>
  <c r="Q152" i="6"/>
  <c r="Q157" i="6"/>
  <c r="Q165" i="6"/>
  <c r="Q170" i="6"/>
  <c r="Q175" i="6"/>
  <c r="Q183" i="6"/>
  <c r="Q188" i="6"/>
  <c r="Q191" i="6"/>
  <c r="Q194" i="6"/>
  <c r="Q197" i="6"/>
  <c r="Q200" i="6"/>
  <c r="Q203" i="6"/>
  <c r="Q206" i="6"/>
  <c r="Q209" i="6"/>
  <c r="Q212" i="6"/>
  <c r="Q215" i="6"/>
  <c r="Q218" i="6"/>
  <c r="Q221" i="6"/>
  <c r="Q224" i="6"/>
  <c r="Q227" i="6"/>
  <c r="Q230" i="6"/>
  <c r="Q233" i="6"/>
  <c r="Q236" i="6"/>
  <c r="Q31" i="6"/>
  <c r="Q68" i="6"/>
  <c r="Q95" i="6"/>
  <c r="Q109" i="6"/>
  <c r="Q122" i="6"/>
  <c r="Q148" i="6"/>
  <c r="Q155" i="6"/>
  <c r="Q160" i="6"/>
  <c r="Q161" i="6"/>
  <c r="Q176" i="6"/>
  <c r="Q177" i="6"/>
  <c r="Q195" i="6"/>
  <c r="Q196" i="6"/>
  <c r="Q204" i="6"/>
  <c r="Q205" i="6"/>
  <c r="Q213" i="6"/>
  <c r="Q214" i="6"/>
  <c r="Q222" i="6"/>
  <c r="Q223" i="6"/>
  <c r="Q231" i="6"/>
  <c r="Q232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112" i="6"/>
  <c r="Q125" i="6"/>
  <c r="Q144" i="6"/>
  <c r="Q151" i="6"/>
  <c r="Q164" i="6"/>
  <c r="Q173" i="6"/>
  <c r="Q174" i="6"/>
  <c r="Q186" i="6"/>
  <c r="Q239" i="6"/>
  <c r="Q150" i="6"/>
  <c r="Q153" i="6"/>
  <c r="Q163" i="6"/>
  <c r="Q171" i="6"/>
  <c r="Q187" i="6"/>
  <c r="Q189" i="6"/>
  <c r="Q190" i="6"/>
  <c r="Q198" i="6"/>
  <c r="Q199" i="6"/>
  <c r="Q78" i="6"/>
  <c r="Q91" i="6"/>
  <c r="Q127" i="6"/>
  <c r="Q140" i="6"/>
  <c r="Q156" i="6"/>
  <c r="Q168" i="6"/>
  <c r="Q184" i="6"/>
  <c r="Q238" i="6"/>
  <c r="Q159" i="6"/>
  <c r="Q192" i="6"/>
  <c r="Q202" i="6"/>
  <c r="Q211" i="6"/>
  <c r="Q220" i="6"/>
  <c r="Q229" i="6"/>
  <c r="Q52" i="6"/>
  <c r="Q178" i="6"/>
  <c r="Q201" i="6"/>
  <c r="Q210" i="6"/>
  <c r="Q219" i="6"/>
  <c r="Q228" i="6"/>
  <c r="Q169" i="6"/>
  <c r="Q182" i="6"/>
  <c r="Q237" i="6"/>
  <c r="Q107" i="6"/>
  <c r="Q158" i="6"/>
  <c r="Q166" i="6"/>
  <c r="Q179" i="6"/>
  <c r="Q207" i="6"/>
  <c r="Q216" i="6"/>
  <c r="Q225" i="6"/>
  <c r="Q234" i="6"/>
  <c r="Q63" i="6"/>
  <c r="Q193" i="6"/>
  <c r="Q217" i="6"/>
  <c r="Q272" i="6"/>
  <c r="Q275" i="6"/>
  <c r="Q208" i="6"/>
  <c r="Q277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276" i="6"/>
  <c r="Q279" i="6"/>
  <c r="Q280" i="6"/>
  <c r="Q235" i="6"/>
  <c r="Q271" i="6"/>
  <c r="Q274" i="6"/>
  <c r="Q226" i="6"/>
  <c r="Q278" i="6"/>
  <c r="Q270" i="6"/>
  <c r="Q273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181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Q757" i="6"/>
  <c r="Q758" i="6"/>
  <c r="Q759" i="6"/>
  <c r="Q760" i="6"/>
  <c r="Q761" i="6"/>
  <c r="Q762" i="6"/>
  <c r="Q763" i="6"/>
  <c r="Q764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Q855" i="6"/>
  <c r="Q856" i="6"/>
  <c r="Q857" i="6"/>
  <c r="Q858" i="6"/>
  <c r="Q859" i="6"/>
  <c r="Q860" i="6"/>
  <c r="Q861" i="6"/>
  <c r="Q862" i="6"/>
  <c r="Q863" i="6"/>
  <c r="Q864" i="6"/>
  <c r="Q865" i="6"/>
  <c r="Q866" i="6"/>
  <c r="Q867" i="6"/>
  <c r="Q868" i="6"/>
  <c r="Q869" i="6"/>
  <c r="Q870" i="6"/>
  <c r="Q871" i="6"/>
  <c r="Q872" i="6"/>
  <c r="Q873" i="6"/>
  <c r="Q874" i="6"/>
  <c r="Q875" i="6"/>
  <c r="Q876" i="6"/>
  <c r="Q877" i="6"/>
  <c r="Q878" i="6"/>
  <c r="Q879" i="6"/>
  <c r="Q880" i="6"/>
  <c r="Q881" i="6"/>
  <c r="Q882" i="6"/>
  <c r="Q883" i="6"/>
  <c r="Q884" i="6"/>
  <c r="Q885" i="6"/>
  <c r="Q886" i="6"/>
  <c r="Q887" i="6"/>
  <c r="Q888" i="6"/>
  <c r="Q889" i="6"/>
  <c r="Q890" i="6"/>
  <c r="Q891" i="6"/>
  <c r="Q892" i="6"/>
  <c r="Q893" i="6"/>
  <c r="Q894" i="6"/>
  <c r="Q895" i="6"/>
  <c r="Q896" i="6"/>
  <c r="Q897" i="6"/>
  <c r="Q898" i="6"/>
  <c r="Q899" i="6"/>
  <c r="Q900" i="6"/>
  <c r="Q901" i="6"/>
  <c r="Q902" i="6"/>
  <c r="Q903" i="6"/>
  <c r="Q904" i="6"/>
  <c r="Q905" i="6"/>
  <c r="Q906" i="6"/>
  <c r="Q907" i="6"/>
  <c r="Q908" i="6"/>
  <c r="Q909" i="6"/>
  <c r="Q910" i="6"/>
  <c r="Q911" i="6"/>
  <c r="Q912" i="6"/>
  <c r="Q913" i="6"/>
  <c r="Q914" i="6"/>
  <c r="Q915" i="6"/>
  <c r="Q916" i="6"/>
  <c r="Q917" i="6"/>
  <c r="Q918" i="6"/>
  <c r="Q919" i="6"/>
  <c r="Q920" i="6"/>
  <c r="Q921" i="6"/>
  <c r="Q922" i="6"/>
  <c r="Q923" i="6"/>
  <c r="Q924" i="6"/>
  <c r="Q925" i="6"/>
  <c r="Q926" i="6"/>
  <c r="Q927" i="6"/>
  <c r="Q928" i="6"/>
  <c r="Q929" i="6"/>
  <c r="Q930" i="6"/>
  <c r="Q931" i="6"/>
  <c r="Q932" i="6"/>
  <c r="Q933" i="6"/>
  <c r="Q934" i="6"/>
  <c r="Q935" i="6"/>
  <c r="Q936" i="6"/>
  <c r="Q937" i="6"/>
  <c r="Q938" i="6"/>
  <c r="Q939" i="6"/>
  <c r="Q940" i="6"/>
  <c r="Q941" i="6"/>
  <c r="Q942" i="6"/>
  <c r="Q943" i="6"/>
  <c r="Q944" i="6"/>
  <c r="Q945" i="6"/>
  <c r="Q946" i="6"/>
  <c r="Q947" i="6"/>
  <c r="Q948" i="6"/>
  <c r="Q949" i="6"/>
  <c r="Q950" i="6"/>
  <c r="Q951" i="6"/>
  <c r="Q952" i="6"/>
  <c r="Q953" i="6"/>
  <c r="Q954" i="6"/>
  <c r="Q955" i="6"/>
  <c r="Q956" i="6"/>
  <c r="Q957" i="6"/>
  <c r="Q958" i="6"/>
  <c r="Q959" i="6"/>
  <c r="Q960" i="6"/>
  <c r="Q961" i="6"/>
  <c r="Q962" i="6"/>
  <c r="Q963" i="6"/>
  <c r="Q964" i="6"/>
  <c r="Q965" i="6"/>
  <c r="Q966" i="6"/>
  <c r="Q967" i="6"/>
  <c r="Q968" i="6"/>
  <c r="Q969" i="6"/>
  <c r="Q970" i="6"/>
  <c r="Q971" i="6"/>
  <c r="Q972" i="6"/>
  <c r="Q973" i="6"/>
  <c r="Q974" i="6"/>
  <c r="Q975" i="6"/>
  <c r="Q976" i="6"/>
  <c r="Q977" i="6"/>
  <c r="Q978" i="6"/>
  <c r="Q979" i="6"/>
  <c r="Q980" i="6"/>
  <c r="Q981" i="6"/>
  <c r="Q982" i="6"/>
  <c r="Q983" i="6"/>
  <c r="Q984" i="6"/>
  <c r="Q985" i="6"/>
  <c r="Q986" i="6"/>
  <c r="Q987" i="6"/>
  <c r="Q988" i="6"/>
  <c r="Q989" i="6"/>
  <c r="Q990" i="6"/>
  <c r="Q991" i="6"/>
  <c r="Q992" i="6"/>
  <c r="Q993" i="6"/>
  <c r="Q994" i="6"/>
  <c r="Q995" i="6"/>
  <c r="Q996" i="6"/>
  <c r="Q997" i="6"/>
  <c r="Q998" i="6"/>
  <c r="Q999" i="6"/>
  <c r="Q1000" i="6"/>
  <c r="Q1001" i="6"/>
  <c r="Q1002" i="6"/>
  <c r="Q1003" i="6"/>
  <c r="Q1004" i="6"/>
  <c r="Q1005" i="6"/>
  <c r="Q1006" i="6"/>
  <c r="Q1007" i="6"/>
  <c r="Q1008" i="6"/>
  <c r="Q1009" i="6"/>
  <c r="Q1010" i="6"/>
  <c r="Q1011" i="6"/>
  <c r="Q1012" i="6"/>
  <c r="Q1013" i="6"/>
  <c r="Q1014" i="6"/>
  <c r="Q1015" i="6"/>
  <c r="Q1016" i="6"/>
  <c r="Q1017" i="6"/>
  <c r="Q1018" i="6"/>
  <c r="Q1019" i="6"/>
  <c r="Q1020" i="6"/>
  <c r="Q1021" i="6"/>
  <c r="Q1022" i="6"/>
  <c r="Q1023" i="6"/>
  <c r="Q1024" i="6"/>
  <c r="Q1025" i="6"/>
  <c r="Q1026" i="6"/>
  <c r="Q1027" i="6"/>
  <c r="Q1028" i="6"/>
  <c r="Q1029" i="6"/>
  <c r="Q1030" i="6"/>
  <c r="Q1031" i="6"/>
  <c r="Q1032" i="6"/>
  <c r="Q1033" i="6"/>
  <c r="Q1034" i="6"/>
  <c r="Q1035" i="6"/>
  <c r="Q1036" i="6"/>
  <c r="Q1037" i="6"/>
  <c r="Q1038" i="6"/>
  <c r="Q1039" i="6"/>
  <c r="Q1040" i="6"/>
  <c r="Q1041" i="6"/>
  <c r="Q1042" i="6"/>
  <c r="Q1043" i="6"/>
  <c r="Q1044" i="6"/>
  <c r="Q1045" i="6"/>
  <c r="Q1046" i="6"/>
  <c r="Q1047" i="6"/>
  <c r="Q1048" i="6"/>
  <c r="Q1049" i="6"/>
  <c r="Q1050" i="6"/>
  <c r="Q1051" i="6"/>
  <c r="Q1052" i="6"/>
  <c r="Q1053" i="6"/>
  <c r="Q1054" i="6"/>
  <c r="Q1055" i="6"/>
  <c r="Q1056" i="6"/>
  <c r="Q1057" i="6"/>
  <c r="Q1058" i="6"/>
  <c r="Q1059" i="6"/>
  <c r="Q1060" i="6"/>
  <c r="Q1061" i="6"/>
  <c r="Q1062" i="6"/>
  <c r="Q1063" i="6"/>
  <c r="Q1064" i="6"/>
  <c r="Q1065" i="6"/>
  <c r="Q1066" i="6"/>
  <c r="Q1067" i="6"/>
  <c r="Q1068" i="6"/>
  <c r="Q1069" i="6"/>
  <c r="Q1070" i="6"/>
  <c r="Q1071" i="6"/>
  <c r="Q1072" i="6"/>
  <c r="Q1073" i="6"/>
  <c r="Q1074" i="6"/>
  <c r="Q1075" i="6"/>
  <c r="Q1076" i="6"/>
  <c r="Q1077" i="6"/>
  <c r="Q1078" i="6"/>
  <c r="Q1079" i="6"/>
  <c r="Q1080" i="6"/>
  <c r="Q1081" i="6"/>
  <c r="Q1082" i="6"/>
  <c r="Q1083" i="6"/>
  <c r="Q1084" i="6"/>
  <c r="Q1085" i="6"/>
  <c r="Q1086" i="6"/>
  <c r="Q1087" i="6"/>
  <c r="Q1088" i="6"/>
  <c r="Q1089" i="6"/>
  <c r="Q1090" i="6"/>
  <c r="Q1091" i="6"/>
  <c r="Q1092" i="6"/>
  <c r="Q1093" i="6"/>
  <c r="Q1094" i="6"/>
  <c r="Q1095" i="6"/>
  <c r="Q1096" i="6"/>
  <c r="Q1097" i="6"/>
  <c r="Q1098" i="6"/>
  <c r="Q1099" i="6"/>
  <c r="Q1100" i="6"/>
  <c r="Q1101" i="6"/>
  <c r="Q1102" i="6"/>
  <c r="Q1103" i="6"/>
  <c r="Q1104" i="6"/>
  <c r="Q1105" i="6"/>
  <c r="Q1106" i="6"/>
  <c r="Q1107" i="6"/>
  <c r="Q1108" i="6"/>
  <c r="Q1109" i="6"/>
  <c r="Q1110" i="6"/>
  <c r="Q1111" i="6"/>
  <c r="Q1112" i="6"/>
  <c r="Q1113" i="6"/>
  <c r="Q1114" i="6"/>
  <c r="Q1115" i="6"/>
  <c r="Q1116" i="6"/>
  <c r="Q1117" i="6"/>
  <c r="Q1118" i="6"/>
  <c r="Q1119" i="6"/>
  <c r="Q1120" i="6"/>
  <c r="Q1121" i="6"/>
  <c r="Q1122" i="6"/>
  <c r="Q1123" i="6"/>
  <c r="Q1124" i="6"/>
  <c r="Q1125" i="6"/>
  <c r="Q1126" i="6"/>
  <c r="Q1127" i="6"/>
  <c r="Q1128" i="6"/>
  <c r="Q1129" i="6"/>
  <c r="Q1130" i="6"/>
  <c r="Q1131" i="6"/>
  <c r="Q1132" i="6"/>
  <c r="Q1133" i="6"/>
  <c r="Q1134" i="6"/>
  <c r="Q1135" i="6"/>
  <c r="Q1136" i="6"/>
  <c r="Q1137" i="6"/>
  <c r="Q1138" i="6"/>
  <c r="Q1139" i="6"/>
  <c r="Q1140" i="6"/>
  <c r="Q1141" i="6"/>
  <c r="Q1142" i="6"/>
  <c r="Q1143" i="6"/>
  <c r="Q1144" i="6"/>
  <c r="Q1145" i="6"/>
  <c r="Q1146" i="6"/>
  <c r="Q1147" i="6"/>
  <c r="Q1148" i="6"/>
  <c r="Q1149" i="6"/>
  <c r="Q1150" i="6"/>
  <c r="Q1151" i="6"/>
  <c r="Q1152" i="6"/>
  <c r="Q1153" i="6"/>
  <c r="Q1154" i="6"/>
  <c r="Q1155" i="6"/>
  <c r="Q1156" i="6"/>
  <c r="Q1157" i="6"/>
  <c r="Q1158" i="6"/>
  <c r="Q1159" i="6"/>
  <c r="Q1160" i="6"/>
  <c r="Q1161" i="6"/>
  <c r="Q1162" i="6"/>
  <c r="Q1163" i="6"/>
  <c r="Q1164" i="6"/>
  <c r="Q1165" i="6"/>
  <c r="Q1166" i="6"/>
  <c r="Q1167" i="6"/>
  <c r="Q1168" i="6"/>
  <c r="Q1169" i="6"/>
  <c r="Q1170" i="6"/>
  <c r="Q1171" i="6"/>
  <c r="Q1172" i="6"/>
  <c r="Q1173" i="6"/>
  <c r="Q1174" i="6"/>
  <c r="Q1175" i="6"/>
  <c r="Q1176" i="6"/>
  <c r="Q1177" i="6"/>
  <c r="Q1178" i="6"/>
  <c r="Q1179" i="6"/>
  <c r="Q1180" i="6"/>
  <c r="Q1181" i="6"/>
  <c r="Q1182" i="6"/>
  <c r="Q1183" i="6"/>
  <c r="Q1184" i="6"/>
  <c r="Q1185" i="6"/>
  <c r="Q1186" i="6"/>
  <c r="Q1187" i="6"/>
  <c r="Q1188" i="6"/>
  <c r="Q1189" i="6"/>
  <c r="Q1190" i="6"/>
  <c r="Q1191" i="6"/>
  <c r="Q1192" i="6"/>
  <c r="Q1193" i="6"/>
  <c r="Q1194" i="6"/>
  <c r="Q1195" i="6"/>
  <c r="Q1196" i="6"/>
  <c r="Q1197" i="6"/>
  <c r="Q1198" i="6"/>
  <c r="Q1199" i="6"/>
  <c r="Q1200" i="6"/>
  <c r="Q1201" i="6"/>
  <c r="Q1202" i="6"/>
  <c r="Q1203" i="6"/>
  <c r="Q1204" i="6"/>
  <c r="Q1205" i="6"/>
  <c r="Q1206" i="6"/>
  <c r="Q1207" i="6"/>
  <c r="Q1208" i="6"/>
  <c r="Q1209" i="6"/>
  <c r="Q1210" i="6"/>
  <c r="Q1211" i="6"/>
  <c r="Q1212" i="6"/>
  <c r="Q1213" i="6"/>
  <c r="Q1214" i="6"/>
  <c r="Q1215" i="6"/>
  <c r="Q1216" i="6"/>
  <c r="Q1217" i="6"/>
  <c r="Q1218" i="6"/>
  <c r="Q1219" i="6"/>
  <c r="Q1220" i="6"/>
  <c r="Q1221" i="6"/>
  <c r="Q1222" i="6"/>
  <c r="Q1223" i="6"/>
  <c r="Q1224" i="6"/>
  <c r="Q1225" i="6"/>
  <c r="Q1226" i="6"/>
  <c r="Q1227" i="6"/>
  <c r="Q1228" i="6"/>
  <c r="Q1229" i="6"/>
  <c r="Q1230" i="6"/>
  <c r="Q1231" i="6"/>
  <c r="Q1232" i="6"/>
  <c r="Q1233" i="6"/>
  <c r="Q1234" i="6"/>
  <c r="Q1235" i="6"/>
  <c r="Q1236" i="6"/>
  <c r="Q1237" i="6"/>
  <c r="Q1238" i="6"/>
  <c r="Q1239" i="6"/>
  <c r="Q1240" i="6"/>
  <c r="Q1241" i="6"/>
  <c r="Q1242" i="6"/>
  <c r="Q1243" i="6"/>
  <c r="Q1244" i="6"/>
  <c r="Q1245" i="6"/>
  <c r="Q1246" i="6"/>
  <c r="Q1247" i="6"/>
  <c r="Q1248" i="6"/>
  <c r="Q1249" i="6"/>
  <c r="Q1250" i="6"/>
  <c r="Q1251" i="6"/>
  <c r="Q1252" i="6"/>
  <c r="Q1253" i="6"/>
  <c r="Q1254" i="6"/>
  <c r="Q1255" i="6"/>
  <c r="Q1256" i="6"/>
  <c r="Q1257" i="6"/>
  <c r="Q1258" i="6"/>
  <c r="Q1259" i="6"/>
  <c r="Q1260" i="6"/>
  <c r="Q1261" i="6"/>
  <c r="Q1262" i="6"/>
  <c r="Q1263" i="6"/>
  <c r="Q1264" i="6"/>
  <c r="Q1265" i="6"/>
  <c r="Q1266" i="6"/>
  <c r="Q1267" i="6"/>
  <c r="Q1268" i="6"/>
  <c r="Q1269" i="6"/>
  <c r="Q1270" i="6"/>
  <c r="Q1271" i="6"/>
  <c r="Q1272" i="6"/>
  <c r="Q1273" i="6"/>
  <c r="Q1274" i="6"/>
  <c r="Q1275" i="6"/>
  <c r="Q1276" i="6"/>
  <c r="Q1277" i="6"/>
  <c r="Q1278" i="6"/>
  <c r="Q1279" i="6"/>
  <c r="Q1280" i="6"/>
  <c r="Q1281" i="6"/>
  <c r="Q1282" i="6"/>
  <c r="Q1283" i="6"/>
  <c r="Q1284" i="6"/>
  <c r="Q1285" i="6"/>
  <c r="Q1286" i="6"/>
  <c r="Q1287" i="6"/>
  <c r="Q1288" i="6"/>
  <c r="Q1289" i="6"/>
  <c r="Q1290" i="6"/>
  <c r="Q1291" i="6"/>
  <c r="Q1292" i="6"/>
  <c r="Q1293" i="6"/>
  <c r="Q1294" i="6"/>
  <c r="Q1295" i="6"/>
  <c r="Q1296" i="6"/>
  <c r="Q1297" i="6"/>
  <c r="Q1298" i="6"/>
  <c r="Q2" i="6"/>
  <c r="Q1300" i="6"/>
  <c r="Q1303" i="6"/>
  <c r="Q1306" i="6"/>
  <c r="Q1309" i="6"/>
  <c r="Q1312" i="6"/>
  <c r="Q1315" i="6"/>
  <c r="Q1318" i="6"/>
  <c r="Q1321" i="6"/>
  <c r="Q1324" i="6"/>
  <c r="Q1327" i="6"/>
  <c r="Q1330" i="6"/>
  <c r="Q1333" i="6"/>
  <c r="Q1336" i="6"/>
  <c r="Q1339" i="6"/>
  <c r="Q1342" i="6"/>
  <c r="Q1345" i="6"/>
  <c r="Q1348" i="6"/>
  <c r="Q1351" i="6"/>
  <c r="Q1354" i="6"/>
  <c r="Q1357" i="6"/>
  <c r="Q1360" i="6"/>
  <c r="Q1363" i="6"/>
  <c r="Q1366" i="6"/>
  <c r="Q1369" i="6"/>
  <c r="Q1372" i="6"/>
  <c r="Q1375" i="6"/>
  <c r="Q1378" i="6"/>
  <c r="Q1381" i="6"/>
  <c r="Q1384" i="6"/>
  <c r="Q1387" i="6"/>
  <c r="Q1390" i="6"/>
  <c r="Q1393" i="6"/>
  <c r="Q1396" i="6"/>
  <c r="Q1399" i="6"/>
  <c r="Q1402" i="6"/>
  <c r="Q1405" i="6"/>
  <c r="Q1408" i="6"/>
  <c r="Q1411" i="6"/>
  <c r="Q1414" i="6"/>
  <c r="Q1417" i="6"/>
  <c r="Q1420" i="6"/>
  <c r="Q1423" i="6"/>
  <c r="Q1426" i="6"/>
  <c r="Q1429" i="6"/>
  <c r="Q1432" i="6"/>
  <c r="Q1435" i="6"/>
  <c r="Q1438" i="6"/>
  <c r="Q1441" i="6"/>
  <c r="Q1444" i="6"/>
  <c r="Q1447" i="6"/>
  <c r="Q1450" i="6"/>
  <c r="Q1453" i="6"/>
  <c r="Q1456" i="6"/>
  <c r="Q1459" i="6"/>
  <c r="Q1462" i="6"/>
  <c r="Q1465" i="6"/>
  <c r="Q1468" i="6"/>
  <c r="Q1471" i="6"/>
  <c r="Q1474" i="6"/>
  <c r="Q1477" i="6"/>
  <c r="Q1480" i="6"/>
  <c r="Q1483" i="6"/>
  <c r="Q1486" i="6"/>
  <c r="Q1489" i="6"/>
  <c r="Q1492" i="6"/>
  <c r="Q1495" i="6"/>
  <c r="Q1498" i="6"/>
  <c r="Q1501" i="6"/>
  <c r="Q1504" i="6"/>
  <c r="Q1507" i="6"/>
  <c r="Q1510" i="6"/>
  <c r="Q1513" i="6"/>
  <c r="Q1516" i="6"/>
  <c r="Q1519" i="6"/>
  <c r="Q1522" i="6"/>
  <c r="Q1525" i="6"/>
  <c r="Q1528" i="6"/>
  <c r="Q1531" i="6"/>
  <c r="Q1534" i="6"/>
  <c r="Q1537" i="6"/>
  <c r="Q1540" i="6"/>
  <c r="Q1543" i="6"/>
  <c r="Q1546" i="6"/>
  <c r="Q1549" i="6"/>
  <c r="Q1552" i="6"/>
  <c r="Q1555" i="6"/>
  <c r="Q1558" i="6"/>
  <c r="Q1561" i="6"/>
  <c r="Q1564" i="6"/>
  <c r="Q1512" i="6"/>
  <c r="Q1557" i="6"/>
  <c r="Q1301" i="6"/>
  <c r="Q1304" i="6"/>
  <c r="Q1307" i="6"/>
  <c r="Q1310" i="6"/>
  <c r="Q1313" i="6"/>
  <c r="Q1316" i="6"/>
  <c r="Q1319" i="6"/>
  <c r="Q1322" i="6"/>
  <c r="Q1325" i="6"/>
  <c r="Q1328" i="6"/>
  <c r="Q1331" i="6"/>
  <c r="Q1334" i="6"/>
  <c r="Q1337" i="6"/>
  <c r="Q1340" i="6"/>
  <c r="Q1343" i="6"/>
  <c r="Q1346" i="6"/>
  <c r="Q1349" i="6"/>
  <c r="Q1352" i="6"/>
  <c r="Q1355" i="6"/>
  <c r="Q1358" i="6"/>
  <c r="Q1361" i="6"/>
  <c r="Q1364" i="6"/>
  <c r="Q1367" i="6"/>
  <c r="Q1370" i="6"/>
  <c r="Q1373" i="6"/>
  <c r="Q1376" i="6"/>
  <c r="Q1379" i="6"/>
  <c r="Q1382" i="6"/>
  <c r="Q1385" i="6"/>
  <c r="Q1388" i="6"/>
  <c r="Q1391" i="6"/>
  <c r="Q1394" i="6"/>
  <c r="Q1397" i="6"/>
  <c r="Q1400" i="6"/>
  <c r="Q1403" i="6"/>
  <c r="Q1406" i="6"/>
  <c r="Q1409" i="6"/>
  <c r="Q1412" i="6"/>
  <c r="Q1415" i="6"/>
  <c r="Q1418" i="6"/>
  <c r="Q1421" i="6"/>
  <c r="Q1424" i="6"/>
  <c r="Q1427" i="6"/>
  <c r="Q1430" i="6"/>
  <c r="Q1433" i="6"/>
  <c r="Q1436" i="6"/>
  <c r="Q1439" i="6"/>
  <c r="Q1442" i="6"/>
  <c r="Q1445" i="6"/>
  <c r="Q1448" i="6"/>
  <c r="Q1451" i="6"/>
  <c r="Q1454" i="6"/>
  <c r="Q1457" i="6"/>
  <c r="Q1460" i="6"/>
  <c r="Q1463" i="6"/>
  <c r="Q1466" i="6"/>
  <c r="Q1469" i="6"/>
  <c r="Q1472" i="6"/>
  <c r="Q1475" i="6"/>
  <c r="Q1478" i="6"/>
  <c r="Q1481" i="6"/>
  <c r="Q1484" i="6"/>
  <c r="Q1487" i="6"/>
  <c r="Q1490" i="6"/>
  <c r="Q1493" i="6"/>
  <c r="Q1496" i="6"/>
  <c r="Q1499" i="6"/>
  <c r="Q1502" i="6"/>
  <c r="Q1505" i="6"/>
  <c r="Q1508" i="6"/>
  <c r="Q1511" i="6"/>
  <c r="Q1514" i="6"/>
  <c r="Q1517" i="6"/>
  <c r="Q1520" i="6"/>
  <c r="Q1523" i="6"/>
  <c r="Q1526" i="6"/>
  <c r="Q1529" i="6"/>
  <c r="Q1532" i="6"/>
  <c r="Q1535" i="6"/>
  <c r="Q1538" i="6"/>
  <c r="Q1541" i="6"/>
  <c r="Q1544" i="6"/>
  <c r="Q1547" i="6"/>
  <c r="Q1550" i="6"/>
  <c r="Q1553" i="6"/>
  <c r="Q1556" i="6"/>
  <c r="Q1559" i="6"/>
  <c r="Q1562" i="6"/>
  <c r="Q1515" i="6"/>
  <c r="Q1554" i="6"/>
  <c r="Q1299" i="6"/>
  <c r="Q1302" i="6"/>
  <c r="Q1305" i="6"/>
  <c r="Q1308" i="6"/>
  <c r="Q1311" i="6"/>
  <c r="Q1314" i="6"/>
  <c r="Q1317" i="6"/>
  <c r="Q1320" i="6"/>
  <c r="Q1323" i="6"/>
  <c r="Q1326" i="6"/>
  <c r="Q1329" i="6"/>
  <c r="Q1332" i="6"/>
  <c r="Q1335" i="6"/>
  <c r="Q1338" i="6"/>
  <c r="Q1341" i="6"/>
  <c r="Q1344" i="6"/>
  <c r="Q1347" i="6"/>
  <c r="Q1350" i="6"/>
  <c r="Q1353" i="6"/>
  <c r="Q1356" i="6"/>
  <c r="Q1359" i="6"/>
  <c r="Q1362" i="6"/>
  <c r="Q1365" i="6"/>
  <c r="Q1368" i="6"/>
  <c r="Q1371" i="6"/>
  <c r="Q1374" i="6"/>
  <c r="Q1377" i="6"/>
  <c r="Q1380" i="6"/>
  <c r="Q1383" i="6"/>
  <c r="Q1386" i="6"/>
  <c r="Q1389" i="6"/>
  <c r="Q1392" i="6"/>
  <c r="Q1395" i="6"/>
  <c r="Q1398" i="6"/>
  <c r="Q1401" i="6"/>
  <c r="Q1404" i="6"/>
  <c r="Q1407" i="6"/>
  <c r="Q1410" i="6"/>
  <c r="Q1413" i="6"/>
  <c r="Q1416" i="6"/>
  <c r="Q1419" i="6"/>
  <c r="Q1422" i="6"/>
  <c r="Q1425" i="6"/>
  <c r="Q1428" i="6"/>
  <c r="Q1431" i="6"/>
  <c r="Q1434" i="6"/>
  <c r="Q1437" i="6"/>
  <c r="Q1440" i="6"/>
  <c r="Q1443" i="6"/>
  <c r="Q1446" i="6"/>
  <c r="Q1449" i="6"/>
  <c r="Q1452" i="6"/>
  <c r="Q1455" i="6"/>
  <c r="Q1458" i="6"/>
  <c r="Q1461" i="6"/>
  <c r="Q1464" i="6"/>
  <c r="Q1467" i="6"/>
  <c r="Q1470" i="6"/>
  <c r="Q1473" i="6"/>
  <c r="Q1476" i="6"/>
  <c r="Q1479" i="6"/>
  <c r="Q1482" i="6"/>
  <c r="Q1485" i="6"/>
  <c r="Q1488" i="6"/>
  <c r="Q1491" i="6"/>
  <c r="Q1494" i="6"/>
  <c r="Q1497" i="6"/>
  <c r="Q1500" i="6"/>
  <c r="Q1503" i="6"/>
  <c r="Q1506" i="6"/>
  <c r="Q1509" i="6"/>
  <c r="Q1518" i="6"/>
  <c r="Q1521" i="6"/>
  <c r="Q1524" i="6"/>
  <c r="Q1527" i="6"/>
  <c r="Q1530" i="6"/>
  <c r="Q1533" i="6"/>
  <c r="Q1536" i="6"/>
  <c r="Q1539" i="6"/>
  <c r="Q1542" i="6"/>
  <c r="Q1545" i="6"/>
  <c r="Q1548" i="6"/>
  <c r="Q1551" i="6"/>
  <c r="Q1560" i="6"/>
  <c r="Q1563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5" i="6"/>
  <c r="M58" i="6"/>
  <c r="M61" i="6"/>
  <c r="M64" i="6"/>
  <c r="M67" i="6"/>
  <c r="M70" i="6"/>
  <c r="M73" i="6"/>
  <c r="M76" i="6"/>
  <c r="M79" i="6"/>
  <c r="M82" i="6"/>
  <c r="M85" i="6"/>
  <c r="M88" i="6"/>
  <c r="M91" i="6"/>
  <c r="M94" i="6"/>
  <c r="M97" i="6"/>
  <c r="M100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59" i="6"/>
  <c r="M68" i="6"/>
  <c r="M81" i="6"/>
  <c r="M86" i="6"/>
  <c r="M99" i="6"/>
  <c r="M60" i="6"/>
  <c r="M69" i="6"/>
  <c r="M84" i="6"/>
  <c r="M89" i="6"/>
  <c r="M54" i="6"/>
  <c r="M63" i="6"/>
  <c r="M72" i="6"/>
  <c r="M77" i="6"/>
  <c r="M90" i="6"/>
  <c r="M95" i="6"/>
  <c r="M56" i="6"/>
  <c r="M65" i="6"/>
  <c r="M74" i="6"/>
  <c r="M80" i="6"/>
  <c r="M93" i="6"/>
  <c r="M92" i="6"/>
  <c r="M98" i="6"/>
  <c r="M75" i="6"/>
  <c r="M96" i="6"/>
  <c r="M62" i="6"/>
  <c r="M57" i="6"/>
  <c r="M78" i="6"/>
  <c r="M143" i="6"/>
  <c r="M146" i="6"/>
  <c r="M149" i="6"/>
  <c r="M152" i="6"/>
  <c r="M155" i="6"/>
  <c r="M158" i="6"/>
  <c r="M161" i="6"/>
  <c r="M164" i="6"/>
  <c r="M167" i="6"/>
  <c r="M170" i="6"/>
  <c r="M173" i="6"/>
  <c r="M176" i="6"/>
  <c r="M179" i="6"/>
  <c r="M182" i="6"/>
  <c r="M185" i="6"/>
  <c r="M188" i="6"/>
  <c r="M87" i="6"/>
  <c r="M148" i="6"/>
  <c r="M163" i="6"/>
  <c r="M168" i="6"/>
  <c r="M181" i="6"/>
  <c r="M186" i="6"/>
  <c r="M190" i="6"/>
  <c r="M193" i="6"/>
  <c r="M196" i="6"/>
  <c r="M199" i="6"/>
  <c r="M202" i="6"/>
  <c r="M205" i="6"/>
  <c r="M208" i="6"/>
  <c r="M211" i="6"/>
  <c r="M214" i="6"/>
  <c r="M217" i="6"/>
  <c r="M220" i="6"/>
  <c r="M223" i="6"/>
  <c r="M226" i="6"/>
  <c r="M229" i="6"/>
  <c r="M232" i="6"/>
  <c r="M235" i="6"/>
  <c r="M66" i="6"/>
  <c r="M101" i="6"/>
  <c r="M150" i="6"/>
  <c r="M153" i="6"/>
  <c r="M166" i="6"/>
  <c r="M171" i="6"/>
  <c r="M184" i="6"/>
  <c r="M238" i="6"/>
  <c r="M239" i="6"/>
  <c r="M102" i="6"/>
  <c r="M151" i="6"/>
  <c r="M156" i="6"/>
  <c r="M71" i="6"/>
  <c r="M157" i="6"/>
  <c r="M172" i="6"/>
  <c r="M160" i="6"/>
  <c r="M169" i="6"/>
  <c r="M191" i="6"/>
  <c r="M192" i="6"/>
  <c r="M200" i="6"/>
  <c r="M201" i="6"/>
  <c r="M209" i="6"/>
  <c r="M210" i="6"/>
  <c r="M218" i="6"/>
  <c r="M219" i="6"/>
  <c r="M227" i="6"/>
  <c r="M228" i="6"/>
  <c r="M236" i="6"/>
  <c r="M159" i="6"/>
  <c r="M183" i="6"/>
  <c r="M145" i="6"/>
  <c r="M162" i="6"/>
  <c r="M180" i="6"/>
  <c r="M194" i="6"/>
  <c r="M195" i="6"/>
  <c r="M203" i="6"/>
  <c r="M204" i="6"/>
  <c r="M212" i="6"/>
  <c r="M213" i="6"/>
  <c r="M221" i="6"/>
  <c r="M222" i="6"/>
  <c r="M230" i="6"/>
  <c r="M231" i="6"/>
  <c r="M177" i="6"/>
  <c r="M174" i="6"/>
  <c r="M187" i="6"/>
  <c r="M198" i="6"/>
  <c r="M206" i="6"/>
  <c r="M215" i="6"/>
  <c r="M224" i="6"/>
  <c r="M233" i="6"/>
  <c r="M175" i="6"/>
  <c r="M207" i="6"/>
  <c r="M216" i="6"/>
  <c r="M225" i="6"/>
  <c r="M234" i="6"/>
  <c r="M271" i="6"/>
  <c r="M272" i="6"/>
  <c r="M273" i="6"/>
  <c r="M274" i="6"/>
  <c r="M275" i="6"/>
  <c r="M276" i="6"/>
  <c r="M277" i="6"/>
  <c r="M278" i="6"/>
  <c r="M279" i="6"/>
  <c r="M83" i="6"/>
  <c r="M144" i="6"/>
  <c r="M154" i="6"/>
  <c r="M189" i="6"/>
  <c r="M197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80" i="6"/>
  <c r="M178" i="6"/>
  <c r="M165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147" i="6"/>
  <c r="M237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8" i="6"/>
  <c r="M661" i="6"/>
  <c r="M664" i="6"/>
  <c r="M667" i="6"/>
  <c r="M670" i="6"/>
  <c r="M673" i="6"/>
  <c r="M676" i="6"/>
  <c r="M679" i="6"/>
  <c r="M682" i="6"/>
  <c r="M685" i="6"/>
  <c r="M688" i="6"/>
  <c r="M691" i="6"/>
  <c r="M694" i="6"/>
  <c r="M697" i="6"/>
  <c r="M700" i="6"/>
  <c r="M703" i="6"/>
  <c r="M706" i="6"/>
  <c r="M709" i="6"/>
  <c r="M712" i="6"/>
  <c r="M715" i="6"/>
  <c r="M718" i="6"/>
  <c r="M721" i="6"/>
  <c r="M724" i="6"/>
  <c r="M727" i="6"/>
  <c r="M730" i="6"/>
  <c r="M733" i="6"/>
  <c r="M736" i="6"/>
  <c r="M739" i="6"/>
  <c r="M741" i="6"/>
  <c r="M744" i="6"/>
  <c r="M747" i="6"/>
  <c r="M750" i="6"/>
  <c r="M753" i="6"/>
  <c r="M756" i="6"/>
  <c r="M759" i="6"/>
  <c r="M762" i="6"/>
  <c r="M765" i="6"/>
  <c r="M768" i="6"/>
  <c r="M771" i="6"/>
  <c r="M774" i="6"/>
  <c r="M777" i="6"/>
  <c r="M780" i="6"/>
  <c r="M783" i="6"/>
  <c r="M785" i="6"/>
  <c r="M788" i="6"/>
  <c r="M791" i="6"/>
  <c r="M794" i="6"/>
  <c r="M797" i="6"/>
  <c r="M800" i="6"/>
  <c r="M803" i="6"/>
  <c r="M806" i="6"/>
  <c r="M809" i="6"/>
  <c r="M812" i="6"/>
  <c r="M815" i="6"/>
  <c r="M818" i="6"/>
  <c r="M821" i="6"/>
  <c r="M824" i="6"/>
  <c r="M827" i="6"/>
  <c r="M830" i="6"/>
  <c r="M833" i="6"/>
  <c r="M836" i="6"/>
  <c r="M839" i="6"/>
  <c r="M842" i="6"/>
  <c r="M845" i="6"/>
  <c r="M848" i="6"/>
  <c r="M851" i="6"/>
  <c r="M854" i="6"/>
  <c r="M857" i="6"/>
  <c r="M860" i="6"/>
  <c r="M863" i="6"/>
  <c r="M866" i="6"/>
  <c r="M869" i="6"/>
  <c r="M872" i="6"/>
  <c r="M875" i="6"/>
  <c r="M878" i="6"/>
  <c r="M881" i="6"/>
  <c r="M884" i="6"/>
  <c r="M887" i="6"/>
  <c r="M890" i="6"/>
  <c r="M893" i="6"/>
  <c r="M896" i="6"/>
  <c r="M899" i="6"/>
  <c r="M902" i="6"/>
  <c r="M905" i="6"/>
  <c r="M908" i="6"/>
  <c r="M911" i="6"/>
  <c r="M914" i="6"/>
  <c r="M917" i="6"/>
  <c r="M920" i="6"/>
  <c r="M923" i="6"/>
  <c r="M926" i="6"/>
  <c r="M929" i="6"/>
  <c r="M932" i="6"/>
  <c r="M935" i="6"/>
  <c r="M938" i="6"/>
  <c r="M941" i="6"/>
  <c r="M944" i="6"/>
  <c r="M947" i="6"/>
  <c r="M950" i="6"/>
  <c r="M656" i="6"/>
  <c r="M659" i="6"/>
  <c r="M662" i="6"/>
  <c r="M665" i="6"/>
  <c r="M668" i="6"/>
  <c r="M671" i="6"/>
  <c r="M674" i="6"/>
  <c r="M677" i="6"/>
  <c r="M680" i="6"/>
  <c r="M683" i="6"/>
  <c r="M686" i="6"/>
  <c r="M689" i="6"/>
  <c r="M692" i="6"/>
  <c r="M695" i="6"/>
  <c r="M698" i="6"/>
  <c r="M701" i="6"/>
  <c r="M704" i="6"/>
  <c r="M707" i="6"/>
  <c r="M710" i="6"/>
  <c r="M713" i="6"/>
  <c r="M716" i="6"/>
  <c r="M719" i="6"/>
  <c r="M722" i="6"/>
  <c r="M725" i="6"/>
  <c r="M728" i="6"/>
  <c r="M731" i="6"/>
  <c r="M734" i="6"/>
  <c r="M737" i="6"/>
  <c r="M740" i="6"/>
  <c r="M742" i="6"/>
  <c r="M745" i="6"/>
  <c r="M748" i="6"/>
  <c r="M751" i="6"/>
  <c r="M754" i="6"/>
  <c r="M757" i="6"/>
  <c r="M760" i="6"/>
  <c r="M763" i="6"/>
  <c r="M766" i="6"/>
  <c r="M769" i="6"/>
  <c r="M772" i="6"/>
  <c r="M775" i="6"/>
  <c r="M778" i="6"/>
  <c r="M781" i="6"/>
  <c r="M784" i="6"/>
  <c r="M787" i="6"/>
  <c r="M790" i="6"/>
  <c r="M793" i="6"/>
  <c r="M796" i="6"/>
  <c r="M799" i="6"/>
  <c r="M802" i="6"/>
  <c r="M805" i="6"/>
  <c r="M808" i="6"/>
  <c r="M811" i="6"/>
  <c r="M814" i="6"/>
  <c r="M817" i="6"/>
  <c r="M820" i="6"/>
  <c r="M823" i="6"/>
  <c r="M826" i="6"/>
  <c r="M829" i="6"/>
  <c r="M832" i="6"/>
  <c r="M835" i="6"/>
  <c r="M838" i="6"/>
  <c r="M841" i="6"/>
  <c r="M844" i="6"/>
  <c r="M847" i="6"/>
  <c r="M850" i="6"/>
  <c r="M853" i="6"/>
  <c r="M856" i="6"/>
  <c r="M859" i="6"/>
  <c r="M862" i="6"/>
  <c r="M865" i="6"/>
  <c r="M868" i="6"/>
  <c r="M871" i="6"/>
  <c r="M874" i="6"/>
  <c r="M877" i="6"/>
  <c r="M880" i="6"/>
  <c r="M883" i="6"/>
  <c r="M886" i="6"/>
  <c r="M889" i="6"/>
  <c r="M892" i="6"/>
  <c r="M895" i="6"/>
  <c r="M898" i="6"/>
  <c r="M901" i="6"/>
  <c r="M904" i="6"/>
  <c r="M907" i="6"/>
  <c r="M910" i="6"/>
  <c r="M913" i="6"/>
  <c r="M916" i="6"/>
  <c r="M919" i="6"/>
  <c r="M922" i="6"/>
  <c r="M925" i="6"/>
  <c r="M928" i="6"/>
  <c r="M931" i="6"/>
  <c r="M934" i="6"/>
  <c r="M937" i="6"/>
  <c r="M940" i="6"/>
  <c r="M943" i="6"/>
  <c r="M946" i="6"/>
  <c r="M949" i="6"/>
  <c r="M953" i="6"/>
  <c r="M956" i="6"/>
  <c r="M2" i="6"/>
  <c r="M708" i="6"/>
  <c r="M743" i="6"/>
  <c r="M779" i="6"/>
  <c r="M804" i="6"/>
  <c r="M822" i="6"/>
  <c r="M840" i="6"/>
  <c r="M849" i="6"/>
  <c r="M867" i="6"/>
  <c r="M948" i="6"/>
  <c r="M967" i="6"/>
  <c r="M982" i="6"/>
  <c r="M988" i="6"/>
  <c r="M994" i="6"/>
  <c r="M997" i="6"/>
  <c r="M1003" i="6"/>
  <c r="M1009" i="6"/>
  <c r="M1015" i="6"/>
  <c r="M1045" i="6"/>
  <c r="M1071" i="6"/>
  <c r="M1074" i="6"/>
  <c r="M1083" i="6"/>
  <c r="M1107" i="6"/>
  <c r="M1128" i="6"/>
  <c r="M1134" i="6"/>
  <c r="M1140" i="6"/>
  <c r="M1164" i="6"/>
  <c r="M1170" i="6"/>
  <c r="M1176" i="6"/>
  <c r="M1182" i="6"/>
  <c r="M1188" i="6"/>
  <c r="M1191" i="6"/>
  <c r="M1197" i="6"/>
  <c r="M657" i="6"/>
  <c r="M666" i="6"/>
  <c r="M675" i="6"/>
  <c r="M684" i="6"/>
  <c r="M693" i="6"/>
  <c r="M702" i="6"/>
  <c r="M711" i="6"/>
  <c r="M720" i="6"/>
  <c r="M729" i="6"/>
  <c r="M738" i="6"/>
  <c r="M746" i="6"/>
  <c r="M755" i="6"/>
  <c r="M764" i="6"/>
  <c r="M773" i="6"/>
  <c r="M782" i="6"/>
  <c r="M792" i="6"/>
  <c r="M801" i="6"/>
  <c r="M810" i="6"/>
  <c r="M819" i="6"/>
  <c r="M828" i="6"/>
  <c r="M837" i="6"/>
  <c r="M846" i="6"/>
  <c r="M855" i="6"/>
  <c r="M864" i="6"/>
  <c r="M873" i="6"/>
  <c r="M882" i="6"/>
  <c r="M891" i="6"/>
  <c r="M900" i="6"/>
  <c r="M909" i="6"/>
  <c r="M918" i="6"/>
  <c r="M927" i="6"/>
  <c r="M936" i="6"/>
  <c r="M945" i="6"/>
  <c r="M960" i="6"/>
  <c r="M963" i="6"/>
  <c r="M966" i="6"/>
  <c r="M969" i="6"/>
  <c r="M972" i="6"/>
  <c r="M975" i="6"/>
  <c r="M978" i="6"/>
  <c r="M981" i="6"/>
  <c r="M984" i="6"/>
  <c r="M987" i="6"/>
  <c r="M990" i="6"/>
  <c r="M993" i="6"/>
  <c r="M996" i="6"/>
  <c r="M999" i="6"/>
  <c r="M1002" i="6"/>
  <c r="M1005" i="6"/>
  <c r="M1008" i="6"/>
  <c r="M1011" i="6"/>
  <c r="M1014" i="6"/>
  <c r="M1017" i="6"/>
  <c r="M1020" i="6"/>
  <c r="M1023" i="6"/>
  <c r="M1026" i="6"/>
  <c r="M1029" i="6"/>
  <c r="M1032" i="6"/>
  <c r="M1035" i="6"/>
  <c r="M1038" i="6"/>
  <c r="M1041" i="6"/>
  <c r="M1044" i="6"/>
  <c r="M1047" i="6"/>
  <c r="M1049" i="6"/>
  <c r="M1052" i="6"/>
  <c r="M1055" i="6"/>
  <c r="M1058" i="6"/>
  <c r="M1061" i="6"/>
  <c r="M1064" i="6"/>
  <c r="M1067" i="6"/>
  <c r="M1070" i="6"/>
  <c r="M1073" i="6"/>
  <c r="M1076" i="6"/>
  <c r="M1079" i="6"/>
  <c r="M1082" i="6"/>
  <c r="M1085" i="6"/>
  <c r="M1088" i="6"/>
  <c r="M1091" i="6"/>
  <c r="M1094" i="6"/>
  <c r="M1097" i="6"/>
  <c r="M1100" i="6"/>
  <c r="M1103" i="6"/>
  <c r="M1106" i="6"/>
  <c r="M1109" i="6"/>
  <c r="M1112" i="6"/>
  <c r="M1115" i="6"/>
  <c r="M1118" i="6"/>
  <c r="M1121" i="6"/>
  <c r="M1124" i="6"/>
  <c r="M1127" i="6"/>
  <c r="M1130" i="6"/>
  <c r="M1133" i="6"/>
  <c r="M1136" i="6"/>
  <c r="M1139" i="6"/>
  <c r="M1142" i="6"/>
  <c r="M1145" i="6"/>
  <c r="M1148" i="6"/>
  <c r="M1151" i="6"/>
  <c r="M1154" i="6"/>
  <c r="M1157" i="6"/>
  <c r="M1160" i="6"/>
  <c r="M1163" i="6"/>
  <c r="M1166" i="6"/>
  <c r="M1169" i="6"/>
  <c r="M1172" i="6"/>
  <c r="M1175" i="6"/>
  <c r="M1178" i="6"/>
  <c r="M1181" i="6"/>
  <c r="M1184" i="6"/>
  <c r="M1187" i="6"/>
  <c r="M1190" i="6"/>
  <c r="M1193" i="6"/>
  <c r="M1196" i="6"/>
  <c r="M1199" i="6"/>
  <c r="M1202" i="6"/>
  <c r="M1205" i="6"/>
  <c r="M1208" i="6"/>
  <c r="M1211" i="6"/>
  <c r="M1215" i="6"/>
  <c r="M1218" i="6"/>
  <c r="M1221" i="6"/>
  <c r="M1224" i="6"/>
  <c r="M1227" i="6"/>
  <c r="M1230" i="6"/>
  <c r="M1233" i="6"/>
  <c r="M1236" i="6"/>
  <c r="M1239" i="6"/>
  <c r="M1242" i="6"/>
  <c r="M1245" i="6"/>
  <c r="M1248" i="6"/>
  <c r="M1251" i="6"/>
  <c r="M1254" i="6"/>
  <c r="M1257" i="6"/>
  <c r="M1260" i="6"/>
  <c r="M1263" i="6"/>
  <c r="M1266" i="6"/>
  <c r="M1269" i="6"/>
  <c r="M1272" i="6"/>
  <c r="M1275" i="6"/>
  <c r="M1278" i="6"/>
  <c r="M1281" i="6"/>
  <c r="M1284" i="6"/>
  <c r="M1287" i="6"/>
  <c r="M1290" i="6"/>
  <c r="M1293" i="6"/>
  <c r="M1296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952" i="6"/>
  <c r="M681" i="6"/>
  <c r="M735" i="6"/>
  <c r="M770" i="6"/>
  <c r="M876" i="6"/>
  <c r="M976" i="6"/>
  <c r="M1039" i="6"/>
  <c r="M1050" i="6"/>
  <c r="M1056" i="6"/>
  <c r="M1062" i="6"/>
  <c r="M1068" i="6"/>
  <c r="M1089" i="6"/>
  <c r="M1095" i="6"/>
  <c r="M1101" i="6"/>
  <c r="M1110" i="6"/>
  <c r="M1113" i="6"/>
  <c r="M1119" i="6"/>
  <c r="M1125" i="6"/>
  <c r="M1131" i="6"/>
  <c r="M1173" i="6"/>
  <c r="M1179" i="6"/>
  <c r="M1216" i="6"/>
  <c r="M954" i="6"/>
  <c r="M957" i="6"/>
  <c r="M672" i="6"/>
  <c r="M699" i="6"/>
  <c r="M726" i="6"/>
  <c r="M761" i="6"/>
  <c r="M786" i="6"/>
  <c r="M894" i="6"/>
  <c r="M912" i="6"/>
  <c r="M930" i="6"/>
  <c r="M958" i="6"/>
  <c r="M973" i="6"/>
  <c r="M985" i="6"/>
  <c r="M991" i="6"/>
  <c r="M1006" i="6"/>
  <c r="M1012" i="6"/>
  <c r="M1021" i="6"/>
  <c r="M1027" i="6"/>
  <c r="M1033" i="6"/>
  <c r="M1065" i="6"/>
  <c r="M1077" i="6"/>
  <c r="M1098" i="6"/>
  <c r="M1116" i="6"/>
  <c r="M1122" i="6"/>
  <c r="M1137" i="6"/>
  <c r="M1146" i="6"/>
  <c r="M1152" i="6"/>
  <c r="M1158" i="6"/>
  <c r="M1185" i="6"/>
  <c r="M1194" i="6"/>
  <c r="M1200" i="6"/>
  <c r="M1206" i="6"/>
  <c r="M660" i="6"/>
  <c r="M669" i="6"/>
  <c r="M678" i="6"/>
  <c r="M687" i="6"/>
  <c r="M696" i="6"/>
  <c r="M705" i="6"/>
  <c r="M714" i="6"/>
  <c r="M723" i="6"/>
  <c r="M732" i="6"/>
  <c r="M749" i="6"/>
  <c r="M758" i="6"/>
  <c r="M767" i="6"/>
  <c r="M776" i="6"/>
  <c r="M789" i="6"/>
  <c r="M798" i="6"/>
  <c r="M807" i="6"/>
  <c r="M816" i="6"/>
  <c r="M825" i="6"/>
  <c r="M834" i="6"/>
  <c r="M843" i="6"/>
  <c r="M852" i="6"/>
  <c r="M861" i="6"/>
  <c r="M870" i="6"/>
  <c r="M879" i="6"/>
  <c r="M888" i="6"/>
  <c r="M897" i="6"/>
  <c r="M906" i="6"/>
  <c r="M915" i="6"/>
  <c r="M924" i="6"/>
  <c r="M933" i="6"/>
  <c r="M942" i="6"/>
  <c r="M951" i="6"/>
  <c r="M959" i="6"/>
  <c r="M962" i="6"/>
  <c r="M965" i="6"/>
  <c r="M968" i="6"/>
  <c r="M971" i="6"/>
  <c r="M974" i="6"/>
  <c r="M977" i="6"/>
  <c r="M980" i="6"/>
  <c r="M983" i="6"/>
  <c r="M986" i="6"/>
  <c r="M989" i="6"/>
  <c r="M992" i="6"/>
  <c r="M995" i="6"/>
  <c r="M998" i="6"/>
  <c r="M1001" i="6"/>
  <c r="M1004" i="6"/>
  <c r="M1007" i="6"/>
  <c r="M1010" i="6"/>
  <c r="M1013" i="6"/>
  <c r="M1016" i="6"/>
  <c r="M1019" i="6"/>
  <c r="M1022" i="6"/>
  <c r="M1025" i="6"/>
  <c r="M1028" i="6"/>
  <c r="M1031" i="6"/>
  <c r="M1034" i="6"/>
  <c r="M1037" i="6"/>
  <c r="M1040" i="6"/>
  <c r="M1043" i="6"/>
  <c r="M1046" i="6"/>
  <c r="M1048" i="6"/>
  <c r="M1051" i="6"/>
  <c r="M1054" i="6"/>
  <c r="M1057" i="6"/>
  <c r="M1060" i="6"/>
  <c r="M1063" i="6"/>
  <c r="M1066" i="6"/>
  <c r="M1069" i="6"/>
  <c r="M1072" i="6"/>
  <c r="M1075" i="6"/>
  <c r="M1078" i="6"/>
  <c r="M1081" i="6"/>
  <c r="M1084" i="6"/>
  <c r="M1087" i="6"/>
  <c r="M1090" i="6"/>
  <c r="M1093" i="6"/>
  <c r="M1096" i="6"/>
  <c r="M1099" i="6"/>
  <c r="M1102" i="6"/>
  <c r="M1105" i="6"/>
  <c r="M1108" i="6"/>
  <c r="M1111" i="6"/>
  <c r="M1114" i="6"/>
  <c r="M1117" i="6"/>
  <c r="M1120" i="6"/>
  <c r="M1123" i="6"/>
  <c r="M1126" i="6"/>
  <c r="M1129" i="6"/>
  <c r="M1132" i="6"/>
  <c r="M1135" i="6"/>
  <c r="M1138" i="6"/>
  <c r="M1141" i="6"/>
  <c r="M1144" i="6"/>
  <c r="M1147" i="6"/>
  <c r="M1150" i="6"/>
  <c r="M1153" i="6"/>
  <c r="M1156" i="6"/>
  <c r="M1159" i="6"/>
  <c r="M1162" i="6"/>
  <c r="M1165" i="6"/>
  <c r="M1168" i="6"/>
  <c r="M1171" i="6"/>
  <c r="M1174" i="6"/>
  <c r="M1177" i="6"/>
  <c r="M1180" i="6"/>
  <c r="M1183" i="6"/>
  <c r="M1186" i="6"/>
  <c r="M1189" i="6"/>
  <c r="M1192" i="6"/>
  <c r="M1195" i="6"/>
  <c r="M1198" i="6"/>
  <c r="M1201" i="6"/>
  <c r="M1204" i="6"/>
  <c r="M1207" i="6"/>
  <c r="M1210" i="6"/>
  <c r="M1212" i="6"/>
  <c r="M1214" i="6"/>
  <c r="M1217" i="6"/>
  <c r="M1220" i="6"/>
  <c r="M1223" i="6"/>
  <c r="M1226" i="6"/>
  <c r="M1229" i="6"/>
  <c r="M1232" i="6"/>
  <c r="M1235" i="6"/>
  <c r="M1238" i="6"/>
  <c r="M1241" i="6"/>
  <c r="M1244" i="6"/>
  <c r="M1247" i="6"/>
  <c r="M1250" i="6"/>
  <c r="M1253" i="6"/>
  <c r="M1256" i="6"/>
  <c r="M1259" i="6"/>
  <c r="M1262" i="6"/>
  <c r="M1265" i="6"/>
  <c r="M1268" i="6"/>
  <c r="M1271" i="6"/>
  <c r="M1274" i="6"/>
  <c r="M1277" i="6"/>
  <c r="M1280" i="6"/>
  <c r="M1283" i="6"/>
  <c r="M1286" i="6"/>
  <c r="M1289" i="6"/>
  <c r="M1292" i="6"/>
  <c r="M1295" i="6"/>
  <c r="M1298" i="6"/>
  <c r="M955" i="6"/>
  <c r="M663" i="6"/>
  <c r="M690" i="6"/>
  <c r="M717" i="6"/>
  <c r="M752" i="6"/>
  <c r="M795" i="6"/>
  <c r="M813" i="6"/>
  <c r="M831" i="6"/>
  <c r="M858" i="6"/>
  <c r="M885" i="6"/>
  <c r="M903" i="6"/>
  <c r="M921" i="6"/>
  <c r="M939" i="6"/>
  <c r="M961" i="6"/>
  <c r="M964" i="6"/>
  <c r="M970" i="6"/>
  <c r="M979" i="6"/>
  <c r="M1000" i="6"/>
  <c r="M1018" i="6"/>
  <c r="M1024" i="6"/>
  <c r="M1030" i="6"/>
  <c r="M1036" i="6"/>
  <c r="M1042" i="6"/>
  <c r="M1053" i="6"/>
  <c r="M1059" i="6"/>
  <c r="M1080" i="6"/>
  <c r="M1086" i="6"/>
  <c r="M1092" i="6"/>
  <c r="M1104" i="6"/>
  <c r="M1143" i="6"/>
  <c r="M1149" i="6"/>
  <c r="M1155" i="6"/>
  <c r="M1161" i="6"/>
  <c r="M1167" i="6"/>
  <c r="M1203" i="6"/>
  <c r="M1209" i="6"/>
  <c r="M1213" i="6"/>
  <c r="M1228" i="6"/>
  <c r="M1246" i="6"/>
  <c r="M1264" i="6"/>
  <c r="M1282" i="6"/>
  <c r="M1225" i="6"/>
  <c r="M1243" i="6"/>
  <c r="M1261" i="6"/>
  <c r="M1279" i="6"/>
  <c r="M1297" i="6"/>
  <c r="M1222" i="6"/>
  <c r="M1240" i="6"/>
  <c r="M1258" i="6"/>
  <c r="M1276" i="6"/>
  <c r="M1294" i="6"/>
  <c r="M1231" i="6"/>
  <c r="M1219" i="6"/>
  <c r="M1237" i="6"/>
  <c r="M1255" i="6"/>
  <c r="M1273" i="6"/>
  <c r="M1291" i="6"/>
  <c r="M1234" i="6"/>
  <c r="M1252" i="6"/>
  <c r="M1270" i="6"/>
  <c r="M1288" i="6"/>
  <c r="M1249" i="6"/>
  <c r="M1267" i="6"/>
  <c r="M1285" i="6"/>
  <c r="C34" i="1"/>
  <c r="C37" i="1"/>
  <c r="C40" i="1"/>
  <c r="C43" i="1"/>
  <c r="C46" i="1"/>
  <c r="C49" i="1"/>
  <c r="C52" i="1"/>
  <c r="C55" i="1"/>
  <c r="C58" i="1"/>
  <c r="C61" i="1"/>
  <c r="C64" i="1"/>
  <c r="C67" i="1"/>
  <c r="C70" i="1"/>
  <c r="C73" i="1"/>
  <c r="C76" i="1"/>
  <c r="C79" i="1"/>
  <c r="C82" i="1"/>
  <c r="C85" i="1"/>
  <c r="B32" i="1"/>
  <c r="B35" i="1"/>
  <c r="B38" i="1"/>
  <c r="B41" i="1"/>
  <c r="B44" i="1"/>
  <c r="B47" i="1"/>
  <c r="B50" i="1"/>
  <c r="B53" i="1"/>
  <c r="B56" i="1"/>
  <c r="B59" i="1"/>
  <c r="B62" i="1"/>
  <c r="B65" i="1"/>
  <c r="B68" i="1"/>
  <c r="B71" i="1"/>
  <c r="B74" i="1"/>
  <c r="B77" i="1"/>
  <c r="B80" i="1"/>
  <c r="B83" i="1"/>
  <c r="C31" i="1"/>
  <c r="B85" i="1"/>
  <c r="C32" i="1"/>
  <c r="C35" i="1"/>
  <c r="C38" i="1"/>
  <c r="C41" i="1"/>
  <c r="C44" i="1"/>
  <c r="C47" i="1"/>
  <c r="C50" i="1"/>
  <c r="C53" i="1"/>
  <c r="C56" i="1"/>
  <c r="C59" i="1"/>
  <c r="C62" i="1"/>
  <c r="C65" i="1"/>
  <c r="C68" i="1"/>
  <c r="C71" i="1"/>
  <c r="C74" i="1"/>
  <c r="C77" i="1"/>
  <c r="C80" i="1"/>
  <c r="C83" i="1"/>
  <c r="B33" i="1"/>
  <c r="B36" i="1"/>
  <c r="B39" i="1"/>
  <c r="B42" i="1"/>
  <c r="B45" i="1"/>
  <c r="B48" i="1"/>
  <c r="B51" i="1"/>
  <c r="B54" i="1"/>
  <c r="B57" i="1"/>
  <c r="B60" i="1"/>
  <c r="B63" i="1"/>
  <c r="B66" i="1"/>
  <c r="B69" i="1"/>
  <c r="B72" i="1"/>
  <c r="B75" i="1"/>
  <c r="B78" i="1"/>
  <c r="B81" i="1"/>
  <c r="B84" i="1"/>
  <c r="C33" i="1"/>
  <c r="C36" i="1"/>
  <c r="C39" i="1"/>
  <c r="C42" i="1"/>
  <c r="C45" i="1"/>
  <c r="C48" i="1"/>
  <c r="C51" i="1"/>
  <c r="C54" i="1"/>
  <c r="C57" i="1"/>
  <c r="C60" i="1"/>
  <c r="C63" i="1"/>
  <c r="C66" i="1"/>
  <c r="C69" i="1"/>
  <c r="C72" i="1"/>
  <c r="C75" i="1"/>
  <c r="C78" i="1"/>
  <c r="C81" i="1"/>
  <c r="C84" i="1"/>
  <c r="B34" i="1"/>
  <c r="B37" i="1"/>
  <c r="B40" i="1"/>
  <c r="B43" i="1"/>
  <c r="B46" i="1"/>
  <c r="B49" i="1"/>
  <c r="B52" i="1"/>
  <c r="B55" i="1"/>
  <c r="B58" i="1"/>
  <c r="B61" i="1"/>
  <c r="B64" i="1"/>
  <c r="B67" i="1"/>
  <c r="B70" i="1"/>
  <c r="B73" i="1"/>
  <c r="B76" i="1"/>
  <c r="B79" i="1"/>
  <c r="B82" i="1"/>
  <c r="B31" i="1"/>
  <c r="H13" i="5"/>
  <c r="L1" i="6" s="1"/>
  <c r="I64" i="5"/>
  <c r="I28" i="4"/>
  <c r="N13" i="5"/>
  <c r="R1" i="6" s="1"/>
  <c r="M64" i="5"/>
  <c r="A5" i="6"/>
  <c r="B6" i="6"/>
  <c r="A1293" i="6" l="1"/>
  <c r="B1294" i="6"/>
  <c r="B1206" i="6"/>
  <c r="A1205" i="6"/>
  <c r="H30" i="10"/>
  <c r="D30" i="10"/>
  <c r="H27" i="9"/>
  <c r="F30" i="10"/>
  <c r="G30" i="10"/>
  <c r="E30" i="10"/>
  <c r="F27" i="9"/>
  <c r="E27" i="9"/>
  <c r="G27" i="9"/>
  <c r="D27" i="9"/>
  <c r="A1414" i="6"/>
  <c r="B1415" i="6"/>
  <c r="B1515" i="6"/>
  <c r="A1514" i="6"/>
  <c r="B1326" i="6"/>
  <c r="A1325" i="6"/>
  <c r="B1430" i="6"/>
  <c r="A1429" i="6"/>
  <c r="B1491" i="6"/>
  <c r="A1490" i="6"/>
  <c r="A1128" i="6"/>
  <c r="B1129" i="6"/>
  <c r="B1451" i="6"/>
  <c r="A1450" i="6"/>
  <c r="B1094" i="6"/>
  <c r="A1093" i="6"/>
  <c r="B1347" i="6"/>
  <c r="A1346" i="6"/>
  <c r="A1154" i="6"/>
  <c r="B1155" i="6"/>
  <c r="B1547" i="6"/>
  <c r="A1546" i="6"/>
  <c r="A1232" i="6"/>
  <c r="B1233" i="6"/>
  <c r="B1178" i="6"/>
  <c r="A1177" i="6"/>
  <c r="B1058" i="6"/>
  <c r="A1057" i="6"/>
  <c r="A1262" i="6"/>
  <c r="B1263" i="6"/>
  <c r="B1383" i="6"/>
  <c r="A1382" i="6"/>
  <c r="A998" i="6"/>
  <c r="B999" i="6"/>
  <c r="A897" i="6"/>
  <c r="B898" i="6"/>
  <c r="A920" i="6"/>
  <c r="B921" i="6"/>
  <c r="B774" i="6"/>
  <c r="A773" i="6"/>
  <c r="A798" i="6"/>
  <c r="B799" i="6"/>
  <c r="A1025" i="6"/>
  <c r="B1026" i="6"/>
  <c r="B864" i="6"/>
  <c r="A863" i="6"/>
  <c r="A954" i="6"/>
  <c r="B955" i="6"/>
  <c r="A986" i="6"/>
  <c r="B987" i="6"/>
  <c r="A834" i="6"/>
  <c r="B835" i="6"/>
  <c r="R4" i="6"/>
  <c r="R5" i="6"/>
  <c r="R12" i="6"/>
  <c r="R20" i="6"/>
  <c r="R25" i="6"/>
  <c r="R30" i="6"/>
  <c r="R38" i="6"/>
  <c r="R43" i="6"/>
  <c r="R11" i="6"/>
  <c r="R16" i="6"/>
  <c r="R21" i="6"/>
  <c r="R29" i="6"/>
  <c r="R34" i="6"/>
  <c r="R39" i="6"/>
  <c r="R46" i="6"/>
  <c r="R49" i="6"/>
  <c r="R52" i="6"/>
  <c r="R10" i="6"/>
  <c r="R23" i="6"/>
  <c r="R24" i="6"/>
  <c r="R37" i="6"/>
  <c r="R50" i="6"/>
  <c r="R3" i="6"/>
  <c r="R7" i="6"/>
  <c r="R17" i="6"/>
  <c r="R18" i="6"/>
  <c r="R31" i="6"/>
  <c r="R44" i="6"/>
  <c r="R45" i="6"/>
  <c r="R54" i="6"/>
  <c r="R57" i="6"/>
  <c r="R60" i="6"/>
  <c r="R63" i="6"/>
  <c r="R66" i="6"/>
  <c r="R69" i="6"/>
  <c r="R72" i="6"/>
  <c r="R75" i="6"/>
  <c r="R78" i="6"/>
  <c r="R81" i="6"/>
  <c r="R84" i="6"/>
  <c r="R87" i="6"/>
  <c r="R90" i="6"/>
  <c r="R93" i="6"/>
  <c r="R96" i="6"/>
  <c r="R99" i="6"/>
  <c r="R102" i="6"/>
  <c r="R15" i="6"/>
  <c r="R28" i="6"/>
  <c r="R36" i="6"/>
  <c r="R41" i="6"/>
  <c r="R47" i="6"/>
  <c r="R51" i="6"/>
  <c r="R55" i="6"/>
  <c r="R64" i="6"/>
  <c r="R73" i="6"/>
  <c r="R77" i="6"/>
  <c r="R82" i="6"/>
  <c r="R95" i="6"/>
  <c r="R100" i="6"/>
  <c r="R104" i="6"/>
  <c r="R33" i="6"/>
  <c r="R56" i="6"/>
  <c r="R65" i="6"/>
  <c r="R74" i="6"/>
  <c r="R80" i="6"/>
  <c r="R85" i="6"/>
  <c r="R9" i="6"/>
  <c r="R14" i="6"/>
  <c r="R22" i="6"/>
  <c r="R35" i="6"/>
  <c r="R19" i="6"/>
  <c r="R27" i="6"/>
  <c r="R32" i="6"/>
  <c r="R40" i="6"/>
  <c r="R59" i="6"/>
  <c r="R68" i="6"/>
  <c r="R86" i="6"/>
  <c r="R91" i="6"/>
  <c r="R6" i="6"/>
  <c r="R8" i="6"/>
  <c r="R42" i="6"/>
  <c r="R61" i="6"/>
  <c r="R70" i="6"/>
  <c r="R76" i="6"/>
  <c r="R89" i="6"/>
  <c r="R94" i="6"/>
  <c r="R58" i="6"/>
  <c r="R83" i="6"/>
  <c r="R107" i="6"/>
  <c r="R112" i="6"/>
  <c r="R120" i="6"/>
  <c r="R125" i="6"/>
  <c r="R130" i="6"/>
  <c r="R138" i="6"/>
  <c r="R26" i="6"/>
  <c r="R53" i="6"/>
  <c r="R79" i="6"/>
  <c r="R92" i="6"/>
  <c r="R101" i="6"/>
  <c r="R103" i="6"/>
  <c r="R110" i="6"/>
  <c r="R115" i="6"/>
  <c r="R123" i="6"/>
  <c r="R128" i="6"/>
  <c r="R133" i="6"/>
  <c r="R141" i="6"/>
  <c r="R67" i="6"/>
  <c r="R88" i="6"/>
  <c r="R98" i="6"/>
  <c r="R105" i="6"/>
  <c r="R108" i="6"/>
  <c r="R113" i="6"/>
  <c r="R118" i="6"/>
  <c r="R126" i="6"/>
  <c r="R131" i="6"/>
  <c r="R136" i="6"/>
  <c r="R62" i="6"/>
  <c r="R97" i="6"/>
  <c r="R111" i="6"/>
  <c r="R116" i="6"/>
  <c r="R121" i="6"/>
  <c r="R129" i="6"/>
  <c r="R134" i="6"/>
  <c r="R139" i="6"/>
  <c r="R145" i="6"/>
  <c r="R148" i="6"/>
  <c r="R151" i="6"/>
  <c r="R154" i="6"/>
  <c r="R157" i="6"/>
  <c r="R160" i="6"/>
  <c r="R163" i="6"/>
  <c r="R166" i="6"/>
  <c r="R169" i="6"/>
  <c r="R172" i="6"/>
  <c r="R175" i="6"/>
  <c r="R178" i="6"/>
  <c r="R181" i="6"/>
  <c r="R184" i="6"/>
  <c r="R187" i="6"/>
  <c r="R106" i="6"/>
  <c r="R119" i="6"/>
  <c r="R132" i="6"/>
  <c r="R144" i="6"/>
  <c r="R159" i="6"/>
  <c r="R164" i="6"/>
  <c r="R177" i="6"/>
  <c r="R182" i="6"/>
  <c r="R189" i="6"/>
  <c r="R192" i="6"/>
  <c r="R195" i="6"/>
  <c r="R198" i="6"/>
  <c r="R201" i="6"/>
  <c r="R204" i="6"/>
  <c r="R207" i="6"/>
  <c r="R210" i="6"/>
  <c r="R213" i="6"/>
  <c r="R216" i="6"/>
  <c r="R219" i="6"/>
  <c r="R222" i="6"/>
  <c r="R225" i="6"/>
  <c r="R228" i="6"/>
  <c r="R231" i="6"/>
  <c r="R234" i="6"/>
  <c r="R48" i="6"/>
  <c r="R117" i="6"/>
  <c r="R146" i="6"/>
  <c r="R162" i="6"/>
  <c r="R167" i="6"/>
  <c r="R180" i="6"/>
  <c r="R185" i="6"/>
  <c r="R124" i="6"/>
  <c r="R137" i="6"/>
  <c r="R147" i="6"/>
  <c r="R152" i="6"/>
  <c r="R158" i="6"/>
  <c r="R179" i="6"/>
  <c r="R237" i="6"/>
  <c r="R13" i="6"/>
  <c r="R71" i="6"/>
  <c r="R142" i="6"/>
  <c r="R161" i="6"/>
  <c r="R176" i="6"/>
  <c r="R188" i="6"/>
  <c r="R196" i="6"/>
  <c r="R197" i="6"/>
  <c r="R205" i="6"/>
  <c r="R206" i="6"/>
  <c r="R214" i="6"/>
  <c r="R215" i="6"/>
  <c r="R223" i="6"/>
  <c r="R224" i="6"/>
  <c r="R232" i="6"/>
  <c r="R233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109" i="6"/>
  <c r="R122" i="6"/>
  <c r="R135" i="6"/>
  <c r="R173" i="6"/>
  <c r="R174" i="6"/>
  <c r="R186" i="6"/>
  <c r="R114" i="6"/>
  <c r="R150" i="6"/>
  <c r="R153" i="6"/>
  <c r="R170" i="6"/>
  <c r="R171" i="6"/>
  <c r="R183" i="6"/>
  <c r="R190" i="6"/>
  <c r="R191" i="6"/>
  <c r="R199" i="6"/>
  <c r="R200" i="6"/>
  <c r="R208" i="6"/>
  <c r="R209" i="6"/>
  <c r="R217" i="6"/>
  <c r="R218" i="6"/>
  <c r="R226" i="6"/>
  <c r="R227" i="6"/>
  <c r="R235" i="6"/>
  <c r="R236" i="6"/>
  <c r="R155" i="6"/>
  <c r="R202" i="6"/>
  <c r="R211" i="6"/>
  <c r="R220" i="6"/>
  <c r="R229" i="6"/>
  <c r="R165" i="6"/>
  <c r="R193" i="6"/>
  <c r="R238" i="6"/>
  <c r="R270" i="6"/>
  <c r="R271" i="6"/>
  <c r="R272" i="6"/>
  <c r="R273" i="6"/>
  <c r="R274" i="6"/>
  <c r="R275" i="6"/>
  <c r="R276" i="6"/>
  <c r="R277" i="6"/>
  <c r="R278" i="6"/>
  <c r="R279" i="6"/>
  <c r="R280" i="6"/>
  <c r="R143" i="6"/>
  <c r="R203" i="6"/>
  <c r="R212" i="6"/>
  <c r="R221" i="6"/>
  <c r="R230" i="6"/>
  <c r="R149" i="6"/>
  <c r="R194" i="6"/>
  <c r="R156" i="6"/>
  <c r="R239" i="6"/>
  <c r="R127" i="6"/>
  <c r="R140" i="6"/>
  <c r="R168" i="6"/>
  <c r="R281" i="6"/>
  <c r="R284" i="6"/>
  <c r="R287" i="6"/>
  <c r="R290" i="6"/>
  <c r="R293" i="6"/>
  <c r="R296" i="6"/>
  <c r="R299" i="6"/>
  <c r="R302" i="6"/>
  <c r="R305" i="6"/>
  <c r="R308" i="6"/>
  <c r="R311" i="6"/>
  <c r="R314" i="6"/>
  <c r="R317" i="6"/>
  <c r="R320" i="6"/>
  <c r="R323" i="6"/>
  <c r="R326" i="6"/>
  <c r="R329" i="6"/>
  <c r="R332" i="6"/>
  <c r="R335" i="6"/>
  <c r="R338" i="6"/>
  <c r="R341" i="6"/>
  <c r="R344" i="6"/>
  <c r="R347" i="6"/>
  <c r="R350" i="6"/>
  <c r="R353" i="6"/>
  <c r="R356" i="6"/>
  <c r="R282" i="6"/>
  <c r="R285" i="6"/>
  <c r="R288" i="6"/>
  <c r="R291" i="6"/>
  <c r="R294" i="6"/>
  <c r="R297" i="6"/>
  <c r="R300" i="6"/>
  <c r="R303" i="6"/>
  <c r="R306" i="6"/>
  <c r="R309" i="6"/>
  <c r="R312" i="6"/>
  <c r="R315" i="6"/>
  <c r="R318" i="6"/>
  <c r="R321" i="6"/>
  <c r="R324" i="6"/>
  <c r="R327" i="6"/>
  <c r="R330" i="6"/>
  <c r="R333" i="6"/>
  <c r="R336" i="6"/>
  <c r="R339" i="6"/>
  <c r="R342" i="6"/>
  <c r="R345" i="6"/>
  <c r="R348" i="6"/>
  <c r="R351" i="6"/>
  <c r="R354" i="6"/>
  <c r="R283" i="6"/>
  <c r="R286" i="6"/>
  <c r="R289" i="6"/>
  <c r="R292" i="6"/>
  <c r="R295" i="6"/>
  <c r="R298" i="6"/>
  <c r="R301" i="6"/>
  <c r="R304" i="6"/>
  <c r="R307" i="6"/>
  <c r="R310" i="6"/>
  <c r="R313" i="6"/>
  <c r="R316" i="6"/>
  <c r="R319" i="6"/>
  <c r="R322" i="6"/>
  <c r="R325" i="6"/>
  <c r="R328" i="6"/>
  <c r="R331" i="6"/>
  <c r="R334" i="6"/>
  <c r="R337" i="6"/>
  <c r="R340" i="6"/>
  <c r="R343" i="6"/>
  <c r="R346" i="6"/>
  <c r="R349" i="6"/>
  <c r="R352" i="6"/>
  <c r="R355" i="6"/>
  <c r="R357" i="6"/>
  <c r="R358" i="6"/>
  <c r="R361" i="6"/>
  <c r="R364" i="6"/>
  <c r="R367" i="6"/>
  <c r="R370" i="6"/>
  <c r="R373" i="6"/>
  <c r="R376" i="6"/>
  <c r="R379" i="6"/>
  <c r="R382" i="6"/>
  <c r="R385" i="6"/>
  <c r="R388" i="6"/>
  <c r="R391" i="6"/>
  <c r="R394" i="6"/>
  <c r="R397" i="6"/>
  <c r="R400" i="6"/>
  <c r="R403" i="6"/>
  <c r="R406" i="6"/>
  <c r="R409" i="6"/>
  <c r="R412" i="6"/>
  <c r="R415" i="6"/>
  <c r="R418" i="6"/>
  <c r="R421" i="6"/>
  <c r="R424" i="6"/>
  <c r="R427" i="6"/>
  <c r="R430" i="6"/>
  <c r="R433" i="6"/>
  <c r="R436" i="6"/>
  <c r="R439" i="6"/>
  <c r="R442" i="6"/>
  <c r="R445" i="6"/>
  <c r="R448" i="6"/>
  <c r="R451" i="6"/>
  <c r="R454" i="6"/>
  <c r="R457" i="6"/>
  <c r="R460" i="6"/>
  <c r="R463" i="6"/>
  <c r="R466" i="6"/>
  <c r="R469" i="6"/>
  <c r="R472" i="6"/>
  <c r="R475" i="6"/>
  <c r="R478" i="6"/>
  <c r="R481" i="6"/>
  <c r="R484" i="6"/>
  <c r="R487" i="6"/>
  <c r="R490" i="6"/>
  <c r="R493" i="6"/>
  <c r="R496" i="6"/>
  <c r="R499" i="6"/>
  <c r="R502" i="6"/>
  <c r="R505" i="6"/>
  <c r="R507" i="6"/>
  <c r="R510" i="6"/>
  <c r="R513" i="6"/>
  <c r="R359" i="6"/>
  <c r="R362" i="6"/>
  <c r="R365" i="6"/>
  <c r="R368" i="6"/>
  <c r="R371" i="6"/>
  <c r="R374" i="6"/>
  <c r="R377" i="6"/>
  <c r="R380" i="6"/>
  <c r="R383" i="6"/>
  <c r="R386" i="6"/>
  <c r="R389" i="6"/>
  <c r="R392" i="6"/>
  <c r="R395" i="6"/>
  <c r="R398" i="6"/>
  <c r="R401" i="6"/>
  <c r="R404" i="6"/>
  <c r="R407" i="6"/>
  <c r="R410" i="6"/>
  <c r="R413" i="6"/>
  <c r="R416" i="6"/>
  <c r="R419" i="6"/>
  <c r="R422" i="6"/>
  <c r="R425" i="6"/>
  <c r="R428" i="6"/>
  <c r="R431" i="6"/>
  <c r="R434" i="6"/>
  <c r="R437" i="6"/>
  <c r="R440" i="6"/>
  <c r="R443" i="6"/>
  <c r="R446" i="6"/>
  <c r="R449" i="6"/>
  <c r="R452" i="6"/>
  <c r="R455" i="6"/>
  <c r="R458" i="6"/>
  <c r="R461" i="6"/>
  <c r="R464" i="6"/>
  <c r="R467" i="6"/>
  <c r="R470" i="6"/>
  <c r="R473" i="6"/>
  <c r="R476" i="6"/>
  <c r="R479" i="6"/>
  <c r="R482" i="6"/>
  <c r="R485" i="6"/>
  <c r="R488" i="6"/>
  <c r="R491" i="6"/>
  <c r="R494" i="6"/>
  <c r="R497" i="6"/>
  <c r="R500" i="6"/>
  <c r="R503" i="6"/>
  <c r="R506" i="6"/>
  <c r="R509" i="6"/>
  <c r="R512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360" i="6"/>
  <c r="R363" i="6"/>
  <c r="R366" i="6"/>
  <c r="R369" i="6"/>
  <c r="R372" i="6"/>
  <c r="R375" i="6"/>
  <c r="R378" i="6"/>
  <c r="R381" i="6"/>
  <c r="R384" i="6"/>
  <c r="R387" i="6"/>
  <c r="R390" i="6"/>
  <c r="R393" i="6"/>
  <c r="R396" i="6"/>
  <c r="R399" i="6"/>
  <c r="R402" i="6"/>
  <c r="R405" i="6"/>
  <c r="R408" i="6"/>
  <c r="R411" i="6"/>
  <c r="R414" i="6"/>
  <c r="R417" i="6"/>
  <c r="R420" i="6"/>
  <c r="R423" i="6"/>
  <c r="R426" i="6"/>
  <c r="R429" i="6"/>
  <c r="R432" i="6"/>
  <c r="R435" i="6"/>
  <c r="R438" i="6"/>
  <c r="R441" i="6"/>
  <c r="R444" i="6"/>
  <c r="R447" i="6"/>
  <c r="R450" i="6"/>
  <c r="R453" i="6"/>
  <c r="R456" i="6"/>
  <c r="R459" i="6"/>
  <c r="R462" i="6"/>
  <c r="R465" i="6"/>
  <c r="R468" i="6"/>
  <c r="R471" i="6"/>
  <c r="R474" i="6"/>
  <c r="R477" i="6"/>
  <c r="R480" i="6"/>
  <c r="R483" i="6"/>
  <c r="R486" i="6"/>
  <c r="R489" i="6"/>
  <c r="R492" i="6"/>
  <c r="R495" i="6"/>
  <c r="R498" i="6"/>
  <c r="R501" i="6"/>
  <c r="R504" i="6"/>
  <c r="R508" i="6"/>
  <c r="R511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61" i="6"/>
  <c r="R964" i="6"/>
  <c r="R967" i="6"/>
  <c r="R970" i="6"/>
  <c r="R973" i="6"/>
  <c r="R976" i="6"/>
  <c r="R979" i="6"/>
  <c r="R982" i="6"/>
  <c r="R985" i="6"/>
  <c r="R988" i="6"/>
  <c r="R991" i="6"/>
  <c r="R994" i="6"/>
  <c r="R997" i="6"/>
  <c r="R1000" i="6"/>
  <c r="R1003" i="6"/>
  <c r="R1006" i="6"/>
  <c r="R1009" i="6"/>
  <c r="R1012" i="6"/>
  <c r="R1015" i="6"/>
  <c r="R1018" i="6"/>
  <c r="R1021" i="6"/>
  <c r="R1024" i="6"/>
  <c r="R1027" i="6"/>
  <c r="R1030" i="6"/>
  <c r="R1033" i="6"/>
  <c r="R1036" i="6"/>
  <c r="R1039" i="6"/>
  <c r="R1042" i="6"/>
  <c r="R1045" i="6"/>
  <c r="R1050" i="6"/>
  <c r="R1053" i="6"/>
  <c r="R1056" i="6"/>
  <c r="R1059" i="6"/>
  <c r="R1062" i="6"/>
  <c r="R1065" i="6"/>
  <c r="R1068" i="6"/>
  <c r="R1071" i="6"/>
  <c r="R1074" i="6"/>
  <c r="R1077" i="6"/>
  <c r="R1080" i="6"/>
  <c r="R1083" i="6"/>
  <c r="R1086" i="6"/>
  <c r="R1089" i="6"/>
  <c r="R1092" i="6"/>
  <c r="R1095" i="6"/>
  <c r="R1098" i="6"/>
  <c r="R1101" i="6"/>
  <c r="R1104" i="6"/>
  <c r="R1107" i="6"/>
  <c r="R1110" i="6"/>
  <c r="R1113" i="6"/>
  <c r="R1116" i="6"/>
  <c r="R1119" i="6"/>
  <c r="R1122" i="6"/>
  <c r="R1125" i="6"/>
  <c r="R1128" i="6"/>
  <c r="R1131" i="6"/>
  <c r="R1134" i="6"/>
  <c r="R1137" i="6"/>
  <c r="R1140" i="6"/>
  <c r="R1143" i="6"/>
  <c r="R1146" i="6"/>
  <c r="R1149" i="6"/>
  <c r="R1152" i="6"/>
  <c r="R1155" i="6"/>
  <c r="R1158" i="6"/>
  <c r="R1161" i="6"/>
  <c r="R1164" i="6"/>
  <c r="R1167" i="6"/>
  <c r="R1170" i="6"/>
  <c r="R1173" i="6"/>
  <c r="R1176" i="6"/>
  <c r="R1179" i="6"/>
  <c r="R1182" i="6"/>
  <c r="R1185" i="6"/>
  <c r="R1188" i="6"/>
  <c r="R1191" i="6"/>
  <c r="R1194" i="6"/>
  <c r="R1197" i="6"/>
  <c r="R1200" i="6"/>
  <c r="R1203" i="6"/>
  <c r="R1206" i="6"/>
  <c r="R1209" i="6"/>
  <c r="R1212" i="6"/>
  <c r="R1299" i="6"/>
  <c r="R1300" i="6"/>
  <c r="R1301" i="6"/>
  <c r="R1302" i="6"/>
  <c r="R1303" i="6"/>
  <c r="R1304" i="6"/>
  <c r="R1305" i="6"/>
  <c r="R1306" i="6"/>
  <c r="R1307" i="6"/>
  <c r="R1308" i="6"/>
  <c r="R1309" i="6"/>
  <c r="R1310" i="6"/>
  <c r="R1311" i="6"/>
  <c r="R1312" i="6"/>
  <c r="R1313" i="6"/>
  <c r="R1314" i="6"/>
  <c r="R1315" i="6"/>
  <c r="R1316" i="6"/>
  <c r="R1317" i="6"/>
  <c r="R1318" i="6"/>
  <c r="R1319" i="6"/>
  <c r="R1320" i="6"/>
  <c r="R1321" i="6"/>
  <c r="R1322" i="6"/>
  <c r="R1323" i="6"/>
  <c r="R1324" i="6"/>
  <c r="R1325" i="6"/>
  <c r="R1326" i="6"/>
  <c r="R1327" i="6"/>
  <c r="R1328" i="6"/>
  <c r="R1329" i="6"/>
  <c r="R1330" i="6"/>
  <c r="R1331" i="6"/>
  <c r="R1332" i="6"/>
  <c r="R1333" i="6"/>
  <c r="R1334" i="6"/>
  <c r="R1335" i="6"/>
  <c r="R1336" i="6"/>
  <c r="R1337" i="6"/>
  <c r="R1338" i="6"/>
  <c r="R1339" i="6"/>
  <c r="R1340" i="6"/>
  <c r="R1341" i="6"/>
  <c r="R1342" i="6"/>
  <c r="R1343" i="6"/>
  <c r="R1344" i="6"/>
  <c r="R1345" i="6"/>
  <c r="R1346" i="6"/>
  <c r="R1347" i="6"/>
  <c r="R1348" i="6"/>
  <c r="R1349" i="6"/>
  <c r="R1350" i="6"/>
  <c r="R1351" i="6"/>
  <c r="R1352" i="6"/>
  <c r="R1353" i="6"/>
  <c r="R1354" i="6"/>
  <c r="R1355" i="6"/>
  <c r="R1356" i="6"/>
  <c r="R1357" i="6"/>
  <c r="R1358" i="6"/>
  <c r="R1359" i="6"/>
  <c r="R1360" i="6"/>
  <c r="R1361" i="6"/>
  <c r="R1362" i="6"/>
  <c r="R1363" i="6"/>
  <c r="R1364" i="6"/>
  <c r="R1365" i="6"/>
  <c r="R1366" i="6"/>
  <c r="R1367" i="6"/>
  <c r="R1368" i="6"/>
  <c r="R1369" i="6"/>
  <c r="R1370" i="6"/>
  <c r="R1371" i="6"/>
  <c r="R1372" i="6"/>
  <c r="R1373" i="6"/>
  <c r="R1374" i="6"/>
  <c r="R1375" i="6"/>
  <c r="R1376" i="6"/>
  <c r="R1377" i="6"/>
  <c r="R1378" i="6"/>
  <c r="R1379" i="6"/>
  <c r="R1380" i="6"/>
  <c r="R1381" i="6"/>
  <c r="R1382" i="6"/>
  <c r="R1383" i="6"/>
  <c r="R1384" i="6"/>
  <c r="R1385" i="6"/>
  <c r="R1386" i="6"/>
  <c r="R1387" i="6"/>
  <c r="R1388" i="6"/>
  <c r="R1389" i="6"/>
  <c r="R1390" i="6"/>
  <c r="R1391" i="6"/>
  <c r="R1392" i="6"/>
  <c r="R1393" i="6"/>
  <c r="R1394" i="6"/>
  <c r="R1395" i="6"/>
  <c r="R1396" i="6"/>
  <c r="R1397" i="6"/>
  <c r="R1398" i="6"/>
  <c r="R1399" i="6"/>
  <c r="R1400" i="6"/>
  <c r="R1401" i="6"/>
  <c r="R1402" i="6"/>
  <c r="R1403" i="6"/>
  <c r="R1404" i="6"/>
  <c r="R1405" i="6"/>
  <c r="R1406" i="6"/>
  <c r="R1407" i="6"/>
  <c r="R1408" i="6"/>
  <c r="R1409" i="6"/>
  <c r="R1410" i="6"/>
  <c r="R1411" i="6"/>
  <c r="R1412" i="6"/>
  <c r="R1413" i="6"/>
  <c r="R1414" i="6"/>
  <c r="R1415" i="6"/>
  <c r="R1416" i="6"/>
  <c r="R1417" i="6"/>
  <c r="R1418" i="6"/>
  <c r="R1419" i="6"/>
  <c r="R1420" i="6"/>
  <c r="R1421" i="6"/>
  <c r="R1422" i="6"/>
  <c r="R1423" i="6"/>
  <c r="R1424" i="6"/>
  <c r="R1425" i="6"/>
  <c r="R1426" i="6"/>
  <c r="R1427" i="6"/>
  <c r="R1428" i="6"/>
  <c r="R1429" i="6"/>
  <c r="R1430" i="6"/>
  <c r="R1431" i="6"/>
  <c r="R1432" i="6"/>
  <c r="R1433" i="6"/>
  <c r="R1434" i="6"/>
  <c r="R1435" i="6"/>
  <c r="R1436" i="6"/>
  <c r="R1437" i="6"/>
  <c r="R1438" i="6"/>
  <c r="R1439" i="6"/>
  <c r="R1440" i="6"/>
  <c r="R1441" i="6"/>
  <c r="R1442" i="6"/>
  <c r="R1443" i="6"/>
  <c r="R1444" i="6"/>
  <c r="R1445" i="6"/>
  <c r="R1446" i="6"/>
  <c r="R1447" i="6"/>
  <c r="R1448" i="6"/>
  <c r="R1449" i="6"/>
  <c r="R1450" i="6"/>
  <c r="R1451" i="6"/>
  <c r="R1452" i="6"/>
  <c r="R1453" i="6"/>
  <c r="R1454" i="6"/>
  <c r="R1455" i="6"/>
  <c r="R1456" i="6"/>
  <c r="R1457" i="6"/>
  <c r="R1458" i="6"/>
  <c r="R1459" i="6"/>
  <c r="R1460" i="6"/>
  <c r="R1461" i="6"/>
  <c r="R1462" i="6"/>
  <c r="R1463" i="6"/>
  <c r="R1464" i="6"/>
  <c r="R1465" i="6"/>
  <c r="R1466" i="6"/>
  <c r="R1467" i="6"/>
  <c r="R1468" i="6"/>
  <c r="R1469" i="6"/>
  <c r="R1470" i="6"/>
  <c r="R1471" i="6"/>
  <c r="R1472" i="6"/>
  <c r="R1473" i="6"/>
  <c r="R1474" i="6"/>
  <c r="R1475" i="6"/>
  <c r="R1476" i="6"/>
  <c r="R1477" i="6"/>
  <c r="R1478" i="6"/>
  <c r="R1479" i="6"/>
  <c r="R1480" i="6"/>
  <c r="R1481" i="6"/>
  <c r="R1482" i="6"/>
  <c r="R1483" i="6"/>
  <c r="R1484" i="6"/>
  <c r="R1485" i="6"/>
  <c r="R1486" i="6"/>
  <c r="R1487" i="6"/>
  <c r="R1488" i="6"/>
  <c r="R1489" i="6"/>
  <c r="R1490" i="6"/>
  <c r="R1491" i="6"/>
  <c r="R1492" i="6"/>
  <c r="R1493" i="6"/>
  <c r="R1494" i="6"/>
  <c r="R1495" i="6"/>
  <c r="R1496" i="6"/>
  <c r="R1497" i="6"/>
  <c r="R1498" i="6"/>
  <c r="R1499" i="6"/>
  <c r="R1500" i="6"/>
  <c r="R1501" i="6"/>
  <c r="R1502" i="6"/>
  <c r="R1503" i="6"/>
  <c r="R1504" i="6"/>
  <c r="R1505" i="6"/>
  <c r="R1506" i="6"/>
  <c r="R1507" i="6"/>
  <c r="R1508" i="6"/>
  <c r="R1509" i="6"/>
  <c r="R1510" i="6"/>
  <c r="R1511" i="6"/>
  <c r="R1512" i="6"/>
  <c r="R1513" i="6"/>
  <c r="R1514" i="6"/>
  <c r="R1515" i="6"/>
  <c r="R1516" i="6"/>
  <c r="R1517" i="6"/>
  <c r="R1518" i="6"/>
  <c r="R1519" i="6"/>
  <c r="R1520" i="6"/>
  <c r="R1521" i="6"/>
  <c r="R1522" i="6"/>
  <c r="R1523" i="6"/>
  <c r="R1524" i="6"/>
  <c r="R1525" i="6"/>
  <c r="R1526" i="6"/>
  <c r="R1527" i="6"/>
  <c r="R1528" i="6"/>
  <c r="R1529" i="6"/>
  <c r="R1530" i="6"/>
  <c r="R1531" i="6"/>
  <c r="R1532" i="6"/>
  <c r="R1533" i="6"/>
  <c r="R1534" i="6"/>
  <c r="R1535" i="6"/>
  <c r="R1536" i="6"/>
  <c r="R1537" i="6"/>
  <c r="R1538" i="6"/>
  <c r="R1539" i="6"/>
  <c r="R1540" i="6"/>
  <c r="R1541" i="6"/>
  <c r="R1542" i="6"/>
  <c r="R1543" i="6"/>
  <c r="R1544" i="6"/>
  <c r="R1545" i="6"/>
  <c r="R1546" i="6"/>
  <c r="R1547" i="6"/>
  <c r="R1548" i="6"/>
  <c r="R1549" i="6"/>
  <c r="R1550" i="6"/>
  <c r="R1551" i="6"/>
  <c r="R1552" i="6"/>
  <c r="R1553" i="6"/>
  <c r="R1554" i="6"/>
  <c r="R1555" i="6"/>
  <c r="R1556" i="6"/>
  <c r="R1557" i="6"/>
  <c r="R1558" i="6"/>
  <c r="R1559" i="6"/>
  <c r="R1560" i="6"/>
  <c r="R1561" i="6"/>
  <c r="R1562" i="6"/>
  <c r="R1563" i="6"/>
  <c r="R1564" i="6"/>
  <c r="R959" i="6"/>
  <c r="R962" i="6"/>
  <c r="R968" i="6"/>
  <c r="R974" i="6"/>
  <c r="R989" i="6"/>
  <c r="R995" i="6"/>
  <c r="R1010" i="6"/>
  <c r="R1016" i="6"/>
  <c r="R1022" i="6"/>
  <c r="R1031" i="6"/>
  <c r="R1037" i="6"/>
  <c r="R1069" i="6"/>
  <c r="R1075" i="6"/>
  <c r="R1096" i="6"/>
  <c r="R1102" i="6"/>
  <c r="R1108" i="6"/>
  <c r="R1123" i="6"/>
  <c r="R1129" i="6"/>
  <c r="R1141" i="6"/>
  <c r="R1147" i="6"/>
  <c r="R1156" i="6"/>
  <c r="R1162" i="6"/>
  <c r="R1183" i="6"/>
  <c r="R1189" i="6"/>
  <c r="R1198" i="6"/>
  <c r="R1204" i="6"/>
  <c r="R1210" i="6"/>
  <c r="R1214" i="6"/>
  <c r="R1217" i="6"/>
  <c r="R1220" i="6"/>
  <c r="R1223" i="6"/>
  <c r="R1226" i="6"/>
  <c r="R1229" i="6"/>
  <c r="R1232" i="6"/>
  <c r="R1235" i="6"/>
  <c r="R1238" i="6"/>
  <c r="R1241" i="6"/>
  <c r="R1244" i="6"/>
  <c r="R1247" i="6"/>
  <c r="R1250" i="6"/>
  <c r="R1253" i="6"/>
  <c r="R1256" i="6"/>
  <c r="R1259" i="6"/>
  <c r="R1262" i="6"/>
  <c r="R1265" i="6"/>
  <c r="R1268" i="6"/>
  <c r="R1271" i="6"/>
  <c r="R1274" i="6"/>
  <c r="R1277" i="6"/>
  <c r="R1280" i="6"/>
  <c r="R1283" i="6"/>
  <c r="R1286" i="6"/>
  <c r="R1289" i="6"/>
  <c r="R1292" i="6"/>
  <c r="R1295" i="6"/>
  <c r="R1298" i="6"/>
  <c r="R971" i="6"/>
  <c r="R980" i="6"/>
  <c r="R986" i="6"/>
  <c r="R992" i="6"/>
  <c r="R1001" i="6"/>
  <c r="R1007" i="6"/>
  <c r="R1013" i="6"/>
  <c r="R1019" i="6"/>
  <c r="R1025" i="6"/>
  <c r="R1040" i="6"/>
  <c r="R1054" i="6"/>
  <c r="R1060" i="6"/>
  <c r="R1072" i="6"/>
  <c r="R1081" i="6"/>
  <c r="R1087" i="6"/>
  <c r="R1093" i="6"/>
  <c r="R1099" i="6"/>
  <c r="R1114" i="6"/>
  <c r="R1120" i="6"/>
  <c r="R1135" i="6"/>
  <c r="R1150" i="6"/>
  <c r="R1159" i="6"/>
  <c r="R1168" i="6"/>
  <c r="R1177" i="6"/>
  <c r="R1211" i="6"/>
  <c r="R960" i="6"/>
  <c r="R963" i="6"/>
  <c r="R966" i="6"/>
  <c r="R969" i="6"/>
  <c r="R972" i="6"/>
  <c r="R975" i="6"/>
  <c r="R978" i="6"/>
  <c r="R981" i="6"/>
  <c r="R984" i="6"/>
  <c r="R987" i="6"/>
  <c r="R990" i="6"/>
  <c r="R993" i="6"/>
  <c r="R996" i="6"/>
  <c r="R999" i="6"/>
  <c r="R1002" i="6"/>
  <c r="R1005" i="6"/>
  <c r="R1008" i="6"/>
  <c r="R1011" i="6"/>
  <c r="R1014" i="6"/>
  <c r="R1017" i="6"/>
  <c r="R1020" i="6"/>
  <c r="R1023" i="6"/>
  <c r="R1026" i="6"/>
  <c r="R1029" i="6"/>
  <c r="R1032" i="6"/>
  <c r="R1035" i="6"/>
  <c r="R1038" i="6"/>
  <c r="R1041" i="6"/>
  <c r="R1044" i="6"/>
  <c r="R1047" i="6"/>
  <c r="R1049" i="6"/>
  <c r="R1052" i="6"/>
  <c r="R1055" i="6"/>
  <c r="R1058" i="6"/>
  <c r="R1061" i="6"/>
  <c r="R1064" i="6"/>
  <c r="R1067" i="6"/>
  <c r="R1070" i="6"/>
  <c r="R1073" i="6"/>
  <c r="R1076" i="6"/>
  <c r="R1079" i="6"/>
  <c r="R1082" i="6"/>
  <c r="R1085" i="6"/>
  <c r="R1088" i="6"/>
  <c r="R1091" i="6"/>
  <c r="R1094" i="6"/>
  <c r="R1097" i="6"/>
  <c r="R1100" i="6"/>
  <c r="R1103" i="6"/>
  <c r="R1106" i="6"/>
  <c r="R1109" i="6"/>
  <c r="R1112" i="6"/>
  <c r="R1115" i="6"/>
  <c r="R1118" i="6"/>
  <c r="R1121" i="6"/>
  <c r="R1124" i="6"/>
  <c r="R1127" i="6"/>
  <c r="R1130" i="6"/>
  <c r="R1133" i="6"/>
  <c r="R1136" i="6"/>
  <c r="R1139" i="6"/>
  <c r="R1142" i="6"/>
  <c r="R1145" i="6"/>
  <c r="R1148" i="6"/>
  <c r="R1151" i="6"/>
  <c r="R1154" i="6"/>
  <c r="R1157" i="6"/>
  <c r="R1160" i="6"/>
  <c r="R1163" i="6"/>
  <c r="R1166" i="6"/>
  <c r="R1169" i="6"/>
  <c r="R1172" i="6"/>
  <c r="R1175" i="6"/>
  <c r="R1178" i="6"/>
  <c r="R1181" i="6"/>
  <c r="R1184" i="6"/>
  <c r="R1187" i="6"/>
  <c r="R1190" i="6"/>
  <c r="R1193" i="6"/>
  <c r="R1196" i="6"/>
  <c r="R1199" i="6"/>
  <c r="R1202" i="6"/>
  <c r="R1205" i="6"/>
  <c r="R1208" i="6"/>
  <c r="R983" i="6"/>
  <c r="R998" i="6"/>
  <c r="R1028" i="6"/>
  <c r="R1046" i="6"/>
  <c r="R1051" i="6"/>
  <c r="R1066" i="6"/>
  <c r="R1078" i="6"/>
  <c r="R1111" i="6"/>
  <c r="R1117" i="6"/>
  <c r="R1132" i="6"/>
  <c r="R1138" i="6"/>
  <c r="R1144" i="6"/>
  <c r="R1165" i="6"/>
  <c r="R1171" i="6"/>
  <c r="R1213" i="6"/>
  <c r="R1216" i="6"/>
  <c r="R1219" i="6"/>
  <c r="R1222" i="6"/>
  <c r="R1225" i="6"/>
  <c r="R1228" i="6"/>
  <c r="R1231" i="6"/>
  <c r="R1234" i="6"/>
  <c r="R1237" i="6"/>
  <c r="R1240" i="6"/>
  <c r="R1243" i="6"/>
  <c r="R1246" i="6"/>
  <c r="R1249" i="6"/>
  <c r="R1252" i="6"/>
  <c r="R1255" i="6"/>
  <c r="R1258" i="6"/>
  <c r="R1261" i="6"/>
  <c r="R1264" i="6"/>
  <c r="R1267" i="6"/>
  <c r="R1270" i="6"/>
  <c r="R1273" i="6"/>
  <c r="R1276" i="6"/>
  <c r="R1279" i="6"/>
  <c r="R1282" i="6"/>
  <c r="R1285" i="6"/>
  <c r="R1288" i="6"/>
  <c r="R1291" i="6"/>
  <c r="R1294" i="6"/>
  <c r="R1297" i="6"/>
  <c r="R965" i="6"/>
  <c r="R977" i="6"/>
  <c r="R1004" i="6"/>
  <c r="R1034" i="6"/>
  <c r="R1043" i="6"/>
  <c r="R1048" i="6"/>
  <c r="R1057" i="6"/>
  <c r="R1063" i="6"/>
  <c r="R1084" i="6"/>
  <c r="R1090" i="6"/>
  <c r="R1105" i="6"/>
  <c r="R1126" i="6"/>
  <c r="R1153" i="6"/>
  <c r="R1174" i="6"/>
  <c r="R1180" i="6"/>
  <c r="R1186" i="6"/>
  <c r="R1192" i="6"/>
  <c r="R1195" i="6"/>
  <c r="R1201" i="6"/>
  <c r="R1207" i="6"/>
  <c r="R1215" i="6"/>
  <c r="R1224" i="6"/>
  <c r="R1242" i="6"/>
  <c r="R1260" i="6"/>
  <c r="R1278" i="6"/>
  <c r="R1296" i="6"/>
  <c r="R1221" i="6"/>
  <c r="R1239" i="6"/>
  <c r="R1257" i="6"/>
  <c r="R1275" i="6"/>
  <c r="R1293" i="6"/>
  <c r="R1218" i="6"/>
  <c r="R1236" i="6"/>
  <c r="R1254" i="6"/>
  <c r="R1272" i="6"/>
  <c r="R1290" i="6"/>
  <c r="R1233" i="6"/>
  <c r="R1251" i="6"/>
  <c r="R1269" i="6"/>
  <c r="R1287" i="6"/>
  <c r="R2" i="6"/>
  <c r="R1227" i="6"/>
  <c r="R1230" i="6"/>
  <c r="R1248" i="6"/>
  <c r="R1266" i="6"/>
  <c r="R1284" i="6"/>
  <c r="R1245" i="6"/>
  <c r="R1263" i="6"/>
  <c r="R1281" i="6"/>
  <c r="L9" i="6"/>
  <c r="L12" i="6"/>
  <c r="L15" i="6"/>
  <c r="L18" i="6"/>
  <c r="L21" i="6"/>
  <c r="L24" i="6"/>
  <c r="L27" i="6"/>
  <c r="L30" i="6"/>
  <c r="L33" i="6"/>
  <c r="L36" i="6"/>
  <c r="L39" i="6"/>
  <c r="L42" i="6"/>
  <c r="L45" i="6"/>
  <c r="L14" i="6"/>
  <c r="L19" i="6"/>
  <c r="L32" i="6"/>
  <c r="L37" i="6"/>
  <c r="L48" i="6"/>
  <c r="L51" i="6"/>
  <c r="L5" i="6"/>
  <c r="L10" i="6"/>
  <c r="L23" i="6"/>
  <c r="L28" i="6"/>
  <c r="L41" i="6"/>
  <c r="L7" i="6"/>
  <c r="L17" i="6"/>
  <c r="L31" i="6"/>
  <c r="L44" i="6"/>
  <c r="L46" i="6"/>
  <c r="L56" i="6"/>
  <c r="L59" i="6"/>
  <c r="L62" i="6"/>
  <c r="L65" i="6"/>
  <c r="L68" i="6"/>
  <c r="L71" i="6"/>
  <c r="L74" i="6"/>
  <c r="L11" i="6"/>
  <c r="L25" i="6"/>
  <c r="L38" i="6"/>
  <c r="L50" i="6"/>
  <c r="L3" i="6"/>
  <c r="L22" i="6"/>
  <c r="L35" i="6"/>
  <c r="L43" i="6"/>
  <c r="L60" i="6"/>
  <c r="L69" i="6"/>
  <c r="L76" i="6"/>
  <c r="L84" i="6"/>
  <c r="L89" i="6"/>
  <c r="L94" i="6"/>
  <c r="L102" i="6"/>
  <c r="L40" i="6"/>
  <c r="L49" i="6"/>
  <c r="L61" i="6"/>
  <c r="L70" i="6"/>
  <c r="L79" i="6"/>
  <c r="L87" i="6"/>
  <c r="L92" i="6"/>
  <c r="L16" i="6"/>
  <c r="L29" i="6"/>
  <c r="L4" i="6"/>
  <c r="L6" i="6"/>
  <c r="L8" i="6"/>
  <c r="L13" i="6"/>
  <c r="L26" i="6"/>
  <c r="L34" i="6"/>
  <c r="L55" i="6"/>
  <c r="L64" i="6"/>
  <c r="L73" i="6"/>
  <c r="L80" i="6"/>
  <c r="L85" i="6"/>
  <c r="L93" i="6"/>
  <c r="L98" i="6"/>
  <c r="L103" i="6"/>
  <c r="L106" i="6"/>
  <c r="L109" i="6"/>
  <c r="L112" i="6"/>
  <c r="L115" i="6"/>
  <c r="L118" i="6"/>
  <c r="L121" i="6"/>
  <c r="L124" i="6"/>
  <c r="L127" i="6"/>
  <c r="L130" i="6"/>
  <c r="L133" i="6"/>
  <c r="L136" i="6"/>
  <c r="L139" i="6"/>
  <c r="L142" i="6"/>
  <c r="L47" i="6"/>
  <c r="L57" i="6"/>
  <c r="L66" i="6"/>
  <c r="L75" i="6"/>
  <c r="L78" i="6"/>
  <c r="L83" i="6"/>
  <c r="L88" i="6"/>
  <c r="L53" i="6"/>
  <c r="L72" i="6"/>
  <c r="L77" i="6"/>
  <c r="L90" i="6"/>
  <c r="L96" i="6"/>
  <c r="L97" i="6"/>
  <c r="L114" i="6"/>
  <c r="L119" i="6"/>
  <c r="L132" i="6"/>
  <c r="L137" i="6"/>
  <c r="L144" i="6"/>
  <c r="L147" i="6"/>
  <c r="L150" i="6"/>
  <c r="L67" i="6"/>
  <c r="L86" i="6"/>
  <c r="L117" i="6"/>
  <c r="L122" i="6"/>
  <c r="L135" i="6"/>
  <c r="L140" i="6"/>
  <c r="L54" i="6"/>
  <c r="L82" i="6"/>
  <c r="L95" i="6"/>
  <c r="L107" i="6"/>
  <c r="L120" i="6"/>
  <c r="L125" i="6"/>
  <c r="L138" i="6"/>
  <c r="L20" i="6"/>
  <c r="L91" i="6"/>
  <c r="L110" i="6"/>
  <c r="L123" i="6"/>
  <c r="L128" i="6"/>
  <c r="L141" i="6"/>
  <c r="L101" i="6"/>
  <c r="L104" i="6"/>
  <c r="L113" i="6"/>
  <c r="L126" i="6"/>
  <c r="L149" i="6"/>
  <c r="L153" i="6"/>
  <c r="L158" i="6"/>
  <c r="L166" i="6"/>
  <c r="L171" i="6"/>
  <c r="L176" i="6"/>
  <c r="L184" i="6"/>
  <c r="L58" i="6"/>
  <c r="L81" i="6"/>
  <c r="L111" i="6"/>
  <c r="L151" i="6"/>
  <c r="L156" i="6"/>
  <c r="L161" i="6"/>
  <c r="L169" i="6"/>
  <c r="L174" i="6"/>
  <c r="L179" i="6"/>
  <c r="L187" i="6"/>
  <c r="L189" i="6"/>
  <c r="L192" i="6"/>
  <c r="L195" i="6"/>
  <c r="L198" i="6"/>
  <c r="L201" i="6"/>
  <c r="L204" i="6"/>
  <c r="L207" i="6"/>
  <c r="L210" i="6"/>
  <c r="L213" i="6"/>
  <c r="L216" i="6"/>
  <c r="L219" i="6"/>
  <c r="L222" i="6"/>
  <c r="L225" i="6"/>
  <c r="L228" i="6"/>
  <c r="L231" i="6"/>
  <c r="L234" i="6"/>
  <c r="L237" i="6"/>
  <c r="L52" i="6"/>
  <c r="L131" i="6"/>
  <c r="L143" i="6"/>
  <c r="L154" i="6"/>
  <c r="L159" i="6"/>
  <c r="L164" i="6"/>
  <c r="L108" i="6"/>
  <c r="L146" i="6"/>
  <c r="L160" i="6"/>
  <c r="L173" i="6"/>
  <c r="L185" i="6"/>
  <c r="L186" i="6"/>
  <c r="L190" i="6"/>
  <c r="L191" i="6"/>
  <c r="L199" i="6"/>
  <c r="L200" i="6"/>
  <c r="L208" i="6"/>
  <c r="L209" i="6"/>
  <c r="L217" i="6"/>
  <c r="L218" i="6"/>
  <c r="L226" i="6"/>
  <c r="L227" i="6"/>
  <c r="L235" i="6"/>
  <c r="L236" i="6"/>
  <c r="L134" i="6"/>
  <c r="L148" i="6"/>
  <c r="L163" i="6"/>
  <c r="L170" i="6"/>
  <c r="L182" i="6"/>
  <c r="L183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99" i="6"/>
  <c r="L105" i="6"/>
  <c r="L145" i="6"/>
  <c r="L162" i="6"/>
  <c r="L167" i="6"/>
  <c r="L168" i="6"/>
  <c r="L180" i="6"/>
  <c r="L181" i="6"/>
  <c r="L193" i="6"/>
  <c r="L194" i="6"/>
  <c r="L63" i="6"/>
  <c r="L152" i="6"/>
  <c r="L165" i="6"/>
  <c r="L177" i="6"/>
  <c r="L178" i="6"/>
  <c r="L239" i="6"/>
  <c r="L155" i="6"/>
  <c r="L206" i="6"/>
  <c r="L215" i="6"/>
  <c r="L224" i="6"/>
  <c r="L233" i="6"/>
  <c r="L238" i="6"/>
  <c r="L116" i="6"/>
  <c r="L129" i="6"/>
  <c r="L157" i="6"/>
  <c r="L172" i="6"/>
  <c r="L188" i="6"/>
  <c r="L205" i="6"/>
  <c r="L214" i="6"/>
  <c r="L223" i="6"/>
  <c r="L232" i="6"/>
  <c r="L271" i="6"/>
  <c r="L272" i="6"/>
  <c r="L273" i="6"/>
  <c r="L274" i="6"/>
  <c r="L275" i="6"/>
  <c r="L276" i="6"/>
  <c r="L277" i="6"/>
  <c r="L278" i="6"/>
  <c r="L279" i="6"/>
  <c r="L280" i="6"/>
  <c r="L281" i="6"/>
  <c r="L197" i="6"/>
  <c r="L202" i="6"/>
  <c r="L211" i="6"/>
  <c r="L220" i="6"/>
  <c r="L229" i="6"/>
  <c r="L175" i="6"/>
  <c r="L100" i="6"/>
  <c r="L196" i="6"/>
  <c r="L230" i="6"/>
  <c r="L212" i="6"/>
  <c r="L203" i="6"/>
  <c r="L284" i="6"/>
  <c r="L287" i="6"/>
  <c r="L290" i="6"/>
  <c r="L293" i="6"/>
  <c r="L296" i="6"/>
  <c r="L299" i="6"/>
  <c r="L302" i="6"/>
  <c r="L305" i="6"/>
  <c r="L308" i="6"/>
  <c r="L311" i="6"/>
  <c r="L314" i="6"/>
  <c r="L317" i="6"/>
  <c r="L320" i="6"/>
  <c r="L323" i="6"/>
  <c r="L326" i="6"/>
  <c r="L329" i="6"/>
  <c r="L332" i="6"/>
  <c r="L335" i="6"/>
  <c r="L338" i="6"/>
  <c r="L341" i="6"/>
  <c r="L344" i="6"/>
  <c r="L347" i="6"/>
  <c r="L350" i="6"/>
  <c r="L353" i="6"/>
  <c r="L356" i="6"/>
  <c r="L358" i="6"/>
  <c r="L283" i="6"/>
  <c r="L286" i="6"/>
  <c r="L289" i="6"/>
  <c r="L292" i="6"/>
  <c r="L295" i="6"/>
  <c r="L298" i="6"/>
  <c r="L301" i="6"/>
  <c r="L304" i="6"/>
  <c r="L307" i="6"/>
  <c r="L310" i="6"/>
  <c r="L313" i="6"/>
  <c r="L316" i="6"/>
  <c r="L319" i="6"/>
  <c r="L322" i="6"/>
  <c r="L325" i="6"/>
  <c r="L328" i="6"/>
  <c r="L331" i="6"/>
  <c r="L334" i="6"/>
  <c r="L337" i="6"/>
  <c r="L340" i="6"/>
  <c r="L343" i="6"/>
  <c r="L346" i="6"/>
  <c r="L349" i="6"/>
  <c r="L352" i="6"/>
  <c r="L355" i="6"/>
  <c r="L221" i="6"/>
  <c r="L291" i="6"/>
  <c r="L309" i="6"/>
  <c r="L327" i="6"/>
  <c r="L345" i="6"/>
  <c r="L509" i="6"/>
  <c r="L512" i="6"/>
  <c r="L294" i="6"/>
  <c r="L312" i="6"/>
  <c r="L330" i="6"/>
  <c r="L348" i="6"/>
  <c r="L359" i="6"/>
  <c r="L362" i="6"/>
  <c r="L365" i="6"/>
  <c r="L368" i="6"/>
  <c r="L371" i="6"/>
  <c r="L374" i="6"/>
  <c r="L377" i="6"/>
  <c r="L380" i="6"/>
  <c r="L383" i="6"/>
  <c r="L386" i="6"/>
  <c r="L389" i="6"/>
  <c r="L392" i="6"/>
  <c r="L395" i="6"/>
  <c r="L398" i="6"/>
  <c r="L401" i="6"/>
  <c r="L404" i="6"/>
  <c r="L407" i="6"/>
  <c r="L410" i="6"/>
  <c r="L413" i="6"/>
  <c r="L416" i="6"/>
  <c r="L419" i="6"/>
  <c r="L422" i="6"/>
  <c r="L425" i="6"/>
  <c r="L428" i="6"/>
  <c r="L431" i="6"/>
  <c r="L434" i="6"/>
  <c r="L437" i="6"/>
  <c r="L440" i="6"/>
  <c r="L443" i="6"/>
  <c r="L446" i="6"/>
  <c r="L449" i="6"/>
  <c r="L452" i="6"/>
  <c r="L455" i="6"/>
  <c r="L458" i="6"/>
  <c r="L461" i="6"/>
  <c r="L464" i="6"/>
  <c r="L467" i="6"/>
  <c r="L470" i="6"/>
  <c r="L473" i="6"/>
  <c r="L476" i="6"/>
  <c r="L479" i="6"/>
  <c r="L482" i="6"/>
  <c r="L485" i="6"/>
  <c r="L488" i="6"/>
  <c r="L491" i="6"/>
  <c r="L494" i="6"/>
  <c r="L497" i="6"/>
  <c r="L500" i="6"/>
  <c r="L503" i="6"/>
  <c r="L506" i="6"/>
  <c r="L297" i="6"/>
  <c r="L315" i="6"/>
  <c r="L333" i="6"/>
  <c r="L351" i="6"/>
  <c r="L508" i="6"/>
  <c r="L511" i="6"/>
  <c r="L282" i="6"/>
  <c r="L300" i="6"/>
  <c r="L318" i="6"/>
  <c r="L336" i="6"/>
  <c r="L354" i="6"/>
  <c r="L360" i="6"/>
  <c r="L363" i="6"/>
  <c r="L366" i="6"/>
  <c r="L369" i="6"/>
  <c r="L372" i="6"/>
  <c r="L375" i="6"/>
  <c r="L378" i="6"/>
  <c r="L381" i="6"/>
  <c r="L384" i="6"/>
  <c r="L387" i="6"/>
  <c r="L390" i="6"/>
  <c r="L393" i="6"/>
  <c r="L396" i="6"/>
  <c r="L399" i="6"/>
  <c r="L402" i="6"/>
  <c r="L405" i="6"/>
  <c r="L408" i="6"/>
  <c r="L411" i="6"/>
  <c r="L414" i="6"/>
  <c r="L417" i="6"/>
  <c r="L420" i="6"/>
  <c r="L423" i="6"/>
  <c r="L426" i="6"/>
  <c r="L429" i="6"/>
  <c r="L432" i="6"/>
  <c r="L435" i="6"/>
  <c r="L438" i="6"/>
  <c r="L441" i="6"/>
  <c r="L444" i="6"/>
  <c r="L447" i="6"/>
  <c r="L450" i="6"/>
  <c r="L453" i="6"/>
  <c r="L456" i="6"/>
  <c r="L459" i="6"/>
  <c r="L462" i="6"/>
  <c r="L465" i="6"/>
  <c r="L468" i="6"/>
  <c r="L471" i="6"/>
  <c r="L474" i="6"/>
  <c r="L477" i="6"/>
  <c r="L480" i="6"/>
  <c r="L483" i="6"/>
  <c r="L486" i="6"/>
  <c r="L489" i="6"/>
  <c r="L492" i="6"/>
  <c r="L495" i="6"/>
  <c r="L498" i="6"/>
  <c r="L501" i="6"/>
  <c r="L504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285" i="6"/>
  <c r="L303" i="6"/>
  <c r="L321" i="6"/>
  <c r="L339" i="6"/>
  <c r="L357" i="6"/>
  <c r="L507" i="6"/>
  <c r="L510" i="6"/>
  <c r="L513" i="6"/>
  <c r="L288" i="6"/>
  <c r="L364" i="6"/>
  <c r="L382" i="6"/>
  <c r="L400" i="6"/>
  <c r="L418" i="6"/>
  <c r="L436" i="6"/>
  <c r="L454" i="6"/>
  <c r="L472" i="6"/>
  <c r="L490" i="6"/>
  <c r="L306" i="6"/>
  <c r="L367" i="6"/>
  <c r="L385" i="6"/>
  <c r="L403" i="6"/>
  <c r="L421" i="6"/>
  <c r="L439" i="6"/>
  <c r="L457" i="6"/>
  <c r="L475" i="6"/>
  <c r="L493" i="6"/>
  <c r="L324" i="6"/>
  <c r="L370" i="6"/>
  <c r="L388" i="6"/>
  <c r="L406" i="6"/>
  <c r="L424" i="6"/>
  <c r="L442" i="6"/>
  <c r="L460" i="6"/>
  <c r="L478" i="6"/>
  <c r="L496" i="6"/>
  <c r="L342" i="6"/>
  <c r="L373" i="6"/>
  <c r="L391" i="6"/>
  <c r="L409" i="6"/>
  <c r="L427" i="6"/>
  <c r="L445" i="6"/>
  <c r="L463" i="6"/>
  <c r="L481" i="6"/>
  <c r="L499" i="6"/>
  <c r="L376" i="6"/>
  <c r="L394" i="6"/>
  <c r="L412" i="6"/>
  <c r="L430" i="6"/>
  <c r="L448" i="6"/>
  <c r="L466" i="6"/>
  <c r="L484" i="6"/>
  <c r="L502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361" i="6"/>
  <c r="L469" i="6"/>
  <c r="L379" i="6"/>
  <c r="L487" i="6"/>
  <c r="L397" i="6"/>
  <c r="L505" i="6"/>
  <c r="L415" i="6"/>
  <c r="L433" i="6"/>
  <c r="L960" i="6"/>
  <c r="L963" i="6"/>
  <c r="L966" i="6"/>
  <c r="L969" i="6"/>
  <c r="L972" i="6"/>
  <c r="L975" i="6"/>
  <c r="L978" i="6"/>
  <c r="L981" i="6"/>
  <c r="L984" i="6"/>
  <c r="L987" i="6"/>
  <c r="L990" i="6"/>
  <c r="L993" i="6"/>
  <c r="L996" i="6"/>
  <c r="L999" i="6"/>
  <c r="L1002" i="6"/>
  <c r="L1005" i="6"/>
  <c r="L1008" i="6"/>
  <c r="L1011" i="6"/>
  <c r="L1014" i="6"/>
  <c r="L1017" i="6"/>
  <c r="L1020" i="6"/>
  <c r="L1023" i="6"/>
  <c r="L1026" i="6"/>
  <c r="L1029" i="6"/>
  <c r="L1032" i="6"/>
  <c r="L1035" i="6"/>
  <c r="L1038" i="6"/>
  <c r="L1041" i="6"/>
  <c r="L1044" i="6"/>
  <c r="L1047" i="6"/>
  <c r="L1049" i="6"/>
  <c r="L1052" i="6"/>
  <c r="L1055" i="6"/>
  <c r="L1058" i="6"/>
  <c r="L1061" i="6"/>
  <c r="L1064" i="6"/>
  <c r="L1067" i="6"/>
  <c r="L1070" i="6"/>
  <c r="L1073" i="6"/>
  <c r="L1076" i="6"/>
  <c r="L1079" i="6"/>
  <c r="L1082" i="6"/>
  <c r="L1085" i="6"/>
  <c r="L1088" i="6"/>
  <c r="L1091" i="6"/>
  <c r="L1094" i="6"/>
  <c r="L1097" i="6"/>
  <c r="L1100" i="6"/>
  <c r="L1103" i="6"/>
  <c r="L1106" i="6"/>
  <c r="L1109" i="6"/>
  <c r="L1112" i="6"/>
  <c r="L1115" i="6"/>
  <c r="L1118" i="6"/>
  <c r="L1121" i="6"/>
  <c r="L1124" i="6"/>
  <c r="L1127" i="6"/>
  <c r="L1130" i="6"/>
  <c r="L1133" i="6"/>
  <c r="L1136" i="6"/>
  <c r="L1139" i="6"/>
  <c r="L1142" i="6"/>
  <c r="L1145" i="6"/>
  <c r="L1148" i="6"/>
  <c r="L1151" i="6"/>
  <c r="L1154" i="6"/>
  <c r="L1157" i="6"/>
  <c r="L1160" i="6"/>
  <c r="L1163" i="6"/>
  <c r="L1166" i="6"/>
  <c r="L1169" i="6"/>
  <c r="L1172" i="6"/>
  <c r="L1175" i="6"/>
  <c r="L1178" i="6"/>
  <c r="L1181" i="6"/>
  <c r="L1184" i="6"/>
  <c r="L1187" i="6"/>
  <c r="L1190" i="6"/>
  <c r="L1193" i="6"/>
  <c r="L1196" i="6"/>
  <c r="L1199" i="6"/>
  <c r="L1202" i="6"/>
  <c r="L1205" i="6"/>
  <c r="L1208" i="6"/>
  <c r="L1211" i="6"/>
  <c r="L1215" i="6"/>
  <c r="L1218" i="6"/>
  <c r="L1221" i="6"/>
  <c r="L1224" i="6"/>
  <c r="L1227" i="6"/>
  <c r="L1230" i="6"/>
  <c r="L1233" i="6"/>
  <c r="L1236" i="6"/>
  <c r="L1239" i="6"/>
  <c r="L1242" i="6"/>
  <c r="L1245" i="6"/>
  <c r="L1248" i="6"/>
  <c r="L1251" i="6"/>
  <c r="L1254" i="6"/>
  <c r="L1257" i="6"/>
  <c r="L1260" i="6"/>
  <c r="L1263" i="6"/>
  <c r="L1266" i="6"/>
  <c r="L1269" i="6"/>
  <c r="L1272" i="6"/>
  <c r="L1275" i="6"/>
  <c r="L1278" i="6"/>
  <c r="L1281" i="6"/>
  <c r="L1284" i="6"/>
  <c r="L1287" i="6"/>
  <c r="L1290" i="6"/>
  <c r="L1293" i="6"/>
  <c r="L1296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5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979" i="6"/>
  <c r="L985" i="6"/>
  <c r="L1003" i="6"/>
  <c r="L1045" i="6"/>
  <c r="L1050" i="6"/>
  <c r="L1056" i="6"/>
  <c r="L1062" i="6"/>
  <c r="L1083" i="6"/>
  <c r="L1089" i="6"/>
  <c r="L1113" i="6"/>
  <c r="L1119" i="6"/>
  <c r="L1134" i="6"/>
  <c r="L1137" i="6"/>
  <c r="L1152" i="6"/>
  <c r="L1167" i="6"/>
  <c r="L1173" i="6"/>
  <c r="L1179" i="6"/>
  <c r="L1216" i="6"/>
  <c r="L1222" i="6"/>
  <c r="L1252" i="6"/>
  <c r="L1261" i="6"/>
  <c r="L1264" i="6"/>
  <c r="L1273" i="6"/>
  <c r="L1279" i="6"/>
  <c r="L1291" i="6"/>
  <c r="L1294" i="6"/>
  <c r="L451" i="6"/>
  <c r="L961" i="6"/>
  <c r="L967" i="6"/>
  <c r="L997" i="6"/>
  <c r="L1033" i="6"/>
  <c r="L1065" i="6"/>
  <c r="L1077" i="6"/>
  <c r="L1107" i="6"/>
  <c r="L1128" i="6"/>
  <c r="L1143" i="6"/>
  <c r="L1182" i="6"/>
  <c r="L1188" i="6"/>
  <c r="L1194" i="6"/>
  <c r="L1200" i="6"/>
  <c r="L1206" i="6"/>
  <c r="L1228" i="6"/>
  <c r="L1237" i="6"/>
  <c r="L1243" i="6"/>
  <c r="L1249" i="6"/>
  <c r="L1270" i="6"/>
  <c r="L1282" i="6"/>
  <c r="L959" i="6"/>
  <c r="L962" i="6"/>
  <c r="L965" i="6"/>
  <c r="L968" i="6"/>
  <c r="L971" i="6"/>
  <c r="L974" i="6"/>
  <c r="L977" i="6"/>
  <c r="L980" i="6"/>
  <c r="L983" i="6"/>
  <c r="L986" i="6"/>
  <c r="L989" i="6"/>
  <c r="L992" i="6"/>
  <c r="L995" i="6"/>
  <c r="L998" i="6"/>
  <c r="L1001" i="6"/>
  <c r="L1004" i="6"/>
  <c r="L1007" i="6"/>
  <c r="L1010" i="6"/>
  <c r="L1013" i="6"/>
  <c r="L1016" i="6"/>
  <c r="L1019" i="6"/>
  <c r="L1022" i="6"/>
  <c r="L1025" i="6"/>
  <c r="L1028" i="6"/>
  <c r="L1031" i="6"/>
  <c r="L1034" i="6"/>
  <c r="L1037" i="6"/>
  <c r="L1040" i="6"/>
  <c r="L1043" i="6"/>
  <c r="L1046" i="6"/>
  <c r="L1048" i="6"/>
  <c r="L1051" i="6"/>
  <c r="L1054" i="6"/>
  <c r="L1057" i="6"/>
  <c r="L1060" i="6"/>
  <c r="L1063" i="6"/>
  <c r="L1066" i="6"/>
  <c r="L1069" i="6"/>
  <c r="L1072" i="6"/>
  <c r="L1075" i="6"/>
  <c r="L1078" i="6"/>
  <c r="L1081" i="6"/>
  <c r="L1084" i="6"/>
  <c r="L1087" i="6"/>
  <c r="L1090" i="6"/>
  <c r="L1093" i="6"/>
  <c r="L1096" i="6"/>
  <c r="L1099" i="6"/>
  <c r="L1102" i="6"/>
  <c r="L1105" i="6"/>
  <c r="L1108" i="6"/>
  <c r="L1111" i="6"/>
  <c r="L1114" i="6"/>
  <c r="L1117" i="6"/>
  <c r="L1120" i="6"/>
  <c r="L1123" i="6"/>
  <c r="L1126" i="6"/>
  <c r="L1129" i="6"/>
  <c r="L1132" i="6"/>
  <c r="L1135" i="6"/>
  <c r="L1138" i="6"/>
  <c r="L1141" i="6"/>
  <c r="L1144" i="6"/>
  <c r="L1147" i="6"/>
  <c r="L1150" i="6"/>
  <c r="L1153" i="6"/>
  <c r="L1156" i="6"/>
  <c r="L1159" i="6"/>
  <c r="L1162" i="6"/>
  <c r="L1165" i="6"/>
  <c r="L1168" i="6"/>
  <c r="L1171" i="6"/>
  <c r="L1174" i="6"/>
  <c r="L1177" i="6"/>
  <c r="L1180" i="6"/>
  <c r="L1183" i="6"/>
  <c r="L1186" i="6"/>
  <c r="L1189" i="6"/>
  <c r="L1192" i="6"/>
  <c r="L1195" i="6"/>
  <c r="L1198" i="6"/>
  <c r="L1201" i="6"/>
  <c r="L1204" i="6"/>
  <c r="L1207" i="6"/>
  <c r="L1210" i="6"/>
  <c r="L1212" i="6"/>
  <c r="L1214" i="6"/>
  <c r="L1217" i="6"/>
  <c r="L1220" i="6"/>
  <c r="L1223" i="6"/>
  <c r="L1226" i="6"/>
  <c r="L1229" i="6"/>
  <c r="L1232" i="6"/>
  <c r="L1235" i="6"/>
  <c r="L1238" i="6"/>
  <c r="L1241" i="6"/>
  <c r="L1244" i="6"/>
  <c r="L1247" i="6"/>
  <c r="L1250" i="6"/>
  <c r="L1253" i="6"/>
  <c r="L1256" i="6"/>
  <c r="L1259" i="6"/>
  <c r="L1262" i="6"/>
  <c r="L1265" i="6"/>
  <c r="L1268" i="6"/>
  <c r="L1271" i="6"/>
  <c r="L1274" i="6"/>
  <c r="L1277" i="6"/>
  <c r="L1280" i="6"/>
  <c r="L1283" i="6"/>
  <c r="L1286" i="6"/>
  <c r="L1289" i="6"/>
  <c r="L1292" i="6"/>
  <c r="L1295" i="6"/>
  <c r="L1298" i="6"/>
  <c r="L958" i="6"/>
  <c r="L964" i="6"/>
  <c r="L970" i="6"/>
  <c r="L976" i="6"/>
  <c r="L991" i="6"/>
  <c r="L1006" i="6"/>
  <c r="L1012" i="6"/>
  <c r="L1018" i="6"/>
  <c r="L1024" i="6"/>
  <c r="L1036" i="6"/>
  <c r="L1042" i="6"/>
  <c r="L1059" i="6"/>
  <c r="L1071" i="6"/>
  <c r="L1086" i="6"/>
  <c r="L1092" i="6"/>
  <c r="L1098" i="6"/>
  <c r="L1104" i="6"/>
  <c r="L1125" i="6"/>
  <c r="L1149" i="6"/>
  <c r="L1155" i="6"/>
  <c r="L1161" i="6"/>
  <c r="L1176" i="6"/>
  <c r="L1185" i="6"/>
  <c r="L1191" i="6"/>
  <c r="L1197" i="6"/>
  <c r="L1203" i="6"/>
  <c r="L1209" i="6"/>
  <c r="L1213" i="6"/>
  <c r="L1225" i="6"/>
  <c r="L1240" i="6"/>
  <c r="L1246" i="6"/>
  <c r="L1255" i="6"/>
  <c r="L1258" i="6"/>
  <c r="L1276" i="6"/>
  <c r="L1288" i="6"/>
  <c r="L973" i="6"/>
  <c r="L982" i="6"/>
  <c r="L988" i="6"/>
  <c r="L994" i="6"/>
  <c r="L1000" i="6"/>
  <c r="L1009" i="6"/>
  <c r="L1015" i="6"/>
  <c r="L1021" i="6"/>
  <c r="L1027" i="6"/>
  <c r="L1030" i="6"/>
  <c r="L1039" i="6"/>
  <c r="L1053" i="6"/>
  <c r="L1068" i="6"/>
  <c r="L1074" i="6"/>
  <c r="L1080" i="6"/>
  <c r="L1095" i="6"/>
  <c r="L1101" i="6"/>
  <c r="L1110" i="6"/>
  <c r="L1116" i="6"/>
  <c r="L1122" i="6"/>
  <c r="L1131" i="6"/>
  <c r="L1140" i="6"/>
  <c r="L1146" i="6"/>
  <c r="L1158" i="6"/>
  <c r="L1164" i="6"/>
  <c r="L1170" i="6"/>
  <c r="L1219" i="6"/>
  <c r="L1231" i="6"/>
  <c r="L1234" i="6"/>
  <c r="L1267" i="6"/>
  <c r="L1285" i="6"/>
  <c r="L1297" i="6"/>
  <c r="L2" i="6"/>
  <c r="G13" i="5"/>
  <c r="K1" i="6" s="1"/>
  <c r="H64" i="5"/>
  <c r="F13" i="5"/>
  <c r="J1" i="6" s="1"/>
  <c r="O13" i="5"/>
  <c r="S1" i="6" s="1"/>
  <c r="N64" i="5"/>
  <c r="A6" i="6"/>
  <c r="B7" i="6"/>
  <c r="A1206" i="6" l="1"/>
  <c r="B1207" i="6"/>
  <c r="A1294" i="6"/>
  <c r="B1295" i="6"/>
  <c r="A1155" i="6"/>
  <c r="B1156" i="6"/>
  <c r="A1383" i="6"/>
  <c r="B1384" i="6"/>
  <c r="A1178" i="6"/>
  <c r="B1179" i="6"/>
  <c r="B1452" i="6"/>
  <c r="A1451" i="6"/>
  <c r="A1491" i="6"/>
  <c r="B1492" i="6"/>
  <c r="B1327" i="6"/>
  <c r="A1326" i="6"/>
  <c r="A1263" i="6"/>
  <c r="B1264" i="6"/>
  <c r="A1233" i="6"/>
  <c r="B1234" i="6"/>
  <c r="B1348" i="6"/>
  <c r="A1347" i="6"/>
  <c r="B1431" i="6"/>
  <c r="A1430" i="6"/>
  <c r="A1515" i="6"/>
  <c r="B1516" i="6"/>
  <c r="B1130" i="6"/>
  <c r="A1129" i="6"/>
  <c r="B1416" i="6"/>
  <c r="A1415" i="6"/>
  <c r="B1059" i="6"/>
  <c r="A1058" i="6"/>
  <c r="B1548" i="6"/>
  <c r="A1547" i="6"/>
  <c r="B1095" i="6"/>
  <c r="A1094" i="6"/>
  <c r="A955" i="6"/>
  <c r="B956" i="6"/>
  <c r="A799" i="6"/>
  <c r="B800" i="6"/>
  <c r="A864" i="6"/>
  <c r="B865" i="6"/>
  <c r="A835" i="6"/>
  <c r="B836" i="6"/>
  <c r="A921" i="6"/>
  <c r="B922" i="6"/>
  <c r="B1000" i="6"/>
  <c r="A999" i="6"/>
  <c r="A987" i="6"/>
  <c r="B988" i="6"/>
  <c r="A988" i="6" s="1"/>
  <c r="B1027" i="6"/>
  <c r="A1026" i="6"/>
  <c r="A898" i="6"/>
  <c r="B899" i="6"/>
  <c r="A774" i="6"/>
  <c r="B775" i="6"/>
  <c r="K4" i="6"/>
  <c r="K7" i="6"/>
  <c r="K9" i="6"/>
  <c r="K17" i="6"/>
  <c r="K22" i="6"/>
  <c r="K27" i="6"/>
  <c r="K35" i="6"/>
  <c r="K40" i="6"/>
  <c r="K45" i="6"/>
  <c r="K6" i="6"/>
  <c r="K13" i="6"/>
  <c r="K18" i="6"/>
  <c r="K26" i="6"/>
  <c r="K31" i="6"/>
  <c r="K36" i="6"/>
  <c r="K44" i="6"/>
  <c r="K46" i="6"/>
  <c r="K49" i="6"/>
  <c r="K52" i="6"/>
  <c r="K3" i="6"/>
  <c r="K16" i="6"/>
  <c r="K29" i="6"/>
  <c r="K30" i="6"/>
  <c r="K43" i="6"/>
  <c r="K47" i="6"/>
  <c r="K53" i="6"/>
  <c r="K5" i="6"/>
  <c r="K10" i="6"/>
  <c r="K23" i="6"/>
  <c r="K24" i="6"/>
  <c r="K37" i="6"/>
  <c r="K51" i="6"/>
  <c r="K54" i="6"/>
  <c r="K57" i="6"/>
  <c r="K60" i="6"/>
  <c r="K63" i="6"/>
  <c r="K66" i="6"/>
  <c r="K69" i="6"/>
  <c r="K72" i="6"/>
  <c r="K75" i="6"/>
  <c r="K78" i="6"/>
  <c r="K81" i="6"/>
  <c r="K84" i="6"/>
  <c r="K87" i="6"/>
  <c r="K90" i="6"/>
  <c r="K93" i="6"/>
  <c r="K96" i="6"/>
  <c r="K99" i="6"/>
  <c r="K102" i="6"/>
  <c r="K14" i="6"/>
  <c r="K61" i="6"/>
  <c r="K70" i="6"/>
  <c r="K79" i="6"/>
  <c r="K92" i="6"/>
  <c r="K97" i="6"/>
  <c r="K104" i="6"/>
  <c r="K11" i="6"/>
  <c r="K19" i="6"/>
  <c r="K32" i="6"/>
  <c r="K62" i="6"/>
  <c r="K71" i="6"/>
  <c r="K77" i="6"/>
  <c r="K82" i="6"/>
  <c r="K95" i="6"/>
  <c r="K8" i="6"/>
  <c r="K21" i="6"/>
  <c r="K34" i="6"/>
  <c r="K42" i="6"/>
  <c r="K39" i="6"/>
  <c r="K56" i="6"/>
  <c r="K65" i="6"/>
  <c r="K74" i="6"/>
  <c r="K83" i="6"/>
  <c r="K88" i="6"/>
  <c r="K101" i="6"/>
  <c r="K15" i="6"/>
  <c r="K20" i="6"/>
  <c r="K28" i="6"/>
  <c r="K41" i="6"/>
  <c r="K58" i="6"/>
  <c r="K67" i="6"/>
  <c r="K86" i="6"/>
  <c r="K91" i="6"/>
  <c r="K25" i="6"/>
  <c r="K64" i="6"/>
  <c r="K109" i="6"/>
  <c r="K117" i="6"/>
  <c r="K122" i="6"/>
  <c r="K127" i="6"/>
  <c r="K135" i="6"/>
  <c r="K140" i="6"/>
  <c r="K50" i="6"/>
  <c r="K59" i="6"/>
  <c r="K107" i="6"/>
  <c r="K112" i="6"/>
  <c r="K120" i="6"/>
  <c r="K125" i="6"/>
  <c r="K130" i="6"/>
  <c r="K138" i="6"/>
  <c r="K38" i="6"/>
  <c r="K73" i="6"/>
  <c r="K80" i="6"/>
  <c r="K110" i="6"/>
  <c r="K115" i="6"/>
  <c r="K123" i="6"/>
  <c r="K128" i="6"/>
  <c r="K133" i="6"/>
  <c r="K141" i="6"/>
  <c r="K68" i="6"/>
  <c r="K76" i="6"/>
  <c r="K89" i="6"/>
  <c r="K103" i="6"/>
  <c r="K108" i="6"/>
  <c r="K113" i="6"/>
  <c r="K118" i="6"/>
  <c r="K126" i="6"/>
  <c r="K131" i="6"/>
  <c r="K136" i="6"/>
  <c r="K145" i="6"/>
  <c r="K148" i="6"/>
  <c r="K151" i="6"/>
  <c r="K154" i="6"/>
  <c r="K157" i="6"/>
  <c r="K160" i="6"/>
  <c r="K163" i="6"/>
  <c r="K166" i="6"/>
  <c r="K169" i="6"/>
  <c r="K172" i="6"/>
  <c r="K175" i="6"/>
  <c r="K178" i="6"/>
  <c r="K181" i="6"/>
  <c r="K184" i="6"/>
  <c r="K187" i="6"/>
  <c r="K48" i="6"/>
  <c r="K111" i="6"/>
  <c r="K139" i="6"/>
  <c r="K150" i="6"/>
  <c r="K156" i="6"/>
  <c r="K161" i="6"/>
  <c r="K174" i="6"/>
  <c r="K179" i="6"/>
  <c r="K189" i="6"/>
  <c r="K192" i="6"/>
  <c r="K195" i="6"/>
  <c r="K198" i="6"/>
  <c r="K201" i="6"/>
  <c r="K204" i="6"/>
  <c r="K207" i="6"/>
  <c r="K210" i="6"/>
  <c r="K213" i="6"/>
  <c r="K216" i="6"/>
  <c r="K219" i="6"/>
  <c r="K222" i="6"/>
  <c r="K225" i="6"/>
  <c r="K228" i="6"/>
  <c r="K231" i="6"/>
  <c r="K234" i="6"/>
  <c r="K94" i="6"/>
  <c r="K98" i="6"/>
  <c r="K124" i="6"/>
  <c r="K137" i="6"/>
  <c r="K143" i="6"/>
  <c r="K159" i="6"/>
  <c r="K164" i="6"/>
  <c r="K177" i="6"/>
  <c r="K182" i="6"/>
  <c r="K105" i="6"/>
  <c r="K116" i="6"/>
  <c r="K129" i="6"/>
  <c r="K144" i="6"/>
  <c r="K162" i="6"/>
  <c r="K12" i="6"/>
  <c r="K55" i="6"/>
  <c r="K85" i="6"/>
  <c r="K121" i="6"/>
  <c r="K134" i="6"/>
  <c r="K170" i="6"/>
  <c r="K171" i="6"/>
  <c r="K183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153" i="6"/>
  <c r="K167" i="6"/>
  <c r="K168" i="6"/>
  <c r="K180" i="6"/>
  <c r="K193" i="6"/>
  <c r="K194" i="6"/>
  <c r="K202" i="6"/>
  <c r="K203" i="6"/>
  <c r="K211" i="6"/>
  <c r="K212" i="6"/>
  <c r="K220" i="6"/>
  <c r="K221" i="6"/>
  <c r="K229" i="6"/>
  <c r="K230" i="6"/>
  <c r="K237" i="6"/>
  <c r="K33" i="6"/>
  <c r="K114" i="6"/>
  <c r="K152" i="6"/>
  <c r="K165" i="6"/>
  <c r="K100" i="6"/>
  <c r="K147" i="6"/>
  <c r="K155" i="6"/>
  <c r="K196" i="6"/>
  <c r="K197" i="6"/>
  <c r="K205" i="6"/>
  <c r="K206" i="6"/>
  <c r="K214" i="6"/>
  <c r="K215" i="6"/>
  <c r="K223" i="6"/>
  <c r="K224" i="6"/>
  <c r="K232" i="6"/>
  <c r="K233" i="6"/>
  <c r="K238" i="6"/>
  <c r="K146" i="6"/>
  <c r="K190" i="6"/>
  <c r="K208" i="6"/>
  <c r="K217" i="6"/>
  <c r="K226" i="6"/>
  <c r="K235" i="6"/>
  <c r="K142" i="6"/>
  <c r="K185" i="6"/>
  <c r="K191" i="6"/>
  <c r="K199" i="6"/>
  <c r="K106" i="6"/>
  <c r="K119" i="6"/>
  <c r="K132" i="6"/>
  <c r="K149" i="6"/>
  <c r="K158" i="6"/>
  <c r="K176" i="6"/>
  <c r="K209" i="6"/>
  <c r="K218" i="6"/>
  <c r="K227" i="6"/>
  <c r="K236" i="6"/>
  <c r="K173" i="6"/>
  <c r="K186" i="6"/>
  <c r="K200" i="6"/>
  <c r="K239" i="6"/>
  <c r="K273" i="6"/>
  <c r="K276" i="6"/>
  <c r="K279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271" i="6"/>
  <c r="K274" i="6"/>
  <c r="K278" i="6"/>
  <c r="K188" i="6"/>
  <c r="K272" i="6"/>
  <c r="K275" i="6"/>
  <c r="K277" i="6"/>
  <c r="K280" i="6"/>
  <c r="K281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K1154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2" i="6"/>
  <c r="K1300" i="6"/>
  <c r="K1303" i="6"/>
  <c r="K1306" i="6"/>
  <c r="K1309" i="6"/>
  <c r="K1312" i="6"/>
  <c r="K1315" i="6"/>
  <c r="K1318" i="6"/>
  <c r="K1321" i="6"/>
  <c r="K1324" i="6"/>
  <c r="K1327" i="6"/>
  <c r="K1330" i="6"/>
  <c r="K1333" i="6"/>
  <c r="K1336" i="6"/>
  <c r="K1339" i="6"/>
  <c r="K1342" i="6"/>
  <c r="K1345" i="6"/>
  <c r="K1348" i="6"/>
  <c r="K1351" i="6"/>
  <c r="K1354" i="6"/>
  <c r="K1357" i="6"/>
  <c r="K1360" i="6"/>
  <c r="K1363" i="6"/>
  <c r="K1366" i="6"/>
  <c r="K1369" i="6"/>
  <c r="K1372" i="6"/>
  <c r="K1375" i="6"/>
  <c r="K1378" i="6"/>
  <c r="K1381" i="6"/>
  <c r="K1384" i="6"/>
  <c r="K1387" i="6"/>
  <c r="K1390" i="6"/>
  <c r="K1393" i="6"/>
  <c r="K1396" i="6"/>
  <c r="K1399" i="6"/>
  <c r="K1402" i="6"/>
  <c r="K1405" i="6"/>
  <c r="K1408" i="6"/>
  <c r="K1411" i="6"/>
  <c r="K1414" i="6"/>
  <c r="K1417" i="6"/>
  <c r="K1420" i="6"/>
  <c r="K1423" i="6"/>
  <c r="K1426" i="6"/>
  <c r="K1429" i="6"/>
  <c r="K1432" i="6"/>
  <c r="K1435" i="6"/>
  <c r="K1438" i="6"/>
  <c r="K1441" i="6"/>
  <c r="K1444" i="6"/>
  <c r="K1447" i="6"/>
  <c r="K1450" i="6"/>
  <c r="K1453" i="6"/>
  <c r="K1456" i="6"/>
  <c r="K1459" i="6"/>
  <c r="K1462" i="6"/>
  <c r="K1465" i="6"/>
  <c r="K1468" i="6"/>
  <c r="K1471" i="6"/>
  <c r="K1474" i="6"/>
  <c r="K1477" i="6"/>
  <c r="K1480" i="6"/>
  <c r="K1483" i="6"/>
  <c r="K1486" i="6"/>
  <c r="K1489" i="6"/>
  <c r="K1492" i="6"/>
  <c r="K1495" i="6"/>
  <c r="K1498" i="6"/>
  <c r="K1501" i="6"/>
  <c r="K1504" i="6"/>
  <c r="K1507" i="6"/>
  <c r="K1510" i="6"/>
  <c r="K1513" i="6"/>
  <c r="K1516" i="6"/>
  <c r="K1519" i="6"/>
  <c r="K1522" i="6"/>
  <c r="K1525" i="6"/>
  <c r="K1528" i="6"/>
  <c r="K1531" i="6"/>
  <c r="K1534" i="6"/>
  <c r="K1537" i="6"/>
  <c r="K1540" i="6"/>
  <c r="K1543" i="6"/>
  <c r="K1546" i="6"/>
  <c r="K1549" i="6"/>
  <c r="K1552" i="6"/>
  <c r="K1555" i="6"/>
  <c r="K1558" i="6"/>
  <c r="K1561" i="6"/>
  <c r="K1564" i="6"/>
  <c r="K1301" i="6"/>
  <c r="K1304" i="6"/>
  <c r="K1307" i="6"/>
  <c r="K1310" i="6"/>
  <c r="K1313" i="6"/>
  <c r="K1316" i="6"/>
  <c r="K1319" i="6"/>
  <c r="K1322" i="6"/>
  <c r="K1325" i="6"/>
  <c r="K1328" i="6"/>
  <c r="K1331" i="6"/>
  <c r="K1334" i="6"/>
  <c r="K1337" i="6"/>
  <c r="K1340" i="6"/>
  <c r="K1343" i="6"/>
  <c r="K1346" i="6"/>
  <c r="K1349" i="6"/>
  <c r="K1352" i="6"/>
  <c r="K1355" i="6"/>
  <c r="K1358" i="6"/>
  <c r="K1361" i="6"/>
  <c r="K1364" i="6"/>
  <c r="K1367" i="6"/>
  <c r="K1370" i="6"/>
  <c r="K1373" i="6"/>
  <c r="K1376" i="6"/>
  <c r="K1379" i="6"/>
  <c r="K1382" i="6"/>
  <c r="K1385" i="6"/>
  <c r="K1388" i="6"/>
  <c r="K1391" i="6"/>
  <c r="K1394" i="6"/>
  <c r="K1397" i="6"/>
  <c r="K1400" i="6"/>
  <c r="K1403" i="6"/>
  <c r="K1406" i="6"/>
  <c r="K1409" i="6"/>
  <c r="K1412" i="6"/>
  <c r="K1415" i="6"/>
  <c r="K1418" i="6"/>
  <c r="K1421" i="6"/>
  <c r="K1424" i="6"/>
  <c r="K1427" i="6"/>
  <c r="K1430" i="6"/>
  <c r="K1433" i="6"/>
  <c r="K1436" i="6"/>
  <c r="K1439" i="6"/>
  <c r="K1442" i="6"/>
  <c r="K1445" i="6"/>
  <c r="K1448" i="6"/>
  <c r="K1451" i="6"/>
  <c r="K1454" i="6"/>
  <c r="K1457" i="6"/>
  <c r="K1460" i="6"/>
  <c r="K1463" i="6"/>
  <c r="K1466" i="6"/>
  <c r="K1469" i="6"/>
  <c r="K1472" i="6"/>
  <c r="K1475" i="6"/>
  <c r="K1478" i="6"/>
  <c r="K1481" i="6"/>
  <c r="K1484" i="6"/>
  <c r="K1487" i="6"/>
  <c r="K1490" i="6"/>
  <c r="K1493" i="6"/>
  <c r="K1496" i="6"/>
  <c r="K1499" i="6"/>
  <c r="K1502" i="6"/>
  <c r="K1505" i="6"/>
  <c r="K1508" i="6"/>
  <c r="K1511" i="6"/>
  <c r="K1514" i="6"/>
  <c r="K1517" i="6"/>
  <c r="K1520" i="6"/>
  <c r="K1523" i="6"/>
  <c r="K1526" i="6"/>
  <c r="K1529" i="6"/>
  <c r="K1532" i="6"/>
  <c r="K1535" i="6"/>
  <c r="K1538" i="6"/>
  <c r="K1541" i="6"/>
  <c r="K1544" i="6"/>
  <c r="K1547" i="6"/>
  <c r="K1550" i="6"/>
  <c r="K1553" i="6"/>
  <c r="K1556" i="6"/>
  <c r="K1559" i="6"/>
  <c r="K1562" i="6"/>
  <c r="K1302" i="6"/>
  <c r="K1305" i="6"/>
  <c r="K1308" i="6"/>
  <c r="K1311" i="6"/>
  <c r="K1314" i="6"/>
  <c r="K1317" i="6"/>
  <c r="K1320" i="6"/>
  <c r="K1323" i="6"/>
  <c r="K1326" i="6"/>
  <c r="K1329" i="6"/>
  <c r="K1332" i="6"/>
  <c r="K1335" i="6"/>
  <c r="K1338" i="6"/>
  <c r="K1341" i="6"/>
  <c r="K1344" i="6"/>
  <c r="K1347" i="6"/>
  <c r="K1350" i="6"/>
  <c r="K1353" i="6"/>
  <c r="K1356" i="6"/>
  <c r="K1359" i="6"/>
  <c r="K1362" i="6"/>
  <c r="K1365" i="6"/>
  <c r="K1368" i="6"/>
  <c r="K1371" i="6"/>
  <c r="K1374" i="6"/>
  <c r="K1377" i="6"/>
  <c r="K1380" i="6"/>
  <c r="K1383" i="6"/>
  <c r="K1386" i="6"/>
  <c r="K1389" i="6"/>
  <c r="K1392" i="6"/>
  <c r="K1395" i="6"/>
  <c r="K1398" i="6"/>
  <c r="K1401" i="6"/>
  <c r="K1404" i="6"/>
  <c r="K1407" i="6"/>
  <c r="K1410" i="6"/>
  <c r="K1413" i="6"/>
  <c r="K1416" i="6"/>
  <c r="K1419" i="6"/>
  <c r="K1422" i="6"/>
  <c r="K1425" i="6"/>
  <c r="K1428" i="6"/>
  <c r="K1431" i="6"/>
  <c r="K1434" i="6"/>
  <c r="K1437" i="6"/>
  <c r="K1440" i="6"/>
  <c r="K1443" i="6"/>
  <c r="K1446" i="6"/>
  <c r="K1449" i="6"/>
  <c r="K1452" i="6"/>
  <c r="K1455" i="6"/>
  <c r="K1458" i="6"/>
  <c r="K1461" i="6"/>
  <c r="K1464" i="6"/>
  <c r="K1467" i="6"/>
  <c r="K1470" i="6"/>
  <c r="K1473" i="6"/>
  <c r="K1476" i="6"/>
  <c r="K1479" i="6"/>
  <c r="K1482" i="6"/>
  <c r="K1485" i="6"/>
  <c r="K1488" i="6"/>
  <c r="K1491" i="6"/>
  <c r="K1494" i="6"/>
  <c r="K1497" i="6"/>
  <c r="K1500" i="6"/>
  <c r="K1503" i="6"/>
  <c r="K1506" i="6"/>
  <c r="K1509" i="6"/>
  <c r="K1512" i="6"/>
  <c r="K1515" i="6"/>
  <c r="K1518" i="6"/>
  <c r="K1521" i="6"/>
  <c r="K1524" i="6"/>
  <c r="K1527" i="6"/>
  <c r="K1530" i="6"/>
  <c r="K1533" i="6"/>
  <c r="K1536" i="6"/>
  <c r="K1539" i="6"/>
  <c r="K1542" i="6"/>
  <c r="K1545" i="6"/>
  <c r="K1548" i="6"/>
  <c r="K1551" i="6"/>
  <c r="K1554" i="6"/>
  <c r="K1557" i="6"/>
  <c r="K1560" i="6"/>
  <c r="K1563" i="6"/>
  <c r="J11" i="6"/>
  <c r="J14" i="6"/>
  <c r="J17" i="6"/>
  <c r="J20" i="6"/>
  <c r="J23" i="6"/>
  <c r="J26" i="6"/>
  <c r="J29" i="6"/>
  <c r="J32" i="6"/>
  <c r="J35" i="6"/>
  <c r="J38" i="6"/>
  <c r="J41" i="6"/>
  <c r="J44" i="6"/>
  <c r="J3" i="6"/>
  <c r="J12" i="6"/>
  <c r="J25" i="6"/>
  <c r="J30" i="6"/>
  <c r="J43" i="6"/>
  <c r="J47" i="6"/>
  <c r="J50" i="6"/>
  <c r="J7" i="6"/>
  <c r="J8" i="6"/>
  <c r="J16" i="6"/>
  <c r="J21" i="6"/>
  <c r="J34" i="6"/>
  <c r="J39" i="6"/>
  <c r="J15" i="6"/>
  <c r="J28" i="6"/>
  <c r="J42" i="6"/>
  <c r="J48" i="6"/>
  <c r="J55" i="6"/>
  <c r="J58" i="6"/>
  <c r="J61" i="6"/>
  <c r="J64" i="6"/>
  <c r="J67" i="6"/>
  <c r="J70" i="6"/>
  <c r="J73" i="6"/>
  <c r="J9" i="6"/>
  <c r="J22" i="6"/>
  <c r="J36" i="6"/>
  <c r="J52" i="6"/>
  <c r="J19" i="6"/>
  <c r="J27" i="6"/>
  <c r="J40" i="6"/>
  <c r="J49" i="6"/>
  <c r="J62" i="6"/>
  <c r="J71" i="6"/>
  <c r="J77" i="6"/>
  <c r="J82" i="6"/>
  <c r="J87" i="6"/>
  <c r="J95" i="6"/>
  <c r="J100" i="6"/>
  <c r="J24" i="6"/>
  <c r="J37" i="6"/>
  <c r="J45" i="6"/>
  <c r="J53" i="6"/>
  <c r="J54" i="6"/>
  <c r="J63" i="6"/>
  <c r="J72" i="6"/>
  <c r="J80" i="6"/>
  <c r="J85" i="6"/>
  <c r="J90" i="6"/>
  <c r="J4" i="6"/>
  <c r="J6" i="6"/>
  <c r="J13" i="6"/>
  <c r="J10" i="6"/>
  <c r="J18" i="6"/>
  <c r="J31" i="6"/>
  <c r="J51" i="6"/>
  <c r="J57" i="6"/>
  <c r="J66" i="6"/>
  <c r="J75" i="6"/>
  <c r="J78" i="6"/>
  <c r="J86" i="6"/>
  <c r="J91" i="6"/>
  <c r="J96" i="6"/>
  <c r="J105" i="6"/>
  <c r="J108" i="6"/>
  <c r="J111" i="6"/>
  <c r="J114" i="6"/>
  <c r="J117" i="6"/>
  <c r="J120" i="6"/>
  <c r="J123" i="6"/>
  <c r="J126" i="6"/>
  <c r="J129" i="6"/>
  <c r="J132" i="6"/>
  <c r="J135" i="6"/>
  <c r="J138" i="6"/>
  <c r="J141" i="6"/>
  <c r="J33" i="6"/>
  <c r="J59" i="6"/>
  <c r="J68" i="6"/>
  <c r="J76" i="6"/>
  <c r="J81" i="6"/>
  <c r="J89" i="6"/>
  <c r="J94" i="6"/>
  <c r="J5" i="6"/>
  <c r="J56" i="6"/>
  <c r="J88" i="6"/>
  <c r="J107" i="6"/>
  <c r="J112" i="6"/>
  <c r="J125" i="6"/>
  <c r="J130" i="6"/>
  <c r="J143" i="6"/>
  <c r="J146" i="6"/>
  <c r="J149" i="6"/>
  <c r="J46" i="6"/>
  <c r="J84" i="6"/>
  <c r="J110" i="6"/>
  <c r="J115" i="6"/>
  <c r="J128" i="6"/>
  <c r="J133" i="6"/>
  <c r="J65" i="6"/>
  <c r="J93" i="6"/>
  <c r="J103" i="6"/>
  <c r="J113" i="6"/>
  <c r="J118" i="6"/>
  <c r="J131" i="6"/>
  <c r="J136" i="6"/>
  <c r="J60" i="6"/>
  <c r="J101" i="6"/>
  <c r="J102" i="6"/>
  <c r="J104" i="6"/>
  <c r="J116" i="6"/>
  <c r="J121" i="6"/>
  <c r="J134" i="6"/>
  <c r="J139" i="6"/>
  <c r="J74" i="6"/>
  <c r="J98" i="6"/>
  <c r="J124" i="6"/>
  <c r="J137" i="6"/>
  <c r="J151" i="6"/>
  <c r="J159" i="6"/>
  <c r="J164" i="6"/>
  <c r="J169" i="6"/>
  <c r="J177" i="6"/>
  <c r="J182" i="6"/>
  <c r="J187" i="6"/>
  <c r="J109" i="6"/>
  <c r="J122" i="6"/>
  <c r="J144" i="6"/>
  <c r="J154" i="6"/>
  <c r="J162" i="6"/>
  <c r="J167" i="6"/>
  <c r="J172" i="6"/>
  <c r="J180" i="6"/>
  <c r="J185" i="6"/>
  <c r="J191" i="6"/>
  <c r="J194" i="6"/>
  <c r="J197" i="6"/>
  <c r="J200" i="6"/>
  <c r="J203" i="6"/>
  <c r="J206" i="6"/>
  <c r="J209" i="6"/>
  <c r="J212" i="6"/>
  <c r="J215" i="6"/>
  <c r="J218" i="6"/>
  <c r="J221" i="6"/>
  <c r="J224" i="6"/>
  <c r="J227" i="6"/>
  <c r="J230" i="6"/>
  <c r="J233" i="6"/>
  <c r="J236" i="6"/>
  <c r="J83" i="6"/>
  <c r="J99" i="6"/>
  <c r="J142" i="6"/>
  <c r="J145" i="6"/>
  <c r="J152" i="6"/>
  <c r="J157" i="6"/>
  <c r="J165" i="6"/>
  <c r="J148" i="6"/>
  <c r="J153" i="6"/>
  <c r="J163" i="6"/>
  <c r="J168" i="6"/>
  <c r="J184" i="6"/>
  <c r="J192" i="6"/>
  <c r="J193" i="6"/>
  <c r="J201" i="6"/>
  <c r="J202" i="6"/>
  <c r="J210" i="6"/>
  <c r="J211" i="6"/>
  <c r="J219" i="6"/>
  <c r="J220" i="6"/>
  <c r="J228" i="6"/>
  <c r="J229" i="6"/>
  <c r="J237" i="6"/>
  <c r="J97" i="6"/>
  <c r="J150" i="6"/>
  <c r="J156" i="6"/>
  <c r="J181" i="6"/>
  <c r="J239" i="6"/>
  <c r="J127" i="6"/>
  <c r="J140" i="6"/>
  <c r="J147" i="6"/>
  <c r="J155" i="6"/>
  <c r="J166" i="6"/>
  <c r="J178" i="6"/>
  <c r="J179" i="6"/>
  <c r="J195" i="6"/>
  <c r="J196" i="6"/>
  <c r="J106" i="6"/>
  <c r="J119" i="6"/>
  <c r="J158" i="6"/>
  <c r="J175" i="6"/>
  <c r="J176" i="6"/>
  <c r="J188" i="6"/>
  <c r="J238" i="6"/>
  <c r="J92" i="6"/>
  <c r="J174" i="6"/>
  <c r="J190" i="6"/>
  <c r="J198" i="6"/>
  <c r="J208" i="6"/>
  <c r="J217" i="6"/>
  <c r="J226" i="6"/>
  <c r="J235" i="6"/>
  <c r="J160" i="6"/>
  <c r="J171" i="6"/>
  <c r="J271" i="6"/>
  <c r="J272" i="6"/>
  <c r="J273" i="6"/>
  <c r="J274" i="6"/>
  <c r="J275" i="6"/>
  <c r="J276" i="6"/>
  <c r="J277" i="6"/>
  <c r="J278" i="6"/>
  <c r="J279" i="6"/>
  <c r="J280" i="6"/>
  <c r="J69" i="6"/>
  <c r="J207" i="6"/>
  <c r="J216" i="6"/>
  <c r="J225" i="6"/>
  <c r="J234" i="6"/>
  <c r="J79" i="6"/>
  <c r="J173" i="6"/>
  <c r="J186" i="6"/>
  <c r="J18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170" i="6"/>
  <c r="J183" i="6"/>
  <c r="J204" i="6"/>
  <c r="J213" i="6"/>
  <c r="J222" i="6"/>
  <c r="J23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281" i="6"/>
  <c r="J223" i="6"/>
  <c r="J214" i="6"/>
  <c r="J205" i="6"/>
  <c r="J232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161" i="6"/>
  <c r="J199" i="6"/>
  <c r="J508" i="6"/>
  <c r="J511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507" i="6"/>
  <c r="J510" i="6"/>
  <c r="J513" i="6"/>
  <c r="J509" i="6"/>
  <c r="J607" i="6"/>
  <c r="J610" i="6"/>
  <c r="J613" i="6"/>
  <c r="J616" i="6"/>
  <c r="J619" i="6"/>
  <c r="J622" i="6"/>
  <c r="J625" i="6"/>
  <c r="J628" i="6"/>
  <c r="J631" i="6"/>
  <c r="J634" i="6"/>
  <c r="J637" i="6"/>
  <c r="J640" i="6"/>
  <c r="J643" i="6"/>
  <c r="J646" i="6"/>
  <c r="J649" i="6"/>
  <c r="J652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512" i="6"/>
  <c r="J606" i="6"/>
  <c r="J609" i="6"/>
  <c r="J612" i="6"/>
  <c r="J615" i="6"/>
  <c r="J618" i="6"/>
  <c r="J621" i="6"/>
  <c r="J624" i="6"/>
  <c r="J627" i="6"/>
  <c r="J630" i="6"/>
  <c r="J633" i="6"/>
  <c r="J636" i="6"/>
  <c r="J639" i="6"/>
  <c r="J642" i="6"/>
  <c r="J645" i="6"/>
  <c r="J648" i="6"/>
  <c r="J651" i="6"/>
  <c r="J654" i="6"/>
  <c r="J358" i="6"/>
  <c r="J785" i="6"/>
  <c r="J788" i="6"/>
  <c r="J791" i="6"/>
  <c r="J794" i="6"/>
  <c r="J797" i="6"/>
  <c r="J800" i="6"/>
  <c r="J803" i="6"/>
  <c r="J806" i="6"/>
  <c r="J809" i="6"/>
  <c r="J812" i="6"/>
  <c r="J815" i="6"/>
  <c r="J818" i="6"/>
  <c r="J821" i="6"/>
  <c r="J824" i="6"/>
  <c r="J827" i="6"/>
  <c r="J830" i="6"/>
  <c r="J833" i="6"/>
  <c r="J836" i="6"/>
  <c r="J839" i="6"/>
  <c r="J842" i="6"/>
  <c r="J845" i="6"/>
  <c r="J848" i="6"/>
  <c r="J851" i="6"/>
  <c r="J854" i="6"/>
  <c r="J857" i="6"/>
  <c r="J860" i="6"/>
  <c r="J863" i="6"/>
  <c r="J866" i="6"/>
  <c r="J869" i="6"/>
  <c r="J872" i="6"/>
  <c r="J875" i="6"/>
  <c r="J878" i="6"/>
  <c r="J881" i="6"/>
  <c r="J884" i="6"/>
  <c r="J887" i="6"/>
  <c r="J890" i="6"/>
  <c r="J893" i="6"/>
  <c r="J896" i="6"/>
  <c r="J899" i="6"/>
  <c r="J902" i="6"/>
  <c r="J905" i="6"/>
  <c r="J908" i="6"/>
  <c r="J911" i="6"/>
  <c r="J914" i="6"/>
  <c r="J917" i="6"/>
  <c r="J920" i="6"/>
  <c r="J923" i="6"/>
  <c r="J926" i="6"/>
  <c r="J929" i="6"/>
  <c r="J932" i="6"/>
  <c r="J935" i="6"/>
  <c r="J938" i="6"/>
  <c r="J941" i="6"/>
  <c r="J944" i="6"/>
  <c r="J947" i="6"/>
  <c r="J950" i="6"/>
  <c r="J611" i="6"/>
  <c r="J620" i="6"/>
  <c r="J629" i="6"/>
  <c r="J638" i="6"/>
  <c r="J647" i="6"/>
  <c r="J787" i="6"/>
  <c r="J790" i="6"/>
  <c r="J793" i="6"/>
  <c r="J796" i="6"/>
  <c r="J799" i="6"/>
  <c r="J802" i="6"/>
  <c r="J805" i="6"/>
  <c r="J808" i="6"/>
  <c r="J811" i="6"/>
  <c r="J814" i="6"/>
  <c r="J817" i="6"/>
  <c r="J820" i="6"/>
  <c r="J823" i="6"/>
  <c r="J826" i="6"/>
  <c r="J829" i="6"/>
  <c r="J832" i="6"/>
  <c r="J835" i="6"/>
  <c r="J838" i="6"/>
  <c r="J841" i="6"/>
  <c r="J844" i="6"/>
  <c r="J847" i="6"/>
  <c r="J850" i="6"/>
  <c r="J853" i="6"/>
  <c r="J856" i="6"/>
  <c r="J859" i="6"/>
  <c r="J862" i="6"/>
  <c r="J865" i="6"/>
  <c r="J868" i="6"/>
  <c r="J871" i="6"/>
  <c r="J874" i="6"/>
  <c r="J877" i="6"/>
  <c r="J880" i="6"/>
  <c r="J883" i="6"/>
  <c r="J886" i="6"/>
  <c r="J889" i="6"/>
  <c r="J892" i="6"/>
  <c r="J895" i="6"/>
  <c r="J898" i="6"/>
  <c r="J901" i="6"/>
  <c r="J904" i="6"/>
  <c r="J907" i="6"/>
  <c r="J910" i="6"/>
  <c r="J913" i="6"/>
  <c r="J916" i="6"/>
  <c r="J919" i="6"/>
  <c r="J922" i="6"/>
  <c r="J925" i="6"/>
  <c r="J928" i="6"/>
  <c r="J931" i="6"/>
  <c r="J934" i="6"/>
  <c r="J937" i="6"/>
  <c r="J940" i="6"/>
  <c r="J943" i="6"/>
  <c r="J946" i="6"/>
  <c r="J949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1025" i="6"/>
  <c r="J1026" i="6"/>
  <c r="J1027" i="6"/>
  <c r="J1028" i="6"/>
  <c r="J1029" i="6"/>
  <c r="J1030" i="6"/>
  <c r="J1031" i="6"/>
  <c r="J1032" i="6"/>
  <c r="J1033" i="6"/>
  <c r="J1034" i="6"/>
  <c r="J1035" i="6"/>
  <c r="J1036" i="6"/>
  <c r="J1037" i="6"/>
  <c r="J1038" i="6"/>
  <c r="J1039" i="6"/>
  <c r="J1040" i="6"/>
  <c r="J1041" i="6"/>
  <c r="J1042" i="6"/>
  <c r="J1043" i="6"/>
  <c r="J1044" i="6"/>
  <c r="J1045" i="6"/>
  <c r="J1046" i="6"/>
  <c r="J1047" i="6"/>
  <c r="J1048" i="6"/>
  <c r="J1049" i="6"/>
  <c r="J1050" i="6"/>
  <c r="J1051" i="6"/>
  <c r="J1052" i="6"/>
  <c r="J1053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J1201" i="6"/>
  <c r="J1202" i="6"/>
  <c r="J1203" i="6"/>
  <c r="J1204" i="6"/>
  <c r="J1205" i="6"/>
  <c r="J1206" i="6"/>
  <c r="J1207" i="6"/>
  <c r="J1208" i="6"/>
  <c r="J1209" i="6"/>
  <c r="J1210" i="6"/>
  <c r="J1211" i="6"/>
  <c r="J614" i="6"/>
  <c r="J623" i="6"/>
  <c r="J632" i="6"/>
  <c r="J641" i="6"/>
  <c r="J650" i="6"/>
  <c r="J952" i="6"/>
  <c r="J953" i="6"/>
  <c r="J954" i="6"/>
  <c r="J955" i="6"/>
  <c r="J956" i="6"/>
  <c r="J957" i="6"/>
  <c r="J958" i="6"/>
  <c r="J792" i="6"/>
  <c r="J801" i="6"/>
  <c r="J810" i="6"/>
  <c r="J819" i="6"/>
  <c r="J828" i="6"/>
  <c r="J837" i="6"/>
  <c r="J846" i="6"/>
  <c r="J855" i="6"/>
  <c r="J864" i="6"/>
  <c r="J873" i="6"/>
  <c r="J882" i="6"/>
  <c r="J891" i="6"/>
  <c r="J900" i="6"/>
  <c r="J909" i="6"/>
  <c r="J918" i="6"/>
  <c r="J927" i="6"/>
  <c r="J936" i="6"/>
  <c r="J945" i="6"/>
  <c r="J786" i="6"/>
  <c r="J804" i="6"/>
  <c r="J930" i="6"/>
  <c r="J948" i="6"/>
  <c r="J1300" i="6"/>
  <c r="J1305" i="6"/>
  <c r="J1307" i="6"/>
  <c r="J1321" i="6"/>
  <c r="J1328" i="6"/>
  <c r="J1330" i="6"/>
  <c r="J1334" i="6"/>
  <c r="J1341" i="6"/>
  <c r="J1343" i="6"/>
  <c r="J1349" i="6"/>
  <c r="J1351" i="6"/>
  <c r="J1361" i="6"/>
  <c r="J1380" i="6"/>
  <c r="J1382" i="6"/>
  <c r="J1384" i="6"/>
  <c r="J1387" i="6"/>
  <c r="J1389" i="6"/>
  <c r="J1393" i="6"/>
  <c r="J1401" i="6"/>
  <c r="J1406" i="6"/>
  <c r="J1408" i="6"/>
  <c r="J1410" i="6"/>
  <c r="J1412" i="6"/>
  <c r="J1418" i="6"/>
  <c r="J1426" i="6"/>
  <c r="J1429" i="6"/>
  <c r="J1440" i="6"/>
  <c r="J1442" i="6"/>
  <c r="J1461" i="6"/>
  <c r="J1463" i="6"/>
  <c r="J1465" i="6"/>
  <c r="J1467" i="6"/>
  <c r="J1471" i="6"/>
  <c r="J1473" i="6"/>
  <c r="J1475" i="6"/>
  <c r="J1486" i="6"/>
  <c r="J1489" i="6"/>
  <c r="J1502" i="6"/>
  <c r="J1507" i="6"/>
  <c r="J1513" i="6"/>
  <c r="J1515" i="6"/>
  <c r="J1517" i="6"/>
  <c r="J1519" i="6"/>
  <c r="J1521" i="6"/>
  <c r="J1525" i="6"/>
  <c r="J1527" i="6"/>
  <c r="J1529" i="6"/>
  <c r="J1540" i="6"/>
  <c r="J1546" i="6"/>
  <c r="J1552" i="6"/>
  <c r="J1554" i="6"/>
  <c r="J1559" i="6"/>
  <c r="J1561" i="6"/>
  <c r="J1563" i="6"/>
  <c r="J608" i="6"/>
  <c r="J635" i="6"/>
  <c r="J1212" i="6"/>
  <c r="J1214" i="6"/>
  <c r="J1217" i="6"/>
  <c r="J1220" i="6"/>
  <c r="J1223" i="6"/>
  <c r="J1226" i="6"/>
  <c r="J1229" i="6"/>
  <c r="J1232" i="6"/>
  <c r="J1235" i="6"/>
  <c r="J1238" i="6"/>
  <c r="J1241" i="6"/>
  <c r="J1244" i="6"/>
  <c r="J1247" i="6"/>
  <c r="J1250" i="6"/>
  <c r="J1253" i="6"/>
  <c r="J1256" i="6"/>
  <c r="J1259" i="6"/>
  <c r="J1262" i="6"/>
  <c r="J1265" i="6"/>
  <c r="J1268" i="6"/>
  <c r="J1271" i="6"/>
  <c r="J1274" i="6"/>
  <c r="J1277" i="6"/>
  <c r="J1280" i="6"/>
  <c r="J1283" i="6"/>
  <c r="J1286" i="6"/>
  <c r="J1289" i="6"/>
  <c r="J1292" i="6"/>
  <c r="J1295" i="6"/>
  <c r="J1298" i="6"/>
  <c r="J795" i="6"/>
  <c r="J876" i="6"/>
  <c r="J894" i="6"/>
  <c r="J1312" i="6"/>
  <c r="J1314" i="6"/>
  <c r="J1317" i="6"/>
  <c r="J1324" i="6"/>
  <c r="J1326" i="6"/>
  <c r="J1329" i="6"/>
  <c r="J1332" i="6"/>
  <c r="J1347" i="6"/>
  <c r="J1352" i="6"/>
  <c r="J1363" i="6"/>
  <c r="J1365" i="6"/>
  <c r="J1368" i="6"/>
  <c r="J1372" i="6"/>
  <c r="J1374" i="6"/>
  <c r="J1376" i="6"/>
  <c r="J1377" i="6"/>
  <c r="J1379" i="6"/>
  <c r="J1381" i="6"/>
  <c r="J1383" i="6"/>
  <c r="J1386" i="6"/>
  <c r="J1398" i="6"/>
  <c r="J1405" i="6"/>
  <c r="J1411" i="6"/>
  <c r="J1413" i="6"/>
  <c r="J1415" i="6"/>
  <c r="J1417" i="6"/>
  <c r="J1419" i="6"/>
  <c r="J1420" i="6"/>
  <c r="J1422" i="6"/>
  <c r="J1424" i="6"/>
  <c r="J1425" i="6"/>
  <c r="J1431" i="6"/>
  <c r="J1436" i="6"/>
  <c r="J1438" i="6"/>
  <c r="J1444" i="6"/>
  <c r="J1448" i="6"/>
  <c r="J1450" i="6"/>
  <c r="J1452" i="6"/>
  <c r="J1466" i="6"/>
  <c r="J1472" i="6"/>
  <c r="J1474" i="6"/>
  <c r="J1485" i="6"/>
  <c r="J1487" i="6"/>
  <c r="J1488" i="6"/>
  <c r="J1491" i="6"/>
  <c r="J1494" i="6"/>
  <c r="J1496" i="6"/>
  <c r="J1498" i="6"/>
  <c r="J1504" i="6"/>
  <c r="J1506" i="6"/>
  <c r="J1508" i="6"/>
  <c r="J1510" i="6"/>
  <c r="J1512" i="6"/>
  <c r="J1514" i="6"/>
  <c r="J1524" i="6"/>
  <c r="J1530" i="6"/>
  <c r="J1532" i="6"/>
  <c r="J1534" i="6"/>
  <c r="J1538" i="6"/>
  <c r="J1544" i="6"/>
  <c r="J1548" i="6"/>
  <c r="J1553" i="6"/>
  <c r="J1555" i="6"/>
  <c r="J1558" i="6"/>
  <c r="J1564" i="6"/>
  <c r="J789" i="6"/>
  <c r="J798" i="6"/>
  <c r="J807" i="6"/>
  <c r="J816" i="6"/>
  <c r="J825" i="6"/>
  <c r="J834" i="6"/>
  <c r="J843" i="6"/>
  <c r="J852" i="6"/>
  <c r="J861" i="6"/>
  <c r="J870" i="6"/>
  <c r="J879" i="6"/>
  <c r="J888" i="6"/>
  <c r="J897" i="6"/>
  <c r="J906" i="6"/>
  <c r="J915" i="6"/>
  <c r="J924" i="6"/>
  <c r="J933" i="6"/>
  <c r="J942" i="6"/>
  <c r="J951" i="6"/>
  <c r="J822" i="6"/>
  <c r="J840" i="6"/>
  <c r="J858" i="6"/>
  <c r="J912" i="6"/>
  <c r="J1301" i="6"/>
  <c r="J1303" i="6"/>
  <c r="J1309" i="6"/>
  <c r="J1316" i="6"/>
  <c r="J1318" i="6"/>
  <c r="J1320" i="6"/>
  <c r="J1322" i="6"/>
  <c r="J1323" i="6"/>
  <c r="J1333" i="6"/>
  <c r="J1336" i="6"/>
  <c r="J1338" i="6"/>
  <c r="J1340" i="6"/>
  <c r="J1342" i="6"/>
  <c r="J1344" i="6"/>
  <c r="J1345" i="6"/>
  <c r="J1348" i="6"/>
  <c r="J1350" i="6"/>
  <c r="J1353" i="6"/>
  <c r="J1355" i="6"/>
  <c r="J1357" i="6"/>
  <c r="J1359" i="6"/>
  <c r="J1366" i="6"/>
  <c r="J1369" i="6"/>
  <c r="J1371" i="6"/>
  <c r="J1373" i="6"/>
  <c r="J1375" i="6"/>
  <c r="J1378" i="6"/>
  <c r="J1388" i="6"/>
  <c r="J1390" i="6"/>
  <c r="J1392" i="6"/>
  <c r="J1395" i="6"/>
  <c r="J1400" i="6"/>
  <c r="J1402" i="6"/>
  <c r="J1416" i="6"/>
  <c r="J1427" i="6"/>
  <c r="J1433" i="6"/>
  <c r="J1435" i="6"/>
  <c r="J1446" i="6"/>
  <c r="J1455" i="6"/>
  <c r="J1457" i="6"/>
  <c r="J1459" i="6"/>
  <c r="J1464" i="6"/>
  <c r="J1469" i="6"/>
  <c r="J1470" i="6"/>
  <c r="J1476" i="6"/>
  <c r="J1478" i="6"/>
  <c r="J1480" i="6"/>
  <c r="J1482" i="6"/>
  <c r="J1484" i="6"/>
  <c r="J1493" i="6"/>
  <c r="J1495" i="6"/>
  <c r="J1497" i="6"/>
  <c r="J1499" i="6"/>
  <c r="J1501" i="6"/>
  <c r="J1503" i="6"/>
  <c r="J1505" i="6"/>
  <c r="J1509" i="6"/>
  <c r="J1518" i="6"/>
  <c r="J1526" i="6"/>
  <c r="J1528" i="6"/>
  <c r="J1536" i="6"/>
  <c r="J1541" i="6"/>
  <c r="J1545" i="6"/>
  <c r="J1549" i="6"/>
  <c r="J1551" i="6"/>
  <c r="J1556" i="6"/>
  <c r="J1557" i="6"/>
  <c r="J653" i="6"/>
  <c r="J1215" i="6"/>
  <c r="J617" i="6"/>
  <c r="J644" i="6"/>
  <c r="J1213" i="6"/>
  <c r="J1216" i="6"/>
  <c r="J1219" i="6"/>
  <c r="J1222" i="6"/>
  <c r="J1225" i="6"/>
  <c r="J1228" i="6"/>
  <c r="J1231" i="6"/>
  <c r="J1234" i="6"/>
  <c r="J1237" i="6"/>
  <c r="J1240" i="6"/>
  <c r="J1243" i="6"/>
  <c r="J1246" i="6"/>
  <c r="J1249" i="6"/>
  <c r="J1252" i="6"/>
  <c r="J1255" i="6"/>
  <c r="J1258" i="6"/>
  <c r="J1261" i="6"/>
  <c r="J1264" i="6"/>
  <c r="J1267" i="6"/>
  <c r="J1270" i="6"/>
  <c r="J1273" i="6"/>
  <c r="J1276" i="6"/>
  <c r="J1279" i="6"/>
  <c r="J1282" i="6"/>
  <c r="J1285" i="6"/>
  <c r="J1288" i="6"/>
  <c r="J1291" i="6"/>
  <c r="J1294" i="6"/>
  <c r="J1297" i="6"/>
  <c r="J2" i="6"/>
  <c r="J813" i="6"/>
  <c r="J831" i="6"/>
  <c r="J849" i="6"/>
  <c r="J867" i="6"/>
  <c r="J885" i="6"/>
  <c r="J903" i="6"/>
  <c r="J921" i="6"/>
  <c r="J939" i="6"/>
  <c r="J1302" i="6"/>
  <c r="J1304" i="6"/>
  <c r="J1306" i="6"/>
  <c r="J1308" i="6"/>
  <c r="J1310" i="6"/>
  <c r="J1311" i="6"/>
  <c r="J1313" i="6"/>
  <c r="J1315" i="6"/>
  <c r="J1319" i="6"/>
  <c r="J1325" i="6"/>
  <c r="J1327" i="6"/>
  <c r="J1331" i="6"/>
  <c r="J1335" i="6"/>
  <c r="J1337" i="6"/>
  <c r="J1339" i="6"/>
  <c r="J1346" i="6"/>
  <c r="J1354" i="6"/>
  <c r="J1356" i="6"/>
  <c r="J1358" i="6"/>
  <c r="J1360" i="6"/>
  <c r="J1362" i="6"/>
  <c r="J1364" i="6"/>
  <c r="J1367" i="6"/>
  <c r="J1370" i="6"/>
  <c r="J1385" i="6"/>
  <c r="J1391" i="6"/>
  <c r="J1394" i="6"/>
  <c r="J1396" i="6"/>
  <c r="J1397" i="6"/>
  <c r="J1399" i="6"/>
  <c r="J1403" i="6"/>
  <c r="J1404" i="6"/>
  <c r="J1407" i="6"/>
  <c r="J1409" i="6"/>
  <c r="J1414" i="6"/>
  <c r="J1421" i="6"/>
  <c r="J1423" i="6"/>
  <c r="J1428" i="6"/>
  <c r="J1430" i="6"/>
  <c r="J1432" i="6"/>
  <c r="J1434" i="6"/>
  <c r="J1437" i="6"/>
  <c r="J1439" i="6"/>
  <c r="J1441" i="6"/>
  <c r="J1443" i="6"/>
  <c r="J1445" i="6"/>
  <c r="J1447" i="6"/>
  <c r="J1449" i="6"/>
  <c r="J1451" i="6"/>
  <c r="J1453" i="6"/>
  <c r="J1454" i="6"/>
  <c r="J1456" i="6"/>
  <c r="J1458" i="6"/>
  <c r="J1460" i="6"/>
  <c r="J1462" i="6"/>
  <c r="J1468" i="6"/>
  <c r="J1477" i="6"/>
  <c r="J1479" i="6"/>
  <c r="J1481" i="6"/>
  <c r="J1483" i="6"/>
  <c r="J1490" i="6"/>
  <c r="J1492" i="6"/>
  <c r="J1500" i="6"/>
  <c r="J1511" i="6"/>
  <c r="J1516" i="6"/>
  <c r="J1520" i="6"/>
  <c r="J1522" i="6"/>
  <c r="J1523" i="6"/>
  <c r="J1531" i="6"/>
  <c r="J1533" i="6"/>
  <c r="J1535" i="6"/>
  <c r="J1537" i="6"/>
  <c r="J1539" i="6"/>
  <c r="J1542" i="6"/>
  <c r="J1543" i="6"/>
  <c r="J1547" i="6"/>
  <c r="J1550" i="6"/>
  <c r="J1560" i="6"/>
  <c r="J1562" i="6"/>
  <c r="J626" i="6"/>
  <c r="J1221" i="6"/>
  <c r="J1239" i="6"/>
  <c r="J1257" i="6"/>
  <c r="J1275" i="6"/>
  <c r="J1293" i="6"/>
  <c r="J1218" i="6"/>
  <c r="J1236" i="6"/>
  <c r="J1254" i="6"/>
  <c r="J1272" i="6"/>
  <c r="J1290" i="6"/>
  <c r="J1224" i="6"/>
  <c r="J1233" i="6"/>
  <c r="J1251" i="6"/>
  <c r="J1269" i="6"/>
  <c r="J1287" i="6"/>
  <c r="J1230" i="6"/>
  <c r="J1248" i="6"/>
  <c r="J1266" i="6"/>
  <c r="J1284" i="6"/>
  <c r="J1227" i="6"/>
  <c r="J1245" i="6"/>
  <c r="J1263" i="6"/>
  <c r="J1281" i="6"/>
  <c r="J1299" i="6"/>
  <c r="J1242" i="6"/>
  <c r="J1260" i="6"/>
  <c r="J1278" i="6"/>
  <c r="J1296" i="6"/>
  <c r="S3" i="6"/>
  <c r="S4" i="6"/>
  <c r="S5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6" i="6"/>
  <c r="S59" i="6"/>
  <c r="S62" i="6"/>
  <c r="S65" i="6"/>
  <c r="S68" i="6"/>
  <c r="S71" i="6"/>
  <c r="S74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54" i="6"/>
  <c r="S63" i="6"/>
  <c r="S72" i="6"/>
  <c r="S79" i="6"/>
  <c r="S87" i="6"/>
  <c r="S92" i="6"/>
  <c r="S97" i="6"/>
  <c r="S55" i="6"/>
  <c r="S64" i="6"/>
  <c r="S73" i="6"/>
  <c r="S77" i="6"/>
  <c r="S82" i="6"/>
  <c r="S90" i="6"/>
  <c r="S95" i="6"/>
  <c r="S58" i="6"/>
  <c r="S67" i="6"/>
  <c r="S78" i="6"/>
  <c r="S83" i="6"/>
  <c r="S88" i="6"/>
  <c r="S96" i="6"/>
  <c r="S101" i="6"/>
  <c r="S60" i="6"/>
  <c r="S69" i="6"/>
  <c r="S81" i="6"/>
  <c r="S86" i="6"/>
  <c r="S91" i="6"/>
  <c r="S66" i="6"/>
  <c r="S85" i="6"/>
  <c r="S144" i="6"/>
  <c r="S147" i="6"/>
  <c r="S150" i="6"/>
  <c r="S61" i="6"/>
  <c r="S94" i="6"/>
  <c r="S102" i="6"/>
  <c r="S75" i="6"/>
  <c r="S99" i="6"/>
  <c r="S100" i="6"/>
  <c r="S70" i="6"/>
  <c r="S84" i="6"/>
  <c r="S98" i="6"/>
  <c r="S57" i="6"/>
  <c r="S80" i="6"/>
  <c r="S93" i="6"/>
  <c r="S143" i="6"/>
  <c r="S151" i="6"/>
  <c r="S156" i="6"/>
  <c r="S161" i="6"/>
  <c r="S169" i="6"/>
  <c r="S174" i="6"/>
  <c r="S179" i="6"/>
  <c r="S187" i="6"/>
  <c r="S145" i="6"/>
  <c r="S154" i="6"/>
  <c r="S159" i="6"/>
  <c r="S164" i="6"/>
  <c r="S172" i="6"/>
  <c r="S177" i="6"/>
  <c r="S182" i="6"/>
  <c r="S189" i="6"/>
  <c r="S192" i="6"/>
  <c r="S195" i="6"/>
  <c r="S198" i="6"/>
  <c r="S201" i="6"/>
  <c r="S204" i="6"/>
  <c r="S207" i="6"/>
  <c r="S210" i="6"/>
  <c r="S213" i="6"/>
  <c r="S216" i="6"/>
  <c r="S219" i="6"/>
  <c r="S222" i="6"/>
  <c r="S225" i="6"/>
  <c r="S228" i="6"/>
  <c r="S231" i="6"/>
  <c r="S234" i="6"/>
  <c r="S237" i="6"/>
  <c r="S238" i="6"/>
  <c r="S239" i="6"/>
  <c r="S146" i="6"/>
  <c r="S157" i="6"/>
  <c r="S162" i="6"/>
  <c r="S149" i="6"/>
  <c r="S155" i="6"/>
  <c r="S165" i="6"/>
  <c r="S166" i="6"/>
  <c r="S178" i="6"/>
  <c r="S193" i="6"/>
  <c r="S194" i="6"/>
  <c r="S202" i="6"/>
  <c r="S203" i="6"/>
  <c r="S211" i="6"/>
  <c r="S212" i="6"/>
  <c r="S220" i="6"/>
  <c r="S221" i="6"/>
  <c r="S229" i="6"/>
  <c r="S230" i="6"/>
  <c r="S158" i="6"/>
  <c r="S175" i="6"/>
  <c r="S76" i="6"/>
  <c r="S89" i="6"/>
  <c r="S148" i="6"/>
  <c r="S160" i="6"/>
  <c r="S176" i="6"/>
  <c r="S188" i="6"/>
  <c r="S196" i="6"/>
  <c r="S197" i="6"/>
  <c r="S163" i="6"/>
  <c r="S173" i="6"/>
  <c r="S185" i="6"/>
  <c r="S186" i="6"/>
  <c r="S170" i="6"/>
  <c r="S183" i="6"/>
  <c r="S200" i="6"/>
  <c r="S209" i="6"/>
  <c r="S218" i="6"/>
  <c r="S227" i="6"/>
  <c r="S236" i="6"/>
  <c r="S167" i="6"/>
  <c r="S180" i="6"/>
  <c r="S152" i="6"/>
  <c r="S168" i="6"/>
  <c r="S181" i="6"/>
  <c r="S208" i="6"/>
  <c r="S217" i="6"/>
  <c r="S226" i="6"/>
  <c r="S235" i="6"/>
  <c r="S153" i="6"/>
  <c r="S191" i="6"/>
  <c r="S199" i="6"/>
  <c r="S270" i="6"/>
  <c r="S271" i="6"/>
  <c r="S272" i="6"/>
  <c r="S273" i="6"/>
  <c r="S274" i="6"/>
  <c r="S275" i="6"/>
  <c r="S276" i="6"/>
  <c r="S277" i="6"/>
  <c r="S278" i="6"/>
  <c r="S279" i="6"/>
  <c r="S205" i="6"/>
  <c r="S214" i="6"/>
  <c r="S223" i="6"/>
  <c r="S232" i="6"/>
  <c r="S206" i="6"/>
  <c r="S244" i="6"/>
  <c r="S250" i="6"/>
  <c r="S256" i="6"/>
  <c r="S262" i="6"/>
  <c r="S268" i="6"/>
  <c r="S245" i="6"/>
  <c r="S251" i="6"/>
  <c r="S257" i="6"/>
  <c r="S263" i="6"/>
  <c r="S269" i="6"/>
  <c r="S184" i="6"/>
  <c r="S233" i="6"/>
  <c r="S241" i="6"/>
  <c r="S247" i="6"/>
  <c r="S253" i="6"/>
  <c r="S259" i="6"/>
  <c r="S265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224" i="6"/>
  <c r="S242" i="6"/>
  <c r="S248" i="6"/>
  <c r="S254" i="6"/>
  <c r="S260" i="6"/>
  <c r="S266" i="6"/>
  <c r="S280" i="6"/>
  <c r="S171" i="6"/>
  <c r="S190" i="6"/>
  <c r="S215" i="6"/>
  <c r="S243" i="6"/>
  <c r="S249" i="6"/>
  <c r="S255" i="6"/>
  <c r="S261" i="6"/>
  <c r="S267" i="6"/>
  <c r="S240" i="6"/>
  <c r="S252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258" i="6"/>
  <c r="S264" i="6"/>
  <c r="S246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0" i="6"/>
  <c r="S531" i="6"/>
  <c r="S532" i="6"/>
  <c r="S533" i="6"/>
  <c r="S534" i="6"/>
  <c r="S535" i="6"/>
  <c r="S536" i="6"/>
  <c r="S537" i="6"/>
  <c r="S538" i="6"/>
  <c r="S539" i="6"/>
  <c r="S540" i="6"/>
  <c r="S541" i="6"/>
  <c r="S542" i="6"/>
  <c r="S543" i="6"/>
  <c r="S544" i="6"/>
  <c r="S545" i="6"/>
  <c r="S546" i="6"/>
  <c r="S547" i="6"/>
  <c r="S548" i="6"/>
  <c r="S549" i="6"/>
  <c r="S550" i="6"/>
  <c r="S551" i="6"/>
  <c r="S552" i="6"/>
  <c r="S553" i="6"/>
  <c r="S554" i="6"/>
  <c r="S555" i="6"/>
  <c r="S556" i="6"/>
  <c r="S557" i="6"/>
  <c r="S558" i="6"/>
  <c r="S559" i="6"/>
  <c r="S560" i="6"/>
  <c r="S561" i="6"/>
  <c r="S562" i="6"/>
  <c r="S563" i="6"/>
  <c r="S564" i="6"/>
  <c r="S565" i="6"/>
  <c r="S566" i="6"/>
  <c r="S567" i="6"/>
  <c r="S568" i="6"/>
  <c r="S569" i="6"/>
  <c r="S570" i="6"/>
  <c r="S571" i="6"/>
  <c r="S572" i="6"/>
  <c r="S573" i="6"/>
  <c r="S574" i="6"/>
  <c r="S575" i="6"/>
  <c r="S576" i="6"/>
  <c r="S577" i="6"/>
  <c r="S578" i="6"/>
  <c r="S579" i="6"/>
  <c r="S580" i="6"/>
  <c r="S581" i="6"/>
  <c r="S582" i="6"/>
  <c r="S583" i="6"/>
  <c r="S584" i="6"/>
  <c r="S585" i="6"/>
  <c r="S586" i="6"/>
  <c r="S587" i="6"/>
  <c r="S588" i="6"/>
  <c r="S589" i="6"/>
  <c r="S590" i="6"/>
  <c r="S591" i="6"/>
  <c r="S592" i="6"/>
  <c r="S593" i="6"/>
  <c r="S594" i="6"/>
  <c r="S595" i="6"/>
  <c r="S596" i="6"/>
  <c r="S597" i="6"/>
  <c r="S598" i="6"/>
  <c r="S599" i="6"/>
  <c r="S600" i="6"/>
  <c r="S601" i="6"/>
  <c r="S602" i="6"/>
  <c r="S603" i="6"/>
  <c r="S604" i="6"/>
  <c r="S605" i="6"/>
  <c r="S606" i="6"/>
  <c r="S607" i="6"/>
  <c r="S608" i="6"/>
  <c r="S609" i="6"/>
  <c r="S610" i="6"/>
  <c r="S611" i="6"/>
  <c r="S612" i="6"/>
  <c r="S613" i="6"/>
  <c r="S614" i="6"/>
  <c r="S615" i="6"/>
  <c r="S616" i="6"/>
  <c r="S617" i="6"/>
  <c r="S618" i="6"/>
  <c r="S619" i="6"/>
  <c r="S620" i="6"/>
  <c r="S621" i="6"/>
  <c r="S622" i="6"/>
  <c r="S623" i="6"/>
  <c r="S624" i="6"/>
  <c r="S625" i="6"/>
  <c r="S626" i="6"/>
  <c r="S627" i="6"/>
  <c r="S628" i="6"/>
  <c r="S629" i="6"/>
  <c r="S630" i="6"/>
  <c r="S631" i="6"/>
  <c r="S632" i="6"/>
  <c r="S633" i="6"/>
  <c r="S634" i="6"/>
  <c r="S635" i="6"/>
  <c r="S636" i="6"/>
  <c r="S637" i="6"/>
  <c r="S638" i="6"/>
  <c r="S639" i="6"/>
  <c r="S640" i="6"/>
  <c r="S641" i="6"/>
  <c r="S642" i="6"/>
  <c r="S643" i="6"/>
  <c r="S644" i="6"/>
  <c r="S645" i="6"/>
  <c r="S646" i="6"/>
  <c r="S647" i="6"/>
  <c r="S648" i="6"/>
  <c r="S649" i="6"/>
  <c r="S650" i="6"/>
  <c r="S651" i="6"/>
  <c r="S652" i="6"/>
  <c r="S653" i="6"/>
  <c r="S654" i="6"/>
  <c r="S657" i="6"/>
  <c r="S660" i="6"/>
  <c r="S663" i="6"/>
  <c r="S666" i="6"/>
  <c r="S669" i="6"/>
  <c r="S672" i="6"/>
  <c r="S675" i="6"/>
  <c r="S678" i="6"/>
  <c r="S681" i="6"/>
  <c r="S684" i="6"/>
  <c r="S687" i="6"/>
  <c r="S690" i="6"/>
  <c r="S693" i="6"/>
  <c r="S696" i="6"/>
  <c r="S699" i="6"/>
  <c r="S702" i="6"/>
  <c r="S705" i="6"/>
  <c r="S708" i="6"/>
  <c r="S711" i="6"/>
  <c r="S714" i="6"/>
  <c r="S717" i="6"/>
  <c r="S720" i="6"/>
  <c r="S723" i="6"/>
  <c r="S726" i="6"/>
  <c r="S729" i="6"/>
  <c r="S732" i="6"/>
  <c r="S735" i="6"/>
  <c r="S738" i="6"/>
  <c r="S743" i="6"/>
  <c r="S746" i="6"/>
  <c r="S749" i="6"/>
  <c r="S752" i="6"/>
  <c r="S755" i="6"/>
  <c r="S758" i="6"/>
  <c r="S761" i="6"/>
  <c r="S764" i="6"/>
  <c r="S767" i="6"/>
  <c r="S770" i="6"/>
  <c r="S773" i="6"/>
  <c r="S776" i="6"/>
  <c r="S779" i="6"/>
  <c r="S782" i="6"/>
  <c r="S786" i="6"/>
  <c r="S789" i="6"/>
  <c r="S792" i="6"/>
  <c r="S795" i="6"/>
  <c r="S798" i="6"/>
  <c r="S801" i="6"/>
  <c r="S804" i="6"/>
  <c r="S807" i="6"/>
  <c r="S810" i="6"/>
  <c r="S813" i="6"/>
  <c r="S816" i="6"/>
  <c r="S819" i="6"/>
  <c r="S822" i="6"/>
  <c r="S825" i="6"/>
  <c r="S828" i="6"/>
  <c r="S831" i="6"/>
  <c r="S834" i="6"/>
  <c r="S837" i="6"/>
  <c r="S840" i="6"/>
  <c r="S843" i="6"/>
  <c r="S846" i="6"/>
  <c r="S849" i="6"/>
  <c r="S852" i="6"/>
  <c r="S855" i="6"/>
  <c r="S858" i="6"/>
  <c r="S861" i="6"/>
  <c r="S864" i="6"/>
  <c r="S867" i="6"/>
  <c r="S870" i="6"/>
  <c r="S873" i="6"/>
  <c r="S876" i="6"/>
  <c r="S879" i="6"/>
  <c r="S882" i="6"/>
  <c r="S885" i="6"/>
  <c r="S888" i="6"/>
  <c r="S891" i="6"/>
  <c r="S894" i="6"/>
  <c r="S897" i="6"/>
  <c r="S900" i="6"/>
  <c r="S903" i="6"/>
  <c r="S906" i="6"/>
  <c r="S909" i="6"/>
  <c r="S912" i="6"/>
  <c r="S915" i="6"/>
  <c r="S918" i="6"/>
  <c r="S921" i="6"/>
  <c r="S924" i="6"/>
  <c r="S927" i="6"/>
  <c r="S930" i="6"/>
  <c r="S933" i="6"/>
  <c r="S936" i="6"/>
  <c r="S939" i="6"/>
  <c r="S942" i="6"/>
  <c r="S945" i="6"/>
  <c r="S948" i="6"/>
  <c r="S951" i="6"/>
  <c r="S952" i="6"/>
  <c r="S953" i="6"/>
  <c r="S954" i="6"/>
  <c r="S955" i="6"/>
  <c r="S956" i="6"/>
  <c r="S957" i="6"/>
  <c r="S655" i="6"/>
  <c r="S658" i="6"/>
  <c r="S661" i="6"/>
  <c r="S664" i="6"/>
  <c r="S667" i="6"/>
  <c r="S670" i="6"/>
  <c r="S673" i="6"/>
  <c r="S676" i="6"/>
  <c r="S679" i="6"/>
  <c r="S682" i="6"/>
  <c r="S685" i="6"/>
  <c r="S688" i="6"/>
  <c r="S691" i="6"/>
  <c r="S694" i="6"/>
  <c r="S697" i="6"/>
  <c r="S700" i="6"/>
  <c r="S703" i="6"/>
  <c r="S706" i="6"/>
  <c r="S709" i="6"/>
  <c r="S712" i="6"/>
  <c r="S715" i="6"/>
  <c r="S718" i="6"/>
  <c r="S721" i="6"/>
  <c r="S724" i="6"/>
  <c r="S727" i="6"/>
  <c r="S730" i="6"/>
  <c r="S733" i="6"/>
  <c r="S736" i="6"/>
  <c r="S739" i="6"/>
  <c r="S741" i="6"/>
  <c r="S744" i="6"/>
  <c r="S747" i="6"/>
  <c r="S750" i="6"/>
  <c r="S753" i="6"/>
  <c r="S756" i="6"/>
  <c r="S759" i="6"/>
  <c r="S762" i="6"/>
  <c r="S765" i="6"/>
  <c r="S768" i="6"/>
  <c r="S771" i="6"/>
  <c r="S774" i="6"/>
  <c r="S777" i="6"/>
  <c r="S780" i="6"/>
  <c r="S783" i="6"/>
  <c r="S785" i="6"/>
  <c r="S788" i="6"/>
  <c r="S791" i="6"/>
  <c r="S794" i="6"/>
  <c r="S797" i="6"/>
  <c r="S800" i="6"/>
  <c r="S803" i="6"/>
  <c r="S806" i="6"/>
  <c r="S809" i="6"/>
  <c r="S812" i="6"/>
  <c r="S815" i="6"/>
  <c r="S818" i="6"/>
  <c r="S821" i="6"/>
  <c r="S824" i="6"/>
  <c r="S827" i="6"/>
  <c r="S830" i="6"/>
  <c r="S833" i="6"/>
  <c r="S836" i="6"/>
  <c r="S839" i="6"/>
  <c r="S842" i="6"/>
  <c r="S845" i="6"/>
  <c r="S848" i="6"/>
  <c r="S851" i="6"/>
  <c r="S854" i="6"/>
  <c r="S857" i="6"/>
  <c r="S860" i="6"/>
  <c r="S863" i="6"/>
  <c r="S866" i="6"/>
  <c r="S869" i="6"/>
  <c r="S872" i="6"/>
  <c r="S875" i="6"/>
  <c r="S878" i="6"/>
  <c r="S881" i="6"/>
  <c r="S884" i="6"/>
  <c r="S887" i="6"/>
  <c r="S890" i="6"/>
  <c r="S893" i="6"/>
  <c r="S896" i="6"/>
  <c r="S899" i="6"/>
  <c r="S902" i="6"/>
  <c r="S905" i="6"/>
  <c r="S908" i="6"/>
  <c r="S911" i="6"/>
  <c r="S914" i="6"/>
  <c r="S917" i="6"/>
  <c r="S920" i="6"/>
  <c r="S923" i="6"/>
  <c r="S926" i="6"/>
  <c r="S929" i="6"/>
  <c r="S932" i="6"/>
  <c r="S935" i="6"/>
  <c r="S938" i="6"/>
  <c r="S941" i="6"/>
  <c r="S944" i="6"/>
  <c r="S947" i="6"/>
  <c r="S950" i="6"/>
  <c r="S656" i="6"/>
  <c r="S665" i="6"/>
  <c r="S674" i="6"/>
  <c r="S683" i="6"/>
  <c r="S692" i="6"/>
  <c r="S701" i="6"/>
  <c r="S710" i="6"/>
  <c r="S719" i="6"/>
  <c r="S728" i="6"/>
  <c r="S737" i="6"/>
  <c r="S745" i="6"/>
  <c r="S754" i="6"/>
  <c r="S763" i="6"/>
  <c r="S772" i="6"/>
  <c r="S781" i="6"/>
  <c r="S1215" i="6"/>
  <c r="S1218" i="6"/>
  <c r="S1221" i="6"/>
  <c r="S1224" i="6"/>
  <c r="S1227" i="6"/>
  <c r="S1230" i="6"/>
  <c r="S1233" i="6"/>
  <c r="S1236" i="6"/>
  <c r="S1239" i="6"/>
  <c r="S1242" i="6"/>
  <c r="S1245" i="6"/>
  <c r="S1248" i="6"/>
  <c r="S1251" i="6"/>
  <c r="S1254" i="6"/>
  <c r="S1257" i="6"/>
  <c r="S1260" i="6"/>
  <c r="S1263" i="6"/>
  <c r="S1266" i="6"/>
  <c r="S1269" i="6"/>
  <c r="S1272" i="6"/>
  <c r="S1275" i="6"/>
  <c r="S1278" i="6"/>
  <c r="S1281" i="6"/>
  <c r="S1284" i="6"/>
  <c r="S1287" i="6"/>
  <c r="S1290" i="6"/>
  <c r="S1293" i="6"/>
  <c r="S1296" i="6"/>
  <c r="S2" i="6"/>
  <c r="S680" i="6"/>
  <c r="S716" i="6"/>
  <c r="S742" i="6"/>
  <c r="S1213" i="6"/>
  <c r="S1219" i="6"/>
  <c r="S1231" i="6"/>
  <c r="S1240" i="6"/>
  <c r="S1249" i="6"/>
  <c r="S1258" i="6"/>
  <c r="S1288" i="6"/>
  <c r="S889" i="6"/>
  <c r="S907" i="6"/>
  <c r="S925" i="6"/>
  <c r="S962" i="6"/>
  <c r="S971" i="6"/>
  <c r="S977" i="6"/>
  <c r="S1022" i="6"/>
  <c r="S1028" i="6"/>
  <c r="S1034" i="6"/>
  <c r="S1040" i="6"/>
  <c r="S1051" i="6"/>
  <c r="S1057" i="6"/>
  <c r="S1063" i="6"/>
  <c r="S1078" i="6"/>
  <c r="S1087" i="6"/>
  <c r="S1093" i="6"/>
  <c r="S1099" i="6"/>
  <c r="S1114" i="6"/>
  <c r="S1120" i="6"/>
  <c r="S1147" i="6"/>
  <c r="S1153" i="6"/>
  <c r="S1159" i="6"/>
  <c r="S1201" i="6"/>
  <c r="S1207" i="6"/>
  <c r="S787" i="6"/>
  <c r="S796" i="6"/>
  <c r="S805" i="6"/>
  <c r="S814" i="6"/>
  <c r="S823" i="6"/>
  <c r="S832" i="6"/>
  <c r="S841" i="6"/>
  <c r="S850" i="6"/>
  <c r="S859" i="6"/>
  <c r="S868" i="6"/>
  <c r="S877" i="6"/>
  <c r="S886" i="6"/>
  <c r="S895" i="6"/>
  <c r="S904" i="6"/>
  <c r="S913" i="6"/>
  <c r="S922" i="6"/>
  <c r="S931" i="6"/>
  <c r="S940" i="6"/>
  <c r="S949" i="6"/>
  <c r="S958" i="6"/>
  <c r="S961" i="6"/>
  <c r="S964" i="6"/>
  <c r="S967" i="6"/>
  <c r="S970" i="6"/>
  <c r="S973" i="6"/>
  <c r="S976" i="6"/>
  <c r="S979" i="6"/>
  <c r="S982" i="6"/>
  <c r="S985" i="6"/>
  <c r="S988" i="6"/>
  <c r="S991" i="6"/>
  <c r="S994" i="6"/>
  <c r="S997" i="6"/>
  <c r="S1000" i="6"/>
  <c r="S1003" i="6"/>
  <c r="S1006" i="6"/>
  <c r="S1009" i="6"/>
  <c r="S1012" i="6"/>
  <c r="S1015" i="6"/>
  <c r="S1018" i="6"/>
  <c r="S1021" i="6"/>
  <c r="S1024" i="6"/>
  <c r="S1027" i="6"/>
  <c r="S1030" i="6"/>
  <c r="S1033" i="6"/>
  <c r="S1036" i="6"/>
  <c r="S1039" i="6"/>
  <c r="S1042" i="6"/>
  <c r="S1045" i="6"/>
  <c r="S1050" i="6"/>
  <c r="S1053" i="6"/>
  <c r="S1056" i="6"/>
  <c r="S1059" i="6"/>
  <c r="S1062" i="6"/>
  <c r="S1065" i="6"/>
  <c r="S1068" i="6"/>
  <c r="S1071" i="6"/>
  <c r="S1074" i="6"/>
  <c r="S1077" i="6"/>
  <c r="S1080" i="6"/>
  <c r="S1083" i="6"/>
  <c r="S1086" i="6"/>
  <c r="S1089" i="6"/>
  <c r="S1092" i="6"/>
  <c r="S1095" i="6"/>
  <c r="S1098" i="6"/>
  <c r="S1101" i="6"/>
  <c r="S1104" i="6"/>
  <c r="S1107" i="6"/>
  <c r="S1110" i="6"/>
  <c r="S1113" i="6"/>
  <c r="S1116" i="6"/>
  <c r="S1119" i="6"/>
  <c r="S1122" i="6"/>
  <c r="S1125" i="6"/>
  <c r="S1128" i="6"/>
  <c r="S1131" i="6"/>
  <c r="S1134" i="6"/>
  <c r="S1137" i="6"/>
  <c r="S1140" i="6"/>
  <c r="S1143" i="6"/>
  <c r="S1146" i="6"/>
  <c r="S1149" i="6"/>
  <c r="S1152" i="6"/>
  <c r="S1155" i="6"/>
  <c r="S1158" i="6"/>
  <c r="S1161" i="6"/>
  <c r="S1164" i="6"/>
  <c r="S1167" i="6"/>
  <c r="S1170" i="6"/>
  <c r="S1173" i="6"/>
  <c r="S1176" i="6"/>
  <c r="S1179" i="6"/>
  <c r="S1182" i="6"/>
  <c r="S1185" i="6"/>
  <c r="S1188" i="6"/>
  <c r="S1191" i="6"/>
  <c r="S1194" i="6"/>
  <c r="S1197" i="6"/>
  <c r="S1200" i="6"/>
  <c r="S1203" i="6"/>
  <c r="S1206" i="6"/>
  <c r="S1209" i="6"/>
  <c r="S1212" i="6"/>
  <c r="S1299" i="6"/>
  <c r="S1300" i="6"/>
  <c r="S1301" i="6"/>
  <c r="S1302" i="6"/>
  <c r="S1303" i="6"/>
  <c r="S1304" i="6"/>
  <c r="S1305" i="6"/>
  <c r="S1306" i="6"/>
  <c r="S1307" i="6"/>
  <c r="S1308" i="6"/>
  <c r="S1309" i="6"/>
  <c r="S1310" i="6"/>
  <c r="S1311" i="6"/>
  <c r="S1312" i="6"/>
  <c r="S1313" i="6"/>
  <c r="S1314" i="6"/>
  <c r="S1315" i="6"/>
  <c r="S1316" i="6"/>
  <c r="S1317" i="6"/>
  <c r="S1318" i="6"/>
  <c r="S1319" i="6"/>
  <c r="S1320" i="6"/>
  <c r="S1321" i="6"/>
  <c r="S1322" i="6"/>
  <c r="S1323" i="6"/>
  <c r="S1324" i="6"/>
  <c r="S1325" i="6"/>
  <c r="S1326" i="6"/>
  <c r="S1327" i="6"/>
  <c r="S1328" i="6"/>
  <c r="S1329" i="6"/>
  <c r="S1330" i="6"/>
  <c r="S1331" i="6"/>
  <c r="S1332" i="6"/>
  <c r="S1333" i="6"/>
  <c r="S1334" i="6"/>
  <c r="S1335" i="6"/>
  <c r="S1336" i="6"/>
  <c r="S1337" i="6"/>
  <c r="S1338" i="6"/>
  <c r="S1339" i="6"/>
  <c r="S1340" i="6"/>
  <c r="S1341" i="6"/>
  <c r="S1342" i="6"/>
  <c r="S1343" i="6"/>
  <c r="S1344" i="6"/>
  <c r="S1345" i="6"/>
  <c r="S1346" i="6"/>
  <c r="S1347" i="6"/>
  <c r="S1348" i="6"/>
  <c r="S1349" i="6"/>
  <c r="S1350" i="6"/>
  <c r="S1351" i="6"/>
  <c r="S1352" i="6"/>
  <c r="S1353" i="6"/>
  <c r="S1354" i="6"/>
  <c r="S1355" i="6"/>
  <c r="S1356" i="6"/>
  <c r="S1357" i="6"/>
  <c r="S1358" i="6"/>
  <c r="S1359" i="6"/>
  <c r="S1360" i="6"/>
  <c r="S1361" i="6"/>
  <c r="S1362" i="6"/>
  <c r="S1363" i="6"/>
  <c r="S1364" i="6"/>
  <c r="S1365" i="6"/>
  <c r="S1366" i="6"/>
  <c r="S1367" i="6"/>
  <c r="S1368" i="6"/>
  <c r="S1369" i="6"/>
  <c r="S1370" i="6"/>
  <c r="S1371" i="6"/>
  <c r="S1372" i="6"/>
  <c r="S1373" i="6"/>
  <c r="S1374" i="6"/>
  <c r="S1375" i="6"/>
  <c r="S1376" i="6"/>
  <c r="S1377" i="6"/>
  <c r="S1378" i="6"/>
  <c r="S1379" i="6"/>
  <c r="S1380" i="6"/>
  <c r="S1381" i="6"/>
  <c r="S1382" i="6"/>
  <c r="S1383" i="6"/>
  <c r="S1384" i="6"/>
  <c r="S1385" i="6"/>
  <c r="S1386" i="6"/>
  <c r="S1387" i="6"/>
  <c r="S1388" i="6"/>
  <c r="S1389" i="6"/>
  <c r="S1390" i="6"/>
  <c r="S1391" i="6"/>
  <c r="S1392" i="6"/>
  <c r="S1393" i="6"/>
  <c r="S1394" i="6"/>
  <c r="S1395" i="6"/>
  <c r="S1396" i="6"/>
  <c r="S1397" i="6"/>
  <c r="S1398" i="6"/>
  <c r="S1399" i="6"/>
  <c r="S1400" i="6"/>
  <c r="S1401" i="6"/>
  <c r="S1402" i="6"/>
  <c r="S1403" i="6"/>
  <c r="S1404" i="6"/>
  <c r="S1405" i="6"/>
  <c r="S1406" i="6"/>
  <c r="S1407" i="6"/>
  <c r="S1408" i="6"/>
  <c r="S1409" i="6"/>
  <c r="S1410" i="6"/>
  <c r="S1411" i="6"/>
  <c r="S1412" i="6"/>
  <c r="S1413" i="6"/>
  <c r="S1414" i="6"/>
  <c r="S1415" i="6"/>
  <c r="S1416" i="6"/>
  <c r="S1417" i="6"/>
  <c r="S1418" i="6"/>
  <c r="S1419" i="6"/>
  <c r="S1420" i="6"/>
  <c r="S1421" i="6"/>
  <c r="S1422" i="6"/>
  <c r="S1423" i="6"/>
  <c r="S1424" i="6"/>
  <c r="S1425" i="6"/>
  <c r="S1426" i="6"/>
  <c r="S1427" i="6"/>
  <c r="S1428" i="6"/>
  <c r="S1429" i="6"/>
  <c r="S1430" i="6"/>
  <c r="S1431" i="6"/>
  <c r="S1432" i="6"/>
  <c r="S1433" i="6"/>
  <c r="S1434" i="6"/>
  <c r="S1435" i="6"/>
  <c r="S1436" i="6"/>
  <c r="S1437" i="6"/>
  <c r="S1438" i="6"/>
  <c r="S1439" i="6"/>
  <c r="S1440" i="6"/>
  <c r="S1441" i="6"/>
  <c r="S1442" i="6"/>
  <c r="S1443" i="6"/>
  <c r="S1444" i="6"/>
  <c r="S1445" i="6"/>
  <c r="S1446" i="6"/>
  <c r="S1447" i="6"/>
  <c r="S1448" i="6"/>
  <c r="S1449" i="6"/>
  <c r="S1450" i="6"/>
  <c r="S1451" i="6"/>
  <c r="S1452" i="6"/>
  <c r="S1453" i="6"/>
  <c r="S1454" i="6"/>
  <c r="S1455" i="6"/>
  <c r="S1456" i="6"/>
  <c r="S1457" i="6"/>
  <c r="S1458" i="6"/>
  <c r="S1459" i="6"/>
  <c r="S1460" i="6"/>
  <c r="S1461" i="6"/>
  <c r="S1462" i="6"/>
  <c r="S1463" i="6"/>
  <c r="S1464" i="6"/>
  <c r="S1465" i="6"/>
  <c r="S1466" i="6"/>
  <c r="S1467" i="6"/>
  <c r="S1468" i="6"/>
  <c r="S1469" i="6"/>
  <c r="S1470" i="6"/>
  <c r="S1471" i="6"/>
  <c r="S1472" i="6"/>
  <c r="S1473" i="6"/>
  <c r="S1474" i="6"/>
  <c r="S1475" i="6"/>
  <c r="S1476" i="6"/>
  <c r="S1477" i="6"/>
  <c r="S1478" i="6"/>
  <c r="S1479" i="6"/>
  <c r="S1480" i="6"/>
  <c r="S1481" i="6"/>
  <c r="S1482" i="6"/>
  <c r="S1483" i="6"/>
  <c r="S1484" i="6"/>
  <c r="S1485" i="6"/>
  <c r="S1486" i="6"/>
  <c r="S1487" i="6"/>
  <c r="S1488" i="6"/>
  <c r="S1489" i="6"/>
  <c r="S1490" i="6"/>
  <c r="S1491" i="6"/>
  <c r="S1492" i="6"/>
  <c r="S1493" i="6"/>
  <c r="S1494" i="6"/>
  <c r="S1495" i="6"/>
  <c r="S1496" i="6"/>
  <c r="S1497" i="6"/>
  <c r="S1498" i="6"/>
  <c r="S1499" i="6"/>
  <c r="S1500" i="6"/>
  <c r="S1501" i="6"/>
  <c r="S1502" i="6"/>
  <c r="S1503" i="6"/>
  <c r="S1504" i="6"/>
  <c r="S1505" i="6"/>
  <c r="S1506" i="6"/>
  <c r="S1507" i="6"/>
  <c r="S1508" i="6"/>
  <c r="S1509" i="6"/>
  <c r="S1510" i="6"/>
  <c r="S1511" i="6"/>
  <c r="S1512" i="6"/>
  <c r="S1513" i="6"/>
  <c r="S1514" i="6"/>
  <c r="S1515" i="6"/>
  <c r="S1516" i="6"/>
  <c r="S1517" i="6"/>
  <c r="S1518" i="6"/>
  <c r="S1519" i="6"/>
  <c r="S1520" i="6"/>
  <c r="S1521" i="6"/>
  <c r="S1522" i="6"/>
  <c r="S1523" i="6"/>
  <c r="S1524" i="6"/>
  <c r="S1525" i="6"/>
  <c r="S1526" i="6"/>
  <c r="S1527" i="6"/>
  <c r="S1528" i="6"/>
  <c r="S1529" i="6"/>
  <c r="S1530" i="6"/>
  <c r="S1531" i="6"/>
  <c r="S1532" i="6"/>
  <c r="S1533" i="6"/>
  <c r="S1534" i="6"/>
  <c r="S1535" i="6"/>
  <c r="S1536" i="6"/>
  <c r="S1537" i="6"/>
  <c r="S1538" i="6"/>
  <c r="S1539" i="6"/>
  <c r="S1540" i="6"/>
  <c r="S1541" i="6"/>
  <c r="S1542" i="6"/>
  <c r="S1543" i="6"/>
  <c r="S1544" i="6"/>
  <c r="S1545" i="6"/>
  <c r="S1546" i="6"/>
  <c r="S1547" i="6"/>
  <c r="S1548" i="6"/>
  <c r="S1549" i="6"/>
  <c r="S1550" i="6"/>
  <c r="S1551" i="6"/>
  <c r="S1552" i="6"/>
  <c r="S1553" i="6"/>
  <c r="S1554" i="6"/>
  <c r="S1555" i="6"/>
  <c r="S1556" i="6"/>
  <c r="S1557" i="6"/>
  <c r="S1558" i="6"/>
  <c r="S1559" i="6"/>
  <c r="S1560" i="6"/>
  <c r="S1561" i="6"/>
  <c r="S1562" i="6"/>
  <c r="S1563" i="6"/>
  <c r="S1564" i="6"/>
  <c r="S671" i="6"/>
  <c r="S707" i="6"/>
  <c r="S734" i="6"/>
  <c r="S769" i="6"/>
  <c r="S1225" i="6"/>
  <c r="S1234" i="6"/>
  <c r="S1246" i="6"/>
  <c r="S1255" i="6"/>
  <c r="S1267" i="6"/>
  <c r="S1279" i="6"/>
  <c r="S790" i="6"/>
  <c r="S808" i="6"/>
  <c r="S826" i="6"/>
  <c r="S844" i="6"/>
  <c r="S862" i="6"/>
  <c r="S898" i="6"/>
  <c r="S916" i="6"/>
  <c r="S934" i="6"/>
  <c r="S943" i="6"/>
  <c r="S959" i="6"/>
  <c r="S968" i="6"/>
  <c r="S983" i="6"/>
  <c r="S989" i="6"/>
  <c r="S995" i="6"/>
  <c r="S1001" i="6"/>
  <c r="S1007" i="6"/>
  <c r="S1013" i="6"/>
  <c r="S1019" i="6"/>
  <c r="S1025" i="6"/>
  <c r="S1031" i="6"/>
  <c r="S1046" i="6"/>
  <c r="S1075" i="6"/>
  <c r="S1081" i="6"/>
  <c r="S1105" i="6"/>
  <c r="S1138" i="6"/>
  <c r="S1144" i="6"/>
  <c r="S1150" i="6"/>
  <c r="S1156" i="6"/>
  <c r="S1162" i="6"/>
  <c r="S1168" i="6"/>
  <c r="S1186" i="6"/>
  <c r="S1192" i="6"/>
  <c r="S1198" i="6"/>
  <c r="S1204" i="6"/>
  <c r="S1210" i="6"/>
  <c r="S659" i="6"/>
  <c r="S668" i="6"/>
  <c r="S677" i="6"/>
  <c r="S686" i="6"/>
  <c r="S695" i="6"/>
  <c r="S704" i="6"/>
  <c r="S713" i="6"/>
  <c r="S722" i="6"/>
  <c r="S731" i="6"/>
  <c r="S740" i="6"/>
  <c r="S748" i="6"/>
  <c r="S757" i="6"/>
  <c r="S766" i="6"/>
  <c r="S775" i="6"/>
  <c r="S1214" i="6"/>
  <c r="S1217" i="6"/>
  <c r="S1220" i="6"/>
  <c r="S1223" i="6"/>
  <c r="S1226" i="6"/>
  <c r="S1229" i="6"/>
  <c r="S1232" i="6"/>
  <c r="S1235" i="6"/>
  <c r="S1238" i="6"/>
  <c r="S1241" i="6"/>
  <c r="S1244" i="6"/>
  <c r="S1247" i="6"/>
  <c r="S1250" i="6"/>
  <c r="S1253" i="6"/>
  <c r="S1256" i="6"/>
  <c r="S1259" i="6"/>
  <c r="S1262" i="6"/>
  <c r="S1265" i="6"/>
  <c r="S1268" i="6"/>
  <c r="S1271" i="6"/>
  <c r="S1274" i="6"/>
  <c r="S1277" i="6"/>
  <c r="S1280" i="6"/>
  <c r="S1283" i="6"/>
  <c r="S1286" i="6"/>
  <c r="S1289" i="6"/>
  <c r="S1292" i="6"/>
  <c r="S1295" i="6"/>
  <c r="S1298" i="6"/>
  <c r="S662" i="6"/>
  <c r="S689" i="6"/>
  <c r="S725" i="6"/>
  <c r="S760" i="6"/>
  <c r="S1222" i="6"/>
  <c r="S1237" i="6"/>
  <c r="S1243" i="6"/>
  <c r="S1252" i="6"/>
  <c r="S1270" i="6"/>
  <c r="S1273" i="6"/>
  <c r="S1285" i="6"/>
  <c r="S1297" i="6"/>
  <c r="S799" i="6"/>
  <c r="S817" i="6"/>
  <c r="S835" i="6"/>
  <c r="S853" i="6"/>
  <c r="S871" i="6"/>
  <c r="S965" i="6"/>
  <c r="S980" i="6"/>
  <c r="S998" i="6"/>
  <c r="S1016" i="6"/>
  <c r="S1037" i="6"/>
  <c r="S1043" i="6"/>
  <c r="S1048" i="6"/>
  <c r="S1054" i="6"/>
  <c r="S1060" i="6"/>
  <c r="S1069" i="6"/>
  <c r="S1084" i="6"/>
  <c r="S1090" i="6"/>
  <c r="S1102" i="6"/>
  <c r="S1108" i="6"/>
  <c r="S1126" i="6"/>
  <c r="S1132" i="6"/>
  <c r="S1141" i="6"/>
  <c r="S1165" i="6"/>
  <c r="S1171" i="6"/>
  <c r="S1177" i="6"/>
  <c r="S1211" i="6"/>
  <c r="S784" i="6"/>
  <c r="S793" i="6"/>
  <c r="S802" i="6"/>
  <c r="S811" i="6"/>
  <c r="S820" i="6"/>
  <c r="S829" i="6"/>
  <c r="S838" i="6"/>
  <c r="S847" i="6"/>
  <c r="S856" i="6"/>
  <c r="S865" i="6"/>
  <c r="S874" i="6"/>
  <c r="S883" i="6"/>
  <c r="S892" i="6"/>
  <c r="S901" i="6"/>
  <c r="S910" i="6"/>
  <c r="S919" i="6"/>
  <c r="S928" i="6"/>
  <c r="S937" i="6"/>
  <c r="S946" i="6"/>
  <c r="S960" i="6"/>
  <c r="S963" i="6"/>
  <c r="S966" i="6"/>
  <c r="S969" i="6"/>
  <c r="S972" i="6"/>
  <c r="S975" i="6"/>
  <c r="S978" i="6"/>
  <c r="S981" i="6"/>
  <c r="S984" i="6"/>
  <c r="S987" i="6"/>
  <c r="S990" i="6"/>
  <c r="S993" i="6"/>
  <c r="S996" i="6"/>
  <c r="S999" i="6"/>
  <c r="S1002" i="6"/>
  <c r="S1005" i="6"/>
  <c r="S1008" i="6"/>
  <c r="S1011" i="6"/>
  <c r="S1014" i="6"/>
  <c r="S1017" i="6"/>
  <c r="S1020" i="6"/>
  <c r="S1023" i="6"/>
  <c r="S1026" i="6"/>
  <c r="S1029" i="6"/>
  <c r="S1032" i="6"/>
  <c r="S1035" i="6"/>
  <c r="S1038" i="6"/>
  <c r="S1041" i="6"/>
  <c r="S1044" i="6"/>
  <c r="S1047" i="6"/>
  <c r="S1049" i="6"/>
  <c r="S1052" i="6"/>
  <c r="S1055" i="6"/>
  <c r="S1058" i="6"/>
  <c r="S1061" i="6"/>
  <c r="S1064" i="6"/>
  <c r="S1067" i="6"/>
  <c r="S1070" i="6"/>
  <c r="S1073" i="6"/>
  <c r="S1076" i="6"/>
  <c r="S1079" i="6"/>
  <c r="S1082" i="6"/>
  <c r="S1085" i="6"/>
  <c r="S1088" i="6"/>
  <c r="S1091" i="6"/>
  <c r="S1094" i="6"/>
  <c r="S1097" i="6"/>
  <c r="S1100" i="6"/>
  <c r="S1103" i="6"/>
  <c r="S1106" i="6"/>
  <c r="S1109" i="6"/>
  <c r="S1112" i="6"/>
  <c r="S1115" i="6"/>
  <c r="S1118" i="6"/>
  <c r="S1121" i="6"/>
  <c r="S1124" i="6"/>
  <c r="S1127" i="6"/>
  <c r="S1130" i="6"/>
  <c r="S1133" i="6"/>
  <c r="S1136" i="6"/>
  <c r="S1139" i="6"/>
  <c r="S1142" i="6"/>
  <c r="S1145" i="6"/>
  <c r="S1148" i="6"/>
  <c r="S1151" i="6"/>
  <c r="S1154" i="6"/>
  <c r="S1157" i="6"/>
  <c r="S1160" i="6"/>
  <c r="S1163" i="6"/>
  <c r="S1166" i="6"/>
  <c r="S1169" i="6"/>
  <c r="S1172" i="6"/>
  <c r="S1175" i="6"/>
  <c r="S1178" i="6"/>
  <c r="S1181" i="6"/>
  <c r="S1184" i="6"/>
  <c r="S1187" i="6"/>
  <c r="S1190" i="6"/>
  <c r="S1193" i="6"/>
  <c r="S1196" i="6"/>
  <c r="S1199" i="6"/>
  <c r="S1202" i="6"/>
  <c r="S1205" i="6"/>
  <c r="S1208" i="6"/>
  <c r="S698" i="6"/>
  <c r="S751" i="6"/>
  <c r="S778" i="6"/>
  <c r="S1216" i="6"/>
  <c r="S1228" i="6"/>
  <c r="S1261" i="6"/>
  <c r="S1264" i="6"/>
  <c r="S1276" i="6"/>
  <c r="S1282" i="6"/>
  <c r="S1291" i="6"/>
  <c r="S1294" i="6"/>
  <c r="S880" i="6"/>
  <c r="S974" i="6"/>
  <c r="S986" i="6"/>
  <c r="S992" i="6"/>
  <c r="S1004" i="6"/>
  <c r="S1010" i="6"/>
  <c r="S1066" i="6"/>
  <c r="S1072" i="6"/>
  <c r="S1096" i="6"/>
  <c r="S1111" i="6"/>
  <c r="S1117" i="6"/>
  <c r="S1123" i="6"/>
  <c r="S1129" i="6"/>
  <c r="S1135" i="6"/>
  <c r="S1174" i="6"/>
  <c r="S1180" i="6"/>
  <c r="S1183" i="6"/>
  <c r="S1189" i="6"/>
  <c r="S1195" i="6"/>
  <c r="G64" i="5"/>
  <c r="E13" i="5"/>
  <c r="F64" i="5"/>
  <c r="P13" i="5"/>
  <c r="O64" i="5"/>
  <c r="B8" i="6"/>
  <c r="A7" i="6"/>
  <c r="B1296" i="6" l="1"/>
  <c r="A1295" i="6"/>
  <c r="B1208" i="6"/>
  <c r="A1207" i="6"/>
  <c r="A1516" i="6"/>
  <c r="B1517" i="6"/>
  <c r="A1179" i="6"/>
  <c r="B1180" i="6"/>
  <c r="A1059" i="6"/>
  <c r="B1060" i="6"/>
  <c r="A1348" i="6"/>
  <c r="B1349" i="6"/>
  <c r="A1327" i="6"/>
  <c r="B1328" i="6"/>
  <c r="A1234" i="6"/>
  <c r="B1235" i="6"/>
  <c r="A1492" i="6"/>
  <c r="B1493" i="6"/>
  <c r="B1385" i="6"/>
  <c r="A1384" i="6"/>
  <c r="A1095" i="6"/>
  <c r="B1096" i="6"/>
  <c r="B1417" i="6"/>
  <c r="A1417" i="6" s="1"/>
  <c r="A1416" i="6"/>
  <c r="A1431" i="6"/>
  <c r="B1432" i="6"/>
  <c r="A1264" i="6"/>
  <c r="B1265" i="6"/>
  <c r="A1156" i="6"/>
  <c r="B1157" i="6"/>
  <c r="A1548" i="6"/>
  <c r="B1549" i="6"/>
  <c r="B1131" i="6"/>
  <c r="A1130" i="6"/>
  <c r="B1453" i="6"/>
  <c r="A1452" i="6"/>
  <c r="B900" i="6"/>
  <c r="A899" i="6"/>
  <c r="B801" i="6"/>
  <c r="A800" i="6"/>
  <c r="A865" i="6"/>
  <c r="B866" i="6"/>
  <c r="A922" i="6"/>
  <c r="B923" i="6"/>
  <c r="A1000" i="6"/>
  <c r="B1001" i="6"/>
  <c r="A775" i="6"/>
  <c r="B776" i="6"/>
  <c r="B837" i="6"/>
  <c r="A836" i="6"/>
  <c r="A956" i="6"/>
  <c r="B957" i="6"/>
  <c r="A1027" i="6"/>
  <c r="B1028" i="6"/>
  <c r="P64" i="5"/>
  <c r="T1" i="6"/>
  <c r="E64" i="5"/>
  <c r="I1" i="6"/>
  <c r="A8" i="6"/>
  <c r="B9" i="6"/>
  <c r="A1208" i="6" l="1"/>
  <c r="B1209" i="6"/>
  <c r="B1297" i="6"/>
  <c r="A1296" i="6"/>
  <c r="A1453" i="6"/>
  <c r="B1454" i="6"/>
  <c r="B1518" i="6"/>
  <c r="A1517" i="6"/>
  <c r="A1131" i="6"/>
  <c r="B1132" i="6"/>
  <c r="A1549" i="6"/>
  <c r="B1550" i="6"/>
  <c r="A1157" i="6"/>
  <c r="B1158" i="6"/>
  <c r="A1432" i="6"/>
  <c r="B1433" i="6"/>
  <c r="B1329" i="6"/>
  <c r="A1328" i="6"/>
  <c r="A1180" i="6"/>
  <c r="B1181" i="6"/>
  <c r="B1386" i="6"/>
  <c r="A1385" i="6"/>
  <c r="B1266" i="6"/>
  <c r="A1265" i="6"/>
  <c r="B1494" i="6"/>
  <c r="A1493" i="6"/>
  <c r="A1096" i="6"/>
  <c r="B1097" i="6"/>
  <c r="A1235" i="6"/>
  <c r="B1236" i="6"/>
  <c r="A1060" i="6"/>
  <c r="B1061" i="6"/>
  <c r="B1350" i="6"/>
  <c r="A1349" i="6"/>
  <c r="A837" i="6"/>
  <c r="B838" i="6"/>
  <c r="A801" i="6"/>
  <c r="B802" i="6"/>
  <c r="B1029" i="6"/>
  <c r="A1028" i="6"/>
  <c r="A957" i="6"/>
  <c r="B958" i="6"/>
  <c r="B1002" i="6"/>
  <c r="A1001" i="6"/>
  <c r="B867" i="6"/>
  <c r="A866" i="6"/>
  <c r="A900" i="6"/>
  <c r="B901" i="6"/>
  <c r="B777" i="6"/>
  <c r="A776" i="6"/>
  <c r="A923" i="6"/>
  <c r="B924" i="6"/>
  <c r="I3" i="6"/>
  <c r="I4" i="6"/>
  <c r="I5" i="6"/>
  <c r="I6" i="6"/>
  <c r="I7" i="6"/>
  <c r="I8" i="6"/>
  <c r="I10" i="6"/>
  <c r="I15" i="6"/>
  <c r="I20" i="6"/>
  <c r="I28" i="6"/>
  <c r="I33" i="6"/>
  <c r="I38" i="6"/>
  <c r="I11" i="6"/>
  <c r="I19" i="6"/>
  <c r="I24" i="6"/>
  <c r="I29" i="6"/>
  <c r="I37" i="6"/>
  <c r="I42" i="6"/>
  <c r="I48" i="6"/>
  <c r="I51" i="6"/>
  <c r="I13" i="6"/>
  <c r="I14" i="6"/>
  <c r="I27" i="6"/>
  <c r="I40" i="6"/>
  <c r="I41" i="6"/>
  <c r="I49" i="6"/>
  <c r="I21" i="6"/>
  <c r="I34" i="6"/>
  <c r="I35" i="6"/>
  <c r="I56" i="6"/>
  <c r="I59" i="6"/>
  <c r="I62" i="6"/>
  <c r="I65" i="6"/>
  <c r="I68" i="6"/>
  <c r="I71" i="6"/>
  <c r="I74" i="6"/>
  <c r="I77" i="6"/>
  <c r="I80" i="6"/>
  <c r="I83" i="6"/>
  <c r="I86" i="6"/>
  <c r="I89" i="6"/>
  <c r="I92" i="6"/>
  <c r="I95" i="6"/>
  <c r="I98" i="6"/>
  <c r="I101" i="6"/>
  <c r="I32" i="6"/>
  <c r="I45" i="6"/>
  <c r="I53" i="6"/>
  <c r="I54" i="6"/>
  <c r="I63" i="6"/>
  <c r="I72" i="6"/>
  <c r="I85" i="6"/>
  <c r="I90" i="6"/>
  <c r="I103" i="6"/>
  <c r="I106" i="6"/>
  <c r="I16" i="6"/>
  <c r="I52" i="6"/>
  <c r="I55" i="6"/>
  <c r="I64" i="6"/>
  <c r="I73" i="6"/>
  <c r="I88" i="6"/>
  <c r="I93" i="6"/>
  <c r="I18" i="6"/>
  <c r="I26" i="6"/>
  <c r="I31" i="6"/>
  <c r="I39" i="6"/>
  <c r="I23" i="6"/>
  <c r="I36" i="6"/>
  <c r="I44" i="6"/>
  <c r="I47" i="6"/>
  <c r="I58" i="6"/>
  <c r="I67" i="6"/>
  <c r="I76" i="6"/>
  <c r="I81" i="6"/>
  <c r="I94" i="6"/>
  <c r="I99" i="6"/>
  <c r="I12" i="6"/>
  <c r="I25" i="6"/>
  <c r="I46" i="6"/>
  <c r="I50" i="6"/>
  <c r="I60" i="6"/>
  <c r="I69" i="6"/>
  <c r="I79" i="6"/>
  <c r="I84" i="6"/>
  <c r="I75" i="6"/>
  <c r="I110" i="6"/>
  <c r="I115" i="6"/>
  <c r="I120" i="6"/>
  <c r="I128" i="6"/>
  <c r="I133" i="6"/>
  <c r="I138" i="6"/>
  <c r="I17" i="6"/>
  <c r="I70" i="6"/>
  <c r="I82" i="6"/>
  <c r="I113" i="6"/>
  <c r="I118" i="6"/>
  <c r="I123" i="6"/>
  <c r="I131" i="6"/>
  <c r="I136" i="6"/>
  <c r="I141" i="6"/>
  <c r="I9" i="6"/>
  <c r="I57" i="6"/>
  <c r="I78" i="6"/>
  <c r="I91" i="6"/>
  <c r="I102" i="6"/>
  <c r="I104" i="6"/>
  <c r="I108" i="6"/>
  <c r="I116" i="6"/>
  <c r="I121" i="6"/>
  <c r="I126" i="6"/>
  <c r="I134" i="6"/>
  <c r="I139" i="6"/>
  <c r="I30" i="6"/>
  <c r="I87" i="6"/>
  <c r="I100" i="6"/>
  <c r="I105" i="6"/>
  <c r="I111" i="6"/>
  <c r="I119" i="6"/>
  <c r="I124" i="6"/>
  <c r="I129" i="6"/>
  <c r="I137" i="6"/>
  <c r="I142" i="6"/>
  <c r="I144" i="6"/>
  <c r="I147" i="6"/>
  <c r="I150" i="6"/>
  <c r="I153" i="6"/>
  <c r="I156" i="6"/>
  <c r="I159" i="6"/>
  <c r="I162" i="6"/>
  <c r="I165" i="6"/>
  <c r="I168" i="6"/>
  <c r="I171" i="6"/>
  <c r="I174" i="6"/>
  <c r="I177" i="6"/>
  <c r="I180" i="6"/>
  <c r="I183" i="6"/>
  <c r="I186" i="6"/>
  <c r="I22" i="6"/>
  <c r="I66" i="6"/>
  <c r="I109" i="6"/>
  <c r="I122" i="6"/>
  <c r="I143" i="6"/>
  <c r="I154" i="6"/>
  <c r="I167" i="6"/>
  <c r="I172" i="6"/>
  <c r="I185" i="6"/>
  <c r="I191" i="6"/>
  <c r="I194" i="6"/>
  <c r="I197" i="6"/>
  <c r="I200" i="6"/>
  <c r="I203" i="6"/>
  <c r="I206" i="6"/>
  <c r="I209" i="6"/>
  <c r="I212" i="6"/>
  <c r="I215" i="6"/>
  <c r="I218" i="6"/>
  <c r="I221" i="6"/>
  <c r="I224" i="6"/>
  <c r="I227" i="6"/>
  <c r="I230" i="6"/>
  <c r="I233" i="6"/>
  <c r="I236" i="6"/>
  <c r="I107" i="6"/>
  <c r="I135" i="6"/>
  <c r="I145" i="6"/>
  <c r="I152" i="6"/>
  <c r="I157" i="6"/>
  <c r="I170" i="6"/>
  <c r="I175" i="6"/>
  <c r="I188" i="6"/>
  <c r="I114" i="6"/>
  <c r="I127" i="6"/>
  <c r="I140" i="6"/>
  <c r="I146" i="6"/>
  <c r="I155" i="6"/>
  <c r="I160" i="6"/>
  <c r="I97" i="6"/>
  <c r="I169" i="6"/>
  <c r="I181" i="6"/>
  <c r="I182" i="6"/>
  <c r="I239" i="6"/>
  <c r="I117" i="6"/>
  <c r="I130" i="6"/>
  <c r="I166" i="6"/>
  <c r="I178" i="6"/>
  <c r="I179" i="6"/>
  <c r="I195" i="6"/>
  <c r="I196" i="6"/>
  <c r="I204" i="6"/>
  <c r="I205" i="6"/>
  <c r="I213" i="6"/>
  <c r="I214" i="6"/>
  <c r="I222" i="6"/>
  <c r="I223" i="6"/>
  <c r="I231" i="6"/>
  <c r="I232" i="6"/>
  <c r="I61" i="6"/>
  <c r="I158" i="6"/>
  <c r="I176" i="6"/>
  <c r="I132" i="6"/>
  <c r="I149" i="6"/>
  <c r="I161" i="6"/>
  <c r="I173" i="6"/>
  <c r="I189" i="6"/>
  <c r="I190" i="6"/>
  <c r="I198" i="6"/>
  <c r="I199" i="6"/>
  <c r="I207" i="6"/>
  <c r="I208" i="6"/>
  <c r="I216" i="6"/>
  <c r="I217" i="6"/>
  <c r="I225" i="6"/>
  <c r="I226" i="6"/>
  <c r="I234" i="6"/>
  <c r="I235" i="6"/>
  <c r="I43" i="6"/>
  <c r="I151" i="6"/>
  <c r="I164" i="6"/>
  <c r="I187" i="6"/>
  <c r="I271" i="6"/>
  <c r="I272" i="6"/>
  <c r="I273" i="6"/>
  <c r="I274" i="6"/>
  <c r="I275" i="6"/>
  <c r="I276" i="6"/>
  <c r="I277" i="6"/>
  <c r="I278" i="6"/>
  <c r="I279" i="6"/>
  <c r="I280" i="6"/>
  <c r="I96" i="6"/>
  <c r="I112" i="6"/>
  <c r="I125" i="6"/>
  <c r="I184" i="6"/>
  <c r="I193" i="6"/>
  <c r="I201" i="6"/>
  <c r="I210" i="6"/>
  <c r="I219" i="6"/>
  <c r="I228" i="6"/>
  <c r="I237" i="6"/>
  <c r="I148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02" i="6"/>
  <c r="I211" i="6"/>
  <c r="I220" i="6"/>
  <c r="I229" i="6"/>
  <c r="I163" i="6"/>
  <c r="I192" i="6"/>
  <c r="I238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952" i="6"/>
  <c r="I953" i="6"/>
  <c r="I954" i="6"/>
  <c r="I955" i="6"/>
  <c r="I956" i="6"/>
  <c r="I957" i="6"/>
  <c r="I958" i="6"/>
  <c r="I1212" i="6"/>
  <c r="I1214" i="6"/>
  <c r="I1217" i="6"/>
  <c r="I1220" i="6"/>
  <c r="I1223" i="6"/>
  <c r="I1226" i="6"/>
  <c r="I1229" i="6"/>
  <c r="I1232" i="6"/>
  <c r="I1235" i="6"/>
  <c r="I1238" i="6"/>
  <c r="I1241" i="6"/>
  <c r="I1244" i="6"/>
  <c r="I1247" i="6"/>
  <c r="I1250" i="6"/>
  <c r="I1253" i="6"/>
  <c r="I1256" i="6"/>
  <c r="I1259" i="6"/>
  <c r="I1262" i="6"/>
  <c r="I1265" i="6"/>
  <c r="I1268" i="6"/>
  <c r="I1271" i="6"/>
  <c r="I1274" i="6"/>
  <c r="I1277" i="6"/>
  <c r="I1280" i="6"/>
  <c r="I1283" i="6"/>
  <c r="I1286" i="6"/>
  <c r="I1289" i="6"/>
  <c r="I1292" i="6"/>
  <c r="I1295" i="6"/>
  <c r="I1298" i="6"/>
  <c r="I1218" i="6"/>
  <c r="I1227" i="6"/>
  <c r="I1236" i="6"/>
  <c r="I1242" i="6"/>
  <c r="I1269" i="6"/>
  <c r="I1215" i="6"/>
  <c r="I1221" i="6"/>
  <c r="I1230" i="6"/>
  <c r="I1239" i="6"/>
  <c r="I1251" i="6"/>
  <c r="I1260" i="6"/>
  <c r="I1284" i="6"/>
  <c r="I1287" i="6"/>
  <c r="I1290" i="6"/>
  <c r="I1296" i="6"/>
  <c r="I1299" i="6"/>
  <c r="I1213" i="6"/>
  <c r="I1216" i="6"/>
  <c r="I1219" i="6"/>
  <c r="I1222" i="6"/>
  <c r="I1225" i="6"/>
  <c r="I1228" i="6"/>
  <c r="I1231" i="6"/>
  <c r="I1234" i="6"/>
  <c r="I1237" i="6"/>
  <c r="I1240" i="6"/>
  <c r="I1243" i="6"/>
  <c r="I1246" i="6"/>
  <c r="I1249" i="6"/>
  <c r="I1252" i="6"/>
  <c r="I1255" i="6"/>
  <c r="I1258" i="6"/>
  <c r="I1261" i="6"/>
  <c r="I1264" i="6"/>
  <c r="I1267" i="6"/>
  <c r="I1270" i="6"/>
  <c r="I1273" i="6"/>
  <c r="I1276" i="6"/>
  <c r="I1279" i="6"/>
  <c r="I1282" i="6"/>
  <c r="I1285" i="6"/>
  <c r="I1288" i="6"/>
  <c r="I1291" i="6"/>
  <c r="I1294" i="6"/>
  <c r="I1297" i="6"/>
  <c r="I2" i="6"/>
  <c r="I1233" i="6"/>
  <c r="I1245" i="6"/>
  <c r="I1263" i="6"/>
  <c r="I1266" i="6"/>
  <c r="I1278" i="6"/>
  <c r="I1293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224" i="6"/>
  <c r="I1248" i="6"/>
  <c r="I1254" i="6"/>
  <c r="I1257" i="6"/>
  <c r="I1272" i="6"/>
  <c r="I1275" i="6"/>
  <c r="I1281" i="6"/>
  <c r="T4" i="6"/>
  <c r="T7" i="6"/>
  <c r="T9" i="6"/>
  <c r="T12" i="6"/>
  <c r="T15" i="6"/>
  <c r="T18" i="6"/>
  <c r="T21" i="6"/>
  <c r="T24" i="6"/>
  <c r="T27" i="6"/>
  <c r="T30" i="6"/>
  <c r="T33" i="6"/>
  <c r="T36" i="6"/>
  <c r="T39" i="6"/>
  <c r="T42" i="6"/>
  <c r="T3" i="6"/>
  <c r="T17" i="6"/>
  <c r="T22" i="6"/>
  <c r="T35" i="6"/>
  <c r="T40" i="6"/>
  <c r="T45" i="6"/>
  <c r="T48" i="6"/>
  <c r="T51" i="6"/>
  <c r="T8" i="6"/>
  <c r="T13" i="6"/>
  <c r="T26" i="6"/>
  <c r="T31" i="6"/>
  <c r="T44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5" i="6"/>
  <c r="T11" i="6"/>
  <c r="T25" i="6"/>
  <c r="T38" i="6"/>
  <c r="T49" i="6"/>
  <c r="T19" i="6"/>
  <c r="T32" i="6"/>
  <c r="T52" i="6"/>
  <c r="T10" i="6"/>
  <c r="T23" i="6"/>
  <c r="T20" i="6"/>
  <c r="T28" i="6"/>
  <c r="T41" i="6"/>
  <c r="T47" i="6"/>
  <c r="T43" i="6"/>
  <c r="T14" i="6"/>
  <c r="T103" i="6"/>
  <c r="T106" i="6"/>
  <c r="T109" i="6"/>
  <c r="T112" i="6"/>
  <c r="T115" i="6"/>
  <c r="T118" i="6"/>
  <c r="T121" i="6"/>
  <c r="T124" i="6"/>
  <c r="T127" i="6"/>
  <c r="T130" i="6"/>
  <c r="T133" i="6"/>
  <c r="T136" i="6"/>
  <c r="T139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16" i="6"/>
  <c r="T29" i="6"/>
  <c r="T37" i="6"/>
  <c r="T34" i="6"/>
  <c r="T117" i="6"/>
  <c r="T122" i="6"/>
  <c r="T135" i="6"/>
  <c r="T140" i="6"/>
  <c r="T6" i="6"/>
  <c r="T107" i="6"/>
  <c r="T120" i="6"/>
  <c r="T125" i="6"/>
  <c r="T138" i="6"/>
  <c r="T46" i="6"/>
  <c r="T50" i="6"/>
  <c r="T104" i="6"/>
  <c r="T110" i="6"/>
  <c r="T123" i="6"/>
  <c r="T128" i="6"/>
  <c r="T141" i="6"/>
  <c r="T105" i="6"/>
  <c r="T108" i="6"/>
  <c r="T113" i="6"/>
  <c r="T126" i="6"/>
  <c r="T131" i="6"/>
  <c r="T188" i="6"/>
  <c r="T189" i="6"/>
  <c r="T190" i="6"/>
  <c r="T191" i="6"/>
  <c r="T192" i="6"/>
  <c r="T193" i="6"/>
  <c r="T194" i="6"/>
  <c r="T195" i="6"/>
  <c r="T196" i="6"/>
  <c r="T197" i="6"/>
  <c r="T198" i="6"/>
  <c r="T199" i="6"/>
  <c r="T200" i="6"/>
  <c r="T201" i="6"/>
  <c r="T202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T220" i="6"/>
  <c r="T221" i="6"/>
  <c r="T222" i="6"/>
  <c r="T223" i="6"/>
  <c r="T224" i="6"/>
  <c r="T225" i="6"/>
  <c r="T226" i="6"/>
  <c r="T227" i="6"/>
  <c r="T228" i="6"/>
  <c r="T229" i="6"/>
  <c r="T230" i="6"/>
  <c r="T231" i="6"/>
  <c r="T232" i="6"/>
  <c r="T233" i="6"/>
  <c r="T234" i="6"/>
  <c r="T235" i="6"/>
  <c r="T236" i="6"/>
  <c r="T134" i="6"/>
  <c r="T119" i="6"/>
  <c r="T132" i="6"/>
  <c r="T111" i="6"/>
  <c r="T116" i="6"/>
  <c r="T129" i="6"/>
  <c r="T237" i="6"/>
  <c r="T239" i="6"/>
  <c r="T240" i="6"/>
  <c r="T241" i="6"/>
  <c r="T242" i="6"/>
  <c r="T243" i="6"/>
  <c r="T244" i="6"/>
  <c r="T245" i="6"/>
  <c r="T246" i="6"/>
  <c r="T247" i="6"/>
  <c r="T248" i="6"/>
  <c r="T249" i="6"/>
  <c r="T250" i="6"/>
  <c r="T251" i="6"/>
  <c r="T252" i="6"/>
  <c r="T253" i="6"/>
  <c r="T254" i="6"/>
  <c r="T255" i="6"/>
  <c r="T256" i="6"/>
  <c r="T257" i="6"/>
  <c r="T258" i="6"/>
  <c r="T259" i="6"/>
  <c r="T260" i="6"/>
  <c r="T261" i="6"/>
  <c r="T262" i="6"/>
  <c r="T263" i="6"/>
  <c r="T264" i="6"/>
  <c r="T265" i="6"/>
  <c r="T266" i="6"/>
  <c r="T267" i="6"/>
  <c r="T268" i="6"/>
  <c r="T269" i="6"/>
  <c r="T137" i="6"/>
  <c r="T238" i="6"/>
  <c r="T270" i="6"/>
  <c r="T271" i="6"/>
  <c r="T272" i="6"/>
  <c r="T273" i="6"/>
  <c r="T274" i="6"/>
  <c r="T275" i="6"/>
  <c r="T278" i="6"/>
  <c r="T276" i="6"/>
  <c r="T279" i="6"/>
  <c r="T281" i="6"/>
  <c r="T282" i="6"/>
  <c r="T283" i="6"/>
  <c r="T284" i="6"/>
  <c r="T285" i="6"/>
  <c r="T286" i="6"/>
  <c r="T287" i="6"/>
  <c r="T288" i="6"/>
  <c r="T289" i="6"/>
  <c r="T290" i="6"/>
  <c r="T291" i="6"/>
  <c r="T292" i="6"/>
  <c r="T293" i="6"/>
  <c r="T294" i="6"/>
  <c r="T295" i="6"/>
  <c r="T296" i="6"/>
  <c r="T297" i="6"/>
  <c r="T298" i="6"/>
  <c r="T299" i="6"/>
  <c r="T300" i="6"/>
  <c r="T301" i="6"/>
  <c r="T302" i="6"/>
  <c r="T303" i="6"/>
  <c r="T304" i="6"/>
  <c r="T305" i="6"/>
  <c r="T306" i="6"/>
  <c r="T307" i="6"/>
  <c r="T308" i="6"/>
  <c r="T309" i="6"/>
  <c r="T310" i="6"/>
  <c r="T311" i="6"/>
  <c r="T312" i="6"/>
  <c r="T313" i="6"/>
  <c r="T314" i="6"/>
  <c r="T315" i="6"/>
  <c r="T316" i="6"/>
  <c r="T317" i="6"/>
  <c r="T318" i="6"/>
  <c r="T319" i="6"/>
  <c r="T320" i="6"/>
  <c r="T321" i="6"/>
  <c r="T322" i="6"/>
  <c r="T323" i="6"/>
  <c r="T324" i="6"/>
  <c r="T325" i="6"/>
  <c r="T326" i="6"/>
  <c r="T327" i="6"/>
  <c r="T328" i="6"/>
  <c r="T329" i="6"/>
  <c r="T330" i="6"/>
  <c r="T331" i="6"/>
  <c r="T332" i="6"/>
  <c r="T333" i="6"/>
  <c r="T334" i="6"/>
  <c r="T335" i="6"/>
  <c r="T336" i="6"/>
  <c r="T337" i="6"/>
  <c r="T338" i="6"/>
  <c r="T339" i="6"/>
  <c r="T340" i="6"/>
  <c r="T341" i="6"/>
  <c r="T342" i="6"/>
  <c r="T343" i="6"/>
  <c r="T344" i="6"/>
  <c r="T345" i="6"/>
  <c r="T346" i="6"/>
  <c r="T347" i="6"/>
  <c r="T348" i="6"/>
  <c r="T349" i="6"/>
  <c r="T350" i="6"/>
  <c r="T351" i="6"/>
  <c r="T352" i="6"/>
  <c r="T353" i="6"/>
  <c r="T354" i="6"/>
  <c r="T355" i="6"/>
  <c r="T356" i="6"/>
  <c r="T280" i="6"/>
  <c r="T114" i="6"/>
  <c r="T357" i="6"/>
  <c r="T277" i="6"/>
  <c r="T358" i="6"/>
  <c r="T359" i="6"/>
  <c r="T360" i="6"/>
  <c r="T361" i="6"/>
  <c r="T362" i="6"/>
  <c r="T363" i="6"/>
  <c r="T364" i="6"/>
  <c r="T365" i="6"/>
  <c r="T366" i="6"/>
  <c r="T367" i="6"/>
  <c r="T368" i="6"/>
  <c r="T369" i="6"/>
  <c r="T370" i="6"/>
  <c r="T371" i="6"/>
  <c r="T372" i="6"/>
  <c r="T373" i="6"/>
  <c r="T374" i="6"/>
  <c r="T375" i="6"/>
  <c r="T376" i="6"/>
  <c r="T377" i="6"/>
  <c r="T378" i="6"/>
  <c r="T379" i="6"/>
  <c r="T380" i="6"/>
  <c r="T381" i="6"/>
  <c r="T382" i="6"/>
  <c r="T383" i="6"/>
  <c r="T384" i="6"/>
  <c r="T385" i="6"/>
  <c r="T386" i="6"/>
  <c r="T387" i="6"/>
  <c r="T388" i="6"/>
  <c r="T389" i="6"/>
  <c r="T390" i="6"/>
  <c r="T391" i="6"/>
  <c r="T392" i="6"/>
  <c r="T393" i="6"/>
  <c r="T394" i="6"/>
  <c r="T395" i="6"/>
  <c r="T396" i="6"/>
  <c r="T397" i="6"/>
  <c r="T398" i="6"/>
  <c r="T399" i="6"/>
  <c r="T400" i="6"/>
  <c r="T401" i="6"/>
  <c r="T402" i="6"/>
  <c r="T403" i="6"/>
  <c r="T404" i="6"/>
  <c r="T405" i="6"/>
  <c r="T406" i="6"/>
  <c r="T407" i="6"/>
  <c r="T408" i="6"/>
  <c r="T409" i="6"/>
  <c r="T410" i="6"/>
  <c r="T411" i="6"/>
  <c r="T412" i="6"/>
  <c r="T413" i="6"/>
  <c r="T414" i="6"/>
  <c r="T415" i="6"/>
  <c r="T416" i="6"/>
  <c r="T417" i="6"/>
  <c r="T418" i="6"/>
  <c r="T419" i="6"/>
  <c r="T420" i="6"/>
  <c r="T421" i="6"/>
  <c r="T422" i="6"/>
  <c r="T423" i="6"/>
  <c r="T424" i="6"/>
  <c r="T425" i="6"/>
  <c r="T426" i="6"/>
  <c r="T427" i="6"/>
  <c r="T428" i="6"/>
  <c r="T429" i="6"/>
  <c r="T430" i="6"/>
  <c r="T431" i="6"/>
  <c r="T432" i="6"/>
  <c r="T433" i="6"/>
  <c r="T434" i="6"/>
  <c r="T435" i="6"/>
  <c r="T436" i="6"/>
  <c r="T437" i="6"/>
  <c r="T438" i="6"/>
  <c r="T439" i="6"/>
  <c r="T440" i="6"/>
  <c r="T441" i="6"/>
  <c r="T442" i="6"/>
  <c r="T443" i="6"/>
  <c r="T444" i="6"/>
  <c r="T445" i="6"/>
  <c r="T446" i="6"/>
  <c r="T447" i="6"/>
  <c r="T448" i="6"/>
  <c r="T449" i="6"/>
  <c r="T450" i="6"/>
  <c r="T451" i="6"/>
  <c r="T452" i="6"/>
  <c r="T453" i="6"/>
  <c r="T454" i="6"/>
  <c r="T455" i="6"/>
  <c r="T456" i="6"/>
  <c r="T457" i="6"/>
  <c r="T458" i="6"/>
  <c r="T459" i="6"/>
  <c r="T460" i="6"/>
  <c r="T461" i="6"/>
  <c r="T462" i="6"/>
  <c r="T463" i="6"/>
  <c r="T464" i="6"/>
  <c r="T465" i="6"/>
  <c r="T466" i="6"/>
  <c r="T467" i="6"/>
  <c r="T468" i="6"/>
  <c r="T469" i="6"/>
  <c r="T470" i="6"/>
  <c r="T471" i="6"/>
  <c r="T472" i="6"/>
  <c r="T473" i="6"/>
  <c r="T474" i="6"/>
  <c r="T475" i="6"/>
  <c r="T476" i="6"/>
  <c r="T477" i="6"/>
  <c r="T478" i="6"/>
  <c r="T479" i="6"/>
  <c r="T480" i="6"/>
  <c r="T481" i="6"/>
  <c r="T482" i="6"/>
  <c r="T483" i="6"/>
  <c r="T484" i="6"/>
  <c r="T485" i="6"/>
  <c r="T486" i="6"/>
  <c r="T487" i="6"/>
  <c r="T488" i="6"/>
  <c r="T489" i="6"/>
  <c r="T490" i="6"/>
  <c r="T491" i="6"/>
  <c r="T492" i="6"/>
  <c r="T493" i="6"/>
  <c r="T494" i="6"/>
  <c r="T495" i="6"/>
  <c r="T496" i="6"/>
  <c r="T497" i="6"/>
  <c r="T498" i="6"/>
  <c r="T499" i="6"/>
  <c r="T500" i="6"/>
  <c r="T501" i="6"/>
  <c r="T502" i="6"/>
  <c r="T503" i="6"/>
  <c r="T504" i="6"/>
  <c r="T505" i="6"/>
  <c r="T506" i="6"/>
  <c r="T507" i="6"/>
  <c r="T508" i="6"/>
  <c r="T509" i="6"/>
  <c r="T510" i="6"/>
  <c r="T511" i="6"/>
  <c r="T512" i="6"/>
  <c r="T513" i="6"/>
  <c r="T514" i="6"/>
  <c r="T517" i="6"/>
  <c r="T520" i="6"/>
  <c r="T523" i="6"/>
  <c r="T526" i="6"/>
  <c r="T529" i="6"/>
  <c r="T532" i="6"/>
  <c r="T535" i="6"/>
  <c r="T538" i="6"/>
  <c r="T541" i="6"/>
  <c r="T544" i="6"/>
  <c r="T547" i="6"/>
  <c r="T550" i="6"/>
  <c r="T553" i="6"/>
  <c r="T556" i="6"/>
  <c r="T559" i="6"/>
  <c r="T562" i="6"/>
  <c r="T565" i="6"/>
  <c r="T568" i="6"/>
  <c r="T571" i="6"/>
  <c r="T574" i="6"/>
  <c r="T577" i="6"/>
  <c r="T580" i="6"/>
  <c r="T583" i="6"/>
  <c r="T586" i="6"/>
  <c r="T589" i="6"/>
  <c r="T592" i="6"/>
  <c r="T595" i="6"/>
  <c r="T598" i="6"/>
  <c r="T601" i="6"/>
  <c r="T604" i="6"/>
  <c r="T606" i="6"/>
  <c r="T609" i="6"/>
  <c r="T612" i="6"/>
  <c r="T615" i="6"/>
  <c r="T618" i="6"/>
  <c r="T621" i="6"/>
  <c r="T624" i="6"/>
  <c r="T627" i="6"/>
  <c r="T630" i="6"/>
  <c r="T633" i="6"/>
  <c r="T636" i="6"/>
  <c r="T639" i="6"/>
  <c r="T642" i="6"/>
  <c r="T645" i="6"/>
  <c r="T648" i="6"/>
  <c r="T651" i="6"/>
  <c r="T654" i="6"/>
  <c r="T655" i="6"/>
  <c r="T656" i="6"/>
  <c r="T657" i="6"/>
  <c r="T658" i="6"/>
  <c r="T659" i="6"/>
  <c r="T660" i="6"/>
  <c r="T661" i="6"/>
  <c r="T662" i="6"/>
  <c r="T663" i="6"/>
  <c r="T664" i="6"/>
  <c r="T665" i="6"/>
  <c r="T666" i="6"/>
  <c r="T667" i="6"/>
  <c r="T668" i="6"/>
  <c r="T669" i="6"/>
  <c r="T670" i="6"/>
  <c r="T671" i="6"/>
  <c r="T672" i="6"/>
  <c r="T673" i="6"/>
  <c r="T674" i="6"/>
  <c r="T675" i="6"/>
  <c r="T676" i="6"/>
  <c r="T677" i="6"/>
  <c r="T678" i="6"/>
  <c r="T679" i="6"/>
  <c r="T680" i="6"/>
  <c r="T681" i="6"/>
  <c r="T682" i="6"/>
  <c r="T683" i="6"/>
  <c r="T684" i="6"/>
  <c r="T685" i="6"/>
  <c r="T686" i="6"/>
  <c r="T687" i="6"/>
  <c r="T688" i="6"/>
  <c r="T689" i="6"/>
  <c r="T690" i="6"/>
  <c r="T691" i="6"/>
  <c r="T692" i="6"/>
  <c r="T693" i="6"/>
  <c r="T694" i="6"/>
  <c r="T695" i="6"/>
  <c r="T696" i="6"/>
  <c r="T697" i="6"/>
  <c r="T698" i="6"/>
  <c r="T699" i="6"/>
  <c r="T700" i="6"/>
  <c r="T701" i="6"/>
  <c r="T702" i="6"/>
  <c r="T703" i="6"/>
  <c r="T704" i="6"/>
  <c r="T705" i="6"/>
  <c r="T706" i="6"/>
  <c r="T707" i="6"/>
  <c r="T708" i="6"/>
  <c r="T709" i="6"/>
  <c r="T710" i="6"/>
  <c r="T711" i="6"/>
  <c r="T712" i="6"/>
  <c r="T713" i="6"/>
  <c r="T714" i="6"/>
  <c r="T715" i="6"/>
  <c r="T716" i="6"/>
  <c r="T717" i="6"/>
  <c r="T718" i="6"/>
  <c r="T719" i="6"/>
  <c r="T720" i="6"/>
  <c r="T721" i="6"/>
  <c r="T722" i="6"/>
  <c r="T723" i="6"/>
  <c r="T724" i="6"/>
  <c r="T725" i="6"/>
  <c r="T726" i="6"/>
  <c r="T727" i="6"/>
  <c r="T728" i="6"/>
  <c r="T729" i="6"/>
  <c r="T730" i="6"/>
  <c r="T731" i="6"/>
  <c r="T732" i="6"/>
  <c r="T733" i="6"/>
  <c r="T734" i="6"/>
  <c r="T735" i="6"/>
  <c r="T736" i="6"/>
  <c r="T737" i="6"/>
  <c r="T738" i="6"/>
  <c r="T739" i="6"/>
  <c r="T740" i="6"/>
  <c r="T741" i="6"/>
  <c r="T742" i="6"/>
  <c r="T743" i="6"/>
  <c r="T744" i="6"/>
  <c r="T745" i="6"/>
  <c r="T746" i="6"/>
  <c r="T747" i="6"/>
  <c r="T748" i="6"/>
  <c r="T749" i="6"/>
  <c r="T750" i="6"/>
  <c r="T751" i="6"/>
  <c r="T752" i="6"/>
  <c r="T753" i="6"/>
  <c r="T754" i="6"/>
  <c r="T755" i="6"/>
  <c r="T756" i="6"/>
  <c r="T757" i="6"/>
  <c r="T758" i="6"/>
  <c r="T759" i="6"/>
  <c r="T760" i="6"/>
  <c r="T761" i="6"/>
  <c r="T762" i="6"/>
  <c r="T763" i="6"/>
  <c r="T764" i="6"/>
  <c r="T765" i="6"/>
  <c r="T766" i="6"/>
  <c r="T767" i="6"/>
  <c r="T768" i="6"/>
  <c r="T769" i="6"/>
  <c r="T770" i="6"/>
  <c r="T771" i="6"/>
  <c r="T772" i="6"/>
  <c r="T773" i="6"/>
  <c r="T774" i="6"/>
  <c r="T775" i="6"/>
  <c r="T776" i="6"/>
  <c r="T777" i="6"/>
  <c r="T778" i="6"/>
  <c r="T779" i="6"/>
  <c r="T780" i="6"/>
  <c r="T781" i="6"/>
  <c r="T782" i="6"/>
  <c r="T783" i="6"/>
  <c r="T784" i="6"/>
  <c r="T785" i="6"/>
  <c r="T786" i="6"/>
  <c r="T787" i="6"/>
  <c r="T788" i="6"/>
  <c r="T789" i="6"/>
  <c r="T790" i="6"/>
  <c r="T791" i="6"/>
  <c r="T792" i="6"/>
  <c r="T793" i="6"/>
  <c r="T794" i="6"/>
  <c r="T795" i="6"/>
  <c r="T796" i="6"/>
  <c r="T797" i="6"/>
  <c r="T798" i="6"/>
  <c r="T799" i="6"/>
  <c r="T800" i="6"/>
  <c r="T801" i="6"/>
  <c r="T802" i="6"/>
  <c r="T803" i="6"/>
  <c r="T804" i="6"/>
  <c r="T805" i="6"/>
  <c r="T806" i="6"/>
  <c r="T807" i="6"/>
  <c r="T808" i="6"/>
  <c r="T809" i="6"/>
  <c r="T810" i="6"/>
  <c r="T811" i="6"/>
  <c r="T812" i="6"/>
  <c r="T813" i="6"/>
  <c r="T814" i="6"/>
  <c r="T815" i="6"/>
  <c r="T816" i="6"/>
  <c r="T817" i="6"/>
  <c r="T818" i="6"/>
  <c r="T819" i="6"/>
  <c r="T820" i="6"/>
  <c r="T821" i="6"/>
  <c r="T822" i="6"/>
  <c r="T823" i="6"/>
  <c r="T824" i="6"/>
  <c r="T825" i="6"/>
  <c r="T826" i="6"/>
  <c r="T827" i="6"/>
  <c r="T828" i="6"/>
  <c r="T829" i="6"/>
  <c r="T830" i="6"/>
  <c r="T831" i="6"/>
  <c r="T832" i="6"/>
  <c r="T833" i="6"/>
  <c r="T834" i="6"/>
  <c r="T835" i="6"/>
  <c r="T836" i="6"/>
  <c r="T837" i="6"/>
  <c r="T838" i="6"/>
  <c r="T839" i="6"/>
  <c r="T840" i="6"/>
  <c r="T841" i="6"/>
  <c r="T842" i="6"/>
  <c r="T843" i="6"/>
  <c r="T844" i="6"/>
  <c r="T845" i="6"/>
  <c r="T846" i="6"/>
  <c r="T847" i="6"/>
  <c r="T848" i="6"/>
  <c r="T849" i="6"/>
  <c r="T850" i="6"/>
  <c r="T851" i="6"/>
  <c r="T852" i="6"/>
  <c r="T853" i="6"/>
  <c r="T854" i="6"/>
  <c r="T855" i="6"/>
  <c r="T856" i="6"/>
  <c r="T857" i="6"/>
  <c r="T858" i="6"/>
  <c r="T859" i="6"/>
  <c r="T860" i="6"/>
  <c r="T861" i="6"/>
  <c r="T862" i="6"/>
  <c r="T863" i="6"/>
  <c r="T864" i="6"/>
  <c r="T865" i="6"/>
  <c r="T866" i="6"/>
  <c r="T867" i="6"/>
  <c r="T868" i="6"/>
  <c r="T869" i="6"/>
  <c r="T870" i="6"/>
  <c r="T871" i="6"/>
  <c r="T872" i="6"/>
  <c r="T873" i="6"/>
  <c r="T874" i="6"/>
  <c r="T875" i="6"/>
  <c r="T876" i="6"/>
  <c r="T877" i="6"/>
  <c r="T878" i="6"/>
  <c r="T879" i="6"/>
  <c r="T880" i="6"/>
  <c r="T881" i="6"/>
  <c r="T882" i="6"/>
  <c r="T883" i="6"/>
  <c r="T884" i="6"/>
  <c r="T885" i="6"/>
  <c r="T886" i="6"/>
  <c r="T887" i="6"/>
  <c r="T888" i="6"/>
  <c r="T889" i="6"/>
  <c r="T890" i="6"/>
  <c r="T891" i="6"/>
  <c r="T892" i="6"/>
  <c r="T893" i="6"/>
  <c r="T894" i="6"/>
  <c r="T895" i="6"/>
  <c r="T896" i="6"/>
  <c r="T897" i="6"/>
  <c r="T898" i="6"/>
  <c r="T899" i="6"/>
  <c r="T900" i="6"/>
  <c r="T901" i="6"/>
  <c r="T902" i="6"/>
  <c r="T903" i="6"/>
  <c r="T904" i="6"/>
  <c r="T905" i="6"/>
  <c r="T906" i="6"/>
  <c r="T907" i="6"/>
  <c r="T908" i="6"/>
  <c r="T909" i="6"/>
  <c r="T910" i="6"/>
  <c r="T911" i="6"/>
  <c r="T912" i="6"/>
  <c r="T913" i="6"/>
  <c r="T914" i="6"/>
  <c r="T915" i="6"/>
  <c r="T916" i="6"/>
  <c r="T917" i="6"/>
  <c r="T918" i="6"/>
  <c r="T919" i="6"/>
  <c r="T920" i="6"/>
  <c r="T921" i="6"/>
  <c r="T922" i="6"/>
  <c r="T923" i="6"/>
  <c r="T924" i="6"/>
  <c r="T925" i="6"/>
  <c r="T926" i="6"/>
  <c r="T927" i="6"/>
  <c r="T928" i="6"/>
  <c r="T929" i="6"/>
  <c r="T930" i="6"/>
  <c r="T931" i="6"/>
  <c r="T932" i="6"/>
  <c r="T933" i="6"/>
  <c r="T934" i="6"/>
  <c r="T935" i="6"/>
  <c r="T936" i="6"/>
  <c r="T937" i="6"/>
  <c r="T938" i="6"/>
  <c r="T939" i="6"/>
  <c r="T940" i="6"/>
  <c r="T941" i="6"/>
  <c r="T942" i="6"/>
  <c r="T943" i="6"/>
  <c r="T944" i="6"/>
  <c r="T945" i="6"/>
  <c r="T946" i="6"/>
  <c r="T947" i="6"/>
  <c r="T948" i="6"/>
  <c r="T949" i="6"/>
  <c r="T950" i="6"/>
  <c r="T951" i="6"/>
  <c r="T952" i="6"/>
  <c r="T953" i="6"/>
  <c r="T954" i="6"/>
  <c r="T955" i="6"/>
  <c r="T956" i="6"/>
  <c r="T957" i="6"/>
  <c r="T515" i="6"/>
  <c r="T518" i="6"/>
  <c r="T521" i="6"/>
  <c r="T524" i="6"/>
  <c r="T527" i="6"/>
  <c r="T530" i="6"/>
  <c r="T533" i="6"/>
  <c r="T536" i="6"/>
  <c r="T539" i="6"/>
  <c r="T542" i="6"/>
  <c r="T545" i="6"/>
  <c r="T548" i="6"/>
  <c r="T551" i="6"/>
  <c r="T554" i="6"/>
  <c r="T557" i="6"/>
  <c r="T560" i="6"/>
  <c r="T563" i="6"/>
  <c r="T566" i="6"/>
  <c r="T569" i="6"/>
  <c r="T572" i="6"/>
  <c r="T575" i="6"/>
  <c r="T578" i="6"/>
  <c r="T581" i="6"/>
  <c r="T584" i="6"/>
  <c r="T587" i="6"/>
  <c r="T590" i="6"/>
  <c r="T593" i="6"/>
  <c r="T596" i="6"/>
  <c r="T599" i="6"/>
  <c r="T602" i="6"/>
  <c r="T605" i="6"/>
  <c r="T608" i="6"/>
  <c r="T611" i="6"/>
  <c r="T614" i="6"/>
  <c r="T617" i="6"/>
  <c r="T620" i="6"/>
  <c r="T623" i="6"/>
  <c r="T626" i="6"/>
  <c r="T629" i="6"/>
  <c r="T632" i="6"/>
  <c r="T635" i="6"/>
  <c r="T638" i="6"/>
  <c r="T641" i="6"/>
  <c r="T644" i="6"/>
  <c r="T647" i="6"/>
  <c r="T650" i="6"/>
  <c r="T653" i="6"/>
  <c r="T516" i="6"/>
  <c r="T519" i="6"/>
  <c r="T522" i="6"/>
  <c r="T525" i="6"/>
  <c r="T528" i="6"/>
  <c r="T531" i="6"/>
  <c r="T534" i="6"/>
  <c r="T537" i="6"/>
  <c r="T540" i="6"/>
  <c r="T543" i="6"/>
  <c r="T546" i="6"/>
  <c r="T549" i="6"/>
  <c r="T552" i="6"/>
  <c r="T555" i="6"/>
  <c r="T558" i="6"/>
  <c r="T561" i="6"/>
  <c r="T564" i="6"/>
  <c r="T567" i="6"/>
  <c r="T570" i="6"/>
  <c r="T573" i="6"/>
  <c r="T576" i="6"/>
  <c r="T579" i="6"/>
  <c r="T582" i="6"/>
  <c r="T585" i="6"/>
  <c r="T588" i="6"/>
  <c r="T591" i="6"/>
  <c r="T594" i="6"/>
  <c r="T597" i="6"/>
  <c r="T600" i="6"/>
  <c r="T603" i="6"/>
  <c r="T607" i="6"/>
  <c r="T610" i="6"/>
  <c r="T613" i="6"/>
  <c r="T616" i="6"/>
  <c r="T619" i="6"/>
  <c r="T622" i="6"/>
  <c r="T625" i="6"/>
  <c r="T628" i="6"/>
  <c r="T631" i="6"/>
  <c r="T634" i="6"/>
  <c r="T637" i="6"/>
  <c r="T640" i="6"/>
  <c r="T643" i="6"/>
  <c r="T646" i="6"/>
  <c r="T649" i="6"/>
  <c r="T652" i="6"/>
  <c r="T958" i="6"/>
  <c r="T959" i="6"/>
  <c r="T960" i="6"/>
  <c r="T961" i="6"/>
  <c r="T962" i="6"/>
  <c r="T963" i="6"/>
  <c r="T964" i="6"/>
  <c r="T965" i="6"/>
  <c r="T966" i="6"/>
  <c r="T967" i="6"/>
  <c r="T968" i="6"/>
  <c r="T969" i="6"/>
  <c r="T970" i="6"/>
  <c r="T971" i="6"/>
  <c r="T972" i="6"/>
  <c r="T973" i="6"/>
  <c r="T974" i="6"/>
  <c r="T975" i="6"/>
  <c r="T976" i="6"/>
  <c r="T977" i="6"/>
  <c r="T978" i="6"/>
  <c r="T979" i="6"/>
  <c r="T980" i="6"/>
  <c r="T981" i="6"/>
  <c r="T982" i="6"/>
  <c r="T983" i="6"/>
  <c r="T984" i="6"/>
  <c r="T985" i="6"/>
  <c r="T986" i="6"/>
  <c r="T987" i="6"/>
  <c r="T988" i="6"/>
  <c r="T989" i="6"/>
  <c r="T990" i="6"/>
  <c r="T991" i="6"/>
  <c r="T992" i="6"/>
  <c r="T993" i="6"/>
  <c r="T994" i="6"/>
  <c r="T995" i="6"/>
  <c r="T996" i="6"/>
  <c r="T997" i="6"/>
  <c r="T998" i="6"/>
  <c r="T999" i="6"/>
  <c r="T1000" i="6"/>
  <c r="T1001" i="6"/>
  <c r="T1002" i="6"/>
  <c r="T1003" i="6"/>
  <c r="T1004" i="6"/>
  <c r="T1005" i="6"/>
  <c r="T1006" i="6"/>
  <c r="T1007" i="6"/>
  <c r="T1008" i="6"/>
  <c r="T1009" i="6"/>
  <c r="T1010" i="6"/>
  <c r="T1011" i="6"/>
  <c r="T1012" i="6"/>
  <c r="T1013" i="6"/>
  <c r="T1014" i="6"/>
  <c r="T1015" i="6"/>
  <c r="T1016" i="6"/>
  <c r="T1017" i="6"/>
  <c r="T1018" i="6"/>
  <c r="T1019" i="6"/>
  <c r="T1020" i="6"/>
  <c r="T1021" i="6"/>
  <c r="T1022" i="6"/>
  <c r="T1023" i="6"/>
  <c r="T1024" i="6"/>
  <c r="T1025" i="6"/>
  <c r="T1026" i="6"/>
  <c r="T1027" i="6"/>
  <c r="T1028" i="6"/>
  <c r="T1029" i="6"/>
  <c r="T1030" i="6"/>
  <c r="T1031" i="6"/>
  <c r="T1032" i="6"/>
  <c r="T1033" i="6"/>
  <c r="T1034" i="6"/>
  <c r="T1035" i="6"/>
  <c r="T1036" i="6"/>
  <c r="T1037" i="6"/>
  <c r="T1038" i="6"/>
  <c r="T1039" i="6"/>
  <c r="T1040" i="6"/>
  <c r="T1041" i="6"/>
  <c r="T1042" i="6"/>
  <c r="T1043" i="6"/>
  <c r="T1044" i="6"/>
  <c r="T1045" i="6"/>
  <c r="T1046" i="6"/>
  <c r="T1047" i="6"/>
  <c r="T1048" i="6"/>
  <c r="T1049" i="6"/>
  <c r="T1050" i="6"/>
  <c r="T1051" i="6"/>
  <c r="T1052" i="6"/>
  <c r="T1053" i="6"/>
  <c r="T1054" i="6"/>
  <c r="T1055" i="6"/>
  <c r="T1056" i="6"/>
  <c r="T1057" i="6"/>
  <c r="T1058" i="6"/>
  <c r="T1059" i="6"/>
  <c r="T1060" i="6"/>
  <c r="T1061" i="6"/>
  <c r="T1062" i="6"/>
  <c r="T1063" i="6"/>
  <c r="T1064" i="6"/>
  <c r="T1065" i="6"/>
  <c r="T1066" i="6"/>
  <c r="T1067" i="6"/>
  <c r="T1068" i="6"/>
  <c r="T1069" i="6"/>
  <c r="T1070" i="6"/>
  <c r="T1071" i="6"/>
  <c r="T1072" i="6"/>
  <c r="T1073" i="6"/>
  <c r="T1074" i="6"/>
  <c r="T1075" i="6"/>
  <c r="T1076" i="6"/>
  <c r="T1077" i="6"/>
  <c r="T1078" i="6"/>
  <c r="T1079" i="6"/>
  <c r="T1080" i="6"/>
  <c r="T1081" i="6"/>
  <c r="T1082" i="6"/>
  <c r="T1083" i="6"/>
  <c r="T1084" i="6"/>
  <c r="T1085" i="6"/>
  <c r="T1086" i="6"/>
  <c r="T1087" i="6"/>
  <c r="T1088" i="6"/>
  <c r="T1089" i="6"/>
  <c r="T1090" i="6"/>
  <c r="T1091" i="6"/>
  <c r="T1092" i="6"/>
  <c r="T1093" i="6"/>
  <c r="T1094" i="6"/>
  <c r="T1095" i="6"/>
  <c r="T1096" i="6"/>
  <c r="T1097" i="6"/>
  <c r="T1098" i="6"/>
  <c r="T1099" i="6"/>
  <c r="T1100" i="6"/>
  <c r="T1101" i="6"/>
  <c r="T1102" i="6"/>
  <c r="T1103" i="6"/>
  <c r="T1104" i="6"/>
  <c r="T1105" i="6"/>
  <c r="T1106" i="6"/>
  <c r="T1107" i="6"/>
  <c r="T1108" i="6"/>
  <c r="T1109" i="6"/>
  <c r="T1110" i="6"/>
  <c r="T1111" i="6"/>
  <c r="T1112" i="6"/>
  <c r="T1113" i="6"/>
  <c r="T1114" i="6"/>
  <c r="T1115" i="6"/>
  <c r="T1116" i="6"/>
  <c r="T1117" i="6"/>
  <c r="T1118" i="6"/>
  <c r="T1119" i="6"/>
  <c r="T1120" i="6"/>
  <c r="T1121" i="6"/>
  <c r="T1122" i="6"/>
  <c r="T1123" i="6"/>
  <c r="T1124" i="6"/>
  <c r="T1125" i="6"/>
  <c r="T1126" i="6"/>
  <c r="T1127" i="6"/>
  <c r="T1128" i="6"/>
  <c r="T1129" i="6"/>
  <c r="T1130" i="6"/>
  <c r="T1131" i="6"/>
  <c r="T1132" i="6"/>
  <c r="T1133" i="6"/>
  <c r="T1134" i="6"/>
  <c r="T1135" i="6"/>
  <c r="T1136" i="6"/>
  <c r="T1137" i="6"/>
  <c r="T1138" i="6"/>
  <c r="T1139" i="6"/>
  <c r="T1140" i="6"/>
  <c r="T1141" i="6"/>
  <c r="T1142" i="6"/>
  <c r="T1143" i="6"/>
  <c r="T1144" i="6"/>
  <c r="T1145" i="6"/>
  <c r="T1146" i="6"/>
  <c r="T1147" i="6"/>
  <c r="T1148" i="6"/>
  <c r="T1149" i="6"/>
  <c r="T1150" i="6"/>
  <c r="T1151" i="6"/>
  <c r="T1152" i="6"/>
  <c r="T1153" i="6"/>
  <c r="T1154" i="6"/>
  <c r="T1155" i="6"/>
  <c r="T1156" i="6"/>
  <c r="T1157" i="6"/>
  <c r="T1158" i="6"/>
  <c r="T1159" i="6"/>
  <c r="T1160" i="6"/>
  <c r="T1161" i="6"/>
  <c r="T1162" i="6"/>
  <c r="T1163" i="6"/>
  <c r="T1164" i="6"/>
  <c r="T1165" i="6"/>
  <c r="T1166" i="6"/>
  <c r="T1167" i="6"/>
  <c r="T1168" i="6"/>
  <c r="T1169" i="6"/>
  <c r="T1170" i="6"/>
  <c r="T1171" i="6"/>
  <c r="T1172" i="6"/>
  <c r="T1173" i="6"/>
  <c r="T1174" i="6"/>
  <c r="T1175" i="6"/>
  <c r="T1176" i="6"/>
  <c r="T1177" i="6"/>
  <c r="T1178" i="6"/>
  <c r="T1179" i="6"/>
  <c r="T1180" i="6"/>
  <c r="T1181" i="6"/>
  <c r="T1182" i="6"/>
  <c r="T1183" i="6"/>
  <c r="T1184" i="6"/>
  <c r="T1185" i="6"/>
  <c r="T1186" i="6"/>
  <c r="T1187" i="6"/>
  <c r="T1188" i="6"/>
  <c r="T1189" i="6"/>
  <c r="T1190" i="6"/>
  <c r="T1191" i="6"/>
  <c r="T1192" i="6"/>
  <c r="T1193" i="6"/>
  <c r="T1194" i="6"/>
  <c r="T1195" i="6"/>
  <c r="T1196" i="6"/>
  <c r="T1197" i="6"/>
  <c r="T1198" i="6"/>
  <c r="T1199" i="6"/>
  <c r="T1200" i="6"/>
  <c r="T1201" i="6"/>
  <c r="T1202" i="6"/>
  <c r="T1203" i="6"/>
  <c r="T1204" i="6"/>
  <c r="T1205" i="6"/>
  <c r="T1206" i="6"/>
  <c r="T1207" i="6"/>
  <c r="T1208" i="6"/>
  <c r="T1209" i="6"/>
  <c r="T1210" i="6"/>
  <c r="T1211" i="6"/>
  <c r="T1212" i="6"/>
  <c r="T1216" i="6"/>
  <c r="T1215" i="6"/>
  <c r="T1218" i="6"/>
  <c r="T1221" i="6"/>
  <c r="T1224" i="6"/>
  <c r="T1227" i="6"/>
  <c r="T1230" i="6"/>
  <c r="T1233" i="6"/>
  <c r="T1236" i="6"/>
  <c r="T1239" i="6"/>
  <c r="T1242" i="6"/>
  <c r="T1245" i="6"/>
  <c r="T1248" i="6"/>
  <c r="T1251" i="6"/>
  <c r="T1254" i="6"/>
  <c r="T1257" i="6"/>
  <c r="T1260" i="6"/>
  <c r="T1263" i="6"/>
  <c r="T1266" i="6"/>
  <c r="T1269" i="6"/>
  <c r="T1272" i="6"/>
  <c r="T1275" i="6"/>
  <c r="T1278" i="6"/>
  <c r="T1281" i="6"/>
  <c r="T1284" i="6"/>
  <c r="T1287" i="6"/>
  <c r="T1290" i="6"/>
  <c r="T1293" i="6"/>
  <c r="T1296" i="6"/>
  <c r="T2" i="6"/>
  <c r="T1213" i="6"/>
  <c r="T1299" i="6"/>
  <c r="T1300" i="6"/>
  <c r="T1301" i="6"/>
  <c r="T1302" i="6"/>
  <c r="T1303" i="6"/>
  <c r="T1304" i="6"/>
  <c r="T1305" i="6"/>
  <c r="T1306" i="6"/>
  <c r="T1307" i="6"/>
  <c r="T1308" i="6"/>
  <c r="T1309" i="6"/>
  <c r="T1310" i="6"/>
  <c r="T1311" i="6"/>
  <c r="T1312" i="6"/>
  <c r="T1313" i="6"/>
  <c r="T1314" i="6"/>
  <c r="T1315" i="6"/>
  <c r="T1316" i="6"/>
  <c r="T1317" i="6"/>
  <c r="T1318" i="6"/>
  <c r="T1319" i="6"/>
  <c r="T1320" i="6"/>
  <c r="T1321" i="6"/>
  <c r="T1322" i="6"/>
  <c r="T1323" i="6"/>
  <c r="T1324" i="6"/>
  <c r="T1325" i="6"/>
  <c r="T1326" i="6"/>
  <c r="T1327" i="6"/>
  <c r="T1328" i="6"/>
  <c r="T1329" i="6"/>
  <c r="T1330" i="6"/>
  <c r="T1331" i="6"/>
  <c r="T1332" i="6"/>
  <c r="T1333" i="6"/>
  <c r="T1334" i="6"/>
  <c r="T1335" i="6"/>
  <c r="T1336" i="6"/>
  <c r="T1337" i="6"/>
  <c r="T1338" i="6"/>
  <c r="T1339" i="6"/>
  <c r="T1340" i="6"/>
  <c r="T1341" i="6"/>
  <c r="T1342" i="6"/>
  <c r="T1343" i="6"/>
  <c r="T1344" i="6"/>
  <c r="T1345" i="6"/>
  <c r="T1346" i="6"/>
  <c r="T1347" i="6"/>
  <c r="T1348" i="6"/>
  <c r="T1349" i="6"/>
  <c r="T1350" i="6"/>
  <c r="T1351" i="6"/>
  <c r="T1352" i="6"/>
  <c r="T1353" i="6"/>
  <c r="T1354" i="6"/>
  <c r="T1355" i="6"/>
  <c r="T1356" i="6"/>
  <c r="T1357" i="6"/>
  <c r="T1358" i="6"/>
  <c r="T1359" i="6"/>
  <c r="T1360" i="6"/>
  <c r="T1361" i="6"/>
  <c r="T1362" i="6"/>
  <c r="T1363" i="6"/>
  <c r="T1364" i="6"/>
  <c r="T1365" i="6"/>
  <c r="T1366" i="6"/>
  <c r="T1367" i="6"/>
  <c r="T1368" i="6"/>
  <c r="T1369" i="6"/>
  <c r="T1370" i="6"/>
  <c r="T1371" i="6"/>
  <c r="T1372" i="6"/>
  <c r="T1373" i="6"/>
  <c r="T1374" i="6"/>
  <c r="T1375" i="6"/>
  <c r="T1376" i="6"/>
  <c r="T1377" i="6"/>
  <c r="T1378" i="6"/>
  <c r="T1379" i="6"/>
  <c r="T1380" i="6"/>
  <c r="T1381" i="6"/>
  <c r="T1382" i="6"/>
  <c r="T1383" i="6"/>
  <c r="T1384" i="6"/>
  <c r="T1385" i="6"/>
  <c r="T1386" i="6"/>
  <c r="T1387" i="6"/>
  <c r="T1388" i="6"/>
  <c r="T1389" i="6"/>
  <c r="T1390" i="6"/>
  <c r="T1391" i="6"/>
  <c r="T1392" i="6"/>
  <c r="T1393" i="6"/>
  <c r="T1394" i="6"/>
  <c r="T1395" i="6"/>
  <c r="T1396" i="6"/>
  <c r="T1397" i="6"/>
  <c r="T1398" i="6"/>
  <c r="T1399" i="6"/>
  <c r="T1400" i="6"/>
  <c r="T1401" i="6"/>
  <c r="T1402" i="6"/>
  <c r="T1403" i="6"/>
  <c r="T1404" i="6"/>
  <c r="T1405" i="6"/>
  <c r="T1406" i="6"/>
  <c r="T1407" i="6"/>
  <c r="T1408" i="6"/>
  <c r="T1409" i="6"/>
  <c r="T1410" i="6"/>
  <c r="T1411" i="6"/>
  <c r="T1412" i="6"/>
  <c r="T1413" i="6"/>
  <c r="T1414" i="6"/>
  <c r="T1415" i="6"/>
  <c r="T1416" i="6"/>
  <c r="T1417" i="6"/>
  <c r="T1418" i="6"/>
  <c r="T1419" i="6"/>
  <c r="T1420" i="6"/>
  <c r="T1421" i="6"/>
  <c r="T1422" i="6"/>
  <c r="T1423" i="6"/>
  <c r="T1424" i="6"/>
  <c r="T1425" i="6"/>
  <c r="T1426" i="6"/>
  <c r="T1427" i="6"/>
  <c r="T1428" i="6"/>
  <c r="T1429" i="6"/>
  <c r="T1430" i="6"/>
  <c r="T1431" i="6"/>
  <c r="T1432" i="6"/>
  <c r="T1433" i="6"/>
  <c r="T1434" i="6"/>
  <c r="T1435" i="6"/>
  <c r="T1436" i="6"/>
  <c r="T1437" i="6"/>
  <c r="T1438" i="6"/>
  <c r="T1439" i="6"/>
  <c r="T1440" i="6"/>
  <c r="T1441" i="6"/>
  <c r="T1442" i="6"/>
  <c r="T1443" i="6"/>
  <c r="T1444" i="6"/>
  <c r="T1445" i="6"/>
  <c r="T1446" i="6"/>
  <c r="T1447" i="6"/>
  <c r="T1448" i="6"/>
  <c r="T1449" i="6"/>
  <c r="T1450" i="6"/>
  <c r="T1451" i="6"/>
  <c r="T1452" i="6"/>
  <c r="T1453" i="6"/>
  <c r="T1454" i="6"/>
  <c r="T1455" i="6"/>
  <c r="T1456" i="6"/>
  <c r="T1457" i="6"/>
  <c r="T1458" i="6"/>
  <c r="T1459" i="6"/>
  <c r="T1460" i="6"/>
  <c r="T1461" i="6"/>
  <c r="T1462" i="6"/>
  <c r="T1463" i="6"/>
  <c r="T1464" i="6"/>
  <c r="T1465" i="6"/>
  <c r="T1466" i="6"/>
  <c r="T1467" i="6"/>
  <c r="T1468" i="6"/>
  <c r="T1469" i="6"/>
  <c r="T1470" i="6"/>
  <c r="T1471" i="6"/>
  <c r="T1472" i="6"/>
  <c r="T1473" i="6"/>
  <c r="T1474" i="6"/>
  <c r="T1475" i="6"/>
  <c r="T1476" i="6"/>
  <c r="T1477" i="6"/>
  <c r="T1478" i="6"/>
  <c r="T1479" i="6"/>
  <c r="T1480" i="6"/>
  <c r="T1481" i="6"/>
  <c r="T1482" i="6"/>
  <c r="T1483" i="6"/>
  <c r="T1484" i="6"/>
  <c r="T1485" i="6"/>
  <c r="T1486" i="6"/>
  <c r="T1487" i="6"/>
  <c r="T1488" i="6"/>
  <c r="T1489" i="6"/>
  <c r="T1490" i="6"/>
  <c r="T1491" i="6"/>
  <c r="T1492" i="6"/>
  <c r="T1493" i="6"/>
  <c r="T1494" i="6"/>
  <c r="T1495" i="6"/>
  <c r="T1496" i="6"/>
  <c r="T1497" i="6"/>
  <c r="T1498" i="6"/>
  <c r="T1499" i="6"/>
  <c r="T1500" i="6"/>
  <c r="T1501" i="6"/>
  <c r="T1502" i="6"/>
  <c r="T1503" i="6"/>
  <c r="T1504" i="6"/>
  <c r="T1505" i="6"/>
  <c r="T1506" i="6"/>
  <c r="T1507" i="6"/>
  <c r="T1508" i="6"/>
  <c r="T1509" i="6"/>
  <c r="T1510" i="6"/>
  <c r="T1511" i="6"/>
  <c r="T1512" i="6"/>
  <c r="T1513" i="6"/>
  <c r="T1514" i="6"/>
  <c r="T1515" i="6"/>
  <c r="T1516" i="6"/>
  <c r="T1517" i="6"/>
  <c r="T1518" i="6"/>
  <c r="T1519" i="6"/>
  <c r="T1520" i="6"/>
  <c r="T1521" i="6"/>
  <c r="T1522" i="6"/>
  <c r="T1523" i="6"/>
  <c r="T1524" i="6"/>
  <c r="T1525" i="6"/>
  <c r="T1526" i="6"/>
  <c r="T1527" i="6"/>
  <c r="T1528" i="6"/>
  <c r="T1529" i="6"/>
  <c r="T1530" i="6"/>
  <c r="T1531" i="6"/>
  <c r="T1532" i="6"/>
  <c r="T1533" i="6"/>
  <c r="T1534" i="6"/>
  <c r="T1535" i="6"/>
  <c r="T1536" i="6"/>
  <c r="T1537" i="6"/>
  <c r="T1538" i="6"/>
  <c r="T1539" i="6"/>
  <c r="T1540" i="6"/>
  <c r="T1541" i="6"/>
  <c r="T1542" i="6"/>
  <c r="T1543" i="6"/>
  <c r="T1544" i="6"/>
  <c r="T1545" i="6"/>
  <c r="T1546" i="6"/>
  <c r="T1547" i="6"/>
  <c r="T1548" i="6"/>
  <c r="T1549" i="6"/>
  <c r="T1550" i="6"/>
  <c r="T1551" i="6"/>
  <c r="T1552" i="6"/>
  <c r="T1553" i="6"/>
  <c r="T1554" i="6"/>
  <c r="T1555" i="6"/>
  <c r="T1556" i="6"/>
  <c r="T1557" i="6"/>
  <c r="T1558" i="6"/>
  <c r="T1559" i="6"/>
  <c r="T1560" i="6"/>
  <c r="T1561" i="6"/>
  <c r="T1562" i="6"/>
  <c r="T1563" i="6"/>
  <c r="T1564" i="6"/>
  <c r="T1214" i="6"/>
  <c r="T1217" i="6"/>
  <c r="T1220" i="6"/>
  <c r="T1223" i="6"/>
  <c r="T1226" i="6"/>
  <c r="T1229" i="6"/>
  <c r="T1232" i="6"/>
  <c r="T1235" i="6"/>
  <c r="T1238" i="6"/>
  <c r="T1241" i="6"/>
  <c r="T1244" i="6"/>
  <c r="T1247" i="6"/>
  <c r="T1250" i="6"/>
  <c r="T1253" i="6"/>
  <c r="T1256" i="6"/>
  <c r="T1259" i="6"/>
  <c r="T1262" i="6"/>
  <c r="T1265" i="6"/>
  <c r="T1268" i="6"/>
  <c r="T1271" i="6"/>
  <c r="T1274" i="6"/>
  <c r="T1277" i="6"/>
  <c r="T1280" i="6"/>
  <c r="T1283" i="6"/>
  <c r="T1286" i="6"/>
  <c r="T1289" i="6"/>
  <c r="T1292" i="6"/>
  <c r="T1295" i="6"/>
  <c r="T1298" i="6"/>
  <c r="T1231" i="6"/>
  <c r="T1249" i="6"/>
  <c r="T1267" i="6"/>
  <c r="T1285" i="6"/>
  <c r="T1234" i="6"/>
  <c r="T1228" i="6"/>
  <c r="T1246" i="6"/>
  <c r="T1264" i="6"/>
  <c r="T1282" i="6"/>
  <c r="T1225" i="6"/>
  <c r="T1243" i="6"/>
  <c r="T1261" i="6"/>
  <c r="T1279" i="6"/>
  <c r="T1297" i="6"/>
  <c r="T1222" i="6"/>
  <c r="T1240" i="6"/>
  <c r="T1258" i="6"/>
  <c r="T1276" i="6"/>
  <c r="T1294" i="6"/>
  <c r="T1219" i="6"/>
  <c r="T1237" i="6"/>
  <c r="T1255" i="6"/>
  <c r="T1273" i="6"/>
  <c r="T1291" i="6"/>
  <c r="T1252" i="6"/>
  <c r="T1270" i="6"/>
  <c r="T1288" i="6"/>
  <c r="B10" i="6"/>
  <c r="A9" i="6"/>
  <c r="A1297" i="6" l="1"/>
  <c r="B1298" i="6"/>
  <c r="B1210" i="6"/>
  <c r="A1209" i="6"/>
  <c r="B1062" i="6"/>
  <c r="A1061" i="6"/>
  <c r="A1181" i="6"/>
  <c r="B1182" i="6"/>
  <c r="A1158" i="6"/>
  <c r="B1159" i="6"/>
  <c r="A1132" i="6"/>
  <c r="B1133" i="6"/>
  <c r="B1495" i="6"/>
  <c r="A1494" i="6"/>
  <c r="A1236" i="6"/>
  <c r="B1237" i="6"/>
  <c r="B1351" i="6"/>
  <c r="A1350" i="6"/>
  <c r="A1266" i="6"/>
  <c r="B1267" i="6"/>
  <c r="B1330" i="6"/>
  <c r="A1329" i="6"/>
  <c r="B1519" i="6"/>
  <c r="A1518" i="6"/>
  <c r="B1098" i="6"/>
  <c r="A1097" i="6"/>
  <c r="B1434" i="6"/>
  <c r="A1433" i="6"/>
  <c r="B1551" i="6"/>
  <c r="A1550" i="6"/>
  <c r="B1455" i="6"/>
  <c r="A1454" i="6"/>
  <c r="A1386" i="6"/>
  <c r="B1387" i="6"/>
  <c r="A838" i="6"/>
  <c r="B839" i="6"/>
  <c r="A867" i="6"/>
  <c r="B868" i="6"/>
  <c r="B1030" i="6"/>
  <c r="A1029" i="6"/>
  <c r="A901" i="6"/>
  <c r="B902" i="6"/>
  <c r="A777" i="6"/>
  <c r="B778" i="6"/>
  <c r="B1003" i="6"/>
  <c r="A1002" i="6"/>
  <c r="A924" i="6"/>
  <c r="B925" i="6"/>
  <c r="A958" i="6"/>
  <c r="B959" i="6"/>
  <c r="A802" i="6"/>
  <c r="B803" i="6"/>
  <c r="H1248" i="6"/>
  <c r="H1560" i="6"/>
  <c r="H1554" i="6"/>
  <c r="H1548" i="6"/>
  <c r="H1542" i="6"/>
  <c r="H1536" i="6"/>
  <c r="H1530" i="6"/>
  <c r="H1524" i="6"/>
  <c r="H1518" i="6"/>
  <c r="H1512" i="6"/>
  <c r="H1506" i="6"/>
  <c r="H1500" i="6"/>
  <c r="H1494" i="6"/>
  <c r="H1488" i="6"/>
  <c r="H1482" i="6"/>
  <c r="H1476" i="6"/>
  <c r="H1470" i="6"/>
  <c r="H1464" i="6"/>
  <c r="H1458" i="6"/>
  <c r="H1452" i="6"/>
  <c r="H1446" i="6"/>
  <c r="H1440" i="6"/>
  <c r="H1434" i="6"/>
  <c r="H1428" i="6"/>
  <c r="H1422" i="6"/>
  <c r="H1416" i="6"/>
  <c r="H1410" i="6"/>
  <c r="H1404" i="6"/>
  <c r="H1281" i="6"/>
  <c r="H1224" i="6"/>
  <c r="H1559" i="6"/>
  <c r="H1553" i="6"/>
  <c r="H1547" i="6"/>
  <c r="H1541" i="6"/>
  <c r="H1535" i="6"/>
  <c r="H1529" i="6"/>
  <c r="H1523" i="6"/>
  <c r="H1517" i="6"/>
  <c r="H1511" i="6"/>
  <c r="H1505" i="6"/>
  <c r="H1499" i="6"/>
  <c r="H1493" i="6"/>
  <c r="H1487" i="6"/>
  <c r="H1481" i="6"/>
  <c r="H1475" i="6"/>
  <c r="H1469" i="6"/>
  <c r="H1463" i="6"/>
  <c r="H1457" i="6"/>
  <c r="H1451" i="6"/>
  <c r="H1445" i="6"/>
  <c r="H1439" i="6"/>
  <c r="H1433" i="6"/>
  <c r="H1427" i="6"/>
  <c r="H1421" i="6"/>
  <c r="H1415" i="6"/>
  <c r="H1409" i="6"/>
  <c r="H1275" i="6"/>
  <c r="H1564" i="6"/>
  <c r="H1558" i="6"/>
  <c r="H1552" i="6"/>
  <c r="H1546" i="6"/>
  <c r="H1540" i="6"/>
  <c r="H1534" i="6"/>
  <c r="H1528" i="6"/>
  <c r="H1522" i="6"/>
  <c r="H1516" i="6"/>
  <c r="H1510" i="6"/>
  <c r="H1504" i="6"/>
  <c r="H1498" i="6"/>
  <c r="H1492" i="6"/>
  <c r="H1486" i="6"/>
  <c r="H1480" i="6"/>
  <c r="H1474" i="6"/>
  <c r="H1468" i="6"/>
  <c r="H1462" i="6"/>
  <c r="H1456" i="6"/>
  <c r="H1450" i="6"/>
  <c r="H1444" i="6"/>
  <c r="H1438" i="6"/>
  <c r="H1432" i="6"/>
  <c r="H1426" i="6"/>
  <c r="H1420" i="6"/>
  <c r="H1414" i="6"/>
  <c r="H1272" i="6"/>
  <c r="H1563" i="6"/>
  <c r="H1557" i="6"/>
  <c r="H1551" i="6"/>
  <c r="H1545" i="6"/>
  <c r="H1539" i="6"/>
  <c r="H1533" i="6"/>
  <c r="H1527" i="6"/>
  <c r="H1521" i="6"/>
  <c r="H1515" i="6"/>
  <c r="H1509" i="6"/>
  <c r="H1503" i="6"/>
  <c r="H1497" i="6"/>
  <c r="H1491" i="6"/>
  <c r="H1485" i="6"/>
  <c r="H1479" i="6"/>
  <c r="H1473" i="6"/>
  <c r="H1467" i="6"/>
  <c r="H1461" i="6"/>
  <c r="H1455" i="6"/>
  <c r="H1449" i="6"/>
  <c r="H1443" i="6"/>
  <c r="H1437" i="6"/>
  <c r="H1431" i="6"/>
  <c r="H1425" i="6"/>
  <c r="H1419" i="6"/>
  <c r="H1413" i="6"/>
  <c r="H1407" i="6"/>
  <c r="H1257" i="6"/>
  <c r="H1562" i="6"/>
  <c r="H1556" i="6"/>
  <c r="H1550" i="6"/>
  <c r="H1544" i="6"/>
  <c r="H1538" i="6"/>
  <c r="H1532" i="6"/>
  <c r="H1526" i="6"/>
  <c r="H1520" i="6"/>
  <c r="H1514" i="6"/>
  <c r="H1508" i="6"/>
  <c r="H1502" i="6"/>
  <c r="H1496" i="6"/>
  <c r="H1490" i="6"/>
  <c r="H1484" i="6"/>
  <c r="H1478" i="6"/>
  <c r="H1472" i="6"/>
  <c r="H1466" i="6"/>
  <c r="H1460" i="6"/>
  <c r="H1454" i="6"/>
  <c r="H1448" i="6"/>
  <c r="H1442" i="6"/>
  <c r="H1436" i="6"/>
  <c r="H1430" i="6"/>
  <c r="H1424" i="6"/>
  <c r="H1418" i="6"/>
  <c r="H1412" i="6"/>
  <c r="H1406" i="6"/>
  <c r="H1254" i="6"/>
  <c r="H1561" i="6"/>
  <c r="H1555" i="6"/>
  <c r="H1549" i="6"/>
  <c r="H1543" i="6"/>
  <c r="H1537" i="6"/>
  <c r="H1531" i="6"/>
  <c r="H1525" i="6"/>
  <c r="H1519" i="6"/>
  <c r="H1513" i="6"/>
  <c r="H1507" i="6"/>
  <c r="H1501" i="6"/>
  <c r="H1495" i="6"/>
  <c r="H1489" i="6"/>
  <c r="H1483" i="6"/>
  <c r="H1477" i="6"/>
  <c r="H1471" i="6"/>
  <c r="H1465" i="6"/>
  <c r="H1459" i="6"/>
  <c r="H1453" i="6"/>
  <c r="H1447" i="6"/>
  <c r="H1441" i="6"/>
  <c r="H1435" i="6"/>
  <c r="H1429" i="6"/>
  <c r="H1423" i="6"/>
  <c r="H1417" i="6"/>
  <c r="H1411" i="6"/>
  <c r="H1398" i="6"/>
  <c r="H1392" i="6"/>
  <c r="H1386" i="6"/>
  <c r="H1380" i="6"/>
  <c r="H1374" i="6"/>
  <c r="H1368" i="6"/>
  <c r="H1362" i="6"/>
  <c r="H1356" i="6"/>
  <c r="H1350" i="6"/>
  <c r="H1344" i="6"/>
  <c r="H1338" i="6"/>
  <c r="H1332" i="6"/>
  <c r="H1326" i="6"/>
  <c r="H1320" i="6"/>
  <c r="H1314" i="6"/>
  <c r="H1308" i="6"/>
  <c r="H1302" i="6"/>
  <c r="H1263" i="6"/>
  <c r="H1291" i="6"/>
  <c r="H1273" i="6"/>
  <c r="H1255" i="6"/>
  <c r="H1237" i="6"/>
  <c r="H1219" i="6"/>
  <c r="H1287" i="6"/>
  <c r="H1221" i="6"/>
  <c r="H1218" i="6"/>
  <c r="H1283" i="6"/>
  <c r="H1265" i="6"/>
  <c r="H1247" i="6"/>
  <c r="H1229" i="6"/>
  <c r="H1212" i="6"/>
  <c r="H953" i="6"/>
  <c r="H1207" i="6"/>
  <c r="H1201" i="6"/>
  <c r="H1195" i="6"/>
  <c r="H1189" i="6"/>
  <c r="H1183" i="6"/>
  <c r="H1177" i="6"/>
  <c r="H1171" i="6"/>
  <c r="H1165" i="6"/>
  <c r="H1159" i="6"/>
  <c r="H1153" i="6"/>
  <c r="H1147" i="6"/>
  <c r="H1141" i="6"/>
  <c r="H1135" i="6"/>
  <c r="H1129" i="6"/>
  <c r="H1123" i="6"/>
  <c r="H1117" i="6"/>
  <c r="H1111" i="6"/>
  <c r="H1105" i="6"/>
  <c r="H1099" i="6"/>
  <c r="H1093" i="6"/>
  <c r="H1087" i="6"/>
  <c r="H1081" i="6"/>
  <c r="H1075" i="6"/>
  <c r="H1069" i="6"/>
  <c r="H1063" i="6"/>
  <c r="H1057" i="6"/>
  <c r="H1051" i="6"/>
  <c r="H1046" i="6"/>
  <c r="H1040" i="6"/>
  <c r="H1034" i="6"/>
  <c r="H1028" i="6"/>
  <c r="H1022" i="6"/>
  <c r="H1016" i="6"/>
  <c r="H1010" i="6"/>
  <c r="H1004" i="6"/>
  <c r="H998" i="6"/>
  <c r="H992" i="6"/>
  <c r="H986" i="6"/>
  <c r="H980" i="6"/>
  <c r="H974" i="6"/>
  <c r="H968" i="6"/>
  <c r="H962" i="6"/>
  <c r="H949" i="6"/>
  <c r="H943" i="6"/>
  <c r="H937" i="6"/>
  <c r="H931" i="6"/>
  <c r="H925" i="6"/>
  <c r="H919" i="6"/>
  <c r="H913" i="6"/>
  <c r="H907" i="6"/>
  <c r="H901" i="6"/>
  <c r="H895" i="6"/>
  <c r="H889" i="6"/>
  <c r="H883" i="6"/>
  <c r="H877" i="6"/>
  <c r="H871" i="6"/>
  <c r="H865" i="6"/>
  <c r="H859" i="6"/>
  <c r="H853" i="6"/>
  <c r="H847" i="6"/>
  <c r="H841" i="6"/>
  <c r="H835" i="6"/>
  <c r="H829" i="6"/>
  <c r="H823" i="6"/>
  <c r="H817" i="6"/>
  <c r="H811" i="6"/>
  <c r="H805" i="6"/>
  <c r="H799" i="6"/>
  <c r="H793" i="6"/>
  <c r="H787" i="6"/>
  <c r="H781" i="6"/>
  <c r="H775" i="6"/>
  <c r="H769" i="6"/>
  <c r="H763" i="6"/>
  <c r="H757" i="6"/>
  <c r="H751" i="6"/>
  <c r="H745" i="6"/>
  <c r="H740" i="6"/>
  <c r="H734" i="6"/>
  <c r="H728" i="6"/>
  <c r="H722" i="6"/>
  <c r="H716" i="6"/>
  <c r="H710" i="6"/>
  <c r="H704" i="6"/>
  <c r="H698" i="6"/>
  <c r="H692" i="6"/>
  <c r="H686" i="6"/>
  <c r="H680" i="6"/>
  <c r="H674" i="6"/>
  <c r="H668" i="6"/>
  <c r="H662" i="6"/>
  <c r="H656" i="6"/>
  <c r="H650" i="6"/>
  <c r="H644" i="6"/>
  <c r="H638" i="6"/>
  <c r="H632" i="6"/>
  <c r="H626" i="6"/>
  <c r="H620" i="6"/>
  <c r="H614" i="6"/>
  <c r="H608" i="6"/>
  <c r="H602" i="6"/>
  <c r="H596" i="6"/>
  <c r="H590" i="6"/>
  <c r="H584" i="6"/>
  <c r="H578" i="6"/>
  <c r="H572" i="6"/>
  <c r="H566" i="6"/>
  <c r="H560" i="6"/>
  <c r="H554" i="6"/>
  <c r="H548" i="6"/>
  <c r="H542" i="6"/>
  <c r="H536" i="6"/>
  <c r="H530" i="6"/>
  <c r="H524" i="6"/>
  <c r="H518" i="6"/>
  <c r="H1403" i="6"/>
  <c r="H1397" i="6"/>
  <c r="H1391" i="6"/>
  <c r="H1385" i="6"/>
  <c r="H1379" i="6"/>
  <c r="H1373" i="6"/>
  <c r="H1367" i="6"/>
  <c r="H1361" i="6"/>
  <c r="H1355" i="6"/>
  <c r="H1349" i="6"/>
  <c r="H1343" i="6"/>
  <c r="H1337" i="6"/>
  <c r="H1331" i="6"/>
  <c r="H1325" i="6"/>
  <c r="H1319" i="6"/>
  <c r="H1313" i="6"/>
  <c r="H1307" i="6"/>
  <c r="H1301" i="6"/>
  <c r="H1245" i="6"/>
  <c r="H1288" i="6"/>
  <c r="H1270" i="6"/>
  <c r="H1252" i="6"/>
  <c r="H1234" i="6"/>
  <c r="H1216" i="6"/>
  <c r="H1284" i="6"/>
  <c r="H1215" i="6"/>
  <c r="H1298" i="6"/>
  <c r="H1280" i="6"/>
  <c r="H1262" i="6"/>
  <c r="H1244" i="6"/>
  <c r="H1226" i="6"/>
  <c r="H958" i="6"/>
  <c r="H952" i="6"/>
  <c r="H1206" i="6"/>
  <c r="H1200" i="6"/>
  <c r="H1194" i="6"/>
  <c r="H1188" i="6"/>
  <c r="H1182" i="6"/>
  <c r="H1176" i="6"/>
  <c r="H1170" i="6"/>
  <c r="H1164" i="6"/>
  <c r="H1158" i="6"/>
  <c r="H1152" i="6"/>
  <c r="H1146" i="6"/>
  <c r="H1140" i="6"/>
  <c r="H1134" i="6"/>
  <c r="H1128" i="6"/>
  <c r="H1122" i="6"/>
  <c r="H1116" i="6"/>
  <c r="H1110" i="6"/>
  <c r="H1104" i="6"/>
  <c r="H1098" i="6"/>
  <c r="H1092" i="6"/>
  <c r="H1086" i="6"/>
  <c r="H1080" i="6"/>
  <c r="H1074" i="6"/>
  <c r="H1068" i="6"/>
  <c r="H1062" i="6"/>
  <c r="H1056" i="6"/>
  <c r="H1050" i="6"/>
  <c r="H1045" i="6"/>
  <c r="H1039" i="6"/>
  <c r="H1033" i="6"/>
  <c r="H1027" i="6"/>
  <c r="H1021" i="6"/>
  <c r="H1015" i="6"/>
  <c r="H1009" i="6"/>
  <c r="H1003" i="6"/>
  <c r="H997" i="6"/>
  <c r="H991" i="6"/>
  <c r="H985" i="6"/>
  <c r="H979" i="6"/>
  <c r="H973" i="6"/>
  <c r="H967" i="6"/>
  <c r="H961" i="6"/>
  <c r="H948" i="6"/>
  <c r="H942" i="6"/>
  <c r="H936" i="6"/>
  <c r="H930" i="6"/>
  <c r="H924" i="6"/>
  <c r="H918" i="6"/>
  <c r="H912" i="6"/>
  <c r="H906" i="6"/>
  <c r="H900" i="6"/>
  <c r="H894" i="6"/>
  <c r="H888" i="6"/>
  <c r="H882" i="6"/>
  <c r="H876" i="6"/>
  <c r="H870" i="6"/>
  <c r="H864" i="6"/>
  <c r="H858" i="6"/>
  <c r="H852" i="6"/>
  <c r="H846" i="6"/>
  <c r="H840" i="6"/>
  <c r="H834" i="6"/>
  <c r="H828" i="6"/>
  <c r="H822" i="6"/>
  <c r="H816" i="6"/>
  <c r="H810" i="6"/>
  <c r="H804" i="6"/>
  <c r="H798" i="6"/>
  <c r="H792" i="6"/>
  <c r="H786" i="6"/>
  <c r="H780" i="6"/>
  <c r="H774" i="6"/>
  <c r="H768" i="6"/>
  <c r="H762" i="6"/>
  <c r="H756" i="6"/>
  <c r="H750" i="6"/>
  <c r="H744" i="6"/>
  <c r="H739" i="6"/>
  <c r="H733" i="6"/>
  <c r="H727" i="6"/>
  <c r="H721" i="6"/>
  <c r="H715" i="6"/>
  <c r="H709" i="6"/>
  <c r="H703" i="6"/>
  <c r="H697" i="6"/>
  <c r="H691" i="6"/>
  <c r="H685" i="6"/>
  <c r="H679" i="6"/>
  <c r="H673" i="6"/>
  <c r="H667" i="6"/>
  <c r="H661" i="6"/>
  <c r="H655" i="6"/>
  <c r="H649" i="6"/>
  <c r="H643" i="6"/>
  <c r="H637" i="6"/>
  <c r="H631" i="6"/>
  <c r="H625" i="6"/>
  <c r="H619" i="6"/>
  <c r="H613" i="6"/>
  <c r="H607" i="6"/>
  <c r="H601" i="6"/>
  <c r="H595" i="6"/>
  <c r="H589" i="6"/>
  <c r="H583" i="6"/>
  <c r="H577" i="6"/>
  <c r="H571" i="6"/>
  <c r="H565" i="6"/>
  <c r="H559" i="6"/>
  <c r="H553" i="6"/>
  <c r="H547" i="6"/>
  <c r="H541" i="6"/>
  <c r="H535" i="6"/>
  <c r="H529" i="6"/>
  <c r="H523" i="6"/>
  <c r="H517" i="6"/>
  <c r="H1408" i="6"/>
  <c r="H1402" i="6"/>
  <c r="H1396" i="6"/>
  <c r="H1390" i="6"/>
  <c r="H1384" i="6"/>
  <c r="H1378" i="6"/>
  <c r="H1372" i="6"/>
  <c r="H1366" i="6"/>
  <c r="H1360" i="6"/>
  <c r="H1354" i="6"/>
  <c r="H1348" i="6"/>
  <c r="H1342" i="6"/>
  <c r="H1336" i="6"/>
  <c r="H1330" i="6"/>
  <c r="H1324" i="6"/>
  <c r="H1318" i="6"/>
  <c r="H1312" i="6"/>
  <c r="H1306" i="6"/>
  <c r="H1300" i="6"/>
  <c r="H1233" i="6"/>
  <c r="H1285" i="6"/>
  <c r="H1267" i="6"/>
  <c r="H1249" i="6"/>
  <c r="H1231" i="6"/>
  <c r="H1213" i="6"/>
  <c r="H1260" i="6"/>
  <c r="H1269" i="6"/>
  <c r="H1295" i="6"/>
  <c r="H1277" i="6"/>
  <c r="H1259" i="6"/>
  <c r="H1241" i="6"/>
  <c r="H1223" i="6"/>
  <c r="H957" i="6"/>
  <c r="H1211" i="6"/>
  <c r="H1205" i="6"/>
  <c r="H1199" i="6"/>
  <c r="H1193" i="6"/>
  <c r="H1187" i="6"/>
  <c r="H1181" i="6"/>
  <c r="H1175" i="6"/>
  <c r="H1169" i="6"/>
  <c r="H1163" i="6"/>
  <c r="H1157" i="6"/>
  <c r="H1151" i="6"/>
  <c r="H1145" i="6"/>
  <c r="H1139" i="6"/>
  <c r="H1133" i="6"/>
  <c r="H1127" i="6"/>
  <c r="H1121" i="6"/>
  <c r="H1115" i="6"/>
  <c r="H1109" i="6"/>
  <c r="H1103" i="6"/>
  <c r="H1097" i="6"/>
  <c r="H1091" i="6"/>
  <c r="H1085" i="6"/>
  <c r="H1079" i="6"/>
  <c r="H1073" i="6"/>
  <c r="H1067" i="6"/>
  <c r="H1061" i="6"/>
  <c r="H1055" i="6"/>
  <c r="H1049" i="6"/>
  <c r="H1044" i="6"/>
  <c r="H1038" i="6"/>
  <c r="H1032" i="6"/>
  <c r="H1026" i="6"/>
  <c r="H1020" i="6"/>
  <c r="H1014" i="6"/>
  <c r="H1008" i="6"/>
  <c r="H1002" i="6"/>
  <c r="H996" i="6"/>
  <c r="H990" i="6"/>
  <c r="H984" i="6"/>
  <c r="H978" i="6"/>
  <c r="H972" i="6"/>
  <c r="H966" i="6"/>
  <c r="H960" i="6"/>
  <c r="H947" i="6"/>
  <c r="H941" i="6"/>
  <c r="H935" i="6"/>
  <c r="H929" i="6"/>
  <c r="H923" i="6"/>
  <c r="H917" i="6"/>
  <c r="H911" i="6"/>
  <c r="H905" i="6"/>
  <c r="H899" i="6"/>
  <c r="H893" i="6"/>
  <c r="H887" i="6"/>
  <c r="H881" i="6"/>
  <c r="H875" i="6"/>
  <c r="H869" i="6"/>
  <c r="H863" i="6"/>
  <c r="H857" i="6"/>
  <c r="H851" i="6"/>
  <c r="H845" i="6"/>
  <c r="H839" i="6"/>
  <c r="H833" i="6"/>
  <c r="H827" i="6"/>
  <c r="H821" i="6"/>
  <c r="H815" i="6"/>
  <c r="H809" i="6"/>
  <c r="H803" i="6"/>
  <c r="H797" i="6"/>
  <c r="H791" i="6"/>
  <c r="H785" i="6"/>
  <c r="H779" i="6"/>
  <c r="H773" i="6"/>
  <c r="H767" i="6"/>
  <c r="H761" i="6"/>
  <c r="H755" i="6"/>
  <c r="H749" i="6"/>
  <c r="H743" i="6"/>
  <c r="H738" i="6"/>
  <c r="H732" i="6"/>
  <c r="H726" i="6"/>
  <c r="H720" i="6"/>
  <c r="H714" i="6"/>
  <c r="H708" i="6"/>
  <c r="H702" i="6"/>
  <c r="H696" i="6"/>
  <c r="H690" i="6"/>
  <c r="H684" i="6"/>
  <c r="H678" i="6"/>
  <c r="H672" i="6"/>
  <c r="H666" i="6"/>
  <c r="H660" i="6"/>
  <c r="H654" i="6"/>
  <c r="H648" i="6"/>
  <c r="H642" i="6"/>
  <c r="H636" i="6"/>
  <c r="H630" i="6"/>
  <c r="H624" i="6"/>
  <c r="H618" i="6"/>
  <c r="H612" i="6"/>
  <c r="H606" i="6"/>
  <c r="H600" i="6"/>
  <c r="H594" i="6"/>
  <c r="H588" i="6"/>
  <c r="H582" i="6"/>
  <c r="H576" i="6"/>
  <c r="H570" i="6"/>
  <c r="H564" i="6"/>
  <c r="H558" i="6"/>
  <c r="H552" i="6"/>
  <c r="H546" i="6"/>
  <c r="H540" i="6"/>
  <c r="H534" i="6"/>
  <c r="H528" i="6"/>
  <c r="H522" i="6"/>
  <c r="H516" i="6"/>
  <c r="H1401" i="6"/>
  <c r="H1395" i="6"/>
  <c r="H1389" i="6"/>
  <c r="H1383" i="6"/>
  <c r="H1377" i="6"/>
  <c r="H1371" i="6"/>
  <c r="H1365" i="6"/>
  <c r="H1359" i="6"/>
  <c r="H1353" i="6"/>
  <c r="H1347" i="6"/>
  <c r="H1341" i="6"/>
  <c r="H1335" i="6"/>
  <c r="H1329" i="6"/>
  <c r="H1323" i="6"/>
  <c r="H1317" i="6"/>
  <c r="H1311" i="6"/>
  <c r="H1305" i="6"/>
  <c r="H1293" i="6"/>
  <c r="H2" i="6"/>
  <c r="H1282" i="6"/>
  <c r="H1264" i="6"/>
  <c r="H1246" i="6"/>
  <c r="H1228" i="6"/>
  <c r="H1299" i="6"/>
  <c r="H1251" i="6"/>
  <c r="H1242" i="6"/>
  <c r="H1292" i="6"/>
  <c r="H1274" i="6"/>
  <c r="H1256" i="6"/>
  <c r="H1238" i="6"/>
  <c r="H1220" i="6"/>
  <c r="H956" i="6"/>
  <c r="H1210" i="6"/>
  <c r="H1204" i="6"/>
  <c r="H1198" i="6"/>
  <c r="H1192" i="6"/>
  <c r="H1186" i="6"/>
  <c r="H1180" i="6"/>
  <c r="H1174" i="6"/>
  <c r="H1168" i="6"/>
  <c r="H1162" i="6"/>
  <c r="H1156" i="6"/>
  <c r="H1150" i="6"/>
  <c r="H1144" i="6"/>
  <c r="H1138" i="6"/>
  <c r="H1132" i="6"/>
  <c r="H1126" i="6"/>
  <c r="H1120" i="6"/>
  <c r="H1114" i="6"/>
  <c r="H1108" i="6"/>
  <c r="H1102" i="6"/>
  <c r="H1096" i="6"/>
  <c r="H1090" i="6"/>
  <c r="H1084" i="6"/>
  <c r="H1078" i="6"/>
  <c r="H1072" i="6"/>
  <c r="H1066" i="6"/>
  <c r="H1060" i="6"/>
  <c r="H1054" i="6"/>
  <c r="H1048" i="6"/>
  <c r="H1043" i="6"/>
  <c r="H1037" i="6"/>
  <c r="H1031" i="6"/>
  <c r="H1025" i="6"/>
  <c r="H1019" i="6"/>
  <c r="H1013" i="6"/>
  <c r="H1007" i="6"/>
  <c r="H1001" i="6"/>
  <c r="H995" i="6"/>
  <c r="H989" i="6"/>
  <c r="H983" i="6"/>
  <c r="H977" i="6"/>
  <c r="H971" i="6"/>
  <c r="H965" i="6"/>
  <c r="H959" i="6"/>
  <c r="H946" i="6"/>
  <c r="H940" i="6"/>
  <c r="H934" i="6"/>
  <c r="H928" i="6"/>
  <c r="H922" i="6"/>
  <c r="H916" i="6"/>
  <c r="H910" i="6"/>
  <c r="H904" i="6"/>
  <c r="H898" i="6"/>
  <c r="H892" i="6"/>
  <c r="H886" i="6"/>
  <c r="H880" i="6"/>
  <c r="H874" i="6"/>
  <c r="H868" i="6"/>
  <c r="H862" i="6"/>
  <c r="H856" i="6"/>
  <c r="H850" i="6"/>
  <c r="H844" i="6"/>
  <c r="H838" i="6"/>
  <c r="H832" i="6"/>
  <c r="H826" i="6"/>
  <c r="H820" i="6"/>
  <c r="H814" i="6"/>
  <c r="H808" i="6"/>
  <c r="H802" i="6"/>
  <c r="H796" i="6"/>
  <c r="H790" i="6"/>
  <c r="H784" i="6"/>
  <c r="H778" i="6"/>
  <c r="H772" i="6"/>
  <c r="H766" i="6"/>
  <c r="H760" i="6"/>
  <c r="H754" i="6"/>
  <c r="H748" i="6"/>
  <c r="H742" i="6"/>
  <c r="H737" i="6"/>
  <c r="H731" i="6"/>
  <c r="H725" i="6"/>
  <c r="H719" i="6"/>
  <c r="H713" i="6"/>
  <c r="H707" i="6"/>
  <c r="H701" i="6"/>
  <c r="H695" i="6"/>
  <c r="H689" i="6"/>
  <c r="H683" i="6"/>
  <c r="H677" i="6"/>
  <c r="H671" i="6"/>
  <c r="H665" i="6"/>
  <c r="H659" i="6"/>
  <c r="H653" i="6"/>
  <c r="H647" i="6"/>
  <c r="H641" i="6"/>
  <c r="H635" i="6"/>
  <c r="H629" i="6"/>
  <c r="H623" i="6"/>
  <c r="H617" i="6"/>
  <c r="H611" i="6"/>
  <c r="H605" i="6"/>
  <c r="H599" i="6"/>
  <c r="H593" i="6"/>
  <c r="H587" i="6"/>
  <c r="H581" i="6"/>
  <c r="H575" i="6"/>
  <c r="H569" i="6"/>
  <c r="H563" i="6"/>
  <c r="H557" i="6"/>
  <c r="H551" i="6"/>
  <c r="H545" i="6"/>
  <c r="H539" i="6"/>
  <c r="H533" i="6"/>
  <c r="H527" i="6"/>
  <c r="H521" i="6"/>
  <c r="H515" i="6"/>
  <c r="H1400" i="6"/>
  <c r="H1394" i="6"/>
  <c r="H1388" i="6"/>
  <c r="H1382" i="6"/>
  <c r="H1376" i="6"/>
  <c r="H1370" i="6"/>
  <c r="H1364" i="6"/>
  <c r="H1358" i="6"/>
  <c r="H1352" i="6"/>
  <c r="H1346" i="6"/>
  <c r="H1340" i="6"/>
  <c r="H1334" i="6"/>
  <c r="H1328" i="6"/>
  <c r="H1322" i="6"/>
  <c r="H1316" i="6"/>
  <c r="H1310" i="6"/>
  <c r="H1304" i="6"/>
  <c r="H1278" i="6"/>
  <c r="H1297" i="6"/>
  <c r="H1279" i="6"/>
  <c r="H1261" i="6"/>
  <c r="H1243" i="6"/>
  <c r="H1225" i="6"/>
  <c r="H1296" i="6"/>
  <c r="H1239" i="6"/>
  <c r="H1236" i="6"/>
  <c r="H1289" i="6"/>
  <c r="H1271" i="6"/>
  <c r="H1253" i="6"/>
  <c r="H1235" i="6"/>
  <c r="H1217" i="6"/>
  <c r="H955" i="6"/>
  <c r="H1209" i="6"/>
  <c r="H1203" i="6"/>
  <c r="H1197" i="6"/>
  <c r="H1191" i="6"/>
  <c r="H1185" i="6"/>
  <c r="H1179" i="6"/>
  <c r="H1173" i="6"/>
  <c r="H1167" i="6"/>
  <c r="H1161" i="6"/>
  <c r="H1155" i="6"/>
  <c r="H1149" i="6"/>
  <c r="H1143" i="6"/>
  <c r="H1137" i="6"/>
  <c r="H1131" i="6"/>
  <c r="H1125" i="6"/>
  <c r="H1119" i="6"/>
  <c r="H1113" i="6"/>
  <c r="H1107" i="6"/>
  <c r="H1101" i="6"/>
  <c r="H1095" i="6"/>
  <c r="H1089" i="6"/>
  <c r="H1083" i="6"/>
  <c r="H1077" i="6"/>
  <c r="H1071" i="6"/>
  <c r="H1065" i="6"/>
  <c r="H1059" i="6"/>
  <c r="H1053" i="6"/>
  <c r="H1042" i="6"/>
  <c r="H1036" i="6"/>
  <c r="H1030" i="6"/>
  <c r="H1024" i="6"/>
  <c r="H1018" i="6"/>
  <c r="H1012" i="6"/>
  <c r="H1006" i="6"/>
  <c r="H1000" i="6"/>
  <c r="H994" i="6"/>
  <c r="H988" i="6"/>
  <c r="H982" i="6"/>
  <c r="H976" i="6"/>
  <c r="H970" i="6"/>
  <c r="H964" i="6"/>
  <c r="H951" i="6"/>
  <c r="H945" i="6"/>
  <c r="H939" i="6"/>
  <c r="H933" i="6"/>
  <c r="H927" i="6"/>
  <c r="H921" i="6"/>
  <c r="H915" i="6"/>
  <c r="H909" i="6"/>
  <c r="H903" i="6"/>
  <c r="H897" i="6"/>
  <c r="H891" i="6"/>
  <c r="H885" i="6"/>
  <c r="H879" i="6"/>
  <c r="H873" i="6"/>
  <c r="H867" i="6"/>
  <c r="H861" i="6"/>
  <c r="H855" i="6"/>
  <c r="H849" i="6"/>
  <c r="H843" i="6"/>
  <c r="H837" i="6"/>
  <c r="H831" i="6"/>
  <c r="H825" i="6"/>
  <c r="H819" i="6"/>
  <c r="H813" i="6"/>
  <c r="H807" i="6"/>
  <c r="H801" i="6"/>
  <c r="H795" i="6"/>
  <c r="H789" i="6"/>
  <c r="H783" i="6"/>
  <c r="H777" i="6"/>
  <c r="H771" i="6"/>
  <c r="H765" i="6"/>
  <c r="H759" i="6"/>
  <c r="H753" i="6"/>
  <c r="H747" i="6"/>
  <c r="H741" i="6"/>
  <c r="H736" i="6"/>
  <c r="H730" i="6"/>
  <c r="H724" i="6"/>
  <c r="H718" i="6"/>
  <c r="H712" i="6"/>
  <c r="H706" i="6"/>
  <c r="H700" i="6"/>
  <c r="H694" i="6"/>
  <c r="H688" i="6"/>
  <c r="H682" i="6"/>
  <c r="H676" i="6"/>
  <c r="H670" i="6"/>
  <c r="H664" i="6"/>
  <c r="H658" i="6"/>
  <c r="H652" i="6"/>
  <c r="H646" i="6"/>
  <c r="H640" i="6"/>
  <c r="H634" i="6"/>
  <c r="H628" i="6"/>
  <c r="H622" i="6"/>
  <c r="H616" i="6"/>
  <c r="H610" i="6"/>
  <c r="H604" i="6"/>
  <c r="H598" i="6"/>
  <c r="H592" i="6"/>
  <c r="H586" i="6"/>
  <c r="H580" i="6"/>
  <c r="H574" i="6"/>
  <c r="H568" i="6"/>
  <c r="H562" i="6"/>
  <c r="H556" i="6"/>
  <c r="H550" i="6"/>
  <c r="H544" i="6"/>
  <c r="H538" i="6"/>
  <c r="H532" i="6"/>
  <c r="H526" i="6"/>
  <c r="H520" i="6"/>
  <c r="H514" i="6"/>
  <c r="H1405" i="6"/>
  <c r="H1399" i="6"/>
  <c r="H1393" i="6"/>
  <c r="H1387" i="6"/>
  <c r="H1381" i="6"/>
  <c r="H1375" i="6"/>
  <c r="H1369" i="6"/>
  <c r="H1363" i="6"/>
  <c r="H1357" i="6"/>
  <c r="H1351" i="6"/>
  <c r="H1345" i="6"/>
  <c r="H1339" i="6"/>
  <c r="H1333" i="6"/>
  <c r="H1327" i="6"/>
  <c r="H1321" i="6"/>
  <c r="H1315" i="6"/>
  <c r="H1309" i="6"/>
  <c r="H1303" i="6"/>
  <c r="H1266" i="6"/>
  <c r="H1294" i="6"/>
  <c r="H1276" i="6"/>
  <c r="H1258" i="6"/>
  <c r="H1240" i="6"/>
  <c r="H1222" i="6"/>
  <c r="H1290" i="6"/>
  <c r="H1230" i="6"/>
  <c r="H1227" i="6"/>
  <c r="H1286" i="6"/>
  <c r="H1268" i="6"/>
  <c r="H1250" i="6"/>
  <c r="H1232" i="6"/>
  <c r="H1214" i="6"/>
  <c r="H954" i="6"/>
  <c r="H1208" i="6"/>
  <c r="H1202" i="6"/>
  <c r="H1196" i="6"/>
  <c r="H1190" i="6"/>
  <c r="H1184" i="6"/>
  <c r="H1178" i="6"/>
  <c r="H1172" i="6"/>
  <c r="H1166" i="6"/>
  <c r="H1160" i="6"/>
  <c r="H1154" i="6"/>
  <c r="H1148" i="6"/>
  <c r="H1142" i="6"/>
  <c r="H1136" i="6"/>
  <c r="H1130" i="6"/>
  <c r="H1124" i="6"/>
  <c r="H1118" i="6"/>
  <c r="H1112" i="6"/>
  <c r="H1106" i="6"/>
  <c r="H1100" i="6"/>
  <c r="H1094" i="6"/>
  <c r="H1088" i="6"/>
  <c r="H1082" i="6"/>
  <c r="H1076" i="6"/>
  <c r="H1070" i="6"/>
  <c r="H1064" i="6"/>
  <c r="H1058" i="6"/>
  <c r="H1052" i="6"/>
  <c r="H1047" i="6"/>
  <c r="H1041" i="6"/>
  <c r="H1035" i="6"/>
  <c r="H1029" i="6"/>
  <c r="H1023" i="6"/>
  <c r="H1017" i="6"/>
  <c r="H1011" i="6"/>
  <c r="H1005" i="6"/>
  <c r="H999" i="6"/>
  <c r="H993" i="6"/>
  <c r="H987" i="6"/>
  <c r="H981" i="6"/>
  <c r="H975" i="6"/>
  <c r="H969" i="6"/>
  <c r="H963" i="6"/>
  <c r="H950" i="6"/>
  <c r="H944" i="6"/>
  <c r="H938" i="6"/>
  <c r="H932" i="6"/>
  <c r="H926" i="6"/>
  <c r="H920" i="6"/>
  <c r="H914" i="6"/>
  <c r="H908" i="6"/>
  <c r="H902" i="6"/>
  <c r="H896" i="6"/>
  <c r="H890" i="6"/>
  <c r="H884" i="6"/>
  <c r="H878" i="6"/>
  <c r="H872" i="6"/>
  <c r="H866" i="6"/>
  <c r="H860" i="6"/>
  <c r="H854" i="6"/>
  <c r="H848" i="6"/>
  <c r="H842" i="6"/>
  <c r="H836" i="6"/>
  <c r="H830" i="6"/>
  <c r="H824" i="6"/>
  <c r="H818" i="6"/>
  <c r="H812" i="6"/>
  <c r="H806" i="6"/>
  <c r="H800" i="6"/>
  <c r="H794" i="6"/>
  <c r="H788" i="6"/>
  <c r="H782" i="6"/>
  <c r="H776" i="6"/>
  <c r="H770" i="6"/>
  <c r="H764" i="6"/>
  <c r="H758" i="6"/>
  <c r="H752" i="6"/>
  <c r="H746" i="6"/>
  <c r="H735" i="6"/>
  <c r="H729" i="6"/>
  <c r="H723" i="6"/>
  <c r="H717" i="6"/>
  <c r="H711" i="6"/>
  <c r="H705" i="6"/>
  <c r="H699" i="6"/>
  <c r="H693" i="6"/>
  <c r="H687" i="6"/>
  <c r="H681" i="6"/>
  <c r="H675" i="6"/>
  <c r="H669" i="6"/>
  <c r="H663" i="6"/>
  <c r="H657" i="6"/>
  <c r="H651" i="6"/>
  <c r="H645" i="6"/>
  <c r="H639" i="6"/>
  <c r="H633" i="6"/>
  <c r="H627" i="6"/>
  <c r="H621" i="6"/>
  <c r="H615" i="6"/>
  <c r="H609" i="6"/>
  <c r="H603" i="6"/>
  <c r="H597" i="6"/>
  <c r="H591" i="6"/>
  <c r="H585" i="6"/>
  <c r="H579" i="6"/>
  <c r="H573" i="6"/>
  <c r="H567" i="6"/>
  <c r="H561" i="6"/>
  <c r="H555" i="6"/>
  <c r="H549" i="6"/>
  <c r="H543" i="6"/>
  <c r="H537" i="6"/>
  <c r="H531" i="6"/>
  <c r="H525" i="6"/>
  <c r="H519" i="6"/>
  <c r="H513" i="6"/>
  <c r="H507" i="6"/>
  <c r="H501" i="6"/>
  <c r="H495" i="6"/>
  <c r="H489" i="6"/>
  <c r="H483" i="6"/>
  <c r="H477" i="6"/>
  <c r="H471" i="6"/>
  <c r="H465" i="6"/>
  <c r="H459" i="6"/>
  <c r="H453" i="6"/>
  <c r="H447" i="6"/>
  <c r="H441" i="6"/>
  <c r="H435" i="6"/>
  <c r="H429" i="6"/>
  <c r="H423" i="6"/>
  <c r="H417" i="6"/>
  <c r="H411" i="6"/>
  <c r="H405" i="6"/>
  <c r="H399" i="6"/>
  <c r="H393" i="6"/>
  <c r="H387" i="6"/>
  <c r="H512" i="6"/>
  <c r="H506" i="6"/>
  <c r="H500" i="6"/>
  <c r="H494" i="6"/>
  <c r="H488" i="6"/>
  <c r="H482" i="6"/>
  <c r="H476" i="6"/>
  <c r="H470" i="6"/>
  <c r="H464" i="6"/>
  <c r="H458" i="6"/>
  <c r="H452" i="6"/>
  <c r="H446" i="6"/>
  <c r="H440" i="6"/>
  <c r="H434" i="6"/>
  <c r="H428" i="6"/>
  <c r="H422" i="6"/>
  <c r="H416" i="6"/>
  <c r="H410" i="6"/>
  <c r="H404" i="6"/>
  <c r="H398" i="6"/>
  <c r="H392" i="6"/>
  <c r="H386" i="6"/>
  <c r="H380" i="6"/>
  <c r="H374" i="6"/>
  <c r="H368" i="6"/>
  <c r="H362" i="6"/>
  <c r="H356" i="6"/>
  <c r="H350" i="6"/>
  <c r="H344" i="6"/>
  <c r="H338" i="6"/>
  <c r="H332" i="6"/>
  <c r="H326" i="6"/>
  <c r="H320" i="6"/>
  <c r="H314" i="6"/>
  <c r="H308" i="6"/>
  <c r="H302" i="6"/>
  <c r="H296" i="6"/>
  <c r="H290" i="6"/>
  <c r="H284" i="6"/>
  <c r="H163" i="6"/>
  <c r="H269" i="6"/>
  <c r="H263" i="6"/>
  <c r="H257" i="6"/>
  <c r="H251" i="6"/>
  <c r="H245" i="6"/>
  <c r="H148" i="6"/>
  <c r="H193" i="6"/>
  <c r="H279" i="6"/>
  <c r="H273" i="6"/>
  <c r="H43" i="6"/>
  <c r="H216" i="6"/>
  <c r="H189" i="6"/>
  <c r="H158" i="6"/>
  <c r="H214" i="6"/>
  <c r="H179" i="6"/>
  <c r="H182" i="6"/>
  <c r="H146" i="6"/>
  <c r="H170" i="6"/>
  <c r="H236" i="6"/>
  <c r="H218" i="6"/>
  <c r="H200" i="6"/>
  <c r="H167" i="6"/>
  <c r="H22" i="6"/>
  <c r="H171" i="6"/>
  <c r="H153" i="6"/>
  <c r="H129" i="6"/>
  <c r="H87" i="6"/>
  <c r="H116" i="6"/>
  <c r="H57" i="6"/>
  <c r="H118" i="6"/>
  <c r="H133" i="6"/>
  <c r="H84" i="6"/>
  <c r="H25" i="6"/>
  <c r="H67" i="6"/>
  <c r="H39" i="6"/>
  <c r="H73" i="6"/>
  <c r="H103" i="6"/>
  <c r="H53" i="6"/>
  <c r="H92" i="6"/>
  <c r="H74" i="6"/>
  <c r="H56" i="6"/>
  <c r="H40" i="6"/>
  <c r="H42" i="6"/>
  <c r="H38" i="6"/>
  <c r="H8" i="6"/>
  <c r="H511" i="6"/>
  <c r="H505" i="6"/>
  <c r="H499" i="6"/>
  <c r="H493" i="6"/>
  <c r="H487" i="6"/>
  <c r="H481" i="6"/>
  <c r="H475" i="6"/>
  <c r="H469" i="6"/>
  <c r="H463" i="6"/>
  <c r="H457" i="6"/>
  <c r="H451" i="6"/>
  <c r="H445" i="6"/>
  <c r="H439" i="6"/>
  <c r="H433" i="6"/>
  <c r="H427" i="6"/>
  <c r="H421" i="6"/>
  <c r="H415" i="6"/>
  <c r="H409" i="6"/>
  <c r="H403" i="6"/>
  <c r="H397" i="6"/>
  <c r="H391" i="6"/>
  <c r="H385" i="6"/>
  <c r="H379" i="6"/>
  <c r="H373" i="6"/>
  <c r="H367" i="6"/>
  <c r="H361" i="6"/>
  <c r="H355" i="6"/>
  <c r="H349" i="6"/>
  <c r="H343" i="6"/>
  <c r="H337" i="6"/>
  <c r="H331" i="6"/>
  <c r="H325" i="6"/>
  <c r="H319" i="6"/>
  <c r="H313" i="6"/>
  <c r="H307" i="6"/>
  <c r="H301" i="6"/>
  <c r="H295" i="6"/>
  <c r="H289" i="6"/>
  <c r="H283" i="6"/>
  <c r="H229" i="6"/>
  <c r="H268" i="6"/>
  <c r="H262" i="6"/>
  <c r="H256" i="6"/>
  <c r="H250" i="6"/>
  <c r="H244" i="6"/>
  <c r="H237" i="6"/>
  <c r="H184" i="6"/>
  <c r="H278" i="6"/>
  <c r="H272" i="6"/>
  <c r="H235" i="6"/>
  <c r="H208" i="6"/>
  <c r="H173" i="6"/>
  <c r="H61" i="6"/>
  <c r="H213" i="6"/>
  <c r="H178" i="6"/>
  <c r="H181" i="6"/>
  <c r="H140" i="6"/>
  <c r="H157" i="6"/>
  <c r="H233" i="6"/>
  <c r="H215" i="6"/>
  <c r="H197" i="6"/>
  <c r="H154" i="6"/>
  <c r="H186" i="6"/>
  <c r="H168" i="6"/>
  <c r="H150" i="6"/>
  <c r="H124" i="6"/>
  <c r="H30" i="6"/>
  <c r="H108" i="6"/>
  <c r="H9" i="6"/>
  <c r="H113" i="6"/>
  <c r="H128" i="6"/>
  <c r="H79" i="6"/>
  <c r="H12" i="6"/>
  <c r="H58" i="6"/>
  <c r="H31" i="6"/>
  <c r="H64" i="6"/>
  <c r="H90" i="6"/>
  <c r="H45" i="6"/>
  <c r="H89" i="6"/>
  <c r="H71" i="6"/>
  <c r="H35" i="6"/>
  <c r="H27" i="6"/>
  <c r="H37" i="6"/>
  <c r="H33" i="6"/>
  <c r="H7" i="6"/>
  <c r="H510" i="6"/>
  <c r="H504" i="6"/>
  <c r="H498" i="6"/>
  <c r="H492" i="6"/>
  <c r="H486" i="6"/>
  <c r="H480" i="6"/>
  <c r="H474" i="6"/>
  <c r="H468" i="6"/>
  <c r="H462" i="6"/>
  <c r="H456" i="6"/>
  <c r="H450" i="6"/>
  <c r="H444" i="6"/>
  <c r="H438" i="6"/>
  <c r="H432" i="6"/>
  <c r="H426" i="6"/>
  <c r="H420" i="6"/>
  <c r="H414" i="6"/>
  <c r="H408" i="6"/>
  <c r="H402" i="6"/>
  <c r="H396" i="6"/>
  <c r="H390" i="6"/>
  <c r="H384" i="6"/>
  <c r="H378" i="6"/>
  <c r="H372" i="6"/>
  <c r="H366" i="6"/>
  <c r="H360" i="6"/>
  <c r="H354" i="6"/>
  <c r="H348" i="6"/>
  <c r="H342" i="6"/>
  <c r="H336" i="6"/>
  <c r="H330" i="6"/>
  <c r="H324" i="6"/>
  <c r="H318" i="6"/>
  <c r="H312" i="6"/>
  <c r="H306" i="6"/>
  <c r="H300" i="6"/>
  <c r="H294" i="6"/>
  <c r="H288" i="6"/>
  <c r="H282" i="6"/>
  <c r="H220" i="6"/>
  <c r="H267" i="6"/>
  <c r="H261" i="6"/>
  <c r="H255" i="6"/>
  <c r="H249" i="6"/>
  <c r="H243" i="6"/>
  <c r="H228" i="6"/>
  <c r="H125" i="6"/>
  <c r="H277" i="6"/>
  <c r="H271" i="6"/>
  <c r="H234" i="6"/>
  <c r="H207" i="6"/>
  <c r="H161" i="6"/>
  <c r="H232" i="6"/>
  <c r="H205" i="6"/>
  <c r="H166" i="6"/>
  <c r="H169" i="6"/>
  <c r="H127" i="6"/>
  <c r="H152" i="6"/>
  <c r="H230" i="6"/>
  <c r="H212" i="6"/>
  <c r="H194" i="6"/>
  <c r="H143" i="6"/>
  <c r="H183" i="6"/>
  <c r="H165" i="6"/>
  <c r="H147" i="6"/>
  <c r="H119" i="6"/>
  <c r="H139" i="6"/>
  <c r="H104" i="6"/>
  <c r="H141" i="6"/>
  <c r="H82" i="6"/>
  <c r="H120" i="6"/>
  <c r="H69" i="6"/>
  <c r="H99" i="6"/>
  <c r="H47" i="6"/>
  <c r="H26" i="6"/>
  <c r="H55" i="6"/>
  <c r="H85" i="6"/>
  <c r="H32" i="6"/>
  <c r="H86" i="6"/>
  <c r="H68" i="6"/>
  <c r="H34" i="6"/>
  <c r="H14" i="6"/>
  <c r="H29" i="6"/>
  <c r="H28" i="6"/>
  <c r="H6" i="6"/>
  <c r="H509" i="6"/>
  <c r="H503" i="6"/>
  <c r="H497" i="6"/>
  <c r="H491" i="6"/>
  <c r="H485" i="6"/>
  <c r="H479" i="6"/>
  <c r="H473" i="6"/>
  <c r="H467" i="6"/>
  <c r="H461" i="6"/>
  <c r="H455" i="6"/>
  <c r="H449" i="6"/>
  <c r="H443" i="6"/>
  <c r="H437" i="6"/>
  <c r="H431" i="6"/>
  <c r="H425" i="6"/>
  <c r="H419" i="6"/>
  <c r="H413" i="6"/>
  <c r="H407" i="6"/>
  <c r="H401" i="6"/>
  <c r="H395" i="6"/>
  <c r="H389" i="6"/>
  <c r="H383" i="6"/>
  <c r="H377" i="6"/>
  <c r="H371" i="6"/>
  <c r="H365" i="6"/>
  <c r="H359" i="6"/>
  <c r="H353" i="6"/>
  <c r="H347" i="6"/>
  <c r="H341" i="6"/>
  <c r="H335" i="6"/>
  <c r="H329" i="6"/>
  <c r="H323" i="6"/>
  <c r="H317" i="6"/>
  <c r="H311" i="6"/>
  <c r="H305" i="6"/>
  <c r="H299" i="6"/>
  <c r="H293" i="6"/>
  <c r="H287" i="6"/>
  <c r="H281" i="6"/>
  <c r="H211" i="6"/>
  <c r="H266" i="6"/>
  <c r="H260" i="6"/>
  <c r="H254" i="6"/>
  <c r="H248" i="6"/>
  <c r="H242" i="6"/>
  <c r="H219" i="6"/>
  <c r="H112" i="6"/>
  <c r="H276" i="6"/>
  <c r="H187" i="6"/>
  <c r="H226" i="6"/>
  <c r="H199" i="6"/>
  <c r="H149" i="6"/>
  <c r="H231" i="6"/>
  <c r="H204" i="6"/>
  <c r="H130" i="6"/>
  <c r="H97" i="6"/>
  <c r="H114" i="6"/>
  <c r="H145" i="6"/>
  <c r="H227" i="6"/>
  <c r="H209" i="6"/>
  <c r="H191" i="6"/>
  <c r="H122" i="6"/>
  <c r="H180" i="6"/>
  <c r="H162" i="6"/>
  <c r="H144" i="6"/>
  <c r="H111" i="6"/>
  <c r="H134" i="6"/>
  <c r="H102" i="6"/>
  <c r="H136" i="6"/>
  <c r="H70" i="6"/>
  <c r="H115" i="6"/>
  <c r="H60" i="6"/>
  <c r="H94" i="6"/>
  <c r="H44" i="6"/>
  <c r="H18" i="6"/>
  <c r="H52" i="6"/>
  <c r="H72" i="6"/>
  <c r="H101" i="6"/>
  <c r="H83" i="6"/>
  <c r="H65" i="6"/>
  <c r="H21" i="6"/>
  <c r="H13" i="6"/>
  <c r="H24" i="6"/>
  <c r="H20" i="6"/>
  <c r="H5" i="6"/>
  <c r="H508" i="6"/>
  <c r="H502" i="6"/>
  <c r="H496" i="6"/>
  <c r="H490" i="6"/>
  <c r="H484" i="6"/>
  <c r="H478" i="6"/>
  <c r="H472" i="6"/>
  <c r="H466" i="6"/>
  <c r="H460" i="6"/>
  <c r="H454" i="6"/>
  <c r="H448" i="6"/>
  <c r="H442" i="6"/>
  <c r="H436" i="6"/>
  <c r="H430" i="6"/>
  <c r="H424" i="6"/>
  <c r="H418" i="6"/>
  <c r="H412" i="6"/>
  <c r="H406" i="6"/>
  <c r="H400" i="6"/>
  <c r="H394" i="6"/>
  <c r="H388" i="6"/>
  <c r="H382" i="6"/>
  <c r="H376" i="6"/>
  <c r="H370" i="6"/>
  <c r="H364" i="6"/>
  <c r="H358" i="6"/>
  <c r="H352" i="6"/>
  <c r="H346" i="6"/>
  <c r="H340" i="6"/>
  <c r="H334" i="6"/>
  <c r="H328" i="6"/>
  <c r="H322" i="6"/>
  <c r="H316" i="6"/>
  <c r="H310" i="6"/>
  <c r="H304" i="6"/>
  <c r="H298" i="6"/>
  <c r="H292" i="6"/>
  <c r="H286" i="6"/>
  <c r="H238" i="6"/>
  <c r="H202" i="6"/>
  <c r="H265" i="6"/>
  <c r="H259" i="6"/>
  <c r="H253" i="6"/>
  <c r="H247" i="6"/>
  <c r="H241" i="6"/>
  <c r="H210" i="6"/>
  <c r="H96" i="6"/>
  <c r="H275" i="6"/>
  <c r="H164" i="6"/>
  <c r="H225" i="6"/>
  <c r="H198" i="6"/>
  <c r="H132" i="6"/>
  <c r="H223" i="6"/>
  <c r="H196" i="6"/>
  <c r="H117" i="6"/>
  <c r="H160" i="6"/>
  <c r="H188" i="6"/>
  <c r="H135" i="6"/>
  <c r="H224" i="6"/>
  <c r="H206" i="6"/>
  <c r="H185" i="6"/>
  <c r="H109" i="6"/>
  <c r="H177" i="6"/>
  <c r="H159" i="6"/>
  <c r="H142" i="6"/>
  <c r="H105" i="6"/>
  <c r="H126" i="6"/>
  <c r="H91" i="6"/>
  <c r="H131" i="6"/>
  <c r="H17" i="6"/>
  <c r="H110" i="6"/>
  <c r="H50" i="6"/>
  <c r="H81" i="6"/>
  <c r="H36" i="6"/>
  <c r="H93" i="6"/>
  <c r="H16" i="6"/>
  <c r="H63" i="6"/>
  <c r="H98" i="6"/>
  <c r="H80" i="6"/>
  <c r="H62" i="6"/>
  <c r="H49" i="6"/>
  <c r="H51" i="6"/>
  <c r="H19" i="6"/>
  <c r="H15" i="6"/>
  <c r="H4" i="6"/>
  <c r="H381" i="6"/>
  <c r="H375" i="6"/>
  <c r="H369" i="6"/>
  <c r="H363" i="6"/>
  <c r="H357" i="6"/>
  <c r="H351" i="6"/>
  <c r="H345" i="6"/>
  <c r="H339" i="6"/>
  <c r="H333" i="6"/>
  <c r="H327" i="6"/>
  <c r="H321" i="6"/>
  <c r="H315" i="6"/>
  <c r="H309" i="6"/>
  <c r="H303" i="6"/>
  <c r="H297" i="6"/>
  <c r="H291" i="6"/>
  <c r="H285" i="6"/>
  <c r="H192" i="6"/>
  <c r="H270" i="6"/>
  <c r="H264" i="6"/>
  <c r="H258" i="6"/>
  <c r="H252" i="6"/>
  <c r="H246" i="6"/>
  <c r="H240" i="6"/>
  <c r="H201" i="6"/>
  <c r="H280" i="6"/>
  <c r="H274" i="6"/>
  <c r="H151" i="6"/>
  <c r="H217" i="6"/>
  <c r="H190" i="6"/>
  <c r="H176" i="6"/>
  <c r="H222" i="6"/>
  <c r="H195" i="6"/>
  <c r="H239" i="6"/>
  <c r="H155" i="6"/>
  <c r="H175" i="6"/>
  <c r="H107" i="6"/>
  <c r="H221" i="6"/>
  <c r="H203" i="6"/>
  <c r="H172" i="6"/>
  <c r="H66" i="6"/>
  <c r="H174" i="6"/>
  <c r="H156" i="6"/>
  <c r="H137" i="6"/>
  <c r="H100" i="6"/>
  <c r="H121" i="6"/>
  <c r="H78" i="6"/>
  <c r="H123" i="6"/>
  <c r="H138" i="6"/>
  <c r="H75" i="6"/>
  <c r="H46" i="6"/>
  <c r="H76" i="6"/>
  <c r="H23" i="6"/>
  <c r="H88" i="6"/>
  <c r="H106" i="6"/>
  <c r="H54" i="6"/>
  <c r="H95" i="6"/>
  <c r="H77" i="6"/>
  <c r="H59" i="6"/>
  <c r="H41" i="6"/>
  <c r="H48" i="6"/>
  <c r="H11" i="6"/>
  <c r="H10" i="6"/>
  <c r="H3" i="6"/>
  <c r="A10" i="6"/>
  <c r="B11" i="6"/>
  <c r="A1210" i="6" l="1"/>
  <c r="B1211" i="6"/>
  <c r="A1298" i="6"/>
  <c r="B1299" i="6"/>
  <c r="B1268" i="6"/>
  <c r="A1267" i="6"/>
  <c r="B1238" i="6"/>
  <c r="A1237" i="6"/>
  <c r="B1160" i="6"/>
  <c r="A1159" i="6"/>
  <c r="B1552" i="6"/>
  <c r="A1551" i="6"/>
  <c r="B1388" i="6"/>
  <c r="A1387" i="6"/>
  <c r="A1182" i="6"/>
  <c r="B1183" i="6"/>
  <c r="A1434" i="6"/>
  <c r="B1435" i="6"/>
  <c r="B1520" i="6"/>
  <c r="A1519" i="6"/>
  <c r="B1352" i="6"/>
  <c r="A1351" i="6"/>
  <c r="A1495" i="6"/>
  <c r="B1496" i="6"/>
  <c r="B1134" i="6"/>
  <c r="A1133" i="6"/>
  <c r="B1456" i="6"/>
  <c r="A1455" i="6"/>
  <c r="A1098" i="6"/>
  <c r="B1099" i="6"/>
  <c r="B1331" i="6"/>
  <c r="A1330" i="6"/>
  <c r="A1062" i="6"/>
  <c r="B1063" i="6"/>
  <c r="A959" i="6"/>
  <c r="B960" i="6"/>
  <c r="A925" i="6"/>
  <c r="B926" i="6"/>
  <c r="A1003" i="6"/>
  <c r="B1004" i="6"/>
  <c r="A1030" i="6"/>
  <c r="B1031" i="6"/>
  <c r="B903" i="6"/>
  <c r="A902" i="6"/>
  <c r="A868" i="6"/>
  <c r="B869" i="6"/>
  <c r="B840" i="6"/>
  <c r="A839" i="6"/>
  <c r="B804" i="6"/>
  <c r="A803" i="6"/>
  <c r="A778" i="6"/>
  <c r="B779" i="6"/>
  <c r="A11" i="6"/>
  <c r="B12" i="6"/>
  <c r="A1299" i="6" l="1"/>
  <c r="B1300" i="6"/>
  <c r="A1211" i="6"/>
  <c r="B1212" i="6"/>
  <c r="B1521" i="6"/>
  <c r="A1520" i="6"/>
  <c r="B1389" i="6"/>
  <c r="A1388" i="6"/>
  <c r="A1238" i="6"/>
  <c r="B1239" i="6"/>
  <c r="B1497" i="6"/>
  <c r="A1496" i="6"/>
  <c r="A1435" i="6"/>
  <c r="B1436" i="6"/>
  <c r="A1099" i="6"/>
  <c r="B1100" i="6"/>
  <c r="A1063" i="6"/>
  <c r="B1064" i="6"/>
  <c r="A1456" i="6"/>
  <c r="B1457" i="6"/>
  <c r="A1552" i="6"/>
  <c r="B1553" i="6"/>
  <c r="A1268" i="6"/>
  <c r="B1269" i="6"/>
  <c r="B1184" i="6"/>
  <c r="A1183" i="6"/>
  <c r="B1332" i="6"/>
  <c r="A1331" i="6"/>
  <c r="A1134" i="6"/>
  <c r="B1135" i="6"/>
  <c r="B1353" i="6"/>
  <c r="A1352" i="6"/>
  <c r="A1160" i="6"/>
  <c r="B1161" i="6"/>
  <c r="B780" i="6"/>
  <c r="A779" i="6"/>
  <c r="A960" i="6"/>
  <c r="B961" i="6"/>
  <c r="A1031" i="6"/>
  <c r="B1032" i="6"/>
  <c r="A903" i="6"/>
  <c r="B904" i="6"/>
  <c r="A804" i="6"/>
  <c r="B805" i="6"/>
  <c r="A840" i="6"/>
  <c r="B841" i="6"/>
  <c r="B870" i="6"/>
  <c r="A869" i="6"/>
  <c r="B1005" i="6"/>
  <c r="A1004" i="6"/>
  <c r="A926" i="6"/>
  <c r="B927" i="6"/>
  <c r="B13" i="6"/>
  <c r="A12" i="6"/>
  <c r="A1212" i="6" l="1"/>
  <c r="B1213" i="6"/>
  <c r="A1300" i="6"/>
  <c r="B1301" i="6"/>
  <c r="B1458" i="6"/>
  <c r="A1457" i="6"/>
  <c r="A1100" i="6"/>
  <c r="B1101" i="6"/>
  <c r="A1239" i="6"/>
  <c r="B1240" i="6"/>
  <c r="A1135" i="6"/>
  <c r="B1136" i="6"/>
  <c r="A1269" i="6"/>
  <c r="B1270" i="6"/>
  <c r="A1064" i="6"/>
  <c r="B1065" i="6"/>
  <c r="B1437" i="6"/>
  <c r="A1436" i="6"/>
  <c r="A1184" i="6"/>
  <c r="B1185" i="6"/>
  <c r="A1161" i="6"/>
  <c r="B1162" i="6"/>
  <c r="B1333" i="6"/>
  <c r="A1332" i="6"/>
  <c r="A1389" i="6"/>
  <c r="B1390" i="6"/>
  <c r="B1554" i="6"/>
  <c r="A1553" i="6"/>
  <c r="B1354" i="6"/>
  <c r="A1353" i="6"/>
  <c r="A1497" i="6"/>
  <c r="B1498" i="6"/>
  <c r="B1522" i="6"/>
  <c r="A1521" i="6"/>
  <c r="A841" i="6"/>
  <c r="B842" i="6"/>
  <c r="A904" i="6"/>
  <c r="B905" i="6"/>
  <c r="A961" i="6"/>
  <c r="B962" i="6"/>
  <c r="B1006" i="6"/>
  <c r="A1005" i="6"/>
  <c r="A780" i="6"/>
  <c r="B781" i="6"/>
  <c r="A805" i="6"/>
  <c r="B806" i="6"/>
  <c r="A870" i="6"/>
  <c r="B871" i="6"/>
  <c r="A927" i="6"/>
  <c r="B928" i="6"/>
  <c r="B1033" i="6"/>
  <c r="A1032" i="6"/>
  <c r="A13" i="6"/>
  <c r="B14" i="6"/>
  <c r="B1214" i="6" l="1"/>
  <c r="A1213" i="6"/>
  <c r="B1302" i="6"/>
  <c r="A1301" i="6"/>
  <c r="B1163" i="6"/>
  <c r="A1162" i="6"/>
  <c r="A1065" i="6"/>
  <c r="B1066" i="6"/>
  <c r="B1241" i="6"/>
  <c r="A1240" i="6"/>
  <c r="A1554" i="6"/>
  <c r="B1555" i="6"/>
  <c r="A1390" i="6"/>
  <c r="B1391" i="6"/>
  <c r="A1185" i="6"/>
  <c r="B1186" i="6"/>
  <c r="A1270" i="6"/>
  <c r="B1271" i="6"/>
  <c r="A1101" i="6"/>
  <c r="B1102" i="6"/>
  <c r="B1523" i="6"/>
  <c r="A1522" i="6"/>
  <c r="A1498" i="6"/>
  <c r="B1499" i="6"/>
  <c r="B1137" i="6"/>
  <c r="A1136" i="6"/>
  <c r="A1354" i="6"/>
  <c r="B1355" i="6"/>
  <c r="A1333" i="6"/>
  <c r="B1334" i="6"/>
  <c r="A1334" i="6" s="1"/>
  <c r="B1438" i="6"/>
  <c r="A1438" i="6" s="1"/>
  <c r="A1437" i="6"/>
  <c r="A1458" i="6"/>
  <c r="B1459" i="6"/>
  <c r="B807" i="6"/>
  <c r="A806" i="6"/>
  <c r="A781" i="6"/>
  <c r="B782" i="6"/>
  <c r="B906" i="6"/>
  <c r="A905" i="6"/>
  <c r="A1033" i="6"/>
  <c r="B1034" i="6"/>
  <c r="A928" i="6"/>
  <c r="B929" i="6"/>
  <c r="A1006" i="6"/>
  <c r="B1007" i="6"/>
  <c r="A871" i="6"/>
  <c r="B872" i="6"/>
  <c r="A962" i="6"/>
  <c r="B963" i="6"/>
  <c r="B843" i="6"/>
  <c r="A842" i="6"/>
  <c r="B15" i="6"/>
  <c r="A14" i="6"/>
  <c r="A1302" i="6" l="1"/>
  <c r="B1303" i="6"/>
  <c r="A1214" i="6"/>
  <c r="B1215" i="6"/>
  <c r="B1242" i="6"/>
  <c r="A1241" i="6"/>
  <c r="B1500" i="6"/>
  <c r="A1499" i="6"/>
  <c r="A1459" i="6"/>
  <c r="B1460" i="6"/>
  <c r="B1356" i="6"/>
  <c r="A1355" i="6"/>
  <c r="A1186" i="6"/>
  <c r="B1187" i="6"/>
  <c r="A1555" i="6"/>
  <c r="B1556" i="6"/>
  <c r="A1066" i="6"/>
  <c r="B1067" i="6"/>
  <c r="A1271" i="6"/>
  <c r="B1272" i="6"/>
  <c r="B1524" i="6"/>
  <c r="A1523" i="6"/>
  <c r="A1102" i="6"/>
  <c r="B1103" i="6"/>
  <c r="B1392" i="6"/>
  <c r="A1391" i="6"/>
  <c r="A1137" i="6"/>
  <c r="B1138" i="6"/>
  <c r="A1163" i="6"/>
  <c r="B1164" i="6"/>
  <c r="A906" i="6"/>
  <c r="B907" i="6"/>
  <c r="A929" i="6"/>
  <c r="B930" i="6"/>
  <c r="A1034" i="6"/>
  <c r="B1035" i="6"/>
  <c r="B783" i="6"/>
  <c r="A782" i="6"/>
  <c r="A963" i="6"/>
  <c r="B964" i="6"/>
  <c r="B873" i="6"/>
  <c r="A872" i="6"/>
  <c r="A807" i="6"/>
  <c r="B808" i="6"/>
  <c r="A1007" i="6"/>
  <c r="B1008" i="6"/>
  <c r="A843" i="6"/>
  <c r="B844" i="6"/>
  <c r="A15" i="6"/>
  <c r="B16" i="6"/>
  <c r="B1216" i="6" l="1"/>
  <c r="A1215" i="6"/>
  <c r="B1304" i="6"/>
  <c r="A1303" i="6"/>
  <c r="B1557" i="6"/>
  <c r="A1556" i="6"/>
  <c r="B1461" i="6"/>
  <c r="A1460" i="6"/>
  <c r="A1392" i="6"/>
  <c r="B1393" i="6"/>
  <c r="A1103" i="6"/>
  <c r="B1104" i="6"/>
  <c r="A1272" i="6"/>
  <c r="B1273" i="6"/>
  <c r="B1188" i="6"/>
  <c r="A1187" i="6"/>
  <c r="A1164" i="6"/>
  <c r="B1165" i="6"/>
  <c r="A1165" i="6" s="1"/>
  <c r="B1501" i="6"/>
  <c r="A1500" i="6"/>
  <c r="A1138" i="6"/>
  <c r="B1139" i="6"/>
  <c r="A1067" i="6"/>
  <c r="B1068" i="6"/>
  <c r="A1524" i="6"/>
  <c r="B1525" i="6"/>
  <c r="A1356" i="6"/>
  <c r="B1357" i="6"/>
  <c r="A1242" i="6"/>
  <c r="B1243" i="6"/>
  <c r="A844" i="6"/>
  <c r="B845" i="6"/>
  <c r="B1009" i="6"/>
  <c r="A1008" i="6"/>
  <c r="A808" i="6"/>
  <c r="B809" i="6"/>
  <c r="A930" i="6"/>
  <c r="B931" i="6"/>
  <c r="A873" i="6"/>
  <c r="B874" i="6"/>
  <c r="A783" i="6"/>
  <c r="B784" i="6"/>
  <c r="B965" i="6"/>
  <c r="A964" i="6"/>
  <c r="A907" i="6"/>
  <c r="B908" i="6"/>
  <c r="B1036" i="6"/>
  <c r="A1035" i="6"/>
  <c r="B17" i="6"/>
  <c r="A16" i="6"/>
  <c r="B1305" i="6" l="1"/>
  <c r="A1304" i="6"/>
  <c r="A1216" i="6"/>
  <c r="B1217" i="6"/>
  <c r="B1244" i="6"/>
  <c r="A1243" i="6"/>
  <c r="B1274" i="6"/>
  <c r="A1273" i="6"/>
  <c r="B1462" i="6"/>
  <c r="A1461" i="6"/>
  <c r="A1068" i="6"/>
  <c r="B1069" i="6"/>
  <c r="A1357" i="6"/>
  <c r="B1358" i="6"/>
  <c r="A1104" i="6"/>
  <c r="B1105" i="6"/>
  <c r="B1558" i="6"/>
  <c r="A1557" i="6"/>
  <c r="A1139" i="6"/>
  <c r="B1140" i="6"/>
  <c r="B1526" i="6"/>
  <c r="A1525" i="6"/>
  <c r="A1393" i="6"/>
  <c r="B1394" i="6"/>
  <c r="B1502" i="6"/>
  <c r="A1501" i="6"/>
  <c r="A1188" i="6"/>
  <c r="B1189" i="6"/>
  <c r="A931" i="6"/>
  <c r="B932" i="6"/>
  <c r="A874" i="6"/>
  <c r="B875" i="6"/>
  <c r="A1009" i="6"/>
  <c r="B1010" i="6"/>
  <c r="A784" i="6"/>
  <c r="B785" i="6"/>
  <c r="B846" i="6"/>
  <c r="A845" i="6"/>
  <c r="A1036" i="6"/>
  <c r="B1037" i="6"/>
  <c r="A965" i="6"/>
  <c r="B966" i="6"/>
  <c r="A908" i="6"/>
  <c r="B909" i="6"/>
  <c r="A909" i="6" s="1"/>
  <c r="B810" i="6"/>
  <c r="A809" i="6"/>
  <c r="B18" i="6"/>
  <c r="A17" i="6"/>
  <c r="A1217" i="6" l="1"/>
  <c r="B1218" i="6"/>
  <c r="A1305" i="6"/>
  <c r="B1306" i="6"/>
  <c r="A1140" i="6"/>
  <c r="B1141" i="6"/>
  <c r="B1359" i="6"/>
  <c r="A1358" i="6"/>
  <c r="B1190" i="6"/>
  <c r="A1189" i="6"/>
  <c r="B1070" i="6"/>
  <c r="A1069" i="6"/>
  <c r="B1559" i="6"/>
  <c r="A1558" i="6"/>
  <c r="A1274" i="6"/>
  <c r="B1275" i="6"/>
  <c r="B1395" i="6"/>
  <c r="A1394" i="6"/>
  <c r="B1106" i="6"/>
  <c r="A1105" i="6"/>
  <c r="B1503" i="6"/>
  <c r="A1502" i="6"/>
  <c r="B1527" i="6"/>
  <c r="A1526" i="6"/>
  <c r="B1463" i="6"/>
  <c r="A1462" i="6"/>
  <c r="A1244" i="6"/>
  <c r="B1245" i="6"/>
  <c r="A846" i="6"/>
  <c r="B847" i="6"/>
  <c r="B1038" i="6"/>
  <c r="A1037" i="6"/>
  <c r="B1011" i="6"/>
  <c r="A1010" i="6"/>
  <c r="A810" i="6"/>
  <c r="B811" i="6"/>
  <c r="B876" i="6"/>
  <c r="A875" i="6"/>
  <c r="A966" i="6"/>
  <c r="B967" i="6"/>
  <c r="B786" i="6"/>
  <c r="A785" i="6"/>
  <c r="A932" i="6"/>
  <c r="B933" i="6"/>
  <c r="A18" i="6"/>
  <c r="B19" i="6"/>
  <c r="A1306" i="6" l="1"/>
  <c r="B1307" i="6"/>
  <c r="A1218" i="6"/>
  <c r="B1219" i="6"/>
  <c r="A1527" i="6"/>
  <c r="B1528" i="6"/>
  <c r="B1396" i="6"/>
  <c r="A1395" i="6"/>
  <c r="A1070" i="6"/>
  <c r="B1071" i="6"/>
  <c r="B1360" i="6"/>
  <c r="A1359" i="6"/>
  <c r="A1275" i="6"/>
  <c r="B1276" i="6"/>
  <c r="B1142" i="6"/>
  <c r="A1141" i="6"/>
  <c r="A1245" i="6"/>
  <c r="B1246" i="6"/>
  <c r="B1504" i="6"/>
  <c r="A1504" i="6" s="1"/>
  <c r="A1503" i="6"/>
  <c r="A1190" i="6"/>
  <c r="B1191" i="6"/>
  <c r="B1464" i="6"/>
  <c r="A1463" i="6"/>
  <c r="A1106" i="6"/>
  <c r="B1107" i="6"/>
  <c r="A1559" i="6"/>
  <c r="B1560" i="6"/>
  <c r="A786" i="6"/>
  <c r="B787" i="6"/>
  <c r="A876" i="6"/>
  <c r="B877" i="6"/>
  <c r="B1012" i="6"/>
  <c r="A1011" i="6"/>
  <c r="A847" i="6"/>
  <c r="B848" i="6"/>
  <c r="A933" i="6"/>
  <c r="B934" i="6"/>
  <c r="B968" i="6"/>
  <c r="A967" i="6"/>
  <c r="A811" i="6"/>
  <c r="B812" i="6"/>
  <c r="A1038" i="6"/>
  <c r="B1039" i="6"/>
  <c r="B20" i="6"/>
  <c r="A19" i="6"/>
  <c r="A1219" i="6" l="1"/>
  <c r="B1220" i="6"/>
  <c r="B1308" i="6"/>
  <c r="A1307" i="6"/>
  <c r="A1191" i="6"/>
  <c r="B1192" i="6"/>
  <c r="A1071" i="6"/>
  <c r="B1072" i="6"/>
  <c r="A1142" i="6"/>
  <c r="B1143" i="6"/>
  <c r="A1107" i="6"/>
  <c r="B1108" i="6"/>
  <c r="A1276" i="6"/>
  <c r="B1277" i="6"/>
  <c r="B1561" i="6"/>
  <c r="A1560" i="6"/>
  <c r="A1396" i="6"/>
  <c r="B1397" i="6"/>
  <c r="A1246" i="6"/>
  <c r="B1247" i="6"/>
  <c r="A1528" i="6"/>
  <c r="B1529" i="6"/>
  <c r="B1465" i="6"/>
  <c r="A1464" i="6"/>
  <c r="A1360" i="6"/>
  <c r="B1361" i="6"/>
  <c r="A934" i="6"/>
  <c r="B935" i="6"/>
  <c r="A1012" i="6"/>
  <c r="B1013" i="6"/>
  <c r="A1039" i="6"/>
  <c r="B1040" i="6"/>
  <c r="B813" i="6"/>
  <c r="A812" i="6"/>
  <c r="B849" i="6"/>
  <c r="A848" i="6"/>
  <c r="A877" i="6"/>
  <c r="B878" i="6"/>
  <c r="A787" i="6"/>
  <c r="B788" i="6"/>
  <c r="A788" i="6" s="1"/>
  <c r="A968" i="6"/>
  <c r="B969" i="6"/>
  <c r="A20" i="6"/>
  <c r="B21" i="6"/>
  <c r="B1309" i="6" l="1"/>
  <c r="A1308" i="6"/>
  <c r="B1221" i="6"/>
  <c r="A1220" i="6"/>
  <c r="B1248" i="6"/>
  <c r="A1247" i="6"/>
  <c r="B1278" i="6"/>
  <c r="A1277" i="6"/>
  <c r="A1143" i="6"/>
  <c r="B1144" i="6"/>
  <c r="A1144" i="6" s="1"/>
  <c r="B1466" i="6"/>
  <c r="A1465" i="6"/>
  <c r="B1398" i="6"/>
  <c r="A1397" i="6"/>
  <c r="B1109" i="6"/>
  <c r="A1108" i="6"/>
  <c r="B1073" i="6"/>
  <c r="A1072" i="6"/>
  <c r="B1362" i="6"/>
  <c r="A1361" i="6"/>
  <c r="B1530" i="6"/>
  <c r="A1529" i="6"/>
  <c r="A1192" i="6"/>
  <c r="B1193" i="6"/>
  <c r="B1562" i="6"/>
  <c r="A1561" i="6"/>
  <c r="A813" i="6"/>
  <c r="B814" i="6"/>
  <c r="A969" i="6"/>
  <c r="B970" i="6"/>
  <c r="B879" i="6"/>
  <c r="A878" i="6"/>
  <c r="B1041" i="6"/>
  <c r="A1040" i="6"/>
  <c r="A935" i="6"/>
  <c r="B936" i="6"/>
  <c r="A1013" i="6"/>
  <c r="B1014" i="6"/>
  <c r="A849" i="6"/>
  <c r="B850" i="6"/>
  <c r="A21" i="6"/>
  <c r="B22" i="6"/>
  <c r="B1222" i="6" l="1"/>
  <c r="A1222" i="6" s="1"/>
  <c r="A1221" i="6"/>
  <c r="A1309" i="6"/>
  <c r="B1310" i="6"/>
  <c r="B1363" i="6"/>
  <c r="A1362" i="6"/>
  <c r="B1399" i="6"/>
  <c r="A1398" i="6"/>
  <c r="A1073" i="6"/>
  <c r="B1074" i="6"/>
  <c r="A1278" i="6"/>
  <c r="B1279" i="6"/>
  <c r="A1562" i="6"/>
  <c r="B1563" i="6"/>
  <c r="A1193" i="6"/>
  <c r="B1194" i="6"/>
  <c r="A1194" i="6" s="1"/>
  <c r="B1531" i="6"/>
  <c r="A1530" i="6"/>
  <c r="A1109" i="6"/>
  <c r="B1110" i="6"/>
  <c r="B1467" i="6"/>
  <c r="A1466" i="6"/>
  <c r="A1248" i="6"/>
  <c r="B1249" i="6"/>
  <c r="B971" i="6"/>
  <c r="A970" i="6"/>
  <c r="A879" i="6"/>
  <c r="B880" i="6"/>
  <c r="B1015" i="6"/>
  <c r="A1015" i="6" s="1"/>
  <c r="A1014" i="6"/>
  <c r="A936" i="6"/>
  <c r="B937" i="6"/>
  <c r="A814" i="6"/>
  <c r="B815" i="6"/>
  <c r="A850" i="6"/>
  <c r="B851" i="6"/>
  <c r="B1042" i="6"/>
  <c r="A1041" i="6"/>
  <c r="A22" i="6"/>
  <c r="B23" i="6"/>
  <c r="B1311" i="6" l="1"/>
  <c r="A1310" i="6"/>
  <c r="A1249" i="6"/>
  <c r="B1250" i="6"/>
  <c r="A1110" i="6"/>
  <c r="B1111" i="6"/>
  <c r="B1564" i="6"/>
  <c r="A1564" i="6" s="1"/>
  <c r="A1563" i="6"/>
  <c r="A1074" i="6"/>
  <c r="B1075" i="6"/>
  <c r="B1280" i="6"/>
  <c r="A1279" i="6"/>
  <c r="A1531" i="6"/>
  <c r="B1532" i="6"/>
  <c r="B1400" i="6"/>
  <c r="A1399" i="6"/>
  <c r="A1467" i="6"/>
  <c r="B1468" i="6"/>
  <c r="B1364" i="6"/>
  <c r="A1363" i="6"/>
  <c r="B852" i="6"/>
  <c r="A851" i="6"/>
  <c r="A971" i="6"/>
  <c r="B972" i="6"/>
  <c r="A937" i="6"/>
  <c r="B938" i="6"/>
  <c r="A880" i="6"/>
  <c r="B881" i="6"/>
  <c r="B816" i="6"/>
  <c r="A815" i="6"/>
  <c r="A1042" i="6"/>
  <c r="B1043" i="6"/>
  <c r="A23" i="6"/>
  <c r="B24" i="6"/>
  <c r="A1311" i="6" l="1"/>
  <c r="B1312" i="6"/>
  <c r="A1312" i="6" s="1"/>
  <c r="B1533" i="6"/>
  <c r="A1532" i="6"/>
  <c r="B1112" i="6"/>
  <c r="A1111" i="6"/>
  <c r="B1469" i="6"/>
  <c r="A1468" i="6"/>
  <c r="B1365" i="6"/>
  <c r="A1364" i="6"/>
  <c r="B1076" i="6"/>
  <c r="A1075" i="6"/>
  <c r="B1251" i="6"/>
  <c r="A1251" i="6" s="1"/>
  <c r="A1250" i="6"/>
  <c r="A1280" i="6"/>
  <c r="B1281" i="6"/>
  <c r="B1401" i="6"/>
  <c r="A1400" i="6"/>
  <c r="A816" i="6"/>
  <c r="B817" i="6"/>
  <c r="A938" i="6"/>
  <c r="B939" i="6"/>
  <c r="A1043" i="6"/>
  <c r="B1044" i="6"/>
  <c r="B882" i="6"/>
  <c r="A881" i="6"/>
  <c r="A972" i="6"/>
  <c r="B973" i="6"/>
  <c r="A852" i="6"/>
  <c r="B853" i="6"/>
  <c r="A853" i="6" s="1"/>
  <c r="A24" i="6"/>
  <c r="B25" i="6"/>
  <c r="B1470" i="6" l="1"/>
  <c r="A1469" i="6"/>
  <c r="A1401" i="6"/>
  <c r="B1402" i="6"/>
  <c r="B1077" i="6"/>
  <c r="A1076" i="6"/>
  <c r="B1113" i="6"/>
  <c r="A1112" i="6"/>
  <c r="A1281" i="6"/>
  <c r="B1282" i="6"/>
  <c r="A1365" i="6"/>
  <c r="B1366" i="6"/>
  <c r="A1533" i="6"/>
  <c r="B1534" i="6"/>
  <c r="B1045" i="6"/>
  <c r="A1044" i="6"/>
  <c r="A973" i="6"/>
  <c r="B974" i="6"/>
  <c r="A974" i="6" s="1"/>
  <c r="A939" i="6"/>
  <c r="B940" i="6"/>
  <c r="A817" i="6"/>
  <c r="B818" i="6"/>
  <c r="A882" i="6"/>
  <c r="B883" i="6"/>
  <c r="B26" i="6"/>
  <c r="A25" i="6"/>
  <c r="A1077" i="6" l="1"/>
  <c r="B1078" i="6"/>
  <c r="A1282" i="6"/>
  <c r="B1283" i="6"/>
  <c r="A1283" i="6" s="1"/>
  <c r="B1403" i="6"/>
  <c r="A1403" i="6" s="1"/>
  <c r="A1402" i="6"/>
  <c r="B1367" i="6"/>
  <c r="A1366" i="6"/>
  <c r="A1534" i="6"/>
  <c r="B1535" i="6"/>
  <c r="A1535" i="6" s="1"/>
  <c r="A1113" i="6"/>
  <c r="B1114" i="6"/>
  <c r="A1470" i="6"/>
  <c r="B1471" i="6"/>
  <c r="A940" i="6"/>
  <c r="B941" i="6"/>
  <c r="A883" i="6"/>
  <c r="B884" i="6"/>
  <c r="B819" i="6"/>
  <c r="A818" i="6"/>
  <c r="A1045" i="6"/>
  <c r="B1046" i="6"/>
  <c r="A1046" i="6" s="1"/>
  <c r="A26" i="6"/>
  <c r="B27" i="6"/>
  <c r="A1114" i="6" l="1"/>
  <c r="B1115" i="6"/>
  <c r="A1078" i="6"/>
  <c r="B1079" i="6"/>
  <c r="A1471" i="6"/>
  <c r="B1472" i="6"/>
  <c r="B1368" i="6"/>
  <c r="A1367" i="6"/>
  <c r="A819" i="6"/>
  <c r="B820" i="6"/>
  <c r="B885" i="6"/>
  <c r="A884" i="6"/>
  <c r="A941" i="6"/>
  <c r="B942" i="6"/>
  <c r="B28" i="6"/>
  <c r="A27" i="6"/>
  <c r="B1473" i="6" l="1"/>
  <c r="A1472" i="6"/>
  <c r="B1080" i="6"/>
  <c r="A1079" i="6"/>
  <c r="B1116" i="6"/>
  <c r="A1115" i="6"/>
  <c r="A1368" i="6"/>
  <c r="B1369" i="6"/>
  <c r="A1369" i="6" s="1"/>
  <c r="A942" i="6"/>
  <c r="B943" i="6"/>
  <c r="A943" i="6" s="1"/>
  <c r="A820" i="6"/>
  <c r="B821" i="6"/>
  <c r="A885" i="6"/>
  <c r="B886" i="6"/>
  <c r="B29" i="6"/>
  <c r="A28" i="6"/>
  <c r="A1116" i="6" l="1"/>
  <c r="B1117" i="6"/>
  <c r="A1117" i="6" s="1"/>
  <c r="A1080" i="6"/>
  <c r="B1081" i="6"/>
  <c r="B1474" i="6"/>
  <c r="A1473" i="6"/>
  <c r="B822" i="6"/>
  <c r="A821" i="6"/>
  <c r="A886" i="6"/>
  <c r="B887" i="6"/>
  <c r="A887" i="6" s="1"/>
  <c r="A29" i="6"/>
  <c r="B30" i="6"/>
  <c r="B1475" i="6" l="1"/>
  <c r="A1474" i="6"/>
  <c r="A1081" i="6"/>
  <c r="B1082" i="6"/>
  <c r="A822" i="6"/>
  <c r="B823" i="6"/>
  <c r="A30" i="6"/>
  <c r="B31" i="6"/>
  <c r="A1082" i="6" l="1"/>
  <c r="B1083" i="6"/>
  <c r="A1083" i="6" s="1"/>
  <c r="B1476" i="6"/>
  <c r="A1475" i="6"/>
  <c r="A823" i="6"/>
  <c r="B824" i="6"/>
  <c r="A824" i="6" s="1"/>
  <c r="B32" i="6"/>
  <c r="A31" i="6"/>
  <c r="A1476" i="6" l="1"/>
  <c r="B1477" i="6"/>
  <c r="A32" i="6"/>
  <c r="B33" i="6"/>
  <c r="A1477" i="6" l="1"/>
  <c r="B1478" i="6"/>
  <c r="A1478" i="6" s="1"/>
  <c r="B34" i="6"/>
  <c r="A33" i="6"/>
  <c r="A34" i="6" l="1"/>
  <c r="B35" i="6"/>
  <c r="B36" i="6" l="1"/>
  <c r="A35" i="6"/>
  <c r="B37" i="6" l="1"/>
  <c r="A36" i="6"/>
  <c r="B38" i="6" l="1"/>
  <c r="A37" i="6"/>
  <c r="B39" i="6" l="1"/>
  <c r="A38" i="6"/>
  <c r="A39" i="6" l="1"/>
  <c r="B40" i="6"/>
  <c r="A40" i="6" l="1"/>
  <c r="B41" i="6"/>
  <c r="B42" i="6" l="1"/>
  <c r="A41" i="6"/>
  <c r="B43" i="6" l="1"/>
  <c r="A42" i="6"/>
  <c r="B44" i="6" l="1"/>
  <c r="A43" i="6"/>
  <c r="A44" i="6" l="1"/>
  <c r="B45" i="6"/>
  <c r="B46" i="6" l="1"/>
  <c r="A45" i="6"/>
  <c r="B47" i="6" l="1"/>
  <c r="A46" i="6"/>
  <c r="A47" i="6" l="1"/>
  <c r="B48" i="6"/>
  <c r="A48" i="6" l="1"/>
  <c r="B49" i="6"/>
  <c r="B50" i="6" l="1"/>
  <c r="A49" i="6"/>
  <c r="B51" i="6" l="1"/>
  <c r="A50" i="6"/>
  <c r="A51" i="6" l="1"/>
  <c r="B52" i="6"/>
  <c r="A52" i="6" l="1"/>
  <c r="B53" i="6"/>
  <c r="B54" i="6" l="1"/>
  <c r="A53" i="6"/>
  <c r="A54" i="6" l="1"/>
  <c r="B55" i="6"/>
  <c r="B56" i="6" l="1"/>
  <c r="A55" i="6"/>
  <c r="A56" i="6" l="1"/>
  <c r="B57" i="6"/>
  <c r="B58" i="6" l="1"/>
  <c r="A57" i="6"/>
  <c r="A58" i="6" l="1"/>
  <c r="B59" i="6"/>
  <c r="A59" i="6" l="1"/>
  <c r="B60" i="6"/>
  <c r="A60" i="6" l="1"/>
  <c r="B61" i="6"/>
  <c r="A61" i="6" l="1"/>
  <c r="B62" i="6"/>
  <c r="B63" i="6" l="1"/>
  <c r="A62" i="6"/>
  <c r="B64" i="6" l="1"/>
  <c r="A63" i="6"/>
  <c r="B65" i="6" l="1"/>
  <c r="A64" i="6"/>
  <c r="B66" i="6" l="1"/>
  <c r="A65" i="6"/>
  <c r="B67" i="6" l="1"/>
  <c r="A66" i="6"/>
  <c r="A67" i="6" l="1"/>
  <c r="B68" i="6"/>
  <c r="B69" i="6" l="1"/>
  <c r="A68" i="6"/>
  <c r="A69" i="6" l="1"/>
  <c r="B70" i="6"/>
  <c r="A70" i="6" l="1"/>
  <c r="B71" i="6"/>
  <c r="A71" i="6" l="1"/>
  <c r="B72" i="6"/>
  <c r="B73" i="6" l="1"/>
  <c r="A72" i="6"/>
  <c r="A73" i="6" l="1"/>
  <c r="B74" i="6"/>
  <c r="B75" i="6" l="1"/>
  <c r="A74" i="6"/>
  <c r="B76" i="6" l="1"/>
  <c r="A75" i="6"/>
  <c r="A76" i="6" l="1"/>
  <c r="B77" i="6"/>
  <c r="B78" i="6" l="1"/>
  <c r="A77" i="6"/>
  <c r="B79" i="6" l="1"/>
  <c r="A78" i="6"/>
  <c r="A79" i="6" l="1"/>
  <c r="B80" i="6"/>
  <c r="A80" i="6" l="1"/>
  <c r="B81" i="6"/>
  <c r="B82" i="6" l="1"/>
  <c r="A81" i="6"/>
  <c r="B83" i="6" l="1"/>
  <c r="A82" i="6"/>
  <c r="A83" i="6" l="1"/>
  <c r="B84" i="6"/>
  <c r="B85" i="6" l="1"/>
  <c r="A84" i="6"/>
  <c r="B86" i="6" l="1"/>
  <c r="A85" i="6"/>
  <c r="B87" i="6" l="1"/>
  <c r="A86" i="6"/>
  <c r="A87" i="6" l="1"/>
  <c r="B88" i="6"/>
  <c r="A88" i="6" l="1"/>
  <c r="B89" i="6"/>
  <c r="B90" i="6" l="1"/>
  <c r="A89" i="6"/>
  <c r="A90" i="6" l="1"/>
  <c r="B91" i="6"/>
  <c r="B92" i="6" l="1"/>
  <c r="A91" i="6"/>
  <c r="B93" i="6" l="1"/>
  <c r="A92" i="6"/>
  <c r="B94" i="6" l="1"/>
  <c r="A93" i="6"/>
  <c r="B95" i="6" l="1"/>
  <c r="A94" i="6"/>
  <c r="B96" i="6" l="1"/>
  <c r="A95" i="6"/>
  <c r="B97" i="6" l="1"/>
  <c r="A96" i="6"/>
  <c r="B98" i="6" l="1"/>
  <c r="A97" i="6"/>
  <c r="A98" i="6" l="1"/>
  <c r="B99" i="6"/>
  <c r="B100" i="6" l="1"/>
  <c r="A99" i="6"/>
  <c r="A100" i="6" l="1"/>
  <c r="B101" i="6"/>
  <c r="B102" i="6" l="1"/>
  <c r="A101" i="6"/>
  <c r="A102" i="6" l="1"/>
  <c r="B103" i="6"/>
  <c r="A103" i="6" l="1"/>
  <c r="B104" i="6"/>
  <c r="B105" i="6" l="1"/>
  <c r="A104" i="6"/>
  <c r="B106" i="6" l="1"/>
  <c r="A105" i="6"/>
  <c r="A106" i="6" l="1"/>
  <c r="B107" i="6"/>
  <c r="B108" i="6" l="1"/>
  <c r="A107" i="6"/>
  <c r="B109" i="6" l="1"/>
  <c r="A108" i="6"/>
  <c r="A109" i="6" l="1"/>
  <c r="B110" i="6"/>
  <c r="A110" i="6" l="1"/>
  <c r="B111" i="6"/>
  <c r="A111" i="6" l="1"/>
  <c r="B112" i="6"/>
  <c r="A112" i="6" l="1"/>
  <c r="B113" i="6"/>
  <c r="A113" i="6" l="1"/>
  <c r="B114" i="6"/>
  <c r="B115" i="6" l="1"/>
  <c r="A114" i="6"/>
  <c r="A115" i="6" l="1"/>
  <c r="B116" i="6"/>
  <c r="A116" i="6" l="1"/>
  <c r="B117" i="6"/>
  <c r="A117" i="6" l="1"/>
  <c r="B118" i="6"/>
  <c r="A118" i="6" l="1"/>
  <c r="B119" i="6"/>
  <c r="A119" i="6" l="1"/>
  <c r="B120" i="6"/>
  <c r="B121" i="6" l="1"/>
  <c r="A120" i="6"/>
  <c r="B122" i="6" l="1"/>
  <c r="A121" i="6"/>
  <c r="B123" i="6" l="1"/>
  <c r="A122" i="6"/>
  <c r="B124" i="6" l="1"/>
  <c r="A123" i="6"/>
  <c r="A124" i="6" l="1"/>
  <c r="B125" i="6"/>
  <c r="E13" i="1"/>
  <c r="A125" i="6" l="1"/>
  <c r="B126" i="6"/>
  <c r="A126" i="6" l="1"/>
  <c r="B127" i="6"/>
  <c r="B128" i="6" l="1"/>
  <c r="A127" i="6"/>
  <c r="A128" i="6" l="1"/>
  <c r="B129" i="6"/>
  <c r="A129" i="6" l="1"/>
  <c r="B130" i="6"/>
  <c r="A130" i="6" l="1"/>
  <c r="B131" i="6"/>
  <c r="B132" i="6" l="1"/>
  <c r="A131" i="6"/>
  <c r="B133" i="6" l="1"/>
  <c r="A132" i="6"/>
  <c r="B134" i="6" l="1"/>
  <c r="A133" i="6"/>
  <c r="B135" i="6" l="1"/>
  <c r="A134" i="6"/>
  <c r="A135" i="6" l="1"/>
  <c r="B136" i="6"/>
  <c r="B137" i="6" l="1"/>
  <c r="A136" i="6"/>
  <c r="B138" i="6" l="1"/>
  <c r="A137" i="6"/>
  <c r="A138" i="6" l="1"/>
  <c r="B139" i="6"/>
  <c r="A139" i="6" l="1"/>
  <c r="B140" i="6"/>
  <c r="B141" i="6" l="1"/>
  <c r="A140" i="6"/>
  <c r="A141" i="6" l="1"/>
  <c r="B142" i="6"/>
  <c r="B143" i="6" l="1"/>
  <c r="A142" i="6"/>
  <c r="A143" i="6" l="1"/>
  <c r="B144" i="6"/>
  <c r="B145" i="6" l="1"/>
  <c r="A144" i="6"/>
  <c r="A145" i="6" l="1"/>
  <c r="B146" i="6"/>
  <c r="B147" i="6" l="1"/>
  <c r="A146" i="6"/>
  <c r="B148" i="6" l="1"/>
  <c r="A147" i="6"/>
  <c r="A148" i="6" l="1"/>
  <c r="B149" i="6"/>
  <c r="A149" i="6" l="1"/>
  <c r="B150" i="6"/>
  <c r="B151" i="6" l="1"/>
  <c r="A150" i="6"/>
  <c r="A151" i="6" l="1"/>
  <c r="B152" i="6"/>
  <c r="A152" i="6" l="1"/>
  <c r="B153" i="6"/>
  <c r="B154" i="6" l="1"/>
  <c r="A153" i="6"/>
  <c r="A154" i="6" l="1"/>
  <c r="B155" i="6"/>
  <c r="B156" i="6" l="1"/>
  <c r="A155" i="6"/>
  <c r="A156" i="6" l="1"/>
  <c r="B157" i="6"/>
  <c r="B158" i="6" l="1"/>
  <c r="A157" i="6"/>
  <c r="A158" i="6" l="1"/>
  <c r="B159" i="6"/>
  <c r="A159" i="6" l="1"/>
  <c r="B160" i="6"/>
  <c r="B161" i="6" l="1"/>
  <c r="A160" i="6"/>
  <c r="B162" i="6" l="1"/>
  <c r="A161" i="6"/>
  <c r="B163" i="6" l="1"/>
  <c r="A162" i="6"/>
  <c r="B164" i="6" l="1"/>
  <c r="A163" i="6"/>
  <c r="A164" i="6" l="1"/>
  <c r="B165" i="6"/>
  <c r="A165" i="6" l="1"/>
  <c r="B166" i="6"/>
  <c r="A166" i="6" l="1"/>
  <c r="B167" i="6"/>
  <c r="B168" i="6" l="1"/>
  <c r="A167" i="6"/>
  <c r="B169" i="6" l="1"/>
  <c r="A168" i="6"/>
  <c r="B170" i="6" l="1"/>
  <c r="A169" i="6"/>
  <c r="B171" i="6" l="1"/>
  <c r="A170" i="6"/>
  <c r="A171" i="6" l="1"/>
  <c r="B172" i="6"/>
  <c r="A172" i="6" l="1"/>
  <c r="B173" i="6"/>
  <c r="B174" i="6" l="1"/>
  <c r="A173" i="6"/>
  <c r="B175" i="6" l="1"/>
  <c r="A174" i="6"/>
  <c r="B176" i="6" l="1"/>
  <c r="A175" i="6"/>
  <c r="A176" i="6" l="1"/>
  <c r="B177" i="6"/>
  <c r="B178" i="6" l="1"/>
  <c r="A177" i="6"/>
  <c r="A178" i="6" l="1"/>
  <c r="B179" i="6"/>
  <c r="A179" i="6" l="1"/>
  <c r="B180" i="6"/>
  <c r="A180" i="6" l="1"/>
  <c r="B181" i="6"/>
  <c r="A181" i="6" l="1"/>
  <c r="B182" i="6"/>
  <c r="B183" i="6" l="1"/>
  <c r="A182" i="6"/>
  <c r="A183" i="6" l="1"/>
  <c r="B184" i="6"/>
  <c r="A184" i="6" l="1"/>
  <c r="B185" i="6"/>
  <c r="B186" i="6" l="1"/>
  <c r="A185" i="6"/>
  <c r="A186" i="6" l="1"/>
  <c r="B187" i="6"/>
  <c r="B188" i="6" l="1"/>
  <c r="A187" i="6"/>
  <c r="A188" i="6" l="1"/>
  <c r="B189" i="6"/>
  <c r="A189" i="6" l="1"/>
  <c r="B190" i="6"/>
  <c r="A190" i="6" l="1"/>
  <c r="B191" i="6"/>
  <c r="B192" i="6" l="1"/>
  <c r="A191" i="6"/>
  <c r="A192" i="6" l="1"/>
  <c r="B193" i="6"/>
  <c r="A193" i="6" l="1"/>
  <c r="B194" i="6"/>
  <c r="A194" i="6" l="1"/>
  <c r="B195" i="6"/>
  <c r="A195" i="6" l="1"/>
  <c r="B196" i="6"/>
  <c r="A196" i="6" l="1"/>
  <c r="B197" i="6"/>
  <c r="B198" i="6" l="1"/>
  <c r="A197" i="6"/>
  <c r="B199" i="6" l="1"/>
  <c r="A198" i="6"/>
  <c r="B200" i="6" l="1"/>
  <c r="A199" i="6"/>
  <c r="A200" i="6" l="1"/>
  <c r="B201" i="6"/>
  <c r="B202" i="6" l="1"/>
  <c r="A201" i="6"/>
  <c r="A202" i="6" l="1"/>
  <c r="B203" i="6"/>
  <c r="B204" i="6" l="1"/>
  <c r="A203" i="6"/>
  <c r="B205" i="6" l="1"/>
  <c r="A204" i="6"/>
  <c r="B206" i="6" l="1"/>
  <c r="A205" i="6"/>
  <c r="A206" i="6" l="1"/>
  <c r="B207" i="6"/>
  <c r="B208" i="6" l="1"/>
  <c r="A207" i="6"/>
  <c r="A208" i="6" l="1"/>
  <c r="B209" i="6"/>
  <c r="A209" i="6" l="1"/>
  <c r="B210" i="6"/>
  <c r="B211" i="6" l="1"/>
  <c r="A210" i="6"/>
  <c r="B212" i="6" l="1"/>
  <c r="A211" i="6"/>
  <c r="B213" i="6" l="1"/>
  <c r="A212" i="6"/>
  <c r="A213" i="6" l="1"/>
  <c r="B214" i="6"/>
  <c r="B215" i="6" l="1"/>
  <c r="A214" i="6"/>
  <c r="A215" i="6" l="1"/>
  <c r="B216" i="6"/>
  <c r="A216" i="6" l="1"/>
  <c r="B217" i="6"/>
  <c r="B218" i="6" l="1"/>
  <c r="A217" i="6"/>
  <c r="A218" i="6" l="1"/>
  <c r="B219" i="6"/>
  <c r="B220" i="6" l="1"/>
  <c r="A219" i="6"/>
  <c r="B221" i="6" l="1"/>
  <c r="A220" i="6"/>
  <c r="B222" i="6" l="1"/>
  <c r="A221" i="6"/>
  <c r="B223" i="6" l="1"/>
  <c r="A222" i="6"/>
  <c r="A223" i="6" l="1"/>
  <c r="B224" i="6"/>
  <c r="A224" i="6" l="1"/>
  <c r="B225" i="6"/>
  <c r="B226" i="6" l="1"/>
  <c r="A225" i="6"/>
  <c r="A226" i="6" l="1"/>
  <c r="B227" i="6"/>
  <c r="B228" i="6" l="1"/>
  <c r="A227" i="6"/>
  <c r="A228" i="6" l="1"/>
  <c r="B229" i="6"/>
  <c r="B230" i="6" l="1"/>
  <c r="A229" i="6"/>
  <c r="A230" i="6" l="1"/>
  <c r="B231" i="6"/>
  <c r="B232" i="6" l="1"/>
  <c r="A231" i="6"/>
  <c r="A232" i="6" l="1"/>
  <c r="B233" i="6"/>
  <c r="A233" i="6" l="1"/>
  <c r="B234" i="6"/>
  <c r="A234" i="6" l="1"/>
  <c r="B235" i="6"/>
  <c r="A235" i="6" l="1"/>
  <c r="B236" i="6"/>
  <c r="B237" i="6" l="1"/>
  <c r="A236" i="6"/>
  <c r="A237" i="6" l="1"/>
  <c r="B238" i="6"/>
  <c r="A238" i="6" l="1"/>
  <c r="B239" i="6"/>
  <c r="B240" i="6" l="1"/>
  <c r="A239" i="6"/>
  <c r="B241" i="6" l="1"/>
  <c r="A240" i="6"/>
  <c r="B242" i="6" l="1"/>
  <c r="A241" i="6"/>
  <c r="B243" i="6" l="1"/>
  <c r="A242" i="6"/>
  <c r="A243" i="6" l="1"/>
  <c r="B244" i="6"/>
  <c r="B245" i="6" l="1"/>
  <c r="A244" i="6"/>
  <c r="A245" i="6" l="1"/>
  <c r="B246" i="6"/>
  <c r="B247" i="6" l="1"/>
  <c r="A246" i="6"/>
  <c r="A247" i="6" l="1"/>
  <c r="B248" i="6"/>
  <c r="A248" i="6" l="1"/>
  <c r="B249" i="6"/>
  <c r="B250" i="6" l="1"/>
  <c r="A249" i="6"/>
  <c r="B251" i="6" l="1"/>
  <c r="A250" i="6"/>
  <c r="A251" i="6" l="1"/>
  <c r="B252" i="6"/>
  <c r="B253" i="6" l="1"/>
  <c r="A252" i="6"/>
  <c r="B254" i="6" l="1"/>
  <c r="A253" i="6"/>
  <c r="B255" i="6" l="1"/>
  <c r="A254" i="6"/>
  <c r="B256" i="6" l="1"/>
  <c r="A255" i="6"/>
  <c r="B257" i="6" l="1"/>
  <c r="A256" i="6"/>
  <c r="A257" i="6" l="1"/>
  <c r="B258" i="6"/>
  <c r="B259" i="6" l="1"/>
  <c r="A258" i="6"/>
  <c r="A259" i="6" l="1"/>
  <c r="B260" i="6"/>
  <c r="B261" i="6" l="1"/>
  <c r="A260" i="6"/>
  <c r="A261" i="6" l="1"/>
  <c r="B262" i="6"/>
  <c r="A262" i="6" l="1"/>
  <c r="B263" i="6"/>
  <c r="A263" i="6" l="1"/>
  <c r="B264" i="6"/>
  <c r="B265" i="6" l="1"/>
  <c r="A264" i="6"/>
  <c r="A265" i="6" l="1"/>
  <c r="B266" i="6"/>
  <c r="A266" i="6" l="1"/>
  <c r="B267" i="6"/>
  <c r="B268" i="6" l="1"/>
  <c r="A267" i="6"/>
  <c r="B269" i="6" l="1"/>
  <c r="A268" i="6"/>
  <c r="A269" i="6" l="1"/>
  <c r="B270" i="6"/>
  <c r="B271" i="6" l="1"/>
  <c r="A270" i="6"/>
  <c r="B272" i="6" l="1"/>
  <c r="A271" i="6"/>
  <c r="B273" i="6" l="1"/>
  <c r="A272" i="6"/>
  <c r="A273" i="6" l="1"/>
  <c r="B274" i="6"/>
  <c r="A274" i="6" l="1"/>
  <c r="B275" i="6"/>
  <c r="B276" i="6" l="1"/>
  <c r="A275" i="6"/>
  <c r="A276" i="6" l="1"/>
  <c r="B277" i="6"/>
  <c r="A277" i="6" l="1"/>
  <c r="B278" i="6"/>
  <c r="A278" i="6" l="1"/>
  <c r="B279" i="6"/>
  <c r="B280" i="6" l="1"/>
  <c r="A279" i="6"/>
  <c r="A280" i="6" l="1"/>
  <c r="B281" i="6"/>
  <c r="B282" i="6" l="1"/>
  <c r="A281" i="6"/>
  <c r="B283" i="6" l="1"/>
  <c r="A282" i="6"/>
  <c r="B284" i="6" l="1"/>
  <c r="A283" i="6"/>
  <c r="A284" i="6" l="1"/>
  <c r="B285" i="6"/>
  <c r="B286" i="6" l="1"/>
  <c r="A285" i="6"/>
  <c r="A286" i="6" l="1"/>
  <c r="B287" i="6"/>
  <c r="A287" i="6" l="1"/>
  <c r="B288" i="6"/>
  <c r="A288" i="6" l="1"/>
  <c r="B289" i="6"/>
  <c r="B290" i="6" l="1"/>
  <c r="A289" i="6"/>
  <c r="B291" i="6" l="1"/>
  <c r="A290" i="6"/>
  <c r="B292" i="6" l="1"/>
  <c r="A291" i="6"/>
  <c r="A292" i="6" l="1"/>
  <c r="B293" i="6"/>
  <c r="A293" i="6" l="1"/>
  <c r="B294" i="6"/>
  <c r="B295" i="6" l="1"/>
  <c r="A294" i="6"/>
  <c r="A295" i="6" l="1"/>
  <c r="B296" i="6"/>
  <c r="A296" i="6" l="1"/>
  <c r="B297" i="6"/>
  <c r="A297" i="6" l="1"/>
  <c r="B298" i="6"/>
  <c r="A298" i="6" l="1"/>
  <c r="B299" i="6"/>
  <c r="A299" i="6" l="1"/>
  <c r="B300" i="6"/>
  <c r="B301" i="6" l="1"/>
  <c r="A300" i="6"/>
  <c r="A301" i="6" l="1"/>
  <c r="B302" i="6"/>
  <c r="A302" i="6" l="1"/>
  <c r="B303" i="6"/>
  <c r="A303" i="6" l="1"/>
  <c r="B304" i="6"/>
  <c r="B305" i="6" l="1"/>
  <c r="A304" i="6"/>
  <c r="A305" i="6" l="1"/>
  <c r="B306" i="6"/>
  <c r="B307" i="6" l="1"/>
  <c r="A306" i="6"/>
  <c r="A307" i="6" l="1"/>
  <c r="B308" i="6"/>
  <c r="A308" i="6" l="1"/>
  <c r="B309" i="6"/>
  <c r="B310" i="6" l="1"/>
  <c r="A309" i="6"/>
  <c r="A310" i="6" l="1"/>
  <c r="B311" i="6"/>
  <c r="A311" i="6" l="1"/>
  <c r="B312" i="6"/>
  <c r="A312" i="6" l="1"/>
  <c r="B313" i="6"/>
  <c r="A313" i="6" l="1"/>
  <c r="B314" i="6"/>
  <c r="B315" i="6" l="1"/>
  <c r="A314" i="6"/>
  <c r="B316" i="6" l="1"/>
  <c r="A315" i="6"/>
  <c r="B317" i="6" l="1"/>
  <c r="A316" i="6"/>
  <c r="B318" i="6" l="1"/>
  <c r="A317" i="6"/>
  <c r="A318" i="6" l="1"/>
  <c r="B319" i="6"/>
  <c r="B320" i="6" l="1"/>
  <c r="A319" i="6"/>
  <c r="B321" i="6" l="1"/>
  <c r="A320" i="6"/>
  <c r="A321" i="6" l="1"/>
  <c r="B322" i="6"/>
  <c r="A322" i="6" l="1"/>
  <c r="B323" i="6"/>
  <c r="A323" i="6" l="1"/>
  <c r="B324" i="6"/>
  <c r="B325" i="6" l="1"/>
  <c r="A324" i="6"/>
  <c r="A325" i="6" l="1"/>
  <c r="B326" i="6"/>
  <c r="A326" i="6" l="1"/>
  <c r="B327" i="6"/>
  <c r="A327" i="6" l="1"/>
  <c r="B328" i="6"/>
  <c r="B329" i="6" l="1"/>
  <c r="A328" i="6"/>
  <c r="A329" i="6" l="1"/>
  <c r="B330" i="6"/>
  <c r="A330" i="6" l="1"/>
  <c r="B331" i="6"/>
  <c r="A331" i="6" l="1"/>
  <c r="B332" i="6"/>
  <c r="B333" i="6" l="1"/>
  <c r="A332" i="6"/>
  <c r="B334" i="6" l="1"/>
  <c r="A333" i="6"/>
  <c r="A334" i="6" l="1"/>
  <c r="B335" i="6"/>
  <c r="A335" i="6" l="1"/>
  <c r="B336" i="6"/>
  <c r="B337" i="6" l="1"/>
  <c r="A336" i="6"/>
  <c r="B338" i="6" l="1"/>
  <c r="A337" i="6"/>
  <c r="A338" i="6" l="1"/>
  <c r="B339" i="6"/>
  <c r="B340" i="6" l="1"/>
  <c r="A339" i="6"/>
  <c r="A340" i="6" l="1"/>
  <c r="B341" i="6"/>
  <c r="B342" i="6" l="1"/>
  <c r="A341" i="6"/>
  <c r="B343" i="6" l="1"/>
  <c r="A342" i="6"/>
  <c r="A343" i="6" l="1"/>
  <c r="B344" i="6"/>
  <c r="A344" i="6" l="1"/>
  <c r="B345" i="6"/>
  <c r="A345" i="6" l="1"/>
  <c r="B346" i="6"/>
  <c r="A346" i="6" l="1"/>
  <c r="B347" i="6"/>
  <c r="A347" i="6" l="1"/>
  <c r="B348" i="6"/>
  <c r="A348" i="6" l="1"/>
  <c r="B349" i="6"/>
  <c r="A349" i="6" l="1"/>
  <c r="B350" i="6"/>
  <c r="B351" i="6" l="1"/>
  <c r="A350" i="6"/>
  <c r="A351" i="6" l="1"/>
  <c r="B352" i="6"/>
  <c r="A352" i="6" l="1"/>
  <c r="B353" i="6"/>
  <c r="B354" i="6" l="1"/>
  <c r="A353" i="6"/>
  <c r="B355" i="6" l="1"/>
  <c r="A354" i="6"/>
  <c r="B356" i="6" l="1"/>
  <c r="A355" i="6"/>
  <c r="A356" i="6" l="1"/>
  <c r="B357" i="6"/>
  <c r="B358" i="6" l="1"/>
  <c r="A357" i="6"/>
  <c r="A358" i="6" l="1"/>
  <c r="B359" i="6"/>
  <c r="A359" i="6" l="1"/>
  <c r="B360" i="6"/>
  <c r="B361" i="6" l="1"/>
  <c r="A360" i="6"/>
  <c r="A361" i="6" l="1"/>
  <c r="B362" i="6"/>
  <c r="B363" i="6" l="1"/>
  <c r="A362" i="6"/>
  <c r="A363" i="6" l="1"/>
  <c r="B364" i="6"/>
  <c r="B365" i="6" l="1"/>
  <c r="A364" i="6"/>
  <c r="A365" i="6" l="1"/>
  <c r="B366" i="6"/>
  <c r="B367" i="6" l="1"/>
  <c r="A366" i="6"/>
  <c r="A367" i="6" l="1"/>
  <c r="B368" i="6"/>
  <c r="B369" i="6" l="1"/>
  <c r="A368" i="6"/>
  <c r="B370" i="6" l="1"/>
  <c r="A369" i="6"/>
  <c r="A370" i="6" l="1"/>
  <c r="B371" i="6"/>
  <c r="B372" i="6" l="1"/>
  <c r="A371" i="6"/>
  <c r="A372" i="6" l="1"/>
  <c r="B373" i="6"/>
  <c r="B374" i="6" l="1"/>
  <c r="A373" i="6"/>
  <c r="B375" i="6" l="1"/>
  <c r="A374" i="6"/>
  <c r="A375" i="6" l="1"/>
  <c r="B376" i="6"/>
  <c r="A376" i="6" l="1"/>
  <c r="B377" i="6"/>
  <c r="B378" i="6" l="1"/>
  <c r="A377" i="6"/>
  <c r="A378" i="6" l="1"/>
  <c r="B379" i="6"/>
  <c r="B380" i="6" l="1"/>
  <c r="A379" i="6"/>
  <c r="B381" i="6" l="1"/>
  <c r="A380" i="6"/>
  <c r="A381" i="6" l="1"/>
  <c r="B382" i="6"/>
  <c r="A382" i="6" l="1"/>
  <c r="B383" i="6"/>
  <c r="B384" i="6" l="1"/>
  <c r="A383" i="6"/>
  <c r="A384" i="6" l="1"/>
  <c r="B385" i="6"/>
  <c r="A385" i="6" l="1"/>
  <c r="B386" i="6"/>
  <c r="B387" i="6" l="1"/>
  <c r="A386" i="6"/>
  <c r="B388" i="6" l="1"/>
  <c r="A387" i="6"/>
  <c r="A388" i="6" l="1"/>
  <c r="B389" i="6"/>
  <c r="B390" i="6" l="1"/>
  <c r="A389" i="6"/>
  <c r="A390" i="6" l="1"/>
  <c r="B391" i="6"/>
  <c r="A391" i="6" l="1"/>
  <c r="B392" i="6"/>
  <c r="B393" i="6" l="1"/>
  <c r="A392" i="6"/>
  <c r="A393" i="6" l="1"/>
  <c r="B394" i="6"/>
  <c r="B395" i="6" l="1"/>
  <c r="A394" i="6"/>
  <c r="A395" i="6" l="1"/>
  <c r="B396" i="6"/>
  <c r="B397" i="6" l="1"/>
  <c r="A396" i="6"/>
  <c r="A397" i="6" l="1"/>
  <c r="B398" i="6"/>
  <c r="A398" i="6" l="1"/>
  <c r="B399" i="6"/>
  <c r="B400" i="6" l="1"/>
  <c r="A399" i="6"/>
  <c r="B401" i="6" l="1"/>
  <c r="A400" i="6"/>
  <c r="A401" i="6" l="1"/>
  <c r="B402" i="6"/>
  <c r="B403" i="6" l="1"/>
  <c r="A402" i="6"/>
  <c r="A403" i="6" l="1"/>
  <c r="B404" i="6"/>
  <c r="B405" i="6" l="1"/>
  <c r="A404" i="6"/>
  <c r="B406" i="6" l="1"/>
  <c r="A405" i="6"/>
  <c r="B407" i="6" l="1"/>
  <c r="A406" i="6"/>
  <c r="A407" i="6" l="1"/>
  <c r="B408" i="6"/>
  <c r="B409" i="6" l="1"/>
  <c r="A408" i="6"/>
  <c r="A409" i="6" l="1"/>
  <c r="B410" i="6"/>
  <c r="B411" i="6" l="1"/>
  <c r="A410" i="6"/>
  <c r="A411" i="6" l="1"/>
  <c r="B412" i="6"/>
  <c r="B413" i="6" l="1"/>
  <c r="A412" i="6"/>
  <c r="B414" i="6" l="1"/>
  <c r="A413" i="6"/>
  <c r="B415" i="6" l="1"/>
  <c r="A414" i="6"/>
  <c r="A415" i="6" l="1"/>
  <c r="B416" i="6"/>
  <c r="B417" i="6" l="1"/>
  <c r="A416" i="6"/>
  <c r="B418" i="6" l="1"/>
  <c r="A417" i="6"/>
  <c r="A418" i="6" l="1"/>
  <c r="B419" i="6"/>
  <c r="A419" i="6" l="1"/>
  <c r="B420" i="6"/>
  <c r="A420" i="6" l="1"/>
  <c r="B421" i="6"/>
  <c r="B422" i="6" l="1"/>
  <c r="A421" i="6"/>
  <c r="A422" i="6" l="1"/>
  <c r="B423" i="6"/>
  <c r="B424" i="6" l="1"/>
  <c r="A423" i="6"/>
  <c r="B425" i="6" l="1"/>
  <c r="A424" i="6"/>
  <c r="B426" i="6" l="1"/>
  <c r="A425" i="6"/>
  <c r="A426" i="6" l="1"/>
  <c r="B427" i="6"/>
  <c r="A427" i="6" l="1"/>
  <c r="B428" i="6"/>
  <c r="A428" i="6" l="1"/>
  <c r="B429" i="6"/>
  <c r="B430" i="6" l="1"/>
  <c r="A429" i="6"/>
  <c r="B431" i="6" l="1"/>
  <c r="A430" i="6"/>
  <c r="A431" i="6" l="1"/>
  <c r="B432" i="6"/>
  <c r="B433" i="6" l="1"/>
  <c r="A432" i="6"/>
  <c r="B434" i="6" l="1"/>
  <c r="A433" i="6"/>
  <c r="A434" i="6" l="1"/>
  <c r="B435" i="6"/>
  <c r="A435" i="6" l="1"/>
  <c r="B436" i="6"/>
  <c r="B437" i="6" l="1"/>
  <c r="A436" i="6"/>
  <c r="B438" i="6" l="1"/>
  <c r="A437" i="6"/>
  <c r="A438" i="6" l="1"/>
  <c r="B439" i="6"/>
  <c r="A439" i="6" l="1"/>
  <c r="B440" i="6"/>
  <c r="A440" i="6" l="1"/>
  <c r="B441" i="6"/>
  <c r="A441" i="6" l="1"/>
  <c r="B442" i="6"/>
  <c r="A442" i="6" l="1"/>
  <c r="B443" i="6"/>
  <c r="B444" i="6" l="1"/>
  <c r="A443" i="6"/>
  <c r="A444" i="6" l="1"/>
  <c r="B445" i="6"/>
  <c r="B446" i="6" l="1"/>
  <c r="A445" i="6"/>
  <c r="B447" i="6" l="1"/>
  <c r="A446" i="6"/>
  <c r="A447" i="6" l="1"/>
  <c r="B448" i="6"/>
  <c r="A448" i="6" l="1"/>
  <c r="B449" i="6"/>
  <c r="B450" i="6" l="1"/>
  <c r="A449" i="6"/>
  <c r="B451" i="6" l="1"/>
  <c r="A450" i="6"/>
  <c r="B452" i="6" l="1"/>
  <c r="A451" i="6"/>
  <c r="B453" i="6" l="1"/>
  <c r="A452" i="6"/>
  <c r="A453" i="6" l="1"/>
  <c r="B454" i="6"/>
  <c r="B455" i="6" l="1"/>
  <c r="A454" i="6"/>
  <c r="B456" i="6" l="1"/>
  <c r="A455" i="6"/>
  <c r="A456" i="6" l="1"/>
  <c r="B457" i="6"/>
  <c r="B458" i="6" l="1"/>
  <c r="A457" i="6"/>
  <c r="A458" i="6" l="1"/>
  <c r="B459" i="6"/>
  <c r="B460" i="6" l="1"/>
  <c r="A459" i="6"/>
  <c r="A460" i="6" l="1"/>
  <c r="B461" i="6"/>
  <c r="A461" i="6" l="1"/>
  <c r="B462" i="6"/>
  <c r="A462" i="6" l="1"/>
  <c r="B463" i="6"/>
  <c r="A463" i="6" l="1"/>
  <c r="B464" i="6"/>
  <c r="B465" i="6" l="1"/>
  <c r="A464" i="6"/>
  <c r="A465" i="6" l="1"/>
  <c r="B466" i="6"/>
  <c r="A466" i="6" l="1"/>
  <c r="B467" i="6"/>
  <c r="A467" i="6" l="1"/>
  <c r="B468" i="6"/>
  <c r="A468" i="6" l="1"/>
  <c r="B469" i="6"/>
  <c r="A469" i="6" l="1"/>
  <c r="B470" i="6"/>
  <c r="A470" i="6" l="1"/>
  <c r="B471" i="6"/>
  <c r="B472" i="6" l="1"/>
  <c r="A471" i="6"/>
  <c r="A472" i="6" l="1"/>
  <c r="B473" i="6"/>
  <c r="A473" i="6" l="1"/>
  <c r="B474" i="6"/>
  <c r="A474" i="6" l="1"/>
  <c r="B475" i="6"/>
  <c r="B476" i="6" l="1"/>
  <c r="A475" i="6"/>
  <c r="A476" i="6" l="1"/>
  <c r="B477" i="6"/>
  <c r="B478" i="6" l="1"/>
  <c r="A477" i="6"/>
  <c r="B479" i="6" l="1"/>
  <c r="A478" i="6"/>
  <c r="A479" i="6" l="1"/>
  <c r="B480" i="6"/>
  <c r="B481" i="6" l="1"/>
  <c r="A480" i="6"/>
  <c r="B482" i="6" l="1"/>
  <c r="A481" i="6"/>
  <c r="B483" i="6" l="1"/>
  <c r="A482" i="6"/>
  <c r="B484" i="6" l="1"/>
  <c r="A483" i="6"/>
  <c r="A484" i="6" l="1"/>
  <c r="B485" i="6"/>
  <c r="A485" i="6" l="1"/>
  <c r="B486" i="6"/>
  <c r="B487" i="6" l="1"/>
  <c r="A486" i="6"/>
  <c r="B488" i="6" l="1"/>
  <c r="A487" i="6"/>
  <c r="B489" i="6" l="1"/>
  <c r="A488" i="6"/>
  <c r="A489" i="6" l="1"/>
  <c r="B490" i="6"/>
  <c r="A490" i="6" l="1"/>
  <c r="B491" i="6"/>
  <c r="A491" i="6" l="1"/>
  <c r="B492" i="6"/>
  <c r="A492" i="6" l="1"/>
  <c r="B493" i="6"/>
  <c r="A493" i="6" l="1"/>
  <c r="B494" i="6"/>
  <c r="A494" i="6" l="1"/>
  <c r="B495" i="6"/>
  <c r="A495" i="6" l="1"/>
  <c r="B496" i="6"/>
  <c r="B497" i="6" l="1"/>
  <c r="A496" i="6"/>
  <c r="A497" i="6" l="1"/>
  <c r="B498" i="6"/>
  <c r="A498" i="6" l="1"/>
  <c r="B499" i="6"/>
  <c r="B500" i="6" l="1"/>
  <c r="A499" i="6"/>
  <c r="A500" i="6" l="1"/>
  <c r="B501" i="6"/>
  <c r="B502" i="6" l="1"/>
  <c r="A501" i="6"/>
  <c r="B503" i="6" l="1"/>
  <c r="A502" i="6"/>
  <c r="B504" i="6" l="1"/>
  <c r="A503" i="6"/>
  <c r="A504" i="6" l="1"/>
  <c r="B505" i="6"/>
  <c r="A505" i="6" l="1"/>
  <c r="B506" i="6"/>
  <c r="A506" i="6" l="1"/>
  <c r="B507" i="6"/>
  <c r="B508" i="6" l="1"/>
  <c r="A507" i="6"/>
  <c r="A508" i="6" l="1"/>
  <c r="B509" i="6"/>
  <c r="B510" i="6" l="1"/>
  <c r="A509" i="6"/>
  <c r="A510" i="6" l="1"/>
  <c r="B511" i="6"/>
  <c r="A511" i="6" l="1"/>
  <c r="B512" i="6"/>
  <c r="A512" i="6" l="1"/>
  <c r="B513" i="6"/>
  <c r="B514" i="6" l="1"/>
  <c r="A513" i="6"/>
  <c r="B515" i="6" l="1"/>
  <c r="A514" i="6"/>
  <c r="B516" i="6" l="1"/>
  <c r="A515" i="6"/>
  <c r="A516" i="6" l="1"/>
  <c r="B517" i="6"/>
  <c r="B518" i="6" l="1"/>
  <c r="A517" i="6"/>
  <c r="B519" i="6" l="1"/>
  <c r="A518" i="6"/>
  <c r="B520" i="6" l="1"/>
  <c r="A519" i="6"/>
  <c r="B521" i="6" l="1"/>
  <c r="A520" i="6"/>
  <c r="B522" i="6" l="1"/>
  <c r="A521" i="6"/>
  <c r="A522" i="6" l="1"/>
  <c r="B523" i="6"/>
  <c r="B524" i="6" l="1"/>
  <c r="A523" i="6"/>
  <c r="A524" i="6" l="1"/>
  <c r="B525" i="6"/>
  <c r="B526" i="6" l="1"/>
  <c r="A525" i="6"/>
  <c r="A526" i="6" l="1"/>
  <c r="B527" i="6"/>
  <c r="B528" i="6" l="1"/>
  <c r="A527" i="6"/>
  <c r="A528" i="6" l="1"/>
  <c r="B529" i="6"/>
  <c r="B530" i="6" l="1"/>
  <c r="A529" i="6"/>
  <c r="B531" i="6" l="1"/>
  <c r="A530" i="6"/>
  <c r="B532" i="6" l="1"/>
  <c r="A531" i="6"/>
  <c r="B533" i="6" l="1"/>
  <c r="A532" i="6"/>
  <c r="B534" i="6" l="1"/>
  <c r="A533" i="6"/>
  <c r="A534" i="6" l="1"/>
  <c r="B535" i="6"/>
  <c r="B536" i="6" l="1"/>
  <c r="A535" i="6"/>
  <c r="A536" i="6" l="1"/>
  <c r="B537" i="6"/>
  <c r="A537" i="6" l="1"/>
  <c r="B538" i="6"/>
  <c r="B539" i="6" l="1"/>
  <c r="A538" i="6"/>
  <c r="B540" i="6" l="1"/>
  <c r="A539" i="6"/>
  <c r="B541" i="6" l="1"/>
  <c r="A540" i="6"/>
  <c r="A541" i="6" l="1"/>
  <c r="B542" i="6"/>
  <c r="B543" i="6" l="1"/>
  <c r="A542" i="6"/>
  <c r="A543" i="6" l="1"/>
  <c r="B544" i="6"/>
  <c r="A544" i="6" l="1"/>
  <c r="B545" i="6"/>
  <c r="A545" i="6" l="1"/>
  <c r="B546" i="6"/>
  <c r="A546" i="6" l="1"/>
  <c r="B547" i="6"/>
  <c r="A547" i="6" l="1"/>
  <c r="B548" i="6"/>
  <c r="A548" i="6" l="1"/>
  <c r="B549" i="6"/>
  <c r="B550" i="6" l="1"/>
  <c r="A549" i="6"/>
  <c r="A550" i="6" l="1"/>
  <c r="B551" i="6"/>
  <c r="B552" i="6" l="1"/>
  <c r="A551" i="6"/>
  <c r="A552" i="6" l="1"/>
  <c r="B553" i="6"/>
  <c r="A553" i="6" l="1"/>
  <c r="B554" i="6"/>
  <c r="A554" i="6" l="1"/>
  <c r="B555" i="6"/>
  <c r="A555" i="6" l="1"/>
  <c r="B556" i="6"/>
  <c r="A556" i="6" l="1"/>
  <c r="B557" i="6"/>
  <c r="A557" i="6" l="1"/>
  <c r="B558" i="6"/>
  <c r="A558" i="6" l="1"/>
  <c r="B559" i="6"/>
  <c r="B560" i="6" l="1"/>
  <c r="A559" i="6"/>
  <c r="A560" i="6" l="1"/>
  <c r="B561" i="6"/>
  <c r="B562" i="6" l="1"/>
  <c r="A561" i="6"/>
  <c r="A562" i="6" l="1"/>
  <c r="B563" i="6"/>
  <c r="A563" i="6" l="1"/>
  <c r="B564" i="6"/>
  <c r="B565" i="6" l="1"/>
  <c r="A564" i="6"/>
  <c r="A565" i="6" l="1"/>
  <c r="B566" i="6"/>
  <c r="B567" i="6" l="1"/>
  <c r="A566" i="6"/>
  <c r="A567" i="6" l="1"/>
  <c r="B568" i="6"/>
  <c r="A568" i="6" l="1"/>
  <c r="B569" i="6"/>
  <c r="A569" i="6" l="1"/>
  <c r="B570" i="6"/>
  <c r="A570" i="6" l="1"/>
  <c r="B571" i="6"/>
  <c r="B572" i="6" l="1"/>
  <c r="A571" i="6"/>
  <c r="B573" i="6" l="1"/>
  <c r="A572" i="6"/>
  <c r="B574" i="6" l="1"/>
  <c r="A573" i="6"/>
  <c r="A574" i="6" l="1"/>
  <c r="B575" i="6"/>
  <c r="A575" i="6" l="1"/>
  <c r="B576" i="6"/>
  <c r="B577" i="6" l="1"/>
  <c r="A576" i="6"/>
  <c r="B578" i="6" l="1"/>
  <c r="A577" i="6"/>
  <c r="A578" i="6" l="1"/>
  <c r="B579" i="6"/>
  <c r="B580" i="6" l="1"/>
  <c r="A579" i="6"/>
  <c r="A580" i="6" l="1"/>
  <c r="B581" i="6"/>
  <c r="A581" i="6" l="1"/>
  <c r="B582" i="6"/>
  <c r="A582" i="6" l="1"/>
  <c r="B583" i="6"/>
  <c r="A583" i="6" l="1"/>
  <c r="B584" i="6"/>
  <c r="A584" i="6" l="1"/>
  <c r="B585" i="6"/>
  <c r="A585" i="6" l="1"/>
  <c r="B586" i="6"/>
  <c r="B587" i="6" l="1"/>
  <c r="A586" i="6"/>
  <c r="A587" i="6" l="1"/>
  <c r="B588" i="6"/>
  <c r="B589" i="6" l="1"/>
  <c r="A588" i="6"/>
  <c r="B590" i="6" l="1"/>
  <c r="A589" i="6"/>
  <c r="B591" i="6" l="1"/>
  <c r="A590" i="6"/>
  <c r="B592" i="6" l="1"/>
  <c r="A591" i="6"/>
  <c r="A592" i="6" l="1"/>
  <c r="B593" i="6"/>
  <c r="B594" i="6" l="1"/>
  <c r="A593" i="6"/>
  <c r="B595" i="6" l="1"/>
  <c r="A594" i="6"/>
  <c r="A595" i="6" l="1"/>
  <c r="B596" i="6"/>
  <c r="A596" i="6" l="1"/>
  <c r="B597" i="6"/>
  <c r="B598" i="6" l="1"/>
  <c r="A597" i="6"/>
  <c r="B599" i="6" l="1"/>
  <c r="A598" i="6"/>
  <c r="A599" i="6" l="1"/>
  <c r="B600" i="6"/>
  <c r="B601" i="6" l="1"/>
  <c r="A600" i="6"/>
  <c r="B602" i="6" l="1"/>
  <c r="A601" i="6"/>
  <c r="B603" i="6" l="1"/>
  <c r="A602" i="6"/>
  <c r="A603" i="6" l="1"/>
  <c r="B604" i="6"/>
  <c r="B605" i="6" l="1"/>
  <c r="A604" i="6"/>
  <c r="A605" i="6" l="1"/>
  <c r="B606" i="6"/>
  <c r="B607" i="6" l="1"/>
  <c r="A606" i="6"/>
  <c r="A607" i="6" l="1"/>
  <c r="B608" i="6"/>
  <c r="B609" i="6" l="1"/>
  <c r="A608" i="6"/>
  <c r="A609" i="6" l="1"/>
  <c r="B610" i="6"/>
  <c r="A610" i="6" l="1"/>
  <c r="B611" i="6"/>
  <c r="B612" i="6" l="1"/>
  <c r="A611" i="6"/>
  <c r="A612" i="6" l="1"/>
  <c r="B613" i="6"/>
  <c r="B614" i="6" l="1"/>
  <c r="A613" i="6"/>
  <c r="B615" i="6" l="1"/>
  <c r="A614" i="6"/>
  <c r="A615" i="6" l="1"/>
  <c r="B616" i="6"/>
  <c r="A616" i="6" l="1"/>
  <c r="B617" i="6"/>
  <c r="B618" i="6" l="1"/>
  <c r="A617" i="6"/>
  <c r="A618" i="6" l="1"/>
  <c r="B619" i="6"/>
  <c r="B620" i="6" l="1"/>
  <c r="A619" i="6"/>
  <c r="A620" i="6" l="1"/>
  <c r="B621" i="6"/>
  <c r="B622" i="6" l="1"/>
  <c r="A621" i="6"/>
  <c r="B623" i="6" l="1"/>
  <c r="A622" i="6"/>
  <c r="A623" i="6" l="1"/>
  <c r="B624" i="6"/>
  <c r="A624" i="6" l="1"/>
  <c r="B625" i="6"/>
  <c r="B626" i="6" l="1"/>
  <c r="A625" i="6"/>
  <c r="A626" i="6" l="1"/>
  <c r="B627" i="6"/>
  <c r="A627" i="6" l="1"/>
  <c r="B628" i="6"/>
  <c r="B629" i="6" l="1"/>
  <c r="A628" i="6"/>
  <c r="B630" i="6" l="1"/>
  <c r="A629" i="6"/>
  <c r="A630" i="6" l="1"/>
  <c r="B631" i="6"/>
  <c r="B632" i="6" l="1"/>
  <c r="A631" i="6"/>
  <c r="A632" i="6" l="1"/>
  <c r="B633" i="6"/>
  <c r="A633" i="6" l="1"/>
  <c r="B634" i="6"/>
  <c r="A634" i="6" l="1"/>
  <c r="B635" i="6"/>
  <c r="A635" i="6" l="1"/>
  <c r="B636" i="6"/>
  <c r="A636" i="6" l="1"/>
  <c r="B637" i="6"/>
  <c r="B638" i="6" l="1"/>
  <c r="A637" i="6"/>
  <c r="A638" i="6" l="1"/>
  <c r="B639" i="6"/>
  <c r="B640" i="6" l="1"/>
  <c r="A639" i="6"/>
  <c r="A640" i="6" l="1"/>
  <c r="B641" i="6"/>
  <c r="B642" i="6" l="1"/>
  <c r="A641" i="6"/>
  <c r="B643" i="6" l="1"/>
  <c r="A642" i="6"/>
  <c r="A643" i="6" l="1"/>
  <c r="B644" i="6"/>
  <c r="B645" i="6" l="1"/>
  <c r="A644" i="6"/>
  <c r="A645" i="6" l="1"/>
  <c r="B646" i="6"/>
  <c r="B647" i="6" l="1"/>
  <c r="A646" i="6"/>
  <c r="A647" i="6" l="1"/>
  <c r="B648" i="6"/>
  <c r="A648" i="6" l="1"/>
  <c r="B649" i="6"/>
  <c r="A649" i="6" l="1"/>
  <c r="B650" i="6"/>
  <c r="B651" i="6" l="1"/>
  <c r="A650" i="6"/>
  <c r="A651" i="6" l="1"/>
  <c r="B652" i="6"/>
  <c r="B653" i="6" l="1"/>
  <c r="A652" i="6"/>
  <c r="A653" i="6" l="1"/>
  <c r="B654" i="6"/>
  <c r="B655" i="6" l="1"/>
  <c r="A654" i="6"/>
  <c r="B656" i="6" l="1"/>
  <c r="A655" i="6"/>
  <c r="B657" i="6" l="1"/>
  <c r="A656" i="6"/>
  <c r="A657" i="6" l="1"/>
  <c r="B658" i="6"/>
  <c r="A658" i="6" l="1"/>
  <c r="B659" i="6"/>
  <c r="A659" i="6" l="1"/>
  <c r="B660" i="6"/>
  <c r="A660" i="6" l="1"/>
  <c r="B661" i="6"/>
  <c r="A661" i="6" l="1"/>
  <c r="B662" i="6"/>
  <c r="A662" i="6" l="1"/>
  <c r="B663" i="6"/>
  <c r="B664" i="6" l="1"/>
  <c r="A663" i="6"/>
  <c r="B665" i="6" l="1"/>
  <c r="A664" i="6"/>
  <c r="B666" i="6" l="1"/>
  <c r="A665" i="6"/>
  <c r="B667" i="6" l="1"/>
  <c r="A666" i="6"/>
  <c r="A667" i="6" l="1"/>
  <c r="B668" i="6"/>
  <c r="A668" i="6" l="1"/>
  <c r="B669" i="6"/>
  <c r="A669" i="6" l="1"/>
  <c r="B670" i="6"/>
  <c r="B671" i="6" l="1"/>
  <c r="A670" i="6"/>
  <c r="B672" i="6" l="1"/>
  <c r="A671" i="6"/>
  <c r="B673" i="6" l="1"/>
  <c r="A672" i="6"/>
  <c r="A673" i="6" l="1"/>
  <c r="B674" i="6"/>
  <c r="B675" i="6" l="1"/>
  <c r="A674" i="6"/>
  <c r="A675" i="6" l="1"/>
  <c r="B676" i="6"/>
  <c r="B677" i="6" l="1"/>
  <c r="A676" i="6"/>
  <c r="A677" i="6" l="1"/>
  <c r="B678" i="6"/>
  <c r="A678" i="6" l="1"/>
  <c r="B679" i="6"/>
  <c r="B680" i="6" l="1"/>
  <c r="A679" i="6"/>
  <c r="B681" i="6" l="1"/>
  <c r="A680" i="6"/>
  <c r="B682" i="6" l="1"/>
  <c r="A681" i="6"/>
  <c r="B683" i="6" l="1"/>
  <c r="A682" i="6"/>
  <c r="B684" i="6" l="1"/>
  <c r="A683" i="6"/>
  <c r="A684" i="6" l="1"/>
  <c r="B685" i="6"/>
  <c r="B686" i="6" l="1"/>
  <c r="A685" i="6"/>
  <c r="B687" i="6" l="1"/>
  <c r="A686" i="6"/>
  <c r="B688" i="6" l="1"/>
  <c r="A687" i="6"/>
  <c r="A688" i="6" l="1"/>
  <c r="B689" i="6"/>
  <c r="A689" i="6" l="1"/>
  <c r="B690" i="6"/>
  <c r="A690" i="6" l="1"/>
  <c r="B691" i="6"/>
  <c r="B692" i="6" l="1"/>
  <c r="A691" i="6"/>
  <c r="A692" i="6" l="1"/>
  <c r="B693" i="6"/>
  <c r="A693" i="6" l="1"/>
  <c r="B694" i="6"/>
  <c r="B695" i="6" l="1"/>
  <c r="A694" i="6"/>
  <c r="A695" i="6" l="1"/>
  <c r="B696" i="6"/>
  <c r="A696" i="6" l="1"/>
  <c r="B697" i="6"/>
  <c r="A697" i="6" l="1"/>
  <c r="B698" i="6"/>
  <c r="A698" i="6" l="1"/>
  <c r="B699" i="6"/>
  <c r="B700" i="6" l="1"/>
  <c r="A699" i="6"/>
  <c r="B701" i="6" l="1"/>
  <c r="A700" i="6"/>
  <c r="A701" i="6" l="1"/>
  <c r="B702" i="6"/>
  <c r="A702" i="6" l="1"/>
  <c r="B703" i="6"/>
  <c r="A703" i="6" l="1"/>
  <c r="B704" i="6"/>
  <c r="A704" i="6" l="1"/>
  <c r="B705" i="6"/>
  <c r="A705" i="6" l="1"/>
  <c r="B706" i="6"/>
  <c r="A706" i="6" l="1"/>
  <c r="B707" i="6"/>
  <c r="A707" i="6" l="1"/>
  <c r="B708" i="6"/>
  <c r="B709" i="6" l="1"/>
  <c r="A708" i="6"/>
  <c r="B710" i="6" l="1"/>
  <c r="A709" i="6"/>
  <c r="A710" i="6" l="1"/>
  <c r="B711" i="6"/>
  <c r="B712" i="6" l="1"/>
  <c r="A711" i="6"/>
  <c r="A712" i="6" l="1"/>
  <c r="B713" i="6"/>
  <c r="B714" i="6" l="1"/>
  <c r="A713" i="6"/>
  <c r="A714" i="6" l="1"/>
  <c r="B715" i="6"/>
  <c r="B716" i="6" l="1"/>
  <c r="A715" i="6"/>
  <c r="A716" i="6" l="1"/>
  <c r="B717" i="6"/>
  <c r="A717" i="6" l="1"/>
  <c r="B718" i="6"/>
  <c r="B719" i="6" l="1"/>
  <c r="A718" i="6"/>
  <c r="A719" i="6" l="1"/>
  <c r="B720" i="6"/>
  <c r="B721" i="6" l="1"/>
  <c r="A720" i="6"/>
  <c r="A721" i="6" l="1"/>
  <c r="B722" i="6"/>
  <c r="A722" i="6" l="1"/>
  <c r="B723" i="6"/>
  <c r="B724" i="6" l="1"/>
  <c r="A723" i="6"/>
  <c r="B725" i="6" l="1"/>
  <c r="A724" i="6"/>
  <c r="A725" i="6" l="1"/>
  <c r="B726" i="6"/>
  <c r="B727" i="6" l="1"/>
  <c r="A726" i="6"/>
  <c r="A727" i="6" l="1"/>
  <c r="B728" i="6"/>
  <c r="A728" i="6" l="1"/>
  <c r="B729" i="6"/>
  <c r="B730" i="6" l="1"/>
  <c r="A729" i="6"/>
  <c r="B731" i="6" l="1"/>
  <c r="A730" i="6"/>
  <c r="A731" i="6" l="1"/>
  <c r="B732" i="6"/>
  <c r="A732" i="6" l="1"/>
  <c r="B733" i="6"/>
  <c r="B734" i="6" l="1"/>
  <c r="A733" i="6"/>
  <c r="B735" i="6" l="1"/>
  <c r="A734" i="6"/>
  <c r="B736" i="6" l="1"/>
  <c r="A735" i="6"/>
  <c r="B737" i="6" l="1"/>
  <c r="A736" i="6"/>
  <c r="B738" i="6" l="1"/>
  <c r="A737" i="6"/>
  <c r="A738" i="6" l="1"/>
  <c r="B739" i="6"/>
  <c r="A739" i="6" l="1"/>
  <c r="B740" i="6"/>
  <c r="B741" i="6" s="1"/>
  <c r="A741" i="6" l="1"/>
  <c r="B742" i="6"/>
  <c r="A740" i="6"/>
  <c r="B743" i="6" l="1"/>
  <c r="A742" i="6"/>
  <c r="B744" i="6" l="1"/>
  <c r="A743" i="6"/>
  <c r="B745" i="6" l="1"/>
  <c r="A744" i="6"/>
  <c r="A745" i="6" l="1"/>
  <c r="B746" i="6"/>
  <c r="A746" i="6" l="1"/>
  <c r="B747" i="6"/>
  <c r="A747" i="6" l="1"/>
  <c r="B748" i="6"/>
  <c r="A748" i="6" l="1"/>
  <c r="B749" i="6"/>
  <c r="B750" i="6" l="1"/>
  <c r="A749" i="6"/>
  <c r="A750" i="6" l="1"/>
  <c r="B751" i="6"/>
  <c r="A751" i="6" l="1"/>
  <c r="B752" i="6"/>
  <c r="B753" i="6" l="1"/>
  <c r="A752" i="6"/>
  <c r="A753" i="6" l="1"/>
  <c r="B754" i="6"/>
  <c r="A754" i="6" l="1"/>
  <c r="B755" i="6"/>
  <c r="B756" i="6" l="1"/>
  <c r="A755" i="6"/>
  <c r="A756" i="6" l="1"/>
  <c r="B757" i="6"/>
  <c r="A757" i="6" l="1"/>
  <c r="B758" i="6"/>
  <c r="B759" i="6" l="1"/>
  <c r="A758" i="6"/>
  <c r="A759" i="6" l="1"/>
  <c r="B760" i="6"/>
  <c r="A760" i="6" l="1"/>
  <c r="B761" i="6"/>
  <c r="A761" i="6" l="1"/>
  <c r="B762" i="6"/>
  <c r="A762" i="6" l="1"/>
  <c r="B763" i="6"/>
  <c r="A763" i="6" l="1"/>
  <c r="L39" i="5"/>
  <c r="D15" i="5"/>
  <c r="D66" i="5" s="1"/>
  <c r="U66" i="5" s="1"/>
  <c r="AB44" i="6"/>
  <c r="G44" i="5"/>
  <c r="L54" i="5"/>
  <c r="M52" i="5"/>
  <c r="E28" i="5"/>
  <c r="AB38" i="6"/>
  <c r="I25" i="5"/>
  <c r="G33" i="5"/>
  <c r="AB11" i="6"/>
  <c r="G51" i="5"/>
  <c r="D56" i="5"/>
  <c r="D107" i="5" s="1"/>
  <c r="U107" i="5" s="1"/>
  <c r="E15" i="5"/>
  <c r="I31" i="5"/>
  <c r="I30" i="5"/>
  <c r="I15" i="5"/>
  <c r="P39" i="5"/>
  <c r="D53" i="5"/>
  <c r="D104" i="5" s="1"/>
  <c r="U104" i="5" s="1"/>
  <c r="O18" i="5"/>
  <c r="C55" i="5"/>
  <c r="C54" i="5"/>
  <c r="J25" i="5"/>
  <c r="C29" i="5"/>
  <c r="M24" i="5"/>
  <c r="F42" i="5"/>
  <c r="O30" i="5"/>
  <c r="H28" i="5"/>
  <c r="O22" i="5"/>
  <c r="I54" i="5"/>
  <c r="C39" i="5"/>
  <c r="H19" i="5"/>
  <c r="P55" i="5"/>
  <c r="P14" i="5"/>
  <c r="G29" i="5"/>
  <c r="H47" i="5"/>
  <c r="I50" i="5"/>
  <c r="J46" i="5"/>
  <c r="P17" i="5"/>
  <c r="H50" i="5"/>
  <c r="P38" i="5"/>
  <c r="F30" i="5"/>
  <c r="K51" i="5"/>
  <c r="C27" i="5"/>
  <c r="L36" i="5"/>
  <c r="N16" i="5"/>
  <c r="L33" i="5"/>
  <c r="AB16" i="6"/>
  <c r="J57" i="5"/>
  <c r="O47" i="5"/>
  <c r="L29" i="5"/>
  <c r="D44" i="5"/>
  <c r="D95" i="5" s="1"/>
  <c r="U95" i="5" s="1"/>
  <c r="N20" i="5"/>
  <c r="C47" i="5"/>
  <c r="C31" i="5"/>
  <c r="G14" i="5"/>
  <c r="J22" i="5"/>
  <c r="J16" i="5"/>
  <c r="G27" i="5"/>
  <c r="I18" i="5"/>
  <c r="E23" i="5"/>
  <c r="AB26" i="6"/>
  <c r="K50" i="5"/>
  <c r="J49" i="5"/>
  <c r="P34" i="5"/>
  <c r="F23" i="5"/>
  <c r="K24" i="5"/>
  <c r="L22" i="5"/>
  <c r="E16" i="5"/>
  <c r="K44" i="5"/>
  <c r="J17" i="5"/>
  <c r="AB14" i="6"/>
  <c r="I24" i="5"/>
  <c r="C48" i="5"/>
  <c r="AB8" i="6"/>
  <c r="H58" i="5"/>
  <c r="H15" i="5"/>
  <c r="N40" i="5"/>
  <c r="J24" i="5"/>
  <c r="E14" i="5"/>
  <c r="F40" i="5"/>
  <c r="M18" i="5"/>
  <c r="O33" i="5"/>
  <c r="K17" i="5"/>
  <c r="N17" i="5"/>
  <c r="E20" i="5"/>
  <c r="K25" i="5"/>
  <c r="O36" i="5"/>
  <c r="O21" i="5"/>
  <c r="AB6" i="6"/>
  <c r="C23" i="5"/>
  <c r="H22" i="5"/>
  <c r="M27" i="5"/>
  <c r="D23" i="5"/>
  <c r="D74" i="5" s="1"/>
  <c r="U74" i="5" s="1"/>
  <c r="D33" i="5"/>
  <c r="D84" i="5" s="1"/>
  <c r="U84" i="5" s="1"/>
  <c r="F18" i="5"/>
  <c r="E50" i="5"/>
  <c r="F24" i="5"/>
  <c r="E32" i="5"/>
  <c r="M31" i="5"/>
  <c r="N32" i="5"/>
  <c r="K19" i="5"/>
  <c r="K31" i="5"/>
  <c r="J19" i="5"/>
  <c r="J15" i="5"/>
  <c r="P27" i="5"/>
  <c r="N28" i="5"/>
  <c r="P30" i="5"/>
  <c r="F35" i="5"/>
  <c r="D31" i="5"/>
  <c r="D82" i="5" s="1"/>
  <c r="U82" i="5" s="1"/>
  <c r="F27" i="5"/>
  <c r="N31" i="5"/>
  <c r="K27" i="5"/>
  <c r="L37" i="5"/>
  <c r="I46" i="5"/>
  <c r="G47" i="5"/>
  <c r="N22" i="5"/>
  <c r="K57" i="5"/>
  <c r="P52" i="5"/>
  <c r="P46" i="5"/>
  <c r="N57" i="5"/>
  <c r="E48" i="5"/>
  <c r="P45" i="5"/>
  <c r="L23" i="5"/>
  <c r="E30" i="5"/>
  <c r="P16" i="5"/>
  <c r="N35" i="5"/>
  <c r="L25" i="5"/>
  <c r="C25" i="5"/>
  <c r="E24" i="5"/>
  <c r="G17" i="5"/>
  <c r="AB18" i="6"/>
  <c r="G21" i="5"/>
  <c r="K30" i="5"/>
  <c r="M19" i="5"/>
  <c r="D17" i="5"/>
  <c r="D68" i="5" s="1"/>
  <c r="U68" i="5" s="1"/>
  <c r="J38" i="5"/>
  <c r="O32" i="5"/>
  <c r="F16" i="5"/>
  <c r="D47" i="5"/>
  <c r="D98" i="5" s="1"/>
  <c r="U98" i="5" s="1"/>
  <c r="O27" i="5"/>
  <c r="O53" i="5"/>
  <c r="F21" i="5"/>
  <c r="J55" i="5"/>
  <c r="K38" i="5"/>
  <c r="G55" i="5"/>
  <c r="M47" i="5"/>
  <c r="K28" i="5"/>
  <c r="AB19" i="6"/>
  <c r="O23" i="5"/>
  <c r="J29" i="5"/>
  <c r="M26" i="5"/>
  <c r="F33" i="5"/>
  <c r="I49" i="5"/>
  <c r="O17" i="5"/>
  <c r="E27" i="5"/>
  <c r="M17" i="5"/>
  <c r="H33" i="5"/>
  <c r="D19" i="5"/>
  <c r="D70" i="5" s="1"/>
  <c r="U70" i="5" s="1"/>
  <c r="O56" i="5"/>
  <c r="AB9" i="6"/>
  <c r="H36" i="5"/>
  <c r="O58" i="5"/>
  <c r="G28" i="5"/>
  <c r="C16" i="5"/>
  <c r="AB24" i="6"/>
  <c r="O29" i="5"/>
  <c r="AB12" i="6"/>
  <c r="D28" i="5"/>
  <c r="D79" i="5" s="1"/>
  <c r="U79" i="5" s="1"/>
  <c r="J32" i="5"/>
  <c r="C26" i="5"/>
  <c r="H39" i="5"/>
  <c r="E37" i="5"/>
  <c r="N25" i="5"/>
  <c r="D45" i="5"/>
  <c r="D96" i="5" s="1"/>
  <c r="U96" i="5" s="1"/>
  <c r="J50" i="5"/>
  <c r="I26" i="5"/>
  <c r="D30" i="5"/>
  <c r="D81" i="5" s="1"/>
  <c r="U81" i="5" s="1"/>
  <c r="P56" i="5"/>
  <c r="D50" i="5"/>
  <c r="D101" i="5" s="1"/>
  <c r="U101" i="5" s="1"/>
  <c r="C53" i="5"/>
  <c r="P43" i="5"/>
  <c r="N15" i="5"/>
  <c r="L18" i="5"/>
  <c r="P40" i="5"/>
  <c r="M15" i="5"/>
  <c r="G57" i="5"/>
  <c r="E56" i="5"/>
  <c r="J56" i="5"/>
  <c r="M22" i="5"/>
  <c r="M14" i="5"/>
  <c r="G40" i="5"/>
  <c r="J27" i="5"/>
  <c r="G18" i="5"/>
  <c r="L34" i="5"/>
  <c r="C58" i="5"/>
  <c r="D34" i="5"/>
  <c r="D85" i="5" s="1"/>
  <c r="U85" i="5" s="1"/>
  <c r="C41" i="5"/>
  <c r="N54" i="5"/>
  <c r="O40" i="5"/>
  <c r="G19" i="5"/>
  <c r="F29" i="5"/>
  <c r="C49" i="5"/>
  <c r="D16" i="5"/>
  <c r="D67" i="5" s="1"/>
  <c r="U67" i="5" s="1"/>
  <c r="J21" i="5"/>
  <c r="P50" i="5"/>
  <c r="C40" i="5"/>
  <c r="P21" i="5"/>
  <c r="G39" i="5"/>
  <c r="I16" i="5"/>
  <c r="AB17" i="6"/>
  <c r="L56" i="5"/>
  <c r="AB7" i="6"/>
  <c r="O14" i="5"/>
  <c r="M23" i="5"/>
  <c r="C52" i="5"/>
  <c r="K18" i="5"/>
  <c r="AB13" i="6"/>
  <c r="I56" i="5"/>
  <c r="F54" i="5"/>
  <c r="C22" i="5"/>
  <c r="L31" i="5"/>
  <c r="G42" i="5"/>
  <c r="K21" i="5"/>
  <c r="M39" i="5"/>
  <c r="F36" i="5"/>
  <c r="H16" i="5"/>
  <c r="J14" i="5"/>
  <c r="P32" i="5"/>
  <c r="G34" i="5"/>
  <c r="H55" i="5"/>
  <c r="M32" i="5"/>
  <c r="D43" i="5"/>
  <c r="D94" i="5" s="1"/>
  <c r="U94" i="5" s="1"/>
  <c r="H29" i="5"/>
  <c r="E29" i="5"/>
  <c r="M16" i="5"/>
  <c r="K53" i="5"/>
  <c r="L32" i="5"/>
  <c r="O48" i="5"/>
  <c r="H17" i="5"/>
  <c r="E22" i="5"/>
  <c r="G49" i="5"/>
  <c r="J47" i="5"/>
  <c r="K56" i="5"/>
  <c r="E41" i="5"/>
  <c r="P24" i="5"/>
  <c r="L42" i="5"/>
  <c r="F57" i="5"/>
  <c r="G36" i="5"/>
  <c r="P54" i="5"/>
  <c r="K32" i="5"/>
  <c r="G16" i="5"/>
  <c r="O31" i="5"/>
  <c r="K47" i="5"/>
  <c r="M21" i="5"/>
  <c r="E31" i="5"/>
  <c r="N30" i="5"/>
  <c r="D26" i="5"/>
  <c r="D77" i="5" s="1"/>
  <c r="U77" i="5" s="1"/>
  <c r="F47" i="5"/>
  <c r="I29" i="5"/>
  <c r="O45" i="5"/>
  <c r="O46" i="5"/>
  <c r="N53" i="5"/>
  <c r="F19" i="5"/>
  <c r="C56" i="5"/>
  <c r="H34" i="5"/>
  <c r="J45" i="5"/>
  <c r="N58" i="5"/>
  <c r="C28" i="5"/>
  <c r="AB37" i="6"/>
  <c r="E38" i="5"/>
  <c r="F25" i="5"/>
  <c r="D25" i="5"/>
  <c r="D76" i="5" s="1"/>
  <c r="U76" i="5" s="1"/>
  <c r="J54" i="5"/>
  <c r="G25" i="5"/>
  <c r="L15" i="5"/>
  <c r="I14" i="5"/>
  <c r="G54" i="5"/>
  <c r="C38" i="5"/>
  <c r="D24" i="5"/>
  <c r="D75" i="5" s="1"/>
  <c r="U75" i="5" s="1"/>
  <c r="I40" i="5"/>
  <c r="F17" i="5"/>
  <c r="L45" i="5"/>
  <c r="I33" i="5"/>
  <c r="C42" i="5"/>
  <c r="C32" i="5"/>
  <c r="F22" i="5"/>
  <c r="L17" i="5"/>
  <c r="C24" i="5"/>
  <c r="O16" i="5"/>
  <c r="J31" i="5"/>
  <c r="K14" i="5"/>
  <c r="P33" i="5"/>
  <c r="J58" i="5"/>
  <c r="N26" i="5"/>
  <c r="M29" i="5"/>
  <c r="N56" i="5"/>
  <c r="E17" i="5"/>
  <c r="N14" i="5"/>
  <c r="K39" i="5"/>
  <c r="C17" i="5"/>
  <c r="G43" i="5"/>
  <c r="AB22" i="6"/>
  <c r="E36" i="5"/>
  <c r="M25" i="5"/>
  <c r="I22" i="5"/>
  <c r="E26" i="5"/>
  <c r="K40" i="5"/>
  <c r="E18" i="5"/>
  <c r="G20" i="5"/>
  <c r="O57" i="5"/>
  <c r="K16" i="5"/>
  <c r="N29" i="5"/>
  <c r="C50" i="5"/>
  <c r="C34" i="5"/>
  <c r="M20" i="5"/>
  <c r="C20" i="5"/>
  <c r="H30" i="5"/>
  <c r="P28" i="5"/>
  <c r="F56" i="5"/>
  <c r="AB15" i="6"/>
  <c r="G22" i="5"/>
  <c r="L19" i="5"/>
  <c r="C14" i="5"/>
  <c r="AB25" i="6"/>
  <c r="E21" i="5"/>
  <c r="D41" i="5"/>
  <c r="D92" i="5" s="1"/>
  <c r="U92" i="5" s="1"/>
  <c r="P18" i="5"/>
  <c r="N21" i="5"/>
  <c r="K22" i="5"/>
  <c r="I43" i="5"/>
  <c r="I32" i="5"/>
  <c r="C19" i="5"/>
  <c r="I17" i="5"/>
  <c r="H24" i="5"/>
  <c r="D27" i="5"/>
  <c r="D78" i="5" s="1"/>
  <c r="U78" i="5" s="1"/>
  <c r="O39" i="5"/>
  <c r="H51" i="5"/>
  <c r="H31" i="5"/>
  <c r="M28" i="5"/>
  <c r="L43" i="5"/>
  <c r="AB4" i="6"/>
  <c r="F46" i="5"/>
  <c r="D22" i="5"/>
  <c r="D73" i="5" s="1"/>
  <c r="U73" i="5" s="1"/>
  <c r="F45" i="5"/>
  <c r="J18" i="5"/>
  <c r="K26" i="5"/>
  <c r="J30" i="5"/>
  <c r="J28" i="5"/>
  <c r="M56" i="5"/>
  <c r="F20" i="5"/>
  <c r="D32" i="5"/>
  <c r="D83" i="5" s="1"/>
  <c r="U83" i="5" s="1"/>
  <c r="L24" i="5"/>
  <c r="L41" i="5"/>
  <c r="G15" i="5"/>
  <c r="K23" i="5"/>
  <c r="F32" i="5"/>
  <c r="H21" i="5"/>
  <c r="AB33" i="6"/>
  <c r="J42" i="5"/>
  <c r="J26" i="5"/>
  <c r="O15" i="5"/>
  <c r="D20" i="5"/>
  <c r="D71" i="5" s="1"/>
  <c r="U71" i="5" s="1"/>
  <c r="J35" i="5"/>
  <c r="M35" i="5"/>
  <c r="E54" i="5"/>
  <c r="G24" i="5"/>
  <c r="L28" i="5"/>
  <c r="O28" i="5"/>
  <c r="L21" i="5"/>
  <c r="AB20" i="6"/>
  <c r="I55" i="5"/>
  <c r="D29" i="5"/>
  <c r="D80" i="5" s="1"/>
  <c r="U80" i="5" s="1"/>
  <c r="E25" i="5"/>
  <c r="K46" i="5"/>
  <c r="K54" i="5"/>
  <c r="N27" i="5"/>
  <c r="O19" i="5"/>
  <c r="L58" i="5"/>
  <c r="I19" i="5"/>
  <c r="P22" i="5"/>
  <c r="H37" i="5"/>
  <c r="K49" i="5"/>
  <c r="H54" i="5"/>
  <c r="J20" i="5"/>
  <c r="H25" i="5"/>
  <c r="I44" i="5"/>
  <c r="I36" i="5"/>
  <c r="D57" i="5"/>
  <c r="D108" i="5" s="1"/>
  <c r="U108" i="5" s="1"/>
  <c r="P44" i="5"/>
  <c r="G56" i="5"/>
  <c r="H32" i="5"/>
  <c r="N37" i="5"/>
  <c r="L27" i="5"/>
  <c r="E46" i="5"/>
  <c r="I51" i="5"/>
  <c r="P51" i="5"/>
  <c r="H18" i="5"/>
  <c r="M48" i="5"/>
  <c r="P41" i="5"/>
  <c r="N23" i="5"/>
  <c r="J23" i="5"/>
  <c r="E19" i="5"/>
  <c r="G31" i="5"/>
  <c r="D21" i="5"/>
  <c r="D72" i="5" s="1"/>
  <c r="U72" i="5" s="1"/>
  <c r="H20" i="5"/>
  <c r="I48" i="5"/>
  <c r="L20" i="5"/>
  <c r="K15" i="5"/>
  <c r="O34" i="5"/>
  <c r="K33" i="5"/>
  <c r="I28" i="5"/>
  <c r="H38" i="5"/>
  <c r="D14" i="5"/>
  <c r="D65" i="5" s="1"/>
  <c r="N19" i="5"/>
  <c r="L38" i="5"/>
  <c r="N18" i="5"/>
  <c r="O25" i="5"/>
  <c r="F41" i="5"/>
  <c r="H40" i="5"/>
  <c r="D55" i="5"/>
  <c r="D106" i="5" s="1"/>
  <c r="U106" i="5" s="1"/>
  <c r="I52" i="5"/>
  <c r="C33" i="5"/>
  <c r="F44" i="5"/>
  <c r="F15" i="5"/>
  <c r="P25" i="5"/>
  <c r="G26" i="5"/>
  <c r="L16" i="5"/>
  <c r="O26" i="5"/>
  <c r="G53" i="5"/>
  <c r="K29" i="5"/>
  <c r="H42" i="5"/>
  <c r="D35" i="5"/>
  <c r="D86" i="5" s="1"/>
  <c r="U86" i="5" s="1"/>
  <c r="M41" i="5"/>
  <c r="F51" i="5"/>
  <c r="J51" i="5"/>
  <c r="P35" i="5"/>
  <c r="P15" i="5"/>
  <c r="O41" i="5"/>
  <c r="K34" i="5"/>
  <c r="N36" i="5"/>
  <c r="L14" i="5"/>
  <c r="F31" i="5"/>
  <c r="O24" i="5"/>
  <c r="K48" i="5"/>
  <c r="P20" i="5"/>
  <c r="H53" i="5"/>
  <c r="K45" i="5"/>
  <c r="D36" i="5"/>
  <c r="D87" i="5" s="1"/>
  <c r="U87" i="5" s="1"/>
  <c r="P58" i="5"/>
  <c r="G23" i="5"/>
  <c r="AB46" i="6"/>
  <c r="AB21" i="6"/>
  <c r="C18" i="5"/>
  <c r="AB5" i="6"/>
  <c r="L51" i="5"/>
  <c r="P31" i="5"/>
  <c r="C30" i="5"/>
  <c r="K20" i="5"/>
  <c r="M42" i="5"/>
  <c r="J33" i="5"/>
  <c r="M33" i="5"/>
  <c r="I53" i="5"/>
  <c r="E40" i="5"/>
  <c r="H23" i="5"/>
  <c r="H26" i="5"/>
  <c r="P48" i="5"/>
  <c r="I27" i="5"/>
  <c r="AB23" i="6"/>
  <c r="G45" i="5"/>
  <c r="M37" i="5"/>
  <c r="P49" i="5"/>
  <c r="E55" i="5"/>
  <c r="I20" i="5"/>
  <c r="E34" i="5"/>
  <c r="AB35" i="6"/>
  <c r="AB3" i="6"/>
  <c r="G30" i="5"/>
  <c r="H43" i="5"/>
  <c r="E33" i="5"/>
  <c r="P26" i="5"/>
  <c r="H27" i="5"/>
  <c r="H44" i="5"/>
  <c r="G32" i="5"/>
  <c r="C15" i="5"/>
  <c r="L26" i="5"/>
  <c r="K36" i="5"/>
  <c r="P23" i="5"/>
  <c r="F26" i="5"/>
  <c r="M55" i="5"/>
  <c r="P19" i="5"/>
  <c r="N24" i="5"/>
  <c r="G35" i="5"/>
  <c r="P29" i="5"/>
  <c r="L53" i="5"/>
  <c r="N41" i="5"/>
  <c r="F38" i="5"/>
  <c r="O20" i="5"/>
  <c r="F48" i="5"/>
  <c r="J41" i="5"/>
  <c r="E49" i="5"/>
  <c r="F14" i="5"/>
  <c r="C21" i="5"/>
  <c r="O44" i="5"/>
  <c r="L30" i="5"/>
  <c r="F28" i="5"/>
  <c r="G41" i="5"/>
  <c r="N33" i="5"/>
  <c r="N46" i="5"/>
  <c r="H14" i="5"/>
  <c r="O43" i="5"/>
  <c r="C51" i="5"/>
  <c r="I23" i="5"/>
  <c r="I21" i="5"/>
  <c r="C43" i="5"/>
  <c r="AB29" i="6"/>
  <c r="E44" i="5"/>
  <c r="AB10" i="6"/>
  <c r="D18" i="5"/>
  <c r="D69" i="5" s="1"/>
  <c r="U69" i="5" s="1"/>
  <c r="M30" i="5"/>
  <c r="K41" i="5"/>
  <c r="O51" i="5"/>
  <c r="J39" i="5"/>
  <c r="D40" i="5"/>
  <c r="D91" i="5" s="1"/>
  <c r="U91" i="5" s="1"/>
  <c r="N49" i="5"/>
  <c r="M49" i="5"/>
  <c r="J36" i="5"/>
  <c r="G48" i="5"/>
  <c r="E35" i="5"/>
  <c r="N51" i="5"/>
  <c r="M44" i="5"/>
  <c r="D54" i="5"/>
  <c r="D105" i="5" s="1"/>
  <c r="U105" i="5" s="1"/>
  <c r="L48" i="5"/>
  <c r="AB43" i="6"/>
  <c r="E39" i="5"/>
  <c r="G46" i="5"/>
  <c r="D51" i="5"/>
  <c r="D102" i="5" s="1"/>
  <c r="U102" i="5" s="1"/>
  <c r="P42" i="5"/>
  <c r="H46" i="5"/>
  <c r="M51" i="5"/>
  <c r="J52" i="5"/>
  <c r="O38" i="5"/>
  <c r="D49" i="5"/>
  <c r="D100" i="5" s="1"/>
  <c r="U100" i="5" s="1"/>
  <c r="H35" i="5"/>
  <c r="F53" i="5"/>
  <c r="AB41" i="6"/>
  <c r="L44" i="5"/>
  <c r="K52" i="5"/>
  <c r="L47" i="5"/>
  <c r="O55" i="5"/>
  <c r="N38" i="5"/>
  <c r="O52" i="5"/>
  <c r="O37" i="5"/>
  <c r="F37" i="5"/>
  <c r="J48" i="5"/>
  <c r="H56" i="5"/>
  <c r="N47" i="5"/>
  <c r="I34" i="5"/>
  <c r="I42" i="5"/>
  <c r="K58" i="5"/>
  <c r="N48" i="5"/>
  <c r="J43" i="5"/>
  <c r="J40" i="5"/>
  <c r="AB36" i="6"/>
  <c r="F49" i="5"/>
  <c r="M58" i="5"/>
  <c r="N42" i="5"/>
  <c r="N45" i="5"/>
  <c r="O49" i="5"/>
  <c r="E42" i="5"/>
  <c r="AB27" i="6"/>
  <c r="N52" i="5"/>
  <c r="G50" i="5"/>
  <c r="O50" i="5"/>
  <c r="I35" i="5"/>
  <c r="D52" i="5"/>
  <c r="D103" i="5" s="1"/>
  <c r="U103" i="5" s="1"/>
  <c r="H45" i="5"/>
  <c r="E53" i="5"/>
  <c r="L35" i="5"/>
  <c r="E52" i="5"/>
  <c r="AB42" i="6"/>
  <c r="K35" i="5"/>
  <c r="N50" i="5"/>
  <c r="K42" i="5"/>
  <c r="C36" i="5"/>
  <c r="D42" i="5"/>
  <c r="D93" i="5" s="1"/>
  <c r="U93" i="5" s="1"/>
  <c r="G37" i="5"/>
  <c r="E45" i="5"/>
  <c r="M34" i="5"/>
  <c r="D38" i="5"/>
  <c r="D89" i="5" s="1"/>
  <c r="U89" i="5" s="1"/>
  <c r="N43" i="5"/>
  <c r="C45" i="5"/>
  <c r="J37" i="5"/>
  <c r="K55" i="5"/>
  <c r="AB32" i="6"/>
  <c r="L57" i="5"/>
  <c r="G58" i="5"/>
  <c r="M40" i="5"/>
  <c r="E57" i="5"/>
  <c r="AB34" i="6"/>
  <c r="M38" i="5"/>
  <c r="D48" i="5"/>
  <c r="D99" i="5" s="1"/>
  <c r="U99" i="5" s="1"/>
  <c r="C37" i="5"/>
  <c r="F39" i="5"/>
  <c r="D37" i="5"/>
  <c r="D88" i="5" s="1"/>
  <c r="U88" i="5" s="1"/>
  <c r="G38" i="5"/>
  <c r="L46" i="5"/>
  <c r="F52" i="5"/>
  <c r="J53" i="5"/>
  <c r="I57" i="5"/>
  <c r="I41" i="5"/>
  <c r="F50" i="5"/>
  <c r="M36" i="5"/>
  <c r="F58" i="5"/>
  <c r="M57" i="5"/>
  <c r="H57" i="5"/>
  <c r="M43" i="5"/>
  <c r="C46" i="5"/>
  <c r="H48" i="5"/>
  <c r="L50" i="5"/>
  <c r="G52" i="5"/>
  <c r="I45" i="5"/>
  <c r="AB40" i="6"/>
  <c r="M46" i="5"/>
  <c r="C57" i="5"/>
  <c r="J44" i="5"/>
  <c r="L49" i="5"/>
  <c r="M54" i="5"/>
  <c r="J34" i="5"/>
  <c r="H49" i="5"/>
  <c r="I39" i="5"/>
  <c r="AB45" i="6"/>
  <c r="I47" i="5"/>
  <c r="AB39" i="6"/>
  <c r="AB30" i="6"/>
  <c r="AB28" i="6"/>
  <c r="H41" i="5"/>
  <c r="E47" i="5"/>
  <c r="E43" i="5"/>
  <c r="E51" i="5"/>
  <c r="D46" i="5"/>
  <c r="D97" i="5" s="1"/>
  <c r="U97" i="5" s="1"/>
  <c r="L40" i="5"/>
  <c r="M53" i="5"/>
  <c r="AB47" i="6"/>
  <c r="C44" i="5"/>
  <c r="I38" i="5"/>
  <c r="D39" i="5"/>
  <c r="D90" i="5" s="1"/>
  <c r="U90" i="5" s="1"/>
  <c r="P36" i="5"/>
  <c r="N39" i="5"/>
  <c r="F55" i="5"/>
  <c r="I37" i="5"/>
  <c r="N55" i="5"/>
  <c r="F34" i="5"/>
  <c r="P47" i="5"/>
  <c r="M50" i="5"/>
  <c r="D58" i="5"/>
  <c r="D109" i="5" s="1"/>
  <c r="U109" i="5" s="1"/>
  <c r="F43" i="5"/>
  <c r="E58" i="5"/>
  <c r="P53" i="5"/>
  <c r="K43" i="5"/>
  <c r="O35" i="5"/>
  <c r="C35" i="5"/>
  <c r="N44" i="5"/>
  <c r="P57" i="5"/>
  <c r="K37" i="5"/>
  <c r="AB31" i="6"/>
  <c r="N34" i="5"/>
  <c r="L52" i="5"/>
  <c r="O54" i="5"/>
  <c r="H52" i="5"/>
  <c r="M45" i="5"/>
  <c r="I58" i="5"/>
  <c r="O42" i="5"/>
  <c r="L55" i="5"/>
  <c r="P37" i="5"/>
  <c r="Y1" i="6"/>
  <c r="P59" i="5" l="1"/>
  <c r="C105" i="5"/>
  <c r="Q105" i="5" s="1"/>
  <c r="Q54" i="5"/>
  <c r="C66" i="5"/>
  <c r="Q66" i="5" s="1"/>
  <c r="Q15" i="5"/>
  <c r="C69" i="5"/>
  <c r="Q69" i="5" s="1"/>
  <c r="Q18" i="5"/>
  <c r="C109" i="5"/>
  <c r="Q109" i="5" s="1"/>
  <c r="Q58" i="5"/>
  <c r="C95" i="5"/>
  <c r="Q95" i="5" s="1"/>
  <c r="Q44" i="5"/>
  <c r="C87" i="5"/>
  <c r="Q87" i="5" s="1"/>
  <c r="Q36" i="5"/>
  <c r="Q33" i="5"/>
  <c r="C84" i="5"/>
  <c r="Q84" i="5" s="1"/>
  <c r="C106" i="5"/>
  <c r="Q106" i="5" s="1"/>
  <c r="Q55" i="5"/>
  <c r="Q21" i="5"/>
  <c r="C72" i="5"/>
  <c r="Q72" i="5" s="1"/>
  <c r="Q49" i="5"/>
  <c r="C100" i="5"/>
  <c r="Q100" i="5" s="1"/>
  <c r="C96" i="5"/>
  <c r="Q96" i="5" s="1"/>
  <c r="Q45" i="5"/>
  <c r="F59" i="5"/>
  <c r="L59" i="5"/>
  <c r="K59" i="5"/>
  <c r="Q32" i="5"/>
  <c r="C83" i="5"/>
  <c r="Q83" i="5" s="1"/>
  <c r="O59" i="5"/>
  <c r="C88" i="5"/>
  <c r="Q88" i="5" s="1"/>
  <c r="Q37" i="5"/>
  <c r="Q19" i="5"/>
  <c r="C70" i="5"/>
  <c r="Q70" i="5" s="1"/>
  <c r="C85" i="5"/>
  <c r="Q85" i="5" s="1"/>
  <c r="Q34" i="5"/>
  <c r="Q42" i="5"/>
  <c r="C93" i="5"/>
  <c r="Q93" i="5" s="1"/>
  <c r="C89" i="5"/>
  <c r="Q89" i="5" s="1"/>
  <c r="Q38" i="5"/>
  <c r="C91" i="5"/>
  <c r="Q91" i="5" s="1"/>
  <c r="Q40" i="5"/>
  <c r="Q26" i="5"/>
  <c r="C77" i="5"/>
  <c r="Q77" i="5" s="1"/>
  <c r="Q16" i="5"/>
  <c r="C67" i="5"/>
  <c r="Q67" i="5" s="1"/>
  <c r="Q25" i="5"/>
  <c r="C76" i="5"/>
  <c r="Q76" i="5" s="1"/>
  <c r="C86" i="5"/>
  <c r="Q86" i="5" s="1"/>
  <c r="Q35" i="5"/>
  <c r="Q51" i="5"/>
  <c r="C102" i="5"/>
  <c r="Q102" i="5" s="1"/>
  <c r="C81" i="5"/>
  <c r="Q81" i="5" s="1"/>
  <c r="Q30" i="5"/>
  <c r="Q50" i="5"/>
  <c r="C101" i="5"/>
  <c r="Q101" i="5" s="1"/>
  <c r="E59" i="5"/>
  <c r="Q48" i="5"/>
  <c r="C99" i="5"/>
  <c r="Q99" i="5" s="1"/>
  <c r="G59" i="5"/>
  <c r="Q27" i="5"/>
  <c r="C78" i="5"/>
  <c r="Q78" i="5" s="1"/>
  <c r="N59" i="5"/>
  <c r="M59" i="5"/>
  <c r="Q23" i="5"/>
  <c r="C74" i="5"/>
  <c r="Q74" i="5" s="1"/>
  <c r="C82" i="5"/>
  <c r="Q82" i="5" s="1"/>
  <c r="Q31" i="5"/>
  <c r="Q39" i="5"/>
  <c r="C90" i="5"/>
  <c r="Q90" i="5" s="1"/>
  <c r="C94" i="5"/>
  <c r="Q94" i="5" s="1"/>
  <c r="Q43" i="5"/>
  <c r="Q20" i="5"/>
  <c r="C71" i="5"/>
  <c r="Q71" i="5" s="1"/>
  <c r="C79" i="5"/>
  <c r="Q79" i="5" s="1"/>
  <c r="Q28" i="5"/>
  <c r="Q22" i="5"/>
  <c r="C73" i="5"/>
  <c r="Q73" i="5" s="1"/>
  <c r="Q57" i="5"/>
  <c r="C108" i="5"/>
  <c r="Q108" i="5" s="1"/>
  <c r="C68" i="5"/>
  <c r="Q68" i="5" s="1"/>
  <c r="Q17" i="5"/>
  <c r="Q24" i="5"/>
  <c r="C75" i="5"/>
  <c r="Q75" i="5" s="1"/>
  <c r="I59" i="5"/>
  <c r="Q56" i="5"/>
  <c r="C107" i="5"/>
  <c r="Q107" i="5" s="1"/>
  <c r="Q53" i="5"/>
  <c r="C104" i="5"/>
  <c r="Q104" i="5" s="1"/>
  <c r="C97" i="5"/>
  <c r="Q97" i="5" s="1"/>
  <c r="Q46" i="5"/>
  <c r="H59" i="5"/>
  <c r="D19" i="4"/>
  <c r="D20" i="4"/>
  <c r="D22" i="4"/>
  <c r="I19" i="4"/>
  <c r="I20" i="4"/>
  <c r="J20" i="4" s="1"/>
  <c r="I21" i="4"/>
  <c r="J21" i="4" s="1"/>
  <c r="U65" i="5"/>
  <c r="D21" i="4"/>
  <c r="C65" i="5"/>
  <c r="Q14" i="5"/>
  <c r="J59" i="5"/>
  <c r="C103" i="5"/>
  <c r="Q103" i="5" s="1"/>
  <c r="Q52" i="5"/>
  <c r="C92" i="5"/>
  <c r="Q92" i="5" s="1"/>
  <c r="Q41" i="5"/>
  <c r="Q47" i="5"/>
  <c r="C98" i="5"/>
  <c r="Q98" i="5" s="1"/>
  <c r="Q29" i="5"/>
  <c r="C80" i="5"/>
  <c r="Q80" i="5" s="1"/>
  <c r="Q59" i="5" l="1"/>
  <c r="J19" i="4"/>
  <c r="I22" i="4"/>
  <c r="L22" i="4"/>
  <c r="E22" i="4"/>
  <c r="L21" i="4"/>
  <c r="E21" i="4"/>
  <c r="L20" i="4"/>
  <c r="E20" i="4"/>
  <c r="Q65" i="5"/>
  <c r="Q110" i="5" s="1"/>
  <c r="J110" i="5" a="1"/>
  <c r="J110" i="5" s="1"/>
  <c r="G110" i="5" a="1"/>
  <c r="G110" i="5" s="1"/>
  <c r="M110" i="5" a="1"/>
  <c r="M110" i="5" s="1"/>
  <c r="E110" i="5" a="1"/>
  <c r="E110" i="5" s="1"/>
  <c r="K110" i="5" a="1"/>
  <c r="K110" i="5" s="1"/>
  <c r="H110" i="5" a="1"/>
  <c r="H110" i="5" s="1"/>
  <c r="P110" i="5" a="1"/>
  <c r="P110" i="5" s="1"/>
  <c r="O110" i="5" a="1"/>
  <c r="O110" i="5" s="1"/>
  <c r="I110" i="5" a="1"/>
  <c r="I110" i="5" s="1"/>
  <c r="N110" i="5" a="1"/>
  <c r="N110" i="5" s="1"/>
  <c r="L110" i="5" a="1"/>
  <c r="L110" i="5" s="1"/>
  <c r="F110" i="5" a="1"/>
  <c r="F110" i="5" s="1"/>
  <c r="E19" i="4"/>
  <c r="J22" i="4" s="1"/>
  <c r="L19" i="4"/>
  <c r="R7" i="5" l="1"/>
  <c r="E1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rhansen</author>
  </authors>
  <commentList>
    <comment ref="C4" authorId="0" shapeId="0" xr:uid="{00000000-0006-0000-0000-000001000000}">
      <text>
        <r>
          <rPr>
            <b/>
            <sz val="9"/>
            <color rgb="FF000000"/>
            <rFont val="Tahoma"/>
            <family val="2"/>
          </rPr>
          <t>Selecionar o número do programa.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Fernando Vieira Da Cunha</author>
    <author>Navajas</author>
  </authors>
  <commentList>
    <comment ref="J22" authorId="0" shapeId="0" xr:uid="{00000000-0006-0000-0300-000001000000}">
      <text>
        <r>
          <rPr>
            <b/>
            <sz val="9"/>
            <color indexed="81"/>
            <rFont val="Segoe UI"/>
            <family val="2"/>
          </rPr>
          <t>Se a célula estiver vermelha é porque houve alguma inconsistência entre esta aba e a de Pagamento de Bolsas.
Caso ocorra, favor entrar em contato com fcunha@finep.gov.br</t>
        </r>
      </text>
    </comment>
    <comment ref="G38" authorId="1" shapeId="0" xr:uid="{00000000-0006-0000-0300-000002000000}">
      <text>
        <r>
          <rPr>
            <b/>
            <sz val="9"/>
            <color rgb="FF000000"/>
            <rFont val="Segoe UI"/>
            <family val="2"/>
          </rPr>
          <t>Caso a Fundação não tenha recolhido despesas operacionais e administrativas, preencher 0.</t>
        </r>
        <r>
          <rPr>
            <b/>
            <sz val="9"/>
            <color rgb="FF000000"/>
            <rFont val="Segoe UI"/>
            <family val="2"/>
          </rPr>
          <t xml:space="preserve">
Caso o valor recolhido seja diferente do repassado, deve ser apresentada justificativa nas "Observações".</t>
        </r>
      </text>
    </comment>
    <comment ref="J38" authorId="1" shapeId="0" xr:uid="{00000000-0006-0000-0300-000003000000}">
      <text>
        <r>
          <rPr>
            <b/>
            <sz val="9"/>
            <color rgb="FF000000"/>
            <rFont val="Segoe UI"/>
            <family val="2"/>
          </rPr>
          <t>Caso haja mais de uma data, preencher apenas a primeira e indicar nas "Observações"</t>
        </r>
      </text>
    </comment>
    <comment ref="D50" authorId="0" shapeId="0" xr:uid="{00000000-0006-0000-0300-000004000000}">
      <text>
        <r>
          <rPr>
            <b/>
            <sz val="9"/>
            <color indexed="81"/>
            <rFont val="Segoe UI"/>
            <family val="2"/>
          </rPr>
          <t>Preencher o valor do rendimento auferido mês a mês</t>
        </r>
      </text>
    </comment>
    <comment ref="J50" authorId="0" shapeId="0" xr:uid="{00000000-0006-0000-0300-000005000000}">
      <text>
        <r>
          <rPr>
            <b/>
            <sz val="9"/>
            <color indexed="81"/>
            <rFont val="Segoe UI"/>
            <family val="2"/>
          </rPr>
          <t>Preencher valor total disponível de rendimentos de aplicação financeira no último dia da PCP</t>
        </r>
      </text>
    </comment>
    <comment ref="D51" authorId="0" shapeId="0" xr:uid="{00000000-0006-0000-0300-000006000000}">
      <text>
        <r>
          <rPr>
            <b/>
            <sz val="9"/>
            <color indexed="81"/>
            <rFont val="Segoe UI"/>
            <family val="2"/>
          </rPr>
          <t>Gasto realizado ORIUNDO DE RENDIMENTOS mês a mês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Fernando Vieira</author>
  </authors>
  <commentList>
    <comment ref="J11" authorId="0" shapeId="0" xr:uid="{9AED76F8-BF30-441D-9C37-4A2D9BDDA302}">
      <text>
        <r>
          <rPr>
            <b/>
            <sz val="9"/>
            <color indexed="81"/>
            <rFont val="Segoe UI"/>
            <family val="2"/>
          </rPr>
          <t>Informar, em cada caso</t>
        </r>
        <r>
          <rPr>
            <sz val="9"/>
            <color indexed="81"/>
            <rFont val="Segoe UI"/>
            <family val="2"/>
          </rPr>
          <t>:
A) Título do trabalho defendido
B) Título do trabalho defendido e data prevista para tal
C) Nome da empresa de destino
D) Nome da empresa de destino
E) Nome da Instituição/Curso de Destino
F) Nome da Instituição/Curso de Destino e data prevista de retorno
G) Motivação médica
H) Descrever o caso para análise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Fernando</author>
    <author>Fernando Vieira</author>
    <author>rhansen</author>
  </authors>
  <commentList>
    <comment ref="F11" authorId="0" shapeId="0" xr:uid="{00000000-0006-0000-0600-000001000000}">
      <text>
        <r>
          <rPr>
            <b/>
            <sz val="9"/>
            <color rgb="FF000000"/>
            <rFont val="Tahoma"/>
            <family val="2"/>
          </rPr>
          <t>Indicar o mês presente na Nota Fiscal</t>
        </r>
      </text>
    </comment>
    <comment ref="G11" authorId="0" shapeId="0" xr:uid="{00000000-0006-0000-0600-000002000000}">
      <text>
        <r>
          <rPr>
            <b/>
            <sz val="9"/>
            <color rgb="FF000000"/>
            <rFont val="Tahoma"/>
            <family val="2"/>
          </rPr>
          <t>É a "classificação" do gasto. Deve ser indicada em qual categoria o recurso foi aplicado, utilizando as opções disponíveis</t>
        </r>
      </text>
    </comment>
    <comment ref="H11" authorId="0" shapeId="0" xr:uid="{00000000-0006-0000-0600-000003000000}">
      <text>
        <r>
          <rPr>
            <b/>
            <sz val="9"/>
            <color rgb="FF000000"/>
            <rFont val="Tahoma"/>
            <family val="2"/>
          </rPr>
          <t>Informar o número da Nota Fiscal</t>
        </r>
      </text>
    </comment>
    <comment ref="I11" authorId="0" shapeId="0" xr:uid="{00000000-0006-0000-0600-000004000000}">
      <text>
        <r>
          <rPr>
            <b/>
            <sz val="9"/>
            <color rgb="FF000000"/>
            <rFont val="Tahoma"/>
            <family val="2"/>
          </rPr>
          <t>Informar o valor da Nota Fiscal em reais</t>
        </r>
      </text>
    </comment>
    <comment ref="J11" authorId="0" shapeId="0" xr:uid="{00000000-0006-0000-0600-000005000000}">
      <text>
        <r>
          <rPr>
            <b/>
            <sz val="9"/>
            <color rgb="FF000000"/>
            <rFont val="Tahoma"/>
            <family val="2"/>
          </rPr>
          <t>Informar a data da Nota Fiscal</t>
        </r>
      </text>
    </comment>
    <comment ref="K11" authorId="1" shapeId="0" xr:uid="{B2EE886D-D5C0-45A4-98B6-13A1B2D45137}">
      <text>
        <r>
          <rPr>
            <b/>
            <sz val="9"/>
            <color indexed="81"/>
            <rFont val="Segoe UI"/>
            <family val="2"/>
          </rPr>
          <t>Indicar data em que o débito consta no extrato bancário</t>
        </r>
      </text>
    </comment>
    <comment ref="L11" authorId="0" shapeId="0" xr:uid="{00000000-0006-0000-0600-000006000000}">
      <text>
        <r>
          <rPr>
            <b/>
            <sz val="9"/>
            <color rgb="FF000000"/>
            <rFont val="Tahoma"/>
            <family val="2"/>
          </rPr>
          <t>Indicar o Nome Empresarial do fornecedor do bem/serviço (pessoa física ou jurídica)</t>
        </r>
      </text>
    </comment>
    <comment ref="M11" authorId="0" shapeId="0" xr:uid="{00000000-0006-0000-0600-000007000000}">
      <text>
        <r>
          <rPr>
            <b/>
            <sz val="9"/>
            <color rgb="FF000000"/>
            <rFont val="Tahoma"/>
            <family val="2"/>
          </rPr>
          <t>Indicar o CNPJ ou CPF do fornecedor do bem/serviço (somente números)</t>
        </r>
      </text>
    </comment>
    <comment ref="N11" authorId="0" shapeId="0" xr:uid="{00000000-0006-0000-0600-000008000000}">
      <text>
        <r>
          <rPr>
            <b/>
            <sz val="9"/>
            <color rgb="FF000000"/>
            <rFont val="Tahoma"/>
            <family val="2"/>
          </rPr>
          <t>Indicar o tipo de aquisição</t>
        </r>
      </text>
    </comment>
    <comment ref="O11" authorId="0" shapeId="0" xr:uid="{00000000-0006-0000-0600-000009000000}">
      <text>
        <r>
          <rPr>
            <b/>
            <sz val="9"/>
            <color rgb="FF000000"/>
            <rFont val="Tahoma"/>
            <family val="2"/>
          </rPr>
          <t>Para o caso de diárias, passagens e taxas de inscrição, indicar se é evento nacional ou internacional (independentemente de ser realizado no Brasil ou não)</t>
        </r>
      </text>
    </comment>
    <comment ref="P11" authorId="0" shapeId="0" xr:uid="{00000000-0006-0000-0600-00000A000000}">
      <text>
        <r>
          <rPr>
            <b/>
            <sz val="9"/>
            <color rgb="FF000000"/>
            <rFont val="Tahoma"/>
            <family val="2"/>
          </rPr>
          <t>Informações que descrevam a finalidade da aplicação do recurso.</t>
        </r>
        <r>
          <rPr>
            <b/>
            <sz val="9"/>
            <color rgb="FF000000"/>
            <rFont val="Tahoma"/>
            <family val="2"/>
          </rPr>
          <t xml:space="preserve">
Por exemplo, "</t>
        </r>
        <r>
          <rPr>
            <b/>
            <i/>
            <sz val="9"/>
            <color rgb="FF000000"/>
            <rFont val="Tahoma"/>
            <family val="2"/>
          </rPr>
          <t>aquisição de passagem para congresso..</t>
        </r>
        <r>
          <rPr>
            <b/>
            <sz val="9"/>
            <color rgb="FF000000"/>
            <rFont val="Tahoma"/>
            <family val="2"/>
          </rPr>
          <t>." ou "</t>
        </r>
        <r>
          <rPr>
            <b/>
            <i/>
            <sz val="9"/>
            <color rgb="FF000000"/>
            <rFont val="Tahoma"/>
            <family val="2"/>
          </rPr>
          <t>aquisição de reagente para utilização em laboratório...</t>
        </r>
        <r>
          <rPr>
            <b/>
            <sz val="9"/>
            <color rgb="FF000000"/>
            <rFont val="Tahoma"/>
            <family val="2"/>
          </rPr>
          <t>". Quando se tratar de diversos itens na mesma N.F., a informação deverá ser pertinente a todos os itens (Ex. "</t>
        </r>
        <r>
          <rPr>
            <b/>
            <i/>
            <sz val="9"/>
            <color rgb="FF000000"/>
            <rFont val="Tahoma"/>
            <family val="2"/>
          </rPr>
          <t>Aquisição dos reagentes X, Y e Z para desenvolvimento do trabalho...</t>
        </r>
        <r>
          <rPr>
            <b/>
            <sz val="9"/>
            <color rgb="FF000000"/>
            <rFont val="Tahoma"/>
            <family val="2"/>
          </rPr>
          <t>").</t>
        </r>
      </text>
    </comment>
    <comment ref="Q11" authorId="0" shapeId="0" xr:uid="{00000000-0006-0000-0600-00000B000000}">
      <text>
        <r>
          <rPr>
            <b/>
            <sz val="9"/>
            <color rgb="FF000000"/>
            <rFont val="Tahoma"/>
            <family val="2"/>
          </rPr>
          <t>Deverá utilizado nas despesas enquadradas como: passagens, diárias e inscrições em eventos. Nele serão informados os tipo do beneficiário do recurso (relação dele com o programa), utilizando as opções disponíveis.</t>
        </r>
        <r>
          <rPr>
            <b/>
            <sz val="9"/>
            <color rgb="FF000000"/>
            <rFont val="Tahoma"/>
            <family val="2"/>
          </rPr>
          <t xml:space="preserve">
Caso não haja um beneficiário definido (elaboração de site, por exemplo), atrelar a despesa ao Coordenador.</t>
        </r>
      </text>
    </comment>
    <comment ref="M12" authorId="2" shapeId="0" xr:uid="{00000000-0006-0000-0600-00000C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13" authorId="2" shapeId="0" xr:uid="{00000000-0006-0000-0600-00000D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14" authorId="2" shapeId="0" xr:uid="{00000000-0006-0000-0600-00000E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15" authorId="2" shapeId="0" xr:uid="{00000000-0006-0000-0600-00000F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16" authorId="2" shapeId="0" xr:uid="{00000000-0006-0000-0600-000010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17" authorId="2" shapeId="0" xr:uid="{00000000-0006-0000-0600-000011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18" authorId="2" shapeId="0" xr:uid="{00000000-0006-0000-0600-000012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19" authorId="2" shapeId="0" xr:uid="{00000000-0006-0000-0600-000013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20" authorId="2" shapeId="0" xr:uid="{00000000-0006-0000-0600-000014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21" authorId="2" shapeId="0" xr:uid="{00000000-0006-0000-0600-000015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22" authorId="2" shapeId="0" xr:uid="{00000000-0006-0000-0600-000016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23" authorId="2" shapeId="0" xr:uid="{00000000-0006-0000-0600-000017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24" authorId="2" shapeId="0" xr:uid="{00000000-0006-0000-0600-000018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25" authorId="2" shapeId="0" xr:uid="{00000000-0006-0000-0600-000019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26" authorId="2" shapeId="0" xr:uid="{00000000-0006-0000-0600-00001A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27" authorId="2" shapeId="0" xr:uid="{00000000-0006-0000-0600-00001B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28" authorId="2" shapeId="0" xr:uid="{00000000-0006-0000-0600-00001C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29" authorId="2" shapeId="0" xr:uid="{00000000-0006-0000-0600-00001D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30" authorId="2" shapeId="0" xr:uid="{00000000-0006-0000-0600-00001E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31" authorId="2" shapeId="0" xr:uid="{00000000-0006-0000-0600-00001F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32" authorId="2" shapeId="0" xr:uid="{00000000-0006-0000-0600-000020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33" authorId="2" shapeId="0" xr:uid="{00000000-0006-0000-0600-000021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34" authorId="2" shapeId="0" xr:uid="{00000000-0006-0000-0600-000022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35" authorId="2" shapeId="0" xr:uid="{00000000-0006-0000-0600-000023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36" authorId="2" shapeId="0" xr:uid="{00000000-0006-0000-0600-000024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37" authorId="2" shapeId="0" xr:uid="{00000000-0006-0000-0600-000025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38" authorId="2" shapeId="0" xr:uid="{00000000-0006-0000-0600-000026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39" authorId="2" shapeId="0" xr:uid="{00000000-0006-0000-0600-000027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40" authorId="2" shapeId="0" xr:uid="{00000000-0006-0000-0600-000028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41" authorId="2" shapeId="0" xr:uid="{00000000-0006-0000-0600-000029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42" authorId="2" shapeId="0" xr:uid="{00000000-0006-0000-0600-00002A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43" authorId="2" shapeId="0" xr:uid="{00000000-0006-0000-0600-00002B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44" authorId="2" shapeId="0" xr:uid="{00000000-0006-0000-0600-00002C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45" authorId="2" shapeId="0" xr:uid="{00000000-0006-0000-0600-00002D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46" authorId="2" shapeId="0" xr:uid="{00000000-0006-0000-0600-00002E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47" authorId="2" shapeId="0" xr:uid="{00000000-0006-0000-0600-00002F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48" authorId="2" shapeId="0" xr:uid="{00000000-0006-0000-0600-000030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49" authorId="2" shapeId="0" xr:uid="{00000000-0006-0000-0600-000031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50" authorId="2" shapeId="0" xr:uid="{00000000-0006-0000-0600-000032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51" authorId="2" shapeId="0" xr:uid="{00000000-0006-0000-0600-000033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52" authorId="2" shapeId="0" xr:uid="{00000000-0006-0000-0600-000034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53" authorId="2" shapeId="0" xr:uid="{00000000-0006-0000-0600-000035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54" authorId="2" shapeId="0" xr:uid="{00000000-0006-0000-0600-000036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55" authorId="2" shapeId="0" xr:uid="{00000000-0006-0000-0600-000037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56" authorId="2" shapeId="0" xr:uid="{00000000-0006-0000-0600-000038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57" authorId="2" shapeId="0" xr:uid="{00000000-0006-0000-0600-000039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58" authorId="2" shapeId="0" xr:uid="{00000000-0006-0000-0600-00003A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59" authorId="2" shapeId="0" xr:uid="{00000000-0006-0000-0600-00003B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60" authorId="2" shapeId="0" xr:uid="{00000000-0006-0000-0600-00003C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61" authorId="2" shapeId="0" xr:uid="{00000000-0006-0000-0600-00003D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62" authorId="2" shapeId="0" xr:uid="{00000000-0006-0000-0600-00003E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63" authorId="2" shapeId="0" xr:uid="{00000000-0006-0000-0600-00003F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64" authorId="2" shapeId="0" xr:uid="{00000000-0006-0000-0600-000040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65" authorId="2" shapeId="0" xr:uid="{00000000-0006-0000-0600-000041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M66" authorId="2" shapeId="0" xr:uid="{00000000-0006-0000-0600-000042000000}">
      <text>
        <r>
          <rPr>
            <sz val="9"/>
            <color rgb="FF000000"/>
            <rFont val="Tahoma"/>
            <family val="2"/>
          </rPr>
          <t>Preencher somente com números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Fernando</author>
    <author>Navajas</author>
  </authors>
  <commentList>
    <comment ref="C11" authorId="0" shapeId="0" xr:uid="{00000000-0006-0000-0700-000001000000}">
      <text>
        <r>
          <rPr>
            <b/>
            <sz val="9"/>
            <color rgb="FF000000"/>
            <rFont val="Tahoma"/>
            <family val="2"/>
          </rPr>
          <t>Deve ser indicado o motivo pelo qual foi feita a devolução do recurso à conta do convênio:</t>
        </r>
        <r>
          <rPr>
            <b/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A. Cancelamento de Bolsas: bolsistas que porventura abandonaram o programa fora das hipóteses dos itens 12.2.4.1 e 12.2.4.2 do Manual do Usuário</t>
        </r>
        <r>
          <rPr>
            <sz val="9"/>
            <color rgb="FF000000"/>
            <rFont val="Tahoma"/>
            <family val="2"/>
          </rPr>
          <t xml:space="preserve">
B. Glosa de Despesas: despesas identificadas realizadas em inconformidade com o Manual do Usuário, cuja devolução tenha sido determinada pela ANP/Finep</t>
        </r>
        <r>
          <rPr>
            <sz val="9"/>
            <color rgb="FF000000"/>
            <rFont val="Tahoma"/>
            <family val="2"/>
          </rPr>
          <t xml:space="preserve">
C. Tarifas Indevidas: ressarcimento por conta da utilização de recursos em tarifas (bancárias, por exemplo) vedadas pelo Manual do Usuário</t>
        </r>
        <r>
          <rPr>
            <sz val="9"/>
            <color rgb="FF000000"/>
            <rFont val="Tahoma"/>
            <family val="2"/>
          </rPr>
          <t xml:space="preserve">
D. Outros: detalhar na justificativa o motivo da devolução.</t>
        </r>
      </text>
    </comment>
    <comment ref="J11" authorId="1" shapeId="0" xr:uid="{00000000-0006-0000-0700-000002000000}">
      <text>
        <r>
          <rPr>
            <b/>
            <sz val="9"/>
            <color rgb="FF000000"/>
            <rFont val="Segoe UI"/>
            <family val="2"/>
          </rPr>
          <t>Descrever o conteúdo e os motivos da devolução (p. ex: devolução de tarifas bancárias dos meses de julho, agosto e setembro)</t>
        </r>
      </text>
    </comment>
  </commentList>
</comments>
</file>

<file path=xl/sharedStrings.xml><?xml version="1.0" encoding="utf-8"?>
<sst xmlns="http://schemas.openxmlformats.org/spreadsheetml/2006/main" count="47936" uniqueCount="3802">
  <si>
    <t>Selecionar o número do Programa</t>
  </si>
  <si>
    <t>PRH</t>
  </si>
  <si>
    <t>Título:</t>
  </si>
  <si>
    <t>-</t>
  </si>
  <si>
    <t>Período da Prestação de Contas</t>
  </si>
  <si>
    <t>2° SEMESTRE/2021</t>
  </si>
  <si>
    <t>Ordenador de Despesas</t>
  </si>
  <si>
    <t>Endereço</t>
  </si>
  <si>
    <t>Dirigente</t>
  </si>
  <si>
    <t>CEP</t>
  </si>
  <si>
    <t>DDD</t>
  </si>
  <si>
    <t>Email</t>
  </si>
  <si>
    <t>Convenente</t>
  </si>
  <si>
    <t>Formulário de Encaminhamento de Prestação de Contas e Execução Físico-Financeira</t>
  </si>
  <si>
    <t>Detalhamento de Dispêndios - Pagamento de Bolsas</t>
  </si>
  <si>
    <t>Detalhamento de Dispêndios - Despesas de Taxa de Bancada</t>
  </si>
  <si>
    <t>Devoluções à Conta</t>
  </si>
  <si>
    <t>IDENTIFICAÇÃO DO PROGRAMA (PRH)</t>
  </si>
  <si>
    <t>Referência Finep</t>
  </si>
  <si>
    <t>Título do Programa</t>
  </si>
  <si>
    <t>Nome da Instituição/Executor do Programa</t>
  </si>
  <si>
    <t>Sigla</t>
  </si>
  <si>
    <t>CNPJ</t>
  </si>
  <si>
    <t>Unidade</t>
  </si>
  <si>
    <t>Departamento(s)</t>
  </si>
  <si>
    <t>Nome da autoridade máxima na instituição</t>
  </si>
  <si>
    <t>Endereço na Instituição</t>
  </si>
  <si>
    <t>Cidade</t>
  </si>
  <si>
    <t>UF</t>
  </si>
  <si>
    <t>Tel.</t>
  </si>
  <si>
    <t>Home page</t>
  </si>
  <si>
    <t>Instituição Convenente</t>
  </si>
  <si>
    <t>Ordenador</t>
  </si>
  <si>
    <t>Seq</t>
  </si>
  <si>
    <t>Período</t>
  </si>
  <si>
    <t>Mês Inicial</t>
  </si>
  <si>
    <t>Mês Final</t>
  </si>
  <si>
    <t>Meses</t>
  </si>
  <si>
    <t>Período Access</t>
  </si>
  <si>
    <t>Classificação dos Itens de Despesa</t>
  </si>
  <si>
    <t>Classificação Devoluções</t>
  </si>
  <si>
    <t>Dados Intranet</t>
  </si>
  <si>
    <t>I. Passagens</t>
  </si>
  <si>
    <t>A. Cancelamento de Bolsas</t>
  </si>
  <si>
    <t>Razão Social</t>
  </si>
  <si>
    <t>Bairro</t>
  </si>
  <si>
    <t>Municipio</t>
  </si>
  <si>
    <t>Caixa Postal</t>
  </si>
  <si>
    <t>Telefone</t>
  </si>
  <si>
    <t>Fax</t>
  </si>
  <si>
    <t>Site</t>
  </si>
  <si>
    <t>E-mail</t>
  </si>
  <si>
    <t>1.1</t>
  </si>
  <si>
    <t>0411/19</t>
  </si>
  <si>
    <t>Formação de recursos humanos em química de biocombustíveis e novos materiais</t>
  </si>
  <si>
    <t>UNIVERSIDADE FEDERAL DE MINAS GERAIS</t>
  </si>
  <si>
    <t>UFMG</t>
  </si>
  <si>
    <t>17.217.985/0001-04</t>
  </si>
  <si>
    <t>Av. Antônio Carlos, 6627  - Belo Horizonte, MG</t>
  </si>
  <si>
    <t>31270-901</t>
  </si>
  <si>
    <t>Belo Horizonte</t>
  </si>
  <si>
    <t>MG</t>
  </si>
  <si>
    <t xml:space="preserve"> 3409-4564</t>
  </si>
  <si>
    <t>chefia@gabinete.ufmg.br</t>
  </si>
  <si>
    <t>https://ufmg.br/</t>
  </si>
  <si>
    <t>18.720.938/0001-41</t>
  </si>
  <si>
    <t>(31) 3409-4202</t>
  </si>
  <si>
    <t xml:space="preserve">ramonazevedo@fundep.com.br;
cadastro@fundep.com.br </t>
  </si>
  <si>
    <t>1° SEMESTRE/2020</t>
  </si>
  <si>
    <t>1° SEMESTRE</t>
  </si>
  <si>
    <t>II. Diárias</t>
  </si>
  <si>
    <t>B. Despesas Glosadas</t>
  </si>
  <si>
    <t>MARCELO PEREIRA DE ANDRADE</t>
  </si>
  <si>
    <t xml:space="preserve"> AV. ANTÔNIO CARLOS, Nº 6627</t>
  </si>
  <si>
    <t> PAMPULHA</t>
  </si>
  <si>
    <t> BELO HORIZONTE</t>
  </si>
  <si>
    <t> MG</t>
  </si>
  <si>
    <t> 31270-901</t>
  </si>
  <si>
    <t> 486</t>
  </si>
  <si>
    <t> 31-34095000 / 31-34096383</t>
  </si>
  <si>
    <t> 31-34094130</t>
  </si>
  <si>
    <t> WWW.UFMG.BR</t>
  </si>
  <si>
    <t> REITOR@UFMG.BR</t>
  </si>
  <si>
    <t>2.1</t>
  </si>
  <si>
    <t>0412/19</t>
  </si>
  <si>
    <t>Formação de engenheiros em automação, controle e instrumentação para petróleo, gás e biocombustíveis</t>
  </si>
  <si>
    <t>UNIVERSIDADE FEDERAL DE SANTA CATARINA</t>
  </si>
  <si>
    <t>UFSC</t>
  </si>
  <si>
    <t>83.899.526/0001-82</t>
  </si>
  <si>
    <t>Campus Universitário Reitor João David Ferreira Lima, s/nº, Bairro Trindade - Florianópolis, SC</t>
  </si>
  <si>
    <t>88040-900</t>
  </si>
  <si>
    <t>Florianópolis</t>
  </si>
  <si>
    <t>SC</t>
  </si>
  <si>
    <t xml:space="preserve"> 3721-7420</t>
  </si>
  <si>
    <t>prh@contato.ufsc.br ; propg@contato.ufsc.br</t>
  </si>
  <si>
    <t>https://ufsc.br/</t>
  </si>
  <si>
    <t>82.895.327/0001-33</t>
  </si>
  <si>
    <t>(48) 3721-7600
(48) 3721-7600</t>
  </si>
  <si>
    <t>rodolfo.flesch@ufsc.br;
prestacaodecontas.feesc@gmail.com; danuse@feesc.org.br; prestacaodecontas@feesc.org.br</t>
  </si>
  <si>
    <t>2° SEMESTRE/2020</t>
  </si>
  <si>
    <t>2° SEMESTRE</t>
  </si>
  <si>
    <t>III. Inscrição em eventos</t>
  </si>
  <si>
    <t>C. Tarifas Indevidas</t>
  </si>
  <si>
    <t xml:space="preserve">ANDRE AVELINO PASA </t>
  </si>
  <si>
    <t xml:space="preserve"> CAMPUS REITOR JOÃO DAVID FERREIRA LIMA</t>
  </si>
  <si>
    <t xml:space="preserve"> TRINDADE</t>
  </si>
  <si>
    <t xml:space="preserve"> FLORIANÓPOLIS</t>
  </si>
  <si>
    <t xml:space="preserve"> SC</t>
  </si>
  <si>
    <t xml:space="preserve"> 88045-108 </t>
  </si>
  <si>
    <t xml:space="preserve"> 48-37219000 / 48-37214180 </t>
  </si>
  <si>
    <t xml:space="preserve"> 48-37219000 </t>
  </si>
  <si>
    <t xml:space="preserve"> WWW.UFSC.BR</t>
  </si>
  <si>
    <t xml:space="preserve"> GR@CONTATO.UFSC.BR</t>
  </si>
  <si>
    <t>3.1</t>
  </si>
  <si>
    <t>0413/19</t>
  </si>
  <si>
    <t>Capacitação em processos e sistemas da indústria de petróleo e de biocombustíveis</t>
  </si>
  <si>
    <t>UNIVERSIDADE FEDERAL DO RIO DE JANEIRO</t>
  </si>
  <si>
    <t>UFRJ</t>
  </si>
  <si>
    <t>33.663.683/0001-16</t>
  </si>
  <si>
    <t>Avenida Pedro Calmon, 550 - Cidade Universitária, Rio de Janeiro - RJ</t>
  </si>
  <si>
    <t>21941-901</t>
  </si>
  <si>
    <t>Rio de Janeiro</t>
  </si>
  <si>
    <t>RJ</t>
  </si>
  <si>
    <t xml:space="preserve"> 39389603, 39389602, 39389645 </t>
  </si>
  <si>
    <t>reitoria@reitoria.ufrj.br</t>
  </si>
  <si>
    <t>https://ufrj.br/</t>
  </si>
  <si>
    <t>72.060.999/0001-75</t>
  </si>
  <si>
    <t>Angela Maria Cohen Uller</t>
  </si>
  <si>
    <t>(21) 3622-4300</t>
  </si>
  <si>
    <t>coppetec@coppetec.coppe.ufrj.br;
marilene@coppetec.coppe.ufrj.br</t>
  </si>
  <si>
    <t>1° SEMESTRE/2021</t>
  </si>
  <si>
    <t>IV. Bens de capital</t>
  </si>
  <si>
    <t>D. Outros</t>
  </si>
  <si>
    <t xml:space="preserve">Daniel Grasseschi </t>
  </si>
  <si>
    <t xml:space="preserve"> AV.PEDRO CALMON, 550-EDIFÍCIO DA REITORIA-2º ANDAR</t>
  </si>
  <si>
    <t xml:space="preserve"> CIDADE UNIVERSITÁRIA</t>
  </si>
  <si>
    <t xml:space="preserve"> RIO DE JANEIRO</t>
  </si>
  <si>
    <t xml:space="preserve"> RJ</t>
  </si>
  <si>
    <t xml:space="preserve"> 21941-901 </t>
  </si>
  <si>
    <t xml:space="preserve"> 21-39389600 / 11-39389603 </t>
  </si>
  <si>
    <t xml:space="preserve"> 21-25981605 </t>
  </si>
  <si>
    <t xml:space="preserve"> WWW.UFRJ.BR</t>
  </si>
  <si>
    <t xml:space="preserve"> PRO-REITORIA@PR2.UFRJ.BR</t>
  </si>
  <si>
    <t>4.1</t>
  </si>
  <si>
    <t>0414/19</t>
  </si>
  <si>
    <t>Programa interdepartamental de tecnologias digitais para o setor de petróleo e gás</t>
  </si>
  <si>
    <t>V. Bens de Consumo</t>
  </si>
  <si>
    <t>46.068.425/0001-33</t>
  </si>
  <si>
    <t>UNIVERSIDADE ESTADUAL DE CAMPINAS</t>
  </si>
  <si>
    <t>UNICAMP</t>
  </si>
  <si>
    <t>Antonio José de Almeida Meirelles</t>
  </si>
  <si>
    <t xml:space="preserve"> RUA DA REITORIA, S/Nº ,CIDADE UNIVERSITÁRIA </t>
  </si>
  <si>
    <t xml:space="preserve"> BARÃO GERALDO</t>
  </si>
  <si>
    <t xml:space="preserve"> CAMPINAS</t>
  </si>
  <si>
    <t xml:space="preserve"> SP</t>
  </si>
  <si>
    <t xml:space="preserve"> 13083-872 </t>
  </si>
  <si>
    <t xml:space="preserve"> 19-35212121 / 19-35213725 </t>
  </si>
  <si>
    <t xml:space="preserve"> </t>
  </si>
  <si>
    <t xml:space="preserve"> WWW.GR.UNICAMP.BR</t>
  </si>
  <si>
    <t xml:space="preserve"> REITOR@REITORIA.UNICAMP.BR</t>
  </si>
  <si>
    <t>5.1</t>
  </si>
  <si>
    <t>0415/19</t>
  </si>
  <si>
    <t>Ciências e engenharia dos recursos naturais de óleo e gás</t>
  </si>
  <si>
    <t>Av. Érico Veríssimo, nº 1.251, Campus Unicamp, Distrito de Barão Geraldo - Campinas, SP</t>
  </si>
  <si>
    <t>13083-970</t>
  </si>
  <si>
    <t>Campinas</t>
  </si>
  <si>
    <t>SP</t>
  </si>
  <si>
    <t xml:space="preserve"> 3521-4722</t>
  </si>
  <si>
    <t>reitor@reitoria.unicamp.br</t>
  </si>
  <si>
    <t>https://www.unicamp.br/</t>
  </si>
  <si>
    <t>49.607.336/0001-06</t>
  </si>
  <si>
    <t>(19) 3521-2761</t>
  </si>
  <si>
    <t>giovana@funcamp.unicamp.br;
fernanda.felicio@funcamp.unicamp.br; prestacaodecontas@funcamp.unicamp.br</t>
  </si>
  <si>
    <t>1° SEMESTRE/2022</t>
  </si>
  <si>
    <t>VI. Serviços</t>
  </si>
  <si>
    <t>63.025.530/0001-04</t>
  </si>
  <si>
    <t>UNIVERSIDADE DE SÃO PAULO</t>
  </si>
  <si>
    <t>USP</t>
  </si>
  <si>
    <t xml:space="preserve">IZABEL FERNANDA MACHADO </t>
  </si>
  <si>
    <t xml:space="preserve"> RUA DA REITORIA, Nº 374</t>
  </si>
  <si>
    <t xml:space="preserve"> BUTANTÃ</t>
  </si>
  <si>
    <t xml:space="preserve"> SÃO PAULO</t>
  </si>
  <si>
    <t xml:space="preserve"> 05508-220 </t>
  </si>
  <si>
    <t xml:space="preserve"> 11-30913500 / 11-30912419 </t>
  </si>
  <si>
    <t xml:space="preserve"> WWW.USP.BR</t>
  </si>
  <si>
    <t xml:space="preserve"> GR@USP.BR</t>
  </si>
  <si>
    <t>6.1</t>
  </si>
  <si>
    <t>0416/19</t>
  </si>
  <si>
    <t>Engenharia com ênfase em petróleo da escola politécnica da usp</t>
  </si>
  <si>
    <t>Rua da Reitoria, 374 - São Paulo, SP</t>
  </si>
  <si>
    <t>05508-220</t>
  </si>
  <si>
    <t>São Paulo</t>
  </si>
  <si>
    <t>3091-3072</t>
  </si>
  <si>
    <t>gr@usp.br</t>
  </si>
  <si>
    <t>https://www5.usp.br/</t>
  </si>
  <si>
    <t>68.314.830/0001-27</t>
  </si>
  <si>
    <t>(11) 3035-0550</t>
  </si>
  <si>
    <t>fusp@fusp.org.br;
gislene@fusp.org.br</t>
  </si>
  <si>
    <t>2° SEMESTRE/2022</t>
  </si>
  <si>
    <t>33.555.921/0001-70</t>
  </si>
  <si>
    <t>PONTIFÍCIA UNIVERSIDADE CATÓLICA DO RIO DE JANEIRO</t>
  </si>
  <si>
    <t>PUC-RIO</t>
  </si>
  <si>
    <t xml:space="preserve">José Ricardo Bergmann </t>
  </si>
  <si>
    <t xml:space="preserve"> RUA MARQUÊS DE SÃO VICENTE, 225</t>
  </si>
  <si>
    <t xml:space="preserve"> GÁVEA</t>
  </si>
  <si>
    <t xml:space="preserve"> 22451-900 </t>
  </si>
  <si>
    <t xml:space="preserve"> 21-35271777 / 21-35271233 </t>
  </si>
  <si>
    <t xml:space="preserve"> 21-35271711 </t>
  </si>
  <si>
    <t xml:space="preserve"> WWW.PUC-RIO.BR</t>
  </si>
  <si>
    <t xml:space="preserve"> JOSAFA@PUC-RIO.BR</t>
  </si>
  <si>
    <t>7.1</t>
  </si>
  <si>
    <t>0417/19</t>
  </si>
  <si>
    <t>Integridade estrutural em instalações na indústria do petróleo, gás e energias renováveis (ie-pge)</t>
  </si>
  <si>
    <t>1° SEMESTRE/2023</t>
  </si>
  <si>
    <t>75.095.679/0001-49</t>
  </si>
  <si>
    <t>UNIVERSIDADE FEDERAL DO PARANÁ</t>
  </si>
  <si>
    <t>UFPR</t>
  </si>
  <si>
    <t xml:space="preserve">JOSÉ GUILHERME SILVA VIEIRA </t>
  </si>
  <si>
    <t xml:space="preserve"> RUA XV DE NOVEMBRO , 1299</t>
  </si>
  <si>
    <t xml:space="preserve"> CENTRO</t>
  </si>
  <si>
    <t xml:space="preserve"> CURITIBA</t>
  </si>
  <si>
    <t xml:space="preserve"> PR</t>
  </si>
  <si>
    <t xml:space="preserve"> 80060-000 </t>
  </si>
  <si>
    <t xml:space="preserve"> 41-33605000 / 41-3361162 </t>
  </si>
  <si>
    <t xml:space="preserve"> 41-33605001 </t>
  </si>
  <si>
    <t xml:space="preserve"> WWW.UFPR.BR</t>
  </si>
  <si>
    <t xml:space="preserve"> GABINETEREITOR@UFPR.BR</t>
  </si>
  <si>
    <t>8.1</t>
  </si>
  <si>
    <t>0418/19</t>
  </si>
  <si>
    <t>Engenharia mecânica para o uso eficiente de biocombustíveis</t>
  </si>
  <si>
    <t>2° SEMESTRE/2023</t>
  </si>
  <si>
    <t>92.969.856/0001-98</t>
  </si>
  <si>
    <t>UNIVERSIDADE FEDERAL DO RIO GRANDE DO SUL</t>
  </si>
  <si>
    <t>UFRGS</t>
  </si>
  <si>
    <t xml:space="preserve">CARLOS ANDRE BULHOES MENDES </t>
  </si>
  <si>
    <t xml:space="preserve"> AV. PAULO GAMA 110 6º ANDAR</t>
  </si>
  <si>
    <t xml:space="preserve"> FARROUPILHA</t>
  </si>
  <si>
    <t xml:space="preserve"> PORTO ALEGRE</t>
  </si>
  <si>
    <t xml:space="preserve"> RS</t>
  </si>
  <si>
    <t xml:space="preserve"> 90040-060 </t>
  </si>
  <si>
    <t xml:space="preserve"> 51-33083601 / 51-33084797 </t>
  </si>
  <si>
    <t xml:space="preserve"> 51-33083973 </t>
  </si>
  <si>
    <t xml:space="preserve"> WWW.UFRGS.BR</t>
  </si>
  <si>
    <t xml:space="preserve"> REITOR@GABINETE.UFRGS.BR</t>
  </si>
  <si>
    <t>9.1</t>
  </si>
  <si>
    <t>0419/19</t>
  </si>
  <si>
    <t>Formação de profissionais de engenharia civil para o setor de petróleo e gás</t>
  </si>
  <si>
    <t>1° SEMESTRE/2024</t>
  </si>
  <si>
    <t>75.101.873/0001-90</t>
  </si>
  <si>
    <t>UNIVERSIDADE TECNOLÓGICA FEDERAL DO PARANÁ</t>
  </si>
  <si>
    <t>UTFPR</t>
  </si>
  <si>
    <t>Marcos Flávio de Oliveira Schiefler Filho</t>
  </si>
  <si>
    <t xml:space="preserve"> AVENIDA SETE DE SETEMBRO, 3165</t>
  </si>
  <si>
    <t xml:space="preserve"> REBOUÇAS</t>
  </si>
  <si>
    <t xml:space="preserve"> 80230-901 </t>
  </si>
  <si>
    <t xml:space="preserve"> 41-33104500 / 44-33104427 </t>
  </si>
  <si>
    <t xml:space="preserve"> 44-5234156 </t>
  </si>
  <si>
    <t xml:space="preserve"> WWW.UTFPR.EDU.BR</t>
  </si>
  <si>
    <t xml:space="preserve"> REITORIA@UTFPR.EDU.BR</t>
  </si>
  <si>
    <t>10.1</t>
  </si>
  <si>
    <t>0420/19</t>
  </si>
  <si>
    <t>Programa interdepartamental de petróleo &amp; gás da puc-rio</t>
  </si>
  <si>
    <t>Rua Marquês de São Vicente, 225, Gávea - Rio de Janeiro, RJ - Brasil Cx. Postal: 38097</t>
  </si>
  <si>
    <t>22451-900</t>
  </si>
  <si>
    <t>3527-1001 / 3736-1001</t>
  </si>
  <si>
    <t>ccg528@puc-rio.br</t>
  </si>
  <si>
    <t>https://www.puc-rio.br/index.html</t>
  </si>
  <si>
    <t>(21) 3527-1306
(21) 3527-1308
921) 3527-2828</t>
  </si>
  <si>
    <t xml:space="preserve">edctc@puc-rio.br;
</t>
  </si>
  <si>
    <t>2° SEMESTRE/2024</t>
  </si>
  <si>
    <t>94.877.586/0001-10</t>
  </si>
  <si>
    <t>UNIVERSIDADE FEDERAL DO RIO GRANDE</t>
  </si>
  <si>
    <t>FURG</t>
  </si>
  <si>
    <t>Danilo Giroldo</t>
  </si>
  <si>
    <t xml:space="preserve"> AV. ITÁLIA, KM 8 S/Nº </t>
  </si>
  <si>
    <t xml:space="preserve"> CARREIROS</t>
  </si>
  <si>
    <t xml:space="preserve"> RIO GRANDE</t>
  </si>
  <si>
    <t xml:space="preserve"> 96201-900 </t>
  </si>
  <si>
    <t xml:space="preserve"> 53-32336730 / 53-32336500 </t>
  </si>
  <si>
    <t xml:space="preserve"> 53-32336822 </t>
  </si>
  <si>
    <t xml:space="preserve"> WWW.FURG.BR</t>
  </si>
  <si>
    <t xml:space="preserve"> REITORIA@FURG.BR</t>
  </si>
  <si>
    <t>11.1</t>
  </si>
  <si>
    <t>0421/19</t>
  </si>
  <si>
    <t>Desenvolvimento energético sustentável no setor de gás e biocombustíveis</t>
  </si>
  <si>
    <t>(21) 3721-4071</t>
  </si>
  <si>
    <t>hugo.moreira.soares@ufsc.br;
felipe@feesc.org.br</t>
  </si>
  <si>
    <t>33.540.014/0001-57</t>
  </si>
  <si>
    <t>UNIVERSIDADE DO ESTADO DO RIO DE JANEIRO</t>
  </si>
  <si>
    <t>UERJ</t>
  </si>
  <si>
    <t xml:space="preserve">RICARDO LODI RIBEIRO </t>
  </si>
  <si>
    <t xml:space="preserve"> RUA SÃO FRANCISCO XAVIER, Nº 524</t>
  </si>
  <si>
    <t xml:space="preserve"> MARACANÃ</t>
  </si>
  <si>
    <t xml:space="preserve"> 20550-013 </t>
  </si>
  <si>
    <t xml:space="preserve"> 21-23340037 / 21-23340335 </t>
  </si>
  <si>
    <t xml:space="preserve"> WWW.UERJ.BR</t>
  </si>
  <si>
    <t xml:space="preserve"> GABINETE@SR2.UERJ.BR</t>
  </si>
  <si>
    <t>12.1</t>
  </si>
  <si>
    <t>0422/19</t>
  </si>
  <si>
    <t>Exploração, produção, processamento e novos materiais na indústria do petróleo e biocombustíveis</t>
  </si>
  <si>
    <t>UNIVERSIDADE FEDERAL DO PARANA</t>
  </si>
  <si>
    <t>R. XV de Novembro, 1299 - Centro, Curitiba - PR</t>
  </si>
  <si>
    <t>80060-000</t>
  </si>
  <si>
    <t>Curitiba</t>
  </si>
  <si>
    <t>PR</t>
  </si>
  <si>
    <t xml:space="preserve"> 3360-5012</t>
  </si>
  <si>
    <t>gabinetereitor@ufpr.br</t>
  </si>
  <si>
    <t>https://www.ufpr.br/</t>
  </si>
  <si>
    <t>78.350.188/0001-95</t>
  </si>
  <si>
    <t>(41) 3360-7415</t>
  </si>
  <si>
    <t>funpar@funpar.ufpr.br;
eduardo@funpar.ufpr.br;
nicoli.fragoso@funpar.ufpr.br;
guilherme.ferreira@funpar.ufpr.br</t>
  </si>
  <si>
    <t>04.809.688/0001-06</t>
  </si>
  <si>
    <t>UNIVERSIDADE ESTADUAL DO NORTE FLUMINENSE DARCY RIBEIRO</t>
  </si>
  <si>
    <t>UENF</t>
  </si>
  <si>
    <t xml:space="preserve">RAUL ERNESTO LOPEZ PALACIO </t>
  </si>
  <si>
    <t xml:space="preserve"> AVENIDA ALBERTO LAMEGO, Nº 2000</t>
  </si>
  <si>
    <t xml:space="preserve"> PARQUE CALIFÓRNIA</t>
  </si>
  <si>
    <t xml:space="preserve"> CAMPOS DOS GOYTACAZES</t>
  </si>
  <si>
    <t xml:space="preserve"> 28013-602 </t>
  </si>
  <si>
    <t xml:space="preserve"> 22-27397006 / 22-27397002 </t>
  </si>
  <si>
    <t xml:space="preserve"> 22-27397173 </t>
  </si>
  <si>
    <t xml:space="preserve"> WWW.UENF.BR</t>
  </si>
  <si>
    <t xml:space="preserve"> REITORIA@UENF.BR</t>
  </si>
  <si>
    <t>13.1</t>
  </si>
  <si>
    <t>0423/19</t>
  </si>
  <si>
    <t>Novas tecnologias aplicadas à eficiência energética no setor de petróleo, gás e bicombustíveis</t>
  </si>
  <si>
    <t>Av. Paulo Gama, 110 - Bairro Farroupilha - Porto Alegre - Rio Grande do Sul</t>
  </si>
  <si>
    <t>90040-060</t>
  </si>
  <si>
    <t>Porto Alegre</t>
  </si>
  <si>
    <t>RS</t>
  </si>
  <si>
    <t xml:space="preserve"> 3308-3009</t>
  </si>
  <si>
    <t>reitor@gabinete.ufrgs.br</t>
  </si>
  <si>
    <t>ufrgs.br/ufrgs/inicial</t>
  </si>
  <si>
    <t>92.971.845/0001-42</t>
  </si>
  <si>
    <t>(51) 3286-4333</t>
  </si>
  <si>
    <t xml:space="preserve">andre.zingano@fle.org.br;
</t>
  </si>
  <si>
    <t>24.365.710/0001- 83</t>
  </si>
  <si>
    <t>UNIVERSIDADE FEDERAL DO RIO GRANDE DO NORTE</t>
  </si>
  <si>
    <t>UFRN</t>
  </si>
  <si>
    <t xml:space="preserve">JOSÉ DANIEL DINIZ MELO </t>
  </si>
  <si>
    <t xml:space="preserve"> AVENIDA SENADOR SALGADO FILHO, Nº 3000</t>
  </si>
  <si>
    <t xml:space="preserve"> LAGOA NOVA</t>
  </si>
  <si>
    <t xml:space="preserve"> NATAL</t>
  </si>
  <si>
    <t xml:space="preserve"> RN</t>
  </si>
  <si>
    <t xml:space="preserve"> 59072-970 </t>
  </si>
  <si>
    <t xml:space="preserve"> 84-32153583 / 84-33422317 </t>
  </si>
  <si>
    <t xml:space="preserve"> WWW.UFRN.BR</t>
  </si>
  <si>
    <t xml:space="preserve"> REITORIA@REITORIA.UFRN.BR</t>
  </si>
  <si>
    <t>14.1</t>
  </si>
  <si>
    <t>0424/19</t>
  </si>
  <si>
    <t>Geologia do petróleo</t>
  </si>
  <si>
    <t>03.795.071/0013-50</t>
  </si>
  <si>
    <t>SERVIÇO NACIONAL DE APRENDIZAGEM INDUSTRIAL</t>
  </si>
  <si>
    <t>SENAI BA</t>
  </si>
  <si>
    <t xml:space="preserve">Patricia Pereira de Abreu Evangelista </t>
  </si>
  <si>
    <t xml:space="preserve"> AVENIDA ORLANDO GOMES, 1845</t>
  </si>
  <si>
    <t xml:space="preserve"> PIATÃ</t>
  </si>
  <si>
    <t xml:space="preserve"> SALVADOR</t>
  </si>
  <si>
    <t xml:space="preserve"> BA</t>
  </si>
  <si>
    <t xml:space="preserve"> 41650-010 </t>
  </si>
  <si>
    <t xml:space="preserve"> 71-35348090 / 71-33431351 </t>
  </si>
  <si>
    <t xml:space="preserve"> WWW.SENAICIMATEC.COM.BR</t>
  </si>
  <si>
    <t>15.1</t>
  </si>
  <si>
    <t>0425/19</t>
  </si>
  <si>
    <t>Programa de ensino de economia e engenharia de produção na indústria do petróleo</t>
  </si>
  <si>
    <t>24.134.488/0001-08</t>
  </si>
  <si>
    <t>UNIVERSIDADE FEDERAL DE PERNAMBUCO</t>
  </si>
  <si>
    <t>UFPE</t>
  </si>
  <si>
    <t xml:space="preserve">ALFREDO MACEDO GOMES </t>
  </si>
  <si>
    <t xml:space="preserve"> AVENIDA PROFESSOR MORAES REGO Nº 1235</t>
  </si>
  <si>
    <t xml:space="preserve"> RECIFE</t>
  </si>
  <si>
    <t xml:space="preserve"> PE</t>
  </si>
  <si>
    <t xml:space="preserve"> 50670-901 </t>
  </si>
  <si>
    <t xml:space="preserve"> 81-21268000 / 81-21268001 </t>
  </si>
  <si>
    <t xml:space="preserve"> 81-32718142 </t>
  </si>
  <si>
    <t xml:space="preserve"> WWW.UFPE.BR</t>
  </si>
  <si>
    <t xml:space="preserve"> GABINETE@UFPE.BR</t>
  </si>
  <si>
    <t>16.1</t>
  </si>
  <si>
    <t>0426/19</t>
  </si>
  <si>
    <t>Aditivos poliméricos e nanosistemas aplicados ao setor de petróleo, gás e biocombustíveis</t>
  </si>
  <si>
    <t>07.272.636/0001-31</t>
  </si>
  <si>
    <t>UNIVERSIDADE FEDERAL DO CEARÁ</t>
  </si>
  <si>
    <t>UFC</t>
  </si>
  <si>
    <t xml:space="preserve">JOSÉ CÂNDIDO LUSTOSA BITTENCOURT DE ALBUQUERQUE </t>
  </si>
  <si>
    <t xml:space="preserve"> AV. DA UNIVERSIDADE,2853</t>
  </si>
  <si>
    <t xml:space="preserve"> BENFICA</t>
  </si>
  <si>
    <t xml:space="preserve"> FORTALEZA</t>
  </si>
  <si>
    <t xml:space="preserve"> CE</t>
  </si>
  <si>
    <t xml:space="preserve"> 60020-181 </t>
  </si>
  <si>
    <t xml:space="preserve"> 85-3367305 / 85-33669332 </t>
  </si>
  <si>
    <t xml:space="preserve"> 85-2887308 </t>
  </si>
  <si>
    <t xml:space="preserve"> WWW.UFC.BR</t>
  </si>
  <si>
    <t xml:space="preserve"> GREITOR@UFC.BR</t>
  </si>
  <si>
    <t>17.1</t>
  </si>
  <si>
    <t>0427/19</t>
  </si>
  <si>
    <t>Engenharia ambiental na indústria de petróleo, gás natural e biocombustíveis</t>
  </si>
  <si>
    <t>48.031.918/0001-24</t>
  </si>
  <si>
    <t>UNIVERSIDADE ESTADUAL PAULISTA JULIO DE MESQUITA FILHO</t>
  </si>
  <si>
    <t>UNESP</t>
  </si>
  <si>
    <t>Pasqual Barretti</t>
  </si>
  <si>
    <t xml:space="preserve"> RUA QUIRINO DE ANDRADE, 215</t>
  </si>
  <si>
    <t xml:space="preserve"> 01049-010 </t>
  </si>
  <si>
    <t xml:space="preserve"> 11-56270217 / 11-56270233 </t>
  </si>
  <si>
    <t xml:space="preserve"> 11-56270103 </t>
  </si>
  <si>
    <t xml:space="preserve"> WWW.UNESP.BR</t>
  </si>
  <si>
    <t xml:space="preserve"> REITOR@REITORIA.UNESP.BR</t>
  </si>
  <si>
    <t>18.1</t>
  </si>
  <si>
    <t>0428/19</t>
  </si>
  <si>
    <t>Sistemas oceânicos e tecnologia submarina para explotação de petróleo e gás e energias renováveis</t>
  </si>
  <si>
    <t>15.180.714/0001-04</t>
  </si>
  <si>
    <t>UNIVERSIDADE FEDERAL DA BAHIA</t>
  </si>
  <si>
    <t>UFBA</t>
  </si>
  <si>
    <t xml:space="preserve">SÉRGIO LUÍS COSTA FERREIRA </t>
  </si>
  <si>
    <t xml:space="preserve"> RUA AUGUSTO VIANA S/N - PALÁCIO DA REITORIA DA UFBA</t>
  </si>
  <si>
    <t xml:space="preserve"> CANELA</t>
  </si>
  <si>
    <t xml:space="preserve"> 40110-060 </t>
  </si>
  <si>
    <t xml:space="preserve"> 99-870188 / 71-32837000 </t>
  </si>
  <si>
    <t xml:space="preserve"> 23-55166 </t>
  </si>
  <si>
    <t xml:space="preserve"> WWW.PORTAL.UFBA.BR</t>
  </si>
  <si>
    <t xml:space="preserve"> REITOR@UFBA.BR</t>
  </si>
  <si>
    <t>19.1</t>
  </si>
  <si>
    <t>0429/19</t>
  </si>
  <si>
    <t>Programa de formação de recursos humanos em exploração petrolífera e geologia de reservatórios</t>
  </si>
  <si>
    <t>45.358.058/0001-40</t>
  </si>
  <si>
    <t>FUNDAÇÃO UNIVERSIDADE FEDERAL DE SÃO CARLOS</t>
  </si>
  <si>
    <t>UFSCAR</t>
  </si>
  <si>
    <t>Ana Beatriz de Oliveira</t>
  </si>
  <si>
    <t xml:space="preserve"> RODOVIA WASHINGTON LUÍS, KM 235 CIDADE UNIVERSITÁRIA</t>
  </si>
  <si>
    <t xml:space="preserve"> MONJOLINHO</t>
  </si>
  <si>
    <t xml:space="preserve"> SÃO CARLOS</t>
  </si>
  <si>
    <t xml:space="preserve"> 13565-905 </t>
  </si>
  <si>
    <t xml:space="preserve"> 13-33518100 / 16-33518100 </t>
  </si>
  <si>
    <t xml:space="preserve"> 13-33512081 </t>
  </si>
  <si>
    <t xml:space="preserve"> WWW.UFSCAR.BR</t>
  </si>
  <si>
    <t xml:space="preserve"> REITOR@POWER.UFSCAR.BR</t>
  </si>
  <si>
    <t>20.1</t>
  </si>
  <si>
    <t>0430/19</t>
  </si>
  <si>
    <t>Programa químico de petróleo e biocombustíveis</t>
  </si>
  <si>
    <t>21.040.001/0001-30</t>
  </si>
  <si>
    <t>UNIVERSIDADE FEDERAL DE ITAJUBÁ</t>
  </si>
  <si>
    <t>UNIFEI</t>
  </si>
  <si>
    <t>Edson da Costa Bortoni</t>
  </si>
  <si>
    <t xml:space="preserve"> AVENIDA B P S 1303</t>
  </si>
  <si>
    <t xml:space="preserve"> BPS</t>
  </si>
  <si>
    <t xml:space="preserve"> ITAJUBÁ</t>
  </si>
  <si>
    <t xml:space="preserve"> MG</t>
  </si>
  <si>
    <t xml:space="preserve"> 37500-903 </t>
  </si>
  <si>
    <t xml:space="preserve"> 35-36291000 / 35-36291105 </t>
  </si>
  <si>
    <t xml:space="preserve"> 35-36291101 </t>
  </si>
  <si>
    <t xml:space="preserve"> WWW.UNIFEI.EDU.BR</t>
  </si>
  <si>
    <t xml:space="preserve"> REITORIA@UNIFEI.EDU.BR</t>
  </si>
  <si>
    <t>21.1</t>
  </si>
  <si>
    <t>0431/19</t>
  </si>
  <si>
    <t>Tecnologias digitais para exploração e produção de processos de p&amp;gn&amp;bc</t>
  </si>
  <si>
    <t>UNIVERSIDADE TECNOLOGICA FEDERAL DO PARANÁ</t>
  </si>
  <si>
    <t>Av. Sete de Setembro, 3165 - Curitiba, PR</t>
  </si>
  <si>
    <t>80230-901</t>
  </si>
  <si>
    <t>3310-4937</t>
  </si>
  <si>
    <t>lapilatti@utfpr.edu.br</t>
  </si>
  <si>
    <t>http://portal.utfpr.edu.br/home</t>
  </si>
  <si>
    <t>02.032.297/0001-00</t>
  </si>
  <si>
    <t>(41) 3310-4810</t>
  </si>
  <si>
    <t>patriciam@funtefpr.org.br;
humberto@funtefpr.org.br</t>
  </si>
  <si>
    <t>07.722.779/0001-06</t>
  </si>
  <si>
    <t>FUNDAÇÃO UNIVERSIDADE FEDERAL DO ABC</t>
  </si>
  <si>
    <t>UFABC</t>
  </si>
  <si>
    <t>Dácio Matheus</t>
  </si>
  <si>
    <t xml:space="preserve"> AVENIDA DOS ESTADOS N.5001</t>
  </si>
  <si>
    <t xml:space="preserve"> BANGÚ</t>
  </si>
  <si>
    <t xml:space="preserve"> SANTO ANDRÉ</t>
  </si>
  <si>
    <t xml:space="preserve"> 09210-580 </t>
  </si>
  <si>
    <t xml:space="preserve"> 11-33567618 / 11-33567614 </t>
  </si>
  <si>
    <t xml:space="preserve"> 11-33567620 </t>
  </si>
  <si>
    <t xml:space="preserve"> WWW.UFABC.EDU.BR</t>
  </si>
  <si>
    <t xml:space="preserve"> PROPES@UFABC.EDU.BR</t>
  </si>
  <si>
    <t>22.1</t>
  </si>
  <si>
    <t>0432/19</t>
  </si>
  <si>
    <t>Tecnologias digitais para o ecossistema costeiro oceânico na indústria do petróleo gás e combustível</t>
  </si>
  <si>
    <t>FUNDAÇÃO UNIVERSIDADE FEDERAL DO RIO GRANDE</t>
  </si>
  <si>
    <t>Av. Itália, Km 8 - Carreiros, Rio Grandes, RS</t>
  </si>
  <si>
    <t>96201-900</t>
  </si>
  <si>
    <t>Rio Grande</t>
  </si>
  <si>
    <t xml:space="preserve"> 3233 6730</t>
  </si>
  <si>
    <t>reitoria@furg.br</t>
  </si>
  <si>
    <t>https://www.furg.br/</t>
  </si>
  <si>
    <t>03.483.912/0001-50</t>
  </si>
  <si>
    <t>(53) 3233-6565</t>
  </si>
  <si>
    <t>diretor@faurg.furg.br;
vanessasilveira@faurg.furg.br;
elis@faurg.furg.br</t>
  </si>
  <si>
    <t>28.523.215/0001-06</t>
  </si>
  <si>
    <t>UNIVERSIDADE FEDERAL FLUMINENSE</t>
  </si>
  <si>
    <t>UFF</t>
  </si>
  <si>
    <t xml:space="preserve">ANDREA BRITO LATGE </t>
  </si>
  <si>
    <t xml:space="preserve"> RUA MIGUEL DE FRIAS , N° 09, 7° ANDAR</t>
  </si>
  <si>
    <t xml:space="preserve"> ICARAÍ</t>
  </si>
  <si>
    <t xml:space="preserve"> NITERÓI</t>
  </si>
  <si>
    <t xml:space="preserve"> 24220-000 </t>
  </si>
  <si>
    <t xml:space="preserve"> 21-26292111 / 21-26295205 </t>
  </si>
  <si>
    <t xml:space="preserve"> 21-21091674 </t>
  </si>
  <si>
    <t xml:space="preserve"> WWW.UFF.BR</t>
  </si>
  <si>
    <t xml:space="preserve"> ANOBREGA@ID.UFF.BR</t>
  </si>
  <si>
    <t>23.1</t>
  </si>
  <si>
    <t>0433/19</t>
  </si>
  <si>
    <t>Processos e novos materiais na área de petróleo, gás natural e biocombustíveis</t>
  </si>
  <si>
    <t> 3527-1001 / 3736-1001</t>
  </si>
  <si>
    <t>95.591.764/0001-05</t>
  </si>
  <si>
    <t>UNIVERSIDADE FEDERAL DE SANTA MARIA</t>
  </si>
  <si>
    <t>UFSM</t>
  </si>
  <si>
    <t xml:space="preserve">FERNANDA DE CASTILHOS </t>
  </si>
  <si>
    <t xml:space="preserve"> AV. RORAIMA, Nº 1000, CIDADE UNIVERSITÁRIA</t>
  </si>
  <si>
    <t xml:space="preserve"> CAMOBI</t>
  </si>
  <si>
    <t xml:space="preserve"> SANTA MARIA</t>
  </si>
  <si>
    <t xml:space="preserve"> 97105-900 </t>
  </si>
  <si>
    <t xml:space="preserve"> 55-32208101 / 55-32208000 </t>
  </si>
  <si>
    <t xml:space="preserve"> 55-32208101 </t>
  </si>
  <si>
    <t xml:space="preserve"> WWW.UFSM.BR</t>
  </si>
  <si>
    <t xml:space="preserve"> GABINETEREITOR@UFSM.BR</t>
  </si>
  <si>
    <t>24.1</t>
  </si>
  <si>
    <t>0434/19</t>
  </si>
  <si>
    <t>Programa de recursos humanos em produção e processamento de petróleo, gás natural, e biocombustíveis</t>
  </si>
  <si>
    <t>R. São Francisco Xavier, 524, Maracanã – Rio de Janeiro – RJ</t>
  </si>
  <si>
    <t>20550-900</t>
  </si>
  <si>
    <t xml:space="preserve"> 2334-0652 / 2334-0426 / 2334-0569</t>
  </si>
  <si>
    <t>reitoria@uerj.br</t>
  </si>
  <si>
    <t>https://www.uerj.br/</t>
  </si>
  <si>
    <t>40.181.307/0001-50</t>
  </si>
  <si>
    <t>(21) 2334-0126
(21) 23342144</t>
  </si>
  <si>
    <t xml:space="preserve">acpnr@yahoo.com.br;
</t>
  </si>
  <si>
    <t>32.479.123/0001-43</t>
  </si>
  <si>
    <t>UNIVERSIDADE FEDERAL DO ESPÍRITO SANTO</t>
  </si>
  <si>
    <t>UFES</t>
  </si>
  <si>
    <t xml:space="preserve">VALDEMAR LACERDA JÚNIOR </t>
  </si>
  <si>
    <t xml:space="preserve"> AVENIDA FERNANDO FERRARI Nº 514</t>
  </si>
  <si>
    <t xml:space="preserve"> GOIABEIRAS</t>
  </si>
  <si>
    <t xml:space="preserve"> VITÓRIA</t>
  </si>
  <si>
    <t xml:space="preserve"> ES</t>
  </si>
  <si>
    <t xml:space="preserve"> 29060-900 </t>
  </si>
  <si>
    <t xml:space="preserve"> 27-33357210 / 27-40092439 </t>
  </si>
  <si>
    <t xml:space="preserve"> 27-33352818 </t>
  </si>
  <si>
    <t xml:space="preserve"> WWW.UFES.BR</t>
  </si>
  <si>
    <t xml:space="preserve"> REITOR@UFES.BR</t>
  </si>
  <si>
    <t>25.1</t>
  </si>
  <si>
    <t>0435/19</t>
  </si>
  <si>
    <t>Programa de formação de recursos humanos em engenharia de exploração e produção de petróleo</t>
  </si>
  <si>
    <t>Av Alberto Lamego, 2000 - Parque California, Campos dos Goytacazes - RJ</t>
  </si>
  <si>
    <t>28013-602</t>
  </si>
  <si>
    <t>Campos dos Goytacazes</t>
  </si>
  <si>
    <t xml:space="preserve"> 2739-7002 - 2739-7006</t>
  </si>
  <si>
    <t>reitoria@uenf.br</t>
  </si>
  <si>
    <t>uenf.br</t>
  </si>
  <si>
    <t>28.976.710/0001-70</t>
  </si>
  <si>
    <t>(22) 2732-2605</t>
  </si>
  <si>
    <t xml:space="preserve">fundenor@fundenor.com.br;
</t>
  </si>
  <si>
    <t>06.279.103/0001-19</t>
  </si>
  <si>
    <t>FUNDAÇÃO UNIVERSIDADE FEDERAL DO MARANHÃO</t>
  </si>
  <si>
    <t>UFMA</t>
  </si>
  <si>
    <t xml:space="preserve">NAIR PORTELA SILVA COUTINHO </t>
  </si>
  <si>
    <t xml:space="preserve"> AVENIDA DOS PORTUGUESES 1966</t>
  </si>
  <si>
    <t xml:space="preserve"> BACANGA</t>
  </si>
  <si>
    <t xml:space="preserve"> SÃO LUÍS</t>
  </si>
  <si>
    <t xml:space="preserve"> MA</t>
  </si>
  <si>
    <t xml:space="preserve"> 65080-805 </t>
  </si>
  <si>
    <t xml:space="preserve"> 98-32728004 / 98-32728003 </t>
  </si>
  <si>
    <t xml:space="preserve"> 98-2215285 </t>
  </si>
  <si>
    <t xml:space="preserve"> WWW.UFMA.BR</t>
  </si>
  <si>
    <t xml:space="preserve"> REITORIA@UFMA.BR</t>
  </si>
  <si>
    <t>26.1</t>
  </si>
  <si>
    <t>0436/19</t>
  </si>
  <si>
    <t>Programa de recursos humanos em engenharia de petróleo</t>
  </si>
  <si>
    <t>Av. Senador Salgado Filho, 3000, Campus Universitário, Lagoa Nova - Natal, RN</t>
  </si>
  <si>
    <t>59078-970</t>
  </si>
  <si>
    <t>Natal</t>
  </si>
  <si>
    <t>RN</t>
  </si>
  <si>
    <t xml:space="preserve"> 3342 2317 (Ramal 114)</t>
  </si>
  <si>
    <t>secretariado@reitoria.ufrn.br</t>
  </si>
  <si>
    <t>https://ufrn.br/</t>
  </si>
  <si>
    <t>08.469.280/0001-93</t>
  </si>
  <si>
    <t>(84) 3092-9270</t>
  </si>
  <si>
    <t xml:space="preserve">maitelli@funpec.br;
</t>
  </si>
  <si>
    <t>24.529.265/0001-40</t>
  </si>
  <si>
    <t>UNIVERSIDADE FEDERAL RURAL DO SEMI ÁRIDO</t>
  </si>
  <si>
    <t>UFERSA</t>
  </si>
  <si>
    <t xml:space="preserve">Ludimilla Carvalho Serafim de Oliveira </t>
  </si>
  <si>
    <t xml:space="preserve"> RODOVIA BR 110- S/N KM 47 </t>
  </si>
  <si>
    <t xml:space="preserve"> PRESIDENTE COSTA E SILVA</t>
  </si>
  <si>
    <t xml:space="preserve"> MOSSORÓ</t>
  </si>
  <si>
    <t xml:space="preserve"> 59625-900 </t>
  </si>
  <si>
    <t xml:space="preserve"> 84-33178226 / 84-33178224 </t>
  </si>
  <si>
    <t xml:space="preserve"> 84-33151778 </t>
  </si>
  <si>
    <t xml:space="preserve"> WWW.UFERSA.EDU.BR</t>
  </si>
  <si>
    <t xml:space="preserve"> REITOR@UFERSA.EDU.BR</t>
  </si>
  <si>
    <t>27.1</t>
  </si>
  <si>
    <t>0437/19</t>
  </si>
  <si>
    <t>Exploração, desenvolvimento e produção de petróleo, gás natural e biocombustíveis</t>
  </si>
  <si>
    <t>SERVIÇO NACIONAL DE APRENDIZAGEM INDUSTRIAL, CENTRO INTEGRADO DE MANUFATURA E
TECNOLOGIA - CIMATEC</t>
  </si>
  <si>
    <t>SENAI-BA</t>
  </si>
  <si>
    <t>Av. Orlando Gomes, 1845, Piatã - Salvador, BA</t>
  </si>
  <si>
    <t>41650-110</t>
  </si>
  <si>
    <t>Salvador</t>
  </si>
  <si>
    <t>BA</t>
  </si>
  <si>
    <t>rodrigo.a@fieb.org.br</t>
  </si>
  <si>
    <t>http://www.senaicimatec.com.br/</t>
  </si>
  <si>
    <t>(71) 3343-1351</t>
  </si>
  <si>
    <t xml:space="preserve">rodrigo.a@fieb.org.br;
</t>
  </si>
  <si>
    <t>FUNDAÇÃO DE DESENVOLVIMENTO DA PESQUISA</t>
  </si>
  <si>
    <t>FUNDEP</t>
  </si>
  <si>
    <t xml:space="preserve">CLAÚDIA APARECIDA MARLIERE DE LIMA </t>
  </si>
  <si>
    <t xml:space="preserve"> AVENIDA ANTÔNIO CARLOS, Nº 6627 - UNIDADE ADMINISTRATIVA II - CAMPUS UFMG</t>
  </si>
  <si>
    <t xml:space="preserve"> PAMPULHA</t>
  </si>
  <si>
    <t xml:space="preserve"> BELO HORIZONTE</t>
  </si>
  <si>
    <t xml:space="preserve"> 30120-972 </t>
  </si>
  <si>
    <t xml:space="preserve"> 31-34094234 / 31-34094257 </t>
  </si>
  <si>
    <t xml:space="preserve"> 31-34095552 </t>
  </si>
  <si>
    <t xml:space="preserve"> WWW.FUNDEP.UFMG.BR</t>
  </si>
  <si>
    <t xml:space="preserve"> PRESIDENCIA@FUNDEP.UFMG.BR</t>
  </si>
  <si>
    <t>28.1</t>
  </si>
  <si>
    <t>0438/19</t>
  </si>
  <si>
    <t>Formação de profissionais em análise de bacias aplicada à exploração de petróleo e gás natural</t>
  </si>
  <si>
    <t>FUNDAÇÃO DE ENSINO E ENGENHARIA DE SANTA CATARINA</t>
  </si>
  <si>
    <t>FEESC</t>
  </si>
  <si>
    <t>Raul Valentim da Silva</t>
  </si>
  <si>
    <t xml:space="preserve"> RUA DELFINO CONTI S/N. CAMPUS UNIVERSITÁRIO</t>
  </si>
  <si>
    <t xml:space="preserve"> 88040-970 </t>
  </si>
  <si>
    <t xml:space="preserve"> 48-32314405 / 48-32314400 </t>
  </si>
  <si>
    <t xml:space="preserve"> 48-32314403 </t>
  </si>
  <si>
    <t xml:space="preserve"> WWW.FEESC.ORG.BR</t>
  </si>
  <si>
    <t xml:space="preserve"> PROJETOS@FEESC.ORG.BR</t>
  </si>
  <si>
    <t>29.1</t>
  </si>
  <si>
    <t>0439/19</t>
  </si>
  <si>
    <t>Tecnologias de produção e processos para refino de petróleo</t>
  </si>
  <si>
    <t>FUNDAÇÃO COORDENAÇÃO DE PROJETOS, PESQUISAS E ESTUDOS TECNOLÓGICOS COPPETEC</t>
  </si>
  <si>
    <t>COPPETEC</t>
  </si>
  <si>
    <t xml:space="preserve"> AVENIDA MONIZ ARAGÃO N.360 BLOCO I CGTEC - CIDADE UNIVERSITÁRIA</t>
  </si>
  <si>
    <t xml:space="preserve"> ILHA DO FUNDÃO</t>
  </si>
  <si>
    <t xml:space="preserve"> 21941-594 </t>
  </si>
  <si>
    <t xml:space="preserve"> 21-36223464 / 21-36223400 </t>
  </si>
  <si>
    <t xml:space="preserve"> 21-36223400 </t>
  </si>
  <si>
    <t xml:space="preserve"> WWW.COPPETEC.COPPE.UFRJ.BR</t>
  </si>
  <si>
    <t xml:space="preserve"> COPPETEC@COPPETEC.COPPE.UFRJ.BR</t>
  </si>
  <si>
    <t>30.1</t>
  </si>
  <si>
    <t>0440/19</t>
  </si>
  <si>
    <t>Engenharia do processamento de petróleo e gás, produção de biocombustíveis e energias renováveis</t>
  </si>
  <si>
    <t>Avenida Professor Moraes Rêgo, 1235 - Recife, PE</t>
  </si>
  <si>
    <t>50670-901</t>
  </si>
  <si>
    <t>Recife</t>
  </si>
  <si>
    <t>PE</t>
  </si>
  <si>
    <t xml:space="preserve"> 2126-8001</t>
  </si>
  <si>
    <t> secretaria.reitor@ufpe.br</t>
  </si>
  <si>
    <t>https://www.ufpe.br/</t>
  </si>
  <si>
    <t>11.735.586/0001-59</t>
  </si>
  <si>
    <t>(81) 2126-4646</t>
  </si>
  <si>
    <t xml:space="preserve">fade@fade.org.br;
</t>
  </si>
  <si>
    <t>FUNDAÇÃO DE DESENVOLVIMENTO DA UNICAMP</t>
  </si>
  <si>
    <t>FUNCAMP</t>
  </si>
  <si>
    <t xml:space="preserve">PAULO FERREIRA DE ARAÚJO </t>
  </si>
  <si>
    <t xml:space="preserve"> AVENIDA ÉRICO VERÍSSIMO N.1251 CAMPUS UNICAMP/DISTRITO BARÃO GERALDO</t>
  </si>
  <si>
    <t xml:space="preserve"> 13083-851 </t>
  </si>
  <si>
    <t xml:space="preserve"> 19-35212700 / 19-35212871 </t>
  </si>
  <si>
    <t xml:space="preserve"> 19-35218262 </t>
  </si>
  <si>
    <t xml:space="preserve"> WWW.FUNCAMP.UNICAMP.BR</t>
  </si>
  <si>
    <t xml:space="preserve"> DIRETOR@FUNCAMP.UNICAMP.BR</t>
  </si>
  <si>
    <t>31.1</t>
  </si>
  <si>
    <t>0441/19</t>
  </si>
  <si>
    <t>Programa da ufc para formação de recursos humanos em engenharia e ciências do petróleo e gás natural</t>
  </si>
  <si>
    <t>Departamento de Engenharia Metalúrgica</t>
  </si>
  <si>
    <t>Av. Da Universidade, 2853 - Benfica - Fortaleza, CE</t>
  </si>
  <si>
    <t>60020-181</t>
  </si>
  <si>
    <t>Fortaleza</t>
  </si>
  <si>
    <t>CE</t>
  </si>
  <si>
    <t xml:space="preserve"> 3366-7300</t>
  </si>
  <si>
    <t>greitor@ufc.br</t>
  </si>
  <si>
    <t>http://www.ufc.br/</t>
  </si>
  <si>
    <t>08.918.421/0001-08</t>
  </si>
  <si>
    <t>(85) 98504-4144</t>
  </si>
  <si>
    <t xml:space="preserve">wsa@ufc.br;
</t>
  </si>
  <si>
    <t>FUNDAÇÃO DE APOIO À UNIVERSIDADE DE SÃO PAULO</t>
  </si>
  <si>
    <t>FUSP</t>
  </si>
  <si>
    <t xml:space="preserve">ANTONIO VARGAS DE OLIVEIRA FIGUEIRA </t>
  </si>
  <si>
    <t xml:space="preserve"> RUA AFRÂNIO PEIXOTO, 14</t>
  </si>
  <si>
    <t xml:space="preserve"> 11-30350585 / 11-30350550 </t>
  </si>
  <si>
    <t xml:space="preserve"> 11-30350580 </t>
  </si>
  <si>
    <t xml:space="preserve"> WWW.FUSP.ORG.BR</t>
  </si>
  <si>
    <t xml:space="preserve"> FUSP@FUSP.ORG.BR</t>
  </si>
  <si>
    <t>32.1</t>
  </si>
  <si>
    <t>0442/19</t>
  </si>
  <si>
    <t>Nanotecnologia e novos materiais aplicados ao setor de petróleo, gás natural e biocombustíveis</t>
  </si>
  <si>
    <t>FUNDAÇÃO DA UNIVERSIDADE FEDERAL DO PARANÁ PARA O DESENVOLVIMENTO DA CIÊNCIA, TECNOLOGIA E DA CULTURA</t>
  </si>
  <si>
    <t>FUNPAR</t>
  </si>
  <si>
    <t xml:space="preserve">JOÃO DA SILVA DIAS </t>
  </si>
  <si>
    <t xml:space="preserve"> RUA JOÃO NEGRÃO 280</t>
  </si>
  <si>
    <t xml:space="preserve"> 80010-200 </t>
  </si>
  <si>
    <t xml:space="preserve"> 41-33607415 / 33-607445 </t>
  </si>
  <si>
    <t xml:space="preserve"> 41-33231633 </t>
  </si>
  <si>
    <t xml:space="preserve"> WWW.FUNPAR.UFPR.BR</t>
  </si>
  <si>
    <t xml:space="preserve"> FUNPAR@FUNPAR.UFPR.BR</t>
  </si>
  <si>
    <t>33.1</t>
  </si>
  <si>
    <t>0443/19</t>
  </si>
  <si>
    <t>Planejamento, regulação, análise e desenvolvimento energético</t>
  </si>
  <si>
    <t>FUNDAÇÃO LUIZ ENGLERT</t>
  </si>
  <si>
    <t>FLE</t>
  </si>
  <si>
    <t xml:space="preserve">ANDRÉ CEZAR ZINGANO </t>
  </si>
  <si>
    <t xml:space="preserve"> RUA MATIAS JOSÉ BINS, Nº 364</t>
  </si>
  <si>
    <t xml:space="preserve"> TRÊS FIGUEIRAS</t>
  </si>
  <si>
    <t xml:space="preserve"> 90001-970 </t>
  </si>
  <si>
    <t xml:space="preserve"> 51-2864333 / 51-32864343 </t>
  </si>
  <si>
    <t xml:space="preserve"> WWW.LAPES.UFRGS.BR</t>
  </si>
  <si>
    <t xml:space="preserve"> FLE@FLE.ORG.BR</t>
  </si>
  <si>
    <t>34.1</t>
  </si>
  <si>
    <t>0444/19</t>
  </si>
  <si>
    <t>Programa interdepartamental de formação de rh em exploração e produção de petróleo e gás natural</t>
  </si>
  <si>
    <t>Departamento de Energia (DEN)</t>
  </si>
  <si>
    <t>Rua Quirino de Andrade, 215, Centro - São Paulo - SP</t>
  </si>
  <si>
    <t>01049-010</t>
  </si>
  <si>
    <t xml:space="preserve"> 5627-0217</t>
  </si>
  <si>
    <t>reitor@unesp.br</t>
  </si>
  <si>
    <t>https://www.unesp.br/</t>
  </si>
  <si>
    <t>(12) 3123-2803</t>
  </si>
  <si>
    <t xml:space="preserve">direcao.feg@unesp.br;
</t>
  </si>
  <si>
    <t>FUNDAÇÃO DE APOIO À EDUCAÇÃO, PESQUISA E DESENVOLVIMENTO CIENTÍFICO TECNOLÓGICO DA UNIVERSIDADE TECNOLÓGICA FEDERAL DO PARANÁ CAMPUS CURITIBA</t>
  </si>
  <si>
    <t>FUNTEF-PR</t>
  </si>
  <si>
    <t xml:space="preserve">HUMBERTO REMIGIO GAMBA </t>
  </si>
  <si>
    <t xml:space="preserve"> 33-104810 </t>
  </si>
  <si>
    <t xml:space="preserve"> www.funtefpr.org.br</t>
  </si>
  <si>
    <t xml:space="preserve"> sr@funtefpr.org.br</t>
  </si>
  <si>
    <t>35.1</t>
  </si>
  <si>
    <t>0445/19</t>
  </si>
  <si>
    <t>Monitoramento inteligente, controle avançado e otimização econômica para campos de petróleo e gás</t>
  </si>
  <si>
    <t>Rua Augusto Viana, s/n, Palácio da Reitoria, Canela - Salvador - BA</t>
  </si>
  <si>
    <t>40110-909</t>
  </si>
  <si>
    <t xml:space="preserve"> 3283 7072</t>
  </si>
  <si>
    <t>gabinete@ufba.br</t>
  </si>
  <si>
    <t>https://www.ufba.br/</t>
  </si>
  <si>
    <t>14.645.162/0001-91</t>
  </si>
  <si>
    <t>(72) 3183-8410</t>
  </si>
  <si>
    <t xml:space="preserve">roliveira@fapex.org.br;
</t>
  </si>
  <si>
    <t>FUNDAÇÃO DE APOIO À UNIVERSIDADE DO RIO GRANDE</t>
  </si>
  <si>
    <t>FAURG</t>
  </si>
  <si>
    <t>EDNEI GILBERTO PRIMEL</t>
  </si>
  <si>
    <t xml:space="preserve"> AVENIDA ITÁLIA KM8- S/Nº PRÉDIO CENTRO DE CONVIVÊNCIA CAMPUS CARREIROS</t>
  </si>
  <si>
    <t xml:space="preserve"> 96203-900 </t>
  </si>
  <si>
    <t xml:space="preserve"> 53-32336836 / 53-32301194 </t>
  </si>
  <si>
    <t xml:space="preserve"> 53-32302338 </t>
  </si>
  <si>
    <t xml:space="preserve"> DIRETOR@FAURG.FURG.BR</t>
  </si>
  <si>
    <t>36.1</t>
  </si>
  <si>
    <t>0446/19</t>
  </si>
  <si>
    <t>Programa de recursos humanos em petróleo e meio ambiente da universidade federal da bahia (pema)</t>
  </si>
  <si>
    <t>ASSOCIAÇÃO CULTURAL E DE PESQUISA NOEL ROSA</t>
  </si>
  <si>
    <t>ACPNR</t>
  </si>
  <si>
    <t xml:space="preserve">CLAUDIA GONÇALVES DE LIMA </t>
  </si>
  <si>
    <t xml:space="preserve"> Rua São Francisco Xavier, 524 - 2º Andar, Bloco F, Sala 2142B</t>
  </si>
  <si>
    <t xml:space="preserve"> 23-340126 / 21-26228149 </t>
  </si>
  <si>
    <t xml:space="preserve"> acpnr@yahoo.com.br</t>
  </si>
  <si>
    <t>37.1</t>
  </si>
  <si>
    <t>0447/19</t>
  </si>
  <si>
    <t>Programa de formação de recursos humanos em blocombustívels e energias renováveis</t>
  </si>
  <si>
    <t>FUNDAÇÃO NORTE FLUMINENSE DE DESENVOLVIMENTO REGIONAL</t>
  </si>
  <si>
    <t>FUNDENOR</t>
  </si>
  <si>
    <t xml:space="preserve">JOSÉ CARLOS AZEVEDO DE MENEZES </t>
  </si>
  <si>
    <t xml:space="preserve"> AV. PRESIDENTE VARGAS, 180 </t>
  </si>
  <si>
    <t xml:space="preserve"> PECUÁRIA</t>
  </si>
  <si>
    <t xml:space="preserve"> 28053-100 </t>
  </si>
  <si>
    <t xml:space="preserve"> 22-27322755 / 22-27261696 </t>
  </si>
  <si>
    <t xml:space="preserve"> 22-27322605 </t>
  </si>
  <si>
    <t xml:space="preserve"> WWW.FUNDENOR.COM.BR</t>
  </si>
  <si>
    <t xml:space="preserve"> FUNDENOR@FUNDENOR.COM.BR</t>
  </si>
  <si>
    <t>38.1</t>
  </si>
  <si>
    <t>0448/19</t>
  </si>
  <si>
    <t>Análise de riscos e modelagem ambiental na exploração, desenvolvimento e produção de petróleo e gás</t>
  </si>
  <si>
    <t>FUNDAÇÃO NORTE RIO GRANDENSE DE PESQUISA E CULTURA</t>
  </si>
  <si>
    <t>FUNPEC</t>
  </si>
  <si>
    <t xml:space="preserve">ANDRÉ LAURINDO MAITELLI </t>
  </si>
  <si>
    <t xml:space="preserve"> AVENIDA SALGADO FILHO, CAMPUS UNIVERSITÁRIO S/N</t>
  </si>
  <si>
    <t xml:space="preserve"> 59078-900 </t>
  </si>
  <si>
    <t xml:space="preserve"> 84-30929225 / 30-929200 </t>
  </si>
  <si>
    <t xml:space="preserve"> 30-929270 </t>
  </si>
  <si>
    <t xml:space="preserve"> WWW.FUNPEC.BR</t>
  </si>
  <si>
    <t xml:space="preserve"> FUNPEC@FUNPEC.BR</t>
  </si>
  <si>
    <t>39.1</t>
  </si>
  <si>
    <t>0449/19</t>
  </si>
  <si>
    <t>Formação de pessoal em biocombustíveis</t>
  </si>
  <si>
    <t>UNIVERSIDADE FEDERAL DE SÃO CARLOS</t>
  </si>
  <si>
    <t>Rodovia Washington Luiz, Km 235 - São Carlos, SP</t>
  </si>
  <si>
    <t>13565-905</t>
  </si>
  <si>
    <t>São Carlos</t>
  </si>
  <si>
    <t xml:space="preserve"> 3351-8101 3351-8102 3361-2081</t>
  </si>
  <si>
    <t>reitoria@ufscar.br</t>
  </si>
  <si>
    <t>https://www2.ufscar.br/</t>
  </si>
  <si>
    <t>66.991.647/0001-30</t>
  </si>
  <si>
    <t>Targino de Araújo Filho</t>
  </si>
  <si>
    <t>(16) 3351-9000</t>
  </si>
  <si>
    <t>targino@dep.ufscar.br;
mariana.goncalves@fai.ufscar.br;
armando.martins@fai.ufscar.br;
Gilmar.bertogo@fai.ufscar.br</t>
  </si>
  <si>
    <t>FUNDAÇÃO DE APOIO AO DESENVOLVIMENTO DA UNIVERSIDADE FEDERAL DE PERNAMBUCO</t>
  </si>
  <si>
    <t>FADE-UFPE</t>
  </si>
  <si>
    <t xml:space="preserve">VALDINEY VELOSO GOUVEIA </t>
  </si>
  <si>
    <t xml:space="preserve"> RUA ACADÊMICO HELIO RAMOS, N º 336</t>
  </si>
  <si>
    <t xml:space="preserve"> VARZEA</t>
  </si>
  <si>
    <t xml:space="preserve"> 50740-533 </t>
  </si>
  <si>
    <t xml:space="preserve"> 81-21264600 / 81-21264602 </t>
  </si>
  <si>
    <t xml:space="preserve"> 81-21264630 </t>
  </si>
  <si>
    <t xml:space="preserve"> WWW.FADE.ORG.BR</t>
  </si>
  <si>
    <t xml:space="preserve"> FADE@FADE.ORG.BR</t>
  </si>
  <si>
    <t>40.1</t>
  </si>
  <si>
    <t>0450/19</t>
  </si>
  <si>
    <t>Geociências aplicadas ao setor de petróleo e gás</t>
  </si>
  <si>
    <t>José Alexandre de Jesus Perinotto</t>
  </si>
  <si>
    <t>(19) 3526-9001</t>
  </si>
  <si>
    <t xml:space="preserve">alexandre.perinotto@unesp.br;
</t>
  </si>
  <si>
    <t>FUNDAÇÃO DE APOIO A SERVIÇOS TÉCNICOS, ENSINO E FOMENTO A PESQUISAS</t>
  </si>
  <si>
    <t>FUNDAÇÃO ASTEF</t>
  </si>
  <si>
    <t xml:space="preserve">JOSÉ DE PAULA BARROS NETO </t>
  </si>
  <si>
    <t xml:space="preserve"> CAMPUS UNIVERSITÁRIO DO PICI, BLOCO 710 SALA B</t>
  </si>
  <si>
    <t xml:space="preserve"> AMADEU FRUTADO</t>
  </si>
  <si>
    <t xml:space="preserve"> 60455-900 </t>
  </si>
  <si>
    <t xml:space="preserve"> 85-32171172 / 85-32171282 </t>
  </si>
  <si>
    <t xml:space="preserve"> 85-32171900 </t>
  </si>
  <si>
    <t xml:space="preserve"> ALMIR@UFC.BR</t>
  </si>
  <si>
    <t>41.1</t>
  </si>
  <si>
    <t>0451/19</t>
  </si>
  <si>
    <t>Planejamento energético e ambiental em óleo, gás natural e biocombustíveis</t>
  </si>
  <si>
    <t>FUNDAÇÃO DE APOIO À PESQUISA E À EXTENSÃO FAPEX-BA</t>
  </si>
  <si>
    <t>FAPEX-BA</t>
  </si>
  <si>
    <t xml:space="preserve">JOÃO CARLOS SALLES PIRES DA SILVA </t>
  </si>
  <si>
    <t xml:space="preserve"> AVENIDA MANOEL DIAS DA SILVA N.1784, EDIFÍCIO COMERCIAL PITUBA CENTER</t>
  </si>
  <si>
    <t xml:space="preserve"> PITUBA</t>
  </si>
  <si>
    <t xml:space="preserve"> 41830-001 </t>
  </si>
  <si>
    <t xml:space="preserve"> 71-31838430 / 71-31838429 </t>
  </si>
  <si>
    <t xml:space="preserve"> 71-31838246 </t>
  </si>
  <si>
    <t xml:space="preserve"> WWW.FAPEX.ORG.BR</t>
  </si>
  <si>
    <t xml:space="preserve"> NEGOCIOS@FAPEX.ORG.BR</t>
  </si>
  <si>
    <t>42.1</t>
  </si>
  <si>
    <t>0452/19</t>
  </si>
  <si>
    <t>Programa de formação em geociências e informática aplicadas ao setor de petróleo e gás natural</t>
  </si>
  <si>
    <t>FUNDAÇÃO DE APOIO INSTITUCIONAL AO DESENVOLVIMENTO CIENTÍFICO E TECNOLÓGICO</t>
  </si>
  <si>
    <t>FAI-UFSCAR</t>
  </si>
  <si>
    <t xml:space="preserve"> RODOVIA WASHINGTON LUIS S/Nº, KM 235 </t>
  </si>
  <si>
    <t xml:space="preserve"> 16-33519000 / 16-33518288 </t>
  </si>
  <si>
    <t xml:space="preserve"> 16-33519008 </t>
  </si>
  <si>
    <t xml:space="preserve"> WWW.FAI.UFSCAR.BR</t>
  </si>
  <si>
    <t xml:space="preserve"> FAI@FAI.UFSCAR.BR</t>
  </si>
  <si>
    <t>43.1</t>
  </si>
  <si>
    <t>0453/19</t>
  </si>
  <si>
    <t>Formação de recursos humanos em geologia do petróleo</t>
  </si>
  <si>
    <t>83.476.911/0001-17</t>
  </si>
  <si>
    <t>FUNDAÇÃO DE AMPARO À PESQUISA E EXTENSÃO UNIVERSITÁRIA</t>
  </si>
  <si>
    <t>FAPEU</t>
  </si>
  <si>
    <t xml:space="preserve">GILBERTO VIEIRA ÂNGELO </t>
  </si>
  <si>
    <t xml:space="preserve"> R DELFINO CONTI (CAMPUS UNIVERSITÁRIO DA UFSC) S/Nº</t>
  </si>
  <si>
    <t xml:space="preserve"> 88040-370 </t>
  </si>
  <si>
    <t xml:space="preserve"> 48-37212514 / 48-33317495 </t>
  </si>
  <si>
    <t xml:space="preserve"> 48-32340581 </t>
  </si>
  <si>
    <t xml:space="preserve"> WWW.FAPEU.ORG.BR</t>
  </si>
  <si>
    <t xml:space="preserve"> SANTANA@FAPEU.ORG.BR</t>
  </si>
  <si>
    <t>44.1</t>
  </si>
  <si>
    <t>0454/19</t>
  </si>
  <si>
    <t>Engenharia de processos em plantas de petróleo, gás natural e biocombustíveis</t>
  </si>
  <si>
    <t>Universidade Federal do Rio Grande do Norte</t>
  </si>
  <si>
    <t>00.662.065/0001-00</t>
  </si>
  <si>
    <t>FUNDAÇÃO DE APOIO AO ENSINO, PESQUISA E EXTENSÃO DE ITAJUBÁ</t>
  </si>
  <si>
    <t>FAPEPE</t>
  </si>
  <si>
    <t xml:space="preserve">OSVALDO JOSÉ VENTURINI </t>
  </si>
  <si>
    <t xml:space="preserve"> AVENIDA PAULO CARNEIRO SANTIAGO N.472</t>
  </si>
  <si>
    <t xml:space="preserve"> PINHERINHO</t>
  </si>
  <si>
    <t xml:space="preserve"> 37500-191 </t>
  </si>
  <si>
    <t xml:space="preserve"> 35-36223543 / 35-36220107 </t>
  </si>
  <si>
    <t xml:space="preserve"> 35-36223543 </t>
  </si>
  <si>
    <t xml:space="preserve"> WWW.FAPEPE.ORG.BR</t>
  </si>
  <si>
    <t xml:space="preserve"> FAPEPE@FAPEPE.ORG.BR</t>
  </si>
  <si>
    <t>45.1</t>
  </si>
  <si>
    <t>0455/19</t>
  </si>
  <si>
    <t>Formação de engenheiros para o setor de petróleo, gás e energias renováveis</t>
  </si>
  <si>
    <t>(48) 3721-9379</t>
  </si>
  <si>
    <t xml:space="preserve">julio.passos@lepten.ufsc.br;
</t>
  </si>
  <si>
    <t>03.438.229/0001-09</t>
  </si>
  <si>
    <t>FUNDAÇÃO EUCLIDES DA CUNHA DE APOIO INSTITUCIONAL À UFF</t>
  </si>
  <si>
    <t>FEC</t>
  </si>
  <si>
    <t xml:space="preserve">ALBERTO DI SABBATO </t>
  </si>
  <si>
    <t xml:space="preserve"> RUA MIGUEL DE FRIAS, 123 PARTE </t>
  </si>
  <si>
    <t xml:space="preserve"> 24220-001 </t>
  </si>
  <si>
    <t xml:space="preserve"> 21-21091661 / 21-26131661 </t>
  </si>
  <si>
    <t xml:space="preserve"> WWW.FEC.UFF.BR</t>
  </si>
  <si>
    <t xml:space="preserve"> FEC@FEC.UFF.BR</t>
  </si>
  <si>
    <t>46.1</t>
  </si>
  <si>
    <t>0456/19</t>
  </si>
  <si>
    <t>Engenharia da energia: eficiência energética e biocombustíveis</t>
  </si>
  <si>
    <t>Av. BPS, 1303 - Itajubá, MG</t>
  </si>
  <si>
    <t>37500-903</t>
  </si>
  <si>
    <t>Itajubá</t>
  </si>
  <si>
    <t>reitoria@unifei.edu.br</t>
  </si>
  <si>
    <t>https://unifei.edu.br/</t>
  </si>
  <si>
    <t>(35) 3622-0107</t>
  </si>
  <si>
    <t xml:space="preserve">patricia@fapepe.org.br;
</t>
  </si>
  <si>
    <t>89.252.431/0001-59</t>
  </si>
  <si>
    <t>FUNDAÇÃO DE APOIO À TECNOLOGIA E CIÊNCIA - FATEC</t>
  </si>
  <si>
    <t>FATEC</t>
  </si>
  <si>
    <t xml:space="preserve">JEFERSON DE SOUZA FLORES </t>
  </si>
  <si>
    <t xml:space="preserve"> RUA Q-PRÉDIO 66 - CAMPUS DA UFSM</t>
  </si>
  <si>
    <t xml:space="preserve"> 97105-970 </t>
  </si>
  <si>
    <t xml:space="preserve"> 55-32266900 / 55-32208402 </t>
  </si>
  <si>
    <t xml:space="preserve"> 55-32266911 </t>
  </si>
  <si>
    <t xml:space="preserve"> FATEC@FATECSM.ORG.BR</t>
  </si>
  <si>
    <t>47.1</t>
  </si>
  <si>
    <t>0457/19</t>
  </si>
  <si>
    <t>Recursos humanos em sistema petrolífero análogo e simulação de reservatórios em bacias sedimentares</t>
  </si>
  <si>
    <t>Universidade Federal de Pernambuco</t>
  </si>
  <si>
    <t>02.980.103/0001-90</t>
  </si>
  <si>
    <t>FUNDAÇÃO ESPÍRITO SANTENSE DE TECNOLOGIA - FEST</t>
  </si>
  <si>
    <t>FEST</t>
  </si>
  <si>
    <t xml:space="preserve">ARMANDO BIONDO FILHO </t>
  </si>
  <si>
    <t xml:space="preserve"> AVENIDA FERNANDO FERRARI N.845 CAMPUS UNIVERSITÁRIO</t>
  </si>
  <si>
    <t xml:space="preserve"> 29075-010 </t>
  </si>
  <si>
    <t xml:space="preserve"> 27-3352690 / 27-33457555 </t>
  </si>
  <si>
    <t xml:space="preserve"> WWW.FEST.ORG.BR</t>
  </si>
  <si>
    <t xml:space="preserve"> SUPERINTENDENTE@FEST.ORG.BR</t>
  </si>
  <si>
    <t>48.1</t>
  </si>
  <si>
    <t>0458/19</t>
  </si>
  <si>
    <t>Caracterização e simulação de reservatórios, energias renováveis e biotecnologia ambiental</t>
  </si>
  <si>
    <t>07.060.718/0001-12</t>
  </si>
  <si>
    <t>FUNDAÇÃO SOUSÂNDRADE DE APOIO AO DESENVOLVIMENTO DA UFMA</t>
  </si>
  <si>
    <t>FSADU</t>
  </si>
  <si>
    <t xml:space="preserve">LUCIANA MARIA PINTO GURGEL ROCHA </t>
  </si>
  <si>
    <t xml:space="preserve"> RUA DAS JUÇARAS, QUADRA 44 N.28 </t>
  </si>
  <si>
    <t xml:space="preserve"> RENASCENÇA I</t>
  </si>
  <si>
    <t xml:space="preserve"> 65075-230 </t>
  </si>
  <si>
    <t xml:space="preserve"> 40-091009 / 98-4009100 </t>
  </si>
  <si>
    <t xml:space="preserve"> www.fsadu.org.br</t>
  </si>
  <si>
    <t xml:space="preserve"> GTEC@FSADU.ORG.BR</t>
  </si>
  <si>
    <t>49.1</t>
  </si>
  <si>
    <t>0459/19</t>
  </si>
  <si>
    <t>Uma abordagem interdisciplinar na formação de recursos humanos em petróleo, gás e biocombustíveis</t>
  </si>
  <si>
    <t>UNIVERSIDADE FEDERAL DO ABC</t>
  </si>
  <si>
    <t>Av dos Estados, 5001, Santo André - SP</t>
  </si>
  <si>
    <t>09.210-580</t>
  </si>
  <si>
    <t>Santo André</t>
  </si>
  <si>
    <t>3356-7081</t>
  </si>
  <si>
    <t>reitoria@ufabc.edu.br</t>
  </si>
  <si>
    <t>http://www.ufabc.edu.br/</t>
  </si>
  <si>
    <t>08.350.241/0001-72</t>
  </si>
  <si>
    <t>FUNDAÇÃO GUIMARÃES DUQUE</t>
  </si>
  <si>
    <t>FGD</t>
  </si>
  <si>
    <t xml:space="preserve">André Pedro Fernandes Neto </t>
  </si>
  <si>
    <t xml:space="preserve"> KM 47 DA BR 110</t>
  </si>
  <si>
    <t xml:space="preserve"> PRES. COSTA E SILVA</t>
  </si>
  <si>
    <t xml:space="preserve"> 84-33120503 / 84-33151744 </t>
  </si>
  <si>
    <t xml:space="preserve"> 84-33151744 </t>
  </si>
  <si>
    <t xml:space="preserve"> WWW.FGDUQUE.ORG.BR</t>
  </si>
  <si>
    <t xml:space="preserve"> FGD@FGDUQUE.ORG.BR</t>
  </si>
  <si>
    <t>50.1</t>
  </si>
  <si>
    <t>0460/19</t>
  </si>
  <si>
    <t>Química do petróleo e energias limpas</t>
  </si>
  <si>
    <t>Instituto de Química</t>
  </si>
  <si>
    <t>51.1</t>
  </si>
  <si>
    <t>0461/19</t>
  </si>
  <si>
    <t>Programa muitldisciplinar em petróleo, gás e energia</t>
  </si>
  <si>
    <t>Rua Miguel de Frias, 9, Icaraí - Niterói, RJ</t>
  </si>
  <si>
    <t>24220-008</t>
  </si>
  <si>
    <t>Niterói</t>
  </si>
  <si>
    <t>2629-5205, 2629-5238</t>
  </si>
  <si>
    <t>reitor@id.uff.br</t>
  </si>
  <si>
    <t>http://www.uff.br/</t>
  </si>
  <si>
    <t>(21) 2109-1661
(21) 2109-1652</t>
  </si>
  <si>
    <t>projetos@somosfec.org.br;
samantha.souza@somosfec.org.br</t>
  </si>
  <si>
    <t>52.1</t>
  </si>
  <si>
    <t>0462/19</t>
  </si>
  <si>
    <t>Programa de formação de recursos humanos em processamento de petróleo e biocombustíveis</t>
  </si>
  <si>
    <t>Av Roraima, 100 - Santa Maria, RS</t>
  </si>
  <si>
    <t>97105-900</t>
  </si>
  <si>
    <t>Santa Maria</t>
  </si>
  <si>
    <t>gabinetereitor@ufsm.br</t>
  </si>
  <si>
    <t>https://www.ufsm.br/</t>
  </si>
  <si>
    <t>53.1</t>
  </si>
  <si>
    <t>0463/19</t>
  </si>
  <si>
    <t>Programa de recursos humanos em petróleo e gás natural</t>
  </si>
  <si>
    <t>Av. Fernando Ferrari, 514, Goiabeiras - Vitória, ES</t>
  </si>
  <si>
    <t>29075-910</t>
  </si>
  <si>
    <t>Vitória</t>
  </si>
  <si>
    <t>ES</t>
  </si>
  <si>
    <t>4009-2770</t>
  </si>
  <si>
    <t>reitor@ufes.br</t>
  </si>
  <si>
    <t>http://www.ufes.br/</t>
  </si>
  <si>
    <t>(27) 3345-7555</t>
  </si>
  <si>
    <t xml:space="preserve">armando.biondo@fest.org.br;
sabrina.felix797@fest.org.br;
camila.soares@fest.org.br </t>
  </si>
  <si>
    <t>54.1</t>
  </si>
  <si>
    <t>0464/19</t>
  </si>
  <si>
    <t>Programa multidisciplinar de formação de recursos humanos em áreas de interesse do setor do petróleo</t>
  </si>
  <si>
    <t>UNIVERSIDADE FEDERAL DO MARANHÃO</t>
  </si>
  <si>
    <t>Av. Dos Portugueses, 1966, Bacanga - São Luiz, MA</t>
  </si>
  <si>
    <t>65080-805</t>
  </si>
  <si>
    <t>São Luiz</t>
  </si>
  <si>
    <t>MA</t>
  </si>
  <si>
    <t xml:space="preserve"> 3272-8004, 3272-8003</t>
  </si>
  <si>
    <t>reitoria@ufma.br</t>
  </si>
  <si>
    <t>https://portais.ufma.br/PortalUfma/</t>
  </si>
  <si>
    <t>(98) 4009-1004
(98) 4009-1001</t>
  </si>
  <si>
    <t>luciana@fsadu.org.br;
joanildamartins@fsadu.org.br</t>
  </si>
  <si>
    <t>55.1</t>
  </si>
  <si>
    <t>0465/19</t>
  </si>
  <si>
    <t>Sustentabilidade na indústria de petróleo, gás natural e biocombustíveis</t>
  </si>
  <si>
    <t>UNIVERSIDADE FEDERAL RURAL DO SEMI-ÁRIDO</t>
  </si>
  <si>
    <t>Av. Francisco Mota, 572, Presidente Costa e Silva - Mossoró, RN</t>
  </si>
  <si>
    <t>59625-900</t>
  </si>
  <si>
    <t>Mossoró</t>
  </si>
  <si>
    <t xml:space="preserve"> 3317-8225</t>
  </si>
  <si>
    <t>reitor@unifersa.edu.br</t>
  </si>
  <si>
    <t>https://ufersa.edu.br/</t>
  </si>
  <si>
    <t>André Pedro Fernandes Neto</t>
  </si>
  <si>
    <t>(84) 3312-0503</t>
  </si>
  <si>
    <t xml:space="preserve">andrepedro@ufersa.edu.br;
</t>
  </si>
  <si>
    <t>Histórico revisões</t>
  </si>
  <si>
    <t>Dados Projeto</t>
  </si>
  <si>
    <t>Repasse 1</t>
  </si>
  <si>
    <t>Repasse 2</t>
  </si>
  <si>
    <t>Repasse 3</t>
  </si>
  <si>
    <t>Repasse 4</t>
  </si>
  <si>
    <r>
      <t xml:space="preserve">Relativo a </t>
    </r>
    <r>
      <rPr>
        <b/>
        <sz val="8"/>
        <color rgb="FF000000"/>
        <rFont val="Calibri"/>
        <family val="2"/>
      </rPr>
      <t>2 meses</t>
    </r>
    <r>
      <rPr>
        <sz val="8"/>
        <color rgb="FF000000"/>
        <rFont val="Calibri"/>
        <family val="2"/>
      </rPr>
      <t xml:space="preserve"> das novas bolsas alocadas pelo 2º ciclo</t>
    </r>
  </si>
  <si>
    <t>Repasse 5</t>
  </si>
  <si>
    <t>PRH nº</t>
  </si>
  <si>
    <t>Ref. Finep
nº</t>
  </si>
  <si>
    <t>Sigla da Convenente</t>
  </si>
  <si>
    <t>Instituição de Ensino</t>
  </si>
  <si>
    <t>Sigla da 
Instituição de Ensino</t>
  </si>
  <si>
    <t>Bolsas</t>
  </si>
  <si>
    <t>Taxa de Bancada</t>
  </si>
  <si>
    <t>Despesas Operacionais (Fundações)</t>
  </si>
  <si>
    <t>Total Repasse 1</t>
  </si>
  <si>
    <t>Data do
Pagamento</t>
  </si>
  <si>
    <t>Total Repasse 2</t>
  </si>
  <si>
    <t>Total Repasse 3</t>
  </si>
  <si>
    <t>Total Repasse 4</t>
  </si>
  <si>
    <t>PRH-01</t>
  </si>
  <si>
    <t>PRH-02</t>
  </si>
  <si>
    <t>PRH-03</t>
  </si>
  <si>
    <t>PRH-04</t>
  </si>
  <si>
    <t>PRH-05</t>
  </si>
  <si>
    <t>PRH-06</t>
  </si>
  <si>
    <t>PRH-07</t>
  </si>
  <si>
    <t>PRH-08</t>
  </si>
  <si>
    <t>PRH-09</t>
  </si>
  <si>
    <t>PRH-10</t>
  </si>
  <si>
    <t>FACULDADES CATÓLICAS</t>
  </si>
  <si>
    <t>PRH-11</t>
  </si>
  <si>
    <t>PRH-12</t>
  </si>
  <si>
    <t>PRH-13</t>
  </si>
  <si>
    <t>PRH-14</t>
  </si>
  <si>
    <t>PRH-15</t>
  </si>
  <si>
    <t>PRH-16</t>
  </si>
  <si>
    <t>PRH-17</t>
  </si>
  <si>
    <t>PRH-18</t>
  </si>
  <si>
    <t>PRH-19</t>
  </si>
  <si>
    <t>PRH-20</t>
  </si>
  <si>
    <t>PRH-21</t>
  </si>
  <si>
    <t>FUNDAÇÃO DE APOIO À EDUCAÇÃO, PESQUISA E DESENVOLVIMENTO CIENTIFICO E TECNOLÓGICO DA UNIVERSIDADE TECNOLÓGICA FEDERAL DO PARANÁ</t>
  </si>
  <si>
    <t>PRH-22</t>
  </si>
  <si>
    <t>PRH-23</t>
  </si>
  <si>
    <t>PRH-24</t>
  </si>
  <si>
    <t>N/A</t>
  </si>
  <si>
    <t>PRH-25</t>
  </si>
  <si>
    <t>PRH-26</t>
  </si>
  <si>
    <t>PRH-27</t>
  </si>
  <si>
    <t>SERVIÇO NACIONAL DE APRENDIZAGEM</t>
  </si>
  <si>
    <t>SERVIÇO NACIONAL DE APRENDIZAGEM INDUSTRIAL, CENTRO INTEGRADO DE MANUFATURA E
 TECNOLOGIA - CIMATEC</t>
  </si>
  <si>
    <t>PRH-28</t>
  </si>
  <si>
    <t>PRH-29</t>
  </si>
  <si>
    <t>PRH-30</t>
  </si>
  <si>
    <t>PRH-31</t>
  </si>
  <si>
    <t>FUNDAÇÃO DE APOIO À SERVIÇOS TÉCNICOS, ENSINO E FOMENTO A PESQUISAS</t>
  </si>
  <si>
    <t>FUNDACAO ASTEF</t>
  </si>
  <si>
    <t>PRH-32</t>
  </si>
  <si>
    <t>PRH-33</t>
  </si>
  <si>
    <t>FUNDAÇÃO DE APOIO A UNIVERSIDADE DE SÃO PAULO</t>
  </si>
  <si>
    <t>PRH-34</t>
  </si>
  <si>
    <t>UNIVERSIDADE ESTADUAL PAULISTA JÚLIO DE MESQUITA FILHO</t>
  </si>
  <si>
    <t>PRH-35</t>
  </si>
  <si>
    <t>FUNDAÇÃO DE APOIO À PESQUISA E A EXTENSÃO</t>
  </si>
  <si>
    <t>FAPEX</t>
  </si>
  <si>
    <t>Pendente</t>
  </si>
  <si>
    <t>22/07/2021 e 26/07/2021</t>
  </si>
  <si>
    <t>PRH-36</t>
  </si>
  <si>
    <t>PRH-37</t>
  </si>
  <si>
    <t>PRH-38</t>
  </si>
  <si>
    <t>PRH-39</t>
  </si>
  <si>
    <t>FUNDAÇÃO DE APOIO INST AO DESENV CIENT E TECNOLÓGICO</t>
  </si>
  <si>
    <t>PRH-40</t>
  </si>
  <si>
    <t>INSTITUTO DE GEOCIÊNCIAS E CIÊNCIAS EXATAS - UNESP</t>
  </si>
  <si>
    <t>PRH-41</t>
  </si>
  <si>
    <t>PRH-42</t>
  </si>
  <si>
    <t>PRH-43</t>
  </si>
  <si>
    <t>PRH-44</t>
  </si>
  <si>
    <t>PRH-45</t>
  </si>
  <si>
    <t>PRH-46</t>
  </si>
  <si>
    <t>PRH-47</t>
  </si>
  <si>
    <t>PRH-48</t>
  </si>
  <si>
    <t>PRH-49</t>
  </si>
  <si>
    <t>PRH-50</t>
  </si>
  <si>
    <t>PRH-51</t>
  </si>
  <si>
    <t>PRH-52</t>
  </si>
  <si>
    <t>FUNDAÇÃO DE APOIO À TECNOLOGIA E CIÊNCIA</t>
  </si>
  <si>
    <t>PRH-53</t>
  </si>
  <si>
    <t>FUNDAÇÃO ESPÍRITO-SANTENSE DE TECNOLOGIA</t>
  </si>
  <si>
    <t>PRH-54</t>
  </si>
  <si>
    <t>PRH-55</t>
  </si>
  <si>
    <t>PROGRAMA DE RECURSOS HUMANOS DA ANP</t>
  </si>
  <si>
    <t>PARA O SETOR PETRÓLEO E GÁS - PRH-ANP</t>
  </si>
  <si>
    <t>GESTÃO: FINEP</t>
  </si>
  <si>
    <t>ENCAMINHAMENTO DE PRESTAÇÃO DE CONTAS</t>
  </si>
  <si>
    <t>E RELATÓRIO DE EXECUÇÃO FÍSICO-FINANCEIRA</t>
  </si>
  <si>
    <t>1 - IDENTIFICAÇÃO DO BENEFICIÁRIO</t>
  </si>
  <si>
    <t>Instituição Executora</t>
  </si>
  <si>
    <t>Período de</t>
  </si>
  <si>
    <r>
      <t xml:space="preserve">2 - TOTAL DE MENSALIDADES PAGAS PARA BOLSISTAS NO PERÍODO (Preencher em </t>
    </r>
    <r>
      <rPr>
        <b/>
        <i/>
        <sz val="10"/>
        <color rgb="FF000000"/>
        <rFont val="Arial"/>
        <family val="2"/>
      </rPr>
      <t>Pagamento de Bolsas</t>
    </r>
    <r>
      <rPr>
        <b/>
        <sz val="10"/>
        <color rgb="FF000000"/>
        <rFont val="Arial"/>
        <family val="2"/>
      </rPr>
      <t>)</t>
    </r>
  </si>
  <si>
    <t>Modalidade</t>
  </si>
  <si>
    <t>Valor / mês</t>
  </si>
  <si>
    <t>Mens. Pagas</t>
  </si>
  <si>
    <t>Total</t>
  </si>
  <si>
    <t>GRA</t>
  </si>
  <si>
    <t>COO</t>
  </si>
  <si>
    <t>MSc</t>
  </si>
  <si>
    <t>PV</t>
  </si>
  <si>
    <t>DSc</t>
  </si>
  <si>
    <t>AT</t>
  </si>
  <si>
    <t>PDsc</t>
  </si>
  <si>
    <t>TOTAL</t>
  </si>
  <si>
    <r>
      <t xml:space="preserve">3 - GASTOS EM TAXA DE BANCADA NO PERÍODO (Preencher em </t>
    </r>
    <r>
      <rPr>
        <b/>
        <i/>
        <sz val="10"/>
        <color rgb="FF000000"/>
        <rFont val="Arial"/>
        <family val="2"/>
      </rPr>
      <t>Utilização de Taxa de Bancada</t>
    </r>
    <r>
      <rPr>
        <b/>
        <sz val="10"/>
        <color rgb="FF000000"/>
        <rFont val="Arial"/>
        <family val="2"/>
      </rPr>
      <t>)</t>
    </r>
  </si>
  <si>
    <r>
      <t xml:space="preserve">4 - DEVOLUÇÕES REALIZADAS NO PERÍODO (Preencher em </t>
    </r>
    <r>
      <rPr>
        <b/>
        <i/>
        <sz val="10"/>
        <color rgb="FF000000"/>
        <rFont val="Arial"/>
        <family val="2"/>
      </rPr>
      <t>Devoluções à Conta</t>
    </r>
    <r>
      <rPr>
        <b/>
        <sz val="10"/>
        <color rgb="FF000000"/>
        <rFont val="Arial"/>
        <family val="2"/>
      </rPr>
      <t>)</t>
    </r>
  </si>
  <si>
    <t>5 - GASTOS EM DESPESAS OPERACIONAIS E ADMINISTRATIVAS (Fundação de Apoio)</t>
  </si>
  <si>
    <t>Valor</t>
  </si>
  <si>
    <t>Datas</t>
  </si>
  <si>
    <t>Valor repassado a título de despesas operacionais e administrativas pela Fundação:</t>
  </si>
  <si>
    <t>Valor recolhido a título de despesas operacionais e administrativas pela Fundação:</t>
  </si>
  <si>
    <t>6 - DISPONIBILIDADE FINANCEIRA NA CONTA DO PROGRAMA</t>
  </si>
  <si>
    <t>Despesas Operacionais e Administrativas</t>
  </si>
  <si>
    <t>Rendimento de Aplicação financeira</t>
  </si>
  <si>
    <t>7 - DECLARAÇÃO DO COORDENADOR</t>
  </si>
  <si>
    <t>Declaro que a execução físico-financeira foi feita de acordo com o previsto no Convênio, objeto do Auxílio financeiro recebido, e em conformidade com as orientações do Comitê Gestor do PRH/ANP na instituição, responsabilizando-me pelas informações contidas nesta prestação de contas, bem como pela guarda dos comprovantes originais das despesas realizadas.</t>
  </si>
  <si>
    <t>Nome do Coordenador do PRH</t>
  </si>
  <si>
    <t>Data</t>
  </si>
  <si>
    <t>Assinatura e Carimbo</t>
  </si>
  <si>
    <t>8 - DECLARAÇÃO DE MEMBRO DA COMISSÃO GESTORA</t>
  </si>
  <si>
    <t>Declaro que analisei a presente Prestação de Contas e que a despesas realizadas estão em conformidade com as  orientações da Comissão Gestora dos Recursos do PRH-ANP na instituição.</t>
  </si>
  <si>
    <t xml:space="preserve">Nome do Membro da Comissão Gestora </t>
  </si>
  <si>
    <t>9 - DECLARAÇÃO DO ORDENADOR DE DESPESAS</t>
  </si>
  <si>
    <t>Nome do Ordenador de Despesas do Convênio</t>
  </si>
  <si>
    <t>10 - OBSERVAÇÕES</t>
  </si>
  <si>
    <t>Programa:</t>
  </si>
  <si>
    <t xml:space="preserve">PRH: </t>
  </si>
  <si>
    <t>Instituição Executora:</t>
  </si>
  <si>
    <t>DETALHAMENTO DE DISPÊNDIOS - PAGAMENTO DE BOLSAS</t>
  </si>
  <si>
    <t>Observações</t>
  </si>
  <si>
    <t>Folhas de Pagamento Geradas - Últimos 12 Meses</t>
  </si>
  <si>
    <t>Bolsista</t>
  </si>
  <si>
    <t>Categoria</t>
  </si>
  <si>
    <t>Total no período</t>
  </si>
  <si>
    <t>ASSINATURA DO COORDENADOR DO PROGRAMA E DO ORDENADOR DE DESPESAS DO CONVÊNIO</t>
  </si>
  <si>
    <t>procv</t>
  </si>
  <si>
    <t>Aux</t>
  </si>
  <si>
    <t>Nome</t>
  </si>
  <si>
    <t>Categoria Bolsista</t>
  </si>
  <si>
    <t>Tipo</t>
  </si>
  <si>
    <t>Mensalidades no período</t>
  </si>
  <si>
    <t>num linhas</t>
  </si>
  <si>
    <t>Lista para Devoluções</t>
  </si>
  <si>
    <t>Apoio</t>
  </si>
  <si>
    <t>Vânya Márcia Duarte Pasa</t>
  </si>
  <si>
    <t>Francisca Gabriela Lopes Rosado</t>
  </si>
  <si>
    <t>DSC</t>
  </si>
  <si>
    <t>Aluno</t>
  </si>
  <si>
    <t>DENNER SILVA DE CARVALHO</t>
  </si>
  <si>
    <t>PDSC</t>
  </si>
  <si>
    <t>Ítalo Marques da Costa</t>
  </si>
  <si>
    <t>José Amâncio Vieira Neto</t>
  </si>
  <si>
    <t>Julia Souto de Souza Rodrigues Curvelo</t>
  </si>
  <si>
    <t>Lislye Corrêa de Faria</t>
  </si>
  <si>
    <t>Luciana Santos Torres</t>
  </si>
  <si>
    <t>Vitor Augusto Pinto Dias</t>
  </si>
  <si>
    <t>Wadahan Nascimento</t>
  </si>
  <si>
    <t>Mariana Gualberto de Mendonça</t>
  </si>
  <si>
    <t>Natália Lima Luiz</t>
  </si>
  <si>
    <t>Yuri Gontijo Rosa</t>
  </si>
  <si>
    <t>Fabiana Pereira de Sousa</t>
  </si>
  <si>
    <t>Henrique dos Santos Oliveira</t>
  </si>
  <si>
    <t>Enio Snoeijer</t>
  </si>
  <si>
    <t>Rodolfo César Costa Flesch</t>
  </si>
  <si>
    <t>Rafael Sartori</t>
  </si>
  <si>
    <t>Cassiano Montibeller</t>
  </si>
  <si>
    <t>Guilherme Henrique Ludwig</t>
  </si>
  <si>
    <t>Juliano Ricardo da Silva</t>
  </si>
  <si>
    <t>Pedro Marcolin Antunes</t>
  </si>
  <si>
    <t>Pedro Slaviero de Vargas</t>
  </si>
  <si>
    <t>Vinícius Garibaldi Rigon</t>
  </si>
  <si>
    <t>Eric Mochiutti</t>
  </si>
  <si>
    <t>Erique Moser</t>
  </si>
  <si>
    <t>Serigne Khassim Mbaye</t>
  </si>
  <si>
    <t>Elisângela Guzi de Moraes</t>
  </si>
  <si>
    <t>Ahryman Seixas Busse de Siqueira Nascimento</t>
  </si>
  <si>
    <t>Bruno Lenilson Costa da Gama Saraiva</t>
  </si>
  <si>
    <t>Felipe Pereira da Silva</t>
  </si>
  <si>
    <t>Rodrigo Curvelo Santos</t>
  </si>
  <si>
    <t>Giovanna Maria da Costa Corrêa</t>
  </si>
  <si>
    <t>João Henrique Pereira Lins Souza</t>
  </si>
  <si>
    <t>Júlia Frauches do Nascimento</t>
  </si>
  <si>
    <t>Maria Eduarda Pereira Barros</t>
  </si>
  <si>
    <t>Ohanna da Motta de Jesus Teixeira</t>
  </si>
  <si>
    <t>Polyanna Kort Kamp Dias</t>
  </si>
  <si>
    <t>Raquel Reiner Tavares</t>
  </si>
  <si>
    <t>Tatiana de Oliveira Pinto</t>
  </si>
  <si>
    <t>Gustavo Luís Rodrigues Caldas</t>
  </si>
  <si>
    <t>Matheus Calheiros Fernandes Cadorini</t>
  </si>
  <si>
    <t>Flávio da Silva Francisco</t>
  </si>
  <si>
    <t>Mônica Caruso Stoque</t>
  </si>
  <si>
    <t>Alexandre Gonçalves Evsukoff</t>
  </si>
  <si>
    <t>Letícia Fonseca Machado</t>
  </si>
  <si>
    <t>Emily Katarine Ferreira Vale</t>
  </si>
  <si>
    <t>Gabriel de Abreu Pinto Junior</t>
  </si>
  <si>
    <t>DEBORAH SOUSA VIDAL</t>
  </si>
  <si>
    <t>Diego Angelo Libânio</t>
  </si>
  <si>
    <t>Fernando Henrique Guimarães Rezende</t>
  </si>
  <si>
    <t>Simone de Carvalho Miyoshi</t>
  </si>
  <si>
    <t>Félix Thadeu Teixeira Gonçalves</t>
  </si>
  <si>
    <t>Caio Cesar de Oliveira Trigo</t>
  </si>
  <si>
    <t>Sérgio Nascimento Bordalo</t>
  </si>
  <si>
    <t>Thiago Guedin Verratti</t>
  </si>
  <si>
    <t>Bianca Arcifa de Resende</t>
  </si>
  <si>
    <t>Bruna Rodrigues Barbosa</t>
  </si>
  <si>
    <t>Leonardo Fernandes Godoi</t>
  </si>
  <si>
    <t>Nathália Rocha Amorim</t>
  </si>
  <si>
    <t>Amanda Gabriela Aparecida Silva Leite</t>
  </si>
  <si>
    <t>Andre Augusto de Lima Brasil</t>
  </si>
  <si>
    <t>Jessica Palma Silva</t>
  </si>
  <si>
    <t>Túlio Christian Gonçalves Soares</t>
  </si>
  <si>
    <t>Vanessa Rufato Carpi</t>
  </si>
  <si>
    <t>Antonio Rodrigues Patricio</t>
  </si>
  <si>
    <t>Lânia Camilo de Oliveira</t>
  </si>
  <si>
    <t>Marcelo Ramos Martins</t>
  </si>
  <si>
    <t>Eduardo Henrique Gomes Evaristo</t>
  </si>
  <si>
    <t>Bruno Andrade Leite</t>
  </si>
  <si>
    <t>Isabella Branco Renolphi</t>
  </si>
  <si>
    <t>Luana Cavalcanti do Vale</t>
  </si>
  <si>
    <t>Mateus Franceschini</t>
  </si>
  <si>
    <t>Lucas Ribeiro de Almeida</t>
  </si>
  <si>
    <t>Luiz Felipe Niedermaier Custódio</t>
  </si>
  <si>
    <t>Mayara Antunes da Trindade Silva</t>
  </si>
  <si>
    <t>Thierry Caique Lima Magalhães</t>
  </si>
  <si>
    <t>Ricardo Sbragio</t>
  </si>
  <si>
    <t>Rodrigo Vital Salvador</t>
  </si>
  <si>
    <t>Ehsan Nikkhah</t>
  </si>
  <si>
    <t>Sérgio Luis Gonzalez Assias</t>
  </si>
  <si>
    <t>Fillipe Rosa de Assis Santos</t>
  </si>
  <si>
    <t>Júlia Araujo Perim</t>
  </si>
  <si>
    <t>Jullia Rosa Oliveira</t>
  </si>
  <si>
    <t>Luana de Jesus da Silva Lima</t>
  </si>
  <si>
    <t>Lucas Cavalcante Clarino</t>
  </si>
  <si>
    <t>Marcelo Florentino Bahia</t>
  </si>
  <si>
    <t>Marcelo Massao Nagata</t>
  </si>
  <si>
    <t>Marina Bernardes dos Santos</t>
  </si>
  <si>
    <t>Pedro Luna Araújo Oliveira</t>
  </si>
  <si>
    <t>Pedro Wutkovsky dos Reis</t>
  </si>
  <si>
    <t>Tami Takahashi Goes de Souza</t>
  </si>
  <si>
    <t>Thais Paula Motta Domingues Maia</t>
  </si>
  <si>
    <t>Umberto Cassara de C S Siciliano</t>
  </si>
  <si>
    <t>Filipe Salvador Lopes</t>
  </si>
  <si>
    <t>Gabriella Ramos Lacerda Ferreira</t>
  </si>
  <si>
    <t>Inês Sterphanne Gurjão Freitas</t>
  </si>
  <si>
    <t>LEIDIANE DE AMORIM COSTA</t>
  </si>
  <si>
    <t>Flavia da Cruz Gallo</t>
  </si>
  <si>
    <t>Geovana Pereira Drumond</t>
  </si>
  <si>
    <t>João Roberto Alves</t>
  </si>
  <si>
    <t>Marcelo José Colaço</t>
  </si>
  <si>
    <t>Bruno Henrique Marques Margotto</t>
  </si>
  <si>
    <t>Carlos Eduardo Polatschek Kopperschmidt</t>
  </si>
  <si>
    <t>Ágatha Pires Florentino de Lima</t>
  </si>
  <si>
    <t>Bianca Moreira Areias Cariello</t>
  </si>
  <si>
    <t>Carolina Nascimento da Silva</t>
  </si>
  <si>
    <t>Daniel Moreira Spesani</t>
  </si>
  <si>
    <t>Fabio Batista Fernandes Júnior</t>
  </si>
  <si>
    <t>Gabriela Assino de Souza Nascimento</t>
  </si>
  <si>
    <t>João Pedro Rodrigues Ferreira</t>
  </si>
  <si>
    <t>Felipe Feres Ferreira</t>
  </si>
  <si>
    <t>Michel Silva Bonifácio</t>
  </si>
  <si>
    <t>Sami Massalami Mohammed Elmassalami Ayad</t>
  </si>
  <si>
    <t>Carlos Rodrigues Pereira Belchior</t>
  </si>
  <si>
    <t>Sebastião Guilherme Pedroso</t>
  </si>
  <si>
    <t>Breno Pinheiro Jacob</t>
  </si>
  <si>
    <t>Lucas Ruffo Pinto</t>
  </si>
  <si>
    <t>Bruno Guilherme Corrêa Silva</t>
  </si>
  <si>
    <t>JONAS DA SILVA CHAVES</t>
  </si>
  <si>
    <t>PAUL RICHARD MARQUES ACURCIO</t>
  </si>
  <si>
    <t>RICARDO SANTOS DE SOUSA</t>
  </si>
  <si>
    <t>JOAO MARCOS BASTOS VIEIRA</t>
  </si>
  <si>
    <t>Priscilla Velloso de Albuquerque Nunes</t>
  </si>
  <si>
    <t>Thiago Camargo Rodrigues</t>
  </si>
  <si>
    <t>Raphael Vieira Menezes de Souza</t>
  </si>
  <si>
    <t>José Antonio Moreira Lima</t>
  </si>
  <si>
    <t>Grace Mary dos Santos Silva</t>
  </si>
  <si>
    <t>Rafael Menezes de Oliveira</t>
  </si>
  <si>
    <t>Bruno Jorge Macedo dos Santos</t>
  </si>
  <si>
    <t>Yago Chamoun Ferreira Soares</t>
  </si>
  <si>
    <t>Júlia Machado de Souza</t>
  </si>
  <si>
    <t>Larissa Figueiredo dos Santos</t>
  </si>
  <si>
    <t>Louise Erthal Rabelo Parente</t>
  </si>
  <si>
    <t>Patricia Almeida Tristão</t>
  </si>
  <si>
    <t>Pedro Eugenio Amaral dos Santos</t>
  </si>
  <si>
    <t>Pedro Soledade da Camara</t>
  </si>
  <si>
    <t>Roberto Miguel Mollinedo Hevia</t>
  </si>
  <si>
    <t>Christiano Moreira do Nascimento</t>
  </si>
  <si>
    <t>Mario Andrés Garzón Moreno</t>
  </si>
  <si>
    <t>Paula Aida Sesini</t>
  </si>
  <si>
    <t>Francyne Martins Espíndola</t>
  </si>
  <si>
    <t>Ricardo Antônio Francisco Machado</t>
  </si>
  <si>
    <t>Diego Alex Mayer</t>
  </si>
  <si>
    <t>Raimundo Renato de Melo Neto</t>
  </si>
  <si>
    <t>Ana Claudia Andrade Alves</t>
  </si>
  <si>
    <t>André Sorato Fragnani</t>
  </si>
  <si>
    <t>Anna Luíza Lima Zortéa</t>
  </si>
  <si>
    <t>Diego Simão Gonçalves</t>
  </si>
  <si>
    <t>Eduardo Carpes Dib</t>
  </si>
  <si>
    <t>GUSTAVO HENRIQUE MORAES</t>
  </si>
  <si>
    <t>LARISSA MOREIRA CAFFARO DOS SANTOS</t>
  </si>
  <si>
    <t>LETICIA DIETRICH</t>
  </si>
  <si>
    <t>Lucas Degang</t>
  </si>
  <si>
    <t>Mateus Yunes De Meirelles</t>
  </si>
  <si>
    <t>Thomas Philip Starucka</t>
  </si>
  <si>
    <t>Jesús Efraín Apolinar Hernández</t>
  </si>
  <si>
    <t>Luís Henrique Zimmermann Feistel</t>
  </si>
  <si>
    <t>Victor de Aguiar Pedott</t>
  </si>
  <si>
    <t>Maira Debarba Mallmann</t>
  </si>
  <si>
    <t>Letícia Alves da Costa Laqua</t>
  </si>
  <si>
    <t>Ana Paula Canarines</t>
  </si>
  <si>
    <t>Haroldo de Araújo Ponte</t>
  </si>
  <si>
    <t>Bruna Ricetti Margarida</t>
  </si>
  <si>
    <t>Sandmara Lanhi</t>
  </si>
  <si>
    <t>Henrique da Rosa Galeski</t>
  </si>
  <si>
    <t>Igor Carvalho Losina</t>
  </si>
  <si>
    <t>Isadora Zangari Ambrosio</t>
  </si>
  <si>
    <t>Kevin Vinicius Branco Yang</t>
  </si>
  <si>
    <t>Natália do Carmo Diniz</t>
  </si>
  <si>
    <t>Valentina de Melo Cezar de Araujo</t>
  </si>
  <si>
    <t>Andreas Pauli de Castro</t>
  </si>
  <si>
    <t>Bruno Ferrari de Almeida Prado</t>
  </si>
  <si>
    <t>Giovana Signori Iamin</t>
  </si>
  <si>
    <t>Nadia Maria do Valle Ramos</t>
  </si>
  <si>
    <t>Renata Bachmann Guimarães Valt</t>
  </si>
  <si>
    <t>Márcia Corrêa Machado</t>
  </si>
  <si>
    <t>Carlos Pérez Bergmann</t>
  </si>
  <si>
    <t>Francieli Gonçalves Franceschini</t>
  </si>
  <si>
    <t>Alice Guimarães Wendestein</t>
  </si>
  <si>
    <t>Ana Paula Gomes de Almeida</t>
  </si>
  <si>
    <t>Eduardo Blauth Ahlert</t>
  </si>
  <si>
    <t>Eduardo Rodrigues Gonçalves</t>
  </si>
  <si>
    <t>GABRIEL CESTARI ALFAYA</t>
  </si>
  <si>
    <t>Gabriela Alves Zorzi</t>
  </si>
  <si>
    <t>Luane Tavares Contreira</t>
  </si>
  <si>
    <t>Rafael dos Santos Mendonça</t>
  </si>
  <si>
    <t>Victor Matheus Jacques Fraga</t>
  </si>
  <si>
    <t>William Santos de Oliveira</t>
  </si>
  <si>
    <t>EDUARDO SOUZA DA CUNHA</t>
  </si>
  <si>
    <t>Henrique Emílio Aguilar</t>
  </si>
  <si>
    <t>Maria Luisa Puga Jardim</t>
  </si>
  <si>
    <t>Tania Maria Basegio</t>
  </si>
  <si>
    <t>Erick Vaz</t>
  </si>
  <si>
    <t>Roberto Iannuzzi</t>
  </si>
  <si>
    <t>Mariane Cristina Trombetta</t>
  </si>
  <si>
    <t>Monica Oliveira Manna</t>
  </si>
  <si>
    <t>Ana Paula Mirabelli Stensmann</t>
  </si>
  <si>
    <t>Andrey Pinheiro Ribeiro Chagas</t>
  </si>
  <si>
    <t>Gabriel Calzia Brose</t>
  </si>
  <si>
    <t>Gabriel Menezes de Ayala</t>
  </si>
  <si>
    <t>INGRID MULLER MOHR</t>
  </si>
  <si>
    <t>Jhenifer Caroline da Silva Paim</t>
  </si>
  <si>
    <t>João Miguel Maraschin Santos</t>
  </si>
  <si>
    <t>JOAO VITOR FRAGA MENCHICK</t>
  </si>
  <si>
    <t>JÚLIA PERESIN CARBONERA</t>
  </si>
  <si>
    <t>Marcelo Canals Meucci</t>
  </si>
  <si>
    <t>Nicole Lopes Padilha</t>
  </si>
  <si>
    <t>Paula Luiza de Lima</t>
  </si>
  <si>
    <t>RONALDO PINTO CECHETTI</t>
  </si>
  <si>
    <t>THAÍS SCHÄFER LUIZ</t>
  </si>
  <si>
    <t>Bruno Silverston Angonese</t>
  </si>
  <si>
    <t>Rossano Dalla Lana Michel</t>
  </si>
  <si>
    <t>Loren Pinto Martins</t>
  </si>
  <si>
    <t>Renata dos Santos Alvarenga Kuchle</t>
  </si>
  <si>
    <t>Jacqueline Gisele Batista Silva</t>
  </si>
  <si>
    <t>Virgilio Jose Martins Ferreira Filho</t>
  </si>
  <si>
    <t>CARLOS FELIPE GUIMARÃES LODI</t>
  </si>
  <si>
    <t>Bernardo Millan Morgado</t>
  </si>
  <si>
    <t>Felipe de Souza Romeiro</t>
  </si>
  <si>
    <t>Renato Barros Lima</t>
  </si>
  <si>
    <t>Ricardo Gonçalves Cavalcante</t>
  </si>
  <si>
    <t>Beatriz Rosenburg Marques</t>
  </si>
  <si>
    <t>Eliel Prueza de Oliveira</t>
  </si>
  <si>
    <t>Letícia Anselmo de Mattos</t>
  </si>
  <si>
    <t>Vitor Fernando Silva Gomes Pereira</t>
  </si>
  <si>
    <t>William Adrian Clavijo Vitto</t>
  </si>
  <si>
    <t>Paulo Camargo Silva</t>
  </si>
  <si>
    <t>Rodrigo Cravo de Lima</t>
  </si>
  <si>
    <t>Elizabete Fernandes Lucas</t>
  </si>
  <si>
    <t>Camila Assis da Silva</t>
  </si>
  <si>
    <t>Carolina dos Santos Silva</t>
  </si>
  <si>
    <t>Eduardo Soares da Silva Pereira</t>
  </si>
  <si>
    <t>Ingryd Vieira Lima Fróes de Andrade</t>
  </si>
  <si>
    <t>Iury de Jesus Rodrigues</t>
  </si>
  <si>
    <t>Julia Barboza de Souza</t>
  </si>
  <si>
    <t>Lucas Fernandes Teixeira</t>
  </si>
  <si>
    <t>Maria Carolina Lopes Leão Silva</t>
  </si>
  <si>
    <t>Maria Eduarda Pinto David Furtado</t>
  </si>
  <si>
    <t>Mateus Silva Barros Rosado</t>
  </si>
  <si>
    <t>Pedro Faria Xavier</t>
  </si>
  <si>
    <t>Sophia Elizabeth Cezar e Silva</t>
  </si>
  <si>
    <t>Thiago Maia Martins</t>
  </si>
  <si>
    <t>Vitor Soares Ferreira</t>
  </si>
  <si>
    <t>Bianca Bassetti e Silva</t>
  </si>
  <si>
    <t>Mariana dos Santos de Aquino</t>
  </si>
  <si>
    <t>Priscila Soares de Souza Domingues</t>
  </si>
  <si>
    <t>Vanessa Martins Picoli</t>
  </si>
  <si>
    <t>Kárida Lúcia Silva do Espirito Santo Palheiros</t>
  </si>
  <si>
    <t>Daniela Hurtado Tejada</t>
  </si>
  <si>
    <t>Icaro Barboza Boa Morte</t>
  </si>
  <si>
    <t>André Lopes Pereira</t>
  </si>
  <si>
    <t>Gabriella Casado Coelho da Silva</t>
  </si>
  <si>
    <t>Gonçalo Fontenele Batista Junior</t>
  </si>
  <si>
    <t>Jessica dos Santos Cugula</t>
  </si>
  <si>
    <t>Larissa Zamuner</t>
  </si>
  <si>
    <t>Luan Lopes dos Santos</t>
  </si>
  <si>
    <t>Luiza Gonçalves Ibanez Ribeiro</t>
  </si>
  <si>
    <t>Matheus Pereira Moraes</t>
  </si>
  <si>
    <t>Rafaella Castanheira Gimenez Cavalcanti</t>
  </si>
  <si>
    <t>Rhamon Victor Menezes Lima Bastos Garcia</t>
  </si>
  <si>
    <t>Thais dos Santos Lucena</t>
  </si>
  <si>
    <t>Victoria Santos Jacques Castello</t>
  </si>
  <si>
    <t>Yuri da Silva Souza</t>
  </si>
  <si>
    <t>Juliana Barboza do Nascimento</t>
  </si>
  <si>
    <t>Rafael de Freitas Moura</t>
  </si>
  <si>
    <t>Raíssa André de Araujo</t>
  </si>
  <si>
    <t>Elisa Maria Mano Esteves</t>
  </si>
  <si>
    <t>Josias de Souza Borges</t>
  </si>
  <si>
    <t>Julio Cesar Ramalho Cyrino</t>
  </si>
  <si>
    <t>Gabriele dos Santos Silva</t>
  </si>
  <si>
    <t>Renata Mont`Alverne Braun Chaves Martins</t>
  </si>
  <si>
    <t>JOÃO PEDRO ACHERMANN TAVARES</t>
  </si>
  <si>
    <t>MARCELLY DE ALMEIDA TEIXEIRA</t>
  </si>
  <si>
    <t>Marlon Barreto Silva</t>
  </si>
  <si>
    <t>RAQUEL SILVA MARTINS</t>
  </si>
  <si>
    <t>RINA PERUZZO RIGONI</t>
  </si>
  <si>
    <t>Vinícius Almeida de Oliveira</t>
  </si>
  <si>
    <t>VINICIUS DE OLIVEIRA RESENDE</t>
  </si>
  <si>
    <t>LUCAS VICENTE MENEZES DO VALE</t>
  </si>
  <si>
    <t>Victor Hugo Fagundes Peclat</t>
  </si>
  <si>
    <t>Mojtaba Maali Amiri</t>
  </si>
  <si>
    <t>Barbara Cassu Manzano</t>
  </si>
  <si>
    <t>Carlos Roberto de Souza Filho</t>
  </si>
  <si>
    <t>Luciano Areas Carvalho</t>
  </si>
  <si>
    <t>Priscila Martins Oliveira</t>
  </si>
  <si>
    <t>Bruno Guellis de Almeida</t>
  </si>
  <si>
    <t>Davi Betetto Drezza</t>
  </si>
  <si>
    <t>Davi Machado Querubim</t>
  </si>
  <si>
    <t>Eloise Cristina Santos</t>
  </si>
  <si>
    <t>Felipe Fortuna Perez</t>
  </si>
  <si>
    <t>Fernando Antonio Novais Vieira</t>
  </si>
  <si>
    <t>Gabriel Mateus Alves de Lima</t>
  </si>
  <si>
    <t>Iasmim Ribeiro Portela Lima</t>
  </si>
  <si>
    <t>Lorenzo Bueno Correa</t>
  </si>
  <si>
    <t>Lucas Marti</t>
  </si>
  <si>
    <t>Lucca Munhoz dos Santos</t>
  </si>
  <si>
    <t>Pedro Dias Antunes</t>
  </si>
  <si>
    <t>Reginaldo Molka Júnior</t>
  </si>
  <si>
    <t>Taisa Rebuá Barroso</t>
  </si>
  <si>
    <t>Vitória Ventura</t>
  </si>
  <si>
    <t>Fernando Lessa Pereira</t>
  </si>
  <si>
    <t>Natalia Lima de Sousa</t>
  </si>
  <si>
    <t>Samara Cristina dos Reis Medeiros</t>
  </si>
  <si>
    <t>Thiago Rivaben Lopes</t>
  </si>
  <si>
    <t>Mohammad Hassan Tayebi</t>
  </si>
  <si>
    <t>Áquila Ferreira Mesquita</t>
  </si>
  <si>
    <t>ALINE DE OLIVEIRA MACHADO</t>
  </si>
  <si>
    <t>Ana Cristina de Araujo Collaço</t>
  </si>
  <si>
    <t>Brenno Danho Véras Evangelista</t>
  </si>
  <si>
    <t>CAIO BARBOSA E SOUZA</t>
  </si>
  <si>
    <t>Flavia Rodrigues Alvares</t>
  </si>
  <si>
    <t>Gustavo Almeida de Olivera</t>
  </si>
  <si>
    <t>Hiasmin Christine Kurrle Pinheiro Sodré</t>
  </si>
  <si>
    <t>João Mario Brito Neto</t>
  </si>
  <si>
    <t>KEVIN ENRICK ALVES DE ABREU</t>
  </si>
  <si>
    <t>Lucas Vieira de Souza</t>
  </si>
  <si>
    <t>Michelle Ramos Cavalcante Fortunato</t>
  </si>
  <si>
    <t>Rayane de Souza Soares</t>
  </si>
  <si>
    <t>Vitória da Nobrega Galvão</t>
  </si>
  <si>
    <t>Alexandre Narcelli Pestana de Aguiar</t>
  </si>
  <si>
    <t>Mateus Perissé Moreira</t>
  </si>
  <si>
    <t>Nayanna Souza Passos</t>
  </si>
  <si>
    <t>Cristiane Rossi de Oliveira</t>
  </si>
  <si>
    <t>Katsuk Suemitsu Ofuchi</t>
  </si>
  <si>
    <t>Flavio Neves Junior</t>
  </si>
  <si>
    <t>Carolina Cimarelli Rodrigues</t>
  </si>
  <si>
    <t>Nicolas Dalmedico</t>
  </si>
  <si>
    <t>Camila Rodrigues de Sousa</t>
  </si>
  <si>
    <t>Cassio Vinicius Kurutz</t>
  </si>
  <si>
    <t>Daniel Ligmanovski Ferreira</t>
  </si>
  <si>
    <t>Gabriel Rocha Sallem</t>
  </si>
  <si>
    <t>Guilherme Kenji Takeda Kaneko</t>
  </si>
  <si>
    <t>Jaqueline de Azevedo Rocha</t>
  </si>
  <si>
    <t>Paula Wassão Forigo</t>
  </si>
  <si>
    <t>Pedro Augusto Ferreira Hreczkiu</t>
  </si>
  <si>
    <t>Roberto Kato Roehrig</t>
  </si>
  <si>
    <t>Victor Emanuel Santana</t>
  </si>
  <si>
    <t>Anna Carolina Zornitta Liston</t>
  </si>
  <si>
    <t>Murilo Henrique Almeida Santos</t>
  </si>
  <si>
    <t>Tiago Henrique Leitao Dalcuche</t>
  </si>
  <si>
    <t>Rômulo Luis de Paiva Rodrigues</t>
  </si>
  <si>
    <t>Silvia Silva da Costa Botelho</t>
  </si>
  <si>
    <t>Luciane Baldassari soares</t>
  </si>
  <si>
    <t>Sersana Sabreda de Oliveira</t>
  </si>
  <si>
    <t>Carolina de Lima Santana</t>
  </si>
  <si>
    <t>Dayana Santos Cardoso</t>
  </si>
  <si>
    <t>ENRIQUE FARIAS GARCIA</t>
  </si>
  <si>
    <t>Guilherme Correa de Oliveira</t>
  </si>
  <si>
    <t>Hallysson Mateus Santos Assunção</t>
  </si>
  <si>
    <t>Herica Pereira Rodrigues</t>
  </si>
  <si>
    <t>Isadora Vieira Carvalho</t>
  </si>
  <si>
    <t>Joana da Silva Sgandella</t>
  </si>
  <si>
    <t>João Felipe Magalhães Santelli Maia</t>
  </si>
  <si>
    <t>João Francisco de Souza Santos Lemos</t>
  </si>
  <si>
    <t>Júlia de Amorim Cometti</t>
  </si>
  <si>
    <t>Nicolle Ribeiro Pereira</t>
  </si>
  <si>
    <t>Pedro Lima Corçaque</t>
  </si>
  <si>
    <t>Rebekah Caroline Diniz Veiga</t>
  </si>
  <si>
    <t>Ylanna Bandeira Lima</t>
  </si>
  <si>
    <t>Flavia da Silva Macedo</t>
  </si>
  <si>
    <t>Igor Pardo Maurell</t>
  </si>
  <si>
    <t>Vinicius Vasconcelos Maurente</t>
  </si>
  <si>
    <t>Maria Isabel Corrêa da Silva Machado</t>
  </si>
  <si>
    <t>Maria Isabel Pais da Silva</t>
  </si>
  <si>
    <t>João Gonçalves Neto</t>
  </si>
  <si>
    <t>Camila Paes Barreto Brandão Fernandes</t>
  </si>
  <si>
    <t>Gabriel Ribeiro de Andrade</t>
  </si>
  <si>
    <t>Gabriela Ferreira Pimenta da Silva</t>
  </si>
  <si>
    <t>Juliana Barrozo Nadier</t>
  </si>
  <si>
    <t>Letícia Leiroz Fangueira Campos</t>
  </si>
  <si>
    <t>Lorraine Pavão de Oliveira</t>
  </si>
  <si>
    <t>Mariana Cristina Monteiro de Almeida</t>
  </si>
  <si>
    <t>Mariana Passos Bandeira de Mello</t>
  </si>
  <si>
    <t>Pedro Henrique Menegotto Weingartner</t>
  </si>
  <si>
    <t>Raysa Brandão Soares Silva</t>
  </si>
  <si>
    <t>Victoria Mello Fracassio</t>
  </si>
  <si>
    <t>Bruno Wellsausen Canario</t>
  </si>
  <si>
    <t>Daniel Pereira Humberto</t>
  </si>
  <si>
    <t>Francisco José Burok Teixeira Leite Strunck</t>
  </si>
  <si>
    <t>Jessica Gil Londono</t>
  </si>
  <si>
    <t>Pedro Henrique de Lima Ripper Moreira</t>
  </si>
  <si>
    <t>Andréa Pereira Parente</t>
  </si>
  <si>
    <t>Marco Antonio Magalhães de Menezes</t>
  </si>
  <si>
    <t>Camilla Vianna Gomes Pinheiro</t>
  </si>
  <si>
    <t>Márcio Luis Lyra Paredes</t>
  </si>
  <si>
    <t>Matheus Vidal Bessa</t>
  </si>
  <si>
    <t>Patricia Braz Ximango</t>
  </si>
  <si>
    <t>Camila Maria Ribeiro de Oliveira</t>
  </si>
  <si>
    <t>Felipe Pinheiro de Lima</t>
  </si>
  <si>
    <t>Giovanna Meriade Farias</t>
  </si>
  <si>
    <t>João Alves Cassiano Junior</t>
  </si>
  <si>
    <t>João Pedro Koehler Domingues</t>
  </si>
  <si>
    <t>João Victor Guerreiro</t>
  </si>
  <si>
    <t>Marcely Cristiny Conrado da Costa</t>
  </si>
  <si>
    <t>Milena Mendonça Guimarães</t>
  </si>
  <si>
    <t>Pedro Henrique de Farias Machado</t>
  </si>
  <si>
    <t>Thais Silva de Magalhães</t>
  </si>
  <si>
    <t>Vanessa Moura Franco</t>
  </si>
  <si>
    <t>Bruna Marinho de Sousa</t>
  </si>
  <si>
    <t>Guilherme Martinez Sechi</t>
  </si>
  <si>
    <t>Ian Henrique Brito da Costa</t>
  </si>
  <si>
    <t>Lais Grácio Lopes</t>
  </si>
  <si>
    <t>Tamires Carvalho dos Santos</t>
  </si>
  <si>
    <t>Walmir Gomes dos Santos</t>
  </si>
  <si>
    <t>Emerson Azevedo do Nascimento</t>
  </si>
  <si>
    <t>EDNEY RAFAEL VIANA PINHEIRO GALVÃO</t>
  </si>
  <si>
    <t>GUILHERME MENTGES ARRUDA</t>
  </si>
  <si>
    <t>MÁRIO HERMES DE MOURA NETO</t>
  </si>
  <si>
    <t>ANA PAULA TEIXEIRA ARAUJO DE FREITAS</t>
  </si>
  <si>
    <t>ANTONIO MARQUES PEDRA</t>
  </si>
  <si>
    <t>EUDES MEDEIROS DO CARMO FILHO</t>
  </si>
  <si>
    <t>FELIPE WICLEF SILVA CAVALCANTE</t>
  </si>
  <si>
    <t>JOÃO VICTOR PEREIRA TRINDADE</t>
  </si>
  <si>
    <t>LINDOARTE ALVES MOREIRA</t>
  </si>
  <si>
    <t>MARCOS GOMES BEZERRA</t>
  </si>
  <si>
    <t>MARIA EDUARDA MEDEIROS MONTEIRO</t>
  </si>
  <si>
    <t>MARIA EDUARDA MELO DE ALMEIDA</t>
  </si>
  <si>
    <t>RAFAEL DE LIMA NUNES</t>
  </si>
  <si>
    <t>SÉRGIO LUIZ SOUZA DA SILVA JÚNIOR</t>
  </si>
  <si>
    <t>RAFAELA BRENDA DE SOUZA ALVES</t>
  </si>
  <si>
    <t>TATYANE MEDEIROS GOMES DA SILVA</t>
  </si>
  <si>
    <t>WILSON DA MATA</t>
  </si>
  <si>
    <t>Carolina Cristina dos Santos Silva</t>
  </si>
  <si>
    <t>Lílian Lefol Nani Guarieiro</t>
  </si>
  <si>
    <t>Daniel Andrade de Lira</t>
  </si>
  <si>
    <t>Ana Carolina Araújo dos Santos</t>
  </si>
  <si>
    <t>Caio Tadeu Veloso Gargur</t>
  </si>
  <si>
    <t>Catarina Silva Ferreira</t>
  </si>
  <si>
    <t>Fernanda dos Santos Cardoso</t>
  </si>
  <si>
    <t>Gisele Beatriz Teles Góes</t>
  </si>
  <si>
    <t>Helter de Freitas Oliveira</t>
  </si>
  <si>
    <t>Larissa Sousa Cardeal de Miranda</t>
  </si>
  <si>
    <t>Laura Beatriz de Carvalho Embiruçu</t>
  </si>
  <si>
    <t>Manoela Bastos Alves</t>
  </si>
  <si>
    <t>Mariana Araújo de Assis Ribeiro</t>
  </si>
  <si>
    <t>Sara Freitas Santos Vasconcelos</t>
  </si>
  <si>
    <t>Thaylanne Kadman Costa Duarte</t>
  </si>
  <si>
    <t>Yan Valdez Santos Rodrigues</t>
  </si>
  <si>
    <t>Beatriz Almeida Carneiro Palmeira</t>
  </si>
  <si>
    <t>Danielle Silva Santos</t>
  </si>
  <si>
    <t>Igor Oliveira de Freitas Campos</t>
  </si>
  <si>
    <t>Joyce Mara Brito Maia</t>
  </si>
  <si>
    <t>Reinaldo Coelho Mirre</t>
  </si>
  <si>
    <t>Sergio Bergamaschi</t>
  </si>
  <si>
    <t>Mariana Bessa Fagundes</t>
  </si>
  <si>
    <t>Raíssa de Castro Oliveira</t>
  </si>
  <si>
    <t>Allan Silva Salles</t>
  </si>
  <si>
    <t>Bruna Pozes Joia de Souza</t>
  </si>
  <si>
    <t>Daniel dos Reis Cunha</t>
  </si>
  <si>
    <t>Gabriel Gonçalves Cardoso</t>
  </si>
  <si>
    <t>Ingrid Pereira Ribeiro de Araujo</t>
  </si>
  <si>
    <t>LUCAS BARBOSA PINHO</t>
  </si>
  <si>
    <t>RACHEL RODRIGUES LOPES</t>
  </si>
  <si>
    <t>Carmen Fernandes Cardoso Santos</t>
  </si>
  <si>
    <t>Giovanni de Oliveira Eneas</t>
  </si>
  <si>
    <t>Karine Lima Cardozo</t>
  </si>
  <si>
    <t>Leonardo Campos João</t>
  </si>
  <si>
    <t>Aline Gomes Pinelli</t>
  </si>
  <si>
    <t>Mariana Conceição da Costa</t>
  </si>
  <si>
    <t>Marina Barbosa de Farias</t>
  </si>
  <si>
    <t>Shella Maria dos Santos</t>
  </si>
  <si>
    <t>Anna Giulia Farias</t>
  </si>
  <si>
    <t>Gabriel Gusmão de Albuquerque</t>
  </si>
  <si>
    <t>Henrique Manfredini Goes</t>
  </si>
  <si>
    <t>João Henrique Lins Lima</t>
  </si>
  <si>
    <t>João Miguel De Matos Queiroz</t>
  </si>
  <si>
    <t>João Victor Velanes De Faria Ribeiro Da Silva</t>
  </si>
  <si>
    <t>Julia Letícia Montanari Lima</t>
  </si>
  <si>
    <t>Loreena Yoshii Pinotti</t>
  </si>
  <si>
    <t>Marcelo Victor Nigri</t>
  </si>
  <si>
    <t>Maria Vitória Souza Gonçalves</t>
  </si>
  <si>
    <t>Maurício Prado de Omena Souza</t>
  </si>
  <si>
    <t>Rodrigo Morais Cordeiro de Lima</t>
  </si>
  <si>
    <t>Simão Pedro Assis Costa</t>
  </si>
  <si>
    <t>Thiago Alves Bertoncin</t>
  </si>
  <si>
    <t>Flavia Nogueira Braga</t>
  </si>
  <si>
    <t>Pamella Palmeira de Araújo</t>
  </si>
  <si>
    <t>Pedro Otávio de Carvalho Ramos</t>
  </si>
  <si>
    <t>Vinícius Mateó e Melo</t>
  </si>
  <si>
    <t>Wai Nam Chan</t>
  </si>
  <si>
    <t>Vilckma Oliveira de Santana</t>
  </si>
  <si>
    <t>Alan Gomes da Câmara</t>
  </si>
  <si>
    <t>Djhony Barbosa de Oliveira</t>
  </si>
  <si>
    <t>Elton Filipe Tenório de Lima</t>
  </si>
  <si>
    <t>Helan Thaire de Albuquerque Alves</t>
  </si>
  <si>
    <t>Ícaro Vinícius de Souza Juvenal</t>
  </si>
  <si>
    <t>Rafaela de Melo Freire</t>
  </si>
  <si>
    <t>William Ottoni Barbosa Azevedo</t>
  </si>
  <si>
    <t>Gabriel Filipe Oliveira do Nascimento</t>
  </si>
  <si>
    <t>Marcela Bino da Silva Santos</t>
  </si>
  <si>
    <t>Santiago Arias Henao</t>
  </si>
  <si>
    <t>Francisco Antonio de Farias Bandeira</t>
  </si>
  <si>
    <t>Jorge Luiz Oliveira Lucas Júnior</t>
  </si>
  <si>
    <t>Rodolpho Ramilton de Castro Monteiro</t>
  </si>
  <si>
    <t>Alice Oliveira Gurgel</t>
  </si>
  <si>
    <t>Carlos Vinicius Rocha Pegado De Queiroz</t>
  </si>
  <si>
    <t>Dakson Silva da Costa</t>
  </si>
  <si>
    <t>Ellen Scárllet Abreu Feitosa</t>
  </si>
  <si>
    <t>Isadora Coêlho Nascimento</t>
  </si>
  <si>
    <t>João Pedro Teles Araújo</t>
  </si>
  <si>
    <t>João Victor Fernandes Braga</t>
  </si>
  <si>
    <t>Lucas Alves de Moraes</t>
  </si>
  <si>
    <t>Lucas Coelho Gonçalves da Silva</t>
  </si>
  <si>
    <t>Marjory Moreira Levy</t>
  </si>
  <si>
    <t>Paulo Ricardo Moura Rodrigues</t>
  </si>
  <si>
    <t>Saulo José de Melo Magalhães</t>
  </si>
  <si>
    <t>Andressa Cristina Borges Chaves</t>
  </si>
  <si>
    <t>Lucas Sassaki Vieira da Silva</t>
  </si>
  <si>
    <t>Thiago Marques da Frota</t>
  </si>
  <si>
    <t>Solange Assunção Quintella</t>
  </si>
  <si>
    <t>AMANDA SOUSA ARAUJO</t>
  </si>
  <si>
    <t>Antonio Eduardo Martinelli</t>
  </si>
  <si>
    <t>ERIJANIO NONATO DA SILVA</t>
  </si>
  <si>
    <t>MUCIO DANTAS DE MEDEIROS</t>
  </si>
  <si>
    <t>ANA BIATRIZ GUEDES DO NASCIMENTO</t>
  </si>
  <si>
    <t>CAMILA LOUYSE OLIVEIRA DA ROCHA</t>
  </si>
  <si>
    <t>Dayanne Gabriella da Silva</t>
  </si>
  <si>
    <t>ELOAM JESSICA NUNES HOLANDA</t>
  </si>
  <si>
    <t>GABRIEL DOS SANTOS VASCONCELOS</t>
  </si>
  <si>
    <t>JANARY MARTINS FIGUEIREDO FILHO</t>
  </si>
  <si>
    <t>TAYNNARA MENDES VELOSO</t>
  </si>
  <si>
    <t>Carlos Augusto Leal Dantas</t>
  </si>
  <si>
    <t>Clenildo de Longe</t>
  </si>
  <si>
    <t>Maria Monique de Brito Leite</t>
  </si>
  <si>
    <t>Armando Monte Mendes</t>
  </si>
  <si>
    <t>Jose Ribamar Campos Junior</t>
  </si>
  <si>
    <t>Raphael Caio Alvarez Diegues</t>
  </si>
  <si>
    <t>Edmilson Moutinho dos Santos</t>
  </si>
  <si>
    <t>Stephanie San Martin Cañas</t>
  </si>
  <si>
    <t>Alana Távora Rodrigues</t>
  </si>
  <si>
    <t>Gabriel Fiorini Reis Maciel e Bastos</t>
  </si>
  <si>
    <t>Isabela Yurie Takahashi Shinzato</t>
  </si>
  <si>
    <t>Jade Liu de Almeida</t>
  </si>
  <si>
    <t>João Paulo Guilherme Rodrigues Alves</t>
  </si>
  <si>
    <t>Laila Franca Da Costa</t>
  </si>
  <si>
    <t>Matheus Antonio Souza Ferreira</t>
  </si>
  <si>
    <t>Pamela Ramos Rocha dos Santos</t>
  </si>
  <si>
    <t>Pietro Salomão de Sá</t>
  </si>
  <si>
    <t>Rodrigo Sobral Nogueira</t>
  </si>
  <si>
    <t>Rogerio Vaz de Lima</t>
  </si>
  <si>
    <t>Sarah Vilela Gimenes da Silva</t>
  </si>
  <si>
    <t>Thalles Moreira de Oliveira</t>
  </si>
  <si>
    <t>Vitória Souza Diniz</t>
  </si>
  <si>
    <t>Alice Akemi Tagima</t>
  </si>
  <si>
    <t>Brenda Honório Mazzeu Silveira</t>
  </si>
  <si>
    <t>Gabriela Pantoja Passos</t>
  </si>
  <si>
    <t>Thiago Luis Felipe Brito</t>
  </si>
  <si>
    <t>Hirdan Katarina de Medeiros Costa</t>
  </si>
  <si>
    <t>Renan Albert Hansen</t>
  </si>
  <si>
    <t>João Andrade de Carvalho Junior</t>
  </si>
  <si>
    <t>Fernando Henrique Mayworm de Araujo</t>
  </si>
  <si>
    <t>Rubens Coutinho Toledo</t>
  </si>
  <si>
    <t>Arthur da Silva de Carvalho</t>
  </si>
  <si>
    <t>Beatriz Maciel Ferreira Pedro</t>
  </si>
  <si>
    <t>Gustavo Henrique Romeu da Silva</t>
  </si>
  <si>
    <t>Jéssica Barbosa de Souza</t>
  </si>
  <si>
    <t>João Vitor dos Santos Oliveira</t>
  </si>
  <si>
    <t>Luis Augusto Guimarães Bento</t>
  </si>
  <si>
    <t>Maurício Guilherme da Silva Belitardo</t>
  </si>
  <si>
    <t>Nikolas Maky Takinami</t>
  </si>
  <si>
    <t>Renan Camargo Oliveira</t>
  </si>
  <si>
    <t>Thales Maluf</t>
  </si>
  <si>
    <t>Victor Barbosa Nunes</t>
  </si>
  <si>
    <t>Vitor Pioltine Murari</t>
  </si>
  <si>
    <t>Carlos Eduardo Moraes</t>
  </si>
  <si>
    <t>Leandro Teixeira Ferreira de Sene</t>
  </si>
  <si>
    <t>Luis Fernando Junior Saldaña Bernuy</t>
  </si>
  <si>
    <t>Marcelo Pacheco Oliveira</t>
  </si>
  <si>
    <t>Mônica Valéria dos Santos Machado</t>
  </si>
  <si>
    <t>Edwin Santiago Rios Escalante</t>
  </si>
  <si>
    <t>Nazem Nascimento</t>
  </si>
  <si>
    <t>Leizer Schnitman</t>
  </si>
  <si>
    <t>Bruno Aguiar Santana</t>
  </si>
  <si>
    <t>Witã dos Santos Rocha</t>
  </si>
  <si>
    <t>André Nascimento Vianna</t>
  </si>
  <si>
    <t>Matheus Reis Santiago</t>
  </si>
  <si>
    <t>Juan Pablo Solorzano</t>
  </si>
  <si>
    <t>Monalisa Sá Magalhães</t>
  </si>
  <si>
    <t>Victor Santos Matos</t>
  </si>
  <si>
    <t>Leonardo Silva de Souza</t>
  </si>
  <si>
    <t>Luiz Carlos Lobato dos Santos</t>
  </si>
  <si>
    <t>Célia Karina Maia Cardoso</t>
  </si>
  <si>
    <t>Monique Santos Sarly da Silva</t>
  </si>
  <si>
    <t>Bruno Santos Conceição</t>
  </si>
  <si>
    <t>Felipe Costa Reis da Silva</t>
  </si>
  <si>
    <t>Gladson Pessanha de Souza</t>
  </si>
  <si>
    <t>Jonathan Silva de Jesus</t>
  </si>
  <si>
    <t>José Milton Neves de Souza Júnior</t>
  </si>
  <si>
    <t>Mariana Santos Figueiredo de Freitas</t>
  </si>
  <si>
    <t>Tairone Santos da Paixão Filho</t>
  </si>
  <si>
    <t>Thayse Lopes Melgaço Bulcão</t>
  </si>
  <si>
    <t>Daniele Santos Sousa</t>
  </si>
  <si>
    <t>Larissa Bianca Leão Santos</t>
  </si>
  <si>
    <t>Luiza Figueira de Siqueira</t>
  </si>
  <si>
    <t>Marcela Félix Sobral</t>
  </si>
  <si>
    <t>Thamyris Queiroz Silva</t>
  </si>
  <si>
    <t>Kleberson Ricardo de Oliveira Pereira</t>
  </si>
  <si>
    <t>Suzana da Silva Macedo</t>
  </si>
  <si>
    <t>Amanda Duarte Gondim</t>
  </si>
  <si>
    <t>Alyxandra Carla de Medeiros Batista</t>
  </si>
  <si>
    <t>FERNANDO VELCIC MAZIVIERO</t>
  </si>
  <si>
    <t>Alessa de Melo Bispo</t>
  </si>
  <si>
    <t>DHIOVANA FURTADO DA SILVA</t>
  </si>
  <si>
    <t>Icaro Silva de Paula</t>
  </si>
  <si>
    <t>Jessica Nicole Barros de Sousa</t>
  </si>
  <si>
    <t>Julia Vieira da Silva Bernardo</t>
  </si>
  <si>
    <t>Luana Gabriela Costa Brito</t>
  </si>
  <si>
    <t>Marcos Antonio do Nascimento Junior</t>
  </si>
  <si>
    <t>Maria Vitoria Ferreira de Souza</t>
  </si>
  <si>
    <t>Mateus Madson do Nascimento Jales</t>
  </si>
  <si>
    <t>Amanda Medeiros de Azevedo</t>
  </si>
  <si>
    <t>Jhonatan Ferreira Camara</t>
  </si>
  <si>
    <t>Pedro Filipe Alves Chaves de Queiroz</t>
  </si>
  <si>
    <t>Emily Cintia Tossi de Araujo Costa</t>
  </si>
  <si>
    <t>Aruzza Mabel de Morais Araújo</t>
  </si>
  <si>
    <t>Izabelle Lima Cabral</t>
  </si>
  <si>
    <t>Márcio José das Chagas Moura</t>
  </si>
  <si>
    <t>Francisco Cordeiro do Nascimento Neto</t>
  </si>
  <si>
    <t>Plínio Marcio da Silva Ramos</t>
  </si>
  <si>
    <t>Anna Carolina Felipe Silva</t>
  </si>
  <si>
    <t>Antonio Matheus Araújo Villarim</t>
  </si>
  <si>
    <t>Beatriz Almeida Rodrigues e Silva</t>
  </si>
  <si>
    <t>Eduardo José Araújo Correia Lima</t>
  </si>
  <si>
    <t>Graziela Hanny Claudino de Souza e Silva</t>
  </si>
  <si>
    <t>Herbert Rafael Barbosa de Souza</t>
  </si>
  <si>
    <t>Jamenson Alves da Silva Júnior</t>
  </si>
  <si>
    <t>Keyla Mirelle Pinto Costa</t>
  </si>
  <si>
    <t>Leonardo Soares Cavalcante de Miranda</t>
  </si>
  <si>
    <t>Lia Mara Bezerra Soares</t>
  </si>
  <si>
    <t>Silvio Henrique Viana Lima Pinto</t>
  </si>
  <si>
    <t>Arthur Alves Prates Gomes</t>
  </si>
  <si>
    <t>LAVÍNIA MARIA MENDES ARAÚJO</t>
  </si>
  <si>
    <t>PAULO GABRIEL SANTOS CAMPOS DE SIQUEIRA</t>
  </si>
  <si>
    <t>Thales Henrique Castro de Barros</t>
  </si>
  <si>
    <t>Carlos Esteban Delgado NORIEGA</t>
  </si>
  <si>
    <t>Paulo Estevão Lemos de Oliveira</t>
  </si>
  <si>
    <t>Alcione Francisco de Almeida</t>
  </si>
  <si>
    <t>Jose Mansur Assaf</t>
  </si>
  <si>
    <t>Letícia Pereira Almeida</t>
  </si>
  <si>
    <t>Luana do Nascimento Rocha de Paula</t>
  </si>
  <si>
    <t>Arthur Corrado Salomão</t>
  </si>
  <si>
    <t>Carolina Yaguinuma</t>
  </si>
  <si>
    <t>Caroline de Lima Silva</t>
  </si>
  <si>
    <t>Daniel Silva Junior</t>
  </si>
  <si>
    <t>Débora Rodrigues Jahnel</t>
  </si>
  <si>
    <t>Gabriel Oliveira Pereira da Silva</t>
  </si>
  <si>
    <t>Gustavo Cestari Morales</t>
  </si>
  <si>
    <t>Júlia Aparecida Sanson</t>
  </si>
  <si>
    <t>Leonardo Chaves Gomes</t>
  </si>
  <si>
    <t>Lucas Ravagnani Rodrigues</t>
  </si>
  <si>
    <t>Luiza Gambetta Figueiredo</t>
  </si>
  <si>
    <t>Ruan Sant Ana Guillen</t>
  </si>
  <si>
    <t>Thiago Victor da Silva Bonfim</t>
  </si>
  <si>
    <t>Victor Elias Silva</t>
  </si>
  <si>
    <t>Victor Mazutti Malveiro</t>
  </si>
  <si>
    <t>João Pedro Ferreira de Campos</t>
  </si>
  <si>
    <t>Nilton Silva Costa Mafra</t>
  </si>
  <si>
    <t>Wallas Douglas de Macedo Souza</t>
  </si>
  <si>
    <t>Luiz Gustavo Possato</t>
  </si>
  <si>
    <t>Luiz Henrique Vieira</t>
  </si>
  <si>
    <t>Leandro Hirokazu Hirose</t>
  </si>
  <si>
    <t>Mariza Gomes Rodrigues</t>
  </si>
  <si>
    <t>Nayara de Macedo dos Santos</t>
  </si>
  <si>
    <t>Alexandre Nasser Brolezzi Menezes</t>
  </si>
  <si>
    <t>Beatriz Christofoletti</t>
  </si>
  <si>
    <t>Gustavo Soldado Peres</t>
  </si>
  <si>
    <t>Lucas Pereira Fontanetti</t>
  </si>
  <si>
    <t>Priscila Figueiredo Rodrigues</t>
  </si>
  <si>
    <t>Rafaela Casonatto Della Coletta</t>
  </si>
  <si>
    <t>Thais Cerqueira Santos</t>
  </si>
  <si>
    <t>Vitória Regina Silva Machado</t>
  </si>
  <si>
    <t>Gabrielle Roveratti Ceccato</t>
  </si>
  <si>
    <t>Malena Sandim Bispo</t>
  </si>
  <si>
    <t>Sarah Felix Santos</t>
  </si>
  <si>
    <t>Victor Hugo Hoffmann</t>
  </si>
  <si>
    <t>Vinicius Mendes Veiga</t>
  </si>
  <si>
    <t>Irene do Nascimento Xavier Delgado</t>
  </si>
  <si>
    <t>David Alves Castelo Branco</t>
  </si>
  <si>
    <t>Letícia Magalar Martins de Souza</t>
  </si>
  <si>
    <t>PEDRO LUIZ BARBOSA MAIA</t>
  </si>
  <si>
    <t>CAIO PEREIRA RODRIGUES</t>
  </si>
  <si>
    <t>DOUGLAS PEREIRA LOPES</t>
  </si>
  <si>
    <t>GABRIEL RICHARD ALVES PEDREIRA</t>
  </si>
  <si>
    <t>LARISSA GRIBEL DE PAULA NEVES</t>
  </si>
  <si>
    <t>NAYANA CAMPOS OLIVEIRA</t>
  </si>
  <si>
    <t>VICTOR ANDRE PINTO PIMENTEL</t>
  </si>
  <si>
    <t>Bruno Lopes Ferreira</t>
  </si>
  <si>
    <t>Isabella Sene Santos Carneiro</t>
  </si>
  <si>
    <t>Tainara Araujo Dias</t>
  </si>
  <si>
    <t>Rafael Cancella Morais</t>
  </si>
  <si>
    <t>Bruno Scola Lopes da Cunha</t>
  </si>
  <si>
    <t>Marconi Dantas Rosendo</t>
  </si>
  <si>
    <t>David Lopes de Castro</t>
  </si>
  <si>
    <t>Alinne Jéssica Dantas de Araújo</t>
  </si>
  <si>
    <t>Marilia Barbosa Venâncio</t>
  </si>
  <si>
    <t>Arthur Braz Farias</t>
  </si>
  <si>
    <t>Dara Luany Alves Fernandes</t>
  </si>
  <si>
    <t>Gabriel Lucas de Medeiros Leite</t>
  </si>
  <si>
    <t>Henrique Faustino Bulhões</t>
  </si>
  <si>
    <t>Luiz Henrique Gomes da Silva Santos</t>
  </si>
  <si>
    <t>Marcelo Gustavo Silva Silva</t>
  </si>
  <si>
    <t>Saywry Virginio de Carvalho</t>
  </si>
  <si>
    <t>Thaiane Kamila Alves Roberto</t>
  </si>
  <si>
    <t>Jasmin Lanker Godenzi</t>
  </si>
  <si>
    <t>Luana Sousa da Silva</t>
  </si>
  <si>
    <t>Flávio Lemos de Santana</t>
  </si>
  <si>
    <t>Pedro Xavier Neto</t>
  </si>
  <si>
    <t>Thays Desiree Mineli</t>
  </si>
  <si>
    <t>Paulo Eduardo de Oliveira</t>
  </si>
  <si>
    <t>Eduer Giovanny Nova Rodriguez</t>
  </si>
  <si>
    <t>German Meneses Hernandez</t>
  </si>
  <si>
    <t>Alessandro Goncalves</t>
  </si>
  <si>
    <t>Ayron Della Coleta de Oliveira</t>
  </si>
  <si>
    <t>Danilo dos Santos Duarte</t>
  </si>
  <si>
    <t>Ellen Caroline Ferreira de Carvalho</t>
  </si>
  <si>
    <t>Gabrielle Siffoni Galhakas</t>
  </si>
  <si>
    <t>Lara Poliny Nogueira da Silva</t>
  </si>
  <si>
    <t>Larissa Cristina Hernandez Ortiz</t>
  </si>
  <si>
    <t>Mariana Elias</t>
  </si>
  <si>
    <t>Samuel Rodrigues Lima</t>
  </si>
  <si>
    <t>Tamires de Sousa Silva</t>
  </si>
  <si>
    <t>Vitor Chiurciu de Souza</t>
  </si>
  <si>
    <t>William Mozart Henrichs</t>
  </si>
  <si>
    <t>Carolina Barbosa Leite da Cruz</t>
  </si>
  <si>
    <t>Lucas Vinicius Santos</t>
  </si>
  <si>
    <t>Ravi Gabriel dos Santos Pinheiro Sampaio</t>
  </si>
  <si>
    <t>Yuri Matheus Minutella Bortoletto Machado</t>
  </si>
  <si>
    <t>Guilherme Raffaeli Romero</t>
  </si>
  <si>
    <t>Larissa Natsumi Tamura</t>
  </si>
  <si>
    <t>Raiano Tavares de Oliveira</t>
  </si>
  <si>
    <t>Osvaldo Chiavone Filho</t>
  </si>
  <si>
    <t>KESLEI ROSENDO DA ROCHA</t>
  </si>
  <si>
    <t>MATEUS FERNANDES MONTEIRO</t>
  </si>
  <si>
    <t>AMMARY VIRGÍNIA DA SILVA MOURA</t>
  </si>
  <si>
    <t>ARTHUR VINICIUS ROCHA DOS SANTOS</t>
  </si>
  <si>
    <t>ARTHUR VINICIUS VALE BEZERRA</t>
  </si>
  <si>
    <t>BRUNA BEATRIZ ALVES DE FREITAS ALBUQUERQUE</t>
  </si>
  <si>
    <t>ENTONY DAVID DANTAS</t>
  </si>
  <si>
    <t>JOÃO VINICIUS DE ANDRADE FREIRE</t>
  </si>
  <si>
    <t>PEDRO LUCAS OLIVEIRA BATISTA</t>
  </si>
  <si>
    <t>SAMUEL DANTAS DE ALMEIDA</t>
  </si>
  <si>
    <t>HORTÊNCIA NATHÂNIA SILVA CÂMARA</t>
  </si>
  <si>
    <t>JOEMIL OLIVEIRA DE DEUS JUNIOR</t>
  </si>
  <si>
    <t>JOYCE AZEVEDO BEZERRA DE SOUZA</t>
  </si>
  <si>
    <t>AFONSO AVELINO DANTAS NETO</t>
  </si>
  <si>
    <t>Juliana Martinelli de Lucena</t>
  </si>
  <si>
    <t>Júlio César Passos</t>
  </si>
  <si>
    <t>Jônatas Vicente</t>
  </si>
  <si>
    <t>Rodrigo Rodrigues Nogueira</t>
  </si>
  <si>
    <t>Alexandre Barbosa da Silva</t>
  </si>
  <si>
    <t>Felipe Antonio Emer</t>
  </si>
  <si>
    <t>Felipe Batista</t>
  </si>
  <si>
    <t>Gabriel Pereira da Silva Morais</t>
  </si>
  <si>
    <t>Gustavo Lins de Oliveira</t>
  </si>
  <si>
    <t>Jéssica Vieira Lomba Avila Barbosa</t>
  </si>
  <si>
    <t>Lucas Eli Malagoli</t>
  </si>
  <si>
    <t>Victor Igor Berbare Lemos</t>
  </si>
  <si>
    <t>Daniel Juchem Regner</t>
  </si>
  <si>
    <t>Luciano Serconek Fuso</t>
  </si>
  <si>
    <t>Luiz Henrique Silva Junior</t>
  </si>
  <si>
    <t>Tatiana Bendo</t>
  </si>
  <si>
    <t>Yascara Fabrina Fernandes da Costa e Silva</t>
  </si>
  <si>
    <t>Marcos Vinícius Xavier Dias</t>
  </si>
  <si>
    <t>Ailton Romano Fontes Junior</t>
  </si>
  <si>
    <t>Aline Pelodan Baboni</t>
  </si>
  <si>
    <t>Carlos Henrique da Silva Santana</t>
  </si>
  <si>
    <t>Douglas Peterson Munis da Silva</t>
  </si>
  <si>
    <t>Felipe Matheus Pereira da Silva</t>
  </si>
  <si>
    <t>Filipe Henrique Nascimento Barroso</t>
  </si>
  <si>
    <t>Gabriel Henrique Batista e Silva</t>
  </si>
  <si>
    <t>Giovana de Souza Lima</t>
  </si>
  <si>
    <t>Giovanni Lopes Pereira</t>
  </si>
  <si>
    <t>Isadora Evangelista Martins de Souza</t>
  </si>
  <si>
    <t>Luiz Pedro Simões da Silva</t>
  </si>
  <si>
    <t>Pedro Henrique Fantoni Garica</t>
  </si>
  <si>
    <t>Rafael Jonas Fonseca Luciano</t>
  </si>
  <si>
    <t>Thais Mariano Ribeiro</t>
  </si>
  <si>
    <t>Gabriel Baioni e Silva</t>
  </si>
  <si>
    <t>Luísa Pereira Pinheiro</t>
  </si>
  <si>
    <t>Rodney Joedson Santos da Silva</t>
  </si>
  <si>
    <t>Thomás Augusto Siqueira de Oliveira</t>
  </si>
  <si>
    <t>Eric Alberto Ocampo Batlle</t>
  </si>
  <si>
    <t>Luiz Augusto Horta Nogueira</t>
  </si>
  <si>
    <t>Sonia Maria Oliveira Agostinho da Silva</t>
  </si>
  <si>
    <t>Mario Ferreira de Lima Filho</t>
  </si>
  <si>
    <t>Ianyqui Falcão Costa</t>
  </si>
  <si>
    <t>Lucas Marques Teles da Silva</t>
  </si>
  <si>
    <t>João Paulo Barbosa de Medeiros</t>
  </si>
  <si>
    <t>Lucas Mateus Silva de Andrade Lima</t>
  </si>
  <si>
    <t>Maycon Ferreira</t>
  </si>
  <si>
    <t>Rafael Pessanha Farias</t>
  </si>
  <si>
    <t>Regina Buarque de Gusmão</t>
  </si>
  <si>
    <t>Sarah Abigail Barbosa</t>
  </si>
  <si>
    <t>Carlos Alves Moreira Junior</t>
  </si>
  <si>
    <t>Ian Cavalcanti da Costa</t>
  </si>
  <si>
    <t>Maria Caroline do Nascimento</t>
  </si>
  <si>
    <t>José Gedson Fernandes da Silva</t>
  </si>
  <si>
    <t>Alene Ramos Wanderley Farias</t>
  </si>
  <si>
    <t>Antonio Celso Dantas Antonino</t>
  </si>
  <si>
    <t>Ialy Rayane de Aguiar Costa</t>
  </si>
  <si>
    <t>Acson Gonçalves de Lima</t>
  </si>
  <si>
    <t>Danilo Magalhães de Souza Cavalcante</t>
  </si>
  <si>
    <t>Diego Calheiros Lins</t>
  </si>
  <si>
    <t>Francyelle Karolynne Vieira Machado</t>
  </si>
  <si>
    <t>Gabriel Silva Lúcio</t>
  </si>
  <si>
    <t>Igor José Francisco do Nascimento</t>
  </si>
  <si>
    <t>Matheus Pessoa de Siqueira Guedes</t>
  </si>
  <si>
    <t>Felipe Filgueiras de Almeida</t>
  </si>
  <si>
    <t>Íthalo Barbosa Silva de Abreu</t>
  </si>
  <si>
    <t>João Victor Furtado Frazão de Medeiros</t>
  </si>
  <si>
    <t>Tássia Cristina da Silva</t>
  </si>
  <si>
    <t>Wesley Michael Pereira Silva</t>
  </si>
  <si>
    <t>Gustavo Galindez Ramirez</t>
  </si>
  <si>
    <t>Allan de Almeida Albuquerque</t>
  </si>
  <si>
    <t>Geovane Oliveira de Sousa</t>
  </si>
  <si>
    <t>Gustavo Martini Dalpian</t>
  </si>
  <si>
    <t>Gabrielle Mathias Reis</t>
  </si>
  <si>
    <t>Samuel Peres Chagas</t>
  </si>
  <si>
    <t>Ana Carolina Fonseca de Abreu</t>
  </si>
  <si>
    <t>Bria Cisi Ramos</t>
  </si>
  <si>
    <t>Carolina Rufino da Silva</t>
  </si>
  <si>
    <t>Gabriel Rocha Lima</t>
  </si>
  <si>
    <t>Isabela de Melo Aceto</t>
  </si>
  <si>
    <t>José Pedro Pires Gomes</t>
  </si>
  <si>
    <t>Lara Mei Honda</t>
  </si>
  <si>
    <t>Otávio Mayoral Colmenero</t>
  </si>
  <si>
    <t>Paulo Cesar de Souza Lima</t>
  </si>
  <si>
    <t>Pollyanna Castilho</t>
  </si>
  <si>
    <t>Thayná Mesquita Gomes dos Santos</t>
  </si>
  <si>
    <t>Antonio Teofanes Bertollo de Oliveira</t>
  </si>
  <si>
    <t>Carlos Leonardo Luza</t>
  </si>
  <si>
    <t>Lucas Bandeira</t>
  </si>
  <si>
    <t>Lucas Polimante Souto</t>
  </si>
  <si>
    <t>Maycom Cezar Valeriano</t>
  </si>
  <si>
    <t>Wandson Lukas do Nascimento Amorim</t>
  </si>
  <si>
    <t>Aryane Tofanello de Souza</t>
  </si>
  <si>
    <t>Fabiane de Jesus Trindade</t>
  </si>
  <si>
    <t>Inês Seidel</t>
  </si>
  <si>
    <t>Tatiane Pretto</t>
  </si>
  <si>
    <t>Andressa Vieira Hilário</t>
  </si>
  <si>
    <t>Arthur Motta de Andrade</t>
  </si>
  <si>
    <t>Giovanni Garcia Saboia de Albuquerque</t>
  </si>
  <si>
    <t>Marianne Silva Schaeffer</t>
  </si>
  <si>
    <t>Paolla Rissi Silva Hermann</t>
  </si>
  <si>
    <t>Tatiana Zanette</t>
  </si>
  <si>
    <t>Gustavo Javier Chacón Rosales</t>
  </si>
  <si>
    <t>Christian Wittee Lopes</t>
  </si>
  <si>
    <t>Bernardo Vitor de Souza Marins</t>
  </si>
  <si>
    <t>Matheus Coitinho Constantino</t>
  </si>
  <si>
    <t>York Castillo Santiago</t>
  </si>
  <si>
    <t>Ayrton de Assumpção Brito</t>
  </si>
  <si>
    <t>Bruno Arguelhes Fischer</t>
  </si>
  <si>
    <t>Messias Gutemberg de Moura Vieira Junior</t>
  </si>
  <si>
    <t>Victor Hugo Couto e Silva</t>
  </si>
  <si>
    <t>Brunno Abreu da Fonseca Vargas</t>
  </si>
  <si>
    <t>Daniel Rubano Barretto Turci</t>
  </si>
  <si>
    <t>Mauricio de Souza Maciel</t>
  </si>
  <si>
    <t>Maria das Dores Macedo Paiva</t>
  </si>
  <si>
    <t>Antonio Claudio Soares</t>
  </si>
  <si>
    <t>Marcos Alexandro Vargas Mello</t>
  </si>
  <si>
    <t>Fernanda de Castilhos</t>
  </si>
  <si>
    <t>Crisleine Perinazzo Draszewski</t>
  </si>
  <si>
    <t>Lauren Marcilene Maciel Machado</t>
  </si>
  <si>
    <t>Alex Fochi</t>
  </si>
  <si>
    <t>Ana Luiza Seeger Machado</t>
  </si>
  <si>
    <t>André Luis de Oliveira Perilli</t>
  </si>
  <si>
    <t>Ariadne Gabriela Loreto Peres Gonçalves</t>
  </si>
  <si>
    <t>Bruna da Cunha Padoin</t>
  </si>
  <si>
    <t>Flávia Fernandes de Oliveira</t>
  </si>
  <si>
    <t>Jamille Harbouki Moura</t>
  </si>
  <si>
    <t>Jeferson Seibel</t>
  </si>
  <si>
    <t>Lavínia Camargo Rodrigues</t>
  </si>
  <si>
    <t>Luana Carline Becker</t>
  </si>
  <si>
    <t>Luana de Farias da Rocha</t>
  </si>
  <si>
    <t>Roger Sartori Chagas</t>
  </si>
  <si>
    <t>Vinícius Fernandes Bolson</t>
  </si>
  <si>
    <t>Henrique Gasparetto</t>
  </si>
  <si>
    <t>Lisiane de Oliveira Diehl</t>
  </si>
  <si>
    <t>Lorenzo da Silva Migliorin</t>
  </si>
  <si>
    <t>Mateus da Silva Mesquita</t>
  </si>
  <si>
    <t>Mirela Francesquet</t>
  </si>
  <si>
    <t>Daniel Lachos Perez</t>
  </si>
  <si>
    <t>Michel Brondani</t>
  </si>
  <si>
    <t>Pedro Ribeiro Figueiredo Couto</t>
  </si>
  <si>
    <t>Oldrich Joel Romero Guzmán</t>
  </si>
  <si>
    <t>Kelly Costa Cabral Salazar R. Moreira</t>
  </si>
  <si>
    <t>Roberta Tristão Pinto</t>
  </si>
  <si>
    <t>Amanda Puttin Vidoto</t>
  </si>
  <si>
    <t>Andressa Mathias Gonçalves</t>
  </si>
  <si>
    <t>Camila Kelly Alves Teixeira</t>
  </si>
  <si>
    <t>Gabriella Carolina Lopes</t>
  </si>
  <si>
    <t>Mileni Dürr Neves</t>
  </si>
  <si>
    <t>Nathalia Barbosa Coelho</t>
  </si>
  <si>
    <t>João Pedro Massaria de Arcanto</t>
  </si>
  <si>
    <t>Valéria Silva dos Santos</t>
  </si>
  <si>
    <t>Julian David Hunt</t>
  </si>
  <si>
    <t>Monica Araujo das Neves</t>
  </si>
  <si>
    <t>Wendell Ferreira de La Salles</t>
  </si>
  <si>
    <t>Diego de Oliveira Dantas</t>
  </si>
  <si>
    <t>Yan Ferreira da Silva</t>
  </si>
  <si>
    <t>Ana Beatriz da Silva dos Santos</t>
  </si>
  <si>
    <t>Diego Martins Monteiro</t>
  </si>
  <si>
    <t>Erison Waldirio Vieira Santos</t>
  </si>
  <si>
    <t>Henrique Cardoso Costa</t>
  </si>
  <si>
    <t>Israel da Luz Rodrigues</t>
  </si>
  <si>
    <t>Jaine Carvalho Silva</t>
  </si>
  <si>
    <t>Maria Clara Brandão de Morais</t>
  </si>
  <si>
    <t>Martiniano Holanda Cavalcanti</t>
  </si>
  <si>
    <t>Maurício Dorneles Lima</t>
  </si>
  <si>
    <t>Wanslhison da Silva Soares</t>
  </si>
  <si>
    <t>Wemeth da Silva Soares</t>
  </si>
  <si>
    <t>Camila Almeida dos Santos</t>
  </si>
  <si>
    <t>Luiz Eugênio Hoffmann Lopes</t>
  </si>
  <si>
    <t>Monik Silva Sousa</t>
  </si>
  <si>
    <t>Tayna Cristina Sousa Silva</t>
  </si>
  <si>
    <t>Marta de Oliveira Barreiros</t>
  </si>
  <si>
    <t>Lyzette Gonçalves Moraes de Moura</t>
  </si>
  <si>
    <t>Anara Luana Nunes Gomes</t>
  </si>
  <si>
    <t>Frederico Ribeiro do Carmo</t>
  </si>
  <si>
    <t>Cydianne Cavalcante da Silva</t>
  </si>
  <si>
    <t>Lizandra Evylyn Freitas Lucas</t>
  </si>
  <si>
    <t>Carlos Eduardo de Lima Sousa</t>
  </si>
  <si>
    <t>Francisco Medeiros de Andrade Neto</t>
  </si>
  <si>
    <t>Marcos Antonio dos Santos Filho</t>
  </si>
  <si>
    <t>Suelen Saraiva de Sá</t>
  </si>
  <si>
    <t>Giovana Soares Danino</t>
  </si>
  <si>
    <t>Kaline Soares da Silva</t>
  </si>
  <si>
    <t>Taysa Dayana Freire de Lima</t>
  </si>
  <si>
    <t>DETALHAMENTO DE DISPÊNDIOS - UTILIZAÇÃO DE TAXA DE BANCADA</t>
  </si>
  <si>
    <t>Nº</t>
  </si>
  <si>
    <t>Mês Referência</t>
  </si>
  <si>
    <t>Alocação do Dispêndio</t>
  </si>
  <si>
    <t>Número do Documento Fiscal</t>
  </si>
  <si>
    <t>Fornecedor</t>
  </si>
  <si>
    <t>CNPJ/CPF do Fornecedor</t>
  </si>
  <si>
    <t>Tipo de Aquisição</t>
  </si>
  <si>
    <t>Descrição</t>
  </si>
  <si>
    <t>Licitação</t>
  </si>
  <si>
    <t>Dispensa</t>
  </si>
  <si>
    <t>Inexigibilidade</t>
  </si>
  <si>
    <t>Cotação de Preços</t>
  </si>
  <si>
    <t>Outros</t>
  </si>
  <si>
    <t>Aluno Bolsista</t>
  </si>
  <si>
    <t>Coordenador</t>
  </si>
  <si>
    <t>Professor</t>
  </si>
  <si>
    <t>Pesquisador Visitante</t>
  </si>
  <si>
    <t>DEVOLUÇÕES/CRÉDITOS À CONTA DO PROJETO</t>
  </si>
  <si>
    <t>Favor utilizar uma linha para cada motivo/data/bolsista de devolução
(Exemplo 1 - caso tenham sido feitas duas devoluções de tarifas em datas diferentes, utilizar duas linhas diferentes)
(Exemplo 2 - se um bolsista teve várias mensalidades devolvidas num único dia, basta uma linha, indicando o número de mensalidades devolvidas. Caso tenham sido devoluções em datas diferentes, incluir uma linha por data)</t>
  </si>
  <si>
    <t>Motivo da Devolução</t>
  </si>
  <si>
    <t>Valor da Devolução</t>
  </si>
  <si>
    <t>Data da Devolução</t>
  </si>
  <si>
    <t>Nº de Mensalidades Devolvidas</t>
  </si>
  <si>
    <t>Descrição da Devolução</t>
  </si>
  <si>
    <t>Declaração de conformidade dos bens e serviços adquiridos</t>
  </si>
  <si>
    <t>DECLARAÇÃO</t>
  </si>
  <si>
    <t>Declaro que todos os empenhos realizados para aquisição de bens e serviços (listagem abaixo) atenderam integralmente às exigências estabelecidas no convênio:
        1 - Foram recebidos/prestados e utilizados na execução do objeto do programa; e
        2 - Todas as Notas Fiscais encaminhadas foram pagas com recursos do programa;
Estes comprovantes estão arquivados na Convenente para o caso de solicitação dos órgãos de controle interno e externo e estão disponíveis para quando solicitados.</t>
  </si>
  <si>
    <t>DETALHAMENTO</t>
  </si>
  <si>
    <t>Declaração de utilização de recursos com passagens, diárias e inscrições em eventos</t>
  </si>
  <si>
    <t>Declaro que todos os empenhos realizados para o pagamento de passagens, diárias e inscrições em eventos (listagem abaixo) atenderam integralmente aos regulamentos existentes e:
        1 - Possuem relação com o objeto do programa;
        2 - Foram autorizados pela comissão gestora;
        3 - Possuem certificado de participação (emitido pelo evento ou pelo participante atestando o comparecimento);
        4 - Possuem comprovantes de embarque apresentado pelo usuário do recurso, quando couber; e 
        5 - Possui relatório de viagem apresentado pelo usuário do recurso, quando couber;
Estes comprovantes estão arquivados na Convenente para o caso de solicitação dos órgãos de controle interno e externo e estão disponíveis para quando solicitados.</t>
  </si>
  <si>
    <t>Totais</t>
  </si>
  <si>
    <t>Alexandre Augusto Salvador Barbosa</t>
  </si>
  <si>
    <t>Gabriel Dias Godinho</t>
  </si>
  <si>
    <t>Pablo Batista Mendes</t>
  </si>
  <si>
    <t>Sarah Fernandes Coelho Viana</t>
  </si>
  <si>
    <t>Jéssika Thayanne da Silva</t>
  </si>
  <si>
    <t>Leonardo Gomes de Abreu</t>
  </si>
  <si>
    <t>Vinicius Trombin Barros</t>
  </si>
  <si>
    <t>Carlos Eduardo Xavier Correia</t>
  </si>
  <si>
    <t>Luiz Gustavo Dal Magro</t>
  </si>
  <si>
    <t>Rafael Heidemann de Santana</t>
  </si>
  <si>
    <t>Caio Cesar Branco Nunes</t>
  </si>
  <si>
    <t>Natielly Andressa Souza Pícoli</t>
  </si>
  <si>
    <t>Eduardo Mach Queiroz</t>
  </si>
  <si>
    <t>Gabrielle de Souza Brum</t>
  </si>
  <si>
    <t>Daniel da Silva Calixto</t>
  </si>
  <si>
    <t>Eloá Cruz Puell</t>
  </si>
  <si>
    <t>Gabriel Luiz Ribeiro</t>
  </si>
  <si>
    <t>Matheus Pereira de Oliveira e Silva</t>
  </si>
  <si>
    <t>ANNA BARBARA SEREJO COIMBRA</t>
  </si>
  <si>
    <t>Gustavo Luz Xavier da Costa</t>
  </si>
  <si>
    <t>Christie de Vilhena Prata Machado</t>
  </si>
  <si>
    <t>Magnus Carvalho de Vilhena Prata</t>
  </si>
  <si>
    <t>Sílvia Betta Canever</t>
  </si>
  <si>
    <t>Micael Kukla Ramos</t>
  </si>
  <si>
    <t>Samuel Cavalli Kluthcovsky</t>
  </si>
  <si>
    <t>GABRIEL PIZZINATTO KULKA</t>
  </si>
  <si>
    <t>GABRIELLI MARCHI BARBOSA</t>
  </si>
  <si>
    <t>ISABELLA DO ROSÁRIO</t>
  </si>
  <si>
    <t>MARIA FERNANDA MURASKI</t>
  </si>
  <si>
    <t>Eduardo Bonatto Dalla Vecchia</t>
  </si>
  <si>
    <t>TAILANE HAUSCHILD</t>
  </si>
  <si>
    <t>Giovana Fior Giacomolli</t>
  </si>
  <si>
    <t>Guilherme Pontes de Oliveira Sapuda</t>
  </si>
  <si>
    <t>Jennifer Leiria</t>
  </si>
  <si>
    <t>GABRIELA MEYER NEIBERT KNOBELOCK DOS SANTOS</t>
  </si>
  <si>
    <t>Juan Pablo Cuenca Vargas</t>
  </si>
  <si>
    <t>Daniela Hartmann</t>
  </si>
  <si>
    <t>Carolina Coutinho Mendonça de Souza</t>
  </si>
  <si>
    <t>Vitoria Beatriz Pellizzari</t>
  </si>
  <si>
    <t>Lídia Yokoyama</t>
  </si>
  <si>
    <t>Marcus Vinícius da Cruz</t>
  </si>
  <si>
    <t>Scarlet Inácio</t>
  </si>
  <si>
    <t>Luiz Henrique Joca Leite</t>
  </si>
  <si>
    <t>Pietro Demattê Avona</t>
  </si>
  <si>
    <t>AMANDA VIEIRA XAVIER</t>
  </si>
  <si>
    <t>BEATRIZ HENRIQUE DA ROCHA</t>
  </si>
  <si>
    <t>JOAO MATHEUS CHAGAS SOUSA</t>
  </si>
  <si>
    <t>MARIA LUIZA MARUJO DE ARAUJO</t>
  </si>
  <si>
    <t>VALTER SOUZA MOREIRA</t>
  </si>
  <si>
    <t>Pedro Henrique Antunes da Silva</t>
  </si>
  <si>
    <t>VANESSA GOMES FURTADO DA CRUZ</t>
  </si>
  <si>
    <t>Adir Arocha Pedroso Junior</t>
  </si>
  <si>
    <t>Andressa Cavalcante da Silva</t>
  </si>
  <si>
    <t>Paulo Jefferson Dias de Oliveira Evald</t>
  </si>
  <si>
    <t>Priscila Carvalhais de Oliveira</t>
  </si>
  <si>
    <t>Acácia Rocha de Oliveira</t>
  </si>
  <si>
    <t>Crislaine Soares Bastos</t>
  </si>
  <si>
    <t>Giovanna Benvenuto Ferraz Reis</t>
  </si>
  <si>
    <t>Leonardo Carletti Lorenzo Koatz</t>
  </si>
  <si>
    <t>RIVALDO LEONN BEZERRA CABRAL</t>
  </si>
  <si>
    <t>ÁLVARO JOSÉ LUCENA MARINHO</t>
  </si>
  <si>
    <t>CAYRO THIAGO DE LIMA</t>
  </si>
  <si>
    <t>Fabio de Sousa Santos</t>
  </si>
  <si>
    <t>Lucas Meireles Fontes</t>
  </si>
  <si>
    <t>Luiz Gutemberg Santiago Dias Junior</t>
  </si>
  <si>
    <t>Juliana Melo de Godoy</t>
  </si>
  <si>
    <t>Lucas Pinto Heckert Bastos</t>
  </si>
  <si>
    <t>Tainah Lopes Ferreira</t>
  </si>
  <si>
    <t>Matheus Henrique Castanha Cavalcanti</t>
  </si>
  <si>
    <t>Jorge Barbosa Soares</t>
  </si>
  <si>
    <t>Dalmo de Souza Amorim Junior</t>
  </si>
  <si>
    <t>Rodrigo Pereira Botão</t>
  </si>
  <si>
    <t>Maxiane Frank Oliveira Cardoso</t>
  </si>
  <si>
    <t>Rafael Luis Sacco</t>
  </si>
  <si>
    <t>Daniel Solferini de Carvalho</t>
  </si>
  <si>
    <t>Manuel Anthony Toribio Pacherres Uchalin</t>
  </si>
  <si>
    <t>Patrick Souza Lima</t>
  </si>
  <si>
    <t>Mateus Francisco Silva de Lima</t>
  </si>
  <si>
    <t>Tarsila Sousa Lima</t>
  </si>
  <si>
    <t>Eliane Soares da Silva</t>
  </si>
  <si>
    <t>Juliana Okubo</t>
  </si>
  <si>
    <t>FÁBIO AUGUSTO GOMES VIEIRA REIS</t>
  </si>
  <si>
    <t>Julia Paleta Crespo</t>
  </si>
  <si>
    <t>ANA MARIA DANTAS BALMANT</t>
  </si>
  <si>
    <t>CAROLINE FERREIRA ALVES</t>
  </si>
  <si>
    <t>Leonardo Carvalho Palhano</t>
  </si>
  <si>
    <t>Rafaela de Araujo e Silva</t>
  </si>
  <si>
    <t>Bruna de Oliveira Busson</t>
  </si>
  <si>
    <t>Carlos Eduardo Nesi Perin</t>
  </si>
  <si>
    <t>Leonardo Matos Brasil</t>
  </si>
  <si>
    <t>Iana Lara Albuquerque Cunha</t>
  </si>
  <si>
    <t>José Adilson Nascimento dos Santos</t>
  </si>
  <si>
    <t>Bruno Felipe de Carvalho</t>
  </si>
  <si>
    <t>Charles Guilherme da Silva Dantas</t>
  </si>
  <si>
    <t>João Victor Siqueira Tenório Silva</t>
  </si>
  <si>
    <t>Jobério Maria dos Santos Filho</t>
  </si>
  <si>
    <t>José Mateus Mendonça da Silva</t>
  </si>
  <si>
    <t>Lamarck Mendel Lopes de Sousa</t>
  </si>
  <si>
    <t>Lucas Felipe Queiroz de Araújo Lima</t>
  </si>
  <si>
    <t>Sofia Luck Teixeira</t>
  </si>
  <si>
    <t>Manoella Almeida Candido</t>
  </si>
  <si>
    <t>Maria Eduarda Santos Galindo</t>
  </si>
  <si>
    <t>Tallys Celso Mineiro</t>
  </si>
  <si>
    <t>Andréia Joice Oliveira Meira</t>
  </si>
  <si>
    <t>Diogo Pompéu de Moraes</t>
  </si>
  <si>
    <t>Vinicius Silva Pio Abreu</t>
  </si>
  <si>
    <t>Ana Carolina Loureiro Boavista Lustosa</t>
  </si>
  <si>
    <t>Victor Rolando Ruiz Ahon</t>
  </si>
  <si>
    <t>Caroline Marta Weise</t>
  </si>
  <si>
    <t>Djanyna Voegel de Carvalho Schmidt</t>
  </si>
  <si>
    <t>Marla Almeida Siqueira</t>
  </si>
  <si>
    <t>Alexandre Persuhn Morawski</t>
  </si>
  <si>
    <t>Clovis da Conceição Melo Martins Junior</t>
  </si>
  <si>
    <t>Luciana Pereira Barbosa</t>
  </si>
  <si>
    <t>Ruza Gabriela Medeiros de Araujo Macedo</t>
  </si>
  <si>
    <t>Parcela 3.1 (Repasse 6 - Semestre 2022/1) - Sem descontos</t>
  </si>
  <si>
    <t>Total Pago</t>
  </si>
  <si>
    <t>Data Pgto</t>
  </si>
  <si>
    <t>JAIME ARTURO RAMÍREZ</t>
  </si>
  <si>
    <t>LUIZ FELIPE FERREIRA</t>
  </si>
  <si>
    <t>ANTONIO MAC DOWELL DE FIGUEIREDO</t>
  </si>
  <si>
    <t>RENATO FALCÃO DANTAS</t>
  </si>
  <si>
    <t>ANTONIO VARGAS DE OLIVEIRA FIGUEIRA</t>
  </si>
  <si>
    <t>JOSAFÁ CARLOS DE SIQUEIRA</t>
  </si>
  <si>
    <t>JOÃO DA SILVA DIAS</t>
  </si>
  <si>
    <t>ANDRÉ CEZAR ZINGANO</t>
  </si>
  <si>
    <t>RUI VICENTE OPPERMANN</t>
  </si>
  <si>
    <t>HUMBERTO REMIGIO GAMBA</t>
  </si>
  <si>
    <t>HUMBERTO CAMARGO PICCOLI</t>
  </si>
  <si>
    <t>CLAUDIA GONÇALVES DE LIMA</t>
  </si>
  <si>
    <t>ERALDO MOTHÉ BACELAR DA SILVA</t>
  </si>
  <si>
    <t>ANDRÉ LAURINDO MAITELLI</t>
  </si>
  <si>
    <t>LEONE PETER CORREIA DA SILVA ANDRADE</t>
  </si>
  <si>
    <t>Rodrigo Vansconcelos Alves</t>
  </si>
  <si>
    <t>MAURICIO ASSUERO LIMA DE FREITAS</t>
  </si>
  <si>
    <t>TOMAZ NUNES CAVALCANTE NETO</t>
  </si>
  <si>
    <t>SANDRO ROBERTO VALENTINI</t>
  </si>
  <si>
    <t>ANTÔNIO FERNANDO DE SOUZA QUEIROZ</t>
  </si>
  <si>
    <t>TARGINO DE ARAÚJO FILHO</t>
  </si>
  <si>
    <t>GILBERTO VIEIRA ÂNGELO</t>
  </si>
  <si>
    <t>OSVALDO JOSÉ VENTURINI</t>
  </si>
  <si>
    <t>ALBERTO DI SABBATO</t>
  </si>
  <si>
    <t>ARMANDO BIONDO FILHO</t>
  </si>
  <si>
    <t>EVANGELINA MARIA MARTINS NORONHA</t>
  </si>
  <si>
    <t>SANDRA REGINA GOULART ALMEIDA</t>
  </si>
  <si>
    <t>UBALDO CESAR BALTHAZAR</t>
  </si>
  <si>
    <t>DENISE PIRES DE CARVALHO</t>
  </si>
  <si>
    <t>ANTÔNIO JOSÉ DE ALMEIDA MEIRELLES</t>
  </si>
  <si>
    <t>VAHAN AGOPYAN</t>
  </si>
  <si>
    <t>RICARDO MARCELO FONSECA</t>
  </si>
  <si>
    <t>LUIZ ALBERTO PILATTI</t>
  </si>
  <si>
    <t>CLEUZA MARIA SOBRAL DIAS</t>
  </si>
  <si>
    <t>MARIO SERGIO ALVES CARNEIRO</t>
  </si>
  <si>
    <t>LUIS CÉSAR PASSONI</t>
  </si>
  <si>
    <t>ANGELA MARIA PAIVA CRUZ</t>
  </si>
  <si>
    <t>ALFREDO MACEDO GOMES</t>
  </si>
  <si>
    <t>CUSTÓDIO LUÍS SILVA DE ALMEIDA</t>
  </si>
  <si>
    <t>JOÃO CARLOS SALLES PIRES DA SILVA</t>
  </si>
  <si>
    <t>Dagoberto Alves de Almeida</t>
  </si>
  <si>
    <t>WAGNER ALVES CARVALHO</t>
  </si>
  <si>
    <t>ANTONIO CLAUDIO LUCAS DA NÓBREGA</t>
  </si>
  <si>
    <t>LUCIANO SCHUCH</t>
  </si>
  <si>
    <t>REINALDO CENTODUCATTE</t>
  </si>
  <si>
    <t>NAIR PORTELA SILVA COUTINHO</t>
  </si>
  <si>
    <t>JOSÉ DE ARIMATEA DE MATOS</t>
  </si>
  <si>
    <t>Marysilvia Ferreira da Costa</t>
  </si>
  <si>
    <t xml:space="preserve"> RODOLFO CESAR COSTA FLESCH</t>
  </si>
  <si>
    <t>GIOVANA REGINA NASCIMENTO EMILIANO</t>
  </si>
  <si>
    <t xml:space="preserve"> MARCILIO ALVES</t>
  </si>
  <si>
    <t xml:space="preserve"> ANTONIO MAC DOWELL DE FIGUEIREDO</t>
  </si>
  <si>
    <t>RICARDO TANSCHEIT</t>
  </si>
  <si>
    <t>HUGO MOREIRA SOARES</t>
  </si>
  <si>
    <t xml:space="preserve"> ENIO FABRICIO OSTROVSKI PONCZEK</t>
  </si>
  <si>
    <t xml:space="preserve"> ANDRÉ CEZAR ZINGANO</t>
  </si>
  <si>
    <t xml:space="preserve"> PATRÍCIA MOKRZYCKI</t>
  </si>
  <si>
    <t xml:space="preserve"> EDNEI GILBERTO PRIMEL</t>
  </si>
  <si>
    <t xml:space="preserve"> RICARDO TANSCHEIT</t>
  </si>
  <si>
    <t xml:space="preserve"> CLAUDIA GONÇALVES DE LIMA</t>
  </si>
  <si>
    <t xml:space="preserve"> ERALDO MOTHÉ BACELAR DA SILVA</t>
  </si>
  <si>
    <t xml:space="preserve"> GIOVANA REGINA NASCIMENTO EMILIANO</t>
  </si>
  <si>
    <t xml:space="preserve"> MAIRA GALDINO DA ROCHA PITTA</t>
  </si>
  <si>
    <t>WALNEY SILVA ARAUJO</t>
  </si>
  <si>
    <t>MAURO HUGO MATIAS</t>
  </si>
  <si>
    <t>ROSALBA SILVA OLIVEIRA</t>
  </si>
  <si>
    <t xml:space="preserve"> TARGINO DE ARAÚJO FILHO</t>
  </si>
  <si>
    <t xml:space="preserve"> EDSON DENIS LEONEL</t>
  </si>
  <si>
    <t xml:space="preserve"> ANDRÉ LAURINDO MAITELLI</t>
  </si>
  <si>
    <t xml:space="preserve"> ANTONIO VARGAS DE OLIVEIRA FIGUEIRA</t>
  </si>
  <si>
    <t xml:space="preserve"> JULIO CESAR PASSOS</t>
  </si>
  <si>
    <t xml:space="preserve"> PATRÍCIA CRISTINA DOS PASSOS SILVA</t>
  </si>
  <si>
    <t xml:space="preserve"> JAIME ARTURO RAMÍREZ</t>
  </si>
  <si>
    <t xml:space="preserve"> ALBERTO DI SABBATO</t>
  </si>
  <si>
    <t xml:space="preserve"> AVENIDA ANTÔNIO CARLOS, Nº 6627 - UNIDADE ADMINISTRATIVA II - CAMPUS UFMG -  BELO HORIZONTE,  MG</t>
  </si>
  <si>
    <t>3409-4234 3409-4257</t>
  </si>
  <si>
    <t xml:space="preserve"> LUCIANA MARIA PINTO GURGEL ROCHA</t>
  </si>
  <si>
    <t xml:space="preserve"> André Pedro Fernandes Neto</t>
  </si>
  <si>
    <t>Rendimento</t>
  </si>
  <si>
    <t>Gasto</t>
  </si>
  <si>
    <t>Parcela 3.2 (Repasse 7 - Semestre 2022/2) - Desconto do valor não executado 6° Repasse</t>
  </si>
  <si>
    <t>Parcela 3.3 (Repasse 8 - Semestre 2022/2) - Apenas PDSc's Retidos</t>
  </si>
  <si>
    <t>Busca DOACI</t>
  </si>
  <si>
    <t>Hérico Gonçalves Valiati</t>
  </si>
  <si>
    <t>João Pedro Brunoni</t>
  </si>
  <si>
    <t>Rafael Vilarins Silva</t>
  </si>
  <si>
    <t>Bernardo Barancelli Schwedersky</t>
  </si>
  <si>
    <t>Livia Scheffer Santos</t>
  </si>
  <si>
    <t>Ana Luiza Oliveira da Silva</t>
  </si>
  <si>
    <t>Gabriel Carlos Francisco</t>
  </si>
  <si>
    <t>Gabriel Guedes dos Santos Motta</t>
  </si>
  <si>
    <t>Igor Schanuel Cardoso</t>
  </si>
  <si>
    <t>Karen Perez dos Santos</t>
  </si>
  <si>
    <t>Moisés Monteiro Ramos da Silva</t>
  </si>
  <si>
    <t>Pedro Tavares Pereira</t>
  </si>
  <si>
    <t>LUCAS PEREIRA LADEIRA</t>
  </si>
  <si>
    <t>MARIANA AFONSO PINTO PEDROZA</t>
  </si>
  <si>
    <t>Bruno Cavalcante Mota</t>
  </si>
  <si>
    <t>CANDY SHIRLEY ROSA CONTRERAS</t>
  </si>
  <si>
    <t>Abraao Carvalho Gomes</t>
  </si>
  <si>
    <t>Gabriel da Silva Souza</t>
  </si>
  <si>
    <t>Rafael Cardim dos Santos</t>
  </si>
  <si>
    <t>ANAXIMANDRO ANDERSON PEREIRA MELO DE SOUZA</t>
  </si>
  <si>
    <t>DANIEL SOUZA CRUZ</t>
  </si>
  <si>
    <t>Miquéias Mateus Ferreira Leite</t>
  </si>
  <si>
    <t>VIVIAN DE CARVALHO RODRIGUES</t>
  </si>
  <si>
    <t>Eshail Miguel Vallejos</t>
  </si>
  <si>
    <t>Cleiton de Souza Beraldo</t>
  </si>
  <si>
    <t>Pedro Henrique Duarte Romera</t>
  </si>
  <si>
    <t>Luís Eduardo de A. P. e F. de Carvalho</t>
  </si>
  <si>
    <t>Renata de Toledo Cintra</t>
  </si>
  <si>
    <t>DIEGO FILIPE CRAVEIRO DE SOUZA QUEIROZ</t>
  </si>
  <si>
    <t>ALEXANDRE DE JESUS PITTA</t>
  </si>
  <si>
    <t>MARCIA CHRISTINA LEANDRO PACHECO LOPES</t>
  </si>
  <si>
    <t>NATHAN CARVALHAES DE MAGALHÃES LOUBACK</t>
  </si>
  <si>
    <t>PAULO ROGÉRIO CRUZ E SILVA</t>
  </si>
  <si>
    <t>HENRIQUE MACHADO ALVES</t>
  </si>
  <si>
    <t>MATHEUS PARANHOS PEREIRA GONÇALVES</t>
  </si>
  <si>
    <t>Daniel ImbelloniCosta e Silva Morais</t>
  </si>
  <si>
    <t>Gabriela Alves Estrela</t>
  </si>
  <si>
    <t>Edson de Souza Laya Junior</t>
  </si>
  <si>
    <t>Ana Carolina Destri Liberatore</t>
  </si>
  <si>
    <t>Pedro Henrique Amorim Anjos</t>
  </si>
  <si>
    <t>José Estevão André Mendonça</t>
  </si>
  <si>
    <t>Júlia de Oliveira Martins Muller</t>
  </si>
  <si>
    <t>CRISTIANO JOSÉ DE ANDRADE</t>
  </si>
  <si>
    <t>José Antônio Miranda Mattei</t>
  </si>
  <si>
    <t>Juliana de Fatima Prestes Souza</t>
  </si>
  <si>
    <t>Juliana Tiemi David</t>
  </si>
  <si>
    <t>Mayara Mizevski Cecco</t>
  </si>
  <si>
    <t>Rodrigo Enzo Viergbiski Schwitzner</t>
  </si>
  <si>
    <t>Felipe Penteado Hardt</t>
  </si>
  <si>
    <t>Pedro Augusto Machado Vitor</t>
  </si>
  <si>
    <t>Andressa Feldkircher</t>
  </si>
  <si>
    <t>Caroline Azzolini Pontel</t>
  </si>
  <si>
    <t>Caroline Volcato Oleques</t>
  </si>
  <si>
    <t>Laís Vieira Genro</t>
  </si>
  <si>
    <t>Michelle Cardoso da Silva</t>
  </si>
  <si>
    <t>Pedro Costabile de Souza</t>
  </si>
  <si>
    <t>Thiago Ariel Rambo Mohr</t>
  </si>
  <si>
    <t>Gabriel Schäffer Sipp</t>
  </si>
  <si>
    <t>Gabriel Bertolini</t>
  </si>
  <si>
    <t>Hugo Borges da Silva</t>
  </si>
  <si>
    <t>João Pedro Bastos da Rocha Miranda</t>
  </si>
  <si>
    <t>Pedro de Campos Barbosa Moreno</t>
  </si>
  <si>
    <t>Maria Luíza Fernandes Fonseca</t>
  </si>
  <si>
    <t>Marcelo Colomer Ferraro</t>
  </si>
  <si>
    <t>Juan David Lopes Vargas</t>
  </si>
  <si>
    <t>Alexandre Rafael Kuzniewski</t>
  </si>
  <si>
    <t>Giulia Silvares Vieira</t>
  </si>
  <si>
    <t>Luis Felipe Ribeiro Andrade</t>
  </si>
  <si>
    <t>Mateus de Oliveira Cruz</t>
  </si>
  <si>
    <t>Pedro Felipe Geminiano Primo de Paula e Sousa</t>
  </si>
  <si>
    <t>João Pedro Dantas Ferreira</t>
  </si>
  <si>
    <t>Gabriel de Figueiredo da Costa</t>
  </si>
  <si>
    <t>Arthur Martins Sales de Faria</t>
  </si>
  <si>
    <t>Giulia de Jesus da Silva</t>
  </si>
  <si>
    <t>Isabella Araujo Martins Fernandes</t>
  </si>
  <si>
    <t>Jhonatã Henrique Paiva de Melo</t>
  </si>
  <si>
    <t>Renan Pimenta do Amaral</t>
  </si>
  <si>
    <t>Rodrigo Vasconcelos Glória</t>
  </si>
  <si>
    <t>Thamiris Bernardo de Paula</t>
  </si>
  <si>
    <t>Tiphane Andrade Figueira</t>
  </si>
  <si>
    <t>Agnaldo Santana dos Santos</t>
  </si>
  <si>
    <t>Bruno Vaz Silva</t>
  </si>
  <si>
    <t>Caio Henrique Manganeli</t>
  </si>
  <si>
    <t>Giulia Elvira Araujo Santana Carvalho</t>
  </si>
  <si>
    <t>Janaina Alves Monteiro de Castro</t>
  </si>
  <si>
    <t>Laryssa Maria Ramos da Silva</t>
  </si>
  <si>
    <t>Pedro Lucas Fonseca de Sena</t>
  </si>
  <si>
    <t>Vitor Fiori</t>
  </si>
  <si>
    <t>Maria Liceth Cabrera Ruiz</t>
  </si>
  <si>
    <t>Ana Laura Silva Gomes</t>
  </si>
  <si>
    <t>Marcela Liberato Silva</t>
  </si>
  <si>
    <t>Mariane Ribeiro Franco</t>
  </si>
  <si>
    <t>Nara Lages Lima</t>
  </si>
  <si>
    <t>Thassia Pine Gondek</t>
  </si>
  <si>
    <t>Vinicius de Souza Brito</t>
  </si>
  <si>
    <t>Vinicius dos Santos Pereira</t>
  </si>
  <si>
    <t>Carlos Henrique Gomes Tabarelli</t>
  </si>
  <si>
    <t>Ana Clara Lima do Nascimento Ferreira</t>
  </si>
  <si>
    <t>Beatriz de Matos David</t>
  </si>
  <si>
    <t>Giovana Passos Silva Gonzales</t>
  </si>
  <si>
    <t>HENRIQUE DA ROCHA</t>
  </si>
  <si>
    <t>LARISSA DE OLIVEIRA AUGUSTO</t>
  </si>
  <si>
    <t>Lorraine Beatriz de Oliveira Teixeira</t>
  </si>
  <si>
    <t>Mateus Freitas Eulálio</t>
  </si>
  <si>
    <t>Flávia Rodrigues Alvares</t>
  </si>
  <si>
    <t>JOAO ROGERIO BORGES DE AMORIM RODRIGUES</t>
  </si>
  <si>
    <t>Taiane Fíngolo Duarte</t>
  </si>
  <si>
    <t>Cristiane Gimenes</t>
  </si>
  <si>
    <t>Roberta Caroline Raucher do Canto</t>
  </si>
  <si>
    <t>Paulo Henrique Dias dos Santos</t>
  </si>
  <si>
    <t>Amanda Lopes dos Santos</t>
  </si>
  <si>
    <t>Gustavo Pereira de Almeida</t>
  </si>
  <si>
    <t>Larissa de Paula Miranda</t>
  </si>
  <si>
    <t>Lorayne Pereira da Silva Magalhães</t>
  </si>
  <si>
    <t>Cleverton Bueno dos Santos Junior</t>
  </si>
  <si>
    <t>Matheus Gonçalves Mateus</t>
  </si>
  <si>
    <t>Pâmela Oliveira Borges</t>
  </si>
  <si>
    <t>Lívia Gomes Monteiro</t>
  </si>
  <si>
    <t>João Victor de Moraes Silva</t>
  </si>
  <si>
    <t>Taisa Correa Dantas</t>
  </si>
  <si>
    <t>ALICE BASTOS HOLANDA</t>
  </si>
  <si>
    <t>Alysson Guilherme Lopes da Costa</t>
  </si>
  <si>
    <t>DÉBORA RAÍSSA FREITAS DE SOUZA</t>
  </si>
  <si>
    <t>Eriberto da Silva Bezerra Junior</t>
  </si>
  <si>
    <t>FERNANDA DE BRITO ANSELMO</t>
  </si>
  <si>
    <t>IURI BOTELHO MARQUES XENOFONTE</t>
  </si>
  <si>
    <t>JENIFFER BOMFIM DA SILVA</t>
  </si>
  <si>
    <t>LINNIK DA SILVA BARBOSA</t>
  </si>
  <si>
    <t>NORMANN PAULO DANTAS DA SILVA</t>
  </si>
  <si>
    <t>TATIANE SILVA BEZERRA DE SOUSA</t>
  </si>
  <si>
    <t>DANIEL GODOY LIMA</t>
  </si>
  <si>
    <t>ISABELA OLIVEIRA COSTA</t>
  </si>
  <si>
    <t>PAULO HENRIQUE ALVES DE AZEVÊDO</t>
  </si>
  <si>
    <t>MAYRA KEROLLY SALES MONTEIRO</t>
  </si>
  <si>
    <t>Adroaldo Santos Soares</t>
  </si>
  <si>
    <t>Gabrielle Silva Neves</t>
  </si>
  <si>
    <t>Flavia Ferreira dos Santos Vieira</t>
  </si>
  <si>
    <t>Bruno Cesar Ferreira</t>
  </si>
  <si>
    <t>Carla Gabriele Gato</t>
  </si>
  <si>
    <t>Daniel de Almeida Cardoso Giampaoli</t>
  </si>
  <si>
    <t>Gabriela Garcia Blanco</t>
  </si>
  <si>
    <t>Guilherme Nogueira de Moura Delfino</t>
  </si>
  <si>
    <t>Juliana Pauluk Imark</t>
  </si>
  <si>
    <t>Natália Alves Costa</t>
  </si>
  <si>
    <t>Talys Henrique Macedo Romero</t>
  </si>
  <si>
    <t>Arthur Lobato Silva Carvalho</t>
  </si>
  <si>
    <t>Vitor Hugo de Mello Correia Silva</t>
  </si>
  <si>
    <t>Ayrlane Alves de Lima Sales Lopes</t>
  </si>
  <si>
    <t>Bruno Augusto Cabral Roque</t>
  </si>
  <si>
    <t>ERICK PATRICK LEITE GOMES</t>
  </si>
  <si>
    <t>GLENDA EVELYN MARIA DE FREITAS</t>
  </si>
  <si>
    <t>JOÃO HENRIQUE BARROS PONTES</t>
  </si>
  <si>
    <t>JOSÉ RUTÊNIO DO AMARAL NETO</t>
  </si>
  <si>
    <t>MARINE TRICOT PAES BARRETTO</t>
  </si>
  <si>
    <t>MATHEUS LEONARDO GOMES DA SILVA</t>
  </si>
  <si>
    <t>PEDRO LUCAS ARAÚJO DO NASCIMENTO</t>
  </si>
  <si>
    <t>THAISA MARIA NASCIMENTO</t>
  </si>
  <si>
    <t>VÍCTOR DE ANDRADE LIMA</t>
  </si>
  <si>
    <t>Michael Lopes Mendes da Silva</t>
  </si>
  <si>
    <t>Caio Victor Pereira Pascoal</t>
  </si>
  <si>
    <t>Natália Porto Alexandre</t>
  </si>
  <si>
    <t>João Victor da Silva Coelho</t>
  </si>
  <si>
    <t>Luiza Oliveira Sanford</t>
  </si>
  <si>
    <t>Ana Beatriz Ferreira Sousa</t>
  </si>
  <si>
    <t>Moacir Frutuoso Leal da Costa</t>
  </si>
  <si>
    <t>Thereza Beatriz Oliveira Nunes</t>
  </si>
  <si>
    <t>Karolynne Emanuelle Alves Rodrigues</t>
  </si>
  <si>
    <t>Vinicius Medeiros de Oliveira Dantas</t>
  </si>
  <si>
    <t>Eduardo Jorge da Cunha Lins</t>
  </si>
  <si>
    <t>Francisco Emanuel da Silva</t>
  </si>
  <si>
    <t>Rayssa Ribeiro Rodrigues</t>
  </si>
  <si>
    <t>Arthur Freitas dos Santos</t>
  </si>
  <si>
    <t>Fernando Gianelli Farias de Souza</t>
  </si>
  <si>
    <t>Ian Ryuji Matsumoto Rolim</t>
  </si>
  <si>
    <t>Tobias Lombardi Garcia Tiburcio</t>
  </si>
  <si>
    <t>Marta Leite da Silva Nascimento</t>
  </si>
  <si>
    <t>Helena Peres Alchimin</t>
  </si>
  <si>
    <t>Felipe da Silva Oliveira</t>
  </si>
  <si>
    <t>Armando Sá Ribeiro Júnior</t>
  </si>
  <si>
    <t>Ana Beatriz Teixeira Dourado</t>
  </si>
  <si>
    <t>Caico Bitancourt Reis</t>
  </si>
  <si>
    <t>Keila Misaelle de Souza Nunes</t>
  </si>
  <si>
    <t>Narailson da Conceição Barreto</t>
  </si>
  <si>
    <t>Silvana Santos de Jesus</t>
  </si>
  <si>
    <t>Stephanie Evangelista dos Santos</t>
  </si>
  <si>
    <t>Uilliams Alves de Oliveira Paz</t>
  </si>
  <si>
    <t>Danilo Silva Ferreira</t>
  </si>
  <si>
    <t>Ronaldo Costa Santos</t>
  </si>
  <si>
    <t>Magno Klebson Augustinho Sena</t>
  </si>
  <si>
    <t>Anderson Bonifácio da Silva</t>
  </si>
  <si>
    <t>Ingrid Nayara de Medeiros Brito</t>
  </si>
  <si>
    <t>Isabelle de Medeiros Albuquerque</t>
  </si>
  <si>
    <t>Nicolle Thaynna Alves Marreiro</t>
  </si>
  <si>
    <t>Sarah Rayanne de Lima Silva</t>
  </si>
  <si>
    <t>Elon Fernandes Silva</t>
  </si>
  <si>
    <t>Johnathan Herbert Freire da Silva</t>
  </si>
  <si>
    <t>Letícia Milena Gomes da Silva</t>
  </si>
  <si>
    <t>Gabriela Farias Gomes</t>
  </si>
  <si>
    <t>João Bosco José Barbosa</t>
  </si>
  <si>
    <t>Jose Fernando da Silva Neto</t>
  </si>
  <si>
    <t>Rebeca Vitória da Luz Silva</t>
  </si>
  <si>
    <t>Caique Emanuel da Silva Nunes</t>
  </si>
  <si>
    <t>Alessandro Hiroyuki Iwai da Conceição</t>
  </si>
  <si>
    <t>Amanda Silvestre Chiquites</t>
  </si>
  <si>
    <t>Beatriz Pelichek Moreira</t>
  </si>
  <si>
    <t>Gabriel Azarias de Souza</t>
  </si>
  <si>
    <t>Jade Gusmão Silveira El Check Liasere</t>
  </si>
  <si>
    <t>Lídia Aparecida Branco</t>
  </si>
  <si>
    <t>Luan Domingues Amaral</t>
  </si>
  <si>
    <t>Maria Lúia Monelli Sossai</t>
  </si>
  <si>
    <t>Caíque Giovanni</t>
  </si>
  <si>
    <t>Daniela Kuranaka</t>
  </si>
  <si>
    <t>Isabela Carolini Souza Araujo</t>
  </si>
  <si>
    <t>Isabela Dall’Acqua</t>
  </si>
  <si>
    <t>Murílo de Oliveira Martins</t>
  </si>
  <si>
    <t>Nathália Alves Weigel de Araújo</t>
  </si>
  <si>
    <t>Renata Silva Martins</t>
  </si>
  <si>
    <t>Velda Fraga Farah Barros do Nascimento</t>
  </si>
  <si>
    <t>Mitsuru Arai</t>
  </si>
  <si>
    <t>Paloma Barbalho da Cunha Macêdo</t>
  </si>
  <si>
    <t>Vitória Pereira Alves de Medeiros</t>
  </si>
  <si>
    <t>José Romero dos Santos Silva Júnior</t>
  </si>
  <si>
    <t>Alanny Christiny Costa de Melo</t>
  </si>
  <si>
    <t>Ana Maria Patino Acevedo</t>
  </si>
  <si>
    <t>Guilherme Henrique Amancio Campi</t>
  </si>
  <si>
    <t>Thomás Comar Miranda</t>
  </si>
  <si>
    <t>Tomaz de Moraes e Castro Santos Heizenreder</t>
  </si>
  <si>
    <t>Vinicius de Lima Passos</t>
  </si>
  <si>
    <t>Maxwell Risseli Laurentino da Silva</t>
  </si>
  <si>
    <t>ANTÔNIO MATHEUS LIMA BEZERRA</t>
  </si>
  <si>
    <t>ARTHUR CID DE ABREU</t>
  </si>
  <si>
    <t>EDNOELMA DA SILVA SOUSA</t>
  </si>
  <si>
    <t>ISADORA CRISTINA BEZERRA DO NASCIMENTO</t>
  </si>
  <si>
    <t>JALLYSON LEVY DE QUEIROZ ARAUJO</t>
  </si>
  <si>
    <t>JOÃO LUCAS HERNANDES DETOGNI</t>
  </si>
  <si>
    <t>SÂMARA CAMILA MOURA DE FRANÇA</t>
  </si>
  <si>
    <t>Francisco Bruno Ferreira de Freitas</t>
  </si>
  <si>
    <t>Gleyson Batista de Oliveira</t>
  </si>
  <si>
    <t>Glória Louine Vital da Costa</t>
  </si>
  <si>
    <t>FEDRA ALEXANDRA DE SOUSA VAQUERO MARADO FERREIRA</t>
  </si>
  <si>
    <t>Artur Della Favera</t>
  </si>
  <si>
    <t>Gabriel Lese Pereira</t>
  </si>
  <si>
    <t>Gabriel Rogerio da Silva</t>
  </si>
  <si>
    <t>João Pedro Mireski</t>
  </si>
  <si>
    <t>Luiza Ternes Moresco</t>
  </si>
  <si>
    <t>VITTORIO NARDIN</t>
  </si>
  <si>
    <t>Nayara Rodrigues da Silva Souza</t>
  </si>
  <si>
    <t>Emilly Raquel Oliveira da Silva</t>
  </si>
  <si>
    <t>Maiesk Rodrigues Barreto</t>
  </si>
  <si>
    <t>Karina Maria da Silva</t>
  </si>
  <si>
    <t>Leonardo José Quintero Da Cuna</t>
  </si>
  <si>
    <t>Alef Costa de Araújo</t>
  </si>
  <si>
    <t>Luigi Nogueira Mancuso</t>
  </si>
  <si>
    <t>Mayara Souza Mello</t>
  </si>
  <si>
    <t>Suzane Tiemi Kawahara Shimuta</t>
  </si>
  <si>
    <t>Caique Campos de Oliveira</t>
  </si>
  <si>
    <t>Bruna Castanheira</t>
  </si>
  <si>
    <t>Ana Carla Specht Boeira</t>
  </si>
  <si>
    <t>Eduarda de Castro Flach</t>
  </si>
  <si>
    <t>Maria Eduarda Melentovytch Ribeiro de Castro</t>
  </si>
  <si>
    <t>Pedro Henrique Modesto Araujo</t>
  </si>
  <si>
    <t>ADRIANA HOLZSCHUH GUILHERMANO</t>
  </si>
  <si>
    <t>Ana Caroline de Borba Schwendler</t>
  </si>
  <si>
    <t>Carolina Thomas Lau</t>
  </si>
  <si>
    <t>Geovana Mussato Mello</t>
  </si>
  <si>
    <t>Pedro Augusto Assini</t>
  </si>
  <si>
    <t>Renata Vieira Corrêa</t>
  </si>
  <si>
    <t>Vinícius Milani Nunes</t>
  </si>
  <si>
    <t>Suelly  Ribeiro Hollas</t>
  </si>
  <si>
    <t>Thamires Rafaelle da Silva</t>
  </si>
  <si>
    <t>Josiane Baldo Gomes</t>
  </si>
  <si>
    <t>Adhila Freitas Sanches</t>
  </si>
  <si>
    <t>Glendha Aryelli Carvalho de Souza</t>
  </si>
  <si>
    <t>Lorena Ribeiro de Melo</t>
  </si>
  <si>
    <t>Kilton Renan Alves Pereira</t>
  </si>
  <si>
    <t>Anderson Marciel Pereira De Sales</t>
  </si>
  <si>
    <t>Bruna Assunção Antunes Rebouças</t>
  </si>
  <si>
    <t>Daniel Viana de Freitas</t>
  </si>
  <si>
    <t>Glaíce Oliveira Araújo</t>
  </si>
  <si>
    <t>Iara Maria Souza Medeiros</t>
  </si>
  <si>
    <t>João Paulo de Souza Pereira</t>
  </si>
  <si>
    <t>Josilândia dos Santos Carvalho</t>
  </si>
  <si>
    <t>Letícia Costa da Silva</t>
  </si>
  <si>
    <t>Luiz Augusto Galdino Melo</t>
  </si>
  <si>
    <t>Marcus Vinicius Batista de Morais</t>
  </si>
  <si>
    <t>Maria Helena Lima da Silva</t>
  </si>
  <si>
    <t>Rian Aurélio Vieira</t>
  </si>
  <si>
    <t>Emanuelly Kelly Gomes de Oliveira</t>
  </si>
  <si>
    <t>Jessica Crhistie de Castro Granjeiro Oliveira</t>
  </si>
  <si>
    <t>Paulo Reginaldo Costa Filho</t>
  </si>
  <si>
    <t>Beneficiário</t>
  </si>
  <si>
    <t>Membro da Comissão Gestora</t>
  </si>
  <si>
    <t>Nome do Beneficiário
(caso não seja bolsista)</t>
  </si>
  <si>
    <t>TÉRMINO E CANCELAMENTOS DE BOLSAS</t>
  </si>
  <si>
    <t>Motivo do Término/Cancelamento</t>
  </si>
  <si>
    <t>Classificação Término</t>
  </si>
  <si>
    <t>A. Conclusão do Curso</t>
  </si>
  <si>
    <t>C. Saída para empresa de Óleo &amp; Gás</t>
  </si>
  <si>
    <t>D. Saída para empresa de outros setores</t>
  </si>
  <si>
    <t>F. Saída para curso no exterior (com previsão de retorno)</t>
  </si>
  <si>
    <t>E. Saída para curso no exterior (sem previsão de retorno)</t>
  </si>
  <si>
    <t>B. Utilização de Todas Mensalidades Apoiadas (sem conclusão do curso)</t>
  </si>
  <si>
    <t>G. Motivos Médicos</t>
  </si>
  <si>
    <t>H. Outros</t>
  </si>
  <si>
    <t>Data de Início</t>
  </si>
  <si>
    <t>Data de Término/
Cancelamento</t>
  </si>
  <si>
    <t>Nº de Mensalidades Recebidas</t>
  </si>
  <si>
    <t>Detalhamento do Término/Cancelamento</t>
  </si>
  <si>
    <r>
      <t xml:space="preserve">Atenção: Preencher a </t>
    </r>
    <r>
      <rPr>
        <b/>
        <sz val="9"/>
        <color rgb="FF000000"/>
        <rFont val="Arial"/>
        <family val="2"/>
      </rPr>
      <t>data</t>
    </r>
    <r>
      <rPr>
        <sz val="9"/>
        <color rgb="FF000000"/>
        <rFont val="Arial"/>
        <family val="2"/>
      </rPr>
      <t xml:space="preserve"> em que foi realizado o pagamento da mensalidade devida. Preencher somente gastos efetivados na conta do convênio dentro do período da Prestação de Contas.</t>
    </r>
  </si>
  <si>
    <t>(Exemplo 1 - se a mensalidade relativa ao mês de ago/2020 foi paga em 5 de setembro, preencher 5/09/2020 na coluna ago/20)</t>
  </si>
  <si>
    <t>Indica um pagamento feito sem previsão na folha</t>
  </si>
  <si>
    <t>Favor utilizar uma linha para cada motivo/data/bolsista
É importante atentar que algumas motivações de cancelamento podem implicar na necessidade de devolução das bolsas apoiadas. 
Tais motivações ficam marcadas em amarelo e devem ser justificadas para análise à luz do Manual do Usuário.</t>
  </si>
  <si>
    <t>Tipo de Viagem/Evento</t>
  </si>
  <si>
    <t>Qualquer apontamento em vermelho ou amarelo deverá ser justificado no campo observações.</t>
  </si>
  <si>
    <t>Indica um pagamento devido na folha e não preenchido</t>
  </si>
  <si>
    <t>Para bens de capital e serviços em geral e despesas com viagens (diárias, passagens e inscrições) em eventos internacionais, é obrigatória anuência prévia da ANP/Finep. Tais casos ficam com a marcação amarela ao lado. As anuências devem ser anexadas à Planilha de Prestação de Contas.</t>
  </si>
  <si>
    <t>Valor do Documento Fiscal (R$)</t>
  </si>
  <si>
    <t>Data de Emissão do Documento Fiscal</t>
  </si>
  <si>
    <t>Data do Débito na Conta</t>
  </si>
  <si>
    <t>PRESTAÇÃO DE CONTAS - CHECKLIST DE ENVIO</t>
  </si>
  <si>
    <t>Anexos Necessários:</t>
  </si>
  <si>
    <t>Folhas de Pagamento</t>
  </si>
  <si>
    <t>Autorizações de Taxa de Bancada</t>
  </si>
  <si>
    <t>Detalhamento de Dispêndios - Termino de Bolsas</t>
  </si>
  <si>
    <t>Data Pgto
(Prevista)</t>
  </si>
  <si>
    <t>Parcela 4.1 (Repasse 9 - Semestre 2023/1) - Desconto do valor não executado 7º e 8º Repasse</t>
  </si>
  <si>
    <t>Ainda não inserido</t>
  </si>
  <si>
    <t>23/03/23 e 01/03/23</t>
  </si>
  <si>
    <t>15/02/23 e 23/03/23</t>
  </si>
  <si>
    <t>RAFAEL MENEZES DE OLIVEIRA</t>
  </si>
  <si>
    <t>Letícia Steckel</t>
  </si>
  <si>
    <t>JUSSARA LOPES DE MIRANDA</t>
  </si>
  <si>
    <t>SERGIO BERGAMASCHI</t>
  </si>
  <si>
    <t>DAVID ALVES CASTELO BRANCO</t>
  </si>
  <si>
    <t>JÚLIO CÉSAR PASSOS</t>
  </si>
  <si>
    <t>ANTONIO CELSO DANTAS ANTONINO</t>
  </si>
  <si>
    <t>Denner Silva de Carvalho</t>
  </si>
  <si>
    <t>José Victor Neves Ibrahim</t>
  </si>
  <si>
    <t>Lucas Araújo de Oliveira</t>
  </si>
  <si>
    <t>Vinicius Bueno Bernardes</t>
  </si>
  <si>
    <t>Anna Barbara Serejo Coimbra</t>
  </si>
  <si>
    <t>João Pedro Nunes Cavalcante</t>
  </si>
  <si>
    <t>Jonas da Silva Chaves</t>
  </si>
  <si>
    <t>Paul Richard Marques Acurcio</t>
  </si>
  <si>
    <t>Ricardo Santos de Sousa</t>
  </si>
  <si>
    <t>Joao Marcos Bastos Vieira</t>
  </si>
  <si>
    <t>JESÚS EFRAÍN APOLINAR HERNÁNDEZ</t>
  </si>
  <si>
    <t>Tailane Hauschild</t>
  </si>
  <si>
    <t>Gabriel Cestari Alfaya</t>
  </si>
  <si>
    <t>Eduardo Souza da Cunha</t>
  </si>
  <si>
    <t>Carlos Felipe Guimarães Lodi</t>
  </si>
  <si>
    <t>ANA CRISTINA DE ARAUJO COLLAÇO</t>
  </si>
  <si>
    <t>BRENNO DANHO VÉRAS EVANGELISTA</t>
  </si>
  <si>
    <t>FLAVIA RODRIGUES ALVARES</t>
  </si>
  <si>
    <t>JOÃO MARIO BRITO NETO</t>
  </si>
  <si>
    <t>LUCAS VIEIRA DE SOUZA</t>
  </si>
  <si>
    <t>MICHELLE RAMOS CAVALCANTE FORTUNATO</t>
  </si>
  <si>
    <t>RAYANE DE SOUZA SOARES</t>
  </si>
  <si>
    <t>JÉSSICA DE OLIVEIRA SOUZA</t>
  </si>
  <si>
    <t>MATEUS PERISSÉ MOREIRA</t>
  </si>
  <si>
    <t>NAYANNA SOUZA PASSOS</t>
  </si>
  <si>
    <t>PEDRO HENRIQUE ANTUNES DA SILVA</t>
  </si>
  <si>
    <t>CRISTIANE ROSSI DE OLIVEIRA</t>
  </si>
  <si>
    <t>Luciane Baldassari Soares</t>
  </si>
  <si>
    <t>Gisele Barbosa Florêncio</t>
  </si>
  <si>
    <t>Lucas Araújo Lima Almeida</t>
  </si>
  <si>
    <t>Danilo Patrício do Nascimento</t>
  </si>
  <si>
    <t>João Miguel de Matos Queiroz</t>
  </si>
  <si>
    <t>João Victor Velanes de Faria Ribeiro da Silva</t>
  </si>
  <si>
    <t>VILCKMA OLIVEIRA DE SANTANA</t>
  </si>
  <si>
    <t>CELMY MARIA BEZERRA DE MENEZES BARBOSA</t>
  </si>
  <si>
    <t>ALAN GOMES DA CÂMARA</t>
  </si>
  <si>
    <t>DJHONY BARBOSA DE OLIVEIRA</t>
  </si>
  <si>
    <t>ELTON FILIPE TENÓRIO DE LIMA</t>
  </si>
  <si>
    <t>HELAN THAIRE DE ALBUQUERQUE ALVES</t>
  </si>
  <si>
    <t>ÍCARO VINÍCIUS DE SOUZA JUVENAL</t>
  </si>
  <si>
    <t>RAFAELA DE MELO FREIRE</t>
  </si>
  <si>
    <t>TAINAH LOPES FERREIRA</t>
  </si>
  <si>
    <t>WILLIAM OTTONI BARBOSA AZEVEDO</t>
  </si>
  <si>
    <t>GABRIEL FILIPE OLIVEIRA DO NASCIMENTO</t>
  </si>
  <si>
    <t>MARCELA BINO DA SILVA SANTOS</t>
  </si>
  <si>
    <t>MATHEUS HENRIQUE CASTANHA CAVALCANTI</t>
  </si>
  <si>
    <t>SANTIAGO ARIAS HENAO</t>
  </si>
  <si>
    <t>JEAN HÉLITON LOPES DOS SANTOS</t>
  </si>
  <si>
    <t>Carlos Vinicius Rocha Pegado de Queiroz</t>
  </si>
  <si>
    <t>Laila Franca da Costa</t>
  </si>
  <si>
    <t>Ludmilla Mello de Amorim</t>
  </si>
  <si>
    <t>Tirzah Lorato Moraes Silva</t>
  </si>
  <si>
    <t>Paulo Gabriel Santos Campos de Siqueira</t>
  </si>
  <si>
    <t>Maria Eduarda Freire de Araújo</t>
  </si>
  <si>
    <t>Sérgio Leandro Pessoa de Q. Campos</t>
  </si>
  <si>
    <t>Carlos Esteban Delgado Noriega</t>
  </si>
  <si>
    <t>Fábio Augusto Gomes Vieira Reis</t>
  </si>
  <si>
    <t>Vittorio Nardin</t>
  </si>
  <si>
    <t>Yaniqui Falcão Costa</t>
  </si>
  <si>
    <t>Mariana Silva de Espíndola</t>
  </si>
  <si>
    <t>Bruna Pés Nicola</t>
  </si>
  <si>
    <t>Maiko Rodrigues Monteiro</t>
  </si>
  <si>
    <t>Mirela de Araujo Reis</t>
  </si>
  <si>
    <t>MONICA ARAUJO DAS NEVES</t>
  </si>
  <si>
    <t>WENDELL FERREIRA DE LA SALLES</t>
  </si>
  <si>
    <t>CLOVIS DA CONCEIÇÃO MELO MARTINS JUNIOR</t>
  </si>
  <si>
    <t>DIEGO DE OLIVEIRA DANTAS</t>
  </si>
  <si>
    <t>YAN FERREIRA DA SILVA</t>
  </si>
  <si>
    <t>ANA BEATRIZ DA SILVA DOS SANTOS</t>
  </si>
  <si>
    <t>DIEGO MARTINS MONTEIRO</t>
  </si>
  <si>
    <t>ERISON WALDIRIO VIEIRA SANTOS</t>
  </si>
  <si>
    <t>HENRIQUE CARDOSO COSTA</t>
  </si>
  <si>
    <t>ISRAEL DA LUZ RODRIGUES</t>
  </si>
  <si>
    <t>JAINE CARVALHO SILVA</t>
  </si>
  <si>
    <t>MARIA CLARA BRANDÃO DE MORAIS</t>
  </si>
  <si>
    <t>WANSLHISON DA SILVA SOARES</t>
  </si>
  <si>
    <t>WEMETH DA SILVA SOARES</t>
  </si>
  <si>
    <t>CAMILA ALMEIDA DOS SANTOS</t>
  </si>
  <si>
    <t>LUCIANA PEREIRA BARBOSA</t>
  </si>
  <si>
    <t>TAYNA CRISTINA SOUSA SILVA</t>
  </si>
  <si>
    <t>MARTA DE OLIVEIRA BARREIROS</t>
  </si>
  <si>
    <t>LYZETTE GONÇALVES MORAES DE MOURA</t>
  </si>
  <si>
    <t>CRISTIANA REIS RIBEIRO</t>
  </si>
  <si>
    <t>VITÓRIA DA NOBREGA GALVÃO</t>
  </si>
  <si>
    <t>JANDERSON GUEDES DA SILVA</t>
  </si>
  <si>
    <t>Fedra Alexandra de Sousa Vaquero Marado Ferreira</t>
  </si>
  <si>
    <t>Deborah Sousa Vidal</t>
  </si>
  <si>
    <t>Erijanio Nonato da Silva</t>
  </si>
  <si>
    <t>ALEXANDRE BARBOSA DA SILVA</t>
  </si>
  <si>
    <t>Caroline Sayuri Yamada</t>
  </si>
  <si>
    <t>Camilla Rocha de Oliveira Fontoura</t>
  </si>
  <si>
    <t>Mariana Areias Correia Cardoso</t>
  </si>
  <si>
    <t>Anderson Bueno Lopes</t>
  </si>
  <si>
    <t>Vitor Lucas Vaz Soeira</t>
  </si>
  <si>
    <t>Carolina Mocelin Gomes Pires</t>
  </si>
  <si>
    <t>Bruno Silveira Gomes</t>
  </si>
  <si>
    <t>Joseane Amorim Silva</t>
  </si>
  <si>
    <t>Janine Aparecida Pereira Gazoni</t>
  </si>
  <si>
    <t>Juan Carlos Ramos de Oliveira</t>
  </si>
  <si>
    <t>Fernando Nogueira Cardoso</t>
  </si>
  <si>
    <t>Filipe Constantino dos Santos</t>
  </si>
  <si>
    <t>Gabriel Roberto Andrioli de Almeida</t>
  </si>
  <si>
    <t>Maria Gabriela Santos Bedran Gauy</t>
  </si>
  <si>
    <t>Daniel Andrade Miranda</t>
  </si>
  <si>
    <t>Felipe Kneip Marozo</t>
  </si>
  <si>
    <t>Thiago Estrela Kalid</t>
  </si>
  <si>
    <t>Victor Hugo Rodrigues Machado</t>
  </si>
  <si>
    <t>Felipe Derewlany Gutierrez</t>
  </si>
  <si>
    <t>Celina Kakitani</t>
  </si>
  <si>
    <t>Matheus Machado dos Santos</t>
  </si>
  <si>
    <t>Paula Spotorno de Oliveira</t>
  </si>
  <si>
    <t>Maxwell Schiavon</t>
  </si>
  <si>
    <t>Marcos José Moraes da Silva</t>
  </si>
  <si>
    <t>Ana Clara MOREIRA DE SANTANA SANTOS</t>
  </si>
  <si>
    <t>João Victor Carvalho de Mattos</t>
  </si>
  <si>
    <t>Matheus Nogueira Gusmão Rodrigues dos Santos</t>
  </si>
  <si>
    <t>Stefany Araujo Matos Lima</t>
  </si>
  <si>
    <t>Renata Gomes Carvalho</t>
  </si>
  <si>
    <t>Bruno Nascimento Pereira</t>
  </si>
  <si>
    <t>Leticia Brandão Gomes de Sousa</t>
  </si>
  <si>
    <t>Milena Ramos da Silva Duarte</t>
  </si>
  <si>
    <t>Rafael Silva dos Santos</t>
  </si>
  <si>
    <t>Rodrigo Yamaki Mitre</t>
  </si>
  <si>
    <t>Mauro Hugo Mathias</t>
  </si>
  <si>
    <t>Aline Maria Sales Solano</t>
  </si>
  <si>
    <t>IONARA FREITAS SILVA</t>
  </si>
  <si>
    <t>Túlio Rodrigues Feitosa da Silva</t>
  </si>
  <si>
    <t>Alícia Corrêa Lucena</t>
  </si>
  <si>
    <t>Giulia Ciacci Zanella</t>
  </si>
  <si>
    <t>Allan Ricardo Starke</t>
  </si>
  <si>
    <t>Larissa Ferreira Vasconcelos</t>
  </si>
  <si>
    <t>Rebecca Bastos Boschoski</t>
  </si>
  <si>
    <t>Fernanda Airoldi Colombo</t>
  </si>
  <si>
    <t>Thalyta Fonseca Silva</t>
  </si>
  <si>
    <t>João Wancura</t>
  </si>
  <si>
    <t>Walter Sperandio Sampaio</t>
  </si>
  <si>
    <t>Nelson Godinho Tebaldi</t>
  </si>
  <si>
    <t>Pablo Santana Lemos</t>
  </si>
  <si>
    <t>Aline de Meneses Cunha</t>
  </si>
  <si>
    <t>BIANCA DE MELO MAIA DAS NEVES</t>
  </si>
  <si>
    <t>LUANA CRISTINA SOUSA DE OLIVEIRA</t>
  </si>
  <si>
    <t>STHEFFERSON BRUNO COSTA FERREIRA</t>
  </si>
  <si>
    <t>Yan Caio Morais Costa</t>
  </si>
  <si>
    <t>Matheus da Silva Campos</t>
  </si>
  <si>
    <t>Felipe Costa Girardi</t>
  </si>
  <si>
    <t>Rodrigo Rosa de Barros</t>
  </si>
  <si>
    <t>Marco Aurélio Ferrari</t>
  </si>
  <si>
    <t>Alexandre Bruno Calero Garriga</t>
  </si>
  <si>
    <t>Christina de Melo Teixeira</t>
  </si>
  <si>
    <t>Felipe Santos Rodrigues</t>
  </si>
  <si>
    <t>Gustavo Martins Marzullo de Britto</t>
  </si>
  <si>
    <t>Larissa Paiva Godinho</t>
  </si>
  <si>
    <t>Miguel Base de Abreu</t>
  </si>
  <si>
    <t>Rayza Maria de Oliveira Fonseca</t>
  </si>
  <si>
    <t>Vinícius Cardoso Lucas</t>
  </si>
  <si>
    <t>José Ricardo Prochnow</t>
  </si>
  <si>
    <t>Duván Sanchés Quintana</t>
  </si>
  <si>
    <t>Dayanne Fonseca Dantas</t>
  </si>
  <si>
    <t>Elaine Cristina Lopes Pereira</t>
  </si>
  <si>
    <t>Douglas Bazo de Castro</t>
  </si>
  <si>
    <t>Carlos Castro Vieira Quaresma</t>
  </si>
  <si>
    <t>Sarah Adriana Rocha Soares</t>
  </si>
  <si>
    <t>Guilherme Martins Delabrida</t>
  </si>
  <si>
    <t>Chayane Vitoria Felix Fonseca</t>
  </si>
  <si>
    <t>Edilson Baraúna dos Santos</t>
  </si>
  <si>
    <t>Irosvaldo Ferreira de Carvalho Filho</t>
  </si>
  <si>
    <t>André Ribeiro Bezerra</t>
  </si>
  <si>
    <t>Arthur Sampaio Moller</t>
  </si>
  <si>
    <t>Daniel Henrique Silva Rodrigues Pereira</t>
  </si>
  <si>
    <t>Karolayne dos Reis Quintiliano</t>
  </si>
  <si>
    <t>Lucas Cézar Figueiredo Farias</t>
  </si>
  <si>
    <t>Victoria Almeida Conrado</t>
  </si>
  <si>
    <t>HÉRICO GONÇALVES VALIATI</t>
  </si>
  <si>
    <t>VÂNYA MÁRCIA DUARTE PASA</t>
  </si>
  <si>
    <t>FRANCISCA GABRIELA LOPES ROSADO</t>
  </si>
  <si>
    <t>NATÁLIA LIMA LUIZ</t>
  </si>
  <si>
    <t>YURI GONTIJO ROSA</t>
  </si>
  <si>
    <t>ALEXANDRE AUGUSTO SALVADOR BARBOSA</t>
  </si>
  <si>
    <t>GABRIEL DIAS GODINHO</t>
  </si>
  <si>
    <t>PABLO BATISTA MENDES</t>
  </si>
  <si>
    <t>ÍTALO MARQUES DA COSTA</t>
  </si>
  <si>
    <t>JÉSSIKA THAYANNE DA SILVA</t>
  </si>
  <si>
    <t>LEONARDO GOMES DE ABREU</t>
  </si>
  <si>
    <t>MARIANA GUALBERTO DE MENDONÇA</t>
  </si>
  <si>
    <t>FABIANA PEREIRA DE SOUSA</t>
  </si>
  <si>
    <t>HENRIQUE DOS SANTOS OLIVEIRA</t>
  </si>
  <si>
    <t>LIVIA SCHEFFER SANTOS</t>
  </si>
  <si>
    <t>RODOLFO CÉSAR COSTA FLESCH</t>
  </si>
  <si>
    <t>RAFAEL SARTORI</t>
  </si>
  <si>
    <t>VINICIUS TROMBIN BARROS</t>
  </si>
  <si>
    <t>CARLOS EDUARDO XAVIER CORREIA</t>
  </si>
  <si>
    <t>LUIZ GUSTAVO DAL MAGRO</t>
  </si>
  <si>
    <t>PEDRO SLAVIERO DE VARGAS</t>
  </si>
  <si>
    <t>RAFAEL HEIDEMANN DE SANTANA</t>
  </si>
  <si>
    <t>CAIO CESAR BRANCO NUNES</t>
  </si>
  <si>
    <t>ERIC MOCHIUTTI</t>
  </si>
  <si>
    <t>ERIQUE MOSER</t>
  </si>
  <si>
    <t>JOÃO PEDRO BRUNONI</t>
  </si>
  <si>
    <t>SERIGNE KHASSIM MBAYE</t>
  </si>
  <si>
    <t>MARCELO MENEZES MORATO</t>
  </si>
  <si>
    <t>BRUNO LENILSON COSTA DA GAMA SARAIVA</t>
  </si>
  <si>
    <t>EDUARDO MACH QUEIROZ</t>
  </si>
  <si>
    <t>CAMILLA ROCHA DE OLIVEIRA FONTOURA</t>
  </si>
  <si>
    <t>FELIPE PEREIRA DA SILVA</t>
  </si>
  <si>
    <t>ANA LUIZA OLIVEIRA DA SILVA</t>
  </si>
  <si>
    <t>GABRIEL CARLOS FRANCISCO</t>
  </si>
  <si>
    <t>GABRIEL GUEDES DOS SANTOS MOTTA</t>
  </si>
  <si>
    <t>IGOR SCHANUEL CARDOSO</t>
  </si>
  <si>
    <t>JOSÉ VICTOR NEVES IBRAHIM</t>
  </si>
  <si>
    <t>JÚLIA FRAUCHES DO NASCIMENTO</t>
  </si>
  <si>
    <t>KAREN PEREZ DOS SANTOS</t>
  </si>
  <si>
    <t>MARIA EDUARDA PEREIRA BARROS</t>
  </si>
  <si>
    <t>MARIANA AREIAS CORREIA CARDOSO</t>
  </si>
  <si>
    <t>MATHEUS DA SILVA CAMPOS</t>
  </si>
  <si>
    <t>MOISÉS MONTEIRO RAMOS DA SILVA</t>
  </si>
  <si>
    <t>OHANNA DA MOTTA DE JESUS TEIXEIRA</t>
  </si>
  <si>
    <t>PEDRO TAVARES PEREIRA</t>
  </si>
  <si>
    <t>POLYANNA KORT KAMP DIAS</t>
  </si>
  <si>
    <t>RAQUEL REINER TAVARES</t>
  </si>
  <si>
    <t>TATIANA DE OLIVEIRA PINTO</t>
  </si>
  <si>
    <t>ANDRÉA PEREIRA PARENTE</t>
  </si>
  <si>
    <t>FLÁVIO DA SILVA FRANCISCO</t>
  </si>
  <si>
    <t>MÔNICA CARUSO STOQUE</t>
  </si>
  <si>
    <t>ALEXANDRE GONÇALVES EVSUKOFF</t>
  </si>
  <si>
    <t>BRUNO CAVALCANTE MOTA</t>
  </si>
  <si>
    <t>ABRAAO CARVALHO GOMES</t>
  </si>
  <si>
    <t>EMILY KATARINE FERREIRA VALE</t>
  </si>
  <si>
    <t>GABRIEL DA SILVA SOUZA</t>
  </si>
  <si>
    <t>GABRIEL DE ABREU PINTO JUNIOR</t>
  </si>
  <si>
    <t>RAFAEL CARDIM DOS SANTOS</t>
  </si>
  <si>
    <t>ANDERSON BUENO LOPES</t>
  </si>
  <si>
    <t>DIEGO ANGELO LIBÂNIO</t>
  </si>
  <si>
    <t>FERNANDO HENRIQUE GUIMARÃES REZENDE</t>
  </si>
  <si>
    <t>GABRIELLE DE SOUZA BRUM</t>
  </si>
  <si>
    <t>SIMONE DE CARVALHO MIYOSHI</t>
  </si>
  <si>
    <t>FÉLIX THADEU TEIXEIRA GONÇALVES</t>
  </si>
  <si>
    <t>CAIO CESAR DE OLIVEIRA TRIGO</t>
  </si>
  <si>
    <t>THIAGO GUEDIN VERRATTI</t>
  </si>
  <si>
    <t>VANESSA RUFATO CARPI</t>
  </si>
  <si>
    <t>AMANDA GABRIELA APARECIDA SILVA LEITE</t>
  </si>
  <si>
    <t>ESHAIL MIGUEL VALLEJOS</t>
  </si>
  <si>
    <t>LÂNIA CAMILO DE OLIVEIRA</t>
  </si>
  <si>
    <t>MARCELO RAMOS MARTINS</t>
  </si>
  <si>
    <t>CLEITON DE SOUZA BERALDO</t>
  </si>
  <si>
    <t>EDUARDO HENRIQUE GOMES EVARISTO</t>
  </si>
  <si>
    <t>ISABELLA BRANCO RENOLPHI</t>
  </si>
  <si>
    <t>PEDRO HENRIQUE DUARTE ROMERA</t>
  </si>
  <si>
    <t>LUCAS RIBEIRO DE ALMEIDA</t>
  </si>
  <si>
    <t>LUÍS EDUARDO DE A. P. E F. DE CARVALHO</t>
  </si>
  <si>
    <t>RENATA DE TOLEDO CINTRA</t>
  </si>
  <si>
    <t>RICARDO SBRAGIO</t>
  </si>
  <si>
    <t>RODRIGO VITAL SALVADOR</t>
  </si>
  <si>
    <t>MARYSILVIA FERREIRA DA COSTA</t>
  </si>
  <si>
    <t>EHSAN NIKKHAH</t>
  </si>
  <si>
    <t>SÉRGIO LUIS GONZALEZ ASSIAS</t>
  </si>
  <si>
    <t>DANIEL DA SILVA CALIXTO</t>
  </si>
  <si>
    <t>ELOÁ CRUZ PUELL</t>
  </si>
  <si>
    <t>GABRIEL LUIZ RIBEIRO</t>
  </si>
  <si>
    <t>LUANA DE JESUS DA SILVA LIMA</t>
  </si>
  <si>
    <t>MATHEUS PEREIRA DE OLIVEIRA E SILVA</t>
  </si>
  <si>
    <t>PEDRO LUNA ARAÚJO OLIVEIRA</t>
  </si>
  <si>
    <t>PEDRO WUTKOVSKY DOS REIS</t>
  </si>
  <si>
    <t>FILIPE SALVADOR LOPES</t>
  </si>
  <si>
    <t>GABRIELLA RAMOS LACERDA FERREIRA</t>
  </si>
  <si>
    <t>GEOVANA PEREIRA DRUMOND</t>
  </si>
  <si>
    <t>JOÃO ROBERTO ALVES</t>
  </si>
  <si>
    <t>MARCELO JOSÉ COLAÇO</t>
  </si>
  <si>
    <t>BRUNO HENRIQUE MARQUES MARGOTTO</t>
  </si>
  <si>
    <t>CARLOS EDUARDO POLATSCHEK KOPPERSCHMIDT</t>
  </si>
  <si>
    <t>CAROLINA NASCIMENTO DA SILVA</t>
  </si>
  <si>
    <t>DANIEL MOREIRA SPESANI</t>
  </si>
  <si>
    <t>JOÃO PEDRO RODRIGUES FERREIRA</t>
  </si>
  <si>
    <t>FELIPE FERES FERREIRA</t>
  </si>
  <si>
    <t>MICHEL SILVA BONIFÁCIO</t>
  </si>
  <si>
    <t>BRENO PINHEIRO JACOB</t>
  </si>
  <si>
    <t>GUSTAVO LUZ XAVIER DA COSTA</t>
  </si>
  <si>
    <t>LUCAS RUFFO PINTO</t>
  </si>
  <si>
    <t>THIAGO CAMARGO RODRIGUES</t>
  </si>
  <si>
    <t>BRUNO GUILHERME CORRÊA SILVA</t>
  </si>
  <si>
    <t>GABRIELA ALVES ESTRELA</t>
  </si>
  <si>
    <t>MAGNUS CARVALHO DE VILHENA PRATA</t>
  </si>
  <si>
    <t>PRISCILLA VELLOSO DE ALBUQUERQUE NUNES</t>
  </si>
  <si>
    <t>JOSÉ ANTONIO MOREIRA LIMA</t>
  </si>
  <si>
    <t>GRACE MARY DOS SANTOS SILVA</t>
  </si>
  <si>
    <t>BRUNO JORGE MACEDO DOS SANTOS</t>
  </si>
  <si>
    <t>YAGO CHAMOUN FERREIRA SOARES</t>
  </si>
  <si>
    <t>ANA CAROLINA DESTRI LIBERATORE</t>
  </si>
  <si>
    <t>JÚLIA MACHADO DE SOUZA</t>
  </si>
  <si>
    <t>PEDRO EUGENIO AMARAL DOS SANTOS</t>
  </si>
  <si>
    <t>CAIO VINÍCIUS SANTOS CARTAXO</t>
  </si>
  <si>
    <t>HENRIQUE NUNES UCHOA</t>
  </si>
  <si>
    <t>SAMUEL NASCIMENTO CÂNDIDO</t>
  </si>
  <si>
    <t>PEDRO HENRIQUE AMORIM ANJOS</t>
  </si>
  <si>
    <t>PAULA AIDA SESINI</t>
  </si>
  <si>
    <t>FRANCYNE MARTINS ESPÍNDOLA</t>
  </si>
  <si>
    <t>DIEGO ALEX MAYER</t>
  </si>
  <si>
    <t>RAIMUNDO RENATO DE MELO NETO</t>
  </si>
  <si>
    <t>SÍLVIA BETTA CANEVER</t>
  </si>
  <si>
    <t>ANDRÉ SORATO FRAGNANI</t>
  </si>
  <si>
    <t>ANNA LUÍZA LIMA ZORTÉA</t>
  </si>
  <si>
    <t>DIEGO SIMÃO GONÇALVES</t>
  </si>
  <si>
    <t>EDUARDO CARPES DIB</t>
  </si>
  <si>
    <t>MATEUS YUNES DE MEIRELLES</t>
  </si>
  <si>
    <t>THOMAS PHILIP STARUCKA</t>
  </si>
  <si>
    <t>JOSÉ ESTEVÃO ANDRÉ MENDONÇA</t>
  </si>
  <si>
    <t>JÚLIA DE OLIVEIRA MARTINS MULLER</t>
  </si>
  <si>
    <t>LUÍS HENRIQUE ZIMMERMANN FEISTEL</t>
  </si>
  <si>
    <t>MICAEL KUKLA RAMOS</t>
  </si>
  <si>
    <t>VICTOR DE AGUIAR PEDOTT</t>
  </si>
  <si>
    <t>ELISÂNGELA GUZI DE MORAES</t>
  </si>
  <si>
    <t>LETÍCIA ALVES DA COSTA LAQUA</t>
  </si>
  <si>
    <t>ANA PAULA CANARINES</t>
  </si>
  <si>
    <t>HAROLDO DE ARAÚJO PONTE</t>
  </si>
  <si>
    <t>BRUNA RICETTI MARGARIDA</t>
  </si>
  <si>
    <t>SAMUEL CAVALLI KLUTHCOVSKY</t>
  </si>
  <si>
    <t>SANDMARA LANHI</t>
  </si>
  <si>
    <t>IGOR CARVALHO LOSINA</t>
  </si>
  <si>
    <t>JOSÉ ANTÔNIO MIRANDA MATTEI</t>
  </si>
  <si>
    <t>JULIANA DE FATIMA PRESTES SOUZA</t>
  </si>
  <si>
    <t>JULIANA TIEMI DAVID</t>
  </si>
  <si>
    <t>KEVIN VINICIUS BRANCO YANG</t>
  </si>
  <si>
    <t>MAYARA MIZEVSKI CECCO</t>
  </si>
  <si>
    <t>RODRIGO ENZO VIERGBISKI SCHWITZNER</t>
  </si>
  <si>
    <t>VITOR LUCAS VAZ SOEIRA</t>
  </si>
  <si>
    <t>BRUNO FERRARI DE ALMEIDA PRADO</t>
  </si>
  <si>
    <t>FELIPE PENTEADO HARDT</t>
  </si>
  <si>
    <t>GIOVANA SIGNORI IAMIN</t>
  </si>
  <si>
    <t>NADIA MARIA DO VALLE RAMOS</t>
  </si>
  <si>
    <t>CAROLINA MOCELIN GOMES PIRES</t>
  </si>
  <si>
    <t>RENATA BACHMANN GUIMARÃES VALT</t>
  </si>
  <si>
    <t>MÁRCIA CORRÊA MACHADO</t>
  </si>
  <si>
    <t>CARLOS PÉREZ BERGMANN</t>
  </si>
  <si>
    <t>FRANCIELI GONÇALVES FRANCESCHINI</t>
  </si>
  <si>
    <t>LETÍCIA STECKEL</t>
  </si>
  <si>
    <t>ALICE GUIMARÃES WENDESTEIN</t>
  </si>
  <si>
    <t>BRUNO SILVEIRA GOMES</t>
  </si>
  <si>
    <t>EDUARDO BLAUTH AHLERT</t>
  </si>
  <si>
    <t>EDUARDO RODRIGUES GONÇALVES</t>
  </si>
  <si>
    <t>GIOVANA FIOR GIACOMOLLI</t>
  </si>
  <si>
    <t>JENNIFER LEIRIA</t>
  </si>
  <si>
    <t>ANA PAULA GOMES DE ALMEIDA</t>
  </si>
  <si>
    <t>FELIPE COSTA GIRARDI</t>
  </si>
  <si>
    <t>GABRIELA ALVES ZORZI</t>
  </si>
  <si>
    <t>HENRIQUE EMÍLIO AGUILAR</t>
  </si>
  <si>
    <t>PEDRO AUGUSTO MACHADO VITOR</t>
  </si>
  <si>
    <t>TANIA MARIA BASEGIO</t>
  </si>
  <si>
    <t>ERICK VAZ</t>
  </si>
  <si>
    <t>ROBERTO IANNUZZI</t>
  </si>
  <si>
    <t>MARIANE CRISTINA TROMBETTA</t>
  </si>
  <si>
    <t>MONICA OLIVEIRA MANNA</t>
  </si>
  <si>
    <t>ANA PAULA MIRABELLI STENSMANN</t>
  </si>
  <si>
    <t>ANDRESSA FELDKIRCHER</t>
  </si>
  <si>
    <t>CAROLINE AZZOLINI PONTEL</t>
  </si>
  <si>
    <t>JOÃO MIGUEL MARASCHIN SANTOS</t>
  </si>
  <si>
    <t>LAÍS VIEIRA GENRO</t>
  </si>
  <si>
    <t>MICHELLE CARDOSO DA SILVA</t>
  </si>
  <si>
    <t>PEDRO COSTABILE DE SOUZA</t>
  </si>
  <si>
    <t>THIAGO ARIEL RAMBO MOHR</t>
  </si>
  <si>
    <t>BRUNO SILVERSTON ANGONESE</t>
  </si>
  <si>
    <t>GABRIEL SCHÄFFER SIPP</t>
  </si>
  <si>
    <t>JHENIFER CAROLINE DA SILVA PAIM</t>
  </si>
  <si>
    <t>MARCELO CANALS MEUCCI</t>
  </si>
  <si>
    <t>ROSSANO DALLA LANA MICHEL</t>
  </si>
  <si>
    <t>GABRIEL BERTOLINI</t>
  </si>
  <si>
    <t>RENATA DOS SANTOS ALVARENGA KUCHLE</t>
  </si>
  <si>
    <t>JACQUELINE GISELE BATISTA SILVA</t>
  </si>
  <si>
    <t>MARCELO COLOMER FERRARO</t>
  </si>
  <si>
    <t>BERNARDO MILLAN MORGADO</t>
  </si>
  <si>
    <t>HUGO BORGES DA SILVA</t>
  </si>
  <si>
    <t>JOÃO PEDRO BASTOS DA ROCHA MIRANDA</t>
  </si>
  <si>
    <t>JOSEANE AMORIM SILVA</t>
  </si>
  <si>
    <t>PEDRO DE CAMPOS BARBOSA MORENO</t>
  </si>
  <si>
    <t>RENATO BARROS LIMA</t>
  </si>
  <si>
    <t>RICARDO GONÇALVES CAVALCANTE</t>
  </si>
  <si>
    <t>BEATRIZ ROSENBURG MARQUES</t>
  </si>
  <si>
    <t>ELIEL PRUEZA DE OLIVEIRA</t>
  </si>
  <si>
    <t>LETÍCIA ANSELMO DE MATTOS</t>
  </si>
  <si>
    <t>MARIA LUÍZA FERNANDES FONSECA</t>
  </si>
  <si>
    <t>PAULO CAMARGO SILVA</t>
  </si>
  <si>
    <t>RODRIGO ROSA DE BARROS</t>
  </si>
  <si>
    <t>ELIZABETE FERNANDES LUCAS</t>
  </si>
  <si>
    <t>BIANCA BASSETTI E SILVA</t>
  </si>
  <si>
    <t>JUAN DAVID LOPES VARGAS</t>
  </si>
  <si>
    <t>JUAN PABLO CUENCA VARGAS</t>
  </si>
  <si>
    <t>ALEXANDRE RAFAEL KUZNIEWSKI</t>
  </si>
  <si>
    <t>EDUARDO SOARES DA SILVA PEREIRA</t>
  </si>
  <si>
    <t>GIULIA SILVARES VIEIRA</t>
  </si>
  <si>
    <t>JULIA BARBOZA DE SOUZA</t>
  </si>
  <si>
    <t>LUCAS FERNANDES TEIXEIRA</t>
  </si>
  <si>
    <t>LUIS FELIPE RIBEIRO ANDRADE</t>
  </si>
  <si>
    <t>MARIA EDUARDA PINTO DAVID FURTADO</t>
  </si>
  <si>
    <t>MATEUS SILVA BARROS ROSADO</t>
  </si>
  <si>
    <t>PEDRO FELIPE GEMINIANO PRIMO DE PAULA E SOUSA</t>
  </si>
  <si>
    <t>SOPHIA ELIZABETH CEZAR E SILVA</t>
  </si>
  <si>
    <t>THIAGO MAIA MARTINS</t>
  </si>
  <si>
    <t>VITOR SOARES FERREIRA</t>
  </si>
  <si>
    <t>JOÃO PEDRO DANTAS FERREIRA</t>
  </si>
  <si>
    <t>MARIANA DOS SANTOS DE AQUINO</t>
  </si>
  <si>
    <t>VANESSA MARTINS PICOLI</t>
  </si>
  <si>
    <t>ELAINE CRISTINA LOPES PEREIRA</t>
  </si>
  <si>
    <t>KÁRIDA LÚCIA SILVA DO ESPIRITO SANTO PALHEIROS</t>
  </si>
  <si>
    <t>LÍDIA YOKOYAMA</t>
  </si>
  <si>
    <t>DANIELA HURTADO TEJADA</t>
  </si>
  <si>
    <t>GABRIEL DE FIGUEIREDO DA COSTA</t>
  </si>
  <si>
    <t>ICARO BARBOZA BOA MORTE</t>
  </si>
  <si>
    <t>ANDRÉ LOPES PEREIRA</t>
  </si>
  <si>
    <t>CAROLINA COUTINHO MENDONÇA DE SOUZA</t>
  </si>
  <si>
    <t>GABRIELLA CASADO COELHO DA SILVA</t>
  </si>
  <si>
    <t>GIULIA DE JESUS DA SILVA</t>
  </si>
  <si>
    <t>GONÇALO FONTENELE BATISTA JUNIOR</t>
  </si>
  <si>
    <t>ISABELLA ARAUJO MARTINS FERNANDES</t>
  </si>
  <si>
    <t>JANINE APARECIDA PEREIRA GAZONI</t>
  </si>
  <si>
    <t>JESSICA DOS SANTOS CUGULA</t>
  </si>
  <si>
    <t>JHONATÃ HENRIQUE PAIVA DE MELO</t>
  </si>
  <si>
    <t>JUAN CARLOS RAMOS DE OLIVEIRA</t>
  </si>
  <si>
    <t>LUAN LOPES DOS SANTOS</t>
  </si>
  <si>
    <t>LUIZA GONÇALVES IBANEZ RIBEIRO</t>
  </si>
  <si>
    <t>RHAMON VICTOR MENEZES LIMA BASTOS GARCIA</t>
  </si>
  <si>
    <t>RODRIGO VASCONCELOS GLÓRIA</t>
  </si>
  <si>
    <t>THAMIRIS BERNARDO DE PAULA</t>
  </si>
  <si>
    <t>FERNANDO NOGUEIRA CARDOSO</t>
  </si>
  <si>
    <t>JULIANA BARBOZA DO NASCIMENTO</t>
  </si>
  <si>
    <t>RAFAEL DE FREITAS MOURA</t>
  </si>
  <si>
    <t>RAÍSSA ANDRÉ DE ARAUJO</t>
  </si>
  <si>
    <t>TIPHANE ANDRADE FIGUEIRA</t>
  </si>
  <si>
    <t>ELISA MARIA MANO ESTEVES</t>
  </si>
  <si>
    <t>JOSIAS DE SOUZA BORGES</t>
  </si>
  <si>
    <t>JULIO CESAR RAMALHO CYRINO</t>
  </si>
  <si>
    <t>GABRIELE DOS SANTOS SILVA</t>
  </si>
  <si>
    <t>RENATA MONT`ALVERNE BRAUN CHAVES MARTINS</t>
  </si>
  <si>
    <t>BRUNO VAZ SILVA</t>
  </si>
  <si>
    <t>CAIO HENRIQUE MANGANELI</t>
  </si>
  <si>
    <t>GIULIA ELVIRA ARAUJO SANTANA CARVALHO</t>
  </si>
  <si>
    <t>JANAINA ALVES MONTEIRO DE CASTRO</t>
  </si>
  <si>
    <t>LARYSSA MARIA RAMOS DA SILVA</t>
  </si>
  <si>
    <t>MARCUS VINÍCIUS DA CRUZ</t>
  </si>
  <si>
    <t>MARLON BARRETO SILVA</t>
  </si>
  <si>
    <t>PEDRO LUCAS FONSECA DE SENA</t>
  </si>
  <si>
    <t>VINÍCIUS ALMEIDA DE OLIVEIRA</t>
  </si>
  <si>
    <t>VICTOR HUGO FAGUNDES PECLAT</t>
  </si>
  <si>
    <t>MOJTABA MAALI AMIRI</t>
  </si>
  <si>
    <t>BARBARA CASSU MANZANO</t>
  </si>
  <si>
    <t>CARLOS ROBERTO DE SOUZA FILHO</t>
  </si>
  <si>
    <t>LUCIANO AREAS CARVALHO</t>
  </si>
  <si>
    <t>MARIA LICETH CABRERA RUIZ</t>
  </si>
  <si>
    <t>PRISCILA MARTINS OLIVEIRA</t>
  </si>
  <si>
    <t>SAMARA CRISTINA DOS REIS MEDEIROS</t>
  </si>
  <si>
    <t>ANA LAURA SILVA GOMES</t>
  </si>
  <si>
    <t>FELIPE FORTUNA PEREZ</t>
  </si>
  <si>
    <t>FILIPE CONSTANTINO DOS SANTOS</t>
  </si>
  <si>
    <t>GABRIEL MATEUS ALVES DE LIMA</t>
  </si>
  <si>
    <t>GABRIEL ROBERTO ANDRIOLI DE ALMEIDA</t>
  </si>
  <si>
    <t>IASMIM RIBEIRO PORTELA LIMA</t>
  </si>
  <si>
    <t>LORENZO BUENO CORREA</t>
  </si>
  <si>
    <t>MARCELA LIBERATO SILVA</t>
  </si>
  <si>
    <t>MARIA GABRIELA SANTOS BEDRAN GAUY</t>
  </si>
  <si>
    <t>MARIANE RIBEIRO FRANCO</t>
  </si>
  <si>
    <t>PEDRO DIAS ANTUNES</t>
  </si>
  <si>
    <t>SCARLET INÁCIO</t>
  </si>
  <si>
    <t>TAISA REBUÁ BARROSO</t>
  </si>
  <si>
    <t>THASSIA PINE GONDEK</t>
  </si>
  <si>
    <t>VINICIUS DE SOUZA BRITO</t>
  </si>
  <si>
    <t>VINICIUS DOS SANTOS PEREIRA</t>
  </si>
  <si>
    <t>VITÓRIA VENTURA</t>
  </si>
  <si>
    <t>CARLOS HENRIQUE GOMES TABARELLI</t>
  </si>
  <si>
    <t>DOUGLAS BAZO DE CASTRO</t>
  </si>
  <si>
    <t>FERNANDO LESSA PEREIRA</t>
  </si>
  <si>
    <t>LUIZ HENRIQUE JOCA LEITE</t>
  </si>
  <si>
    <t>PIETRO DEMATTÊ AVONA</t>
  </si>
  <si>
    <t>THIAGO RIVABEN LOPES</t>
  </si>
  <si>
    <t>DANIEL ANDRADE MIRANDA</t>
  </si>
  <si>
    <t>ÁQUILA FERREIRA MESQUITA</t>
  </si>
  <si>
    <t>DÉBORA FRANÇA DE ANDRADE</t>
  </si>
  <si>
    <t>ANA CLARA LIMA DO NASCIMENTO FERREIRA</t>
  </si>
  <si>
    <t>BEATRIZ DE MATOS DAVID</t>
  </si>
  <si>
    <t>GIOVANA PASSOS SILVA GONZALES</t>
  </si>
  <si>
    <t>LORRAINE BEATRIZ DE OLIVEIRA TEIXEIRA</t>
  </si>
  <si>
    <t>MATEUS FREITAS EULÁLIO</t>
  </si>
  <si>
    <t>FLÁVIA RODRIGUES ALVARES</t>
  </si>
  <si>
    <t>TAIANE FÍNGOLO DUARTE</t>
  </si>
  <si>
    <t>CRISTIANE GIMENES</t>
  </si>
  <si>
    <t>ROBERTA CAROLINE RAUCHER DO CANTO</t>
  </si>
  <si>
    <t>PAULO HENRIQUE DIAS DOS SANTOS</t>
  </si>
  <si>
    <t>CAROLINA CIMARELLI RODRIGUES</t>
  </si>
  <si>
    <t>MARCO AURÉLIO FERRARI</t>
  </si>
  <si>
    <t>NICOLAS DALMEDICO</t>
  </si>
  <si>
    <t>CAMILA RODRIGUES DE SOUSA</t>
  </si>
  <si>
    <t>CASSIO VINICIUS KURUTZ</t>
  </si>
  <si>
    <t>DANIEL LIGMANOVSKI FERREIRA</t>
  </si>
  <si>
    <t>EMILIANO BORCADO DA CRUZ</t>
  </si>
  <si>
    <t>FELIPE KNEIP MAROZO</t>
  </si>
  <si>
    <t>GABRIEL ROCHA SALLEM</t>
  </si>
  <si>
    <t>GUILHERME KENJI TAKEDA KANEKO</t>
  </si>
  <si>
    <t>LUCAS RIBEIRO ROMERO INSFRAN OCAMPOS</t>
  </si>
  <si>
    <t>LYVIA GONDEK JOSLIN</t>
  </si>
  <si>
    <t>PAULA WASSÃO FORIGO</t>
  </si>
  <si>
    <t>PEDRO AUGUSTO FERREIRA HRECZKIU</t>
  </si>
  <si>
    <t>ROBERTO KATO ROEHRIG</t>
  </si>
  <si>
    <t>THIAGO ESTRELA KALID</t>
  </si>
  <si>
    <t>VICTOR HUGO RODRIGUES MACHADO</t>
  </si>
  <si>
    <t>ANNA CAROLINA ZORNITTA LISTON</t>
  </si>
  <si>
    <t>FELIPE DEREWLANY GUTIERREZ</t>
  </si>
  <si>
    <t>MURILO HENRIQUE ALMEIDA SANTOS</t>
  </si>
  <si>
    <t>SARAH NUNES ARGENTIN</t>
  </si>
  <si>
    <t>TIAGO HENRIQUE LEITAO DALCUCHE</t>
  </si>
  <si>
    <t>CELINA KAKITANI</t>
  </si>
  <si>
    <t>PÂMELA OLIVEIRA BORGES</t>
  </si>
  <si>
    <t>SILVIA SILVA DA COSTA BOTELHO</t>
  </si>
  <si>
    <t>AMANDA LOPES DOS SANTOS</t>
  </si>
  <si>
    <t>LUCIANE BALDASSARI SOARES</t>
  </si>
  <si>
    <t>SERSANA SABREDA DE OLIVEIRA</t>
  </si>
  <si>
    <t>ADIR AROCHA PEDROSO JUNIOR</t>
  </si>
  <si>
    <t>ANDRESSA CAVALCANTE DA SILVA</t>
  </si>
  <si>
    <t>CAROLINA DE LIMA SANTANA</t>
  </si>
  <si>
    <t>GUSTAVO PEREIRA DE ALMEIDA</t>
  </si>
  <si>
    <t>HALLYSSON MATEUS SANTOS ASSUNÇÃO</t>
  </si>
  <si>
    <t>HERICA PEREIRA RODRIGUES</t>
  </si>
  <si>
    <t>JOANA DA SILVA SGANDELLA</t>
  </si>
  <si>
    <t>JOÃO FRANCISCO DE SOUZA SANTOS LEMOS</t>
  </si>
  <si>
    <t>JÚLIA DE AMORIM COMETTI</t>
  </si>
  <si>
    <t>LARISSA DE PAULA MIRANDA</t>
  </si>
  <si>
    <t>LORAYNE PEREIRA DA SILVA MAGALHÃES</t>
  </si>
  <si>
    <t>NICOLLE RIBEIRO PEREIRA</t>
  </si>
  <si>
    <t>PEDRO LIMA CORÇAQUE</t>
  </si>
  <si>
    <t>REBEKAH CAROLINE DINIZ VEIGA</t>
  </si>
  <si>
    <t>CLEVERTON BUENO DOS SANTOS JUNIOR</t>
  </si>
  <si>
    <t>FLAVIA DA SILVA MACEDO</t>
  </si>
  <si>
    <t>ISADORA VIEIRA CARVALHO</t>
  </si>
  <si>
    <t>MATHEUS GONÇALVES MATEUS</t>
  </si>
  <si>
    <t>VINICIUS VASCONCELOS MAURENTE</t>
  </si>
  <si>
    <t>MATHEUS MACHADO DOS SANTOS</t>
  </si>
  <si>
    <t>PAULA SPOTORNO DE OLIVEIRA</t>
  </si>
  <si>
    <t>GISELE BARBOSA FLORÊNCIO</t>
  </si>
  <si>
    <t>MARIA ISABEL PAIS DA SILVA</t>
  </si>
  <si>
    <t>GABRIEL RIBEIRO DE ANDRADE</t>
  </si>
  <si>
    <t>PEDRO HENRIQUE MENEGOTTO WEINGARTNER</t>
  </si>
  <si>
    <t>PRISCILA CARVALHAIS DE OLIVEIRA</t>
  </si>
  <si>
    <t>RAYSA BRANDÃO SOARES SILVA</t>
  </si>
  <si>
    <t>BRUNO WELLSAUSEN CANARIO</t>
  </si>
  <si>
    <t>CARLOS CASTRO VIEIRA QUARESMA</t>
  </si>
  <si>
    <t>FRANCISCO JOSÉ BUROK TEIXEIRA LEITE STRUNCK</t>
  </si>
  <si>
    <t>MARCO ANTONIO MAGALHÃES DE MENEZES</t>
  </si>
  <si>
    <t>MAXWELL SCHIAVON</t>
  </si>
  <si>
    <t>MÁRCIO LUIS LYRA PAREDES</t>
  </si>
  <si>
    <t>LÍVIA GOMES MONTEIRO</t>
  </si>
  <si>
    <t>PATRICIA BRAZ XIMANGO</t>
  </si>
  <si>
    <t>ACÁCIA ROCHA DE OLIVEIRA</t>
  </si>
  <si>
    <t>ALEXANDRE BRUNO CALERO GARRIGA</t>
  </si>
  <si>
    <t>CAMILA MARIA RIBEIRO DE OLIVEIRA</t>
  </si>
  <si>
    <t>CHRISTINA DE MELO TEIXEIRA</t>
  </si>
  <si>
    <t>CRISLAINE SOARES BASTOS</t>
  </si>
  <si>
    <t>FELIPE SANTOS RODRIGUES</t>
  </si>
  <si>
    <t>GIOVANNA BENVENUTO FERRAZ REIS</t>
  </si>
  <si>
    <t>GUSTAVO MARTINS MARZULLO DE BRITTO</t>
  </si>
  <si>
    <t>LARISSA PAIVA GODINHO</t>
  </si>
  <si>
    <t>LEONARDO CARLETTI LORENZO KOATZ</t>
  </si>
  <si>
    <t>MARCELY CRISTINY CONRADO DA COSTA</t>
  </si>
  <si>
    <t>MIGUEL BASE DE ABREU</t>
  </si>
  <si>
    <t>RAYZA MARIA DE OLIVEIRA FONSECA</t>
  </si>
  <si>
    <t>GUILHERME MARTINEZ SECHI</t>
  </si>
  <si>
    <t>JOÃO VICTOR DE MORAES SILVA</t>
  </si>
  <si>
    <t>MILENA MENDONÇA GUIMARÃES</t>
  </si>
  <si>
    <t>TAISA CORREA DANTAS</t>
  </si>
  <si>
    <t>MARCOS JOSÉ MORAES DA SILVA</t>
  </si>
  <si>
    <t>WALMIR GOMES DOS SANTOS</t>
  </si>
  <si>
    <t>EMERSON AZEVEDO DO NASCIMENTO</t>
  </si>
  <si>
    <t>MARIA EDUARDA ARAÚJO PESSOA</t>
  </si>
  <si>
    <t>ALYSSON GUILHERME LOPES DA COSTA</t>
  </si>
  <si>
    <t>ERIBERTO DA SILVA BEZERRA JUNIOR</t>
  </si>
  <si>
    <t>BEATRIZ DE PAIVA GERMANO</t>
  </si>
  <si>
    <t>RENATA CIBELY FREIRE DE LIMA</t>
  </si>
  <si>
    <t>CAROLINA CRISTINA DOS SANTOS SILVA</t>
  </si>
  <si>
    <t>ADROALDO SANTOS SOARES</t>
  </si>
  <si>
    <t>FABIO DE SOUSA SANTOS</t>
  </si>
  <si>
    <t>ANA CLARA MOREIRA DE SANTANA SANTOS</t>
  </si>
  <si>
    <t>CATARINA SILVA FERREIRA</t>
  </si>
  <si>
    <t>FERNANDA DOS SANTOS CARDOSO</t>
  </si>
  <si>
    <t>GISELE BEATRIZ TELES GÓES</t>
  </si>
  <si>
    <t>JOÃO VICTOR CARVALHO DE MATTOS</t>
  </si>
  <si>
    <t>LAURA BEATRIZ DE CARVALHO EMBIRUÇU</t>
  </si>
  <si>
    <t>MATHEUS NOGUEIRA GUSMÃO RODRIGUES DOS SANTOS</t>
  </si>
  <si>
    <t>STEFANY ARAUJO MATOS LIMA</t>
  </si>
  <si>
    <t>DANIELLE SILVA SANTOS</t>
  </si>
  <si>
    <t>JOYCE MARA BRITO MAIA</t>
  </si>
  <si>
    <t>LUIZ GUTEMBERG SANTIAGO DIAS JUNIOR</t>
  </si>
  <si>
    <t>RENATA GOMES CARVALHO</t>
  </si>
  <si>
    <t>REINALDO COELHO MIRRE</t>
  </si>
  <si>
    <t>GIOVANNI DE OLIVEIRA ENEAS</t>
  </si>
  <si>
    <t>MARIANA BESSA FAGUNDES</t>
  </si>
  <si>
    <t>RAÍSSA DE CASTRO OLIVEIRA</t>
  </si>
  <si>
    <t>BRUNO NASCIMENTO PEREIRA</t>
  </si>
  <si>
    <t>LETICIA BRANDÃO GOMES DE SOUSA</t>
  </si>
  <si>
    <t>MILENA RAMOS DA SILVA DUARTE</t>
  </si>
  <si>
    <t>RAFAEL SILVA DOS SANTOS</t>
  </si>
  <si>
    <t>RODRIGO YAMAKI MITRE</t>
  </si>
  <si>
    <t>GABRIELLE SILVA NEVES</t>
  </si>
  <si>
    <t>JULIANA MELO DE GODOY</t>
  </si>
  <si>
    <t>KARINE LIMA CARDOZO</t>
  </si>
  <si>
    <t>LEONARDO CAMPOS JOÃO</t>
  </si>
  <si>
    <t>RENÉ RODRIGUES</t>
  </si>
  <si>
    <t>ALINE GOMES PINELLI</t>
  </si>
  <si>
    <t>MARIANA CONCEIÇÃO DA COSTA</t>
  </si>
  <si>
    <t>FLAVIA FERREIRA DOS SANTOS VIEIRA</t>
  </si>
  <si>
    <t>MARINA BARBOSA DE FARIAS</t>
  </si>
  <si>
    <t>SHELLA MARIA DOS SANTOS</t>
  </si>
  <si>
    <t>BRUNO CESAR FERREIRA</t>
  </si>
  <si>
    <t>CARLA GABRIELE GATO</t>
  </si>
  <si>
    <t>DANIEL DE ALMEIDA CARDOSO GIAMPAOLI</t>
  </si>
  <si>
    <t>DANILO PATRÍCIO DO NASCIMENTO</t>
  </si>
  <si>
    <t>GABRIELA GARCIA BLANCO</t>
  </si>
  <si>
    <t>GUILHERME NOGUEIRA DE MOURA DELFINO</t>
  </si>
  <si>
    <t>JOÃO MIGUEL DE MATOS QUEIROZ</t>
  </si>
  <si>
    <t>JOÃO VICTOR VELANES DE FARIA RIBEIRO DA SILVA</t>
  </si>
  <si>
    <t>LOREENA YOSHII PINOTTI</t>
  </si>
  <si>
    <t>MARIA VITÓRIA SOUZA GONÇALVES</t>
  </si>
  <si>
    <t>MAURÍCIO PRADO DE OMENA SOUZA</t>
  </si>
  <si>
    <t>NATÁLIA ALVES COSTA</t>
  </si>
  <si>
    <t>RODRIGO MORAIS CORDEIRO DE LIMA</t>
  </si>
  <si>
    <t>SIMÃO PEDRO ASSIS COSTA</t>
  </si>
  <si>
    <t>TALYS HENRIQUE MACEDO ROMERO</t>
  </si>
  <si>
    <t>ARTHUR LOBATO SILVA CARVALHO</t>
  </si>
  <si>
    <t>WAI NAM CHAN</t>
  </si>
  <si>
    <t>AYRLANE ALVES DE LIMA SALES LOPES</t>
  </si>
  <si>
    <t>BRUNO AUGUSTO CABRAL ROQUE</t>
  </si>
  <si>
    <t>HEZROM SAULO DO NASCIMENTO JUNIOR</t>
  </si>
  <si>
    <t>JHONATAN DOUGLAS MOURA DE OLIVEIRA</t>
  </si>
  <si>
    <t>MICHAEL LOPES MENDES DA SILVA</t>
  </si>
  <si>
    <t>FRANCISCO ANTONIO DE FARIAS BANDEIRA</t>
  </si>
  <si>
    <t>JORGE BARBOSA SOARES</t>
  </si>
  <si>
    <t>CAIO VICTOR PEREIRA PASCOAL</t>
  </si>
  <si>
    <t>NATÁLIA PORTO ALEXANDRE</t>
  </si>
  <si>
    <t>RODOLPHO RAMILTON DE CASTRO MONTEIRO</t>
  </si>
  <si>
    <t>ALICE OLIVEIRA GURGEL</t>
  </si>
  <si>
    <t>ELLEN SCÁRLLET ABREU FEITOSA</t>
  </si>
  <si>
    <t>JOÃO PEDRO TELES ARAÚJO</t>
  </si>
  <si>
    <t>JOÃO VICTOR DA SILVA COELHO</t>
  </si>
  <si>
    <t>LUCAS COELHO GONÇALVES DA SILVA</t>
  </si>
  <si>
    <t>PAULO RICARDO MOURA RODRIGUES</t>
  </si>
  <si>
    <t>ANA BEATRIZ FERREIRA SOUSA</t>
  </si>
  <si>
    <t>ANDRESSA CRISTINA BORGES CHAVES</t>
  </si>
  <si>
    <t>LUCAS SASSAKI VIEIRA DA SILVA</t>
  </si>
  <si>
    <t>MOACIR FRUTUOSO LEAL DA COSTA</t>
  </si>
  <si>
    <t>JORGE LUIZ OLIVEIRA LUCAS JÚNIOR</t>
  </si>
  <si>
    <t>ANTONIO EDUARDO MARTINELLI</t>
  </si>
  <si>
    <t>THEREZA BEATRIZ OLIVEIRA NUNES</t>
  </si>
  <si>
    <t>KAROLYNNE EMANUELLE ALVES RODRIGUES</t>
  </si>
  <si>
    <t>VINICIUS MEDEIROS DE OLIVEIRA DANTAS</t>
  </si>
  <si>
    <t>CLENILDO DE LONGE</t>
  </si>
  <si>
    <t>EDUARDO JORGE DA CUNHA LINS</t>
  </si>
  <si>
    <t>FRANCISCO EMANUEL DA SILVA</t>
  </si>
  <si>
    <t>MARIA MONIQUE DE BRITO LEITE</t>
  </si>
  <si>
    <t>RAYSSA RIBEIRO RODRIGUES</t>
  </si>
  <si>
    <t>ARMANDO MONTE MENDES</t>
  </si>
  <si>
    <t>JOSE RIBAMAR CAMPOS JUNIOR</t>
  </si>
  <si>
    <t>RAPHAEL CAIO ALVAREZ DIEGUES</t>
  </si>
  <si>
    <t>EDMILSON MOUTINHO DOS SANTOS</t>
  </si>
  <si>
    <t>DALMO DE SOUZA AMORIM JUNIOR</t>
  </si>
  <si>
    <t>RODRIGO PEREIRA BOTÃO</t>
  </si>
  <si>
    <t>STEPHANIE SAN MARTIN CAÑAS</t>
  </si>
  <si>
    <t>ALICE TAKAKO HIROSE</t>
  </si>
  <si>
    <t>GABRIEL FIORINI REIS MACIEL E BASTOS</t>
  </si>
  <si>
    <t>HENRIQUE MDEIROS VIGNATI</t>
  </si>
  <si>
    <t>JOAO FEGADOLLI NUNES DA SILVA</t>
  </si>
  <si>
    <t>LAILA FRANCA DA COSTA</t>
  </si>
  <si>
    <t>LEONARDO DE FREITAS</t>
  </si>
  <si>
    <t>LÍVIA MARIA PIRES DE CAMPOS</t>
  </si>
  <si>
    <t>MATHEUS ANTONIO SOUZA FERREIRA</t>
  </si>
  <si>
    <t>PAMELA RAMOS ROCHA DOS SANTOS</t>
  </si>
  <si>
    <t>THALLES MOREIRA DE OLIVEIRA</t>
  </si>
  <si>
    <t>ALICE AKEMI TAGIMA</t>
  </si>
  <si>
    <t>GABRIELA PANTOJA PASSOS</t>
  </si>
  <si>
    <t>JOÃO PAULO GUILHERME RODRIGUES ALVES</t>
  </si>
  <si>
    <t>MAXIANE FRANK OLIVEIRA CARDOSO</t>
  </si>
  <si>
    <t>RAFAEL LUIS SACCO</t>
  </si>
  <si>
    <t>HIRDAN KATARINA DE MEDEIROS COSTA</t>
  </si>
  <si>
    <t>RENAN ALBERT HANSEN</t>
  </si>
  <si>
    <t>MAURO HUGO MATHIAS</t>
  </si>
  <si>
    <t>FERNANDO HENRIQUE MAYWORM DE ARAUJO</t>
  </si>
  <si>
    <t>MÔNICA VALÉRIA DOS SANTOS MACHADO</t>
  </si>
  <si>
    <t>RUBENS COUTINHO TOLEDO</t>
  </si>
  <si>
    <t>ARTHUR DA SILVA DE CARVALHO</t>
  </si>
  <si>
    <t>ARTHUR FREITAS DOS SANTOS</t>
  </si>
  <si>
    <t>FERNANDO GIANELLI FARIAS DE SOUZA</t>
  </si>
  <si>
    <t>GUSTAVO HENRIQUE ROMEU DA SILVA</t>
  </si>
  <si>
    <t>IAN RYUJI MATSUMOTO ROLIM</t>
  </si>
  <si>
    <t>JOÃO VITOR DOS SANTOS OLIVEIRA</t>
  </si>
  <si>
    <t>NIKOLAS MAKY TAKINAMI</t>
  </si>
  <si>
    <t>TOBIAS LOMBARDI GARCIA TIBURCIO</t>
  </si>
  <si>
    <t>VICTOR BARBOSA NUNES</t>
  </si>
  <si>
    <t>VITOR PIOLTINE MURARI</t>
  </si>
  <si>
    <t>CARLOS EDUARDO MORAES</t>
  </si>
  <si>
    <t>DANIEL SOLFERINI DE CARVALHO</t>
  </si>
  <si>
    <t>LUIS FERNANDO JUNIOR SALDAÑA BERNUY</t>
  </si>
  <si>
    <t>MANUEL ANTHONY TORIBIO PACHERRES UCHALIN</t>
  </si>
  <si>
    <t>MARCELO PACHECO OLIVEIRA</t>
  </si>
  <si>
    <t>MARTA LEITE DA SILVA NASCIMENTO</t>
  </si>
  <si>
    <t>NAZEM NASCIMENTO</t>
  </si>
  <si>
    <t>ARMANDO SÁ RIBEIRO JÚNIOR</t>
  </si>
  <si>
    <t>BRUNO AGUIAR SANTANA</t>
  </si>
  <si>
    <t>WITÃ DOS SANTOS ROCHA</t>
  </si>
  <si>
    <t>HELENA PERES ALCHIMIN</t>
  </si>
  <si>
    <t>FELIPE DA SILVA OLIVEIRA</t>
  </si>
  <si>
    <t>JUAN PABLO SOLORZANO</t>
  </si>
  <si>
    <t>LIPE LIMA CARMEL</t>
  </si>
  <si>
    <t>PATRICK SOUZA LIMA</t>
  </si>
  <si>
    <t>LEONARDO SILVA DE SOUZA</t>
  </si>
  <si>
    <t>SARAH ADRIANA ROCHA SOARES</t>
  </si>
  <si>
    <t>LUIZ CARLOS LOBATO DOS SANTOS</t>
  </si>
  <si>
    <t>CÉLIA KARINA MAIA CARDOSO</t>
  </si>
  <si>
    <t>LARISSA BIANCA LEÃO SANTOS</t>
  </si>
  <si>
    <t>MONIQUE SANTOS SARLY DA SILVA</t>
  </si>
  <si>
    <t>ANA BEATRIZ TEIXEIRA DOURADO</t>
  </si>
  <si>
    <t>BRUNO SANTOS CONCEIÇÃO</t>
  </si>
  <si>
    <t>CAICO BITANCOURT REIS</t>
  </si>
  <si>
    <t>FELIPE COSTA REIS DA SILVA</t>
  </si>
  <si>
    <t>GLADSON PESSANHA DE SOUZA</t>
  </si>
  <si>
    <t>KEILA MISAELLE DE SOUZA NUNES</t>
  </si>
  <si>
    <t>MARIANA SANTOS FIGUEIREDO DE FREITAS</t>
  </si>
  <si>
    <t>NARAILSON DA CONCEIÇÃO BARRETO</t>
  </si>
  <si>
    <t>SILVANA SANTOS DE JESUS</t>
  </si>
  <si>
    <t>STEPHANIE EVANGELISTA DOS SANTOS</t>
  </si>
  <si>
    <t>TAIRONE SANTOS DA PAIXÃO FILHO</t>
  </si>
  <si>
    <t>UILLIAMS ALVES DE OLIVEIRA PAZ</t>
  </si>
  <si>
    <t>DANILO SILVA FERREIRA</t>
  </si>
  <si>
    <t>LUIZA FIGUEIRA DE SIQUEIRA</t>
  </si>
  <si>
    <t>MARCELA FÉLIX SOBRAL</t>
  </si>
  <si>
    <t>THAMYRIS QUEIROZ SILVA</t>
  </si>
  <si>
    <t>RONALDO COSTA SANTOS</t>
  </si>
  <si>
    <t>KLEBERSON RICARDO DE OLIVEIRA PEREIRA</t>
  </si>
  <si>
    <t>SUZANA DA SILVA MACEDO</t>
  </si>
  <si>
    <t>AMANDA DUARTE GONDIM</t>
  </si>
  <si>
    <t>ALYXANDRA CARLA DE MEDEIROS BATISTA</t>
  </si>
  <si>
    <t>MAGNO KLEBSON AUGUSTINHO SENA</t>
  </si>
  <si>
    <t>ANDERSON BONIFÁCIO DA SILVA</t>
  </si>
  <si>
    <t>ICARO SILVA DE PAULA</t>
  </si>
  <si>
    <t>IGOR CAVALCANTE BEZERRA</t>
  </si>
  <si>
    <t>INGRID NAYARA DE MEDEIROS BRITO</t>
  </si>
  <si>
    <t>ISABELLE DE MEDEIROS ALBUQUERQUE</t>
  </si>
  <si>
    <t>JESSICA NICOLE BARROS DE SOUSA</t>
  </si>
  <si>
    <t>LUANA GABRIELA COSTA BRITO</t>
  </si>
  <si>
    <t>MARCOS ANTONIO DO NASCIMENTO JUNIOR</t>
  </si>
  <si>
    <t>MARIA DE LOURDES DA SILVA</t>
  </si>
  <si>
    <t>MARIA VITORIA FERREIRA DE SOUZA</t>
  </si>
  <si>
    <t>MARINA DA PAZ BRITO</t>
  </si>
  <si>
    <t>MATEUS MADSON DO NASCIMENTO JALES</t>
  </si>
  <si>
    <t>NICOLLE THAYNNA ALVES MARREIRO</t>
  </si>
  <si>
    <t>SARAH RAYANNE DE LIMA SILVA</t>
  </si>
  <si>
    <t>AMANDA MEDEIROS DE AZEVEDO</t>
  </si>
  <si>
    <t>ELON FERNANDES SILVA</t>
  </si>
  <si>
    <t>JHONATAN FERREIRA CAMARA</t>
  </si>
  <si>
    <t>JOHNATHAN HERBERT FREIRE DA SILVA</t>
  </si>
  <si>
    <t>LETÍCIA MILENA GOMES DA SILVA</t>
  </si>
  <si>
    <t>PEDRO FILIPE ALVES CHAVES DE QUEIROZ</t>
  </si>
  <si>
    <t>ALINE MARIA SALES SOLANO</t>
  </si>
  <si>
    <t>ARUZZA MABEL DE MORAIS ARAÚJO</t>
  </si>
  <si>
    <t>MÁRCIO JOSÉ DAS CHAGAS MOURA</t>
  </si>
  <si>
    <t>FRANCISCO CORDEIRO DO NASCIMENTO NETO</t>
  </si>
  <si>
    <t>PLÍNIO MARCIO DA SILVA RAMOS</t>
  </si>
  <si>
    <t>ANNA CAROLINA FELIPE SILVA</t>
  </si>
  <si>
    <t>BEATRIZ ALMEIDA RODRIGUES E SILVA</t>
  </si>
  <si>
    <t>GABRIELA FARIAS GOMES</t>
  </si>
  <si>
    <t>GRAZIELA HANNY CLAUDINO DE SOUZA E SILVA</t>
  </si>
  <si>
    <t>HERBERT RAFAEL BARBOSA DE SOUZA</t>
  </si>
  <si>
    <t>JOÃO BOSCO JOSÉ BARBOSA</t>
  </si>
  <si>
    <t>JOSE FERNANDO DA SILVA NETO</t>
  </si>
  <si>
    <t>LEONARDO SOARES CAVALCANTE DE MIRANDA</t>
  </si>
  <si>
    <t>MARIA EDUARDA FREIRE DE ARAÚJO</t>
  </si>
  <si>
    <t>MATEUS FRANCISCO SILVA DE LIMA</t>
  </si>
  <si>
    <t>NICOLE VERZA DOS SANTOS</t>
  </si>
  <si>
    <t>REBECA VITÓRIA DA LUZ SILVA</t>
  </si>
  <si>
    <t>SANDRELY PEREIRA DA SILVA</t>
  </si>
  <si>
    <t>SILVIO HENRIQUE VIANA LIMA PINTO</t>
  </si>
  <si>
    <t>TARSILA SOUSA LIMA</t>
  </si>
  <si>
    <t>ARTHUR ALVES PRATES GOMES</t>
  </si>
  <si>
    <t>CAIQUE EMANUEL DA SILVA NUNES</t>
  </si>
  <si>
    <t>LEONARDO STRECK RAUPP</t>
  </si>
  <si>
    <t>THALES HENRIQUE CASTRO DE BARROS</t>
  </si>
  <si>
    <t>TÚLIO RODRIGUES FEITOSA DA SILVA</t>
  </si>
  <si>
    <t>CARLOS ESTEBAN DELGADO NORIEGA</t>
  </si>
  <si>
    <t>PAULO ESTEVÃO LEMOS DE OLIVEIRA</t>
  </si>
  <si>
    <t>ALCIONE FRANCISCO DE ALMEIDA</t>
  </si>
  <si>
    <t>JOSE MANSUR ASSAF</t>
  </si>
  <si>
    <t>ELIANE SOARES DA SILVA</t>
  </si>
  <si>
    <t>LETÍCIA PEREIRA ALMEIDA</t>
  </si>
  <si>
    <t>LUANA DO NASCIMENTO ROCHA DE PAULA</t>
  </si>
  <si>
    <t>WALLAS DOUGLAS DE MACEDO SOUZA</t>
  </si>
  <si>
    <t>ALESSANDRO HIROYUKI IWAI DA CONCEIÇÃO</t>
  </si>
  <si>
    <t>AMANDA SILVESTRE CHIQUITES</t>
  </si>
  <si>
    <t>ARTHUR CORRADO SALOMÃO</t>
  </si>
  <si>
    <t>BEATRIZ PELICHEK MOREIRA</t>
  </si>
  <si>
    <t>CAROLINA YAGUINUMA</t>
  </si>
  <si>
    <t>CAROLINE DE LIMA SILVA</t>
  </si>
  <si>
    <t>DÉBORA RODRIGUES JAHNEL</t>
  </si>
  <si>
    <t>GABRIEL AZARIAS DE SOUZA</t>
  </si>
  <si>
    <t>JADE GUSMÃO SILVEIRA EL CHECK LIASERE</t>
  </si>
  <si>
    <t>JÚLIA APARECIDA SANSON</t>
  </si>
  <si>
    <t>LÍDIA APARECIDA BRANCO</t>
  </si>
  <si>
    <t>LUAN DOMINGUES AMARAL</t>
  </si>
  <si>
    <t>LUCAS RAVAGNANI RODRIGUES</t>
  </si>
  <si>
    <t>MARIA LÚIA MONELLI SOSSAI</t>
  </si>
  <si>
    <t>VICTOR ELIAS SILVA</t>
  </si>
  <si>
    <t>VICTOR MAZUTTI MALVEIRO</t>
  </si>
  <si>
    <t>LUIZ HENRIQUE VIEIRA</t>
  </si>
  <si>
    <t>LEANDRO HIROKAZU HIROSE</t>
  </si>
  <si>
    <t>GABRIELLE ROVERATTI CECCATO</t>
  </si>
  <si>
    <t>MARIZA GOMES RODRIGUES</t>
  </si>
  <si>
    <t>NAYARA DE MACEDO DOS SANTOS</t>
  </si>
  <si>
    <t>ALEXANDRE NASSER BROLEZZI MENEZES</t>
  </si>
  <si>
    <t>CAÍQUE GIOVANNI</t>
  </si>
  <si>
    <t>DANIELA KURANAKA</t>
  </si>
  <si>
    <t>ISABELA CAROLINI SOUZA ARAUJO</t>
  </si>
  <si>
    <t>ISABELA DALL’ACQUA</t>
  </si>
  <si>
    <t>LUCAS PEREIRA FONTANETTI</t>
  </si>
  <si>
    <t>MURÍLO DE OLIVEIRA MARTINS</t>
  </si>
  <si>
    <t>NATHÁLIA ALVES WEIGEL DE ARAÚJO</t>
  </si>
  <si>
    <t>PRISCILA FIGUEIREDO RODRIGUES</t>
  </si>
  <si>
    <t>RAFAELA CASONATTO DELLA COLETTA</t>
  </si>
  <si>
    <t>RENATA SILVA MARTINS</t>
  </si>
  <si>
    <t>THAIS CERQUEIRA SANTOS</t>
  </si>
  <si>
    <t>VELDA FRAGA FARAH BARROS DO NASCIMENTO</t>
  </si>
  <si>
    <t>BEATRIZ CHRISTOFOLETTI</t>
  </si>
  <si>
    <t>SARAH FELIX SANTOS</t>
  </si>
  <si>
    <t>VICTOR HUGO HOFFMANN</t>
  </si>
  <si>
    <t>VINICIUS MENDES VEIGA</t>
  </si>
  <si>
    <t>MITSURU ARAI</t>
  </si>
  <si>
    <t>IRENE DO NASCIMENTO XAVIER DELGADO</t>
  </si>
  <si>
    <t>JULIA PALETA CRESPO</t>
  </si>
  <si>
    <t>BRUNO LOPES FERREIRA</t>
  </si>
  <si>
    <t>CLÁUDIO FERNANDES DE GUSMÃO BORDALO DA COSTA</t>
  </si>
  <si>
    <t>LUCAS RAFAEL OLIVEIRA DE SOUZA</t>
  </si>
  <si>
    <t>RICARDO UEHARA</t>
  </si>
  <si>
    <t>RAFAEL CANCELLA MORAIS</t>
  </si>
  <si>
    <t>BRUNO SCOLA LOPES DA CUNHA</t>
  </si>
  <si>
    <t>MARCONI DANTAS ROSENDO</t>
  </si>
  <si>
    <t>DAVID LOPES DE CASTRO</t>
  </si>
  <si>
    <t>ALINNE JÉSSICA DANTAS DE ARAÚJO</t>
  </si>
  <si>
    <t>GUILHERME MARTINS DELABRIDA</t>
  </si>
  <si>
    <t>LEONARDO CARVALHO PALHANO</t>
  </si>
  <si>
    <t>MARILIA BARBOSA VENÂNCIO</t>
  </si>
  <si>
    <t>DARA LUANY ALVES FERNANDES</t>
  </si>
  <si>
    <t>GABRIEL FERREIRA ARAÚJO</t>
  </si>
  <si>
    <t>LUIZ HENRIQUE GOMES DA SILVA SANTOS</t>
  </si>
  <si>
    <t>MARIA LUIZA DE SOUZA NOBRE SOARES</t>
  </si>
  <si>
    <t>PEDRO LUCAS DE MOURA BEZERRA BRITO</t>
  </si>
  <si>
    <t>VITÓRIA PEREIRA ALVES DE MEDEIROS</t>
  </si>
  <si>
    <t>CHAYANE VITORIA FELIX FONSECA</t>
  </si>
  <si>
    <t>EDILSON BARAÚNA DOS SANTOS</t>
  </si>
  <si>
    <t>IROSVALDO FERREIRA DE CARVALHO FILHO</t>
  </si>
  <si>
    <t>JOSÉ ROMERO DOS SANTOS SILVA JÚNIOR</t>
  </si>
  <si>
    <t>LUANA SOUSA DA SILVA</t>
  </si>
  <si>
    <t>ALANNY CHRISTINY COSTA DE MELO</t>
  </si>
  <si>
    <t>PEDRO XAVIER NETO</t>
  </si>
  <si>
    <t>THAYS DESIREE MINELI</t>
  </si>
  <si>
    <t>PAULO EDUARDO DE OLIVEIRA</t>
  </si>
  <si>
    <t>ANA MARIA PATINO ACEVEDO</t>
  </si>
  <si>
    <t>EDUER GIOVANNY NOVA RODRIGUEZ</t>
  </si>
  <si>
    <t>GERMAN MENESES HERNANDEZ</t>
  </si>
  <si>
    <t>AYRON DELLA COLETA DE OLIVEIRA</t>
  </si>
  <si>
    <t>DANILO DOS SANTOS DUARTE</t>
  </si>
  <si>
    <t>GUILHERME HENRIQUE AMANCIO CAMPI</t>
  </si>
  <si>
    <t>LARA POLINY NOGUEIRA DA SILVA</t>
  </si>
  <si>
    <t>LARISSA CRISTINA HERNANDEZ ORTIZ</t>
  </si>
  <si>
    <t>SAMUEL RODRIGUES LIMA</t>
  </si>
  <si>
    <t>THOMÁS COMAR MIRANDA</t>
  </si>
  <si>
    <t>TOMAZ DE MORAES E CASTRO SANTOS HEIZENREDER</t>
  </si>
  <si>
    <t>VINICIUS DE LIMA PASSOS</t>
  </si>
  <si>
    <t>CAROLINA BARBOSA LEITE DA CRUZ</t>
  </si>
  <si>
    <t>RAVI GABRIEL DOS SANTOS PINHEIRO SAMPAIO</t>
  </si>
  <si>
    <t>VINÍCIUS CARDOSO LUCAS</t>
  </si>
  <si>
    <t>GUILHERME RAFFAELI ROMERO</t>
  </si>
  <si>
    <t>LARISSA NATSUMI TAMURA</t>
  </si>
  <si>
    <t>RAIANO TAVARES DE OLIVEIRA</t>
  </si>
  <si>
    <t>OSVALDO CHIAVONE FILHO</t>
  </si>
  <si>
    <t>MAXWELL RISSELI LAURENTINO DA SILVA</t>
  </si>
  <si>
    <t>FRANCISCO BRUNO FERREIRA DE FREITAS</t>
  </si>
  <si>
    <t>GLEYSON BATISTA DE OLIVEIRA</t>
  </si>
  <si>
    <t>GLÓRIA LOUINE VITAL DA COSTA</t>
  </si>
  <si>
    <t>JULIANA MARTINELLI DE LUCENA</t>
  </si>
  <si>
    <t>BRUNA DE OLIVEIRA BUSSON</t>
  </si>
  <si>
    <t>JÔNATAS VICENTE</t>
  </si>
  <si>
    <t>CARLOS EDUARDO NESI PERIN</t>
  </si>
  <si>
    <t>FELIPE ANTONIO EMER</t>
  </si>
  <si>
    <t>FELIPE BATISTA</t>
  </si>
  <si>
    <t>GABRIEL LESE PEREIRA</t>
  </si>
  <si>
    <t>JÉSSICA VIEIRA LOMBA AVILA BARBOSA</t>
  </si>
  <si>
    <t>JOSÉ RICARDO PROCHNOW</t>
  </si>
  <si>
    <t>LEONARDO MATOS BRASIL</t>
  </si>
  <si>
    <t>LUCAS ELI MALAGOLI</t>
  </si>
  <si>
    <t>ALÍCIA CORRÊA LUCENA</t>
  </si>
  <si>
    <t>DANIEL JUCHEM REGNER</t>
  </si>
  <si>
    <t>DUVÁN SANCHÉS QUINTANA</t>
  </si>
  <si>
    <t>GIULIA CIACCI ZANELLA</t>
  </si>
  <si>
    <t>LUIZ HENRIQUE SILVA JUNIOR</t>
  </si>
  <si>
    <t>ALLAN RICARDO STARKE</t>
  </si>
  <si>
    <t>TATIANA BENDO</t>
  </si>
  <si>
    <t>YASCARA FABRINA FERNANDES DA COSTA E SILVA</t>
  </si>
  <si>
    <t>ALINE PELODAN BABONI</t>
  </si>
  <si>
    <t>FELIPE MATHEUS PEREIRA DA SILVA</t>
  </si>
  <si>
    <t>GIOVANNI LOPES PEREIRA</t>
  </si>
  <si>
    <t>LUIZ PEDRO SIMÕES DA SILVA</t>
  </si>
  <si>
    <t>THAIS MARIANO RIBEIRO</t>
  </si>
  <si>
    <t>ERIC ALBERTO OCAMPO BATLLE</t>
  </si>
  <si>
    <t>LUIZ AUGUSTO HORTA NOGUEIRA</t>
  </si>
  <si>
    <t>MARIO FERREIRA DE LIMA FILHO</t>
  </si>
  <si>
    <t>LUCAS MARQUES TELES DA SILVA</t>
  </si>
  <si>
    <t>YANIQUI FALCÃO COSTA</t>
  </si>
  <si>
    <t>ANDRÉ RIBEIRO BEZERRA</t>
  </si>
  <si>
    <t>ARTHUR SAMPAIO MOLLER</t>
  </si>
  <si>
    <t>DAYANNE FONSECA DANTAS</t>
  </si>
  <si>
    <t>LUCAS MATEUS SILVA DE ANDRADE LIMA</t>
  </si>
  <si>
    <t>MAYCON FERREIRA</t>
  </si>
  <si>
    <t>NAYARA RODRIGUES DA SILVA SOUZA</t>
  </si>
  <si>
    <t>SARAH ABIGAIL BARBOSA</t>
  </si>
  <si>
    <t>IAN CAVALCANTI DA COSTA</t>
  </si>
  <si>
    <t>ALENE RAMOS WANDERLEY FARIAS</t>
  </si>
  <si>
    <t>FELIPE FILGUEIRAS DE ALMEIDA</t>
  </si>
  <si>
    <t>IALY RAYANE DE AGUIAR COSTA</t>
  </si>
  <si>
    <t>ÍTHALO BARBOSA SILVA DE ABREU</t>
  </si>
  <si>
    <t>ACSON GONÇALVES DE LIMA</t>
  </si>
  <si>
    <t>BRUNO FELIPE DE CARVALHO</t>
  </si>
  <si>
    <t>CHARLES GUILHERME DA SILVA DANTAS</t>
  </si>
  <si>
    <t>DANIEL HENRIQUE SILVA RODRIGUES PEREIRA</t>
  </si>
  <si>
    <t>DANILO MAGALHÃES DE SOUZA CAVALCANTE</t>
  </si>
  <si>
    <t>DIEGO CALHEIROS LINS</t>
  </si>
  <si>
    <t>EMILLY RAQUEL OLIVEIRA DA SILVA</t>
  </si>
  <si>
    <t>FRANCYELLE KAROLYNNE VIEIRA MACHADO</t>
  </si>
  <si>
    <t>JOÃO VICTOR SIQUEIRA TENÓRIO SILVA</t>
  </si>
  <si>
    <t>JOBÉRIO MARIA DOS SANTOS FILHO</t>
  </si>
  <si>
    <t>JOSÉ MATEUS MENDONÇA DA SILVA</t>
  </si>
  <si>
    <t>LAMARCK MENDEL LOPES DE SOUSA</t>
  </si>
  <si>
    <t>LUCAS FELIPE QUEIROZ DE ARAÚJO LIMA</t>
  </si>
  <si>
    <t>MAIESK RODRIGUES BARRETO</t>
  </si>
  <si>
    <t>MATHEUS PESSOA DE SIQUEIRA GUEDES</t>
  </si>
  <si>
    <t>SOFIA LUCK TEIXEIRA</t>
  </si>
  <si>
    <t>JOÃO VICTOR FURTADO FRAZÃO DE MEDEIROS</t>
  </si>
  <si>
    <t>KARINA MARIA DA SILVA</t>
  </si>
  <si>
    <t>MANOELLA ALMEIDA CANDIDO</t>
  </si>
  <si>
    <t>TALLYS CELSO MINEIRO</t>
  </si>
  <si>
    <t>TÁSSIA CRISTINA DA SILVA</t>
  </si>
  <si>
    <t>WESLEY MICHAEL PEREIRA SILVA</t>
  </si>
  <si>
    <t>ALLAN DE ALMEIDA ALBUQUERQUE</t>
  </si>
  <si>
    <t>GEOVANE OLIVEIRA DE SOUSA</t>
  </si>
  <si>
    <t>GUSTAVO MARTINI DALPIAN</t>
  </si>
  <si>
    <t>LEONARDO JOSÉ QUINTERO DA CUNA</t>
  </si>
  <si>
    <t>ALEF COSTA DE ARAÚJO</t>
  </si>
  <si>
    <t>ANDRÉIA JOICE OLIVEIRA MEIRA</t>
  </si>
  <si>
    <t>BRIA CISI RAMOS</t>
  </si>
  <si>
    <t>LUIGI NOGUEIRA MANCUSO</t>
  </si>
  <si>
    <t>OTÁVIO MAYORAL COLMENERO</t>
  </si>
  <si>
    <t>PAULO CESAR DE SOUZA LIMA</t>
  </si>
  <si>
    <t>SUZANE TIEMI KAWAHARA SHIMUTA</t>
  </si>
  <si>
    <t>ANTONIO TEOFANES BERTOLLO DE OLIVEIRA</t>
  </si>
  <si>
    <t>CAIQUE CAMPOS DE OLIVEIRA</t>
  </si>
  <si>
    <t>ISABELA DE MELO ACETO</t>
  </si>
  <si>
    <t>LUCAS BANDEIRA</t>
  </si>
  <si>
    <t>MAYCOM CEZAR VALERIANO</t>
  </si>
  <si>
    <t>THAYNÁ MESQUITA GOMES DOS SANTOS</t>
  </si>
  <si>
    <t>BRUNA CASTANHEIRA</t>
  </si>
  <si>
    <t>FABIANE DE JESUS TRINDADE</t>
  </si>
  <si>
    <t>INÊS SEIDEL</t>
  </si>
  <si>
    <t>ANA CARLA SPECHT BOEIRA</t>
  </si>
  <si>
    <t>BRUNA PÉS NICOLA</t>
  </si>
  <si>
    <t>ANDRESSA VIEIRA HILÁRIO</t>
  </si>
  <si>
    <t>ARTHUR MOTTA DE ANDRADE</t>
  </si>
  <si>
    <t>EDUARDA DE CASTRO FLACH</t>
  </si>
  <si>
    <t>GIOVANNI GARCIA SABOIA DE ALBUQUERQUE</t>
  </si>
  <si>
    <t>CHRISTIAN WITTEE LOPES</t>
  </si>
  <si>
    <t>BERNARDO VITOR DE SOUZA MARINS</t>
  </si>
  <si>
    <t>VICTOR ROLANDO RUIZ AHON</t>
  </si>
  <si>
    <t>MATHEUS COITINHO CONSTANTINO</t>
  </si>
  <si>
    <t>YORK CASTILLO SANTIAGO</t>
  </si>
  <si>
    <t>BRUNO ARGUELHES FISCHER</t>
  </si>
  <si>
    <t>LARISSA FERREIRA VASCONCELOS</t>
  </si>
  <si>
    <t>MARIA EDUARDA MELENTOVYTCH RIBEIRO DE CASTRO</t>
  </si>
  <si>
    <t>MESSIAS GUTEMBERG DE MOURA VIEIRA JUNIOR</t>
  </si>
  <si>
    <t>PEDRO HENRIQUE MODESTO ARAUJO</t>
  </si>
  <si>
    <t>RAYANNE SOARES JESUS DA SILVA</t>
  </si>
  <si>
    <t>REBECCA BASTOS BOSCHOSKI</t>
  </si>
  <si>
    <t>VINICIUS SILVA PIO ABREU</t>
  </si>
  <si>
    <t>ANA CAROLINA LOUREIRO BOAVISTA LUSTOSA</t>
  </si>
  <si>
    <t>DANIEL RUBANO BARRETTO TURCI</t>
  </si>
  <si>
    <t>MARCOS ALEXANDRO VARGAS MELLO</t>
  </si>
  <si>
    <t>FERNANDA DE CASTILHOS</t>
  </si>
  <si>
    <t>CRISLEINE PERINAZZO DRASZEWSKI</t>
  </si>
  <si>
    <t>HENRIQUE GASPARETTO</t>
  </si>
  <si>
    <t>LAUREN MARCILENE MACIEL MACHADO</t>
  </si>
  <si>
    <t>ANA CAROLINE DE BORBA SCHWENDLER</t>
  </si>
  <si>
    <t>BRUNA DA CUNHA PADOIN</t>
  </si>
  <si>
    <t>CAROLINA THOMAS LAU</t>
  </si>
  <si>
    <t>CAROLINE MARTA WEISE</t>
  </si>
  <si>
    <t>FERNANDA AIROLDI COLOMBO</t>
  </si>
  <si>
    <t>FLÁVIA FERNANDES DE OLIVEIRA</t>
  </si>
  <si>
    <t>GEOVANA MUSSATO MELLO</t>
  </si>
  <si>
    <t>JAMILLE HARBOUKI MOURA</t>
  </si>
  <si>
    <t>MAIKO RODRIGUES MONTEIRO</t>
  </si>
  <si>
    <t>PEDRO AUGUSTO ASSINI</t>
  </si>
  <si>
    <t>RENATA VIEIRA CORRÊA</t>
  </si>
  <si>
    <t>ROGER SARTORI CHAGAS</t>
  </si>
  <si>
    <t>VINÍCIUS MILANI NUNES</t>
  </si>
  <si>
    <t>MATEUS DA SILVA MESQUITA</t>
  </si>
  <si>
    <t>MIRELA DE ARAUJO REIS</t>
  </si>
  <si>
    <t>MIRELA FRANCESQUET</t>
  </si>
  <si>
    <t>SUELLY  RIBEIRO HOLLAS</t>
  </si>
  <si>
    <t>THALYTA FONSECA SILVA</t>
  </si>
  <si>
    <t>THAMIRES RAFAELLE DA SILVA</t>
  </si>
  <si>
    <t>JOÃO WANCURA</t>
  </si>
  <si>
    <t>MICHEL BRONDANI</t>
  </si>
  <si>
    <t>JOSIANE BALDO GOMES</t>
  </si>
  <si>
    <t>OLDRICH JOEL ROMERO GUZMÁN</t>
  </si>
  <si>
    <t>KELLY COSTA CABRAL SALAZAR R. MOREIRA</t>
  </si>
  <si>
    <t>ROBERTA TRISTÃO PINTO</t>
  </si>
  <si>
    <t>WALTER SPERANDIO SAMPAIO</t>
  </si>
  <si>
    <t>AMANDA PUTTIN VIDOTO</t>
  </si>
  <si>
    <t>CAMILA KELLY ALVES TEIXEIRA</t>
  </si>
  <si>
    <t>KAROLAYNE DOS REIS QUINTILIANO</t>
  </si>
  <si>
    <t>LUCAS CÉZAR FIGUEIREDO FARIAS</t>
  </si>
  <si>
    <t>NATHALIA BARBOSA COELHO</t>
  </si>
  <si>
    <t>NELSON GODINHO TEBALDI</t>
  </si>
  <si>
    <t>VICTORIA ALMEIDA CONRADO</t>
  </si>
  <si>
    <t>DJANYNA VOEGEL DE CARVALHO SCHMIDT</t>
  </si>
  <si>
    <t>MARLA ALMEIDA SIQUEIRA</t>
  </si>
  <si>
    <t>PABLO SANTANA LEMOS</t>
  </si>
  <si>
    <t>ALEXANDRE PERSUHN MORAWSKI</t>
  </si>
  <si>
    <t>ADHILA FREITAS SANCHES</t>
  </si>
  <si>
    <t>ALINE DE MENESES CUNHA</t>
  </si>
  <si>
    <t>GLENDHA ARYELLI CARVALHO DE SOUZA</t>
  </si>
  <si>
    <t>LORENA RIBEIRO DE MELO</t>
  </si>
  <si>
    <t>YAN CAIO MORAIS COSTA</t>
  </si>
  <si>
    <t>ANARA LUANA NUNES GOMES</t>
  </si>
  <si>
    <t>FREDERICO RIBEIRO DO CARMO</t>
  </si>
  <si>
    <t>CYDIANNE CAVALCANTE DA SILVA</t>
  </si>
  <si>
    <t>KILTON RENAN ALVES PEREIRA</t>
  </si>
  <si>
    <t>LIZANDRA EVYLYN FREITAS LUCAS</t>
  </si>
  <si>
    <t>ANDERSON MARCIEL PEREIRA DE SALES</t>
  </si>
  <si>
    <t>BRUNA ASSUNÇÃO ANTUNES REBOUÇAS</t>
  </si>
  <si>
    <t>CARLOS EDUARDO DE LIMA SOUSA</t>
  </si>
  <si>
    <t>DANIEL VIANA DE FREITAS</t>
  </si>
  <si>
    <t>FRANCISCO MEDEIROS DE ANDRADE NETO</t>
  </si>
  <si>
    <t>GLAÍCE OLIVEIRA ARAÚJO</t>
  </si>
  <si>
    <t>IARA MARIA SOUZA MEDEIROS</t>
  </si>
  <si>
    <t>JOÃO PAULO DE SOUZA PEREIRA</t>
  </si>
  <si>
    <t>JOSILÂNDIA DOS SANTOS CARVALHO</t>
  </si>
  <si>
    <t>LETÍCIA COSTA DA SILVA</t>
  </si>
  <si>
    <t>LUIZ AUGUSTO GALDINO MELO</t>
  </si>
  <si>
    <t>MARCOS ANTONIO DOS SANTOS FILHO</t>
  </si>
  <si>
    <t>MARIA HELENA LIMA DA SILVA</t>
  </si>
  <si>
    <t>RIAN AURÉLIO VIEIRA</t>
  </si>
  <si>
    <t>EMANUELLY KELLY GOMES DE OLIVEIRA</t>
  </si>
  <si>
    <t>GIOVANA SOARES DANINO</t>
  </si>
  <si>
    <t>JESSICA CRHISTIE DE CASTRO GRANJEIRO OLIVEIRA</t>
  </si>
  <si>
    <t>KALINE SOARES DA SILVA</t>
  </si>
  <si>
    <t>PAULO REGINALDO COSTA FILHO</t>
  </si>
  <si>
    <t>TAYSA DAYANA FREIRE DE LIMA</t>
  </si>
  <si>
    <t>RUZA GABRIELA MEDEIROS DE ARAUJO MACEDO</t>
  </si>
  <si>
    <t>RAFAEL BARBOSA DE RESENDE</t>
  </si>
  <si>
    <t>BRUNA LUIZA CAVALCANTE BARBOSA</t>
  </si>
  <si>
    <t>RAYSSA LORRANA VIEIRA MOTA</t>
  </si>
  <si>
    <t>MIRELE DOS SANTOS BISPO</t>
  </si>
  <si>
    <t>LARISSA BARBOSA DE LIMA</t>
  </si>
  <si>
    <t>BEATRIZ BISCOLA ALVES</t>
  </si>
  <si>
    <t>EMERSON MARTINS DE ANDRADE</t>
  </si>
  <si>
    <t>GABRIEL WELLINGTON DE ALMEIDA</t>
  </si>
  <si>
    <t>LAÍS GRÁCIO LOPES</t>
  </si>
  <si>
    <t>CAIO FRAGALE PASTUSIAK</t>
  </si>
  <si>
    <t>MIKAELLE DE CARVALHO GOMES</t>
  </si>
  <si>
    <t>PEDRO CAJADO BULHÕES</t>
  </si>
  <si>
    <t>GUILHERME BRANDÃO DA CUNHA</t>
  </si>
  <si>
    <t>CORA MATTOS</t>
  </si>
  <si>
    <t>AIRTON DE ARAUJO OLIVEIRA JUNIOR</t>
  </si>
  <si>
    <t>ALEXSANDER ALBERTO CARNEIRO COSTA</t>
  </si>
  <si>
    <t>ALYNE DANTAS CATUNDA LENDENGUES</t>
  </si>
  <si>
    <t>KEWEN EDUARDO SOUSA COSTA</t>
  </si>
  <si>
    <t>LÍVIA CARLOS CIDRÃO</t>
  </si>
  <si>
    <t>MARIA SABRINA BARROS DE ABREU</t>
  </si>
  <si>
    <t>NATASHA PORTO ALEXANDRE</t>
  </si>
  <si>
    <t>DANIEL FARATI DE OLIVEIRA SILVA</t>
  </si>
  <si>
    <t>DIOGO DE ARAÚJO MELO</t>
  </si>
  <si>
    <t>KEVIN GARCIA TAVARES</t>
  </si>
  <si>
    <t>LUIS FELIPE SILVA</t>
  </si>
  <si>
    <t>MATHEUS JORGE DE OLIVEIRA</t>
  </si>
  <si>
    <t>OSWALDO NERI DE MORAIS NETO</t>
  </si>
  <si>
    <t>RODRIGO EMANUEL BORGES</t>
  </si>
  <si>
    <t>ARTHUR BERNARDO SOUZA DE SALLES VIEIRA</t>
  </si>
  <si>
    <t>DOUGLAS PETERSON MUNIS DA SILVA</t>
  </si>
  <si>
    <t>CAROLINA RUfiNO DA SILVA</t>
  </si>
  <si>
    <t>FRANCIMAR MAIK DA SILVA MORAIS</t>
  </si>
  <si>
    <t>DIULIE BORN</t>
  </si>
  <si>
    <t>MIRIAN VITOR DE SOUZA</t>
  </si>
  <si>
    <t>MATHEUS MORAIS DE CARVALHO BERNARDARA DUTRA</t>
  </si>
  <si>
    <t>PAULO ANDRÉ CARDOSO CARVALHO</t>
  </si>
  <si>
    <t>RODRIGO BEZERRA VASCONCELOS CAMPOS</t>
  </si>
  <si>
    <t>ANDRÉ KUHL</t>
  </si>
  <si>
    <t>ANA CAROLINA NAKATANI</t>
  </si>
  <si>
    <t>GABRIELA DAPHNE RAMOS</t>
  </si>
  <si>
    <t>MEIRE HÉLLEN GONÇALVES SOUZA</t>
  </si>
  <si>
    <t>HENRIQUE DA ROSA GALESKI</t>
  </si>
  <si>
    <t>EDUARDA CZERWINSKI</t>
  </si>
  <si>
    <t>ALDREN STEPHANO VERNERSBACH MARTINS</t>
  </si>
  <si>
    <t>JÚLIA FERNANDES SANT’ANA</t>
  </si>
  <si>
    <t>JOSÉ VITOR BOMTEMPO MARTINS</t>
  </si>
  <si>
    <t>KARIN STAYSSY DA COSTA ALVES</t>
  </si>
  <si>
    <t>THAISSA MOURAO PRINCIPE</t>
  </si>
  <si>
    <t>AMANDA MACEDO BORGES</t>
  </si>
  <si>
    <t>CRISTHIAN LIMA FROES</t>
  </si>
  <si>
    <t>EDUARDO LAWSON DA SILVA</t>
  </si>
  <si>
    <t>MELISSA GARCIA BALHEJOS</t>
  </si>
  <si>
    <t>ANTONIO COELHO OLIVEIRA NETO</t>
  </si>
  <si>
    <t>BRUNO COSTA SOUZA</t>
  </si>
  <si>
    <t>GABRIEL SERAFIM DA SILVA</t>
  </si>
  <si>
    <t>MICHEL CARDOSO NATIVIDADE</t>
  </si>
  <si>
    <t>LUCAS ALVES DE MORAES</t>
  </si>
  <si>
    <t>RODRIGO SILVEIRA DE SANTIAGO</t>
  </si>
  <si>
    <t>VITOR IGOR DA CUNHA SILVA</t>
  </si>
  <si>
    <t>MARCELIO ALVES TEOTONIO</t>
  </si>
  <si>
    <t>GIBSON JOSÉ GUIMARÃES DE SOUZA</t>
  </si>
  <si>
    <t>VITÓRIA RICARDO DA ROCHA</t>
  </si>
  <si>
    <t>EMANUELLA JULIÃO ANDRADE DE SANTANA</t>
  </si>
  <si>
    <t>FELIPE GABRIEL NASCIMENTO FIDELIS</t>
  </si>
  <si>
    <t>TONNY ARAUJO MOREIRA</t>
  </si>
  <si>
    <t>ago/22</t>
  </si>
  <si>
    <t>set/22</t>
  </si>
  <si>
    <t>out/22</t>
  </si>
  <si>
    <t>nov/22</t>
  </si>
  <si>
    <t>dez/22</t>
  </si>
  <si>
    <t>jan/23</t>
  </si>
  <si>
    <t>fev/23</t>
  </si>
  <si>
    <t>mar/23</t>
  </si>
  <si>
    <t>abr/23</t>
  </si>
  <si>
    <t>mai/23</t>
  </si>
  <si>
    <t>jun/23</t>
  </si>
  <si>
    <t>Versão 10/07/2023 - 11:00</t>
  </si>
  <si>
    <t>Analista Financeiro - Finep:</t>
  </si>
  <si>
    <t>PAULO SERGIO ALVES RIBEIRO </t>
  </si>
  <si>
    <t>PEDRO MENKES </t>
  </si>
  <si>
    <t>pmenkes@finep.gov.br</t>
  </si>
  <si>
    <t>CARLOS LEANDRO WAKS </t>
  </si>
  <si>
    <t>cwaks@finep.gov.br</t>
  </si>
  <si>
    <t>CYRO RAFAEL FONSECA SOUZA </t>
  </si>
  <si>
    <t>crafael@finep.gov.br</t>
  </si>
  <si>
    <t>Analista Financeiro</t>
  </si>
  <si>
    <t>psalves@finep.gov.br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</si>
</sst>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 &quot;#,##0&quot; &quot;;&quot;-&quot;#,##0&quot; &quot;;&quot; -&quot;00&quot; &quot;;&quot; &quot;@&quot; &quot;"/>
    <numFmt numFmtId="165" formatCode="&quot; &quot;#,##0.00&quot; &quot;;&quot;-&quot;#,##0.00&quot; &quot;;&quot; -&quot;00&quot; &quot;;&quot; &quot;@&quot; &quot;"/>
    <numFmt numFmtId="166" formatCode="#,##0.00&quot; &quot;;&quot;-&quot;#,##0.00&quot; &quot;"/>
    <numFmt numFmtId="167" formatCode="&quot; &quot;#,##0.00&quot; &quot;;&quot; (&quot;#,##0.00&quot;)&quot;;&quot; -&quot;00&quot; &quot;;&quot; &quot;@&quot; &quot;"/>
    <numFmt numFmtId="168" formatCode="&quot; &quot;[$R$-416]#,##0.00&quot; &quot;;&quot; &quot;[$R$-416]&quot;(&quot;#,##0.00&quot;)&quot;;&quot; &quot;[$R$-416]&quot;-&quot;00&quot; &quot;;&quot; &quot;@&quot; &quot;"/>
    <numFmt numFmtId="169" formatCode="[$R$-416]#,##0.00"/>
    <numFmt numFmtId="170" formatCode="[$-416]mmmm\-yy;@"/>
    <numFmt numFmtId="171" formatCode="00&quot;.&quot;000&quot;.&quot;000&quot;/&quot;0000&quot;-&quot;00"/>
    <numFmt numFmtId="172" formatCode="&quot; &quot;[$R$-416]&quot; &quot;#,##0.00&quot; &quot;;&quot;-&quot;[$R$-416]&quot; &quot;#,##0.00&quot; &quot;;&quot; &quot;[$R$-416]&quot; -&quot;00&quot; &quot;;&quot; &quot;@&quot; &quot;"/>
    <numFmt numFmtId="173" formatCode="_-[$R$-416]\ * #,##0.00_-;\-[$R$-416]\ * #,##0.00_-;_-[$R$-416]\ * &quot;-&quot;??_-;_-@_-"/>
    <numFmt numFmtId="174" formatCode="[$-416]mmm/yy;@"/>
    <numFmt numFmtId="175" formatCode="mmmm/yy"/>
  </numFmts>
  <fonts count="46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9C0006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rgb="FFFF2525"/>
      <name val="Calibri"/>
      <family val="2"/>
    </font>
    <font>
      <sz val="11"/>
      <color rgb="FFFFFFFF"/>
      <name val="Calibri"/>
      <family val="2"/>
    </font>
    <font>
      <sz val="11"/>
      <color rgb="FFD9D9D9"/>
      <name val="Calibri"/>
      <family val="2"/>
    </font>
    <font>
      <sz val="10"/>
      <color rgb="FF000000"/>
      <name val="Arial"/>
      <family val="2"/>
    </font>
    <font>
      <b/>
      <sz val="18"/>
      <color rgb="FF000000"/>
      <name val="Calibri"/>
      <family val="2"/>
    </font>
    <font>
      <b/>
      <sz val="10"/>
      <color rgb="FF000000"/>
      <name val="Arial"/>
      <family val="2"/>
    </font>
    <font>
      <b/>
      <sz val="9"/>
      <color rgb="FF000000"/>
      <name val="Tahoma"/>
      <family val="2"/>
    </font>
    <font>
      <b/>
      <sz val="13"/>
      <color rgb="FF000000"/>
      <name val="Calibri"/>
      <family val="2"/>
    </font>
    <font>
      <b/>
      <sz val="12"/>
      <color rgb="FF000000"/>
      <name val="Calibri"/>
      <family val="2"/>
    </font>
    <font>
      <b/>
      <sz val="8"/>
      <color rgb="FF000000"/>
      <name val="Calibri"/>
      <family val="2"/>
    </font>
    <font>
      <b/>
      <i/>
      <sz val="12"/>
      <color rgb="FFFF0000"/>
      <name val="Times New Roman"/>
      <family val="1"/>
    </font>
    <font>
      <b/>
      <i/>
      <sz val="12"/>
      <color rgb="FF000000"/>
      <name val="Times New Roman"/>
      <family val="1"/>
    </font>
    <font>
      <b/>
      <sz val="11"/>
      <color rgb="FF000000"/>
      <name val="Times New Roman"/>
      <family val="1"/>
    </font>
    <font>
      <sz val="12"/>
      <color rgb="FF000000"/>
      <name val="Times New Roman"/>
      <family val="1"/>
    </font>
    <font>
      <sz val="9"/>
      <color rgb="FF000000"/>
      <name val="Calibri"/>
      <family val="2"/>
    </font>
    <font>
      <sz val="8"/>
      <color rgb="FF000000"/>
      <name val="Calibri"/>
      <family val="2"/>
    </font>
    <font>
      <b/>
      <sz val="9"/>
      <color rgb="FF000000"/>
      <name val="Calibri"/>
      <family val="2"/>
    </font>
    <font>
      <sz val="11"/>
      <color rgb="FF008080"/>
      <name val="Calibri"/>
      <family val="2"/>
    </font>
    <font>
      <b/>
      <sz val="8"/>
      <color rgb="FF000000"/>
      <name val="Arial"/>
      <family val="2"/>
    </font>
    <font>
      <b/>
      <sz val="11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b/>
      <i/>
      <sz val="10"/>
      <color rgb="FF000000"/>
      <name val="Arial"/>
      <family val="2"/>
    </font>
    <font>
      <b/>
      <sz val="9"/>
      <color rgb="FF000000"/>
      <name val="Segoe UI"/>
      <family val="2"/>
    </font>
    <font>
      <b/>
      <sz val="12"/>
      <color rgb="FF000000"/>
      <name val="Arial"/>
      <family val="2"/>
    </font>
    <font>
      <sz val="9"/>
      <color rgb="FF000000"/>
      <name val="Arial"/>
      <family val="2"/>
    </font>
    <font>
      <sz val="10"/>
      <color rgb="FFFFFFFF"/>
      <name val="Arial"/>
      <family val="2"/>
    </font>
    <font>
      <b/>
      <sz val="14"/>
      <color rgb="FF000000"/>
      <name val="Arial"/>
      <family val="2"/>
    </font>
    <font>
      <sz val="11"/>
      <color rgb="FF808080"/>
      <name val="Calibri"/>
      <family val="2"/>
    </font>
    <font>
      <b/>
      <i/>
      <sz val="9"/>
      <color rgb="FF000000"/>
      <name val="Tahoma"/>
      <family val="2"/>
    </font>
    <font>
      <sz val="9"/>
      <color rgb="FF000000"/>
      <name val="Tahoma"/>
      <family val="2"/>
    </font>
    <font>
      <b/>
      <sz val="10"/>
      <color rgb="FF008080"/>
      <name val="Albertus Medium"/>
    </font>
    <font>
      <sz val="14"/>
      <color rgb="FF000000"/>
      <name val="Calibri"/>
      <family val="2"/>
    </font>
    <font>
      <sz val="11"/>
      <color theme="0"/>
      <name val="Calibri"/>
      <family val="2"/>
    </font>
    <font>
      <b/>
      <sz val="9"/>
      <color indexed="81"/>
      <name val="Segoe UI"/>
      <family val="2"/>
    </font>
    <font>
      <b/>
      <sz val="9"/>
      <color theme="1"/>
      <name val="Calibri"/>
      <family val="2"/>
      <scheme val="minor"/>
    </font>
    <font>
      <sz val="8"/>
      <name val="Calibri"/>
      <family val="2"/>
    </font>
    <font>
      <sz val="9"/>
      <color indexed="81"/>
      <name val="Segoe UI"/>
      <family val="2"/>
    </font>
    <font>
      <b/>
      <sz val="14"/>
      <color rgb="FF000000"/>
      <name val="Calibri"/>
      <family val="2"/>
    </font>
    <font>
      <sz val="8"/>
      <color rgb="FFFF0000"/>
      <name val="Calibri"/>
      <family val="2"/>
    </font>
    <font>
      <b/>
      <sz val="8"/>
      <color rgb="FFFF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FFC7CE"/>
        <bgColor rgb="FFFFC7CE"/>
      </patternFill>
    </fill>
    <fill>
      <patternFill patternType="solid">
        <fgColor rgb="FFFFFFFF"/>
        <bgColor rgb="FFFFFFFF"/>
      </patternFill>
    </fill>
    <fill>
      <patternFill patternType="solid">
        <fgColor rgb="FFC4D79B"/>
        <bgColor rgb="FFC4D79B"/>
      </patternFill>
    </fill>
    <fill>
      <patternFill patternType="solid">
        <fgColor rgb="FFDA9694"/>
        <bgColor rgb="FFDA9694"/>
      </patternFill>
    </fill>
    <fill>
      <patternFill patternType="solid">
        <fgColor rgb="FF008080"/>
        <bgColor rgb="FF008080"/>
      </patternFill>
    </fill>
    <fill>
      <patternFill patternType="solid">
        <fgColor rgb="FFFF0000"/>
        <bgColor rgb="FFFF0000"/>
      </patternFill>
    </fill>
    <fill>
      <patternFill patternType="solid">
        <fgColor rgb="FFD8E4BC"/>
        <bgColor rgb="FFD8E4BC"/>
      </patternFill>
    </fill>
    <fill>
      <patternFill patternType="solid">
        <fgColor rgb="FFFCD5B4"/>
        <bgColor rgb="FFFCD5B4"/>
      </patternFill>
    </fill>
    <fill>
      <patternFill patternType="solid">
        <fgColor rgb="FFDDEBF7"/>
        <bgColor rgb="FFDDEBF7"/>
      </patternFill>
    </fill>
    <fill>
      <patternFill patternType="solid">
        <fgColor rgb="FFDCE6F1"/>
        <bgColor rgb="FFDCE6F1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rgb="FFFFFF00"/>
      </patternFill>
    </fill>
    <fill>
      <patternFill patternType="solid">
        <fgColor rgb="FFAEAAAA"/>
        <bgColor rgb="FFAEAAAA"/>
      </patternFill>
    </fill>
    <fill>
      <patternFill patternType="solid">
        <fgColor rgb="FFE2EFDA"/>
        <bgColor rgb="FFE2EFDA"/>
      </patternFill>
    </fill>
    <fill>
      <patternFill patternType="solid">
        <fgColor rgb="FFFCE4D6"/>
        <bgColor rgb="FFFCE4D6"/>
      </patternFill>
    </fill>
    <fill>
      <patternFill patternType="solid">
        <fgColor rgb="FFC0C0C0"/>
        <bgColor rgb="FFC0C0C0"/>
      </patternFill>
    </fill>
    <fill>
      <patternFill patternType="solid">
        <fgColor rgb="FFFFFF99"/>
        <bgColor rgb="FFFFFF99"/>
      </patternFill>
    </fill>
    <fill>
      <patternFill patternType="solid">
        <fgColor rgb="FFA6A6A6"/>
        <bgColor rgb="FFA6A6A6"/>
      </patternFill>
    </fill>
    <fill>
      <patternFill patternType="solid">
        <fgColor rgb="FFD9E1F2"/>
        <bgColor rgb="FFD9E1F2"/>
      </patternFill>
    </fill>
    <fill>
      <patternFill patternType="solid">
        <fgColor rgb="FF808080"/>
        <bgColor rgb="FF808080"/>
      </patternFill>
    </fill>
    <fill>
      <patternFill patternType="solid">
        <fgColor rgb="FFCCFFCC"/>
        <bgColor rgb="FFCCFFCC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9E1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rgb="FFDCE6F1"/>
      </patternFill>
    </fill>
    <fill>
      <patternFill patternType="solid">
        <fgColor theme="0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FFFFFF"/>
      </patternFill>
    </fill>
    <fill>
      <patternFill patternType="solid">
        <fgColor theme="7" tint="0.79998168889431442"/>
        <bgColor indexed="64"/>
      </patternFill>
    </fill>
  </fills>
  <borders count="8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259">
    <xf numFmtId="0" fontId="0" fillId="0" borderId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1" applyNumberFormat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1" fillId="9" borderId="1" applyNumberFormat="0" applyFon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2" fillId="2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5" fillId="7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4" fillId="7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4" borderId="0" applyNumberFormat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 applyNumberFormat="0" applyFill="0" applyBorder="0" applyAlignment="0" applyProtection="0"/>
    <xf numFmtId="0" fontId="3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1" fillId="10" borderId="0" applyNumberFormat="0" applyFont="0" applyBorder="0" applyAlignment="0" applyProtection="0"/>
    <xf numFmtId="0" fontId="3" fillId="6" borderId="1" applyNumberFormat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2" fillId="2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5" fillId="7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4" fillId="7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5" fillId="7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4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4" fillId="7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3" fillId="8" borderId="0" applyNumberFormat="0" applyBorder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3" fillId="4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1" fillId="0" borderId="1" applyNumberFormat="0" applyFont="0" applyFill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1" applyNumberFormat="0" applyAlignment="0" applyProtection="0"/>
    <xf numFmtId="0" fontId="3" fillId="3" borderId="0" applyNumberFormat="0" applyBorder="0" applyAlignment="0" applyProtection="0"/>
    <xf numFmtId="0" fontId="3" fillId="3" borderId="1" applyNumberFormat="0" applyAlignment="0" applyProtection="0"/>
    <xf numFmtId="0" fontId="2" fillId="2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3" fillId="8" borderId="0" applyNumberFormat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 applyNumberFormat="0" applyBorder="0" applyProtection="0"/>
    <xf numFmtId="165" fontId="1" fillId="0" borderId="0" applyFont="0" applyFill="0" applyBorder="0" applyAlignment="0" applyProtection="0"/>
  </cellStyleXfs>
  <cellXfs count="509">
    <xf numFmtId="0" fontId="0" fillId="0" borderId="0" xfId="0"/>
    <xf numFmtId="0" fontId="0" fillId="3" borderId="0" xfId="0" applyFill="1"/>
    <xf numFmtId="0" fontId="9" fillId="3" borderId="0" xfId="0" applyFont="1" applyFill="1" applyAlignment="1">
      <alignment horizontal="center" vertical="top"/>
    </xf>
    <xf numFmtId="0" fontId="10" fillId="0" borderId="3" xfId="0" applyFont="1" applyBorder="1" applyAlignment="1">
      <alignment horizontal="center" vertical="center"/>
    </xf>
    <xf numFmtId="0" fontId="3" fillId="3" borderId="0" xfId="0" applyFont="1" applyFill="1"/>
    <xf numFmtId="0" fontId="0" fillId="11" borderId="5" xfId="0" applyFill="1" applyBorder="1" applyAlignment="1" applyProtection="1">
      <alignment horizontal="center"/>
      <protection locked="0"/>
    </xf>
    <xf numFmtId="0" fontId="10" fillId="3" borderId="7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center" vertical="center"/>
    </xf>
    <xf numFmtId="0" fontId="3" fillId="3" borderId="0" xfId="0" applyFont="1" applyFill="1" applyAlignment="1">
      <alignment horizontal="right"/>
    </xf>
    <xf numFmtId="0" fontId="3" fillId="3" borderId="0" xfId="0" applyFont="1" applyFill="1" applyAlignment="1">
      <alignment horizontal="center"/>
    </xf>
    <xf numFmtId="0" fontId="0" fillId="3" borderId="12" xfId="0" applyFill="1" applyBorder="1"/>
    <xf numFmtId="0" fontId="12" fillId="3" borderId="0" xfId="0" applyFont="1" applyFill="1"/>
    <xf numFmtId="0" fontId="13" fillId="3" borderId="0" xfId="0" applyFont="1" applyFill="1"/>
    <xf numFmtId="0" fontId="0" fillId="3" borderId="13" xfId="0" applyFill="1" applyBorder="1"/>
    <xf numFmtId="0" fontId="0" fillId="3" borderId="14" xfId="0" applyFill="1" applyBorder="1"/>
    <xf numFmtId="0" fontId="15" fillId="12" borderId="6" xfId="0" applyFont="1" applyFill="1" applyBorder="1" applyAlignment="1">
      <alignment horizontal="center" vertical="center" wrapText="1"/>
    </xf>
    <xf numFmtId="0" fontId="16" fillId="12" borderId="6" xfId="0" applyFont="1" applyFill="1" applyBorder="1" applyAlignment="1">
      <alignment horizontal="center" vertical="center" wrapText="1"/>
    </xf>
    <xf numFmtId="0" fontId="16" fillId="12" borderId="0" xfId="0" applyFont="1" applyFill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167" fontId="1" fillId="0" borderId="6" xfId="2" applyNumberForma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0" fillId="12" borderId="0" xfId="0" applyFill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7" fontId="0" fillId="0" borderId="18" xfId="0" applyNumberFormat="1" applyBorder="1" applyAlignment="1">
      <alignment horizontal="center" vertical="center"/>
    </xf>
    <xf numFmtId="17" fontId="0" fillId="0" borderId="19" xfId="0" applyNumberForma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3" borderId="21" xfId="0" applyFill="1" applyBorder="1"/>
    <xf numFmtId="0" fontId="0" fillId="3" borderId="22" xfId="0" applyFill="1" applyBorder="1"/>
    <xf numFmtId="0" fontId="18" fillId="0" borderId="6" xfId="0" applyFont="1" applyBorder="1" applyAlignment="1">
      <alignment horizontal="center" vertical="center"/>
    </xf>
    <xf numFmtId="171" fontId="10" fillId="0" borderId="6" xfId="257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horizontal="left" vertical="center"/>
    </xf>
    <xf numFmtId="0" fontId="0" fillId="0" borderId="6" xfId="0" applyBorder="1" applyAlignment="1">
      <alignment horizontal="center" vertical="top"/>
    </xf>
    <xf numFmtId="0" fontId="0" fillId="0" borderId="2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7" fontId="0" fillId="0" borderId="24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7" fillId="14" borderId="6" xfId="0" applyFont="1" applyFill="1" applyBorder="1" applyAlignment="1">
      <alignment horizontal="center" vertical="center" wrapText="1"/>
    </xf>
    <xf numFmtId="0" fontId="0" fillId="3" borderId="27" xfId="0" applyFill="1" applyBorder="1"/>
    <xf numFmtId="0" fontId="0" fillId="3" borderId="28" xfId="0" applyFill="1" applyBorder="1"/>
    <xf numFmtId="0" fontId="0" fillId="12" borderId="0" xfId="0" applyFill="1" applyAlignment="1">
      <alignment horizontal="center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 wrapText="1"/>
    </xf>
    <xf numFmtId="0" fontId="17" fillId="12" borderId="0" xfId="0" applyFont="1" applyFill="1" applyAlignment="1">
      <alignment horizontal="center" vertical="center" wrapText="1"/>
    </xf>
    <xf numFmtId="0" fontId="17" fillId="0" borderId="6" xfId="0" applyFont="1" applyBorder="1" applyAlignment="1">
      <alignment horizontal="left" vertical="center" wrapText="1"/>
    </xf>
    <xf numFmtId="0" fontId="17" fillId="0" borderId="6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0" fillId="15" borderId="31" xfId="0" applyFill="1" applyBorder="1" applyAlignment="1">
      <alignment vertical="center"/>
    </xf>
    <xf numFmtId="0" fontId="0" fillId="15" borderId="32" xfId="0" applyFill="1" applyBorder="1" applyAlignment="1">
      <alignment vertical="center"/>
    </xf>
    <xf numFmtId="0" fontId="0" fillId="16" borderId="33" xfId="0" applyFill="1" applyBorder="1" applyAlignment="1">
      <alignment vertical="center"/>
    </xf>
    <xf numFmtId="0" fontId="0" fillId="16" borderId="34" xfId="0" applyFill="1" applyBorder="1" applyAlignment="1">
      <alignment vertical="center"/>
    </xf>
    <xf numFmtId="0" fontId="0" fillId="16" borderId="35" xfId="0" applyFill="1" applyBorder="1" applyAlignment="1">
      <alignment vertical="center"/>
    </xf>
    <xf numFmtId="0" fontId="0" fillId="17" borderId="31" xfId="0" applyFill="1" applyBorder="1" applyAlignment="1">
      <alignment vertical="center"/>
    </xf>
    <xf numFmtId="0" fontId="0" fillId="17" borderId="32" xfId="0" applyFill="1" applyBorder="1" applyAlignment="1">
      <alignment vertical="center"/>
    </xf>
    <xf numFmtId="0" fontId="0" fillId="17" borderId="32" xfId="0" applyFill="1" applyBorder="1"/>
    <xf numFmtId="0" fontId="0" fillId="16" borderId="31" xfId="0" applyFill="1" applyBorder="1" applyAlignment="1">
      <alignment vertical="center"/>
    </xf>
    <xf numFmtId="0" fontId="0" fillId="16" borderId="32" xfId="0" applyFill="1" applyBorder="1" applyAlignment="1">
      <alignment vertical="center"/>
    </xf>
    <xf numFmtId="0" fontId="0" fillId="16" borderId="32" xfId="0" applyFill="1" applyBorder="1"/>
    <xf numFmtId="0" fontId="0" fillId="16" borderId="36" xfId="0" applyFill="1" applyBorder="1"/>
    <xf numFmtId="0" fontId="21" fillId="15" borderId="8" xfId="0" applyFont="1" applyFill="1" applyBorder="1" applyAlignment="1">
      <alignment horizontal="center" vertical="center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/>
    </xf>
    <xf numFmtId="0" fontId="21" fillId="15" borderId="37" xfId="0" applyFont="1" applyFill="1" applyBorder="1" applyAlignment="1">
      <alignment horizontal="center" vertical="center" wrapText="1"/>
    </xf>
    <xf numFmtId="0" fontId="21" fillId="16" borderId="8" xfId="0" applyFont="1" applyFill="1" applyBorder="1" applyAlignment="1">
      <alignment horizontal="center" vertical="center" wrapText="1"/>
    </xf>
    <xf numFmtId="0" fontId="21" fillId="16" borderId="9" xfId="0" applyFont="1" applyFill="1" applyBorder="1" applyAlignment="1">
      <alignment horizontal="center" vertical="center" wrapText="1"/>
    </xf>
    <xf numFmtId="0" fontId="21" fillId="16" borderId="10" xfId="0" applyFont="1" applyFill="1" applyBorder="1" applyAlignment="1">
      <alignment horizontal="center" vertical="center" wrapText="1"/>
    </xf>
    <xf numFmtId="0" fontId="21" fillId="17" borderId="38" xfId="0" applyFont="1" applyFill="1" applyBorder="1" applyAlignment="1">
      <alignment horizontal="center" vertical="center" wrapText="1"/>
    </xf>
    <xf numFmtId="0" fontId="21" fillId="17" borderId="9" xfId="0" applyFont="1" applyFill="1" applyBorder="1" applyAlignment="1">
      <alignment horizontal="center" vertical="center" wrapText="1"/>
    </xf>
    <xf numFmtId="0" fontId="21" fillId="17" borderId="37" xfId="0" applyFont="1" applyFill="1" applyBorder="1" applyAlignment="1">
      <alignment horizontal="center" vertical="center" wrapText="1"/>
    </xf>
    <xf numFmtId="0" fontId="21" fillId="17" borderId="8" xfId="0" applyFont="1" applyFill="1" applyBorder="1" applyAlignment="1">
      <alignment horizontal="center" vertical="center" wrapText="1"/>
    </xf>
    <xf numFmtId="0" fontId="21" fillId="17" borderId="10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40" xfId="0" applyFont="1" applyBorder="1" applyAlignment="1">
      <alignment horizontal="left" vertical="center" wrapText="1"/>
    </xf>
    <xf numFmtId="0" fontId="20" fillId="0" borderId="27" xfId="0" applyFont="1" applyBorder="1" applyAlignment="1">
      <alignment horizontal="left" vertical="center" wrapText="1"/>
    </xf>
    <xf numFmtId="165" fontId="20" fillId="16" borderId="17" xfId="258" applyFont="1" applyFill="1" applyBorder="1" applyAlignment="1">
      <alignment vertical="center"/>
    </xf>
    <xf numFmtId="165" fontId="20" fillId="16" borderId="18" xfId="258" applyFont="1" applyFill="1" applyBorder="1" applyAlignment="1">
      <alignment vertical="center"/>
    </xf>
    <xf numFmtId="14" fontId="20" fillId="16" borderId="19" xfId="0" applyNumberFormat="1" applyFont="1" applyFill="1" applyBorder="1" applyAlignment="1">
      <alignment vertical="center"/>
    </xf>
    <xf numFmtId="165" fontId="20" fillId="17" borderId="28" xfId="258" applyFont="1" applyFill="1" applyBorder="1" applyAlignment="1">
      <alignment vertical="center"/>
    </xf>
    <xf numFmtId="165" fontId="20" fillId="17" borderId="40" xfId="258" applyFont="1" applyFill="1" applyBorder="1" applyAlignment="1">
      <alignment vertical="center"/>
    </xf>
    <xf numFmtId="14" fontId="20" fillId="17" borderId="27" xfId="0" applyNumberFormat="1" applyFont="1" applyFill="1" applyBorder="1" applyAlignment="1">
      <alignment vertical="center"/>
    </xf>
    <xf numFmtId="165" fontId="20" fillId="16" borderId="39" xfId="258" applyFont="1" applyFill="1" applyBorder="1" applyAlignment="1">
      <alignment vertical="center"/>
    </xf>
    <xf numFmtId="165" fontId="20" fillId="16" borderId="40" xfId="258" applyFont="1" applyFill="1" applyBorder="1" applyAlignment="1">
      <alignment vertical="center"/>
    </xf>
    <xf numFmtId="14" fontId="20" fillId="16" borderId="41" xfId="0" applyNumberFormat="1" applyFont="1" applyFill="1" applyBorder="1" applyAlignment="1">
      <alignment vertical="center"/>
    </xf>
    <xf numFmtId="165" fontId="20" fillId="17" borderId="39" xfId="258" applyFont="1" applyFill="1" applyBorder="1" applyAlignment="1">
      <alignment vertical="center"/>
    </xf>
    <xf numFmtId="14" fontId="20" fillId="17" borderId="41" xfId="0" applyNumberFormat="1" applyFont="1" applyFill="1" applyBorder="1" applyAlignment="1">
      <alignment vertical="center"/>
    </xf>
    <xf numFmtId="0" fontId="20" fillId="0" borderId="23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42" xfId="0" applyFont="1" applyBorder="1" applyAlignment="1">
      <alignment horizontal="left" vertical="center" wrapText="1"/>
    </xf>
    <xf numFmtId="165" fontId="20" fillId="16" borderId="23" xfId="258" applyFont="1" applyFill="1" applyBorder="1" applyAlignment="1">
      <alignment vertical="center"/>
    </xf>
    <xf numFmtId="165" fontId="20" fillId="16" borderId="1" xfId="258" applyFont="1" applyFill="1" applyBorder="1" applyAlignment="1">
      <alignment vertical="center"/>
    </xf>
    <xf numFmtId="14" fontId="20" fillId="16" borderId="24" xfId="0" applyNumberFormat="1" applyFont="1" applyFill="1" applyBorder="1" applyAlignment="1">
      <alignment vertical="center"/>
    </xf>
    <xf numFmtId="165" fontId="20" fillId="17" borderId="43" xfId="258" applyFont="1" applyFill="1" applyBorder="1" applyAlignment="1">
      <alignment vertical="center"/>
    </xf>
    <xf numFmtId="165" fontId="20" fillId="17" borderId="1" xfId="258" applyFont="1" applyFill="1" applyBorder="1" applyAlignment="1">
      <alignment vertical="center"/>
    </xf>
    <xf numFmtId="14" fontId="20" fillId="17" borderId="42" xfId="0" applyNumberFormat="1" applyFont="1" applyFill="1" applyBorder="1" applyAlignment="1">
      <alignment vertical="center"/>
    </xf>
    <xf numFmtId="165" fontId="20" fillId="17" borderId="23" xfId="258" applyFont="1" applyFill="1" applyBorder="1" applyAlignment="1">
      <alignment vertical="center"/>
    </xf>
    <xf numFmtId="14" fontId="20" fillId="17" borderId="24" xfId="0" applyNumberFormat="1" applyFont="1" applyFill="1" applyBorder="1" applyAlignment="1">
      <alignment vertical="center"/>
    </xf>
    <xf numFmtId="0" fontId="20" fillId="0" borderId="1" xfId="0" applyFont="1" applyBorder="1" applyAlignment="1">
      <alignment horizontal="left" vertical="center"/>
    </xf>
    <xf numFmtId="0" fontId="20" fillId="0" borderId="29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left" vertical="center" wrapText="1"/>
    </xf>
    <xf numFmtId="0" fontId="20" fillId="0" borderId="44" xfId="0" applyFont="1" applyBorder="1" applyAlignment="1">
      <alignment horizontal="left" vertical="center" wrapText="1"/>
    </xf>
    <xf numFmtId="165" fontId="20" fillId="16" borderId="29" xfId="258" applyFont="1" applyFill="1" applyBorder="1" applyAlignment="1">
      <alignment vertical="center"/>
    </xf>
    <xf numFmtId="165" fontId="20" fillId="16" borderId="30" xfId="258" applyFont="1" applyFill="1" applyBorder="1" applyAlignment="1">
      <alignment vertical="center"/>
    </xf>
    <xf numFmtId="14" fontId="20" fillId="16" borderId="45" xfId="0" applyNumberFormat="1" applyFont="1" applyFill="1" applyBorder="1" applyAlignment="1">
      <alignment vertical="center"/>
    </xf>
    <xf numFmtId="165" fontId="20" fillId="17" borderId="46" xfId="258" applyFont="1" applyFill="1" applyBorder="1" applyAlignment="1">
      <alignment vertical="center"/>
    </xf>
    <xf numFmtId="165" fontId="20" fillId="17" borderId="30" xfId="258" applyFont="1" applyFill="1" applyBorder="1" applyAlignment="1">
      <alignment vertical="center"/>
    </xf>
    <xf numFmtId="14" fontId="20" fillId="17" borderId="44" xfId="0" applyNumberFormat="1" applyFont="1" applyFill="1" applyBorder="1" applyAlignment="1">
      <alignment vertical="center"/>
    </xf>
    <xf numFmtId="165" fontId="20" fillId="17" borderId="29" xfId="258" applyFont="1" applyFill="1" applyBorder="1" applyAlignment="1">
      <alignment vertical="center"/>
    </xf>
    <xf numFmtId="14" fontId="20" fillId="17" borderId="45" xfId="0" applyNumberFormat="1" applyFont="1" applyFill="1" applyBorder="1" applyAlignment="1">
      <alignment vertical="center"/>
    </xf>
    <xf numFmtId="166" fontId="19" fillId="0" borderId="0" xfId="0" applyNumberFormat="1" applyFont="1"/>
    <xf numFmtId="0" fontId="19" fillId="0" borderId="0" xfId="0" applyFont="1"/>
    <xf numFmtId="0" fontId="22" fillId="3" borderId="0" xfId="0" applyFont="1" applyFill="1"/>
    <xf numFmtId="0" fontId="10" fillId="3" borderId="3" xfId="0" applyFont="1" applyFill="1" applyBorder="1" applyAlignment="1">
      <alignment horizontal="center" vertical="center"/>
    </xf>
    <xf numFmtId="0" fontId="6" fillId="3" borderId="0" xfId="0" applyFont="1" applyFill="1"/>
    <xf numFmtId="0" fontId="23" fillId="3" borderId="21" xfId="0" applyFont="1" applyFill="1" applyBorder="1" applyAlignment="1">
      <alignment horizontal="left"/>
    </xf>
    <xf numFmtId="0" fontId="23" fillId="3" borderId="0" xfId="0" applyFont="1" applyFill="1" applyAlignment="1">
      <alignment horizontal="left"/>
    </xf>
    <xf numFmtId="0" fontId="23" fillId="3" borderId="22" xfId="0" applyFont="1" applyFill="1" applyBorder="1" applyAlignment="1">
      <alignment horizontal="left"/>
    </xf>
    <xf numFmtId="17" fontId="25" fillId="19" borderId="40" xfId="0" applyNumberFormat="1" applyFont="1" applyFill="1" applyBorder="1" applyAlignment="1">
      <alignment horizontal="center" vertical="center"/>
    </xf>
    <xf numFmtId="0" fontId="25" fillId="0" borderId="40" xfId="0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10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26" fillId="19" borderId="1" xfId="0" applyFont="1" applyFill="1" applyBorder="1" applyAlignment="1">
      <alignment horizontal="center"/>
    </xf>
    <xf numFmtId="0" fontId="25" fillId="0" borderId="42" xfId="0" applyFont="1" applyBorder="1" applyAlignment="1">
      <alignment horizontal="center"/>
    </xf>
    <xf numFmtId="0" fontId="25" fillId="3" borderId="48" xfId="0" applyFont="1" applyFill="1" applyBorder="1" applyAlignment="1">
      <alignment horizontal="center"/>
    </xf>
    <xf numFmtId="0" fontId="25" fillId="3" borderId="14" xfId="0" applyFont="1" applyFill="1" applyBorder="1" applyAlignment="1">
      <alignment horizontal="left"/>
    </xf>
    <xf numFmtId="167" fontId="0" fillId="3" borderId="14" xfId="0" applyNumberFormat="1" applyFill="1" applyBorder="1" applyAlignment="1">
      <alignment horizontal="center"/>
    </xf>
    <xf numFmtId="0" fontId="10" fillId="3" borderId="14" xfId="0" applyFont="1" applyFill="1" applyBorder="1" applyAlignment="1">
      <alignment horizontal="center" vertical="top"/>
    </xf>
    <xf numFmtId="0" fontId="10" fillId="3" borderId="0" xfId="0" applyFont="1" applyFill="1" applyAlignment="1">
      <alignment horizontal="center" vertical="top"/>
    </xf>
    <xf numFmtId="0" fontId="10" fillId="3" borderId="13" xfId="0" applyFont="1" applyFill="1" applyBorder="1" applyAlignment="1">
      <alignment horizontal="center" vertical="top"/>
    </xf>
    <xf numFmtId="0" fontId="10" fillId="3" borderId="0" xfId="0" applyFont="1" applyFill="1" applyAlignment="1">
      <alignment horizontal="center"/>
    </xf>
    <xf numFmtId="0" fontId="10" fillId="3" borderId="13" xfId="0" applyFont="1" applyFill="1" applyBorder="1" applyAlignment="1">
      <alignment horizontal="center"/>
    </xf>
    <xf numFmtId="0" fontId="25" fillId="3" borderId="48" xfId="0" applyFont="1" applyFill="1" applyBorder="1"/>
    <xf numFmtId="0" fontId="25" fillId="3" borderId="14" xfId="0" applyFont="1" applyFill="1" applyBorder="1"/>
    <xf numFmtId="0" fontId="25" fillId="3" borderId="49" xfId="0" applyFont="1" applyFill="1" applyBorder="1"/>
    <xf numFmtId="14" fontId="0" fillId="3" borderId="0" xfId="0" applyNumberFormat="1" applyFill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" fontId="6" fillId="3" borderId="0" xfId="0" applyNumberFormat="1" applyFont="1" applyFill="1" applyAlignment="1">
      <alignment horizontal="center" vertical="center"/>
    </xf>
    <xf numFmtId="14" fontId="6" fillId="3" borderId="0" xfId="0" applyNumberFormat="1" applyFont="1" applyFill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10" fillId="0" borderId="17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17" fontId="10" fillId="12" borderId="18" xfId="0" applyNumberFormat="1" applyFont="1" applyFill="1" applyBorder="1" applyAlignment="1">
      <alignment horizontal="center"/>
    </xf>
    <xf numFmtId="17" fontId="10" fillId="0" borderId="18" xfId="0" applyNumberFormat="1" applyFont="1" applyBorder="1" applyAlignment="1">
      <alignment horizontal="center"/>
    </xf>
    <xf numFmtId="17" fontId="10" fillId="0" borderId="19" xfId="0" applyNumberFormat="1" applyFont="1" applyBorder="1" applyAlignment="1">
      <alignment horizontal="center"/>
    </xf>
    <xf numFmtId="17" fontId="10" fillId="3" borderId="0" xfId="0" applyNumberFormat="1" applyFont="1" applyFill="1" applyAlignment="1">
      <alignment horizontal="center"/>
    </xf>
    <xf numFmtId="0" fontId="8" fillId="0" borderId="23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30" xfId="0" applyFont="1" applyBorder="1" applyAlignment="1">
      <alignment horizontal="center" vertical="center"/>
    </xf>
    <xf numFmtId="0" fontId="8" fillId="3" borderId="0" xfId="0" applyFont="1" applyFill="1"/>
    <xf numFmtId="0" fontId="10" fillId="3" borderId="0" xfId="0" applyFont="1" applyFill="1" applyAlignment="1">
      <alignment horizontal="right"/>
    </xf>
    <xf numFmtId="14" fontId="8" fillId="11" borderId="1" xfId="2" applyNumberFormat="1" applyFont="1" applyFill="1" applyBorder="1" applyProtection="1">
      <protection locked="0"/>
    </xf>
    <xf numFmtId="0" fontId="25" fillId="3" borderId="27" xfId="0" applyFont="1" applyFill="1" applyBorder="1" applyAlignment="1">
      <alignment horizontal="center"/>
    </xf>
    <xf numFmtId="0" fontId="0" fillId="3" borderId="49" xfId="0" applyFill="1" applyBorder="1"/>
    <xf numFmtId="14" fontId="25" fillId="3" borderId="27" xfId="0" applyNumberFormat="1" applyFont="1" applyFill="1" applyBorder="1" applyAlignment="1">
      <alignment horizontal="center"/>
    </xf>
    <xf numFmtId="0" fontId="25" fillId="3" borderId="27" xfId="0" applyFont="1" applyFill="1" applyBorder="1"/>
    <xf numFmtId="0" fontId="25" fillId="3" borderId="42" xfId="0" applyFont="1" applyFill="1" applyBorder="1" applyAlignment="1">
      <alignment horizontal="center"/>
    </xf>
    <xf numFmtId="14" fontId="0" fillId="0" borderId="0" xfId="0" applyNumberFormat="1"/>
    <xf numFmtId="17" fontId="0" fillId="0" borderId="0" xfId="0" applyNumberFormat="1"/>
    <xf numFmtId="0" fontId="0" fillId="22" borderId="0" xfId="0" applyFill="1"/>
    <xf numFmtId="14" fontId="8" fillId="11" borderId="1" xfId="257" applyNumberFormat="1" applyFill="1" applyBorder="1" applyAlignment="1" applyProtection="1">
      <alignment horizontal="center" vertical="center"/>
      <protection locked="0"/>
    </xf>
    <xf numFmtId="0" fontId="0" fillId="3" borderId="0" xfId="0" applyFill="1" applyAlignment="1">
      <alignment vertical="center"/>
    </xf>
    <xf numFmtId="170" fontId="0" fillId="3" borderId="0" xfId="0" applyNumberFormat="1" applyFill="1" applyAlignment="1">
      <alignment vertical="center"/>
    </xf>
    <xf numFmtId="0" fontId="0" fillId="3" borderId="0" xfId="0" applyFill="1" applyAlignment="1">
      <alignment horizontal="left" vertical="center" wrapText="1"/>
    </xf>
    <xf numFmtId="2" fontId="0" fillId="3" borderId="0" xfId="0" applyNumberFormat="1" applyFill="1"/>
    <xf numFmtId="0" fontId="0" fillId="11" borderId="1" xfId="0" applyFill="1" applyBorder="1" applyAlignment="1" applyProtection="1">
      <alignment horizontal="center" vertical="center"/>
      <protection locked="0"/>
    </xf>
    <xf numFmtId="0" fontId="0" fillId="11" borderId="1" xfId="0" applyFill="1" applyBorder="1" applyProtection="1">
      <protection locked="0"/>
    </xf>
    <xf numFmtId="0" fontId="0" fillId="3" borderId="48" xfId="0" applyFill="1" applyBorder="1"/>
    <xf numFmtId="0" fontId="36" fillId="3" borderId="0" xfId="0" applyFont="1" applyFill="1"/>
    <xf numFmtId="0" fontId="36" fillId="3" borderId="0" xfId="0" applyFont="1" applyFill="1" applyAlignment="1">
      <alignment horizontal="center"/>
    </xf>
    <xf numFmtId="0" fontId="36" fillId="3" borderId="2" xfId="0" applyFont="1" applyFill="1" applyBorder="1"/>
    <xf numFmtId="0" fontId="10" fillId="3" borderId="6" xfId="0" applyFon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10" fillId="3" borderId="0" xfId="0" applyFont="1" applyFill="1"/>
    <xf numFmtId="0" fontId="23" fillId="3" borderId="48" xfId="0" applyFont="1" applyFill="1" applyBorder="1" applyAlignment="1">
      <alignment vertical="center"/>
    </xf>
    <xf numFmtId="0" fontId="23" fillId="3" borderId="14" xfId="0" applyFont="1" applyFill="1" applyBorder="1" applyAlignment="1">
      <alignment vertical="center"/>
    </xf>
    <xf numFmtId="0" fontId="23" fillId="3" borderId="49" xfId="0" applyFont="1" applyFill="1" applyBorder="1" applyAlignment="1">
      <alignment vertical="center"/>
    </xf>
    <xf numFmtId="17" fontId="25" fillId="19" borderId="5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25" fillId="3" borderId="31" xfId="0" applyFont="1" applyFill="1" applyBorder="1" applyAlignment="1">
      <alignment horizontal="left" vertical="top" wrapText="1"/>
    </xf>
    <xf numFmtId="0" fontId="0" fillId="3" borderId="32" xfId="0" applyFill="1" applyBorder="1"/>
    <xf numFmtId="0" fontId="25" fillId="3" borderId="32" xfId="0" applyFont="1" applyFill="1" applyBorder="1" applyAlignment="1">
      <alignment vertical="top"/>
    </xf>
    <xf numFmtId="0" fontId="25" fillId="3" borderId="32" xfId="0" applyFont="1" applyFill="1" applyBorder="1" applyAlignment="1">
      <alignment vertical="top" wrapText="1"/>
    </xf>
    <xf numFmtId="0" fontId="0" fillId="3" borderId="36" xfId="0" applyFill="1" applyBorder="1"/>
    <xf numFmtId="0" fontId="25" fillId="3" borderId="4" xfId="0" applyFont="1" applyFill="1" applyBorder="1" applyAlignment="1">
      <alignment horizontal="left" vertical="top" wrapText="1"/>
    </xf>
    <xf numFmtId="0" fontId="25" fillId="23" borderId="0" xfId="0" applyFont="1" applyFill="1" applyAlignment="1">
      <alignment horizontal="center" vertical="center" wrapText="1"/>
    </xf>
    <xf numFmtId="0" fontId="25" fillId="3" borderId="0" xfId="0" applyFont="1" applyFill="1" applyAlignment="1">
      <alignment vertical="top" wrapText="1"/>
    </xf>
    <xf numFmtId="0" fontId="0" fillId="3" borderId="2" xfId="0" applyFill="1" applyBorder="1"/>
    <xf numFmtId="170" fontId="25" fillId="0" borderId="40" xfId="0" applyNumberFormat="1" applyFont="1" applyBorder="1" applyAlignment="1">
      <alignment vertical="center"/>
    </xf>
    <xf numFmtId="1" fontId="25" fillId="0" borderId="40" xfId="0" applyNumberFormat="1" applyFont="1" applyBorder="1" applyAlignment="1">
      <alignment vertical="center"/>
    </xf>
    <xf numFmtId="167" fontId="25" fillId="0" borderId="40" xfId="1" applyFont="1" applyFill="1" applyBorder="1" applyAlignment="1">
      <alignment vertical="center"/>
    </xf>
    <xf numFmtId="14" fontId="25" fillId="0" borderId="40" xfId="0" applyNumberFormat="1" applyFont="1" applyBorder="1" applyAlignment="1">
      <alignment vertical="center"/>
    </xf>
    <xf numFmtId="170" fontId="25" fillId="0" borderId="11" xfId="0" applyNumberFormat="1" applyFont="1" applyBorder="1" applyAlignment="1">
      <alignment vertical="center"/>
    </xf>
    <xf numFmtId="170" fontId="25" fillId="0" borderId="51" xfId="0" applyNumberFormat="1" applyFont="1" applyBorder="1" applyAlignment="1">
      <alignment vertical="center"/>
    </xf>
    <xf numFmtId="1" fontId="25" fillId="0" borderId="51" xfId="0" applyNumberFormat="1" applyFont="1" applyBorder="1" applyAlignment="1">
      <alignment vertical="center"/>
    </xf>
    <xf numFmtId="167" fontId="25" fillId="0" borderId="51" xfId="1" applyFont="1" applyFill="1" applyBorder="1" applyAlignment="1">
      <alignment vertical="center"/>
    </xf>
    <xf numFmtId="14" fontId="25" fillId="0" borderId="51" xfId="0" applyNumberFormat="1" applyFont="1" applyBorder="1" applyAlignment="1">
      <alignment vertical="center"/>
    </xf>
    <xf numFmtId="0" fontId="25" fillId="3" borderId="0" xfId="0" applyFont="1" applyFill="1" applyAlignment="1">
      <alignment vertical="top"/>
    </xf>
    <xf numFmtId="0" fontId="37" fillId="3" borderId="0" xfId="0" applyFont="1" applyFill="1"/>
    <xf numFmtId="0" fontId="25" fillId="3" borderId="0" xfId="0" applyFont="1" applyFill="1" applyAlignment="1">
      <alignment horizontal="left" vertical="top" wrapText="1"/>
    </xf>
    <xf numFmtId="0" fontId="25" fillId="3" borderId="52" xfId="0" applyFont="1" applyFill="1" applyBorder="1" applyAlignment="1">
      <alignment horizontal="left" vertical="top" wrapText="1"/>
    </xf>
    <xf numFmtId="0" fontId="25" fillId="3" borderId="12" xfId="0" applyFont="1" applyFill="1" applyBorder="1" applyAlignment="1">
      <alignment horizontal="left" vertical="top" wrapText="1"/>
    </xf>
    <xf numFmtId="0" fontId="25" fillId="3" borderId="12" xfId="0" applyFont="1" applyFill="1" applyBorder="1" applyAlignment="1">
      <alignment vertical="top"/>
    </xf>
    <xf numFmtId="0" fontId="0" fillId="3" borderId="53" xfId="0" applyFill="1" applyBorder="1"/>
    <xf numFmtId="0" fontId="0" fillId="0" borderId="54" xfId="0" applyBorder="1"/>
    <xf numFmtId="0" fontId="0" fillId="0" borderId="22" xfId="0" applyBorder="1"/>
    <xf numFmtId="0" fontId="25" fillId="3" borderId="0" xfId="0" applyFont="1" applyFill="1" applyAlignment="1">
      <alignment horizontal="center" vertical="top"/>
    </xf>
    <xf numFmtId="164" fontId="3" fillId="3" borderId="5" xfId="1" applyNumberFormat="1" applyFont="1" applyFill="1" applyBorder="1" applyAlignment="1" applyProtection="1">
      <alignment horizontal="center" vertical="center"/>
    </xf>
    <xf numFmtId="167" fontId="25" fillId="0" borderId="1" xfId="1" applyFont="1" applyBorder="1" applyAlignment="1" applyProtection="1">
      <alignment horizontal="right"/>
    </xf>
    <xf numFmtId="167" fontId="25" fillId="0" borderId="1" xfId="1" applyFont="1" applyFill="1" applyBorder="1" applyAlignment="1" applyProtection="1">
      <alignment horizontal="right"/>
    </xf>
    <xf numFmtId="168" fontId="25" fillId="3" borderId="14" xfId="2" applyFont="1" applyFill="1" applyBorder="1" applyAlignment="1" applyProtection="1">
      <alignment horizontal="center"/>
    </xf>
    <xf numFmtId="167" fontId="23" fillId="3" borderId="14" xfId="1" applyFont="1" applyFill="1" applyBorder="1" applyAlignment="1" applyProtection="1">
      <alignment horizontal="center"/>
    </xf>
    <xf numFmtId="0" fontId="29" fillId="3" borderId="0" xfId="257" applyFont="1" applyFill="1" applyAlignment="1" applyProtection="1">
      <alignment vertical="center"/>
    </xf>
    <xf numFmtId="0" fontId="29" fillId="3" borderId="0" xfId="257" applyFont="1" applyFill="1" applyAlignment="1" applyProtection="1">
      <alignment horizontal="right" vertical="center"/>
    </xf>
    <xf numFmtId="0" fontId="29" fillId="3" borderId="6" xfId="257" applyFont="1" applyFill="1" applyBorder="1" applyAlignment="1" applyProtection="1">
      <alignment horizontal="center" vertical="center"/>
    </xf>
    <xf numFmtId="168" fontId="24" fillId="3" borderId="0" xfId="2" applyFont="1" applyFill="1" applyAlignment="1" applyProtection="1">
      <alignment vertical="center"/>
    </xf>
    <xf numFmtId="0" fontId="29" fillId="3" borderId="0" xfId="257" applyFont="1" applyFill="1" applyAlignment="1" applyProtection="1">
      <alignment vertical="center" wrapText="1"/>
    </xf>
    <xf numFmtId="0" fontId="8" fillId="3" borderId="0" xfId="257" applyFill="1" applyAlignment="1" applyProtection="1">
      <alignment horizontal="center" vertical="center"/>
    </xf>
    <xf numFmtId="0" fontId="29" fillId="3" borderId="0" xfId="257" applyFont="1" applyFill="1" applyAlignment="1" applyProtection="1">
      <alignment horizontal="left" vertical="center"/>
    </xf>
    <xf numFmtId="168" fontId="8" fillId="3" borderId="0" xfId="2" applyFont="1" applyFill="1" applyAlignment="1" applyProtection="1">
      <alignment horizontal="center" vertical="center"/>
    </xf>
    <xf numFmtId="14" fontId="29" fillId="3" borderId="0" xfId="257" applyNumberFormat="1" applyFont="1" applyFill="1" applyAlignment="1" applyProtection="1">
      <alignment vertical="center" wrapText="1"/>
    </xf>
    <xf numFmtId="0" fontId="8" fillId="3" borderId="0" xfId="257" applyFill="1" applyProtection="1"/>
    <xf numFmtId="14" fontId="26" fillId="3" borderId="0" xfId="257" applyNumberFormat="1" applyFont="1" applyFill="1" applyAlignment="1" applyProtection="1">
      <alignment horizontal="left" vertical="center" wrapText="1"/>
    </xf>
    <xf numFmtId="0" fontId="26" fillId="3" borderId="0" xfId="257" applyFont="1" applyFill="1" applyAlignment="1" applyProtection="1">
      <alignment horizontal="left" vertical="center" wrapText="1"/>
    </xf>
    <xf numFmtId="0" fontId="26" fillId="3" borderId="0" xfId="257" applyFont="1" applyFill="1" applyAlignment="1" applyProtection="1">
      <alignment vertical="center" wrapText="1"/>
    </xf>
    <xf numFmtId="0" fontId="30" fillId="3" borderId="0" xfId="257" applyFont="1" applyFill="1" applyAlignment="1" applyProtection="1">
      <alignment horizontal="left" vertical="center"/>
    </xf>
    <xf numFmtId="168" fontId="1" fillId="3" borderId="0" xfId="2" applyFill="1" applyAlignment="1" applyProtection="1">
      <alignment horizontal="center" vertical="center"/>
    </xf>
    <xf numFmtId="168" fontId="6" fillId="3" borderId="0" xfId="2" applyFont="1" applyFill="1" applyAlignment="1" applyProtection="1">
      <alignment horizontal="center" vertical="center"/>
    </xf>
    <xf numFmtId="0" fontId="31" fillId="3" borderId="0" xfId="257" applyFont="1" applyFill="1" applyProtection="1"/>
    <xf numFmtId="0" fontId="10" fillId="3" borderId="0" xfId="257" applyFont="1" applyFill="1" applyAlignment="1" applyProtection="1">
      <alignment horizontal="center" vertical="center" wrapText="1"/>
    </xf>
    <xf numFmtId="168" fontId="8" fillId="3" borderId="0" xfId="2" applyFont="1" applyFill="1" applyProtection="1"/>
    <xf numFmtId="168" fontId="10" fillId="3" borderId="0" xfId="2" applyFont="1" applyFill="1" applyProtection="1"/>
    <xf numFmtId="168" fontId="29" fillId="3" borderId="0" xfId="2" applyFont="1" applyFill="1" applyAlignment="1" applyProtection="1">
      <alignment vertical="center"/>
    </xf>
    <xf numFmtId="14" fontId="29" fillId="3" borderId="0" xfId="257" applyNumberFormat="1" applyFont="1" applyFill="1" applyAlignment="1" applyProtection="1">
      <alignment vertical="center"/>
    </xf>
    <xf numFmtId="0" fontId="29" fillId="3" borderId="2" xfId="257" applyFont="1" applyFill="1" applyBorder="1" applyAlignment="1" applyProtection="1">
      <alignment horizontal="right" vertical="center"/>
    </xf>
    <xf numFmtId="14" fontId="8" fillId="3" borderId="0" xfId="257" applyNumberFormat="1" applyFill="1" applyAlignment="1" applyProtection="1">
      <alignment horizontal="center" vertical="center"/>
    </xf>
    <xf numFmtId="0" fontId="10" fillId="0" borderId="1" xfId="257" applyFont="1" applyBorder="1" applyAlignment="1" applyProtection="1">
      <alignment horizontal="center" vertical="center" wrapText="1"/>
    </xf>
    <xf numFmtId="168" fontId="10" fillId="0" borderId="1" xfId="2" applyFont="1" applyFill="1" applyBorder="1" applyAlignment="1" applyProtection="1">
      <alignment horizontal="center" vertical="center" wrapText="1"/>
    </xf>
    <xf numFmtId="14" fontId="10" fillId="0" borderId="1" xfId="257" applyNumberFormat="1" applyFont="1" applyBorder="1" applyAlignment="1" applyProtection="1">
      <alignment horizontal="center" vertical="center" wrapText="1"/>
    </xf>
    <xf numFmtId="0" fontId="8" fillId="0" borderId="1" xfId="257" applyBorder="1" applyAlignment="1" applyProtection="1">
      <alignment horizontal="center" vertical="center"/>
    </xf>
    <xf numFmtId="0" fontId="29" fillId="3" borderId="0" xfId="257" applyFont="1" applyFill="1" applyAlignment="1" applyProtection="1">
      <alignment horizontal="justify" vertical="top" wrapText="1"/>
    </xf>
    <xf numFmtId="0" fontId="25" fillId="24" borderId="0" xfId="0" applyFont="1" applyFill="1" applyAlignment="1">
      <alignment horizontal="center"/>
    </xf>
    <xf numFmtId="0" fontId="25" fillId="24" borderId="0" xfId="0" applyFont="1" applyFill="1" applyAlignment="1">
      <alignment horizontal="left"/>
    </xf>
    <xf numFmtId="168" fontId="25" fillId="24" borderId="0" xfId="2" applyFont="1" applyFill="1" applyBorder="1" applyAlignment="1" applyProtection="1">
      <alignment horizontal="center"/>
    </xf>
    <xf numFmtId="169" fontId="23" fillId="21" borderId="1" xfId="0" applyNumberFormat="1" applyFont="1" applyFill="1" applyBorder="1" applyProtection="1">
      <protection locked="0"/>
    </xf>
    <xf numFmtId="17" fontId="25" fillId="0" borderId="1" xfId="0" applyNumberFormat="1" applyFont="1" applyBorder="1" applyAlignment="1">
      <alignment horizontal="center"/>
    </xf>
    <xf numFmtId="0" fontId="0" fillId="24" borderId="0" xfId="0" applyFill="1"/>
    <xf numFmtId="0" fontId="40" fillId="26" borderId="57" xfId="0" applyFont="1" applyFill="1" applyBorder="1" applyAlignment="1">
      <alignment horizontal="center" vertical="center" wrapText="1"/>
    </xf>
    <xf numFmtId="0" fontId="40" fillId="26" borderId="58" xfId="0" applyFont="1" applyFill="1" applyBorder="1" applyAlignment="1">
      <alignment horizontal="center" vertical="center" wrapText="1"/>
    </xf>
    <xf numFmtId="0" fontId="40" fillId="26" borderId="59" xfId="0" applyFont="1" applyFill="1" applyBorder="1" applyAlignment="1">
      <alignment horizontal="center" vertical="center" wrapText="1"/>
    </xf>
    <xf numFmtId="43" fontId="20" fillId="26" borderId="60" xfId="2" applyNumberFormat="1" applyFont="1" applyFill="1" applyBorder="1" applyAlignment="1">
      <alignment horizontal="right" vertical="center" wrapText="1"/>
    </xf>
    <xf numFmtId="43" fontId="20" fillId="26" borderId="61" xfId="2" applyNumberFormat="1" applyFont="1" applyFill="1" applyBorder="1" applyAlignment="1">
      <alignment horizontal="right" vertical="center" wrapText="1"/>
    </xf>
    <xf numFmtId="43" fontId="20" fillId="26" borderId="62" xfId="2" applyNumberFormat="1" applyFont="1" applyFill="1" applyBorder="1" applyAlignment="1">
      <alignment horizontal="right" vertical="center" wrapText="1"/>
    </xf>
    <xf numFmtId="14" fontId="41" fillId="26" borderId="61" xfId="0" applyNumberFormat="1" applyFont="1" applyFill="1" applyBorder="1" applyAlignment="1">
      <alignment horizontal="right" vertical="center" wrapText="1"/>
    </xf>
    <xf numFmtId="43" fontId="20" fillId="26" borderId="63" xfId="2" applyNumberFormat="1" applyFont="1" applyFill="1" applyBorder="1" applyAlignment="1">
      <alignment horizontal="right" vertical="center" wrapText="1"/>
    </xf>
    <xf numFmtId="43" fontId="20" fillId="26" borderId="64" xfId="2" applyNumberFormat="1" applyFont="1" applyFill="1" applyBorder="1" applyAlignment="1">
      <alignment horizontal="right" vertical="center" wrapText="1"/>
    </xf>
    <xf numFmtId="43" fontId="20" fillId="26" borderId="65" xfId="2" applyNumberFormat="1" applyFont="1" applyFill="1" applyBorder="1" applyAlignment="1">
      <alignment horizontal="right" vertical="center" wrapText="1"/>
    </xf>
    <xf numFmtId="14" fontId="41" fillId="26" borderId="64" xfId="0" applyNumberFormat="1" applyFont="1" applyFill="1" applyBorder="1" applyAlignment="1">
      <alignment horizontal="right" vertical="center" wrapText="1"/>
    </xf>
    <xf numFmtId="43" fontId="20" fillId="26" borderId="66" xfId="2" applyNumberFormat="1" applyFont="1" applyFill="1" applyBorder="1" applyAlignment="1">
      <alignment horizontal="right" vertical="center" wrapText="1"/>
    </xf>
    <xf numFmtId="43" fontId="20" fillId="26" borderId="67" xfId="2" applyNumberFormat="1" applyFont="1" applyFill="1" applyBorder="1" applyAlignment="1">
      <alignment horizontal="right" vertical="center" wrapText="1"/>
    </xf>
    <xf numFmtId="43" fontId="20" fillId="26" borderId="68" xfId="2" applyNumberFormat="1" applyFont="1" applyFill="1" applyBorder="1" applyAlignment="1">
      <alignment horizontal="right" vertical="center" wrapText="1"/>
    </xf>
    <xf numFmtId="14" fontId="41" fillId="26" borderId="67" xfId="0" applyNumberFormat="1" applyFont="1" applyFill="1" applyBorder="1" applyAlignment="1">
      <alignment horizontal="right" vertical="center" wrapText="1"/>
    </xf>
    <xf numFmtId="0" fontId="0" fillId="3" borderId="0" xfId="0" applyFill="1" applyAlignment="1">
      <alignment horizontal="left" indent="1"/>
    </xf>
    <xf numFmtId="0" fontId="0" fillId="3" borderId="40" xfId="0" applyFill="1" applyBorder="1"/>
    <xf numFmtId="169" fontId="23" fillId="25" borderId="42" xfId="0" applyNumberFormat="1" applyFont="1" applyFill="1" applyBorder="1" applyAlignment="1">
      <alignment horizontal="right"/>
    </xf>
    <xf numFmtId="169" fontId="23" fillId="25" borderId="42" xfId="0" applyNumberFormat="1" applyFont="1" applyFill="1" applyBorder="1" applyAlignment="1">
      <alignment horizontal="center"/>
    </xf>
    <xf numFmtId="169" fontId="23" fillId="25" borderId="47" xfId="0" applyNumberFormat="1" applyFont="1" applyFill="1" applyBorder="1" applyAlignment="1">
      <alignment horizontal="center"/>
    </xf>
    <xf numFmtId="0" fontId="40" fillId="27" borderId="57" xfId="0" applyFont="1" applyFill="1" applyBorder="1" applyAlignment="1">
      <alignment horizontal="center" vertical="center" wrapText="1"/>
    </xf>
    <xf numFmtId="0" fontId="40" fillId="27" borderId="58" xfId="0" applyFont="1" applyFill="1" applyBorder="1" applyAlignment="1">
      <alignment horizontal="center" vertical="center" wrapText="1"/>
    </xf>
    <xf numFmtId="0" fontId="40" fillId="27" borderId="59" xfId="0" applyFont="1" applyFill="1" applyBorder="1" applyAlignment="1">
      <alignment horizontal="center" vertical="center" wrapText="1"/>
    </xf>
    <xf numFmtId="0" fontId="40" fillId="27" borderId="70" xfId="0" applyFont="1" applyFill="1" applyBorder="1" applyAlignment="1">
      <alignment horizontal="center" vertical="center" wrapText="1"/>
    </xf>
    <xf numFmtId="0" fontId="40" fillId="26" borderId="70" xfId="0" applyFont="1" applyFill="1" applyBorder="1" applyAlignment="1">
      <alignment horizontal="center" vertical="center" wrapText="1"/>
    </xf>
    <xf numFmtId="43" fontId="20" fillId="27" borderId="60" xfId="2" applyNumberFormat="1" applyFont="1" applyFill="1" applyBorder="1" applyAlignment="1">
      <alignment horizontal="right" vertical="center" wrapText="1"/>
    </xf>
    <xf numFmtId="43" fontId="20" fillId="27" borderId="61" xfId="2" applyNumberFormat="1" applyFont="1" applyFill="1" applyBorder="1" applyAlignment="1">
      <alignment horizontal="right" vertical="center" wrapText="1"/>
    </xf>
    <xf numFmtId="43" fontId="14" fillId="27" borderId="62" xfId="2" applyNumberFormat="1" applyFont="1" applyFill="1" applyBorder="1" applyAlignment="1">
      <alignment horizontal="right" vertical="center" wrapText="1"/>
    </xf>
    <xf numFmtId="14" fontId="41" fillId="27" borderId="71" xfId="0" applyNumberFormat="1" applyFont="1" applyFill="1" applyBorder="1" applyAlignment="1">
      <alignment horizontal="right" vertical="center" wrapText="1"/>
    </xf>
    <xf numFmtId="43" fontId="14" fillId="26" borderId="62" xfId="2" applyNumberFormat="1" applyFont="1" applyFill="1" applyBorder="1" applyAlignment="1">
      <alignment horizontal="right" vertical="center" wrapText="1"/>
    </xf>
    <xf numFmtId="14" fontId="41" fillId="26" borderId="71" xfId="0" applyNumberFormat="1" applyFont="1" applyFill="1" applyBorder="1" applyAlignment="1">
      <alignment horizontal="right" vertical="center" wrapText="1"/>
    </xf>
    <xf numFmtId="43" fontId="20" fillId="27" borderId="63" xfId="2" applyNumberFormat="1" applyFont="1" applyFill="1" applyBorder="1" applyAlignment="1">
      <alignment horizontal="right" vertical="center" wrapText="1"/>
    </xf>
    <xf numFmtId="43" fontId="20" fillId="27" borderId="64" xfId="2" applyNumberFormat="1" applyFont="1" applyFill="1" applyBorder="1" applyAlignment="1">
      <alignment horizontal="right" vertical="center" wrapText="1"/>
    </xf>
    <xf numFmtId="43" fontId="14" fillId="27" borderId="65" xfId="2" applyNumberFormat="1" applyFont="1" applyFill="1" applyBorder="1" applyAlignment="1">
      <alignment horizontal="right" vertical="center" wrapText="1"/>
    </xf>
    <xf numFmtId="14" fontId="41" fillId="27" borderId="72" xfId="0" applyNumberFormat="1" applyFont="1" applyFill="1" applyBorder="1" applyAlignment="1">
      <alignment horizontal="right" vertical="center" wrapText="1"/>
    </xf>
    <xf numFmtId="43" fontId="14" fillId="26" borderId="65" xfId="2" applyNumberFormat="1" applyFont="1" applyFill="1" applyBorder="1" applyAlignment="1">
      <alignment horizontal="right" vertical="center" wrapText="1"/>
    </xf>
    <xf numFmtId="14" fontId="41" fillId="26" borderId="72" xfId="0" applyNumberFormat="1" applyFont="1" applyFill="1" applyBorder="1" applyAlignment="1">
      <alignment horizontal="right" vertical="center" wrapText="1"/>
    </xf>
    <xf numFmtId="43" fontId="20" fillId="27" borderId="66" xfId="2" applyNumberFormat="1" applyFont="1" applyFill="1" applyBorder="1" applyAlignment="1">
      <alignment horizontal="right" vertical="center" wrapText="1"/>
    </xf>
    <xf numFmtId="43" fontId="20" fillId="27" borderId="67" xfId="2" applyNumberFormat="1" applyFont="1" applyFill="1" applyBorder="1" applyAlignment="1">
      <alignment horizontal="right" vertical="center" wrapText="1"/>
    </xf>
    <xf numFmtId="43" fontId="14" fillId="27" borderId="68" xfId="2" applyNumberFormat="1" applyFont="1" applyFill="1" applyBorder="1" applyAlignment="1">
      <alignment horizontal="right" vertical="center" wrapText="1"/>
    </xf>
    <xf numFmtId="14" fontId="41" fillId="27" borderId="73" xfId="0" applyNumberFormat="1" applyFont="1" applyFill="1" applyBorder="1" applyAlignment="1">
      <alignment horizontal="right" vertical="center" wrapText="1"/>
    </xf>
    <xf numFmtId="43" fontId="14" fillId="26" borderId="68" xfId="2" applyNumberFormat="1" applyFont="1" applyFill="1" applyBorder="1" applyAlignment="1">
      <alignment horizontal="right" vertical="center" wrapText="1"/>
    </xf>
    <xf numFmtId="14" fontId="41" fillId="26" borderId="73" xfId="0" applyNumberFormat="1" applyFont="1" applyFill="1" applyBorder="1" applyAlignment="1">
      <alignment horizontal="right" vertical="center" wrapText="1"/>
    </xf>
    <xf numFmtId="0" fontId="8" fillId="3" borderId="0" xfId="257" applyFill="1" applyBorder="1" applyAlignment="1" applyProtection="1">
      <alignment horizontal="center" vertical="center"/>
    </xf>
    <xf numFmtId="0" fontId="10" fillId="0" borderId="76" xfId="0" applyFont="1" applyBorder="1" applyAlignment="1">
      <alignment horizontal="center"/>
    </xf>
    <xf numFmtId="0" fontId="10" fillId="0" borderId="77" xfId="0" applyFont="1" applyBorder="1" applyAlignment="1">
      <alignment horizontal="center"/>
    </xf>
    <xf numFmtId="17" fontId="10" fillId="3" borderId="77" xfId="0" applyNumberFormat="1" applyFont="1" applyFill="1" applyBorder="1" applyAlignment="1">
      <alignment horizontal="center"/>
    </xf>
    <xf numFmtId="0" fontId="8" fillId="0" borderId="78" xfId="0" applyFont="1" applyBorder="1" applyAlignment="1">
      <alignment horizontal="left" vertical="center"/>
    </xf>
    <xf numFmtId="0" fontId="8" fillId="0" borderId="79" xfId="0" applyFont="1" applyBorder="1" applyAlignment="1">
      <alignment horizontal="left" vertical="center"/>
    </xf>
    <xf numFmtId="0" fontId="8" fillId="0" borderId="80" xfId="0" applyFont="1" applyBorder="1" applyAlignment="1">
      <alignment horizontal="center" vertical="center"/>
    </xf>
    <xf numFmtId="14" fontId="8" fillId="11" borderId="80" xfId="0" applyNumberFormat="1" applyFont="1" applyFill="1" applyBorder="1" applyProtection="1">
      <protection locked="0"/>
    </xf>
    <xf numFmtId="17" fontId="10" fillId="3" borderId="81" xfId="0" applyNumberFormat="1" applyFont="1" applyFill="1" applyBorder="1" applyAlignment="1">
      <alignment horizontal="center"/>
    </xf>
    <xf numFmtId="0" fontId="8" fillId="0" borderId="82" xfId="0" applyFont="1" applyBorder="1" applyAlignment="1">
      <alignment horizontal="left" vertical="center"/>
    </xf>
    <xf numFmtId="0" fontId="8" fillId="0" borderId="15" xfId="0" applyFont="1" applyBorder="1" applyAlignment="1">
      <alignment horizontal="center" vertical="center"/>
    </xf>
    <xf numFmtId="17" fontId="10" fillId="3" borderId="71" xfId="0" applyNumberFormat="1" applyFont="1" applyFill="1" applyBorder="1" applyAlignment="1">
      <alignment horizontal="center"/>
    </xf>
    <xf numFmtId="14" fontId="8" fillId="11" borderId="84" xfId="2" applyNumberFormat="1" applyFont="1" applyFill="1" applyBorder="1" applyProtection="1">
      <protection locked="0"/>
    </xf>
    <xf numFmtId="14" fontId="8" fillId="11" borderId="85" xfId="2" applyNumberFormat="1" applyFont="1" applyFill="1" applyBorder="1" applyProtection="1">
      <protection locked="0"/>
    </xf>
    <xf numFmtId="14" fontId="8" fillId="11" borderId="86" xfId="0" applyNumberFormat="1" applyFont="1" applyFill="1" applyBorder="1" applyProtection="1">
      <protection locked="0"/>
    </xf>
    <xf numFmtId="0" fontId="25" fillId="3" borderId="15" xfId="0" applyFont="1" applyFill="1" applyBorder="1"/>
    <xf numFmtId="0" fontId="33" fillId="0" borderId="0" xfId="0" applyFont="1"/>
    <xf numFmtId="0" fontId="33" fillId="0" borderId="0" xfId="0" applyFont="1" applyAlignment="1">
      <alignment vertical="center"/>
    </xf>
    <xf numFmtId="170" fontId="33" fillId="0" borderId="0" xfId="0" applyNumberFormat="1" applyFont="1" applyAlignment="1">
      <alignment horizontal="center" vertical="center"/>
    </xf>
    <xf numFmtId="2" fontId="33" fillId="0" borderId="0" xfId="0" applyNumberFormat="1" applyFont="1" applyAlignment="1">
      <alignment horizontal="center" vertical="center"/>
    </xf>
    <xf numFmtId="2" fontId="33" fillId="0" borderId="0" xfId="0" applyNumberFormat="1" applyFont="1"/>
    <xf numFmtId="14" fontId="33" fillId="0" borderId="0" xfId="0" applyNumberFormat="1" applyFont="1"/>
    <xf numFmtId="2" fontId="0" fillId="0" borderId="0" xfId="0" applyNumberFormat="1"/>
    <xf numFmtId="0" fontId="10" fillId="0" borderId="75" xfId="257" applyFont="1" applyBorder="1" applyAlignment="1" applyProtection="1">
      <alignment horizontal="center" vertical="center" wrapText="1"/>
    </xf>
    <xf numFmtId="168" fontId="10" fillId="0" borderId="75" xfId="2" applyFont="1" applyFill="1" applyBorder="1" applyAlignment="1" applyProtection="1">
      <alignment horizontal="center" vertical="center" wrapText="1"/>
    </xf>
    <xf numFmtId="14" fontId="10" fillId="0" borderId="75" xfId="257" applyNumberFormat="1" applyFont="1" applyBorder="1" applyAlignment="1" applyProtection="1">
      <alignment horizontal="center" vertical="center" wrapText="1"/>
    </xf>
    <xf numFmtId="0" fontId="8" fillId="0" borderId="75" xfId="257" applyBorder="1" applyAlignment="1" applyProtection="1">
      <alignment horizontal="center" vertical="center"/>
    </xf>
    <xf numFmtId="170" fontId="8" fillId="11" borderId="75" xfId="257" applyNumberFormat="1" applyFill="1" applyBorder="1" applyAlignment="1" applyProtection="1">
      <alignment horizontal="center" vertical="center"/>
      <protection locked="0"/>
    </xf>
    <xf numFmtId="0" fontId="8" fillId="11" borderId="75" xfId="257" applyFill="1" applyBorder="1" applyAlignment="1" applyProtection="1">
      <alignment horizontal="center" vertical="center" wrapText="1"/>
      <protection locked="0"/>
    </xf>
    <xf numFmtId="168" fontId="8" fillId="11" borderId="75" xfId="2" applyFont="1" applyFill="1" applyBorder="1" applyAlignment="1" applyProtection="1">
      <alignment horizontal="center" vertical="center"/>
      <protection locked="0"/>
    </xf>
    <xf numFmtId="14" fontId="8" fillId="11" borderId="75" xfId="257" applyNumberFormat="1" applyFill="1" applyBorder="1" applyAlignment="1" applyProtection="1">
      <alignment horizontal="center" vertical="center"/>
      <protection locked="0"/>
    </xf>
    <xf numFmtId="171" fontId="8" fillId="11" borderId="75" xfId="257" applyNumberFormat="1" applyFill="1" applyBorder="1" applyAlignment="1" applyProtection="1">
      <alignment horizontal="center" vertical="center"/>
      <protection locked="0"/>
    </xf>
    <xf numFmtId="0" fontId="8" fillId="28" borderId="75" xfId="257" applyFill="1" applyBorder="1" applyAlignment="1" applyProtection="1">
      <alignment horizontal="center" vertical="center" wrapText="1"/>
      <protection locked="0"/>
    </xf>
    <xf numFmtId="2" fontId="6" fillId="3" borderId="0" xfId="0" applyNumberFormat="1" applyFont="1" applyFill="1"/>
    <xf numFmtId="0" fontId="0" fillId="29" borderId="0" xfId="0" applyFill="1"/>
    <xf numFmtId="0" fontId="3" fillId="29" borderId="2" xfId="0" applyFont="1" applyFill="1" applyBorder="1" applyAlignment="1">
      <alignment horizontal="right" wrapText="1"/>
    </xf>
    <xf numFmtId="0" fontId="3" fillId="29" borderId="2" xfId="0" applyFont="1" applyFill="1" applyBorder="1" applyAlignment="1">
      <alignment horizontal="center" wrapText="1"/>
    </xf>
    <xf numFmtId="173" fontId="8" fillId="11" borderId="1" xfId="2" applyNumberFormat="1" applyFont="1" applyFill="1" applyBorder="1" applyAlignment="1" applyProtection="1">
      <alignment horizontal="center" vertical="center"/>
      <protection locked="0"/>
    </xf>
    <xf numFmtId="174" fontId="8" fillId="11" borderId="1" xfId="2" applyNumberFormat="1" applyFont="1" applyFill="1" applyBorder="1" applyAlignment="1" applyProtection="1">
      <alignment horizontal="center" vertical="center"/>
      <protection locked="0"/>
    </xf>
    <xf numFmtId="1" fontId="0" fillId="11" borderId="1" xfId="0" applyNumberFormat="1" applyFill="1" applyBorder="1" applyAlignment="1" applyProtection="1">
      <alignment horizontal="center" vertical="center"/>
      <protection locked="0"/>
    </xf>
    <xf numFmtId="1" fontId="0" fillId="11" borderId="1" xfId="0" applyNumberFormat="1" applyFill="1" applyBorder="1" applyProtection="1">
      <protection locked="0"/>
    </xf>
    <xf numFmtId="44" fontId="8" fillId="12" borderId="1" xfId="2" applyNumberFormat="1" applyFont="1" applyFill="1" applyBorder="1" applyProtection="1"/>
    <xf numFmtId="44" fontId="8" fillId="0" borderId="1" xfId="2" applyNumberFormat="1" applyFont="1" applyBorder="1" applyProtection="1"/>
    <xf numFmtId="44" fontId="8" fillId="0" borderId="24" xfId="2" applyNumberFormat="1" applyFont="1" applyBorder="1" applyProtection="1"/>
    <xf numFmtId="44" fontId="8" fillId="3" borderId="0" xfId="2" applyNumberFormat="1" applyFont="1" applyFill="1" applyProtection="1"/>
    <xf numFmtId="44" fontId="8" fillId="12" borderId="15" xfId="2" applyNumberFormat="1" applyFont="1" applyFill="1" applyBorder="1" applyProtection="1"/>
    <xf numFmtId="44" fontId="8" fillId="0" borderId="15" xfId="2" applyNumberFormat="1" applyFont="1" applyBorder="1" applyProtection="1"/>
    <xf numFmtId="44" fontId="8" fillId="0" borderId="83" xfId="2" applyNumberFormat="1" applyFont="1" applyBorder="1" applyProtection="1"/>
    <xf numFmtId="44" fontId="8" fillId="12" borderId="30" xfId="2" applyNumberFormat="1" applyFont="1" applyFill="1" applyBorder="1" applyProtection="1"/>
    <xf numFmtId="44" fontId="8" fillId="0" borderId="30" xfId="2" applyNumberFormat="1" applyFont="1" applyBorder="1" applyProtection="1"/>
    <xf numFmtId="44" fontId="8" fillId="0" borderId="45" xfId="2" applyNumberFormat="1" applyFont="1" applyBorder="1" applyProtection="1"/>
    <xf numFmtId="44" fontId="8" fillId="3" borderId="0" xfId="0" applyNumberFormat="1" applyFont="1" applyFill="1"/>
    <xf numFmtId="44" fontId="10" fillId="3" borderId="0" xfId="2" applyNumberFormat="1" applyFont="1" applyFill="1" applyProtection="1"/>
    <xf numFmtId="0" fontId="30" fillId="31" borderId="0" xfId="0" applyFont="1" applyFill="1" applyAlignment="1">
      <alignment vertical="top" wrapText="1"/>
    </xf>
    <xf numFmtId="0" fontId="30" fillId="30" borderId="0" xfId="0" applyFont="1" applyFill="1" applyAlignment="1">
      <alignment vertical="top" wrapText="1"/>
    </xf>
    <xf numFmtId="0" fontId="30" fillId="24" borderId="0" xfId="0" applyFont="1" applyFill="1" applyAlignment="1">
      <alignment vertical="top"/>
    </xf>
    <xf numFmtId="0" fontId="30" fillId="24" borderId="0" xfId="0" applyFont="1" applyFill="1" applyAlignment="1">
      <alignment vertical="top" wrapText="1"/>
    </xf>
    <xf numFmtId="0" fontId="32" fillId="29" borderId="0" xfId="0" applyFont="1" applyFill="1" applyAlignment="1">
      <alignment horizontal="center"/>
    </xf>
    <xf numFmtId="0" fontId="25" fillId="3" borderId="21" xfId="0" applyFont="1" applyFill="1" applyBorder="1" applyAlignment="1">
      <alignment horizontal="left"/>
    </xf>
    <xf numFmtId="0" fontId="0" fillId="3" borderId="27" xfId="0" applyFill="1" applyBorder="1" applyAlignment="1">
      <alignment horizontal="left"/>
    </xf>
    <xf numFmtId="0" fontId="25" fillId="24" borderId="27" xfId="0" applyFont="1" applyFill="1" applyBorder="1" applyAlignment="1">
      <alignment horizontal="center"/>
    </xf>
    <xf numFmtId="0" fontId="25" fillId="24" borderId="13" xfId="0" applyFont="1" applyFill="1" applyBorder="1" applyAlignment="1">
      <alignment horizontal="left"/>
    </xf>
    <xf numFmtId="0" fontId="25" fillId="24" borderId="42" xfId="0" applyFont="1" applyFill="1" applyBorder="1" applyAlignment="1">
      <alignment horizontal="center"/>
    </xf>
    <xf numFmtId="0" fontId="25" fillId="24" borderId="47" xfId="0" applyFont="1" applyFill="1" applyBorder="1" applyAlignment="1">
      <alignment horizontal="left"/>
    </xf>
    <xf numFmtId="1" fontId="8" fillId="28" borderId="75" xfId="257" applyNumberFormat="1" applyFill="1" applyBorder="1" applyAlignment="1" applyProtection="1">
      <alignment horizontal="center" vertical="center" wrapText="1"/>
      <protection locked="0"/>
    </xf>
    <xf numFmtId="0" fontId="26" fillId="32" borderId="0" xfId="257" applyFont="1" applyFill="1" applyAlignment="1" applyProtection="1">
      <alignment horizontal="left" vertical="center" wrapText="1"/>
    </xf>
    <xf numFmtId="0" fontId="9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right" vertical="center"/>
    </xf>
    <xf numFmtId="0" fontId="10" fillId="29" borderId="0" xfId="0" applyFont="1" applyFill="1" applyAlignment="1">
      <alignment horizontal="left" vertical="center"/>
    </xf>
    <xf numFmtId="0" fontId="43" fillId="3" borderId="0" xfId="0" applyFont="1" applyFill="1"/>
    <xf numFmtId="0" fontId="38" fillId="24" borderId="0" xfId="0" applyFont="1" applyFill="1"/>
    <xf numFmtId="0" fontId="3" fillId="24" borderId="0" xfId="0" applyFont="1" applyFill="1"/>
    <xf numFmtId="0" fontId="3" fillId="24" borderId="0" xfId="0" applyFont="1" applyFill="1" applyAlignment="1">
      <alignment horizontal="right"/>
    </xf>
    <xf numFmtId="175" fontId="0" fillId="24" borderId="0" xfId="0" applyNumberFormat="1" applyFill="1" applyAlignment="1">
      <alignment horizontal="left"/>
    </xf>
    <xf numFmtId="43" fontId="20" fillId="27" borderId="62" xfId="2" applyNumberFormat="1" applyFont="1" applyFill="1" applyBorder="1" applyAlignment="1">
      <alignment horizontal="right" vertical="center" wrapText="1"/>
    </xf>
    <xf numFmtId="43" fontId="20" fillId="27" borderId="65" xfId="2" applyNumberFormat="1" applyFont="1" applyFill="1" applyBorder="1" applyAlignment="1">
      <alignment horizontal="right" vertical="center" wrapText="1"/>
    </xf>
    <xf numFmtId="43" fontId="44" fillId="27" borderId="65" xfId="2" applyNumberFormat="1" applyFont="1" applyFill="1" applyBorder="1" applyAlignment="1">
      <alignment horizontal="right" vertical="center" wrapText="1"/>
    </xf>
    <xf numFmtId="43" fontId="44" fillId="27" borderId="64" xfId="2" applyNumberFormat="1" applyFont="1" applyFill="1" applyBorder="1" applyAlignment="1">
      <alignment horizontal="right" vertical="center" wrapText="1"/>
    </xf>
    <xf numFmtId="43" fontId="45" fillId="27" borderId="65" xfId="2" applyNumberFormat="1" applyFont="1" applyFill="1" applyBorder="1" applyAlignment="1">
      <alignment horizontal="right" vertical="center" wrapText="1"/>
    </xf>
    <xf numFmtId="43" fontId="20" fillId="33" borderId="64" xfId="2" applyNumberFormat="1" applyFont="1" applyFill="1" applyBorder="1" applyAlignment="1">
      <alignment horizontal="right" vertical="center" wrapText="1"/>
    </xf>
    <xf numFmtId="43" fontId="20" fillId="27" borderId="68" xfId="2" applyNumberFormat="1" applyFont="1" applyFill="1" applyBorder="1" applyAlignment="1">
      <alignment horizontal="right" vertical="center" wrapText="1"/>
    </xf>
    <xf numFmtId="14" fontId="44" fillId="27" borderId="61" xfId="0" applyNumberFormat="1" applyFont="1" applyFill="1" applyBorder="1" applyAlignment="1">
      <alignment horizontal="right" vertical="center" wrapText="1"/>
    </xf>
    <xf numFmtId="14" fontId="41" fillId="27" borderId="64" xfId="0" applyNumberFormat="1" applyFont="1" applyFill="1" applyBorder="1" applyAlignment="1">
      <alignment horizontal="right" vertical="center" wrapText="1"/>
    </xf>
    <xf numFmtId="14" fontId="44" fillId="27" borderId="64" xfId="0" applyNumberFormat="1" applyFont="1" applyFill="1" applyBorder="1" applyAlignment="1">
      <alignment horizontal="right" vertical="center" wrapText="1"/>
    </xf>
    <xf numFmtId="14" fontId="41" fillId="27" borderId="67" xfId="0" applyNumberFormat="1" applyFont="1" applyFill="1" applyBorder="1" applyAlignment="1">
      <alignment horizontal="right" vertical="center" wrapText="1"/>
    </xf>
    <xf numFmtId="43" fontId="20" fillId="26" borderId="75" xfId="2" applyNumberFormat="1" applyFont="1" applyFill="1" applyBorder="1" applyAlignment="1">
      <alignment horizontal="right" vertical="center" wrapText="1"/>
    </xf>
    <xf numFmtId="14" fontId="41" fillId="26" borderId="75" xfId="0" applyNumberFormat="1" applyFont="1" applyFill="1" applyBorder="1" applyAlignment="1">
      <alignment horizontal="right" vertical="center" wrapText="1"/>
    </xf>
    <xf numFmtId="4" fontId="0" fillId="0" borderId="0" xfId="0" applyNumberFormat="1"/>
    <xf numFmtId="0" fontId="20" fillId="3" borderId="0" xfId="0" applyFont="1" applyFill="1" applyAlignment="1">
      <alignment horizontal="right"/>
    </xf>
    <xf numFmtId="0" fontId="0" fillId="29" borderId="2" xfId="0" applyFill="1" applyBorder="1"/>
    <xf numFmtId="0" fontId="0" fillId="0" borderId="10" xfId="0" applyBorder="1" applyAlignment="1">
      <alignment horizontal="center" vertical="center" wrapText="1"/>
    </xf>
    <xf numFmtId="0" fontId="6" fillId="13" borderId="15" xfId="0" applyFont="1" applyFill="1" applyBorder="1" applyAlignment="1">
      <alignment horizontal="center"/>
    </xf>
    <xf numFmtId="0" fontId="20" fillId="17" borderId="35" xfId="0" applyFont="1" applyFill="1" applyBorder="1" applyAlignment="1">
      <alignment horizontal="left" vertical="center" wrapText="1"/>
    </xf>
    <xf numFmtId="0" fontId="0" fillId="26" borderId="55" xfId="0" applyFill="1" applyBorder="1" applyAlignment="1">
      <alignment horizontal="center" vertical="center"/>
    </xf>
    <xf numFmtId="0" fontId="0" fillId="26" borderId="56" xfId="0" applyFill="1" applyBorder="1" applyAlignment="1">
      <alignment horizontal="center" vertical="center"/>
    </xf>
    <xf numFmtId="0" fontId="0" fillId="27" borderId="55" xfId="0" applyFill="1" applyBorder="1" applyAlignment="1">
      <alignment horizontal="center" vertical="center" wrapText="1"/>
    </xf>
    <xf numFmtId="0" fontId="0" fillId="27" borderId="56" xfId="0" applyFill="1" applyBorder="1" applyAlignment="1">
      <alignment horizontal="center" vertical="center"/>
    </xf>
    <xf numFmtId="0" fontId="0" fillId="27" borderId="69" xfId="0" applyFill="1" applyBorder="1" applyAlignment="1">
      <alignment horizontal="center" vertical="center"/>
    </xf>
    <xf numFmtId="0" fontId="0" fillId="26" borderId="55" xfId="0" applyFill="1" applyBorder="1" applyAlignment="1">
      <alignment horizontal="center" vertical="center" wrapText="1"/>
    </xf>
    <xf numFmtId="0" fontId="0" fillId="26" borderId="56" xfId="0" applyFill="1" applyBorder="1" applyAlignment="1">
      <alignment horizontal="center" vertical="center" wrapText="1"/>
    </xf>
    <xf numFmtId="0" fontId="0" fillId="26" borderId="69" xfId="0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25" fillId="19" borderId="1" xfId="0" applyFont="1" applyFill="1" applyBorder="1" applyAlignment="1">
      <alignment horizontal="center" vertical="center"/>
    </xf>
    <xf numFmtId="0" fontId="10" fillId="18" borderId="1" xfId="0" applyFont="1" applyFill="1" applyBorder="1" applyAlignment="1">
      <alignment horizontal="left"/>
    </xf>
    <xf numFmtId="0" fontId="23" fillId="3" borderId="15" xfId="0" applyFont="1" applyFill="1" applyBorder="1" applyAlignment="1">
      <alignment horizontal="left"/>
    </xf>
    <xf numFmtId="0" fontId="24" fillId="3" borderId="40" xfId="0" applyFont="1" applyFill="1" applyBorder="1" applyAlignment="1">
      <alignment horizontal="left" wrapText="1"/>
    </xf>
    <xf numFmtId="0" fontId="23" fillId="0" borderId="15" xfId="0" applyFont="1" applyBorder="1" applyAlignment="1">
      <alignment horizontal="left"/>
    </xf>
    <xf numFmtId="0" fontId="26" fillId="0" borderId="40" xfId="0" applyFont="1" applyBorder="1" applyAlignment="1">
      <alignment horizontal="left" vertical="center" wrapText="1"/>
    </xf>
    <xf numFmtId="0" fontId="0" fillId="20" borderId="1" xfId="0" applyFill="1" applyBorder="1"/>
    <xf numFmtId="0" fontId="0" fillId="0" borderId="0" xfId="0"/>
    <xf numFmtId="0" fontId="25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 wrapText="1"/>
    </xf>
    <xf numFmtId="167" fontId="23" fillId="0" borderId="1" xfId="1" applyFont="1" applyFill="1" applyBorder="1" applyAlignment="1" applyProtection="1">
      <alignment horizontal="center"/>
    </xf>
    <xf numFmtId="0" fontId="26" fillId="19" borderId="1" xfId="0" applyFont="1" applyFill="1" applyBorder="1" applyAlignment="1">
      <alignment horizontal="right"/>
    </xf>
    <xf numFmtId="168" fontId="26" fillId="19" borderId="1" xfId="2" applyFont="1" applyFill="1" applyBorder="1" applyAlignment="1" applyProtection="1">
      <alignment horizontal="center"/>
    </xf>
    <xf numFmtId="168" fontId="25" fillId="0" borderId="1" xfId="2" applyFont="1" applyFill="1" applyBorder="1" applyAlignment="1" applyProtection="1">
      <alignment horizontal="center"/>
    </xf>
    <xf numFmtId="0" fontId="25" fillId="0" borderId="1" xfId="0" applyFont="1" applyBorder="1" applyAlignment="1">
      <alignment horizontal="left"/>
    </xf>
    <xf numFmtId="168" fontId="26" fillId="19" borderId="42" xfId="0" applyNumberFormat="1" applyFont="1" applyFill="1" applyBorder="1" applyAlignment="1">
      <alignment horizontal="center"/>
    </xf>
    <xf numFmtId="0" fontId="26" fillId="19" borderId="47" xfId="0" applyFont="1" applyFill="1" applyBorder="1" applyAlignment="1">
      <alignment horizontal="center"/>
    </xf>
    <xf numFmtId="0" fontId="26" fillId="19" borderId="43" xfId="0" applyFont="1" applyFill="1" applyBorder="1" applyAlignment="1">
      <alignment horizontal="center"/>
    </xf>
    <xf numFmtId="0" fontId="23" fillId="3" borderId="47" xfId="0" applyFont="1" applyFill="1" applyBorder="1" applyAlignment="1">
      <alignment horizontal="center"/>
    </xf>
    <xf numFmtId="167" fontId="23" fillId="3" borderId="43" xfId="1" applyFont="1" applyFill="1" applyBorder="1" applyAlignment="1" applyProtection="1">
      <alignment horizontal="center"/>
    </xf>
    <xf numFmtId="0" fontId="25" fillId="0" borderId="1" xfId="0" applyFont="1" applyBorder="1" applyAlignment="1">
      <alignment horizontal="center" vertical="center"/>
    </xf>
    <xf numFmtId="169" fontId="23" fillId="21" borderId="1" xfId="0" applyNumberFormat="1" applyFont="1" applyFill="1" applyBorder="1" applyAlignment="1" applyProtection="1">
      <alignment horizontal="center"/>
      <protection locked="0"/>
    </xf>
    <xf numFmtId="0" fontId="25" fillId="3" borderId="40" xfId="0" applyFont="1" applyFill="1" applyBorder="1" applyAlignment="1">
      <alignment horizontal="right" vertical="center"/>
    </xf>
    <xf numFmtId="168" fontId="23" fillId="3" borderId="1" xfId="2" applyFont="1" applyFill="1" applyBorder="1" applyAlignment="1" applyProtection="1">
      <alignment horizontal="center" vertical="center"/>
    </xf>
    <xf numFmtId="0" fontId="25" fillId="0" borderId="1" xfId="0" applyFont="1" applyBorder="1" applyAlignment="1">
      <alignment horizontal="right" vertical="center"/>
    </xf>
    <xf numFmtId="173" fontId="0" fillId="21" borderId="1" xfId="0" applyNumberFormat="1" applyFill="1" applyBorder="1" applyProtection="1">
      <protection locked="0"/>
    </xf>
    <xf numFmtId="14" fontId="0" fillId="21" borderId="1" xfId="0" applyNumberFormat="1" applyFill="1" applyBorder="1" applyAlignment="1" applyProtection="1">
      <alignment wrapText="1"/>
      <protection locked="0"/>
    </xf>
    <xf numFmtId="0" fontId="0" fillId="21" borderId="1" xfId="0" applyFill="1" applyBorder="1" applyAlignment="1" applyProtection="1">
      <alignment wrapText="1"/>
      <protection locked="0"/>
    </xf>
    <xf numFmtId="0" fontId="25" fillId="0" borderId="1" xfId="0" applyFont="1" applyBorder="1" applyAlignment="1">
      <alignment horizontal="center" vertical="center" wrapText="1"/>
    </xf>
    <xf numFmtId="0" fontId="25" fillId="0" borderId="42" xfId="0" applyFont="1" applyBorder="1" applyAlignment="1">
      <alignment horizontal="center"/>
    </xf>
    <xf numFmtId="0" fontId="25" fillId="0" borderId="43" xfId="0" applyFont="1" applyBorder="1" applyAlignment="1">
      <alignment horizontal="center"/>
    </xf>
    <xf numFmtId="0" fontId="25" fillId="0" borderId="48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3" borderId="15" xfId="0" applyFont="1" applyFill="1" applyBorder="1" applyAlignment="1">
      <alignment horizontal="left"/>
    </xf>
    <xf numFmtId="0" fontId="25" fillId="3" borderId="15" xfId="0" applyFont="1" applyFill="1" applyBorder="1" applyAlignment="1">
      <alignment horizontal="center"/>
    </xf>
    <xf numFmtId="0" fontId="23" fillId="18" borderId="1" xfId="0" applyFont="1" applyFill="1" applyBorder="1" applyAlignment="1">
      <alignment horizontal="center" vertical="center" wrapText="1"/>
    </xf>
    <xf numFmtId="169" fontId="23" fillId="18" borderId="1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justify" vertical="top" wrapText="1"/>
    </xf>
    <xf numFmtId="0" fontId="0" fillId="21" borderId="40" xfId="0" applyFill="1" applyBorder="1" applyProtection="1">
      <protection locked="0"/>
    </xf>
    <xf numFmtId="14" fontId="25" fillId="21" borderId="40" xfId="0" applyNumberFormat="1" applyFont="1" applyFill="1" applyBorder="1" applyAlignment="1" applyProtection="1">
      <alignment horizontal="center"/>
      <protection locked="0"/>
    </xf>
    <xf numFmtId="0" fontId="0" fillId="3" borderId="40" xfId="0" applyFill="1" applyBorder="1"/>
    <xf numFmtId="0" fontId="38" fillId="3" borderId="21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justify" vertical="center" wrapText="1"/>
    </xf>
    <xf numFmtId="0" fontId="0" fillId="21" borderId="1" xfId="0" applyFill="1" applyBorder="1" applyAlignment="1" applyProtection="1">
      <alignment horizontal="justify" vertical="top" wrapText="1"/>
      <protection locked="0"/>
    </xf>
    <xf numFmtId="0" fontId="6" fillId="3" borderId="4" xfId="0" applyFont="1" applyFill="1" applyBorder="1" applyAlignment="1">
      <alignment horizontal="center"/>
    </xf>
    <xf numFmtId="0" fontId="29" fillId="3" borderId="0" xfId="257" applyFont="1" applyFill="1" applyAlignment="1" applyProtection="1">
      <alignment horizontal="right" vertical="center"/>
    </xf>
    <xf numFmtId="0" fontId="24" fillId="3" borderId="0" xfId="257" applyFont="1" applyFill="1" applyAlignment="1" applyProtection="1">
      <alignment horizontal="justify" vertical="center" wrapText="1"/>
    </xf>
    <xf numFmtId="0" fontId="29" fillId="3" borderId="0" xfId="257" applyFont="1" applyFill="1" applyAlignment="1" applyProtection="1">
      <alignment horizontal="center" vertical="center"/>
    </xf>
    <xf numFmtId="0" fontId="10" fillId="3" borderId="0" xfId="257" applyFont="1" applyFill="1" applyAlignment="1" applyProtection="1">
      <alignment horizontal="center" vertical="center"/>
    </xf>
    <xf numFmtId="0" fontId="0" fillId="11" borderId="6" xfId="0" applyFill="1" applyBorder="1" applyAlignment="1" applyProtection="1">
      <alignment horizontal="justify" vertical="top" wrapText="1"/>
      <protection locked="0"/>
    </xf>
    <xf numFmtId="0" fontId="10" fillId="3" borderId="1" xfId="0" applyFont="1" applyFill="1" applyBorder="1" applyAlignment="1">
      <alignment horizontal="left"/>
    </xf>
    <xf numFmtId="0" fontId="25" fillId="3" borderId="48" xfId="0" applyFont="1" applyFill="1" applyBorder="1" applyAlignment="1">
      <alignment horizontal="left"/>
    </xf>
    <xf numFmtId="0" fontId="32" fillId="0" borderId="0" xfId="0" applyFont="1" applyAlignment="1">
      <alignment horizontal="center"/>
    </xf>
    <xf numFmtId="0" fontId="32" fillId="0" borderId="74" xfId="0" applyFont="1" applyBorder="1" applyAlignment="1">
      <alignment horizontal="center"/>
    </xf>
    <xf numFmtId="0" fontId="0" fillId="3" borderId="40" xfId="0" applyFill="1" applyBorder="1" applyAlignment="1">
      <alignment horizontal="left"/>
    </xf>
    <xf numFmtId="0" fontId="0" fillId="3" borderId="13" xfId="0" applyFill="1" applyBorder="1"/>
    <xf numFmtId="0" fontId="0" fillId="11" borderId="42" xfId="0" applyFill="1" applyBorder="1" applyAlignment="1" applyProtection="1">
      <alignment horizontal="left" vertical="center" wrapText="1"/>
      <protection locked="0"/>
    </xf>
    <xf numFmtId="0" fontId="0" fillId="11" borderId="43" xfId="0" applyFill="1" applyBorder="1" applyAlignment="1" applyProtection="1">
      <alignment horizontal="left" vertical="center" wrapText="1"/>
      <protection locked="0"/>
    </xf>
    <xf numFmtId="0" fontId="0" fillId="11" borderId="42" xfId="0" applyFill="1" applyBorder="1" applyAlignment="1" applyProtection="1">
      <alignment horizontal="justify" vertical="center" wrapText="1"/>
      <protection locked="0"/>
    </xf>
    <xf numFmtId="0" fontId="0" fillId="11" borderId="43" xfId="0" applyFill="1" applyBorder="1" applyAlignment="1" applyProtection="1">
      <alignment horizontal="justify" vertical="center" wrapText="1"/>
      <protection locked="0"/>
    </xf>
    <xf numFmtId="0" fontId="0" fillId="11" borderId="1" xfId="0" applyFill="1" applyBorder="1" applyAlignment="1" applyProtection="1">
      <alignment horizontal="justify" vertical="justify" wrapText="1"/>
      <protection locked="0"/>
    </xf>
    <xf numFmtId="0" fontId="30" fillId="3" borderId="32" xfId="257" applyFont="1" applyFill="1" applyBorder="1" applyAlignment="1" applyProtection="1">
      <alignment horizontal="left" vertical="top" wrapText="1"/>
    </xf>
    <xf numFmtId="0" fontId="10" fillId="0" borderId="1" xfId="257" applyFont="1" applyBorder="1" applyAlignment="1" applyProtection="1">
      <alignment horizontal="center" vertical="center" wrapText="1"/>
    </xf>
    <xf numFmtId="0" fontId="0" fillId="11" borderId="1" xfId="0" applyFill="1" applyBorder="1" applyAlignment="1" applyProtection="1">
      <alignment horizontal="left" vertical="center" wrapText="1"/>
      <protection locked="0"/>
    </xf>
    <xf numFmtId="2" fontId="6" fillId="3" borderId="21" xfId="2" applyNumberFormat="1" applyFont="1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29" fillId="3" borderId="0" xfId="257" applyFont="1" applyFill="1" applyAlignment="1" applyProtection="1">
      <alignment horizontal="left" vertical="center"/>
    </xf>
    <xf numFmtId="0" fontId="29" fillId="3" borderId="0" xfId="257" applyFont="1" applyFill="1" applyAlignment="1" applyProtection="1">
      <alignment horizontal="justify" vertical="center" wrapText="1"/>
    </xf>
    <xf numFmtId="0" fontId="26" fillId="3" borderId="0" xfId="257" applyFont="1" applyFill="1" applyAlignment="1" applyProtection="1">
      <alignment horizontal="center" vertical="center" wrapText="1"/>
    </xf>
    <xf numFmtId="0" fontId="0" fillId="11" borderId="48" xfId="0" applyFill="1" applyBorder="1" applyAlignment="1" applyProtection="1">
      <alignment horizontal="justify" vertical="top" wrapText="1"/>
      <protection locked="0"/>
    </xf>
    <xf numFmtId="0" fontId="0" fillId="11" borderId="14" xfId="0" applyFill="1" applyBorder="1" applyAlignment="1" applyProtection="1">
      <alignment horizontal="justify" vertical="top" wrapText="1"/>
      <protection locked="0"/>
    </xf>
    <xf numFmtId="0" fontId="0" fillId="11" borderId="49" xfId="0" applyFill="1" applyBorder="1" applyAlignment="1" applyProtection="1">
      <alignment horizontal="justify" vertical="top" wrapText="1"/>
      <protection locked="0"/>
    </xf>
    <xf numFmtId="0" fontId="0" fillId="11" borderId="27" xfId="0" applyFill="1" applyBorder="1" applyAlignment="1" applyProtection="1">
      <alignment horizontal="justify" vertical="top" wrapText="1"/>
      <protection locked="0"/>
    </xf>
    <xf numFmtId="0" fontId="0" fillId="11" borderId="13" xfId="0" applyFill="1" applyBorder="1" applyAlignment="1" applyProtection="1">
      <alignment horizontal="justify" vertical="top" wrapText="1"/>
      <protection locked="0"/>
    </xf>
    <xf numFmtId="0" fontId="0" fillId="11" borderId="28" xfId="0" applyFill="1" applyBorder="1" applyAlignment="1" applyProtection="1">
      <alignment horizontal="justify" vertical="top" wrapText="1"/>
      <protection locked="0"/>
    </xf>
    <xf numFmtId="0" fontId="10" fillId="18" borderId="42" xfId="0" applyFont="1" applyFill="1" applyBorder="1" applyAlignment="1">
      <alignment horizontal="center"/>
    </xf>
    <xf numFmtId="0" fontId="10" fillId="18" borderId="47" xfId="0" applyFont="1" applyFill="1" applyBorder="1" applyAlignment="1">
      <alignment horizontal="center"/>
    </xf>
    <xf numFmtId="0" fontId="10" fillId="18" borderId="43" xfId="0" applyFont="1" applyFill="1" applyBorder="1" applyAlignment="1">
      <alignment horizontal="center"/>
    </xf>
    <xf numFmtId="0" fontId="25" fillId="3" borderId="49" xfId="0" applyFont="1" applyFill="1" applyBorder="1" applyAlignment="1">
      <alignment horizontal="left"/>
    </xf>
    <xf numFmtId="0" fontId="0" fillId="11" borderId="1" xfId="0" applyFill="1" applyBorder="1" applyAlignment="1" applyProtection="1">
      <alignment horizontal="left" vertical="center"/>
      <protection locked="0"/>
    </xf>
    <xf numFmtId="0" fontId="30" fillId="3" borderId="32" xfId="257" applyFont="1" applyFill="1" applyBorder="1" applyAlignment="1" applyProtection="1">
      <alignment horizontal="left" vertical="center" wrapText="1"/>
    </xf>
    <xf numFmtId="0" fontId="10" fillId="3" borderId="40" xfId="0" applyFont="1" applyFill="1" applyBorder="1" applyAlignment="1">
      <alignment horizontal="left" vertical="center"/>
    </xf>
    <xf numFmtId="0" fontId="26" fillId="3" borderId="40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10" fillId="18" borderId="30" xfId="0" applyFont="1" applyFill="1" applyBorder="1" applyAlignment="1">
      <alignment horizontal="left"/>
    </xf>
    <xf numFmtId="0" fontId="10" fillId="18" borderId="18" xfId="0" applyFont="1" applyFill="1" applyBorder="1" applyAlignment="1">
      <alignment horizontal="left"/>
    </xf>
  </cellXfs>
  <cellStyles count="259">
    <cellStyle name="cf1" xfId="3" xr:uid="{00000000-0005-0000-0000-000000000000}"/>
    <cellStyle name="cf10" xfId="4" xr:uid="{00000000-0005-0000-0000-000001000000}"/>
    <cellStyle name="cf100" xfId="5" xr:uid="{00000000-0005-0000-0000-000002000000}"/>
    <cellStyle name="cf101" xfId="6" xr:uid="{00000000-0005-0000-0000-000003000000}"/>
    <cellStyle name="cf102" xfId="7" xr:uid="{00000000-0005-0000-0000-000004000000}"/>
    <cellStyle name="cf103" xfId="8" xr:uid="{00000000-0005-0000-0000-000005000000}"/>
    <cellStyle name="cf104" xfId="9" xr:uid="{00000000-0005-0000-0000-000006000000}"/>
    <cellStyle name="cf105" xfId="10" xr:uid="{00000000-0005-0000-0000-000007000000}"/>
    <cellStyle name="cf106" xfId="11" xr:uid="{00000000-0005-0000-0000-000008000000}"/>
    <cellStyle name="cf107" xfId="12" xr:uid="{00000000-0005-0000-0000-000009000000}"/>
    <cellStyle name="cf108" xfId="13" xr:uid="{00000000-0005-0000-0000-00000A000000}"/>
    <cellStyle name="cf109" xfId="14" xr:uid="{00000000-0005-0000-0000-00000B000000}"/>
    <cellStyle name="cf11" xfId="15" xr:uid="{00000000-0005-0000-0000-00000C000000}"/>
    <cellStyle name="cf110" xfId="16" xr:uid="{00000000-0005-0000-0000-00000D000000}"/>
    <cellStyle name="cf111" xfId="17" xr:uid="{00000000-0005-0000-0000-00000E000000}"/>
    <cellStyle name="cf112" xfId="18" xr:uid="{00000000-0005-0000-0000-00000F000000}"/>
    <cellStyle name="cf113" xfId="19" xr:uid="{00000000-0005-0000-0000-000010000000}"/>
    <cellStyle name="cf114" xfId="20" xr:uid="{00000000-0005-0000-0000-000011000000}"/>
    <cellStyle name="cf115" xfId="21" xr:uid="{00000000-0005-0000-0000-000012000000}"/>
    <cellStyle name="cf116" xfId="22" xr:uid="{00000000-0005-0000-0000-000013000000}"/>
    <cellStyle name="cf117" xfId="23" xr:uid="{00000000-0005-0000-0000-000014000000}"/>
    <cellStyle name="cf118" xfId="24" xr:uid="{00000000-0005-0000-0000-000015000000}"/>
    <cellStyle name="cf119" xfId="25" xr:uid="{00000000-0005-0000-0000-000016000000}"/>
    <cellStyle name="cf12" xfId="26" xr:uid="{00000000-0005-0000-0000-000017000000}"/>
    <cellStyle name="cf120" xfId="27" xr:uid="{00000000-0005-0000-0000-000018000000}"/>
    <cellStyle name="cf121" xfId="28" xr:uid="{00000000-0005-0000-0000-000019000000}"/>
    <cellStyle name="cf122" xfId="29" xr:uid="{00000000-0005-0000-0000-00001A000000}"/>
    <cellStyle name="cf123" xfId="30" xr:uid="{00000000-0005-0000-0000-00001B000000}"/>
    <cellStyle name="cf124" xfId="31" xr:uid="{00000000-0005-0000-0000-00001C000000}"/>
    <cellStyle name="cf125" xfId="32" xr:uid="{00000000-0005-0000-0000-00001D000000}"/>
    <cellStyle name="cf126" xfId="33" xr:uid="{00000000-0005-0000-0000-00001E000000}"/>
    <cellStyle name="cf127" xfId="34" xr:uid="{00000000-0005-0000-0000-00001F000000}"/>
    <cellStyle name="cf128" xfId="35" xr:uid="{00000000-0005-0000-0000-000020000000}"/>
    <cellStyle name="cf129" xfId="36" xr:uid="{00000000-0005-0000-0000-000021000000}"/>
    <cellStyle name="cf13" xfId="37" xr:uid="{00000000-0005-0000-0000-000022000000}"/>
    <cellStyle name="cf130" xfId="38" xr:uid="{00000000-0005-0000-0000-000023000000}"/>
    <cellStyle name="cf131" xfId="39" xr:uid="{00000000-0005-0000-0000-000024000000}"/>
    <cellStyle name="cf132" xfId="40" xr:uid="{00000000-0005-0000-0000-000025000000}"/>
    <cellStyle name="cf133" xfId="41" xr:uid="{00000000-0005-0000-0000-000026000000}"/>
    <cellStyle name="cf134" xfId="42" xr:uid="{00000000-0005-0000-0000-000027000000}"/>
    <cellStyle name="cf135" xfId="43" xr:uid="{00000000-0005-0000-0000-000028000000}"/>
    <cellStyle name="cf136" xfId="44" xr:uid="{00000000-0005-0000-0000-000029000000}"/>
    <cellStyle name="cf137" xfId="45" xr:uid="{00000000-0005-0000-0000-00002A000000}"/>
    <cellStyle name="cf138" xfId="46" xr:uid="{00000000-0005-0000-0000-00002B000000}"/>
    <cellStyle name="cf139" xfId="47" xr:uid="{00000000-0005-0000-0000-00002C000000}"/>
    <cellStyle name="cf14" xfId="48" xr:uid="{00000000-0005-0000-0000-00002D000000}"/>
    <cellStyle name="cf140" xfId="49" xr:uid="{00000000-0005-0000-0000-00002E000000}"/>
    <cellStyle name="cf141" xfId="50" xr:uid="{00000000-0005-0000-0000-00002F000000}"/>
    <cellStyle name="cf142" xfId="51" xr:uid="{00000000-0005-0000-0000-000030000000}"/>
    <cellStyle name="cf143" xfId="52" xr:uid="{00000000-0005-0000-0000-000031000000}"/>
    <cellStyle name="cf144" xfId="53" xr:uid="{00000000-0005-0000-0000-000032000000}"/>
    <cellStyle name="cf145" xfId="54" xr:uid="{00000000-0005-0000-0000-000033000000}"/>
    <cellStyle name="cf146" xfId="55" xr:uid="{00000000-0005-0000-0000-000034000000}"/>
    <cellStyle name="cf147" xfId="56" xr:uid="{00000000-0005-0000-0000-000035000000}"/>
    <cellStyle name="cf148" xfId="57" xr:uid="{00000000-0005-0000-0000-000036000000}"/>
    <cellStyle name="cf149" xfId="58" xr:uid="{00000000-0005-0000-0000-000037000000}"/>
    <cellStyle name="cf15" xfId="59" xr:uid="{00000000-0005-0000-0000-000038000000}"/>
    <cellStyle name="cf150" xfId="60" xr:uid="{00000000-0005-0000-0000-000039000000}"/>
    <cellStyle name="cf151" xfId="61" xr:uid="{00000000-0005-0000-0000-00003A000000}"/>
    <cellStyle name="cf152" xfId="62" xr:uid="{00000000-0005-0000-0000-00003B000000}"/>
    <cellStyle name="cf153" xfId="63" xr:uid="{00000000-0005-0000-0000-00003C000000}"/>
    <cellStyle name="cf154" xfId="64" xr:uid="{00000000-0005-0000-0000-00003D000000}"/>
    <cellStyle name="cf155" xfId="65" xr:uid="{00000000-0005-0000-0000-00003E000000}"/>
    <cellStyle name="cf156" xfId="66" xr:uid="{00000000-0005-0000-0000-00003F000000}"/>
    <cellStyle name="cf157" xfId="67" xr:uid="{00000000-0005-0000-0000-000040000000}"/>
    <cellStyle name="cf158" xfId="68" xr:uid="{00000000-0005-0000-0000-000041000000}"/>
    <cellStyle name="cf159" xfId="69" xr:uid="{00000000-0005-0000-0000-000042000000}"/>
    <cellStyle name="cf16" xfId="70" xr:uid="{00000000-0005-0000-0000-000043000000}"/>
    <cellStyle name="cf160" xfId="71" xr:uid="{00000000-0005-0000-0000-000044000000}"/>
    <cellStyle name="cf161" xfId="72" xr:uid="{00000000-0005-0000-0000-000045000000}"/>
    <cellStyle name="cf162" xfId="73" xr:uid="{00000000-0005-0000-0000-000046000000}"/>
    <cellStyle name="cf163" xfId="74" xr:uid="{00000000-0005-0000-0000-000047000000}"/>
    <cellStyle name="cf164" xfId="75" xr:uid="{00000000-0005-0000-0000-000048000000}"/>
    <cellStyle name="cf165" xfId="76" xr:uid="{00000000-0005-0000-0000-000049000000}"/>
    <cellStyle name="cf166" xfId="77" xr:uid="{00000000-0005-0000-0000-00004A000000}"/>
    <cellStyle name="cf167" xfId="78" xr:uid="{00000000-0005-0000-0000-00004B000000}"/>
    <cellStyle name="cf168" xfId="79" xr:uid="{00000000-0005-0000-0000-00004C000000}"/>
    <cellStyle name="cf169" xfId="80" xr:uid="{00000000-0005-0000-0000-00004D000000}"/>
    <cellStyle name="cf17" xfId="81" xr:uid="{00000000-0005-0000-0000-00004E000000}"/>
    <cellStyle name="cf170" xfId="82" xr:uid="{00000000-0005-0000-0000-00004F000000}"/>
    <cellStyle name="cf171" xfId="83" xr:uid="{00000000-0005-0000-0000-000050000000}"/>
    <cellStyle name="cf172" xfId="84" xr:uid="{00000000-0005-0000-0000-000051000000}"/>
    <cellStyle name="cf173" xfId="85" xr:uid="{00000000-0005-0000-0000-000052000000}"/>
    <cellStyle name="cf174" xfId="86" xr:uid="{00000000-0005-0000-0000-000053000000}"/>
    <cellStyle name="cf175" xfId="87" xr:uid="{00000000-0005-0000-0000-000054000000}"/>
    <cellStyle name="cf176" xfId="88" xr:uid="{00000000-0005-0000-0000-000055000000}"/>
    <cellStyle name="cf177" xfId="89" xr:uid="{00000000-0005-0000-0000-000056000000}"/>
    <cellStyle name="cf178" xfId="90" xr:uid="{00000000-0005-0000-0000-000057000000}"/>
    <cellStyle name="cf179" xfId="91" xr:uid="{00000000-0005-0000-0000-000058000000}"/>
    <cellStyle name="cf18" xfId="92" xr:uid="{00000000-0005-0000-0000-000059000000}"/>
    <cellStyle name="cf180" xfId="93" xr:uid="{00000000-0005-0000-0000-00005A000000}"/>
    <cellStyle name="cf181" xfId="94" xr:uid="{00000000-0005-0000-0000-00005B000000}"/>
    <cellStyle name="cf182" xfId="95" xr:uid="{00000000-0005-0000-0000-00005C000000}"/>
    <cellStyle name="cf183" xfId="96" xr:uid="{00000000-0005-0000-0000-00005D000000}"/>
    <cellStyle name="cf184" xfId="97" xr:uid="{00000000-0005-0000-0000-00005E000000}"/>
    <cellStyle name="cf185" xfId="98" xr:uid="{00000000-0005-0000-0000-00005F000000}"/>
    <cellStyle name="cf186" xfId="99" xr:uid="{00000000-0005-0000-0000-000060000000}"/>
    <cellStyle name="cf187" xfId="100" xr:uid="{00000000-0005-0000-0000-000061000000}"/>
    <cellStyle name="cf188" xfId="101" xr:uid="{00000000-0005-0000-0000-000062000000}"/>
    <cellStyle name="cf189" xfId="102" xr:uid="{00000000-0005-0000-0000-000063000000}"/>
    <cellStyle name="cf19" xfId="103" xr:uid="{00000000-0005-0000-0000-000064000000}"/>
    <cellStyle name="cf190" xfId="104" xr:uid="{00000000-0005-0000-0000-000065000000}"/>
    <cellStyle name="cf191" xfId="105" xr:uid="{00000000-0005-0000-0000-000066000000}"/>
    <cellStyle name="cf192" xfId="106" xr:uid="{00000000-0005-0000-0000-000067000000}"/>
    <cellStyle name="cf193" xfId="107" xr:uid="{00000000-0005-0000-0000-000068000000}"/>
    <cellStyle name="cf194" xfId="108" xr:uid="{00000000-0005-0000-0000-000069000000}"/>
    <cellStyle name="cf195" xfId="109" xr:uid="{00000000-0005-0000-0000-00006A000000}"/>
    <cellStyle name="cf196" xfId="110" xr:uid="{00000000-0005-0000-0000-00006B000000}"/>
    <cellStyle name="cf197" xfId="111" xr:uid="{00000000-0005-0000-0000-00006C000000}"/>
    <cellStyle name="cf198" xfId="112" xr:uid="{00000000-0005-0000-0000-00006D000000}"/>
    <cellStyle name="cf199" xfId="113" xr:uid="{00000000-0005-0000-0000-00006E000000}"/>
    <cellStyle name="cf2" xfId="114" xr:uid="{00000000-0005-0000-0000-00006F000000}"/>
    <cellStyle name="cf20" xfId="115" xr:uid="{00000000-0005-0000-0000-000070000000}"/>
    <cellStyle name="cf200" xfId="116" xr:uid="{00000000-0005-0000-0000-000071000000}"/>
    <cellStyle name="cf201" xfId="117" xr:uid="{00000000-0005-0000-0000-000072000000}"/>
    <cellStyle name="cf202" xfId="118" xr:uid="{00000000-0005-0000-0000-000073000000}"/>
    <cellStyle name="cf203" xfId="119" xr:uid="{00000000-0005-0000-0000-000074000000}"/>
    <cellStyle name="cf204" xfId="120" xr:uid="{00000000-0005-0000-0000-000075000000}"/>
    <cellStyle name="cf205" xfId="121" xr:uid="{00000000-0005-0000-0000-000076000000}"/>
    <cellStyle name="cf206" xfId="122" xr:uid="{00000000-0005-0000-0000-000077000000}"/>
    <cellStyle name="cf207" xfId="123" xr:uid="{00000000-0005-0000-0000-000078000000}"/>
    <cellStyle name="cf208" xfId="124" xr:uid="{00000000-0005-0000-0000-000079000000}"/>
    <cellStyle name="cf209" xfId="125" xr:uid="{00000000-0005-0000-0000-00007A000000}"/>
    <cellStyle name="cf21" xfId="126" xr:uid="{00000000-0005-0000-0000-00007B000000}"/>
    <cellStyle name="cf210" xfId="127" xr:uid="{00000000-0005-0000-0000-00007C000000}"/>
    <cellStyle name="cf211" xfId="128" xr:uid="{00000000-0005-0000-0000-00007D000000}"/>
    <cellStyle name="cf212" xfId="129" xr:uid="{00000000-0005-0000-0000-00007E000000}"/>
    <cellStyle name="cf213" xfId="130" xr:uid="{00000000-0005-0000-0000-00007F000000}"/>
    <cellStyle name="cf214" xfId="131" xr:uid="{00000000-0005-0000-0000-000080000000}"/>
    <cellStyle name="cf215" xfId="132" xr:uid="{00000000-0005-0000-0000-000081000000}"/>
    <cellStyle name="cf216" xfId="133" xr:uid="{00000000-0005-0000-0000-000082000000}"/>
    <cellStyle name="cf217" xfId="134" xr:uid="{00000000-0005-0000-0000-000083000000}"/>
    <cellStyle name="cf218" xfId="135" xr:uid="{00000000-0005-0000-0000-000084000000}"/>
    <cellStyle name="cf219" xfId="136" xr:uid="{00000000-0005-0000-0000-000085000000}"/>
    <cellStyle name="cf22" xfId="137" xr:uid="{00000000-0005-0000-0000-000086000000}"/>
    <cellStyle name="cf220" xfId="138" xr:uid="{00000000-0005-0000-0000-000087000000}"/>
    <cellStyle name="cf221" xfId="139" xr:uid="{00000000-0005-0000-0000-000088000000}"/>
    <cellStyle name="cf222" xfId="140" xr:uid="{00000000-0005-0000-0000-000089000000}"/>
    <cellStyle name="cf223" xfId="141" xr:uid="{00000000-0005-0000-0000-00008A000000}"/>
    <cellStyle name="cf224" xfId="142" xr:uid="{00000000-0005-0000-0000-00008B000000}"/>
    <cellStyle name="cf225" xfId="143" xr:uid="{00000000-0005-0000-0000-00008C000000}"/>
    <cellStyle name="cf226" xfId="144" xr:uid="{00000000-0005-0000-0000-00008D000000}"/>
    <cellStyle name="cf227" xfId="145" xr:uid="{00000000-0005-0000-0000-00008E000000}"/>
    <cellStyle name="cf228" xfId="146" xr:uid="{00000000-0005-0000-0000-00008F000000}"/>
    <cellStyle name="cf229" xfId="147" xr:uid="{00000000-0005-0000-0000-000090000000}"/>
    <cellStyle name="cf23" xfId="148" xr:uid="{00000000-0005-0000-0000-000091000000}"/>
    <cellStyle name="cf230" xfId="149" xr:uid="{00000000-0005-0000-0000-000092000000}"/>
    <cellStyle name="cf231" xfId="150" xr:uid="{00000000-0005-0000-0000-000093000000}"/>
    <cellStyle name="cf232" xfId="151" xr:uid="{00000000-0005-0000-0000-000094000000}"/>
    <cellStyle name="cf233" xfId="152" xr:uid="{00000000-0005-0000-0000-000095000000}"/>
    <cellStyle name="cf234" xfId="153" xr:uid="{00000000-0005-0000-0000-000096000000}"/>
    <cellStyle name="cf235" xfId="154" xr:uid="{00000000-0005-0000-0000-000097000000}"/>
    <cellStyle name="cf236" xfId="155" xr:uid="{00000000-0005-0000-0000-000098000000}"/>
    <cellStyle name="cf237" xfId="156" xr:uid="{00000000-0005-0000-0000-000099000000}"/>
    <cellStyle name="cf238" xfId="157" xr:uid="{00000000-0005-0000-0000-00009A000000}"/>
    <cellStyle name="cf239" xfId="158" xr:uid="{00000000-0005-0000-0000-00009B000000}"/>
    <cellStyle name="cf24" xfId="159" xr:uid="{00000000-0005-0000-0000-00009C000000}"/>
    <cellStyle name="cf240" xfId="160" xr:uid="{00000000-0005-0000-0000-00009D000000}"/>
    <cellStyle name="cf241" xfId="161" xr:uid="{00000000-0005-0000-0000-00009E000000}"/>
    <cellStyle name="cf242" xfId="162" xr:uid="{00000000-0005-0000-0000-00009F000000}"/>
    <cellStyle name="cf243" xfId="163" xr:uid="{00000000-0005-0000-0000-0000A0000000}"/>
    <cellStyle name="cf244" xfId="164" xr:uid="{00000000-0005-0000-0000-0000A1000000}"/>
    <cellStyle name="cf245" xfId="165" xr:uid="{00000000-0005-0000-0000-0000A2000000}"/>
    <cellStyle name="cf246" xfId="166" xr:uid="{00000000-0005-0000-0000-0000A3000000}"/>
    <cellStyle name="cf247" xfId="167" xr:uid="{00000000-0005-0000-0000-0000A4000000}"/>
    <cellStyle name="cf248" xfId="168" xr:uid="{00000000-0005-0000-0000-0000A5000000}"/>
    <cellStyle name="cf249" xfId="169" xr:uid="{00000000-0005-0000-0000-0000A6000000}"/>
    <cellStyle name="cf25" xfId="170" xr:uid="{00000000-0005-0000-0000-0000A7000000}"/>
    <cellStyle name="cf250" xfId="171" xr:uid="{00000000-0005-0000-0000-0000A8000000}"/>
    <cellStyle name="cf251" xfId="172" xr:uid="{00000000-0005-0000-0000-0000A9000000}"/>
    <cellStyle name="cf252" xfId="173" xr:uid="{00000000-0005-0000-0000-0000AA000000}"/>
    <cellStyle name="cf26" xfId="174" xr:uid="{00000000-0005-0000-0000-0000AB000000}"/>
    <cellStyle name="cf27" xfId="175" xr:uid="{00000000-0005-0000-0000-0000AC000000}"/>
    <cellStyle name="cf28" xfId="176" xr:uid="{00000000-0005-0000-0000-0000AD000000}"/>
    <cellStyle name="cf29" xfId="177" xr:uid="{00000000-0005-0000-0000-0000AE000000}"/>
    <cellStyle name="cf3" xfId="178" xr:uid="{00000000-0005-0000-0000-0000AF000000}"/>
    <cellStyle name="cf30" xfId="179" xr:uid="{00000000-0005-0000-0000-0000B0000000}"/>
    <cellStyle name="cf31" xfId="180" xr:uid="{00000000-0005-0000-0000-0000B1000000}"/>
    <cellStyle name="cf32" xfId="181" xr:uid="{00000000-0005-0000-0000-0000B2000000}"/>
    <cellStyle name="cf33" xfId="182" xr:uid="{00000000-0005-0000-0000-0000B3000000}"/>
    <cellStyle name="cf34" xfId="183" xr:uid="{00000000-0005-0000-0000-0000B4000000}"/>
    <cellStyle name="cf35" xfId="184" xr:uid="{00000000-0005-0000-0000-0000B5000000}"/>
    <cellStyle name="cf36" xfId="185" xr:uid="{00000000-0005-0000-0000-0000B6000000}"/>
    <cellStyle name="cf37" xfId="186" xr:uid="{00000000-0005-0000-0000-0000B7000000}"/>
    <cellStyle name="cf38" xfId="187" xr:uid="{00000000-0005-0000-0000-0000B8000000}"/>
    <cellStyle name="cf39" xfId="188" xr:uid="{00000000-0005-0000-0000-0000B9000000}"/>
    <cellStyle name="cf4" xfId="189" xr:uid="{00000000-0005-0000-0000-0000BA000000}"/>
    <cellStyle name="cf40" xfId="190" xr:uid="{00000000-0005-0000-0000-0000BB000000}"/>
    <cellStyle name="cf41" xfId="191" xr:uid="{00000000-0005-0000-0000-0000BC000000}"/>
    <cellStyle name="cf42" xfId="192" xr:uid="{00000000-0005-0000-0000-0000BD000000}"/>
    <cellStyle name="cf43" xfId="193" xr:uid="{00000000-0005-0000-0000-0000BE000000}"/>
    <cellStyle name="cf44" xfId="194" xr:uid="{00000000-0005-0000-0000-0000BF000000}"/>
    <cellStyle name="cf45" xfId="195" xr:uid="{00000000-0005-0000-0000-0000C0000000}"/>
    <cellStyle name="cf46" xfId="196" xr:uid="{00000000-0005-0000-0000-0000C1000000}"/>
    <cellStyle name="cf47" xfId="197" xr:uid="{00000000-0005-0000-0000-0000C2000000}"/>
    <cellStyle name="cf48" xfId="198" xr:uid="{00000000-0005-0000-0000-0000C3000000}"/>
    <cellStyle name="cf49" xfId="199" xr:uid="{00000000-0005-0000-0000-0000C4000000}"/>
    <cellStyle name="cf5" xfId="200" xr:uid="{00000000-0005-0000-0000-0000C5000000}"/>
    <cellStyle name="cf50" xfId="201" xr:uid="{00000000-0005-0000-0000-0000C6000000}"/>
    <cellStyle name="cf51" xfId="202" xr:uid="{00000000-0005-0000-0000-0000C7000000}"/>
    <cellStyle name="cf52" xfId="203" xr:uid="{00000000-0005-0000-0000-0000C8000000}"/>
    <cellStyle name="cf53" xfId="204" xr:uid="{00000000-0005-0000-0000-0000C9000000}"/>
    <cellStyle name="cf54" xfId="205" xr:uid="{00000000-0005-0000-0000-0000CA000000}"/>
    <cellStyle name="cf55" xfId="206" xr:uid="{00000000-0005-0000-0000-0000CB000000}"/>
    <cellStyle name="cf56" xfId="207" xr:uid="{00000000-0005-0000-0000-0000CC000000}"/>
    <cellStyle name="cf57" xfId="208" xr:uid="{00000000-0005-0000-0000-0000CD000000}"/>
    <cellStyle name="cf58" xfId="209" xr:uid="{00000000-0005-0000-0000-0000CE000000}"/>
    <cellStyle name="cf59" xfId="210" xr:uid="{00000000-0005-0000-0000-0000CF000000}"/>
    <cellStyle name="cf6" xfId="211" xr:uid="{00000000-0005-0000-0000-0000D0000000}"/>
    <cellStyle name="cf60" xfId="212" xr:uid="{00000000-0005-0000-0000-0000D1000000}"/>
    <cellStyle name="cf61" xfId="213" xr:uid="{00000000-0005-0000-0000-0000D2000000}"/>
    <cellStyle name="cf62" xfId="214" xr:uid="{00000000-0005-0000-0000-0000D3000000}"/>
    <cellStyle name="cf63" xfId="215" xr:uid="{00000000-0005-0000-0000-0000D4000000}"/>
    <cellStyle name="cf64" xfId="216" xr:uid="{00000000-0005-0000-0000-0000D5000000}"/>
    <cellStyle name="cf65" xfId="217" xr:uid="{00000000-0005-0000-0000-0000D6000000}"/>
    <cellStyle name="cf66" xfId="218" xr:uid="{00000000-0005-0000-0000-0000D7000000}"/>
    <cellStyle name="cf67" xfId="219" xr:uid="{00000000-0005-0000-0000-0000D8000000}"/>
    <cellStyle name="cf68" xfId="220" xr:uid="{00000000-0005-0000-0000-0000D9000000}"/>
    <cellStyle name="cf69" xfId="221" xr:uid="{00000000-0005-0000-0000-0000DA000000}"/>
    <cellStyle name="cf7" xfId="222" xr:uid="{00000000-0005-0000-0000-0000DB000000}"/>
    <cellStyle name="cf70" xfId="223" xr:uid="{00000000-0005-0000-0000-0000DC000000}"/>
    <cellStyle name="cf71" xfId="224" xr:uid="{00000000-0005-0000-0000-0000DD000000}"/>
    <cellStyle name="cf72" xfId="225" xr:uid="{00000000-0005-0000-0000-0000DE000000}"/>
    <cellStyle name="cf73" xfId="226" xr:uid="{00000000-0005-0000-0000-0000DF000000}"/>
    <cellStyle name="cf74" xfId="227" xr:uid="{00000000-0005-0000-0000-0000E0000000}"/>
    <cellStyle name="cf75" xfId="228" xr:uid="{00000000-0005-0000-0000-0000E1000000}"/>
    <cellStyle name="cf76" xfId="229" xr:uid="{00000000-0005-0000-0000-0000E2000000}"/>
    <cellStyle name="cf77" xfId="230" xr:uid="{00000000-0005-0000-0000-0000E3000000}"/>
    <cellStyle name="cf78" xfId="231" xr:uid="{00000000-0005-0000-0000-0000E4000000}"/>
    <cellStyle name="cf79" xfId="232" xr:uid="{00000000-0005-0000-0000-0000E5000000}"/>
    <cellStyle name="cf8" xfId="233" xr:uid="{00000000-0005-0000-0000-0000E6000000}"/>
    <cellStyle name="cf80" xfId="234" xr:uid="{00000000-0005-0000-0000-0000E7000000}"/>
    <cellStyle name="cf81" xfId="235" xr:uid="{00000000-0005-0000-0000-0000E8000000}"/>
    <cellStyle name="cf82" xfId="236" xr:uid="{00000000-0005-0000-0000-0000E9000000}"/>
    <cellStyle name="cf83" xfId="237" xr:uid="{00000000-0005-0000-0000-0000EA000000}"/>
    <cellStyle name="cf84" xfId="238" xr:uid="{00000000-0005-0000-0000-0000EB000000}"/>
    <cellStyle name="cf85" xfId="239" xr:uid="{00000000-0005-0000-0000-0000EC000000}"/>
    <cellStyle name="cf86" xfId="240" xr:uid="{00000000-0005-0000-0000-0000ED000000}"/>
    <cellStyle name="cf87" xfId="241" xr:uid="{00000000-0005-0000-0000-0000EE000000}"/>
    <cellStyle name="cf88" xfId="242" xr:uid="{00000000-0005-0000-0000-0000EF000000}"/>
    <cellStyle name="cf89" xfId="243" xr:uid="{00000000-0005-0000-0000-0000F0000000}"/>
    <cellStyle name="cf9" xfId="244" xr:uid="{00000000-0005-0000-0000-0000F1000000}"/>
    <cellStyle name="cf90" xfId="245" xr:uid="{00000000-0005-0000-0000-0000F2000000}"/>
    <cellStyle name="cf91" xfId="246" xr:uid="{00000000-0005-0000-0000-0000F3000000}"/>
    <cellStyle name="cf92" xfId="247" xr:uid="{00000000-0005-0000-0000-0000F4000000}"/>
    <cellStyle name="cf93" xfId="248" xr:uid="{00000000-0005-0000-0000-0000F5000000}"/>
    <cellStyle name="cf94" xfId="249" xr:uid="{00000000-0005-0000-0000-0000F6000000}"/>
    <cellStyle name="cf95" xfId="250" xr:uid="{00000000-0005-0000-0000-0000F7000000}"/>
    <cellStyle name="cf96" xfId="251" xr:uid="{00000000-0005-0000-0000-0000F8000000}"/>
    <cellStyle name="cf97" xfId="252" xr:uid="{00000000-0005-0000-0000-0000F9000000}"/>
    <cellStyle name="cf98" xfId="253" xr:uid="{00000000-0005-0000-0000-0000FA000000}"/>
    <cellStyle name="cf99" xfId="254" xr:uid="{00000000-0005-0000-0000-0000FB000000}"/>
    <cellStyle name="Moeda" xfId="2" builtinId="4" customBuiltin="1"/>
    <cellStyle name="Moeda 2" xfId="255" xr:uid="{00000000-0005-0000-0000-0000FD000000}"/>
    <cellStyle name="Moeda 3" xfId="256" xr:uid="{00000000-0005-0000-0000-0000FE000000}"/>
    <cellStyle name="Normal" xfId="0" builtinId="0" customBuiltin="1"/>
    <cellStyle name="Normal 2" xfId="257" xr:uid="{00000000-0005-0000-0000-000000010000}"/>
    <cellStyle name="Vírgula" xfId="1" builtinId="3" customBuiltin="1"/>
    <cellStyle name="Vírgula 2" xfId="258" xr:uid="{00000000-0005-0000-0000-000002010000}"/>
  </cellStyles>
  <dxfs count="51">
    <dxf>
      <font>
        <color rgb="FFFF0000"/>
      </font>
      <fill>
        <patternFill patternType="solid">
          <fgColor rgb="FFFF0000"/>
          <bgColor rgb="FFFF0000"/>
        </patternFill>
      </fill>
    </dxf>
    <dxf>
      <font>
        <b/>
        <color rgb="FF000000"/>
      </font>
      <fill>
        <patternFill patternType="solid">
          <fgColor rgb="FF008080"/>
          <bgColor rgb="FF00808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FFFF"/>
          <bgColor rgb="FFFFFFFF"/>
        </patternFill>
      </fill>
    </dxf>
    <dxf>
      <font>
        <b/>
      </font>
      <fill>
        <patternFill patternType="solid">
          <fgColor rgb="FFFFFFFF"/>
          <bgColor rgb="FFFFFF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CD5B4"/>
          <bgColor rgb="FFFCD5B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/>
        <right/>
        <top/>
        <bottom/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FF0000"/>
      </font>
      <fill>
        <patternFill patternType="solid">
          <fgColor rgb="FFFF0000"/>
          <bgColor rgb="FFFF0000"/>
        </patternFill>
      </fill>
    </dxf>
    <dxf>
      <font>
        <b/>
        <color rgb="FF000000"/>
      </font>
      <fill>
        <patternFill patternType="solid">
          <fgColor rgb="FF008080"/>
          <bgColor rgb="FF00808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FFFF"/>
          <bgColor rgb="FFFFFFFF"/>
        </patternFill>
      </fill>
    </dxf>
    <dxf>
      <font>
        <b/>
      </font>
      <fill>
        <patternFill patternType="solid">
          <fgColor rgb="FFFFFFFF"/>
          <bgColor rgb="FFFFFF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FF0000"/>
      </font>
      <fill>
        <patternFill patternType="solid">
          <fgColor rgb="FFFF0000"/>
          <bgColor rgb="FFFF0000"/>
        </patternFill>
      </fill>
    </dxf>
    <dxf>
      <font>
        <b/>
        <color rgb="FF000000"/>
      </font>
      <fill>
        <patternFill patternType="solid">
          <fgColor rgb="FF008080"/>
          <bgColor rgb="FF00808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FFFF"/>
          <bgColor rgb="FFFFFFFF"/>
        </patternFill>
      </fill>
    </dxf>
    <dxf>
      <font>
        <b/>
      </font>
      <fill>
        <patternFill patternType="solid">
          <fgColor rgb="FFFFFFFF"/>
          <bgColor rgb="FFFFFF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CD5B4"/>
          <bgColor rgb="FFFCD5B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/>
        <right/>
        <top/>
        <bottom/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FF0000"/>
      </font>
      <fill>
        <patternFill patternType="solid">
          <fgColor rgb="FFFF0000"/>
          <bgColor rgb="FFFF0000"/>
        </patternFill>
      </fill>
    </dxf>
    <dxf>
      <font>
        <b/>
        <color rgb="FF000000"/>
      </font>
      <fill>
        <patternFill patternType="solid">
          <fgColor rgb="FF008080"/>
          <bgColor rgb="FF00808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</font>
      <fill>
        <patternFill patternType="solid">
          <fgColor rgb="FFFFFFFF"/>
          <bgColor rgb="FFFFFFFF"/>
        </patternFill>
      </fill>
    </dxf>
    <dxf>
      <font>
        <b/>
      </font>
      <fill>
        <patternFill patternType="solid">
          <fgColor rgb="FFFFFFFF"/>
          <bgColor rgb="FFFFFF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FF0000"/>
      </font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solid">
          <fgColor rgb="FFFF0000"/>
          <bgColor rgb="FFFF0000"/>
        </patternFill>
      </fill>
    </dxf>
    <dxf>
      <font>
        <color rgb="FFFF2525"/>
      </font>
      <fill>
        <patternFill patternType="solid">
          <fgColor rgb="FFFF0000"/>
          <bgColor rgb="FFFF00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</font>
      <fill>
        <patternFill patternType="solid">
          <fgColor rgb="FFC4D79B"/>
          <bgColor rgb="FFC4D79B"/>
        </patternFill>
      </fill>
    </dxf>
    <dxf>
      <font>
        <b/>
      </font>
      <fill>
        <patternFill patternType="solid">
          <fgColor rgb="FFD8E4BC"/>
          <bgColor rgb="FFD8E4BC"/>
        </patternFill>
      </fill>
    </dxf>
    <dxf>
      <font>
        <b/>
      </font>
      <fill>
        <patternFill patternType="solid">
          <fgColor rgb="FFDA9694"/>
          <bgColor rgb="FFDA9694"/>
        </patternFill>
      </fill>
    </dxf>
    <dxf>
      <fill>
        <patternFill>
          <bgColor rgb="FFFFC000"/>
        </patternFill>
      </fill>
    </dxf>
    <dxf>
      <font>
        <color rgb="FFFF0000"/>
      </font>
      <fill>
        <patternFill patternType="solid">
          <fgColor rgb="FFFF0000"/>
          <bgColor rgb="FFFF0000"/>
        </patternFill>
      </fill>
    </dxf>
    <dxf>
      <font>
        <color rgb="FFFF2525"/>
      </font>
      <fill>
        <patternFill patternType="solid">
          <fgColor rgb="FFFF0000"/>
          <bgColor rgb="FFFF0000"/>
        </patternFill>
      </fill>
    </dxf>
    <dxf>
      <font>
        <color rgb="FFFF0000"/>
      </font>
      <fill>
        <patternFill patternType="solid">
          <fgColor rgb="FFFF0000"/>
          <bgColor rgb="FFFF000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C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ont>
        <color rgb="FFD9D9D9"/>
      </font>
    </dxf>
    <dxf>
      <font>
        <color rgb="FFFF0000"/>
      </font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ill>
        <patternFill patternType="solid">
          <fgColor rgb="FFDDEBF7"/>
          <bgColor rgb="FFDDEBF7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68031</xdr:colOff>
      <xdr:row>0</xdr:row>
      <xdr:rowOff>68031</xdr:rowOff>
    </xdr:from>
    <xdr:ext cx="1338151" cy="935998"/>
    <xdr:pic>
      <xdr:nvPicPr>
        <xdr:cNvPr id="2" name="Imagem 8" descr="PRH ANP 2019">
          <a:extLst>
            <a:ext uri="{FF2B5EF4-FFF2-40B4-BE49-F238E27FC236}">
              <a16:creationId xmlns:a16="http://schemas.microsoft.com/office/drawing/2014/main" id="{3AB1C5A6-25D4-419F-9724-94AF8E4F9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39" t="5602" r="6250" b="13174"/>
        <a:stretch>
          <a:fillRect/>
        </a:stretch>
      </xdr:blipFill>
      <xdr:spPr>
        <a:xfrm>
          <a:off x="68031" y="68031"/>
          <a:ext cx="1338151" cy="93599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26203" cy="719998"/>
    <xdr:pic>
      <xdr:nvPicPr>
        <xdr:cNvPr id="2" name="Imagem 1" descr="PRH ANP 2019">
          <a:extLst>
            <a:ext uri="{FF2B5EF4-FFF2-40B4-BE49-F238E27FC236}">
              <a16:creationId xmlns:a16="http://schemas.microsoft.com/office/drawing/2014/main" id="{97A7F8E7-6AC7-4001-A8B9-1D04C4923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39" t="5602" r="6250" b="13174"/>
        <a:stretch>
          <a:fillRect/>
        </a:stretch>
      </xdr:blipFill>
      <xdr:spPr>
        <a:xfrm>
          <a:off x="0" y="0"/>
          <a:ext cx="1026203" cy="71999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22411</xdr:colOff>
      <xdr:row>0</xdr:row>
      <xdr:rowOff>22411</xdr:rowOff>
    </xdr:from>
    <xdr:ext cx="1027794" cy="764447"/>
    <xdr:pic>
      <xdr:nvPicPr>
        <xdr:cNvPr id="2" name="Imagem 1" descr="PRH ANP 2019">
          <a:extLst>
            <a:ext uri="{FF2B5EF4-FFF2-40B4-BE49-F238E27FC236}">
              <a16:creationId xmlns:a16="http://schemas.microsoft.com/office/drawing/2014/main" id="{4880E8FB-B48C-48CA-BBFE-DDF3527E9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39" t="5602" r="6250" b="13174"/>
        <a:stretch>
          <a:fillRect/>
        </a:stretch>
      </xdr:blipFill>
      <xdr:spPr>
        <a:xfrm>
          <a:off x="22411" y="22411"/>
          <a:ext cx="1027794" cy="764447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22411</xdr:colOff>
      <xdr:row>0</xdr:row>
      <xdr:rowOff>22411</xdr:rowOff>
    </xdr:from>
    <xdr:ext cx="1027794" cy="764447"/>
    <xdr:pic>
      <xdr:nvPicPr>
        <xdr:cNvPr id="2" name="Imagem 1" descr="PRH ANP 2019">
          <a:extLst>
            <a:ext uri="{FF2B5EF4-FFF2-40B4-BE49-F238E27FC236}">
              <a16:creationId xmlns:a16="http://schemas.microsoft.com/office/drawing/2014/main" id="{08E188B2-2DD5-480A-A382-C3D3DC1A2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39" t="5602" r="6250" b="13174"/>
        <a:stretch>
          <a:fillRect/>
        </a:stretch>
      </xdr:blipFill>
      <xdr:spPr>
        <a:xfrm>
          <a:off x="22411" y="22411"/>
          <a:ext cx="1027794" cy="764447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22411</xdr:colOff>
      <xdr:row>0</xdr:row>
      <xdr:rowOff>22411</xdr:rowOff>
    </xdr:from>
    <xdr:ext cx="1029477" cy="713460"/>
    <xdr:pic>
      <xdr:nvPicPr>
        <xdr:cNvPr id="2" name="Imagem 3" descr="PRH ANP 2019">
          <a:extLst>
            <a:ext uri="{FF2B5EF4-FFF2-40B4-BE49-F238E27FC236}">
              <a16:creationId xmlns:a16="http://schemas.microsoft.com/office/drawing/2014/main" id="{DEFD08CD-4C9E-4459-BAAA-7102968DC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39" t="5602" r="6250" b="13174"/>
        <a:stretch>
          <a:fillRect/>
        </a:stretch>
      </xdr:blipFill>
      <xdr:spPr>
        <a:xfrm>
          <a:off x="22411" y="22411"/>
          <a:ext cx="1029477" cy="71346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22411</xdr:colOff>
      <xdr:row>0</xdr:row>
      <xdr:rowOff>22411</xdr:rowOff>
    </xdr:from>
    <xdr:ext cx="1027794" cy="764447"/>
    <xdr:pic>
      <xdr:nvPicPr>
        <xdr:cNvPr id="2" name="Imagem 1" descr="PRH ANP 2019">
          <a:extLst>
            <a:ext uri="{FF2B5EF4-FFF2-40B4-BE49-F238E27FC236}">
              <a16:creationId xmlns:a16="http://schemas.microsoft.com/office/drawing/2014/main" id="{89D8EF3B-3CAC-4200-B555-68076EDE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639" t="5602" r="6250" b="13174"/>
        <a:stretch>
          <a:fillRect/>
        </a:stretch>
      </xdr:blipFill>
      <xdr:spPr>
        <a:xfrm>
          <a:off x="22411" y="22411"/>
          <a:ext cx="1027794" cy="764447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1</xdr:row>
      <xdr:rowOff>19046</xdr:rowOff>
    </xdr:from>
    <xdr:ext cx="0" cy="354110"/>
    <xdr:pic>
      <xdr:nvPicPr>
        <xdr:cNvPr id="3" name="Picture 12" descr="G:\Logos &amp; Mapas\PRH-ANP\Logo prh anp.jpg.jpg">
          <a:extLst>
            <a:ext uri="{FF2B5EF4-FFF2-40B4-BE49-F238E27FC236}">
              <a16:creationId xmlns:a16="http://schemas.microsoft.com/office/drawing/2014/main" id="{A7965C46-8206-4E83-AAB6-7A9854F78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66700" y="219071"/>
          <a:ext cx="0" cy="35411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78446</xdr:colOff>
      <xdr:row>0</xdr:row>
      <xdr:rowOff>56034</xdr:rowOff>
    </xdr:from>
    <xdr:ext cx="1020040" cy="725046"/>
    <xdr:pic>
      <xdr:nvPicPr>
        <xdr:cNvPr id="2" name="Imagem 8" descr="PRH ANP 2019">
          <a:extLst>
            <a:ext uri="{FF2B5EF4-FFF2-40B4-BE49-F238E27FC236}">
              <a16:creationId xmlns:a16="http://schemas.microsoft.com/office/drawing/2014/main" id="{5E880FB4-E1A3-4ADD-95AB-D98293F83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7639" t="5602" r="6250" b="13174"/>
        <a:stretch>
          <a:fillRect/>
        </a:stretch>
      </xdr:blipFill>
      <xdr:spPr>
        <a:xfrm>
          <a:off x="78446" y="56034"/>
          <a:ext cx="1020040" cy="725046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1</xdr:row>
      <xdr:rowOff>19046</xdr:rowOff>
    </xdr:from>
    <xdr:ext cx="5715" cy="44448"/>
    <xdr:pic>
      <xdr:nvPicPr>
        <xdr:cNvPr id="3" name="Picture 12" descr="G:\Logos &amp; Mapas\PRH-ANP\Logo prh anp.jpg.jpg">
          <a:extLst>
            <a:ext uri="{FF2B5EF4-FFF2-40B4-BE49-F238E27FC236}">
              <a16:creationId xmlns:a16="http://schemas.microsoft.com/office/drawing/2014/main" id="{1DCF9814-AED9-4EC8-A2CF-3C1A1821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66700" y="219071"/>
          <a:ext cx="5715" cy="4444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78446</xdr:colOff>
      <xdr:row>0</xdr:row>
      <xdr:rowOff>56034</xdr:rowOff>
    </xdr:from>
    <xdr:ext cx="1020040" cy="725046"/>
    <xdr:pic>
      <xdr:nvPicPr>
        <xdr:cNvPr id="2" name="Imagem 8" descr="PRH ANP 2019">
          <a:extLst>
            <a:ext uri="{FF2B5EF4-FFF2-40B4-BE49-F238E27FC236}">
              <a16:creationId xmlns:a16="http://schemas.microsoft.com/office/drawing/2014/main" id="{EAD9BDCA-A925-4DC4-9F5A-3998E081F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7639" t="5602" r="6250" b="13174"/>
        <a:stretch>
          <a:fillRect/>
        </a:stretch>
      </xdr:blipFill>
      <xdr:spPr>
        <a:xfrm>
          <a:off x="78446" y="56034"/>
          <a:ext cx="1020040" cy="725046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unifei.edu.br/" TargetMode="External"/><Relationship Id="rId7" Type="http://schemas.openxmlformats.org/officeDocument/2006/relationships/hyperlink" Target="http://www.prh46.qui.ufmg.br/" TargetMode="External"/><Relationship Id="rId2" Type="http://schemas.openxmlformats.org/officeDocument/2006/relationships/hyperlink" Target="http://www.petroleo.ufsc.br/" TargetMode="External"/><Relationship Id="rId1" Type="http://schemas.openxmlformats.org/officeDocument/2006/relationships/hyperlink" Target="http://www.anpprh08.geo.ufba.br/" TargetMode="External"/><Relationship Id="rId6" Type="http://schemas.openxmlformats.org/officeDocument/2006/relationships/hyperlink" Target="http://www.prh31.ufc.br/" TargetMode="External"/><Relationship Id="rId5" Type="http://schemas.openxmlformats.org/officeDocument/2006/relationships/hyperlink" Target="http://www.ccet.ufrn.br/prh22" TargetMode="External"/><Relationship Id="rId4" Type="http://schemas.openxmlformats.org/officeDocument/2006/relationships/hyperlink" Target="http://www.fgel.uerj.br/prh17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85"/>
  <sheetViews>
    <sheetView tabSelected="1" zoomScaleNormal="100" workbookViewId="0">
      <selection activeCell="C4" sqref="C4"/>
    </sheetView>
  </sheetViews>
  <sheetFormatPr defaultColWidth="0" defaultRowHeight="15"/>
  <cols>
    <col min="1" max="1" width="17" customWidth="1"/>
    <col min="2" max="2" width="35" bestFit="1" customWidth="1"/>
    <col min="3" max="3" width="38.140625" customWidth="1"/>
    <col min="4" max="4" width="19.85546875" customWidth="1"/>
    <col min="5" max="5" width="25.7109375" customWidth="1"/>
    <col min="6" max="16384" width="9.140625" hidden="1"/>
  </cols>
  <sheetData>
    <row r="1" spans="1:5" ht="23.25">
      <c r="A1" s="272"/>
      <c r="B1" s="350"/>
      <c r="C1" s="382" t="s">
        <v>2644</v>
      </c>
      <c r="E1" s="2"/>
    </row>
    <row r="2" spans="1:5" ht="14.25" customHeight="1" thickBot="1">
      <c r="A2" s="272"/>
      <c r="B2" s="350"/>
      <c r="D2" s="1"/>
      <c r="E2" s="1"/>
    </row>
    <row r="3" spans="1:5" ht="15" customHeight="1">
      <c r="A3" s="272"/>
      <c r="B3" s="351" t="s">
        <v>0</v>
      </c>
      <c r="C3" s="3" t="s">
        <v>1</v>
      </c>
      <c r="D3" s="272"/>
      <c r="E3" s="272"/>
    </row>
    <row r="4" spans="1:5" ht="15" customHeight="1" thickBot="1">
      <c r="A4" s="272"/>
      <c r="B4" s="352"/>
      <c r="C4" s="5"/>
      <c r="D4" s="350"/>
      <c r="E4" s="384"/>
    </row>
    <row r="5" spans="1:5" ht="15" customHeight="1" thickBot="1">
      <c r="A5" s="350"/>
      <c r="B5" s="350"/>
      <c r="C5" s="1"/>
      <c r="D5" s="350"/>
      <c r="E5" s="272"/>
    </row>
    <row r="6" spans="1:5" ht="15" customHeight="1">
      <c r="A6" s="350"/>
      <c r="B6" s="405"/>
      <c r="C6" s="6" t="s">
        <v>4</v>
      </c>
      <c r="D6" s="350"/>
      <c r="E6" s="272"/>
    </row>
    <row r="7" spans="1:5" ht="15" customHeight="1" thickBot="1">
      <c r="A7" s="350"/>
      <c r="B7" s="405"/>
      <c r="C7" s="7" t="s">
        <v>213</v>
      </c>
      <c r="D7" s="350"/>
      <c r="E7" s="272"/>
    </row>
    <row r="8" spans="1:5" ht="15" customHeight="1">
      <c r="A8" s="1"/>
      <c r="B8" s="383" t="s">
        <v>2</v>
      </c>
      <c r="C8" s="4" t="str">
        <f>IFERROR(VLOOKUP($C$4,Info!$A:$P,3,FALSE),"")</f>
        <v>-</v>
      </c>
      <c r="D8" s="350"/>
      <c r="E8" s="272"/>
    </row>
    <row r="9" spans="1:5" ht="16.5" customHeight="1">
      <c r="A9" s="1"/>
      <c r="B9" s="8" t="s">
        <v>6</v>
      </c>
      <c r="C9" s="288" t="str">
        <f>UPPER(VLOOKUP(C4,Info!A:W,23,FALSE))</f>
        <v>-</v>
      </c>
      <c r="D9" s="350"/>
      <c r="E9" s="350"/>
    </row>
    <row r="10" spans="1:5" ht="15" customHeight="1">
      <c r="A10" s="1"/>
      <c r="B10" s="8" t="s">
        <v>2107</v>
      </c>
      <c r="C10" s="288" t="str">
        <f>UPPER(VLOOKUP(C4,Info!A:W,18,FALSE))</f>
        <v>-</v>
      </c>
      <c r="D10" s="350"/>
      <c r="E10" s="350"/>
    </row>
    <row r="11" spans="1:5" ht="15" customHeight="1">
      <c r="A11" s="272"/>
      <c r="B11" s="272"/>
      <c r="C11" s="272"/>
      <c r="D11" s="350"/>
      <c r="E11" s="350"/>
    </row>
    <row r="12" spans="1:5" ht="12" customHeight="1">
      <c r="A12" s="1"/>
      <c r="B12" s="1"/>
      <c r="C12" s="1"/>
      <c r="D12" s="350"/>
      <c r="E12" s="350"/>
    </row>
    <row r="13" spans="1:5" ht="17.25">
      <c r="A13" s="1"/>
      <c r="B13" s="11" t="s">
        <v>13</v>
      </c>
      <c r="E13" s="12" t="str">
        <f>IF(COUNTA(Encaminhamento!A74,Encaminhamento!A71,Encaminhamento!A66,Encaminhamento!A60,Encaminhamento!D50:K50,Encaminhamento!D51:I51,Encaminhamento!G38,Encaminhamento!J38)=0,"Realizar Preenchimento",IF(SUM(Encaminhamento!$L:$L)&gt;0,"Verificar Preenchimento","Preenchido"))</f>
        <v>Realizar Preenchimento</v>
      </c>
    </row>
    <row r="14" spans="1:5" ht="12" customHeight="1">
      <c r="A14" s="13"/>
      <c r="B14" s="13"/>
      <c r="C14" s="13"/>
      <c r="D14" s="13"/>
      <c r="E14" s="13"/>
    </row>
    <row r="15" spans="1:5" ht="12" customHeight="1">
      <c r="A15" s="1"/>
      <c r="B15" s="1"/>
      <c r="C15" s="1"/>
      <c r="D15" s="1"/>
      <c r="E15" s="1"/>
    </row>
    <row r="16" spans="1:5" ht="17.25">
      <c r="A16" s="1"/>
      <c r="B16" s="11" t="s">
        <v>14</v>
      </c>
      <c r="D16" s="272"/>
      <c r="E16" s="12" t="str">
        <f>IF(COUNTA(Pagamento_de_Bolsas!$E$65:$P$109)=0,"Realizar Preenchimento",IF(Pagamento_de_Bolsas!R7=1,"Verificar Preenchimento","Preenchido"))</f>
        <v>Realizar Preenchimento</v>
      </c>
    </row>
    <row r="17" spans="1:5" ht="12" customHeight="1">
      <c r="A17" s="1"/>
      <c r="B17" s="1"/>
      <c r="C17" s="13"/>
      <c r="D17" s="13"/>
      <c r="E17" s="13"/>
    </row>
    <row r="18" spans="1:5" ht="12" customHeight="1">
      <c r="A18" s="14"/>
      <c r="B18" s="14"/>
      <c r="C18" s="1"/>
      <c r="D18" s="1"/>
      <c r="E18" s="1"/>
    </row>
    <row r="19" spans="1:5" ht="17.25">
      <c r="A19" s="1"/>
      <c r="B19" s="11" t="s">
        <v>2648</v>
      </c>
      <c r="D19" s="12"/>
      <c r="E19" s="12" t="str">
        <f>IF(COUNTA(Termino_de_Bolsas!C12:N51)=0,"Sem Preenchimento",IF(Termino_de_Bolsas!O7&gt;0,"Verificar Preenchimento","Preenchido"))</f>
        <v>Sem Preenchimento</v>
      </c>
    </row>
    <row r="20" spans="1:5" ht="12" customHeight="1">
      <c r="A20" s="13"/>
      <c r="B20" s="13"/>
      <c r="C20" s="13"/>
      <c r="D20" s="13"/>
      <c r="E20" s="13"/>
    </row>
    <row r="21" spans="1:5" ht="12" customHeight="1">
      <c r="A21" s="14"/>
      <c r="B21" s="14"/>
      <c r="C21" s="1"/>
      <c r="D21" s="1"/>
      <c r="E21" s="1"/>
    </row>
    <row r="22" spans="1:5" ht="17.25">
      <c r="A22" s="1"/>
      <c r="B22" s="11" t="s">
        <v>15</v>
      </c>
      <c r="D22" s="12"/>
      <c r="E22" s="12" t="str">
        <f>IF(COUNTA(Utilização_de_Taxa_de_Bancada!$F$12:$R$66)=0,"Sem Preenchimento",IF(Utilização_de_Taxa_de_Bancada!S8&gt;0,"Verificar Preenchimento!","Preenchido"))</f>
        <v>Sem Preenchimento</v>
      </c>
    </row>
    <row r="23" spans="1:5" ht="12" customHeight="1">
      <c r="A23" s="13"/>
      <c r="B23" s="13"/>
      <c r="C23" s="13"/>
      <c r="D23" s="13"/>
      <c r="E23" s="13"/>
    </row>
    <row r="24" spans="1:5" ht="12" customHeight="1">
      <c r="A24" s="14"/>
      <c r="B24" s="14"/>
      <c r="C24" s="1"/>
      <c r="D24" s="1"/>
      <c r="E24" s="1"/>
    </row>
    <row r="25" spans="1:5" ht="17.25">
      <c r="A25" s="1"/>
      <c r="B25" s="11" t="s">
        <v>16</v>
      </c>
      <c r="D25" s="12"/>
      <c r="E25" s="12" t="str">
        <f>IF(COUNTA(Devoluções_à_Conta!$C$12:$N$51)=0,"Sem Preenchimento",IF(Devoluções_à_Conta!$O$7&gt;0,"Verificar Preenchimento","Preenchido"))</f>
        <v>Sem Preenchimento</v>
      </c>
    </row>
    <row r="26" spans="1:5" ht="12" customHeight="1">
      <c r="A26" s="13"/>
      <c r="B26" s="13"/>
      <c r="C26" s="13"/>
      <c r="D26" s="13"/>
      <c r="E26" s="13"/>
    </row>
    <row r="27" spans="1:5">
      <c r="A27" s="1"/>
      <c r="B27" s="1" t="s">
        <v>3792</v>
      </c>
      <c r="C27" s="1" t="str">
        <f>VLOOKUP($C$4,Info!$A:$CT,97,FALSE)</f>
        <v>-</v>
      </c>
      <c r="D27" s="1" t="str">
        <f>VLOOKUP($C$4,Info!$A:$CT,98,FALSE)</f>
        <v>-</v>
      </c>
    </row>
    <row r="28" spans="1:5" s="1" customFormat="1" ht="18.75">
      <c r="B28" s="385" t="s">
        <v>2645</v>
      </c>
      <c r="E28" s="404" t="s">
        <v>3791</v>
      </c>
    </row>
    <row r="29" spans="1:5">
      <c r="A29" s="272"/>
      <c r="B29" s="387" t="s">
        <v>2647</v>
      </c>
      <c r="C29" s="272"/>
      <c r="D29" s="388" t="s">
        <v>2646</v>
      </c>
      <c r="E29" s="389">
        <f t="array" ref="E29:E34">TRANSPOSE(Info!AL9:AQ9)</f>
        <v>44927</v>
      </c>
    </row>
    <row r="30" spans="1:5">
      <c r="A30" s="272"/>
      <c r="B30" s="272" t="s">
        <v>1133</v>
      </c>
      <c r="C30" s="272" t="s">
        <v>2100</v>
      </c>
      <c r="D30" s="272"/>
      <c r="E30" s="389">
        <v>44958</v>
      </c>
    </row>
    <row r="31" spans="1:5">
      <c r="A31" s="386">
        <v>1</v>
      </c>
      <c r="B31" s="272" t="str">
        <f>IFERROR(VLOOKUP(CONCATENATE("Anexo",A31),Utilização_de_Taxa_de_Bancada!$A:$R,7,FALSE),"")</f>
        <v/>
      </c>
      <c r="C31" s="272" t="str">
        <f>IFERROR(VLOOKUP(CONCATENATE("Anexo",A31),Utilização_de_Taxa_de_Bancada!$A:$R,16,FALSE),"")</f>
        <v/>
      </c>
      <c r="D31" s="272"/>
      <c r="E31" s="389">
        <v>44986</v>
      </c>
    </row>
    <row r="32" spans="1:5">
      <c r="A32" s="386">
        <v>2</v>
      </c>
      <c r="B32" s="272" t="str">
        <f>IFERROR(VLOOKUP(CONCATENATE("Anexo",A32),Utilização_de_Taxa_de_Bancada!$A:$R,7,FALSE),"")</f>
        <v/>
      </c>
      <c r="C32" s="272" t="str">
        <f>IFERROR(VLOOKUP(CONCATENATE("Anexo",A32),Utilização_de_Taxa_de_Bancada!$A:$R,16,FALSE),"")</f>
        <v/>
      </c>
      <c r="D32" s="272"/>
      <c r="E32" s="389">
        <v>45017</v>
      </c>
    </row>
    <row r="33" spans="1:5">
      <c r="A33" s="386">
        <v>3</v>
      </c>
      <c r="B33" s="272" t="str">
        <f>IFERROR(VLOOKUP(CONCATENATE("Anexo",A33),Utilização_de_Taxa_de_Bancada!$A:$R,7,FALSE),"")</f>
        <v/>
      </c>
      <c r="C33" s="272" t="str">
        <f>IFERROR(VLOOKUP(CONCATENATE("Anexo",A33),Utilização_de_Taxa_de_Bancada!$A:$R,16,FALSE),"")</f>
        <v/>
      </c>
      <c r="D33" s="272"/>
      <c r="E33" s="389">
        <v>45047</v>
      </c>
    </row>
    <row r="34" spans="1:5">
      <c r="A34" s="386">
        <v>4</v>
      </c>
      <c r="B34" s="272" t="str">
        <f>IFERROR(VLOOKUP(CONCATENATE("Anexo",A34),Utilização_de_Taxa_de_Bancada!$A:$R,7,FALSE),"")</f>
        <v/>
      </c>
      <c r="C34" s="272" t="str">
        <f>IFERROR(VLOOKUP(CONCATENATE("Anexo",A34),Utilização_de_Taxa_de_Bancada!$A:$R,16,FALSE),"")</f>
        <v/>
      </c>
      <c r="D34" s="272"/>
      <c r="E34" s="389">
        <v>45078</v>
      </c>
    </row>
    <row r="35" spans="1:5">
      <c r="A35" s="386">
        <v>5</v>
      </c>
      <c r="B35" s="272" t="str">
        <f>IFERROR(VLOOKUP(CONCATENATE("Anexo",A35),Utilização_de_Taxa_de_Bancada!$A:$R,7,FALSE),"")</f>
        <v/>
      </c>
      <c r="C35" s="272" t="str">
        <f>IFERROR(VLOOKUP(CONCATENATE("Anexo",A35),Utilização_de_Taxa_de_Bancada!$A:$R,16,FALSE),"")</f>
        <v/>
      </c>
      <c r="D35" s="272"/>
      <c r="E35" s="272"/>
    </row>
    <row r="36" spans="1:5">
      <c r="A36" s="386">
        <v>6</v>
      </c>
      <c r="B36" s="272" t="str">
        <f>IFERROR(VLOOKUP(CONCATENATE("Anexo",A36),Utilização_de_Taxa_de_Bancada!$A:$R,7,FALSE),"")</f>
        <v/>
      </c>
      <c r="C36" s="272" t="str">
        <f>IFERROR(VLOOKUP(CONCATENATE("Anexo",A36),Utilização_de_Taxa_de_Bancada!$A:$R,16,FALSE),"")</f>
        <v/>
      </c>
      <c r="D36" s="272"/>
      <c r="E36" s="272"/>
    </row>
    <row r="37" spans="1:5">
      <c r="A37" s="386">
        <v>7</v>
      </c>
      <c r="B37" s="272" t="str">
        <f>IFERROR(VLOOKUP(CONCATENATE("Anexo",A37),Utilização_de_Taxa_de_Bancada!$A:$R,7,FALSE),"")</f>
        <v/>
      </c>
      <c r="C37" s="272" t="str">
        <f>IFERROR(VLOOKUP(CONCATENATE("Anexo",A37),Utilização_de_Taxa_de_Bancada!$A:$R,16,FALSE),"")</f>
        <v/>
      </c>
      <c r="D37" s="272"/>
      <c r="E37" s="272"/>
    </row>
    <row r="38" spans="1:5">
      <c r="A38" s="386">
        <v>8</v>
      </c>
      <c r="B38" s="272" t="str">
        <f>IFERROR(VLOOKUP(CONCATENATE("Anexo",A38),Utilização_de_Taxa_de_Bancada!$A:$R,7,FALSE),"")</f>
        <v/>
      </c>
      <c r="C38" s="272" t="str">
        <f>IFERROR(VLOOKUP(CONCATENATE("Anexo",A38),Utilização_de_Taxa_de_Bancada!$A:$R,16,FALSE),"")</f>
        <v/>
      </c>
      <c r="D38" s="272"/>
      <c r="E38" s="272"/>
    </row>
    <row r="39" spans="1:5">
      <c r="A39" s="386">
        <v>9</v>
      </c>
      <c r="B39" s="272" t="str">
        <f>IFERROR(VLOOKUP(CONCATENATE("Anexo",A39),Utilização_de_Taxa_de_Bancada!$A:$R,7,FALSE),"")</f>
        <v/>
      </c>
      <c r="C39" s="272" t="str">
        <f>IFERROR(VLOOKUP(CONCATENATE("Anexo",A39),Utilização_de_Taxa_de_Bancada!$A:$R,16,FALSE),"")</f>
        <v/>
      </c>
      <c r="D39" s="272"/>
      <c r="E39" s="272"/>
    </row>
    <row r="40" spans="1:5">
      <c r="A40" s="386">
        <v>10</v>
      </c>
      <c r="B40" s="272" t="str">
        <f>IFERROR(VLOOKUP(CONCATENATE("Anexo",A40),Utilização_de_Taxa_de_Bancada!$A:$R,7,FALSE),"")</f>
        <v/>
      </c>
      <c r="C40" s="272" t="str">
        <f>IFERROR(VLOOKUP(CONCATENATE("Anexo",A40),Utilização_de_Taxa_de_Bancada!$A:$R,16,FALSE),"")</f>
        <v/>
      </c>
      <c r="D40" s="272"/>
      <c r="E40" s="272"/>
    </row>
    <row r="41" spans="1:5">
      <c r="A41" s="386">
        <v>11</v>
      </c>
      <c r="B41" s="272" t="str">
        <f>IFERROR(VLOOKUP(CONCATENATE("Anexo",A41),Utilização_de_Taxa_de_Bancada!$A:$R,7,FALSE),"")</f>
        <v/>
      </c>
      <c r="C41" s="272" t="str">
        <f>IFERROR(VLOOKUP(CONCATENATE("Anexo",A41),Utilização_de_Taxa_de_Bancada!$A:$R,16,FALSE),"")</f>
        <v/>
      </c>
      <c r="D41" s="272"/>
      <c r="E41" s="272"/>
    </row>
    <row r="42" spans="1:5">
      <c r="A42" s="386">
        <v>12</v>
      </c>
      <c r="B42" s="272" t="str">
        <f>IFERROR(VLOOKUP(CONCATENATE("Anexo",A42),Utilização_de_Taxa_de_Bancada!$A:$R,7,FALSE),"")</f>
        <v/>
      </c>
      <c r="C42" s="272" t="str">
        <f>IFERROR(VLOOKUP(CONCATENATE("Anexo",A42),Utilização_de_Taxa_de_Bancada!$A:$R,16,FALSE),"")</f>
        <v/>
      </c>
      <c r="D42" s="272"/>
      <c r="E42" s="272"/>
    </row>
    <row r="43" spans="1:5">
      <c r="A43" s="386">
        <v>13</v>
      </c>
      <c r="B43" s="272" t="str">
        <f>IFERROR(VLOOKUP(CONCATENATE("Anexo",A43),Utilização_de_Taxa_de_Bancada!$A:$R,7,FALSE),"")</f>
        <v/>
      </c>
      <c r="C43" s="272" t="str">
        <f>IFERROR(VLOOKUP(CONCATENATE("Anexo",A43),Utilização_de_Taxa_de_Bancada!$A:$R,16,FALSE),"")</f>
        <v/>
      </c>
      <c r="D43" s="272"/>
      <c r="E43" s="272"/>
    </row>
    <row r="44" spans="1:5">
      <c r="A44" s="386">
        <v>14</v>
      </c>
      <c r="B44" s="272" t="str">
        <f>IFERROR(VLOOKUP(CONCATENATE("Anexo",A44),Utilização_de_Taxa_de_Bancada!$A:$R,7,FALSE),"")</f>
        <v/>
      </c>
      <c r="C44" s="272" t="str">
        <f>IFERROR(VLOOKUP(CONCATENATE("Anexo",A44),Utilização_de_Taxa_de_Bancada!$A:$R,16,FALSE),"")</f>
        <v/>
      </c>
      <c r="D44" s="272"/>
      <c r="E44" s="272"/>
    </row>
    <row r="45" spans="1:5">
      <c r="A45" s="386">
        <v>15</v>
      </c>
      <c r="B45" s="272" t="str">
        <f>IFERROR(VLOOKUP(CONCATENATE("Anexo",A45),Utilização_de_Taxa_de_Bancada!$A:$R,7,FALSE),"")</f>
        <v/>
      </c>
      <c r="C45" s="272" t="str">
        <f>IFERROR(VLOOKUP(CONCATENATE("Anexo",A45),Utilização_de_Taxa_de_Bancada!$A:$R,16,FALSE),"")</f>
        <v/>
      </c>
      <c r="D45" s="272"/>
      <c r="E45" s="272"/>
    </row>
    <row r="46" spans="1:5">
      <c r="A46" s="386">
        <v>16</v>
      </c>
      <c r="B46" s="272" t="str">
        <f>IFERROR(VLOOKUP(CONCATENATE("Anexo",A46),Utilização_de_Taxa_de_Bancada!$A:$R,7,FALSE),"")</f>
        <v/>
      </c>
      <c r="C46" s="272" t="str">
        <f>IFERROR(VLOOKUP(CONCATENATE("Anexo",A46),Utilização_de_Taxa_de_Bancada!$A:$R,16,FALSE),"")</f>
        <v/>
      </c>
      <c r="D46" s="272"/>
      <c r="E46" s="272"/>
    </row>
    <row r="47" spans="1:5">
      <c r="A47" s="386">
        <v>17</v>
      </c>
      <c r="B47" s="272" t="str">
        <f>IFERROR(VLOOKUP(CONCATENATE("Anexo",A47),Utilização_de_Taxa_de_Bancada!$A:$R,7,FALSE),"")</f>
        <v/>
      </c>
      <c r="C47" s="272" t="str">
        <f>IFERROR(VLOOKUP(CONCATENATE("Anexo",A47),Utilização_de_Taxa_de_Bancada!$A:$R,16,FALSE),"")</f>
        <v/>
      </c>
      <c r="D47" s="272"/>
      <c r="E47" s="272"/>
    </row>
    <row r="48" spans="1:5">
      <c r="A48" s="386">
        <v>18</v>
      </c>
      <c r="B48" s="272" t="str">
        <f>IFERROR(VLOOKUP(CONCATENATE("Anexo",A48),Utilização_de_Taxa_de_Bancada!$A:$R,7,FALSE),"")</f>
        <v/>
      </c>
      <c r="C48" s="272" t="str">
        <f>IFERROR(VLOOKUP(CONCATENATE("Anexo",A48),Utilização_de_Taxa_de_Bancada!$A:$R,16,FALSE),"")</f>
        <v/>
      </c>
      <c r="D48" s="272"/>
      <c r="E48" s="272"/>
    </row>
    <row r="49" spans="1:5">
      <c r="A49" s="386">
        <v>19</v>
      </c>
      <c r="B49" s="272" t="str">
        <f>IFERROR(VLOOKUP(CONCATENATE("Anexo",A49),Utilização_de_Taxa_de_Bancada!$A:$R,7,FALSE),"")</f>
        <v/>
      </c>
      <c r="C49" s="272" t="str">
        <f>IFERROR(VLOOKUP(CONCATENATE("Anexo",A49),Utilização_de_Taxa_de_Bancada!$A:$R,16,FALSE),"")</f>
        <v/>
      </c>
      <c r="D49" s="272"/>
      <c r="E49" s="272"/>
    </row>
    <row r="50" spans="1:5">
      <c r="A50" s="386">
        <v>20</v>
      </c>
      <c r="B50" s="272" t="str">
        <f>IFERROR(VLOOKUP(CONCATENATE("Anexo",A50),Utilização_de_Taxa_de_Bancada!$A:$R,7,FALSE),"")</f>
        <v/>
      </c>
      <c r="C50" s="272" t="str">
        <f>IFERROR(VLOOKUP(CONCATENATE("Anexo",A50),Utilização_de_Taxa_de_Bancada!$A:$R,16,FALSE),"")</f>
        <v/>
      </c>
      <c r="D50" s="272"/>
      <c r="E50" s="272"/>
    </row>
    <row r="51" spans="1:5">
      <c r="A51" s="386">
        <v>21</v>
      </c>
      <c r="B51" s="272" t="str">
        <f>IFERROR(VLOOKUP(CONCATENATE("Anexo",A51),Utilização_de_Taxa_de_Bancada!$A:$R,7,FALSE),"")</f>
        <v/>
      </c>
      <c r="C51" s="272" t="str">
        <f>IFERROR(VLOOKUP(CONCATENATE("Anexo",A51),Utilização_de_Taxa_de_Bancada!$A:$R,16,FALSE),"")</f>
        <v/>
      </c>
      <c r="D51" s="272"/>
      <c r="E51" s="272"/>
    </row>
    <row r="52" spans="1:5">
      <c r="A52" s="386">
        <v>22</v>
      </c>
      <c r="B52" s="272" t="str">
        <f>IFERROR(VLOOKUP(CONCATENATE("Anexo",A52),Utilização_de_Taxa_de_Bancada!$A:$R,7,FALSE),"")</f>
        <v/>
      </c>
      <c r="C52" s="272" t="str">
        <f>IFERROR(VLOOKUP(CONCATENATE("Anexo",A52),Utilização_de_Taxa_de_Bancada!$A:$R,16,FALSE),"")</f>
        <v/>
      </c>
      <c r="D52" s="272"/>
      <c r="E52" s="272"/>
    </row>
    <row r="53" spans="1:5">
      <c r="A53" s="386">
        <v>23</v>
      </c>
      <c r="B53" s="272" t="str">
        <f>IFERROR(VLOOKUP(CONCATENATE("Anexo",A53),Utilização_de_Taxa_de_Bancada!$A:$R,7,FALSE),"")</f>
        <v/>
      </c>
      <c r="C53" s="272" t="str">
        <f>IFERROR(VLOOKUP(CONCATENATE("Anexo",A53),Utilização_de_Taxa_de_Bancada!$A:$R,16,FALSE),"")</f>
        <v/>
      </c>
      <c r="D53" s="272"/>
      <c r="E53" s="272"/>
    </row>
    <row r="54" spans="1:5">
      <c r="A54" s="386">
        <v>24</v>
      </c>
      <c r="B54" s="272" t="str">
        <f>IFERROR(VLOOKUP(CONCATENATE("Anexo",A54),Utilização_de_Taxa_de_Bancada!$A:$R,7,FALSE),"")</f>
        <v/>
      </c>
      <c r="C54" s="272" t="str">
        <f>IFERROR(VLOOKUP(CONCATENATE("Anexo",A54),Utilização_de_Taxa_de_Bancada!$A:$R,16,FALSE),"")</f>
        <v/>
      </c>
      <c r="D54" s="272"/>
      <c r="E54" s="272"/>
    </row>
    <row r="55" spans="1:5">
      <c r="A55" s="386">
        <v>25</v>
      </c>
      <c r="B55" s="272" t="str">
        <f>IFERROR(VLOOKUP(CONCATENATE("Anexo",A55),Utilização_de_Taxa_de_Bancada!$A:$R,7,FALSE),"")</f>
        <v/>
      </c>
      <c r="C55" s="272" t="str">
        <f>IFERROR(VLOOKUP(CONCATENATE("Anexo",A55),Utilização_de_Taxa_de_Bancada!$A:$R,16,FALSE),"")</f>
        <v/>
      </c>
      <c r="D55" s="272"/>
      <c r="E55" s="272"/>
    </row>
    <row r="56" spans="1:5">
      <c r="A56" s="386">
        <v>26</v>
      </c>
      <c r="B56" s="272" t="str">
        <f>IFERROR(VLOOKUP(CONCATENATE("Anexo",A56),Utilização_de_Taxa_de_Bancada!$A:$R,7,FALSE),"")</f>
        <v/>
      </c>
      <c r="C56" s="272" t="str">
        <f>IFERROR(VLOOKUP(CONCATENATE("Anexo",A56),Utilização_de_Taxa_de_Bancada!$A:$R,16,FALSE),"")</f>
        <v/>
      </c>
      <c r="D56" s="272"/>
      <c r="E56" s="272"/>
    </row>
    <row r="57" spans="1:5">
      <c r="A57" s="386">
        <v>27</v>
      </c>
      <c r="B57" s="272" t="str">
        <f>IFERROR(VLOOKUP(CONCATENATE("Anexo",A57),Utilização_de_Taxa_de_Bancada!$A:$R,7,FALSE),"")</f>
        <v/>
      </c>
      <c r="C57" s="272" t="str">
        <f>IFERROR(VLOOKUP(CONCATENATE("Anexo",A57),Utilização_de_Taxa_de_Bancada!$A:$R,16,FALSE),"")</f>
        <v/>
      </c>
      <c r="D57" s="272"/>
      <c r="E57" s="272"/>
    </row>
    <row r="58" spans="1:5">
      <c r="A58" s="386">
        <v>28</v>
      </c>
      <c r="B58" s="272" t="str">
        <f>IFERROR(VLOOKUP(CONCATENATE("Anexo",A58),Utilização_de_Taxa_de_Bancada!$A:$R,7,FALSE),"")</f>
        <v/>
      </c>
      <c r="C58" s="272" t="str">
        <f>IFERROR(VLOOKUP(CONCATENATE("Anexo",A58),Utilização_de_Taxa_de_Bancada!$A:$R,16,FALSE),"")</f>
        <v/>
      </c>
      <c r="D58" s="272"/>
      <c r="E58" s="272"/>
    </row>
    <row r="59" spans="1:5">
      <c r="A59" s="386">
        <v>29</v>
      </c>
      <c r="B59" s="272" t="str">
        <f>IFERROR(VLOOKUP(CONCATENATE("Anexo",A59),Utilização_de_Taxa_de_Bancada!$A:$R,7,FALSE),"")</f>
        <v/>
      </c>
      <c r="C59" s="272" t="str">
        <f>IFERROR(VLOOKUP(CONCATENATE("Anexo",A59),Utilização_de_Taxa_de_Bancada!$A:$R,16,FALSE),"")</f>
        <v/>
      </c>
      <c r="D59" s="272"/>
      <c r="E59" s="272"/>
    </row>
    <row r="60" spans="1:5">
      <c r="A60" s="386">
        <v>30</v>
      </c>
      <c r="B60" s="272" t="str">
        <f>IFERROR(VLOOKUP(CONCATENATE("Anexo",A60),Utilização_de_Taxa_de_Bancada!$A:$R,7,FALSE),"")</f>
        <v/>
      </c>
      <c r="C60" s="272" t="str">
        <f>IFERROR(VLOOKUP(CONCATENATE("Anexo",A60),Utilização_de_Taxa_de_Bancada!$A:$R,16,FALSE),"")</f>
        <v/>
      </c>
      <c r="D60" s="272"/>
      <c r="E60" s="272"/>
    </row>
    <row r="61" spans="1:5">
      <c r="A61" s="386">
        <v>31</v>
      </c>
      <c r="B61" s="272" t="str">
        <f>IFERROR(VLOOKUP(CONCATENATE("Anexo",A61),Utilização_de_Taxa_de_Bancada!$A:$R,7,FALSE),"")</f>
        <v/>
      </c>
      <c r="C61" s="272" t="str">
        <f>IFERROR(VLOOKUP(CONCATENATE("Anexo",A61),Utilização_de_Taxa_de_Bancada!$A:$R,16,FALSE),"")</f>
        <v/>
      </c>
      <c r="D61" s="272"/>
      <c r="E61" s="272"/>
    </row>
    <row r="62" spans="1:5">
      <c r="A62" s="386">
        <v>32</v>
      </c>
      <c r="B62" s="272" t="str">
        <f>IFERROR(VLOOKUP(CONCATENATE("Anexo",A62),Utilização_de_Taxa_de_Bancada!$A:$R,7,FALSE),"")</f>
        <v/>
      </c>
      <c r="C62" s="272" t="str">
        <f>IFERROR(VLOOKUP(CONCATENATE("Anexo",A62),Utilização_de_Taxa_de_Bancada!$A:$R,16,FALSE),"")</f>
        <v/>
      </c>
      <c r="D62" s="272"/>
      <c r="E62" s="272"/>
    </row>
    <row r="63" spans="1:5">
      <c r="A63" s="386">
        <v>33</v>
      </c>
      <c r="B63" s="272" t="str">
        <f>IFERROR(VLOOKUP(CONCATENATE("Anexo",A63),Utilização_de_Taxa_de_Bancada!$A:$R,7,FALSE),"")</f>
        <v/>
      </c>
      <c r="C63" s="272" t="str">
        <f>IFERROR(VLOOKUP(CONCATENATE("Anexo",A63),Utilização_de_Taxa_de_Bancada!$A:$R,16,FALSE),"")</f>
        <v/>
      </c>
      <c r="D63" s="272"/>
      <c r="E63" s="272"/>
    </row>
    <row r="64" spans="1:5">
      <c r="A64" s="386">
        <v>34</v>
      </c>
      <c r="B64" s="272" t="str">
        <f>IFERROR(VLOOKUP(CONCATENATE("Anexo",A64),Utilização_de_Taxa_de_Bancada!$A:$R,7,FALSE),"")</f>
        <v/>
      </c>
      <c r="C64" s="272" t="str">
        <f>IFERROR(VLOOKUP(CONCATENATE("Anexo",A64),Utilização_de_Taxa_de_Bancada!$A:$R,16,FALSE),"")</f>
        <v/>
      </c>
      <c r="D64" s="272"/>
      <c r="E64" s="272"/>
    </row>
    <row r="65" spans="1:5">
      <c r="A65" s="386">
        <v>35</v>
      </c>
      <c r="B65" s="272" t="str">
        <f>IFERROR(VLOOKUP(CONCATENATE("Anexo",A65),Utilização_de_Taxa_de_Bancada!$A:$R,7,FALSE),"")</f>
        <v/>
      </c>
      <c r="C65" s="272" t="str">
        <f>IFERROR(VLOOKUP(CONCATENATE("Anexo",A65),Utilização_de_Taxa_de_Bancada!$A:$R,16,FALSE),"")</f>
        <v/>
      </c>
      <c r="D65" s="272"/>
      <c r="E65" s="272"/>
    </row>
    <row r="66" spans="1:5">
      <c r="A66" s="386">
        <v>36</v>
      </c>
      <c r="B66" s="272" t="str">
        <f>IFERROR(VLOOKUP(CONCATENATE("Anexo",A66),Utilização_de_Taxa_de_Bancada!$A:$R,7,FALSE),"")</f>
        <v/>
      </c>
      <c r="C66" s="272" t="str">
        <f>IFERROR(VLOOKUP(CONCATENATE("Anexo",A66),Utilização_de_Taxa_de_Bancada!$A:$R,16,FALSE),"")</f>
        <v/>
      </c>
      <c r="D66" s="272"/>
      <c r="E66" s="272"/>
    </row>
    <row r="67" spans="1:5">
      <c r="A67" s="386">
        <v>37</v>
      </c>
      <c r="B67" s="272" t="str">
        <f>IFERROR(VLOOKUP(CONCATENATE("Anexo",A67),Utilização_de_Taxa_de_Bancada!$A:$R,7,FALSE),"")</f>
        <v/>
      </c>
      <c r="C67" s="272" t="str">
        <f>IFERROR(VLOOKUP(CONCATENATE("Anexo",A67),Utilização_de_Taxa_de_Bancada!$A:$R,16,FALSE),"")</f>
        <v/>
      </c>
      <c r="D67" s="272"/>
      <c r="E67" s="272"/>
    </row>
    <row r="68" spans="1:5">
      <c r="A68" s="386">
        <v>38</v>
      </c>
      <c r="B68" s="272" t="str">
        <f>IFERROR(VLOOKUP(CONCATENATE("Anexo",A68),Utilização_de_Taxa_de_Bancada!$A:$R,7,FALSE),"")</f>
        <v/>
      </c>
      <c r="C68" s="272" t="str">
        <f>IFERROR(VLOOKUP(CONCATENATE("Anexo",A68),Utilização_de_Taxa_de_Bancada!$A:$R,16,FALSE),"")</f>
        <v/>
      </c>
      <c r="D68" s="272"/>
      <c r="E68" s="272"/>
    </row>
    <row r="69" spans="1:5">
      <c r="A69" s="386">
        <v>39</v>
      </c>
      <c r="B69" s="272" t="str">
        <f>IFERROR(VLOOKUP(CONCATENATE("Anexo",A69),Utilização_de_Taxa_de_Bancada!$A:$R,7,FALSE),"")</f>
        <v/>
      </c>
      <c r="C69" s="272" t="str">
        <f>IFERROR(VLOOKUP(CONCATENATE("Anexo",A69),Utilização_de_Taxa_de_Bancada!$A:$R,16,FALSE),"")</f>
        <v/>
      </c>
      <c r="D69" s="272"/>
      <c r="E69" s="272"/>
    </row>
    <row r="70" spans="1:5">
      <c r="A70" s="386">
        <v>40</v>
      </c>
      <c r="B70" s="272" t="str">
        <f>IFERROR(VLOOKUP(CONCATENATE("Anexo",A70),Utilização_de_Taxa_de_Bancada!$A:$R,7,FALSE),"")</f>
        <v/>
      </c>
      <c r="C70" s="272" t="str">
        <f>IFERROR(VLOOKUP(CONCATENATE("Anexo",A70),Utilização_de_Taxa_de_Bancada!$A:$R,16,FALSE),"")</f>
        <v/>
      </c>
      <c r="D70" s="272"/>
      <c r="E70" s="272"/>
    </row>
    <row r="71" spans="1:5">
      <c r="A71" s="386">
        <v>41</v>
      </c>
      <c r="B71" s="272" t="str">
        <f>IFERROR(VLOOKUP(CONCATENATE("Anexo",A71),Utilização_de_Taxa_de_Bancada!$A:$R,7,FALSE),"")</f>
        <v/>
      </c>
      <c r="C71" s="272" t="str">
        <f>IFERROR(VLOOKUP(CONCATENATE("Anexo",A71),Utilização_de_Taxa_de_Bancada!$A:$R,16,FALSE),"")</f>
        <v/>
      </c>
      <c r="D71" s="272"/>
      <c r="E71" s="272"/>
    </row>
    <row r="72" spans="1:5">
      <c r="A72" s="386">
        <v>42</v>
      </c>
      <c r="B72" s="272" t="str">
        <f>IFERROR(VLOOKUP(CONCATENATE("Anexo",A72),Utilização_de_Taxa_de_Bancada!$A:$R,7,FALSE),"")</f>
        <v/>
      </c>
      <c r="C72" s="272" t="str">
        <f>IFERROR(VLOOKUP(CONCATENATE("Anexo",A72),Utilização_de_Taxa_de_Bancada!$A:$R,16,FALSE),"")</f>
        <v/>
      </c>
      <c r="D72" s="272"/>
      <c r="E72" s="272"/>
    </row>
    <row r="73" spans="1:5">
      <c r="A73" s="386">
        <v>43</v>
      </c>
      <c r="B73" s="272" t="str">
        <f>IFERROR(VLOOKUP(CONCATENATE("Anexo",A73),Utilização_de_Taxa_de_Bancada!$A:$R,7,FALSE),"")</f>
        <v/>
      </c>
      <c r="C73" s="272" t="str">
        <f>IFERROR(VLOOKUP(CONCATENATE("Anexo",A73),Utilização_de_Taxa_de_Bancada!$A:$R,16,FALSE),"")</f>
        <v/>
      </c>
      <c r="D73" s="272"/>
      <c r="E73" s="272"/>
    </row>
    <row r="74" spans="1:5">
      <c r="A74" s="386">
        <v>44</v>
      </c>
      <c r="B74" s="272" t="str">
        <f>IFERROR(VLOOKUP(CONCATENATE("Anexo",A74),Utilização_de_Taxa_de_Bancada!$A:$R,7,FALSE),"")</f>
        <v/>
      </c>
      <c r="C74" s="272" t="str">
        <f>IFERROR(VLOOKUP(CONCATENATE("Anexo",A74),Utilização_de_Taxa_de_Bancada!$A:$R,16,FALSE),"")</f>
        <v/>
      </c>
      <c r="D74" s="272"/>
      <c r="E74" s="272"/>
    </row>
    <row r="75" spans="1:5">
      <c r="A75" s="386">
        <v>45</v>
      </c>
      <c r="B75" s="272" t="str">
        <f>IFERROR(VLOOKUP(CONCATENATE("Anexo",A75),Utilização_de_Taxa_de_Bancada!$A:$R,7,FALSE),"")</f>
        <v/>
      </c>
      <c r="C75" s="272" t="str">
        <f>IFERROR(VLOOKUP(CONCATENATE("Anexo",A75),Utilização_de_Taxa_de_Bancada!$A:$R,16,FALSE),"")</f>
        <v/>
      </c>
      <c r="D75" s="272"/>
      <c r="E75" s="272"/>
    </row>
    <row r="76" spans="1:5">
      <c r="A76" s="386">
        <v>46</v>
      </c>
      <c r="B76" s="272" t="str">
        <f>IFERROR(VLOOKUP(CONCATENATE("Anexo",A76),Utilização_de_Taxa_de_Bancada!$A:$R,7,FALSE),"")</f>
        <v/>
      </c>
      <c r="C76" s="272" t="str">
        <f>IFERROR(VLOOKUP(CONCATENATE("Anexo",A76),Utilização_de_Taxa_de_Bancada!$A:$R,16,FALSE),"")</f>
        <v/>
      </c>
      <c r="D76" s="272"/>
      <c r="E76" s="272"/>
    </row>
    <row r="77" spans="1:5">
      <c r="A77" s="386">
        <v>47</v>
      </c>
      <c r="B77" s="272" t="str">
        <f>IFERROR(VLOOKUP(CONCATENATE("Anexo",A77),Utilização_de_Taxa_de_Bancada!$A:$R,7,FALSE),"")</f>
        <v/>
      </c>
      <c r="C77" s="272" t="str">
        <f>IFERROR(VLOOKUP(CONCATENATE("Anexo",A77),Utilização_de_Taxa_de_Bancada!$A:$R,16,FALSE),"")</f>
        <v/>
      </c>
      <c r="D77" s="272"/>
      <c r="E77" s="272"/>
    </row>
    <row r="78" spans="1:5">
      <c r="A78" s="386">
        <v>48</v>
      </c>
      <c r="B78" s="272" t="str">
        <f>IFERROR(VLOOKUP(CONCATENATE("Anexo",A78),Utilização_de_Taxa_de_Bancada!$A:$R,7,FALSE),"")</f>
        <v/>
      </c>
      <c r="C78" s="272" t="str">
        <f>IFERROR(VLOOKUP(CONCATENATE("Anexo",A78),Utilização_de_Taxa_de_Bancada!$A:$R,16,FALSE),"")</f>
        <v/>
      </c>
      <c r="D78" s="272"/>
      <c r="E78" s="272"/>
    </row>
    <row r="79" spans="1:5">
      <c r="A79" s="386">
        <v>49</v>
      </c>
      <c r="B79" s="272" t="str">
        <f>IFERROR(VLOOKUP(CONCATENATE("Anexo",A79),Utilização_de_Taxa_de_Bancada!$A:$R,7,FALSE),"")</f>
        <v/>
      </c>
      <c r="C79" s="272" t="str">
        <f>IFERROR(VLOOKUP(CONCATENATE("Anexo",A79),Utilização_de_Taxa_de_Bancada!$A:$R,16,FALSE),"")</f>
        <v/>
      </c>
      <c r="D79" s="272"/>
      <c r="E79" s="272"/>
    </row>
    <row r="80" spans="1:5">
      <c r="A80" s="386">
        <v>50</v>
      </c>
      <c r="B80" s="272" t="str">
        <f>IFERROR(VLOOKUP(CONCATENATE("Anexo",A80),Utilização_de_Taxa_de_Bancada!$A:$R,7,FALSE),"")</f>
        <v/>
      </c>
      <c r="C80" s="272" t="str">
        <f>IFERROR(VLOOKUP(CONCATENATE("Anexo",A80),Utilização_de_Taxa_de_Bancada!$A:$R,16,FALSE),"")</f>
        <v/>
      </c>
      <c r="D80" s="272"/>
      <c r="E80" s="272"/>
    </row>
    <row r="81" spans="1:5">
      <c r="A81" s="386">
        <v>51</v>
      </c>
      <c r="B81" s="272" t="str">
        <f>IFERROR(VLOOKUP(CONCATENATE("Anexo",A81),Utilização_de_Taxa_de_Bancada!$A:$R,7,FALSE),"")</f>
        <v/>
      </c>
      <c r="C81" s="272" t="str">
        <f>IFERROR(VLOOKUP(CONCATENATE("Anexo",A81),Utilização_de_Taxa_de_Bancada!$A:$R,16,FALSE),"")</f>
        <v/>
      </c>
      <c r="D81" s="272"/>
      <c r="E81" s="272"/>
    </row>
    <row r="82" spans="1:5">
      <c r="A82" s="386">
        <v>52</v>
      </c>
      <c r="B82" s="272" t="str">
        <f>IFERROR(VLOOKUP(CONCATENATE("Anexo",A82),Utilização_de_Taxa_de_Bancada!$A:$R,7,FALSE),"")</f>
        <v/>
      </c>
      <c r="C82" s="272" t="str">
        <f>IFERROR(VLOOKUP(CONCATENATE("Anexo",A82),Utilização_de_Taxa_de_Bancada!$A:$R,16,FALSE),"")</f>
        <v/>
      </c>
      <c r="D82" s="272"/>
      <c r="E82" s="272"/>
    </row>
    <row r="83" spans="1:5">
      <c r="A83" s="386">
        <v>53</v>
      </c>
      <c r="B83" s="272" t="str">
        <f>IFERROR(VLOOKUP(CONCATENATE("Anexo",A83),Utilização_de_Taxa_de_Bancada!$A:$R,7,FALSE),"")</f>
        <v/>
      </c>
      <c r="C83" s="272" t="str">
        <f>IFERROR(VLOOKUP(CONCATENATE("Anexo",A83),Utilização_de_Taxa_de_Bancada!$A:$R,16,FALSE),"")</f>
        <v/>
      </c>
      <c r="D83" s="272"/>
      <c r="E83" s="272"/>
    </row>
    <row r="84" spans="1:5">
      <c r="A84" s="386">
        <v>54</v>
      </c>
      <c r="B84" s="272" t="str">
        <f>IFERROR(VLOOKUP(CONCATENATE("Anexo",A84),Utilização_de_Taxa_de_Bancada!$A:$R,7,FALSE),"")</f>
        <v/>
      </c>
      <c r="C84" s="272" t="str">
        <f>IFERROR(VLOOKUP(CONCATENATE("Anexo",A84),Utilização_de_Taxa_de_Bancada!$A:$R,16,FALSE),"")</f>
        <v/>
      </c>
      <c r="D84" s="272"/>
      <c r="E84" s="272"/>
    </row>
    <row r="85" spans="1:5">
      <c r="A85" s="386">
        <v>55</v>
      </c>
      <c r="B85" s="272" t="str">
        <f>IFERROR(VLOOKUP(CONCATENATE("Anexo",A85),Utilização_de_Taxa_de_Bancada!$A:$R,7,FALSE),"")</f>
        <v/>
      </c>
      <c r="C85" s="272" t="str">
        <f>IFERROR(VLOOKUP(CONCATENATE("Anexo",A85),Utilização_de_Taxa_de_Bancada!$A:$R,16,FALSE),"")</f>
        <v/>
      </c>
      <c r="D85" s="272"/>
      <c r="E85" s="272"/>
    </row>
  </sheetData>
  <sheetProtection algorithmName="SHA-512" hashValue="4mdo56wcUgu8unkIDnqQVQ4DuVdBo0vta3YxKj15OZkEI5B6BSzQJr8qHlY967FpNzRoYKXi6XzHKDmi47SlSw==" saltValue="xUWB1fEjRU16SSF+oItyaQ==" spinCount="100000" sheet="1" selectLockedCells="1"/>
  <mergeCells count="1">
    <mergeCell ref="B6:B7"/>
  </mergeCells>
  <conditionalFormatting sqref="E13">
    <cfRule type="cellIs" dxfId="50" priority="2" stopIfTrue="1" operator="equal">
      <formula>"Realizar Preenchimento"</formula>
    </cfRule>
    <cfRule type="expression" dxfId="49" priority="3" stopIfTrue="1">
      <formula>NOT(ISERROR(SEARCH("Verificar",E13)))</formula>
    </cfRule>
  </conditionalFormatting>
  <conditionalFormatting sqref="E16">
    <cfRule type="cellIs" dxfId="48" priority="5" stopIfTrue="1" operator="equal">
      <formula>"Realizar Preenchimento"</formula>
    </cfRule>
    <cfRule type="expression" dxfId="47" priority="6" stopIfTrue="1">
      <formula>NOT(ISERROR(SEARCH("Verificar",E16)))</formula>
    </cfRule>
  </conditionalFormatting>
  <conditionalFormatting sqref="E19">
    <cfRule type="expression" dxfId="46" priority="1" stopIfTrue="1">
      <formula>NOT(ISERROR(SEARCH("Verificar",E19)))</formula>
    </cfRule>
  </conditionalFormatting>
  <conditionalFormatting sqref="E22">
    <cfRule type="expression" dxfId="45" priority="8" stopIfTrue="1">
      <formula>NOT(ISERROR(SEARCH("Verificar",E22)))</formula>
    </cfRule>
  </conditionalFormatting>
  <conditionalFormatting sqref="E25">
    <cfRule type="expression" dxfId="44" priority="7" stopIfTrue="1">
      <formula>NOT(ISERROR(SEARCH("Verificar",E25)))</formula>
    </cfRule>
  </conditionalFormatting>
  <pageMargins left="0.511811023622047" right="0.511811023622047" top="0.78740157480315021" bottom="0.78740157480315021" header="0.31496062992126012" footer="0.31496062992126012"/>
  <pageSetup paperSize="9" scale="59" fitToWidth="0" fitToHeight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Info!$A$2:$A$57</xm:f>
          </x14:formula1>
          <xm:sqref>C4</xm:sqref>
        </x14:dataValidation>
        <x14:dataValidation type="list" allowBlank="1" showInputMessage="1" showErrorMessage="1" xr:uid="{00000000-0002-0000-0000-000001000000}">
          <x14:formula1>
            <xm:f>Info!$AI$2:$AI$12</xm:f>
          </x14:formula1>
          <xm:sqref>C7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58"/>
  <sheetViews>
    <sheetView topLeftCell="B1" workbookViewId="0">
      <selection activeCell="J21" sqref="J21:N21"/>
    </sheetView>
  </sheetViews>
  <sheetFormatPr defaultColWidth="0" defaultRowHeight="0" customHeight="1" zeroHeight="1"/>
  <cols>
    <col min="1" max="1" width="9.140625" hidden="1" customWidth="1"/>
    <col min="2" max="2" width="3" bestFit="1" customWidth="1"/>
    <col min="3" max="3" width="33.7109375" customWidth="1"/>
    <col min="4" max="4" width="10.42578125" customWidth="1"/>
    <col min="5" max="5" width="13.7109375" customWidth="1"/>
    <col min="6" max="6" width="12.7109375" customWidth="1"/>
    <col min="7" max="7" width="11.140625" customWidth="1"/>
    <col min="8" max="8" width="10.42578125" customWidth="1"/>
    <col min="9" max="9" width="18.42578125" customWidth="1"/>
    <col min="10" max="13" width="12.7109375" customWidth="1"/>
    <col min="14" max="14" width="16.140625" bestFit="1" customWidth="1"/>
    <col min="15" max="15" width="2.28515625" customWidth="1"/>
    <col min="16" max="16" width="9" hidden="1" customWidth="1"/>
    <col min="17" max="16384" width="9.140625" hidden="1"/>
  </cols>
  <sheetData>
    <row r="1" spans="2:15" ht="16.5" customHeight="1" thickBot="1">
      <c r="B1" s="266"/>
      <c r="C1" s="467" t="s">
        <v>1141</v>
      </c>
      <c r="D1" s="467"/>
      <c r="E1" s="468" t="str">
        <f>IFERROR(VLOOKUP(Checklist!$C$4,Info!$A:$P,3,FALSE),"")</f>
        <v>-</v>
      </c>
      <c r="F1" s="468"/>
      <c r="G1" s="468"/>
      <c r="H1" s="468"/>
      <c r="I1" s="468"/>
      <c r="J1" s="468"/>
      <c r="K1" s="468"/>
      <c r="L1" s="238"/>
      <c r="M1" s="238"/>
      <c r="N1" s="238"/>
      <c r="O1" s="136"/>
    </row>
    <row r="2" spans="2:15" ht="16.5" thickBot="1">
      <c r="B2" s="238"/>
      <c r="C2" s="467"/>
      <c r="D2" s="467"/>
      <c r="E2" s="468"/>
      <c r="F2" s="468"/>
      <c r="G2" s="468"/>
      <c r="H2" s="468"/>
      <c r="I2" s="468"/>
      <c r="J2" s="468"/>
      <c r="K2" s="468"/>
      <c r="L2" s="239" t="s">
        <v>1142</v>
      </c>
      <c r="N2" s="240">
        <f>Checklist!$C$4</f>
        <v>0</v>
      </c>
      <c r="O2" s="136"/>
    </row>
    <row r="3" spans="2:15" ht="15.75">
      <c r="B3" s="238"/>
      <c r="C3" s="238"/>
      <c r="D3" s="239" t="s">
        <v>1143</v>
      </c>
      <c r="E3" s="241" t="str">
        <f>IFERROR(VLOOKUP(Checklist!$C$4,Info!$A:$P,4,FALSE),"")</f>
        <v>-</v>
      </c>
      <c r="G3" s="158"/>
      <c r="H3" s="238"/>
      <c r="I3" s="242"/>
      <c r="J3" s="238"/>
      <c r="K3" s="238"/>
      <c r="L3" s="238"/>
      <c r="M3" s="238"/>
      <c r="N3" s="238"/>
      <c r="O3" s="136"/>
    </row>
    <row r="4" spans="2:15" ht="15.75">
      <c r="B4" s="243"/>
      <c r="C4" s="243"/>
      <c r="D4" s="244"/>
      <c r="E4" s="243"/>
      <c r="F4" s="245"/>
      <c r="G4" s="246"/>
      <c r="H4" s="242"/>
      <c r="I4" s="242"/>
      <c r="J4" s="247"/>
      <c r="K4" s="247"/>
      <c r="L4" s="247"/>
      <c r="M4" s="242"/>
      <c r="N4" s="242"/>
      <c r="O4" s="136"/>
    </row>
    <row r="5" spans="2:15" ht="15" customHeight="1">
      <c r="B5" s="243"/>
      <c r="C5" s="469" t="s">
        <v>2110</v>
      </c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136"/>
    </row>
    <row r="6" spans="2:15" ht="15.75" thickBot="1">
      <c r="B6" s="470" t="s">
        <v>1145</v>
      </c>
      <c r="C6" s="470"/>
      <c r="D6" s="159"/>
      <c r="E6" s="159"/>
      <c r="F6" s="245"/>
      <c r="G6" s="248"/>
      <c r="H6" s="249"/>
      <c r="I6" s="249"/>
      <c r="J6" s="247"/>
      <c r="K6" s="247"/>
      <c r="L6" s="247"/>
      <c r="M6" s="249"/>
      <c r="N6" s="249"/>
      <c r="O6" s="136"/>
    </row>
    <row r="7" spans="2:15" ht="41.25" customHeight="1" thickBot="1">
      <c r="B7" s="250"/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66">
        <f>IF(AND(SUM(O12:O51)&gt;0,C7=""),1,0)</f>
        <v>0</v>
      </c>
    </row>
    <row r="8" spans="2:15" ht="41.25" customHeight="1" thickBot="1">
      <c r="B8" s="250"/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66"/>
    </row>
    <row r="9" spans="2:15" ht="54" customHeight="1">
      <c r="B9" s="249"/>
      <c r="C9" s="503" t="s">
        <v>2111</v>
      </c>
      <c r="D9" s="503"/>
      <c r="E9" s="503"/>
      <c r="F9" s="503"/>
      <c r="G9" s="503"/>
      <c r="H9" s="503"/>
      <c r="I9" s="503"/>
      <c r="J9" s="503"/>
      <c r="K9" s="503"/>
      <c r="L9" s="503"/>
      <c r="M9" s="503"/>
      <c r="N9" s="503"/>
      <c r="O9" s="136"/>
    </row>
    <row r="10" spans="2:15" ht="15">
      <c r="B10" s="249"/>
      <c r="C10" s="251"/>
      <c r="D10" s="160"/>
      <c r="E10" s="161"/>
      <c r="F10" s="252"/>
      <c r="G10" s="158"/>
      <c r="H10" s="161"/>
      <c r="I10" s="162"/>
      <c r="J10" s="247"/>
      <c r="K10" s="247"/>
      <c r="L10" s="247"/>
      <c r="M10" s="161"/>
      <c r="N10" s="161"/>
      <c r="O10" s="136"/>
    </row>
    <row r="11" spans="2:15" ht="38.25">
      <c r="B11" s="262" t="s">
        <v>2093</v>
      </c>
      <c r="C11" s="484" t="s">
        <v>2112</v>
      </c>
      <c r="D11" s="484"/>
      <c r="E11" s="263" t="s">
        <v>2113</v>
      </c>
      <c r="F11" s="264" t="s">
        <v>2114</v>
      </c>
      <c r="G11" s="484" t="s">
        <v>1147</v>
      </c>
      <c r="H11" s="484"/>
      <c r="I11" s="262" t="s">
        <v>2115</v>
      </c>
      <c r="J11" s="484" t="s">
        <v>2116</v>
      </c>
      <c r="K11" s="484"/>
      <c r="L11" s="484"/>
      <c r="M11" s="484"/>
      <c r="N11" s="484"/>
      <c r="O11" s="136"/>
    </row>
    <row r="12" spans="2:15" ht="30" customHeight="1">
      <c r="B12" s="265">
        <v>1</v>
      </c>
      <c r="C12" s="502"/>
      <c r="D12" s="502"/>
      <c r="E12" s="353"/>
      <c r="F12" s="186"/>
      <c r="G12" s="480"/>
      <c r="H12" s="481"/>
      <c r="I12" s="191"/>
      <c r="J12" s="482"/>
      <c r="K12" s="482"/>
      <c r="L12" s="482"/>
      <c r="M12" s="482"/>
      <c r="N12" s="482"/>
      <c r="O12" s="136">
        <f t="shared" ref="O12:O51" si="0">IF(COUNTA($C12:$N12)&gt;0,IF(OR(COUNTA($C12:$F12,$J12)&lt;4,AND(LEFT($C12,1)="A",OR($G12="",$I12=""))),1,0),0)</f>
        <v>0</v>
      </c>
    </row>
    <row r="13" spans="2:15" ht="30" customHeight="1">
      <c r="B13" s="265">
        <f t="shared" ref="B13:B51" si="1">B12+1</f>
        <v>2</v>
      </c>
      <c r="C13" s="502"/>
      <c r="D13" s="502"/>
      <c r="E13" s="353"/>
      <c r="F13" s="186"/>
      <c r="G13" s="480"/>
      <c r="H13" s="481"/>
      <c r="I13" s="192"/>
      <c r="J13" s="482"/>
      <c r="K13" s="482"/>
      <c r="L13" s="482"/>
      <c r="M13" s="482"/>
      <c r="N13" s="482"/>
      <c r="O13" s="136">
        <f t="shared" si="0"/>
        <v>0</v>
      </c>
    </row>
    <row r="14" spans="2:15" ht="30" customHeight="1">
      <c r="B14" s="265">
        <f t="shared" si="1"/>
        <v>3</v>
      </c>
      <c r="C14" s="502"/>
      <c r="D14" s="502"/>
      <c r="E14" s="353"/>
      <c r="F14" s="186"/>
      <c r="G14" s="480"/>
      <c r="H14" s="481"/>
      <c r="I14" s="192"/>
      <c r="J14" s="482"/>
      <c r="K14" s="482"/>
      <c r="L14" s="482"/>
      <c r="M14" s="482"/>
      <c r="N14" s="482"/>
      <c r="O14" s="136">
        <f t="shared" si="0"/>
        <v>0</v>
      </c>
    </row>
    <row r="15" spans="2:15" ht="30" customHeight="1">
      <c r="B15" s="265">
        <f t="shared" si="1"/>
        <v>4</v>
      </c>
      <c r="C15" s="502"/>
      <c r="D15" s="502"/>
      <c r="E15" s="353"/>
      <c r="F15" s="186"/>
      <c r="G15" s="480"/>
      <c r="H15" s="481"/>
      <c r="I15" s="192"/>
      <c r="J15" s="482"/>
      <c r="K15" s="482"/>
      <c r="L15" s="482"/>
      <c r="M15" s="482"/>
      <c r="N15" s="482"/>
      <c r="O15" s="136">
        <f t="shared" si="0"/>
        <v>0</v>
      </c>
    </row>
    <row r="16" spans="2:15" ht="30" customHeight="1">
      <c r="B16" s="265">
        <f t="shared" si="1"/>
        <v>5</v>
      </c>
      <c r="C16" s="502"/>
      <c r="D16" s="502"/>
      <c r="E16" s="353"/>
      <c r="F16" s="186"/>
      <c r="G16" s="480"/>
      <c r="H16" s="481"/>
      <c r="I16" s="192"/>
      <c r="J16" s="482"/>
      <c r="K16" s="482"/>
      <c r="L16" s="482"/>
      <c r="M16" s="482"/>
      <c r="N16" s="482"/>
      <c r="O16" s="136">
        <f t="shared" si="0"/>
        <v>0</v>
      </c>
    </row>
    <row r="17" spans="2:15" ht="30" customHeight="1">
      <c r="B17" s="265">
        <f t="shared" si="1"/>
        <v>6</v>
      </c>
      <c r="C17" s="502"/>
      <c r="D17" s="502"/>
      <c r="E17" s="353"/>
      <c r="F17" s="186"/>
      <c r="G17" s="480"/>
      <c r="H17" s="481"/>
      <c r="I17" s="192"/>
      <c r="J17" s="482"/>
      <c r="K17" s="482"/>
      <c r="L17" s="482"/>
      <c r="M17" s="482"/>
      <c r="N17" s="482"/>
      <c r="O17" s="136">
        <f t="shared" si="0"/>
        <v>0</v>
      </c>
    </row>
    <row r="18" spans="2:15" ht="30" customHeight="1">
      <c r="B18" s="265">
        <f t="shared" si="1"/>
        <v>7</v>
      </c>
      <c r="C18" s="502"/>
      <c r="D18" s="502"/>
      <c r="E18" s="353"/>
      <c r="F18" s="186"/>
      <c r="G18" s="480"/>
      <c r="H18" s="481"/>
      <c r="I18" s="192"/>
      <c r="J18" s="482"/>
      <c r="K18" s="482"/>
      <c r="L18" s="482"/>
      <c r="M18" s="482"/>
      <c r="N18" s="482"/>
      <c r="O18" s="136">
        <f t="shared" si="0"/>
        <v>0</v>
      </c>
    </row>
    <row r="19" spans="2:15" ht="30" customHeight="1">
      <c r="B19" s="265">
        <f t="shared" si="1"/>
        <v>8</v>
      </c>
      <c r="C19" s="502"/>
      <c r="D19" s="502"/>
      <c r="E19" s="353"/>
      <c r="F19" s="186"/>
      <c r="G19" s="480"/>
      <c r="H19" s="481"/>
      <c r="I19" s="192"/>
      <c r="J19" s="482"/>
      <c r="K19" s="482"/>
      <c r="L19" s="482"/>
      <c r="M19" s="482"/>
      <c r="N19" s="482"/>
      <c r="O19" s="136">
        <f t="shared" si="0"/>
        <v>0</v>
      </c>
    </row>
    <row r="20" spans="2:15" ht="30" customHeight="1">
      <c r="B20" s="265">
        <f t="shared" si="1"/>
        <v>9</v>
      </c>
      <c r="C20" s="502"/>
      <c r="D20" s="502"/>
      <c r="E20" s="353"/>
      <c r="F20" s="186"/>
      <c r="G20" s="480"/>
      <c r="H20" s="481"/>
      <c r="I20" s="192"/>
      <c r="J20" s="482"/>
      <c r="K20" s="482"/>
      <c r="L20" s="482"/>
      <c r="M20" s="482"/>
      <c r="N20" s="482"/>
      <c r="O20" s="136">
        <f t="shared" si="0"/>
        <v>0</v>
      </c>
    </row>
    <row r="21" spans="2:15" ht="30" customHeight="1">
      <c r="B21" s="265">
        <f t="shared" si="1"/>
        <v>10</v>
      </c>
      <c r="C21" s="502"/>
      <c r="D21" s="502"/>
      <c r="E21" s="353"/>
      <c r="F21" s="186"/>
      <c r="G21" s="480"/>
      <c r="H21" s="481"/>
      <c r="I21" s="192"/>
      <c r="J21" s="482"/>
      <c r="K21" s="482"/>
      <c r="L21" s="482"/>
      <c r="M21" s="482"/>
      <c r="N21" s="482"/>
      <c r="O21" s="136">
        <f t="shared" si="0"/>
        <v>0</v>
      </c>
    </row>
    <row r="22" spans="2:15" ht="30" customHeight="1">
      <c r="B22" s="265">
        <f t="shared" si="1"/>
        <v>11</v>
      </c>
      <c r="C22" s="502"/>
      <c r="D22" s="502"/>
      <c r="E22" s="353"/>
      <c r="F22" s="186"/>
      <c r="G22" s="480"/>
      <c r="H22" s="481"/>
      <c r="I22" s="192"/>
      <c r="J22" s="482"/>
      <c r="K22" s="482"/>
      <c r="L22" s="482"/>
      <c r="M22" s="482"/>
      <c r="N22" s="482"/>
      <c r="O22" s="136">
        <f t="shared" si="0"/>
        <v>0</v>
      </c>
    </row>
    <row r="23" spans="2:15" ht="30" customHeight="1">
      <c r="B23" s="265">
        <f t="shared" si="1"/>
        <v>12</v>
      </c>
      <c r="C23" s="502"/>
      <c r="D23" s="502"/>
      <c r="E23" s="353"/>
      <c r="F23" s="186"/>
      <c r="G23" s="480"/>
      <c r="H23" s="481"/>
      <c r="I23" s="192"/>
      <c r="J23" s="482"/>
      <c r="K23" s="482"/>
      <c r="L23" s="482"/>
      <c r="M23" s="482"/>
      <c r="N23" s="482"/>
      <c r="O23" s="136">
        <f t="shared" si="0"/>
        <v>0</v>
      </c>
    </row>
    <row r="24" spans="2:15" ht="30" customHeight="1">
      <c r="B24" s="265">
        <f t="shared" si="1"/>
        <v>13</v>
      </c>
      <c r="C24" s="502"/>
      <c r="D24" s="502"/>
      <c r="E24" s="353"/>
      <c r="F24" s="186"/>
      <c r="G24" s="480"/>
      <c r="H24" s="481"/>
      <c r="I24" s="192"/>
      <c r="J24" s="482"/>
      <c r="K24" s="482"/>
      <c r="L24" s="482"/>
      <c r="M24" s="482"/>
      <c r="N24" s="482"/>
      <c r="O24" s="136">
        <f t="shared" si="0"/>
        <v>0</v>
      </c>
    </row>
    <row r="25" spans="2:15" ht="30" customHeight="1">
      <c r="B25" s="265">
        <f t="shared" si="1"/>
        <v>14</v>
      </c>
      <c r="C25" s="502"/>
      <c r="D25" s="502"/>
      <c r="E25" s="353"/>
      <c r="F25" s="186"/>
      <c r="G25" s="480"/>
      <c r="H25" s="481"/>
      <c r="I25" s="192"/>
      <c r="J25" s="482"/>
      <c r="K25" s="482"/>
      <c r="L25" s="482"/>
      <c r="M25" s="482"/>
      <c r="N25" s="482"/>
      <c r="O25" s="136">
        <f t="shared" si="0"/>
        <v>0</v>
      </c>
    </row>
    <row r="26" spans="2:15" ht="30" customHeight="1">
      <c r="B26" s="265">
        <f t="shared" si="1"/>
        <v>15</v>
      </c>
      <c r="C26" s="502"/>
      <c r="D26" s="502"/>
      <c r="E26" s="353"/>
      <c r="F26" s="186"/>
      <c r="G26" s="480"/>
      <c r="H26" s="481"/>
      <c r="I26" s="192"/>
      <c r="J26" s="482"/>
      <c r="K26" s="482"/>
      <c r="L26" s="482"/>
      <c r="M26" s="482"/>
      <c r="N26" s="482"/>
      <c r="O26" s="136">
        <f t="shared" si="0"/>
        <v>0</v>
      </c>
    </row>
    <row r="27" spans="2:15" ht="30" customHeight="1">
      <c r="B27" s="265">
        <f t="shared" si="1"/>
        <v>16</v>
      </c>
      <c r="C27" s="502"/>
      <c r="D27" s="502"/>
      <c r="E27" s="353"/>
      <c r="F27" s="186"/>
      <c r="G27" s="480"/>
      <c r="H27" s="481"/>
      <c r="I27" s="192"/>
      <c r="J27" s="482"/>
      <c r="K27" s="482"/>
      <c r="L27" s="482"/>
      <c r="M27" s="482"/>
      <c r="N27" s="482"/>
      <c r="O27" s="136">
        <f t="shared" si="0"/>
        <v>0</v>
      </c>
    </row>
    <row r="28" spans="2:15" ht="30" customHeight="1">
      <c r="B28" s="265">
        <f t="shared" si="1"/>
        <v>17</v>
      </c>
      <c r="C28" s="502"/>
      <c r="D28" s="502"/>
      <c r="E28" s="353"/>
      <c r="F28" s="186"/>
      <c r="G28" s="480"/>
      <c r="H28" s="481"/>
      <c r="I28" s="192"/>
      <c r="J28" s="482"/>
      <c r="K28" s="482"/>
      <c r="L28" s="482"/>
      <c r="M28" s="482"/>
      <c r="N28" s="482"/>
      <c r="O28" s="136">
        <f t="shared" si="0"/>
        <v>0</v>
      </c>
    </row>
    <row r="29" spans="2:15" ht="30" customHeight="1">
      <c r="B29" s="265">
        <f t="shared" si="1"/>
        <v>18</v>
      </c>
      <c r="C29" s="502"/>
      <c r="D29" s="502"/>
      <c r="E29" s="353"/>
      <c r="F29" s="186"/>
      <c r="G29" s="480"/>
      <c r="H29" s="481"/>
      <c r="I29" s="192"/>
      <c r="J29" s="482"/>
      <c r="K29" s="482"/>
      <c r="L29" s="482"/>
      <c r="M29" s="482"/>
      <c r="N29" s="482"/>
      <c r="O29" s="136">
        <f t="shared" si="0"/>
        <v>0</v>
      </c>
    </row>
    <row r="30" spans="2:15" ht="30" customHeight="1">
      <c r="B30" s="265">
        <f t="shared" si="1"/>
        <v>19</v>
      </c>
      <c r="C30" s="502"/>
      <c r="D30" s="502"/>
      <c r="E30" s="353"/>
      <c r="F30" s="186"/>
      <c r="G30" s="480"/>
      <c r="H30" s="481"/>
      <c r="I30" s="192"/>
      <c r="J30" s="482"/>
      <c r="K30" s="482"/>
      <c r="L30" s="482"/>
      <c r="M30" s="482"/>
      <c r="N30" s="482"/>
      <c r="O30" s="136">
        <f t="shared" si="0"/>
        <v>0</v>
      </c>
    </row>
    <row r="31" spans="2:15" ht="30" customHeight="1">
      <c r="B31" s="265">
        <f t="shared" si="1"/>
        <v>20</v>
      </c>
      <c r="C31" s="502"/>
      <c r="D31" s="502"/>
      <c r="E31" s="353"/>
      <c r="F31" s="186"/>
      <c r="G31" s="480"/>
      <c r="H31" s="481"/>
      <c r="I31" s="192"/>
      <c r="J31" s="482"/>
      <c r="K31" s="482"/>
      <c r="L31" s="482"/>
      <c r="M31" s="482"/>
      <c r="N31" s="482"/>
      <c r="O31" s="136">
        <f t="shared" si="0"/>
        <v>0</v>
      </c>
    </row>
    <row r="32" spans="2:15" ht="30" customHeight="1">
      <c r="B32" s="265">
        <f t="shared" si="1"/>
        <v>21</v>
      </c>
      <c r="C32" s="502"/>
      <c r="D32" s="502"/>
      <c r="E32" s="353"/>
      <c r="F32" s="186"/>
      <c r="G32" s="480"/>
      <c r="H32" s="481"/>
      <c r="I32" s="192"/>
      <c r="J32" s="482"/>
      <c r="K32" s="482"/>
      <c r="L32" s="482"/>
      <c r="M32" s="482"/>
      <c r="N32" s="482"/>
      <c r="O32" s="136">
        <f t="shared" si="0"/>
        <v>0</v>
      </c>
    </row>
    <row r="33" spans="2:15" ht="30" customHeight="1">
      <c r="B33" s="265">
        <f t="shared" si="1"/>
        <v>22</v>
      </c>
      <c r="C33" s="502"/>
      <c r="D33" s="502"/>
      <c r="E33" s="353"/>
      <c r="F33" s="186"/>
      <c r="G33" s="480"/>
      <c r="H33" s="481"/>
      <c r="I33" s="192"/>
      <c r="J33" s="482"/>
      <c r="K33" s="482"/>
      <c r="L33" s="482"/>
      <c r="M33" s="482"/>
      <c r="N33" s="482"/>
      <c r="O33" s="136">
        <f t="shared" si="0"/>
        <v>0</v>
      </c>
    </row>
    <row r="34" spans="2:15" ht="30" customHeight="1">
      <c r="B34" s="265">
        <f t="shared" si="1"/>
        <v>23</v>
      </c>
      <c r="C34" s="502"/>
      <c r="D34" s="502"/>
      <c r="E34" s="353"/>
      <c r="F34" s="186"/>
      <c r="G34" s="480"/>
      <c r="H34" s="481"/>
      <c r="I34" s="192"/>
      <c r="J34" s="482"/>
      <c r="K34" s="482"/>
      <c r="L34" s="482"/>
      <c r="M34" s="482"/>
      <c r="N34" s="482"/>
      <c r="O34" s="136">
        <f t="shared" si="0"/>
        <v>0</v>
      </c>
    </row>
    <row r="35" spans="2:15" ht="30" customHeight="1">
      <c r="B35" s="265">
        <f t="shared" si="1"/>
        <v>24</v>
      </c>
      <c r="C35" s="502"/>
      <c r="D35" s="502"/>
      <c r="E35" s="353"/>
      <c r="F35" s="186"/>
      <c r="G35" s="480"/>
      <c r="H35" s="481"/>
      <c r="I35" s="192"/>
      <c r="J35" s="482"/>
      <c r="K35" s="482"/>
      <c r="L35" s="482"/>
      <c r="M35" s="482"/>
      <c r="N35" s="482"/>
      <c r="O35" s="136">
        <f t="shared" si="0"/>
        <v>0</v>
      </c>
    </row>
    <row r="36" spans="2:15" ht="30" customHeight="1">
      <c r="B36" s="265">
        <f t="shared" si="1"/>
        <v>25</v>
      </c>
      <c r="C36" s="502"/>
      <c r="D36" s="502"/>
      <c r="E36" s="353"/>
      <c r="F36" s="186"/>
      <c r="G36" s="480"/>
      <c r="H36" s="481"/>
      <c r="I36" s="192"/>
      <c r="J36" s="482"/>
      <c r="K36" s="482"/>
      <c r="L36" s="482"/>
      <c r="M36" s="482"/>
      <c r="N36" s="482"/>
      <c r="O36" s="136">
        <f t="shared" si="0"/>
        <v>0</v>
      </c>
    </row>
    <row r="37" spans="2:15" ht="30" customHeight="1">
      <c r="B37" s="265">
        <f t="shared" si="1"/>
        <v>26</v>
      </c>
      <c r="C37" s="502"/>
      <c r="D37" s="502"/>
      <c r="E37" s="353"/>
      <c r="F37" s="186"/>
      <c r="G37" s="480"/>
      <c r="H37" s="481"/>
      <c r="I37" s="192"/>
      <c r="J37" s="482"/>
      <c r="K37" s="482"/>
      <c r="L37" s="482"/>
      <c r="M37" s="482"/>
      <c r="N37" s="482"/>
      <c r="O37" s="136">
        <f t="shared" si="0"/>
        <v>0</v>
      </c>
    </row>
    <row r="38" spans="2:15" ht="30" customHeight="1">
      <c r="B38" s="265">
        <f t="shared" si="1"/>
        <v>27</v>
      </c>
      <c r="C38" s="502"/>
      <c r="D38" s="502"/>
      <c r="E38" s="353"/>
      <c r="F38" s="186"/>
      <c r="G38" s="480"/>
      <c r="H38" s="481"/>
      <c r="I38" s="192"/>
      <c r="J38" s="482"/>
      <c r="K38" s="482"/>
      <c r="L38" s="482"/>
      <c r="M38" s="482"/>
      <c r="N38" s="482"/>
      <c r="O38" s="136">
        <f t="shared" si="0"/>
        <v>0</v>
      </c>
    </row>
    <row r="39" spans="2:15" ht="30" customHeight="1">
      <c r="B39" s="265">
        <f t="shared" si="1"/>
        <v>28</v>
      </c>
      <c r="C39" s="502"/>
      <c r="D39" s="502"/>
      <c r="E39" s="353"/>
      <c r="F39" s="186"/>
      <c r="G39" s="480"/>
      <c r="H39" s="481"/>
      <c r="I39" s="192"/>
      <c r="J39" s="482"/>
      <c r="K39" s="482"/>
      <c r="L39" s="482"/>
      <c r="M39" s="482"/>
      <c r="N39" s="482"/>
      <c r="O39" s="136">
        <f t="shared" si="0"/>
        <v>0</v>
      </c>
    </row>
    <row r="40" spans="2:15" ht="30" customHeight="1">
      <c r="B40" s="265">
        <f t="shared" si="1"/>
        <v>29</v>
      </c>
      <c r="C40" s="502"/>
      <c r="D40" s="502"/>
      <c r="E40" s="353"/>
      <c r="F40" s="186"/>
      <c r="G40" s="480"/>
      <c r="H40" s="481"/>
      <c r="I40" s="192"/>
      <c r="J40" s="482"/>
      <c r="K40" s="482"/>
      <c r="L40" s="482"/>
      <c r="M40" s="482"/>
      <c r="N40" s="482"/>
      <c r="O40" s="136">
        <f t="shared" si="0"/>
        <v>0</v>
      </c>
    </row>
    <row r="41" spans="2:15" ht="30" customHeight="1">
      <c r="B41" s="265">
        <f t="shared" si="1"/>
        <v>30</v>
      </c>
      <c r="C41" s="502"/>
      <c r="D41" s="502"/>
      <c r="E41" s="353"/>
      <c r="F41" s="186"/>
      <c r="G41" s="480"/>
      <c r="H41" s="481"/>
      <c r="I41" s="192"/>
      <c r="J41" s="482"/>
      <c r="K41" s="482"/>
      <c r="L41" s="482"/>
      <c r="M41" s="482"/>
      <c r="N41" s="482"/>
      <c r="O41" s="136">
        <f t="shared" si="0"/>
        <v>0</v>
      </c>
    </row>
    <row r="42" spans="2:15" ht="30" customHeight="1">
      <c r="B42" s="265">
        <f t="shared" si="1"/>
        <v>31</v>
      </c>
      <c r="C42" s="502"/>
      <c r="D42" s="502"/>
      <c r="E42" s="353"/>
      <c r="F42" s="186"/>
      <c r="G42" s="480"/>
      <c r="H42" s="481"/>
      <c r="I42" s="192"/>
      <c r="J42" s="482"/>
      <c r="K42" s="482"/>
      <c r="L42" s="482"/>
      <c r="M42" s="482"/>
      <c r="N42" s="482"/>
      <c r="O42" s="136">
        <f t="shared" si="0"/>
        <v>0</v>
      </c>
    </row>
    <row r="43" spans="2:15" ht="30" customHeight="1">
      <c r="B43" s="265">
        <f t="shared" si="1"/>
        <v>32</v>
      </c>
      <c r="C43" s="502"/>
      <c r="D43" s="502"/>
      <c r="E43" s="353"/>
      <c r="F43" s="186"/>
      <c r="G43" s="480"/>
      <c r="H43" s="481"/>
      <c r="I43" s="192"/>
      <c r="J43" s="482"/>
      <c r="K43" s="482"/>
      <c r="L43" s="482"/>
      <c r="M43" s="482"/>
      <c r="N43" s="482"/>
      <c r="O43" s="136">
        <f t="shared" si="0"/>
        <v>0</v>
      </c>
    </row>
    <row r="44" spans="2:15" ht="30" customHeight="1">
      <c r="B44" s="265">
        <f t="shared" si="1"/>
        <v>33</v>
      </c>
      <c r="C44" s="502"/>
      <c r="D44" s="502"/>
      <c r="E44" s="353"/>
      <c r="F44" s="186"/>
      <c r="G44" s="480"/>
      <c r="H44" s="481"/>
      <c r="I44" s="192"/>
      <c r="J44" s="482"/>
      <c r="K44" s="482"/>
      <c r="L44" s="482"/>
      <c r="M44" s="482"/>
      <c r="N44" s="482"/>
      <c r="O44" s="136">
        <f t="shared" si="0"/>
        <v>0</v>
      </c>
    </row>
    <row r="45" spans="2:15" ht="30" customHeight="1">
      <c r="B45" s="265">
        <f t="shared" si="1"/>
        <v>34</v>
      </c>
      <c r="C45" s="502"/>
      <c r="D45" s="502"/>
      <c r="E45" s="353"/>
      <c r="F45" s="186"/>
      <c r="G45" s="480"/>
      <c r="H45" s="481"/>
      <c r="I45" s="192"/>
      <c r="J45" s="482"/>
      <c r="K45" s="482"/>
      <c r="L45" s="482"/>
      <c r="M45" s="482"/>
      <c r="N45" s="482"/>
      <c r="O45" s="136">
        <f t="shared" si="0"/>
        <v>0</v>
      </c>
    </row>
    <row r="46" spans="2:15" ht="30" customHeight="1">
      <c r="B46" s="265">
        <f t="shared" si="1"/>
        <v>35</v>
      </c>
      <c r="C46" s="502"/>
      <c r="D46" s="502"/>
      <c r="E46" s="353"/>
      <c r="F46" s="186"/>
      <c r="G46" s="480"/>
      <c r="H46" s="481"/>
      <c r="I46" s="192"/>
      <c r="J46" s="482"/>
      <c r="K46" s="482"/>
      <c r="L46" s="482"/>
      <c r="M46" s="482"/>
      <c r="N46" s="482"/>
      <c r="O46" s="136">
        <f t="shared" si="0"/>
        <v>0</v>
      </c>
    </row>
    <row r="47" spans="2:15" ht="30" customHeight="1">
      <c r="B47" s="265">
        <f t="shared" si="1"/>
        <v>36</v>
      </c>
      <c r="C47" s="502"/>
      <c r="D47" s="502"/>
      <c r="E47" s="353"/>
      <c r="F47" s="186"/>
      <c r="G47" s="480"/>
      <c r="H47" s="481"/>
      <c r="I47" s="192"/>
      <c r="J47" s="482"/>
      <c r="K47" s="482"/>
      <c r="L47" s="482"/>
      <c r="M47" s="482"/>
      <c r="N47" s="482"/>
      <c r="O47" s="136">
        <f t="shared" si="0"/>
        <v>0</v>
      </c>
    </row>
    <row r="48" spans="2:15" ht="30" customHeight="1">
      <c r="B48" s="265">
        <f t="shared" si="1"/>
        <v>37</v>
      </c>
      <c r="C48" s="502"/>
      <c r="D48" s="502"/>
      <c r="E48" s="353"/>
      <c r="F48" s="186"/>
      <c r="G48" s="480"/>
      <c r="H48" s="481"/>
      <c r="I48" s="192"/>
      <c r="J48" s="482"/>
      <c r="K48" s="482"/>
      <c r="L48" s="482"/>
      <c r="M48" s="482"/>
      <c r="N48" s="482"/>
      <c r="O48" s="136">
        <f t="shared" si="0"/>
        <v>0</v>
      </c>
    </row>
    <row r="49" spans="1:15" ht="30" customHeight="1">
      <c r="B49" s="265">
        <f t="shared" si="1"/>
        <v>38</v>
      </c>
      <c r="C49" s="502"/>
      <c r="D49" s="502"/>
      <c r="E49" s="353"/>
      <c r="F49" s="186"/>
      <c r="G49" s="480"/>
      <c r="H49" s="481"/>
      <c r="I49" s="192"/>
      <c r="J49" s="482"/>
      <c r="K49" s="482"/>
      <c r="L49" s="482"/>
      <c r="M49" s="482"/>
      <c r="N49" s="482"/>
      <c r="O49" s="136">
        <f t="shared" si="0"/>
        <v>0</v>
      </c>
    </row>
    <row r="50" spans="1:15" ht="30" customHeight="1">
      <c r="B50" s="265">
        <f t="shared" si="1"/>
        <v>39</v>
      </c>
      <c r="C50" s="502"/>
      <c r="D50" s="502"/>
      <c r="E50" s="353"/>
      <c r="F50" s="186"/>
      <c r="G50" s="480"/>
      <c r="H50" s="481"/>
      <c r="I50" s="192"/>
      <c r="J50" s="482"/>
      <c r="K50" s="482"/>
      <c r="L50" s="482"/>
      <c r="M50" s="482"/>
      <c r="N50" s="482"/>
      <c r="O50" s="136">
        <f t="shared" si="0"/>
        <v>0</v>
      </c>
    </row>
    <row r="51" spans="1:15" ht="30" customHeight="1">
      <c r="B51" s="265">
        <f t="shared" si="1"/>
        <v>40</v>
      </c>
      <c r="C51" s="502"/>
      <c r="D51" s="502"/>
      <c r="E51" s="353"/>
      <c r="F51" s="186"/>
      <c r="G51" s="480"/>
      <c r="H51" s="481"/>
      <c r="I51" s="192"/>
      <c r="J51" s="482"/>
      <c r="K51" s="482"/>
      <c r="L51" s="482"/>
      <c r="M51" s="482"/>
      <c r="N51" s="482"/>
      <c r="O51" s="136">
        <f t="shared" si="0"/>
        <v>0</v>
      </c>
    </row>
    <row r="52" spans="1:15" s="1" customFormat="1" ht="15" customHeight="1"/>
    <row r="53" spans="1:15" ht="15" customHeight="1">
      <c r="B53" s="1"/>
      <c r="C53" s="419" t="s">
        <v>1150</v>
      </c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1"/>
      <c r="O53" s="1"/>
    </row>
    <row r="54" spans="1:15" ht="15" customHeight="1">
      <c r="B54" s="1"/>
      <c r="C54" s="455" t="s">
        <v>1132</v>
      </c>
      <c r="D54" s="455"/>
      <c r="E54" s="455"/>
      <c r="F54" s="455"/>
      <c r="G54" s="455"/>
      <c r="H54" s="178" t="s">
        <v>1133</v>
      </c>
      <c r="I54" s="473" t="s">
        <v>1134</v>
      </c>
      <c r="J54" s="473"/>
      <c r="K54" s="473"/>
      <c r="L54" s="14"/>
      <c r="M54" s="179"/>
      <c r="N54" s="1"/>
      <c r="O54" s="1"/>
    </row>
    <row r="55" spans="1:15" ht="15" customHeight="1">
      <c r="B55" s="1"/>
      <c r="C55" s="476" t="str">
        <f>IF(Encaminhamento!$A$60="","",Encaminhamento!$A$60)</f>
        <v/>
      </c>
      <c r="D55" s="476"/>
      <c r="E55" s="476"/>
      <c r="F55" s="476"/>
      <c r="G55" s="476"/>
      <c r="H55" s="180" t="str">
        <f>IF(Encaminhamento!$F$60="","",Encaminhamento!$F$60)</f>
        <v/>
      </c>
      <c r="I55" s="181"/>
      <c r="J55" s="477"/>
      <c r="K55" s="477"/>
      <c r="L55" s="13"/>
      <c r="M55" s="52"/>
      <c r="N55" s="1"/>
      <c r="O55" s="1"/>
    </row>
    <row r="56" spans="1:15" ht="15" customHeight="1">
      <c r="B56" s="1"/>
      <c r="C56" s="455" t="s">
        <v>1139</v>
      </c>
      <c r="D56" s="455"/>
      <c r="E56" s="455"/>
      <c r="F56" s="455"/>
      <c r="G56" s="455"/>
      <c r="H56" s="182" t="s">
        <v>1133</v>
      </c>
      <c r="I56" s="473" t="s">
        <v>1134</v>
      </c>
      <c r="J56" s="473"/>
      <c r="K56" s="473"/>
      <c r="L56" s="14"/>
      <c r="M56" s="179"/>
      <c r="N56" s="1"/>
      <c r="O56" s="1"/>
    </row>
    <row r="57" spans="1:15" ht="15" customHeight="1">
      <c r="B57" s="1"/>
      <c r="C57" s="476" t="str">
        <f>IF(Encaminhamento!$A$71="","",Encaminhamento!$A$71)</f>
        <v/>
      </c>
      <c r="D57" s="476"/>
      <c r="E57" s="476"/>
      <c r="F57" s="476"/>
      <c r="G57" s="476"/>
      <c r="H57" s="180" t="str">
        <f>IF(Encaminhamento!$F$71="","",Encaminhamento!$F$71)</f>
        <v/>
      </c>
      <c r="I57" s="181"/>
      <c r="J57" s="477"/>
      <c r="K57" s="477"/>
      <c r="L57" s="13"/>
      <c r="M57" s="52"/>
      <c r="N57" s="1"/>
      <c r="O57" s="1"/>
    </row>
    <row r="58" spans="1:15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</sheetData>
  <sheetProtection algorithmName="SHA-512" hashValue="a37ExihklXWkgDunqKaEkfZavyBKvrHdLUIEqlHQL2B5e3RB3tlcJdBHQ2ohiDYEj8y9mqd4agFm/Npnuaj/vA==" saltValue="0HFNTD56BVK/ebikhhAQiw==" spinCount="100000" sheet="1" formatRows="0"/>
  <mergeCells count="139">
    <mergeCell ref="C55:G55"/>
    <mergeCell ref="J55:K55"/>
    <mergeCell ref="C56:G56"/>
    <mergeCell ref="I56:K56"/>
    <mergeCell ref="C57:G57"/>
    <mergeCell ref="J57:K57"/>
    <mergeCell ref="C51:D51"/>
    <mergeCell ref="G51:H51"/>
    <mergeCell ref="J51:N51"/>
    <mergeCell ref="C53:M53"/>
    <mergeCell ref="C54:G54"/>
    <mergeCell ref="I54:K54"/>
    <mergeCell ref="C49:D49"/>
    <mergeCell ref="G49:H49"/>
    <mergeCell ref="J49:N49"/>
    <mergeCell ref="C50:D50"/>
    <mergeCell ref="G50:H50"/>
    <mergeCell ref="J50:N50"/>
    <mergeCell ref="C47:D47"/>
    <mergeCell ref="G47:H47"/>
    <mergeCell ref="J47:N47"/>
    <mergeCell ref="C48:D48"/>
    <mergeCell ref="G48:H48"/>
    <mergeCell ref="J48:N48"/>
    <mergeCell ref="C45:D45"/>
    <mergeCell ref="G45:H45"/>
    <mergeCell ref="J45:N45"/>
    <mergeCell ref="C46:D46"/>
    <mergeCell ref="G46:H46"/>
    <mergeCell ref="J46:N46"/>
    <mergeCell ref="C43:D43"/>
    <mergeCell ref="G43:H43"/>
    <mergeCell ref="J43:N43"/>
    <mergeCell ref="C44:D44"/>
    <mergeCell ref="G44:H44"/>
    <mergeCell ref="J44:N44"/>
    <mergeCell ref="C41:D41"/>
    <mergeCell ref="G41:H41"/>
    <mergeCell ref="J41:N41"/>
    <mergeCell ref="C42:D42"/>
    <mergeCell ref="G42:H42"/>
    <mergeCell ref="J42:N42"/>
    <mergeCell ref="C39:D39"/>
    <mergeCell ref="G39:H39"/>
    <mergeCell ref="J39:N39"/>
    <mergeCell ref="C40:D40"/>
    <mergeCell ref="G40:H40"/>
    <mergeCell ref="J40:N40"/>
    <mergeCell ref="C37:D37"/>
    <mergeCell ref="G37:H37"/>
    <mergeCell ref="J37:N37"/>
    <mergeCell ref="C38:D38"/>
    <mergeCell ref="G38:H38"/>
    <mergeCell ref="J38:N38"/>
    <mergeCell ref="C35:D35"/>
    <mergeCell ref="G35:H35"/>
    <mergeCell ref="J35:N35"/>
    <mergeCell ref="C36:D36"/>
    <mergeCell ref="G36:H36"/>
    <mergeCell ref="J36:N36"/>
    <mergeCell ref="C33:D33"/>
    <mergeCell ref="G33:H33"/>
    <mergeCell ref="J33:N33"/>
    <mergeCell ref="C34:D34"/>
    <mergeCell ref="G34:H34"/>
    <mergeCell ref="J34:N34"/>
    <mergeCell ref="C31:D31"/>
    <mergeCell ref="G31:H31"/>
    <mergeCell ref="J31:N31"/>
    <mergeCell ref="C32:D32"/>
    <mergeCell ref="G32:H32"/>
    <mergeCell ref="J32:N32"/>
    <mergeCell ref="C29:D29"/>
    <mergeCell ref="G29:H29"/>
    <mergeCell ref="J29:N29"/>
    <mergeCell ref="C30:D30"/>
    <mergeCell ref="G30:H30"/>
    <mergeCell ref="J30:N30"/>
    <mergeCell ref="C27:D27"/>
    <mergeCell ref="G27:H27"/>
    <mergeCell ref="J27:N27"/>
    <mergeCell ref="C28:D28"/>
    <mergeCell ref="G28:H28"/>
    <mergeCell ref="J28:N28"/>
    <mergeCell ref="C25:D25"/>
    <mergeCell ref="G25:H25"/>
    <mergeCell ref="J25:N25"/>
    <mergeCell ref="C26:D26"/>
    <mergeCell ref="G26:H26"/>
    <mergeCell ref="J26:N26"/>
    <mergeCell ref="C23:D23"/>
    <mergeCell ref="G23:H23"/>
    <mergeCell ref="J23:N23"/>
    <mergeCell ref="C24:D24"/>
    <mergeCell ref="G24:H24"/>
    <mergeCell ref="J24:N24"/>
    <mergeCell ref="C21:D21"/>
    <mergeCell ref="G21:H21"/>
    <mergeCell ref="J21:N21"/>
    <mergeCell ref="C22:D22"/>
    <mergeCell ref="G22:H22"/>
    <mergeCell ref="J22:N22"/>
    <mergeCell ref="C19:D19"/>
    <mergeCell ref="G19:H19"/>
    <mergeCell ref="J19:N19"/>
    <mergeCell ref="C20:D20"/>
    <mergeCell ref="G20:H20"/>
    <mergeCell ref="J20:N20"/>
    <mergeCell ref="C17:D17"/>
    <mergeCell ref="G17:H17"/>
    <mergeCell ref="J17:N17"/>
    <mergeCell ref="C18:D18"/>
    <mergeCell ref="G18:H18"/>
    <mergeCell ref="J18:N18"/>
    <mergeCell ref="C15:D15"/>
    <mergeCell ref="G15:H15"/>
    <mergeCell ref="J15:N15"/>
    <mergeCell ref="C16:D16"/>
    <mergeCell ref="G16:H16"/>
    <mergeCell ref="J16:N16"/>
    <mergeCell ref="C14:D14"/>
    <mergeCell ref="G14:H14"/>
    <mergeCell ref="J14:N14"/>
    <mergeCell ref="C9:N9"/>
    <mergeCell ref="C11:D11"/>
    <mergeCell ref="G11:H11"/>
    <mergeCell ref="J11:N11"/>
    <mergeCell ref="C12:D12"/>
    <mergeCell ref="G12:H12"/>
    <mergeCell ref="J12:N12"/>
    <mergeCell ref="C1:D2"/>
    <mergeCell ref="E1:K2"/>
    <mergeCell ref="C5:N5"/>
    <mergeCell ref="B6:C6"/>
    <mergeCell ref="C7:N8"/>
    <mergeCell ref="O7:O8"/>
    <mergeCell ref="C13:D13"/>
    <mergeCell ref="G13:H13"/>
    <mergeCell ref="J13:N13"/>
  </mergeCells>
  <conditionalFormatting sqref="O7">
    <cfRule type="cellIs" dxfId="23" priority="1" stopIfTrue="1" operator="equal">
      <formula>1</formula>
    </cfRule>
  </conditionalFormatting>
  <conditionalFormatting sqref="O11:O51">
    <cfRule type="cellIs" dxfId="22" priority="7" stopIfTrue="1" operator="equal">
      <formula>1</formula>
    </cfRule>
  </conditionalFormatting>
  <dataValidations count="3">
    <dataValidation type="whole" allowBlank="1" showInputMessage="1" showErrorMessage="1" sqref="L1 I3:I4 I6 I10" xr:uid="{00000000-0002-0000-0700-000000000000}">
      <formula1>0</formula1>
      <formula2>99999999999999</formula2>
    </dataValidation>
    <dataValidation type="decimal" allowBlank="1" showInputMessage="1" showErrorMessage="1" sqref="E12:E51" xr:uid="{00000000-0002-0000-0700-000001000000}">
      <formula1>0</formula1>
      <formula2>1E+28</formula2>
    </dataValidation>
    <dataValidation type="date" operator="greaterThanOrEqual" allowBlank="1" showInputMessage="1" showErrorMessage="1" sqref="F12:F51" xr:uid="{00000000-0002-0000-0700-000002000000}">
      <formula1>43891</formula1>
    </dataValidation>
  </dataValidations>
  <pageMargins left="0.511811023622047" right="0.511811023622047" top="0.78740157480315021" bottom="0.78740157480315021" header="0.31496062992126012" footer="0.31496062992126012"/>
  <pageSetup paperSize="9" scale="47" fitToWidth="0" fitToHeight="0" orientation="portrait" horizontalDpi="4294967293" verticalDpi="4294967293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3000000}">
          <x14:formula1>
            <xm:f>Info!$BE$2:$BE$5</xm:f>
          </x14:formula1>
          <xm:sqref>C12:C51</xm:sqref>
        </x14:dataValidation>
        <x14:dataValidation type="list" allowBlank="1" showInputMessage="1" showErrorMessage="1" xr:uid="{00000000-0002-0000-0700-000004000000}">
          <x14:formula1>
            <xm:f>FolhasPgto!$AB$2:$AB$48</xm:f>
          </x14:formula1>
          <xm:sqref>G12:H51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167"/>
  <sheetViews>
    <sheetView showGridLines="0" workbookViewId="0">
      <selection activeCell="F82" sqref="F82"/>
    </sheetView>
  </sheetViews>
  <sheetFormatPr defaultColWidth="0" defaultRowHeight="0" customHeight="1" zeroHeight="1"/>
  <cols>
    <col min="1" max="1" width="2.7109375" customWidth="1"/>
    <col min="2" max="2" width="4.5703125" customWidth="1"/>
    <col min="3" max="3" width="8.7109375" customWidth="1"/>
    <col min="4" max="4" width="23" customWidth="1"/>
    <col min="5" max="5" width="21.28515625" bestFit="1" customWidth="1"/>
    <col min="6" max="6" width="40.85546875" customWidth="1"/>
    <col min="7" max="7" width="28.42578125" customWidth="1"/>
    <col min="8" max="8" width="15.85546875" customWidth="1"/>
    <col min="9" max="9" width="4" hidden="1" customWidth="1"/>
    <col min="10" max="10" width="8.140625" customWidth="1"/>
    <col min="11" max="11" width="8" customWidth="1"/>
    <col min="12" max="12" width="2.28515625" style="1" customWidth="1"/>
    <col min="13" max="13" width="34" hidden="1" customWidth="1"/>
    <col min="14" max="14" width="22.28515625" hidden="1" customWidth="1"/>
    <col min="15" max="15" width="1" hidden="1" customWidth="1"/>
    <col min="16" max="16384" width="1" hidden="1"/>
  </cols>
  <sheetData>
    <row r="1" spans="1:12" ht="15.75" thickBot="1">
      <c r="A1" s="193"/>
      <c r="B1" s="14"/>
      <c r="C1" s="14"/>
      <c r="D1" s="14"/>
      <c r="E1" s="14"/>
      <c r="F1" s="14"/>
      <c r="G1" s="14"/>
      <c r="H1" s="14"/>
      <c r="I1" s="14"/>
      <c r="J1" s="14"/>
      <c r="K1" s="179"/>
    </row>
    <row r="2" spans="1:12" ht="15.75" thickBot="1">
      <c r="A2" s="36"/>
      <c r="B2" s="1"/>
      <c r="C2" s="1"/>
      <c r="E2" s="194"/>
      <c r="F2" s="195" t="s">
        <v>1099</v>
      </c>
      <c r="G2" s="194"/>
      <c r="H2" s="194"/>
      <c r="I2" s="196"/>
      <c r="J2" s="197" t="s">
        <v>1</v>
      </c>
      <c r="K2" s="37"/>
    </row>
    <row r="3" spans="1:12" ht="15.75" thickBot="1">
      <c r="A3" s="36"/>
      <c r="B3" s="1"/>
      <c r="C3" s="1"/>
      <c r="E3" s="194"/>
      <c r="F3" s="195" t="s">
        <v>1100</v>
      </c>
      <c r="G3" s="194"/>
      <c r="H3" s="194"/>
      <c r="I3" s="196"/>
      <c r="J3" s="7">
        <f>Checklist!$C$4</f>
        <v>0</v>
      </c>
      <c r="K3" s="37"/>
    </row>
    <row r="4" spans="1:12" ht="15">
      <c r="A4" s="36"/>
      <c r="B4" s="1"/>
      <c r="C4" s="1"/>
      <c r="E4" s="194"/>
      <c r="F4" s="195" t="s">
        <v>1101</v>
      </c>
      <c r="G4" s="194"/>
      <c r="H4" s="194"/>
      <c r="I4" s="194"/>
      <c r="J4" s="1"/>
      <c r="K4" s="37"/>
    </row>
    <row r="5" spans="1:12" ht="15" customHeight="1">
      <c r="A5" s="36"/>
      <c r="B5" s="1"/>
      <c r="C5" s="1"/>
      <c r="D5" s="1"/>
      <c r="E5" s="198"/>
      <c r="F5" s="198"/>
      <c r="G5" s="199"/>
      <c r="H5" s="1"/>
      <c r="I5" s="1"/>
      <c r="J5" s="1"/>
      <c r="K5" s="37"/>
    </row>
    <row r="6" spans="1:12" ht="15">
      <c r="A6" s="36"/>
      <c r="B6" s="1"/>
      <c r="C6" s="1"/>
      <c r="D6" s="1"/>
      <c r="F6" s="9" t="s">
        <v>2117</v>
      </c>
      <c r="G6" s="4"/>
      <c r="H6" s="4"/>
      <c r="I6" s="4"/>
      <c r="J6" s="1"/>
      <c r="K6" s="37"/>
    </row>
    <row r="7" spans="1:12" ht="15">
      <c r="A7" s="36"/>
      <c r="B7" s="1"/>
      <c r="C7" s="1"/>
      <c r="D7" s="1"/>
      <c r="E7" s="1"/>
      <c r="F7" s="1"/>
      <c r="G7" s="1"/>
      <c r="H7" s="1"/>
      <c r="I7" s="1"/>
      <c r="J7" s="1"/>
      <c r="K7" s="37"/>
    </row>
    <row r="8" spans="1:12" ht="15">
      <c r="A8" s="200" t="s">
        <v>1105</v>
      </c>
      <c r="B8" s="201"/>
      <c r="C8" s="201"/>
      <c r="D8" s="201"/>
      <c r="E8" s="201"/>
      <c r="F8" s="201"/>
      <c r="G8" s="201"/>
      <c r="H8" s="201"/>
      <c r="I8" s="201"/>
      <c r="J8" s="201"/>
      <c r="K8" s="202"/>
    </row>
    <row r="9" spans="1:12" ht="18.75" customHeight="1">
      <c r="A9" s="504" t="str">
        <f>IFERROR(VLOOKUP(Checklist!$C$4,Info!$A:$P,4,FALSE),"")</f>
        <v>-</v>
      </c>
      <c r="B9" s="504"/>
      <c r="C9" s="504"/>
      <c r="D9" s="504"/>
      <c r="E9" s="504"/>
      <c r="F9" s="504"/>
      <c r="G9" s="504"/>
      <c r="H9" s="504"/>
      <c r="I9" s="504"/>
      <c r="J9" s="504"/>
      <c r="K9" s="504"/>
    </row>
    <row r="10" spans="1:12" ht="15">
      <c r="A10" s="422" t="s">
        <v>19</v>
      </c>
      <c r="B10" s="422"/>
      <c r="C10" s="422"/>
      <c r="D10" s="422"/>
      <c r="E10" s="422"/>
      <c r="F10" s="422"/>
      <c r="G10" s="422"/>
      <c r="H10" s="422"/>
      <c r="I10" s="422"/>
      <c r="J10" s="418" t="s">
        <v>1106</v>
      </c>
      <c r="K10" s="418"/>
    </row>
    <row r="11" spans="1:12" ht="15">
      <c r="A11" s="505" t="str">
        <f>IFERROR(VLOOKUP(Checklist!$C$4,Info!$A:$P,3,FALSE),"")</f>
        <v>-</v>
      </c>
      <c r="B11" s="505"/>
      <c r="C11" s="505"/>
      <c r="D11" s="505"/>
      <c r="E11" s="505"/>
      <c r="F11" s="505"/>
      <c r="G11" s="505"/>
      <c r="H11" s="505"/>
      <c r="I11" s="505"/>
      <c r="J11" s="418" t="str">
        <f>IF(Encaminhamento!J13="","",Encaminhamento!J13)</f>
        <v>1° SEMESTRE/2023</v>
      </c>
      <c r="K11" s="418"/>
    </row>
    <row r="12" spans="1:12" ht="15" customHeight="1">
      <c r="A12" s="505"/>
      <c r="B12" s="505"/>
      <c r="C12" s="505"/>
      <c r="D12" s="505"/>
      <c r="E12" s="505"/>
      <c r="F12" s="505"/>
      <c r="G12" s="505"/>
      <c r="H12" s="505"/>
      <c r="I12" s="505"/>
      <c r="J12" s="203">
        <f>IF(Encaminhamento!J14="","",Encaminhamento!J14)</f>
        <v>44927</v>
      </c>
      <c r="K12" s="203">
        <f>IF(Encaminhamento!K14="","",Encaminhamento!K14)</f>
        <v>45078</v>
      </c>
    </row>
    <row r="13" spans="1:12" s="204" customFormat="1" ht="15">
      <c r="A13" s="419" t="s">
        <v>2118</v>
      </c>
      <c r="B13" s="419"/>
      <c r="C13" s="419"/>
      <c r="D13" s="419"/>
      <c r="E13" s="419"/>
      <c r="F13" s="419"/>
      <c r="G13" s="419"/>
      <c r="H13" s="419"/>
      <c r="I13" s="419"/>
      <c r="J13" s="419"/>
      <c r="K13" s="419"/>
      <c r="L13" s="198"/>
    </row>
    <row r="14" spans="1:12" ht="15" customHeight="1">
      <c r="A14" s="506" t="s">
        <v>2119</v>
      </c>
      <c r="B14" s="506"/>
      <c r="C14" s="506"/>
      <c r="D14" s="506"/>
      <c r="E14" s="506"/>
      <c r="F14" s="506"/>
      <c r="G14" s="506"/>
      <c r="H14" s="506"/>
      <c r="I14" s="506"/>
      <c r="J14" s="506"/>
      <c r="K14" s="506"/>
    </row>
    <row r="15" spans="1:12" ht="15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</row>
    <row r="16" spans="1:12" ht="15">
      <c r="A16" s="506"/>
      <c r="B16" s="506"/>
      <c r="C16" s="506"/>
      <c r="D16" s="506"/>
      <c r="E16" s="506"/>
      <c r="F16" s="506"/>
      <c r="G16" s="506"/>
      <c r="H16" s="506"/>
      <c r="I16" s="506"/>
      <c r="J16" s="506"/>
      <c r="K16" s="506"/>
    </row>
    <row r="17" spans="1:13" ht="15" customHeight="1">
      <c r="A17" s="506"/>
      <c r="B17" s="506"/>
      <c r="C17" s="506"/>
      <c r="D17" s="506"/>
      <c r="E17" s="506"/>
      <c r="F17" s="506"/>
      <c r="G17" s="506"/>
      <c r="H17" s="506"/>
      <c r="I17" s="506"/>
      <c r="J17" s="506"/>
      <c r="K17" s="506"/>
    </row>
    <row r="18" spans="1:13" ht="15" customHeight="1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</row>
    <row r="19" spans="1:13" ht="15" customHeight="1">
      <c r="A19" s="506"/>
      <c r="B19" s="506"/>
      <c r="C19" s="506"/>
      <c r="D19" s="506"/>
      <c r="E19" s="506"/>
      <c r="F19" s="506"/>
      <c r="G19" s="506"/>
      <c r="H19" s="506"/>
      <c r="I19" s="506"/>
      <c r="J19" s="506"/>
      <c r="K19" s="506"/>
    </row>
    <row r="20" spans="1:13" ht="15" customHeight="1">
      <c r="A20" s="506"/>
      <c r="B20" s="506"/>
      <c r="C20" s="506"/>
      <c r="D20" s="506"/>
      <c r="E20" s="506"/>
      <c r="F20" s="506"/>
      <c r="G20" s="506"/>
      <c r="H20" s="506"/>
      <c r="I20" s="506"/>
      <c r="J20" s="506"/>
      <c r="K20" s="506"/>
    </row>
    <row r="21" spans="1:13" ht="15" customHeight="1">
      <c r="A21" s="506"/>
      <c r="B21" s="506"/>
      <c r="C21" s="506"/>
      <c r="D21" s="506"/>
      <c r="E21" s="506"/>
      <c r="F21" s="506"/>
      <c r="G21" s="506"/>
      <c r="H21" s="506"/>
      <c r="I21" s="506"/>
      <c r="J21" s="506"/>
      <c r="K21" s="506"/>
    </row>
    <row r="22" spans="1:13" ht="15" customHeight="1">
      <c r="A22" s="506"/>
      <c r="B22" s="506"/>
      <c r="C22" s="506"/>
      <c r="D22" s="506"/>
      <c r="E22" s="506"/>
      <c r="F22" s="506"/>
      <c r="G22" s="506"/>
      <c r="H22" s="506"/>
      <c r="I22" s="506"/>
      <c r="J22" s="506"/>
      <c r="K22" s="506"/>
    </row>
    <row r="23" spans="1:13" ht="15" customHeight="1">
      <c r="A23" s="506"/>
      <c r="B23" s="506"/>
      <c r="C23" s="506"/>
      <c r="D23" s="506"/>
      <c r="E23" s="506"/>
      <c r="F23" s="506"/>
      <c r="G23" s="506"/>
      <c r="H23" s="506"/>
      <c r="I23" s="506"/>
      <c r="J23" s="506"/>
      <c r="K23" s="506"/>
    </row>
    <row r="24" spans="1:13" ht="15" customHeight="1">
      <c r="A24" s="506"/>
      <c r="B24" s="506"/>
      <c r="C24" s="506"/>
      <c r="D24" s="506"/>
      <c r="E24" s="506"/>
      <c r="F24" s="506"/>
      <c r="G24" s="506"/>
      <c r="H24" s="506"/>
      <c r="I24" s="506"/>
      <c r="J24" s="506"/>
      <c r="K24" s="506"/>
    </row>
    <row r="25" spans="1:13" ht="15" customHeight="1" thickBot="1">
      <c r="A25" s="507" t="s">
        <v>2120</v>
      </c>
      <c r="B25" s="507"/>
      <c r="C25" s="507"/>
      <c r="D25" s="507"/>
      <c r="E25" s="507"/>
      <c r="F25" s="507"/>
      <c r="G25" s="507"/>
      <c r="H25" s="507"/>
      <c r="I25" s="507"/>
      <c r="J25" s="507"/>
      <c r="K25" s="507"/>
    </row>
    <row r="26" spans="1:13" ht="15">
      <c r="A26" s="205"/>
      <c r="B26" s="206"/>
      <c r="C26" s="206"/>
      <c r="D26" s="206"/>
      <c r="E26" s="206"/>
      <c r="F26" s="206"/>
      <c r="G26" s="206"/>
      <c r="H26" s="207"/>
      <c r="I26" s="208"/>
      <c r="J26" s="206"/>
      <c r="K26" s="209"/>
    </row>
    <row r="27" spans="1:13" ht="22.5">
      <c r="A27" s="210"/>
      <c r="B27" s="1"/>
      <c r="C27" s="1"/>
      <c r="D27" s="211" t="str">
        <f>IF(COUNTBLANK($D$28:$D$76)=49,"","Mês Referência")</f>
        <v/>
      </c>
      <c r="E27" s="211" t="str">
        <f>IF(COUNTBLANK($D$28:$D$76)=49,"","Alocação do Dispêndio")</f>
        <v/>
      </c>
      <c r="F27" s="211" t="str">
        <f>IF(COUNTBLANK($D$28:$D$76)=49,"Não Houve Utilização de Taxa de Bancada em Aquisição de Bens ou Serviços no Período","Número do Documento Fiscal")</f>
        <v>Não Houve Utilização de Taxa de Bancada em Aquisição de Bens ou Serviços no Período</v>
      </c>
      <c r="G27" s="211" t="str">
        <f>IF(COUNTBLANK($D$28:$D$76)=49,"","Valor documento Fiscal (R$)")</f>
        <v/>
      </c>
      <c r="H27" s="211" t="str">
        <f>IF(COUNTBLANK($D$28:$D$76)=49,"","Data de emissão do Documento Fiscal")</f>
        <v/>
      </c>
      <c r="I27" s="212"/>
      <c r="J27" s="1"/>
      <c r="K27" s="213"/>
    </row>
    <row r="28" spans="1:13" ht="15">
      <c r="A28" s="210"/>
      <c r="B28" s="1"/>
      <c r="C28" s="1"/>
      <c r="D28" s="214" t="str">
        <f>IFERROR(VLOOKUP(CONCATENATE("BS-",$M28),Utilização_de_Taxa_de_Bancada!C$11:J$66,4,FALSE),"")</f>
        <v/>
      </c>
      <c r="E28" s="214" t="str">
        <f>IFERROR(VLOOKUP(CONCATENATE("BS-",$M28),Utilização_de_Taxa_de_Bancada!C$11:J$66,5,FALSE),"")</f>
        <v/>
      </c>
      <c r="F28" s="215" t="str">
        <f>IFERROR(VLOOKUP(CONCATENATE("BS-",$M28),Utilização_de_Taxa_de_Bancada!C$11:J$66,6,FALSE),"")</f>
        <v/>
      </c>
      <c r="G28" s="216" t="str">
        <f>IFERROR(VLOOKUP(CONCATENATE("BS-",$M28),Utilização_de_Taxa_de_Bancada!C$11:J$66,7,FALSE),"")</f>
        <v/>
      </c>
      <c r="H28" s="217" t="str">
        <f>IFERROR(VLOOKUP(CONCATENATE("BS-",$M28),Utilização_de_Taxa_de_Bancada!C$11:J$66,8,FALSE),"")</f>
        <v/>
      </c>
      <c r="I28" s="212"/>
      <c r="J28" s="1"/>
      <c r="K28" s="213"/>
      <c r="M28">
        <v>1</v>
      </c>
    </row>
    <row r="29" spans="1:13" ht="15.75" thickBot="1">
      <c r="A29" s="210"/>
      <c r="B29" s="1"/>
      <c r="C29" s="1"/>
      <c r="D29" s="218" t="str">
        <f>IFERROR(VLOOKUP(CONCATENATE("BS-",$M29),Utilização_de_Taxa_de_Bancada!C$11:J$66,4,FALSE),"")</f>
        <v/>
      </c>
      <c r="E29" s="219" t="str">
        <f>IFERROR(VLOOKUP(CONCATENATE("BS-",$M29),Utilização_de_Taxa_de_Bancada!C$11:J$66,5,FALSE),"")</f>
        <v/>
      </c>
      <c r="F29" s="220" t="str">
        <f>IFERROR(VLOOKUP(CONCATENATE("BS-",$M29),Utilização_de_Taxa_de_Bancada!C$11:J$66,6,FALSE),"")</f>
        <v/>
      </c>
      <c r="G29" s="221" t="str">
        <f>IFERROR(VLOOKUP(CONCATENATE("BS-",$M29),Utilização_de_Taxa_de_Bancada!C$11:J$66,7,FALSE),"")</f>
        <v/>
      </c>
      <c r="H29" s="222" t="str">
        <f>IFERROR(VLOOKUP(CONCATENATE("BS-",$M29),Utilização_de_Taxa_de_Bancada!C$11:J$66,8,FALSE),"")</f>
        <v/>
      </c>
      <c r="I29" s="212"/>
      <c r="J29" s="1"/>
      <c r="K29" s="213"/>
      <c r="M29">
        <v>2</v>
      </c>
    </row>
    <row r="30" spans="1:13" ht="15.75" thickBot="1">
      <c r="A30" s="210"/>
      <c r="B30" s="1"/>
      <c r="C30" s="1"/>
      <c r="D30" s="218" t="str">
        <f>IFERROR(VLOOKUP(CONCATENATE("BS-",$M30),Utilização_de_Taxa_de_Bancada!C$11:J$66,4,FALSE),"")</f>
        <v/>
      </c>
      <c r="E30" s="219" t="str">
        <f>IFERROR(VLOOKUP(CONCATENATE("BS-",$M30),Utilização_de_Taxa_de_Bancada!C$11:J$66,5,FALSE),"")</f>
        <v/>
      </c>
      <c r="F30" s="220" t="str">
        <f>IFERROR(VLOOKUP(CONCATENATE("BS-",$M30),Utilização_de_Taxa_de_Bancada!C$11:J$66,6,FALSE),"")</f>
        <v/>
      </c>
      <c r="G30" s="221" t="str">
        <f>IFERROR(VLOOKUP(CONCATENATE("BS-",$M30),Utilização_de_Taxa_de_Bancada!C$11:J$66,7,FALSE),"")</f>
        <v/>
      </c>
      <c r="H30" s="222" t="str">
        <f>IFERROR(VLOOKUP(CONCATENATE("BS-",$M30),Utilização_de_Taxa_de_Bancada!C$11:J$66,8,FALSE),"")</f>
        <v/>
      </c>
      <c r="I30" s="212"/>
      <c r="J30" s="1"/>
      <c r="K30" s="213"/>
      <c r="M30">
        <v>3</v>
      </c>
    </row>
    <row r="31" spans="1:13" ht="15.75" thickBot="1">
      <c r="A31" s="210"/>
      <c r="B31" s="1"/>
      <c r="C31" s="1"/>
      <c r="D31" s="218" t="str">
        <f>IFERROR(VLOOKUP(CONCATENATE("BS-",$M31),Utilização_de_Taxa_de_Bancada!C$11:J$66,4,FALSE),"")</f>
        <v/>
      </c>
      <c r="E31" s="219" t="str">
        <f>IFERROR(VLOOKUP(CONCATENATE("BS-",$M31),Utilização_de_Taxa_de_Bancada!C$11:J$66,5,FALSE),"")</f>
        <v/>
      </c>
      <c r="F31" s="220" t="str">
        <f>IFERROR(VLOOKUP(CONCATENATE("BS-",$M31),Utilização_de_Taxa_de_Bancada!C$11:J$66,6,FALSE),"")</f>
        <v/>
      </c>
      <c r="G31" s="221" t="str">
        <f>IFERROR(VLOOKUP(CONCATENATE("BS-",$M31),Utilização_de_Taxa_de_Bancada!C$11:J$66,7,FALSE),"")</f>
        <v/>
      </c>
      <c r="H31" s="222" t="str">
        <f>IFERROR(VLOOKUP(CONCATENATE("BS-",$M31),Utilização_de_Taxa_de_Bancada!C$11:J$66,8,FALSE),"")</f>
        <v/>
      </c>
      <c r="I31" s="212"/>
      <c r="J31" s="1"/>
      <c r="K31" s="213"/>
      <c r="M31">
        <v>4</v>
      </c>
    </row>
    <row r="32" spans="1:13" ht="15.75" thickBot="1">
      <c r="A32" s="210"/>
      <c r="B32" s="1"/>
      <c r="C32" s="1"/>
      <c r="D32" s="218" t="str">
        <f>IFERROR(VLOOKUP(CONCATENATE("BS-",$M32),Utilização_de_Taxa_de_Bancada!C$11:J$66,4,FALSE),"")</f>
        <v/>
      </c>
      <c r="E32" s="219" t="str">
        <f>IFERROR(VLOOKUP(CONCATENATE("BS-",$M32),Utilização_de_Taxa_de_Bancada!C$11:J$66,5,FALSE),"")</f>
        <v/>
      </c>
      <c r="F32" s="220" t="str">
        <f>IFERROR(VLOOKUP(CONCATENATE("BS-",$M32),Utilização_de_Taxa_de_Bancada!C$11:J$66,6,FALSE),"")</f>
        <v/>
      </c>
      <c r="G32" s="221" t="str">
        <f>IFERROR(VLOOKUP(CONCATENATE("BS-",$M32),Utilização_de_Taxa_de_Bancada!C$11:J$66,7,FALSE),"")</f>
        <v/>
      </c>
      <c r="H32" s="222" t="str">
        <f>IFERROR(VLOOKUP(CONCATENATE("BS-",$M32),Utilização_de_Taxa_de_Bancada!C$11:J$66,8,FALSE),"")</f>
        <v/>
      </c>
      <c r="I32" s="223"/>
      <c r="J32" s="1"/>
      <c r="K32" s="213"/>
      <c r="M32">
        <v>5</v>
      </c>
    </row>
    <row r="33" spans="1:13" ht="19.5" thickBot="1">
      <c r="A33" s="210"/>
      <c r="B33" s="224"/>
      <c r="C33" s="1"/>
      <c r="D33" s="218" t="str">
        <f>IFERROR(VLOOKUP(CONCATENATE("BS-",$M33),Utilização_de_Taxa_de_Bancada!C$11:J$66,4,FALSE),"")</f>
        <v/>
      </c>
      <c r="E33" s="219" t="str">
        <f>IFERROR(VLOOKUP(CONCATENATE("BS-",$M33),Utilização_de_Taxa_de_Bancada!C$11:J$66,5,FALSE),"")</f>
        <v/>
      </c>
      <c r="F33" s="220" t="str">
        <f>IFERROR(VLOOKUP(CONCATENATE("BS-",$M33),Utilização_de_Taxa_de_Bancada!C$11:J$66,6,FALSE),"")</f>
        <v/>
      </c>
      <c r="G33" s="221" t="str">
        <f>IFERROR(VLOOKUP(CONCATENATE("BS-",$M33),Utilização_de_Taxa_de_Bancada!C$11:J$66,7,FALSE),"")</f>
        <v/>
      </c>
      <c r="H33" s="222" t="str">
        <f>IFERROR(VLOOKUP(CONCATENATE("BS-",$M33),Utilização_de_Taxa_de_Bancada!C$11:J$66,8,FALSE),"")</f>
        <v/>
      </c>
      <c r="I33" s="223"/>
      <c r="J33" s="1"/>
      <c r="K33" s="213"/>
      <c r="M33">
        <v>6</v>
      </c>
    </row>
    <row r="34" spans="1:13" ht="15.75" thickBot="1">
      <c r="A34" s="210"/>
      <c r="B34" s="1"/>
      <c r="C34" s="1"/>
      <c r="D34" s="218" t="str">
        <f>IFERROR(VLOOKUP(CONCATENATE("BS-",$M34),Utilização_de_Taxa_de_Bancada!C$11:J$66,4,FALSE),"")</f>
        <v/>
      </c>
      <c r="E34" s="219" t="str">
        <f>IFERROR(VLOOKUP(CONCATENATE("BS-",$M34),Utilização_de_Taxa_de_Bancada!C$11:J$66,5,FALSE),"")</f>
        <v/>
      </c>
      <c r="F34" s="220" t="str">
        <f>IFERROR(VLOOKUP(CONCATENATE("BS-",$M34),Utilização_de_Taxa_de_Bancada!C$11:J$66,6,FALSE),"")</f>
        <v/>
      </c>
      <c r="G34" s="221" t="str">
        <f>IFERROR(VLOOKUP(CONCATENATE("BS-",$M34),Utilização_de_Taxa_de_Bancada!C$11:J$66,7,FALSE),"")</f>
        <v/>
      </c>
      <c r="H34" s="222" t="str">
        <f>IFERROR(VLOOKUP(CONCATENATE("BS-",$M34),Utilização_de_Taxa_de_Bancada!C$11:J$66,8,FALSE),"")</f>
        <v/>
      </c>
      <c r="I34" s="223"/>
      <c r="J34" s="1"/>
      <c r="K34" s="213"/>
      <c r="M34">
        <v>7</v>
      </c>
    </row>
    <row r="35" spans="1:13" ht="15.75" thickBot="1">
      <c r="A35" s="210"/>
      <c r="B35" s="1"/>
      <c r="C35" s="1"/>
      <c r="D35" s="218" t="str">
        <f>IFERROR(VLOOKUP(CONCATENATE("BS-",$M35),Utilização_de_Taxa_de_Bancada!C$11:J$66,4,FALSE),"")</f>
        <v/>
      </c>
      <c r="E35" s="219" t="str">
        <f>IFERROR(VLOOKUP(CONCATENATE("BS-",$M35),Utilização_de_Taxa_de_Bancada!C$11:J$66,5,FALSE),"")</f>
        <v/>
      </c>
      <c r="F35" s="220" t="str">
        <f>IFERROR(VLOOKUP(CONCATENATE("BS-",$M35),Utilização_de_Taxa_de_Bancada!C$11:J$66,6,FALSE),"")</f>
        <v/>
      </c>
      <c r="G35" s="221" t="str">
        <f>IFERROR(VLOOKUP(CONCATENATE("BS-",$M35),Utilização_de_Taxa_de_Bancada!C$11:J$66,7,FALSE),"")</f>
        <v/>
      </c>
      <c r="H35" s="222" t="str">
        <f>IFERROR(VLOOKUP(CONCATENATE("BS-",$M35),Utilização_de_Taxa_de_Bancada!C$11:J$66,8,FALSE),"")</f>
        <v/>
      </c>
      <c r="I35" s="223"/>
      <c r="J35" s="1"/>
      <c r="K35" s="213"/>
      <c r="M35">
        <v>8</v>
      </c>
    </row>
    <row r="36" spans="1:13" ht="15.75" thickBot="1">
      <c r="A36" s="210"/>
      <c r="B36" s="1"/>
      <c r="C36" s="1"/>
      <c r="D36" s="218" t="str">
        <f>IFERROR(VLOOKUP(CONCATENATE("BS-",$M36),Utilização_de_Taxa_de_Bancada!C$11:J$66,4,FALSE),"")</f>
        <v/>
      </c>
      <c r="E36" s="219" t="str">
        <f>IFERROR(VLOOKUP(CONCATENATE("BS-",$M36),Utilização_de_Taxa_de_Bancada!C$11:J$66,5,FALSE),"")</f>
        <v/>
      </c>
      <c r="F36" s="220" t="str">
        <f>IFERROR(VLOOKUP(CONCATENATE("BS-",$M36),Utilização_de_Taxa_de_Bancada!C$11:J$66,6,FALSE),"")</f>
        <v/>
      </c>
      <c r="G36" s="221" t="str">
        <f>IFERROR(VLOOKUP(CONCATENATE("BS-",$M36),Utilização_de_Taxa_de_Bancada!C$11:J$66,7,FALSE),"")</f>
        <v/>
      </c>
      <c r="H36" s="222" t="str">
        <f>IFERROR(VLOOKUP(CONCATENATE("BS-",$M36),Utilização_de_Taxa_de_Bancada!C$11:J$66,8,FALSE),"")</f>
        <v/>
      </c>
      <c r="I36" s="223"/>
      <c r="J36" s="1"/>
      <c r="K36" s="213"/>
      <c r="M36">
        <v>9</v>
      </c>
    </row>
    <row r="37" spans="1:13" ht="15.75" thickBot="1">
      <c r="A37" s="210"/>
      <c r="B37" s="1"/>
      <c r="C37" s="1"/>
      <c r="D37" s="218" t="str">
        <f>IFERROR(VLOOKUP(CONCATENATE("BS-",$M37),Utilização_de_Taxa_de_Bancada!C$11:J$66,4,FALSE),"")</f>
        <v/>
      </c>
      <c r="E37" s="219" t="str">
        <f>IFERROR(VLOOKUP(CONCATENATE("BS-",$M37),Utilização_de_Taxa_de_Bancada!C$11:J$66,5,FALSE),"")</f>
        <v/>
      </c>
      <c r="F37" s="220" t="str">
        <f>IFERROR(VLOOKUP(CONCATENATE("BS-",$M37),Utilização_de_Taxa_de_Bancada!C$11:J$66,6,FALSE),"")</f>
        <v/>
      </c>
      <c r="G37" s="221" t="str">
        <f>IFERROR(VLOOKUP(CONCATENATE("BS-",$M37),Utilização_de_Taxa_de_Bancada!C$11:J$66,7,FALSE),"")</f>
        <v/>
      </c>
      <c r="H37" s="222" t="str">
        <f>IFERROR(VLOOKUP(CONCATENATE("BS-",$M37),Utilização_de_Taxa_de_Bancada!C$11:J$66,8,FALSE),"")</f>
        <v/>
      </c>
      <c r="I37" s="223"/>
      <c r="J37" s="1"/>
      <c r="K37" s="213"/>
      <c r="M37">
        <v>10</v>
      </c>
    </row>
    <row r="38" spans="1:13" ht="15.75" thickBot="1">
      <c r="A38" s="210"/>
      <c r="B38" s="1"/>
      <c r="C38" s="1"/>
      <c r="D38" s="218" t="str">
        <f>IFERROR(VLOOKUP(CONCATENATE("BS-",$M38),Utilização_de_Taxa_de_Bancada!C$11:J$66,4,FALSE),"")</f>
        <v/>
      </c>
      <c r="E38" s="219" t="str">
        <f>IFERROR(VLOOKUP(CONCATENATE("BS-",$M38),Utilização_de_Taxa_de_Bancada!C$11:J$66,5,FALSE),"")</f>
        <v/>
      </c>
      <c r="F38" s="220" t="str">
        <f>IFERROR(VLOOKUP(CONCATENATE("BS-",$M38),Utilização_de_Taxa_de_Bancada!C$11:J$66,6,FALSE),"")</f>
        <v/>
      </c>
      <c r="G38" s="221" t="str">
        <f>IFERROR(VLOOKUP(CONCATENATE("BS-",$M38),Utilização_de_Taxa_de_Bancada!C$11:J$66,7,FALSE),"")</f>
        <v/>
      </c>
      <c r="H38" s="222" t="str">
        <f>IFERROR(VLOOKUP(CONCATENATE("BS-",$M38),Utilização_de_Taxa_de_Bancada!C$11:J$66,8,FALSE),"")</f>
        <v/>
      </c>
      <c r="I38" s="223"/>
      <c r="J38" s="1"/>
      <c r="K38" s="213"/>
      <c r="M38">
        <v>11</v>
      </c>
    </row>
    <row r="39" spans="1:13" ht="15.75" thickBot="1">
      <c r="A39" s="210"/>
      <c r="B39" s="1"/>
      <c r="C39" s="1"/>
      <c r="D39" s="218" t="str">
        <f>IFERROR(VLOOKUP(CONCATENATE("BS-",$M39),Utilização_de_Taxa_de_Bancada!C$11:J$66,4,FALSE),"")</f>
        <v/>
      </c>
      <c r="E39" s="219" t="str">
        <f>IFERROR(VLOOKUP(CONCATENATE("BS-",$M39),Utilização_de_Taxa_de_Bancada!C$11:J$66,5,FALSE),"")</f>
        <v/>
      </c>
      <c r="F39" s="220" t="str">
        <f>IFERROR(VLOOKUP(CONCATENATE("BS-",$M39),Utilização_de_Taxa_de_Bancada!C$11:J$66,6,FALSE),"")</f>
        <v/>
      </c>
      <c r="G39" s="221" t="str">
        <f>IFERROR(VLOOKUP(CONCATENATE("BS-",$M39),Utilização_de_Taxa_de_Bancada!C$11:J$66,7,FALSE),"")</f>
        <v/>
      </c>
      <c r="H39" s="222" t="str">
        <f>IFERROR(VLOOKUP(CONCATENATE("BS-",$M39),Utilização_de_Taxa_de_Bancada!C$11:J$66,8,FALSE),"")</f>
        <v/>
      </c>
      <c r="I39" s="223"/>
      <c r="J39" s="1"/>
      <c r="K39" s="213"/>
      <c r="M39">
        <v>12</v>
      </c>
    </row>
    <row r="40" spans="1:13" ht="15.75" thickBot="1">
      <c r="A40" s="210"/>
      <c r="B40" s="1"/>
      <c r="C40" s="1"/>
      <c r="D40" s="218" t="str">
        <f>IFERROR(VLOOKUP(CONCATENATE("BS-",$M40),Utilização_de_Taxa_de_Bancada!C$11:J$66,4,FALSE),"")</f>
        <v/>
      </c>
      <c r="E40" s="219" t="str">
        <f>IFERROR(VLOOKUP(CONCATENATE("BS-",$M40),Utilização_de_Taxa_de_Bancada!C$11:J$66,5,FALSE),"")</f>
        <v/>
      </c>
      <c r="F40" s="220" t="str">
        <f>IFERROR(VLOOKUP(CONCATENATE("BS-",$M40),Utilização_de_Taxa_de_Bancada!C$11:J$66,6,FALSE),"")</f>
        <v/>
      </c>
      <c r="G40" s="221" t="str">
        <f>IFERROR(VLOOKUP(CONCATENATE("BS-",$M40),Utilização_de_Taxa_de_Bancada!C$11:J$66,7,FALSE),"")</f>
        <v/>
      </c>
      <c r="H40" s="222" t="str">
        <f>IFERROR(VLOOKUP(CONCATENATE("BS-",$M40),Utilização_de_Taxa_de_Bancada!C$11:J$66,8,FALSE),"")</f>
        <v/>
      </c>
      <c r="I40" s="223"/>
      <c r="J40" s="1"/>
      <c r="K40" s="213"/>
      <c r="M40">
        <v>13</v>
      </c>
    </row>
    <row r="41" spans="1:13" ht="15.75" thickBot="1">
      <c r="A41" s="210"/>
      <c r="B41" s="1"/>
      <c r="C41" s="1"/>
      <c r="D41" s="218" t="str">
        <f>IFERROR(VLOOKUP(CONCATENATE("BS-",$M41),Utilização_de_Taxa_de_Bancada!C$11:J$66,4,FALSE),"")</f>
        <v/>
      </c>
      <c r="E41" s="219" t="str">
        <f>IFERROR(VLOOKUP(CONCATENATE("BS-",$M41),Utilização_de_Taxa_de_Bancada!C$11:J$66,5,FALSE),"")</f>
        <v/>
      </c>
      <c r="F41" s="220" t="str">
        <f>IFERROR(VLOOKUP(CONCATENATE("BS-",$M41),Utilização_de_Taxa_de_Bancada!C$11:J$66,6,FALSE),"")</f>
        <v/>
      </c>
      <c r="G41" s="221" t="str">
        <f>IFERROR(VLOOKUP(CONCATENATE("BS-",$M41),Utilização_de_Taxa_de_Bancada!C$11:J$66,7,FALSE),"")</f>
        <v/>
      </c>
      <c r="H41" s="222" t="str">
        <f>IFERROR(VLOOKUP(CONCATENATE("BS-",$M41),Utilização_de_Taxa_de_Bancada!C$11:J$66,8,FALSE),"")</f>
        <v/>
      </c>
      <c r="I41" s="223"/>
      <c r="J41" s="1"/>
      <c r="K41" s="213"/>
      <c r="M41">
        <v>14</v>
      </c>
    </row>
    <row r="42" spans="1:13" ht="15.75" thickBot="1">
      <c r="A42" s="210"/>
      <c r="B42" s="1"/>
      <c r="C42" s="1"/>
      <c r="D42" s="218" t="str">
        <f>IFERROR(VLOOKUP(CONCATENATE("BS-",$M42),Utilização_de_Taxa_de_Bancada!C$11:J$66,4,FALSE),"")</f>
        <v/>
      </c>
      <c r="E42" s="219" t="str">
        <f>IFERROR(VLOOKUP(CONCATENATE("BS-",$M42),Utilização_de_Taxa_de_Bancada!C$11:J$66,5,FALSE),"")</f>
        <v/>
      </c>
      <c r="F42" s="220" t="str">
        <f>IFERROR(VLOOKUP(CONCATENATE("BS-",$M42),Utilização_de_Taxa_de_Bancada!C$11:J$66,6,FALSE),"")</f>
        <v/>
      </c>
      <c r="G42" s="221" t="str">
        <f>IFERROR(VLOOKUP(CONCATENATE("BS-",$M42),Utilização_de_Taxa_de_Bancada!C$11:J$66,7,FALSE),"")</f>
        <v/>
      </c>
      <c r="H42" s="222" t="str">
        <f>IFERROR(VLOOKUP(CONCATENATE("BS-",$M42),Utilização_de_Taxa_de_Bancada!C$11:J$66,8,FALSE),"")</f>
        <v/>
      </c>
      <c r="I42" s="223"/>
      <c r="J42" s="1"/>
      <c r="K42" s="213"/>
      <c r="M42">
        <v>15</v>
      </c>
    </row>
    <row r="43" spans="1:13" ht="15.75" thickBot="1">
      <c r="A43" s="210"/>
      <c r="B43" s="1"/>
      <c r="C43" s="1"/>
      <c r="D43" s="218" t="str">
        <f>IFERROR(VLOOKUP(CONCATENATE("BS-",$M43),Utilização_de_Taxa_de_Bancada!C$11:J$66,4,FALSE),"")</f>
        <v/>
      </c>
      <c r="E43" s="219" t="str">
        <f>IFERROR(VLOOKUP(CONCATENATE("BS-",$M43),Utilização_de_Taxa_de_Bancada!C$11:J$66,5,FALSE),"")</f>
        <v/>
      </c>
      <c r="F43" s="220" t="str">
        <f>IFERROR(VLOOKUP(CONCATENATE("BS-",$M43),Utilização_de_Taxa_de_Bancada!C$11:J$66,6,FALSE),"")</f>
        <v/>
      </c>
      <c r="G43" s="221" t="str">
        <f>IFERROR(VLOOKUP(CONCATENATE("BS-",$M43),Utilização_de_Taxa_de_Bancada!C$11:J$66,7,FALSE),"")</f>
        <v/>
      </c>
      <c r="H43" s="222" t="str">
        <f>IFERROR(VLOOKUP(CONCATENATE("BS-",$M43),Utilização_de_Taxa_de_Bancada!C$11:J$66,8,FALSE),"")</f>
        <v/>
      </c>
      <c r="I43" s="223"/>
      <c r="J43" s="1"/>
      <c r="K43" s="213"/>
      <c r="M43">
        <v>16</v>
      </c>
    </row>
    <row r="44" spans="1:13" ht="15.75" thickBot="1">
      <c r="A44" s="210"/>
      <c r="B44" s="1"/>
      <c r="C44" s="1"/>
      <c r="D44" s="218" t="str">
        <f>IFERROR(VLOOKUP(CONCATENATE("BS-",$M44),Utilização_de_Taxa_de_Bancada!C$11:J$66,4,FALSE),"")</f>
        <v/>
      </c>
      <c r="E44" s="219" t="str">
        <f>IFERROR(VLOOKUP(CONCATENATE("BS-",$M44),Utilização_de_Taxa_de_Bancada!C$11:J$66,5,FALSE),"")</f>
        <v/>
      </c>
      <c r="F44" s="220" t="str">
        <f>IFERROR(VLOOKUP(CONCATENATE("BS-",$M44),Utilização_de_Taxa_de_Bancada!C$11:J$66,6,FALSE),"")</f>
        <v/>
      </c>
      <c r="G44" s="221" t="str">
        <f>IFERROR(VLOOKUP(CONCATENATE("BS-",$M44),Utilização_de_Taxa_de_Bancada!C$11:J$66,7,FALSE),"")</f>
        <v/>
      </c>
      <c r="H44" s="222" t="str">
        <f>IFERROR(VLOOKUP(CONCATENATE("BS-",$M44),Utilização_de_Taxa_de_Bancada!C$11:J$66,8,FALSE),"")</f>
        <v/>
      </c>
      <c r="I44" s="223"/>
      <c r="J44" s="1"/>
      <c r="K44" s="213"/>
      <c r="M44">
        <v>17</v>
      </c>
    </row>
    <row r="45" spans="1:13" ht="15.75" thickBot="1">
      <c r="A45" s="210"/>
      <c r="B45" s="1"/>
      <c r="C45" s="1"/>
      <c r="D45" s="218" t="str">
        <f>IFERROR(VLOOKUP(CONCATENATE("BS-",$M45),Utilização_de_Taxa_de_Bancada!C$11:J$66,4,FALSE),"")</f>
        <v/>
      </c>
      <c r="E45" s="219" t="str">
        <f>IFERROR(VLOOKUP(CONCATENATE("BS-",$M45),Utilização_de_Taxa_de_Bancada!C$11:J$66,5,FALSE),"")</f>
        <v/>
      </c>
      <c r="F45" s="220" t="str">
        <f>IFERROR(VLOOKUP(CONCATENATE("BS-",$M45),Utilização_de_Taxa_de_Bancada!C$11:J$66,6,FALSE),"")</f>
        <v/>
      </c>
      <c r="G45" s="221" t="str">
        <f>IFERROR(VLOOKUP(CONCATENATE("BS-",$M45),Utilização_de_Taxa_de_Bancada!C$11:J$66,7,FALSE),"")</f>
        <v/>
      </c>
      <c r="H45" s="222" t="str">
        <f>IFERROR(VLOOKUP(CONCATENATE("BS-",$M45),Utilização_de_Taxa_de_Bancada!C$11:J$66,8,FALSE),"")</f>
        <v/>
      </c>
      <c r="I45" s="223"/>
      <c r="J45" s="1"/>
      <c r="K45" s="213"/>
      <c r="M45">
        <v>18</v>
      </c>
    </row>
    <row r="46" spans="1:13" ht="15.75" thickBot="1">
      <c r="A46" s="210"/>
      <c r="B46" s="1"/>
      <c r="C46" s="1"/>
      <c r="D46" s="218" t="str">
        <f>IFERROR(VLOOKUP(CONCATENATE("BS-",$M46),Utilização_de_Taxa_de_Bancada!C$11:J$66,4,FALSE),"")</f>
        <v/>
      </c>
      <c r="E46" s="219" t="str">
        <f>IFERROR(VLOOKUP(CONCATENATE("BS-",$M46),Utilização_de_Taxa_de_Bancada!C$11:J$66,5,FALSE),"")</f>
        <v/>
      </c>
      <c r="F46" s="220" t="str">
        <f>IFERROR(VLOOKUP(CONCATENATE("BS-",$M46),Utilização_de_Taxa_de_Bancada!C$11:J$66,6,FALSE),"")</f>
        <v/>
      </c>
      <c r="G46" s="221" t="str">
        <f>IFERROR(VLOOKUP(CONCATENATE("BS-",$M46),Utilização_de_Taxa_de_Bancada!C$11:J$66,7,FALSE),"")</f>
        <v/>
      </c>
      <c r="H46" s="222" t="str">
        <f>IFERROR(VLOOKUP(CONCATENATE("BS-",$M46),Utilização_de_Taxa_de_Bancada!C$11:J$66,8,FALSE),"")</f>
        <v/>
      </c>
      <c r="I46" s="223"/>
      <c r="J46" s="1"/>
      <c r="K46" s="213"/>
      <c r="M46">
        <v>19</v>
      </c>
    </row>
    <row r="47" spans="1:13" ht="15.75" thickBot="1">
      <c r="A47" s="210"/>
      <c r="B47" s="1"/>
      <c r="C47" s="1"/>
      <c r="D47" s="218" t="str">
        <f>IFERROR(VLOOKUP(CONCATENATE("BS-",$M47),Utilização_de_Taxa_de_Bancada!C$11:J$66,4,FALSE),"")</f>
        <v/>
      </c>
      <c r="E47" s="219" t="str">
        <f>IFERROR(VLOOKUP(CONCATENATE("BS-",$M47),Utilização_de_Taxa_de_Bancada!C$11:J$66,5,FALSE),"")</f>
        <v/>
      </c>
      <c r="F47" s="220" t="str">
        <f>IFERROR(VLOOKUP(CONCATENATE("BS-",$M47),Utilização_de_Taxa_de_Bancada!C$11:J$66,6,FALSE),"")</f>
        <v/>
      </c>
      <c r="G47" s="221" t="str">
        <f>IFERROR(VLOOKUP(CONCATENATE("BS-",$M47),Utilização_de_Taxa_de_Bancada!C$11:J$66,7,FALSE),"")</f>
        <v/>
      </c>
      <c r="H47" s="222" t="str">
        <f>IFERROR(VLOOKUP(CONCATENATE("BS-",$M47),Utilização_de_Taxa_de_Bancada!C$11:J$66,8,FALSE),"")</f>
        <v/>
      </c>
      <c r="I47" s="223"/>
      <c r="J47" s="1"/>
      <c r="K47" s="213"/>
      <c r="M47">
        <v>20</v>
      </c>
    </row>
    <row r="48" spans="1:13" ht="15.75" thickBot="1">
      <c r="A48" s="210"/>
      <c r="B48" s="1"/>
      <c r="C48" s="1"/>
      <c r="D48" s="218" t="str">
        <f>IFERROR(VLOOKUP(CONCATENATE("BS-",$M48),Utilização_de_Taxa_de_Bancada!C$11:J$66,4,FALSE),"")</f>
        <v/>
      </c>
      <c r="E48" s="219" t="str">
        <f>IFERROR(VLOOKUP(CONCATENATE("BS-",$M48),Utilização_de_Taxa_de_Bancada!C$11:J$66,5,FALSE),"")</f>
        <v/>
      </c>
      <c r="F48" s="220" t="str">
        <f>IFERROR(VLOOKUP(CONCATENATE("BS-",$M48),Utilização_de_Taxa_de_Bancada!C$11:J$66,6,FALSE),"")</f>
        <v/>
      </c>
      <c r="G48" s="221" t="str">
        <f>IFERROR(VLOOKUP(CONCATENATE("BS-",$M48),Utilização_de_Taxa_de_Bancada!C$11:J$66,7,FALSE),"")</f>
        <v/>
      </c>
      <c r="H48" s="222" t="str">
        <f>IFERROR(VLOOKUP(CONCATENATE("BS-",$M48),Utilização_de_Taxa_de_Bancada!C$11:J$66,8,FALSE),"")</f>
        <v/>
      </c>
      <c r="I48" s="223"/>
      <c r="J48" s="1"/>
      <c r="K48" s="213"/>
      <c r="M48">
        <v>21</v>
      </c>
    </row>
    <row r="49" spans="1:13" ht="15.75" thickBot="1">
      <c r="A49" s="210"/>
      <c r="B49" s="1"/>
      <c r="C49" s="1"/>
      <c r="D49" s="218" t="str">
        <f>IFERROR(VLOOKUP(CONCATENATE("BS-",$M49),Utilização_de_Taxa_de_Bancada!C$11:J$66,4,FALSE),"")</f>
        <v/>
      </c>
      <c r="E49" s="219" t="str">
        <f>IFERROR(VLOOKUP(CONCATENATE("BS-",$M49),Utilização_de_Taxa_de_Bancada!C$11:J$66,5,FALSE),"")</f>
        <v/>
      </c>
      <c r="F49" s="220" t="str">
        <f>IFERROR(VLOOKUP(CONCATENATE("BS-",$M49),Utilização_de_Taxa_de_Bancada!C$11:J$66,6,FALSE),"")</f>
        <v/>
      </c>
      <c r="G49" s="221" t="str">
        <f>IFERROR(VLOOKUP(CONCATENATE("BS-",$M49),Utilização_de_Taxa_de_Bancada!C$11:J$66,7,FALSE),"")</f>
        <v/>
      </c>
      <c r="H49" s="222" t="str">
        <f>IFERROR(VLOOKUP(CONCATENATE("BS-",$M49),Utilização_de_Taxa_de_Bancada!C$11:J$66,8,FALSE),"")</f>
        <v/>
      </c>
      <c r="I49" s="223"/>
      <c r="J49" s="1"/>
      <c r="K49" s="213"/>
      <c r="M49">
        <v>22</v>
      </c>
    </row>
    <row r="50" spans="1:13" ht="15.75" thickBot="1">
      <c r="A50" s="210"/>
      <c r="B50" s="1"/>
      <c r="C50" s="1"/>
      <c r="D50" s="218" t="str">
        <f>IFERROR(VLOOKUP(CONCATENATE("BS-",$M50),Utilização_de_Taxa_de_Bancada!C$11:J$66,4,FALSE),"")</f>
        <v/>
      </c>
      <c r="E50" s="219" t="str">
        <f>IFERROR(VLOOKUP(CONCATENATE("BS-",$M50),Utilização_de_Taxa_de_Bancada!C$11:J$66,5,FALSE),"")</f>
        <v/>
      </c>
      <c r="F50" s="220" t="str">
        <f>IFERROR(VLOOKUP(CONCATENATE("BS-",$M50),Utilização_de_Taxa_de_Bancada!C$11:J$66,6,FALSE),"")</f>
        <v/>
      </c>
      <c r="G50" s="221" t="str">
        <f>IFERROR(VLOOKUP(CONCATENATE("BS-",$M50),Utilização_de_Taxa_de_Bancada!C$11:J$66,7,FALSE),"")</f>
        <v/>
      </c>
      <c r="H50" s="222" t="str">
        <f>IFERROR(VLOOKUP(CONCATENATE("BS-",$M50),Utilização_de_Taxa_de_Bancada!C$11:J$66,8,FALSE),"")</f>
        <v/>
      </c>
      <c r="I50" s="223"/>
      <c r="J50" s="1"/>
      <c r="K50" s="213"/>
      <c r="M50">
        <v>23</v>
      </c>
    </row>
    <row r="51" spans="1:13" ht="15.75" thickBot="1">
      <c r="A51" s="210"/>
      <c r="B51" s="1"/>
      <c r="C51" s="1"/>
      <c r="D51" s="218" t="str">
        <f>IFERROR(VLOOKUP(CONCATENATE("BS-",$M51),Utilização_de_Taxa_de_Bancada!C$11:J$66,4,FALSE),"")</f>
        <v/>
      </c>
      <c r="E51" s="219" t="str">
        <f>IFERROR(VLOOKUP(CONCATENATE("BS-",$M51),Utilização_de_Taxa_de_Bancada!C$11:J$66,5,FALSE),"")</f>
        <v/>
      </c>
      <c r="F51" s="220" t="str">
        <f>IFERROR(VLOOKUP(CONCATENATE("BS-",$M51),Utilização_de_Taxa_de_Bancada!C$11:J$66,6,FALSE),"")</f>
        <v/>
      </c>
      <c r="G51" s="221" t="str">
        <f>IFERROR(VLOOKUP(CONCATENATE("BS-",$M51),Utilização_de_Taxa_de_Bancada!C$11:J$66,7,FALSE),"")</f>
        <v/>
      </c>
      <c r="H51" s="222" t="str">
        <f>IFERROR(VLOOKUP(CONCATENATE("BS-",$M51),Utilização_de_Taxa_de_Bancada!C$11:J$66,8,FALSE),"")</f>
        <v/>
      </c>
      <c r="I51" s="223"/>
      <c r="J51" s="1"/>
      <c r="K51" s="213"/>
      <c r="M51">
        <v>24</v>
      </c>
    </row>
    <row r="52" spans="1:13" ht="15.75" thickBot="1">
      <c r="A52" s="210"/>
      <c r="B52" s="1"/>
      <c r="C52" s="1"/>
      <c r="D52" s="218" t="str">
        <f>IFERROR(VLOOKUP(CONCATENATE("BS-",$M52),Utilização_de_Taxa_de_Bancada!C$11:J$66,4,FALSE),"")</f>
        <v/>
      </c>
      <c r="E52" s="219" t="str">
        <f>IFERROR(VLOOKUP(CONCATENATE("BS-",$M52),Utilização_de_Taxa_de_Bancada!C$11:J$66,5,FALSE),"")</f>
        <v/>
      </c>
      <c r="F52" s="220" t="str">
        <f>IFERROR(VLOOKUP(CONCATENATE("BS-",$M52),Utilização_de_Taxa_de_Bancada!C$11:J$66,6,FALSE),"")</f>
        <v/>
      </c>
      <c r="G52" s="221" t="str">
        <f>IFERROR(VLOOKUP(CONCATENATE("BS-",$M52),Utilização_de_Taxa_de_Bancada!C$11:J$66,7,FALSE),"")</f>
        <v/>
      </c>
      <c r="H52" s="222" t="str">
        <f>IFERROR(VLOOKUP(CONCATENATE("BS-",$M52),Utilização_de_Taxa_de_Bancada!C$11:J$66,8,FALSE),"")</f>
        <v/>
      </c>
      <c r="I52" s="223"/>
      <c r="J52" s="1"/>
      <c r="K52" s="213"/>
      <c r="M52">
        <v>25</v>
      </c>
    </row>
    <row r="53" spans="1:13" ht="15.75" thickBot="1">
      <c r="A53" s="210"/>
      <c r="B53" s="225"/>
      <c r="C53" s="1"/>
      <c r="D53" s="218" t="str">
        <f>IFERROR(VLOOKUP(CONCATENATE("BS-",$M53),Utilização_de_Taxa_de_Bancada!C$11:J$66,4,FALSE),"")</f>
        <v/>
      </c>
      <c r="E53" s="219" t="str">
        <f>IFERROR(VLOOKUP(CONCATENATE("BS-",$M53),Utilização_de_Taxa_de_Bancada!C$11:J$66,5,FALSE),"")</f>
        <v/>
      </c>
      <c r="F53" s="220" t="str">
        <f>IFERROR(VLOOKUP(CONCATENATE("BS-",$M53),Utilização_de_Taxa_de_Bancada!C$11:J$66,6,FALSE),"")</f>
        <v/>
      </c>
      <c r="G53" s="221" t="str">
        <f>IFERROR(VLOOKUP(CONCATENATE("BS-",$M53),Utilização_de_Taxa_de_Bancada!C$11:J$66,7,FALSE),"")</f>
        <v/>
      </c>
      <c r="H53" s="222" t="str">
        <f>IFERROR(VLOOKUP(CONCATENATE("BS-",$M53),Utilização_de_Taxa_de_Bancada!C$11:J$66,8,FALSE),"")</f>
        <v/>
      </c>
      <c r="I53" s="223"/>
      <c r="J53" s="1"/>
      <c r="K53" s="213"/>
      <c r="M53">
        <v>26</v>
      </c>
    </row>
    <row r="54" spans="1:13" ht="15.75" thickBot="1">
      <c r="A54" s="210"/>
      <c r="B54" s="225"/>
      <c r="C54" s="1"/>
      <c r="D54" s="218" t="str">
        <f>IFERROR(VLOOKUP(CONCATENATE("BS-",$M54),Utilização_de_Taxa_de_Bancada!C$11:J$66,4,FALSE),"")</f>
        <v/>
      </c>
      <c r="E54" s="219" t="str">
        <f>IFERROR(VLOOKUP(CONCATENATE("BS-",$M54),Utilização_de_Taxa_de_Bancada!C$11:J$66,5,FALSE),"")</f>
        <v/>
      </c>
      <c r="F54" s="220" t="str">
        <f>IFERROR(VLOOKUP(CONCATENATE("BS-",$M54),Utilização_de_Taxa_de_Bancada!C$11:J$66,6,FALSE),"")</f>
        <v/>
      </c>
      <c r="G54" s="221" t="str">
        <f>IFERROR(VLOOKUP(CONCATENATE("BS-",$M54),Utilização_de_Taxa_de_Bancada!C$11:J$66,7,FALSE),"")</f>
        <v/>
      </c>
      <c r="H54" s="222" t="str">
        <f>IFERROR(VLOOKUP(CONCATENATE("BS-",$M54),Utilização_de_Taxa_de_Bancada!C$11:J$66,8,FALSE),"")</f>
        <v/>
      </c>
      <c r="I54" s="223"/>
      <c r="J54" s="1"/>
      <c r="K54" s="213"/>
      <c r="M54">
        <v>27</v>
      </c>
    </row>
    <row r="55" spans="1:13" ht="15.75" thickBot="1">
      <c r="A55" s="210"/>
      <c r="B55" s="225"/>
      <c r="C55" s="1"/>
      <c r="D55" s="218" t="str">
        <f>IFERROR(VLOOKUP(CONCATENATE("BS-",$M55),Utilização_de_Taxa_de_Bancada!C$11:J$66,4,FALSE),"")</f>
        <v/>
      </c>
      <c r="E55" s="219" t="str">
        <f>IFERROR(VLOOKUP(CONCATENATE("BS-",$M55),Utilização_de_Taxa_de_Bancada!C$11:J$66,5,FALSE),"")</f>
        <v/>
      </c>
      <c r="F55" s="220" t="str">
        <f>IFERROR(VLOOKUP(CONCATENATE("BS-",$M55),Utilização_de_Taxa_de_Bancada!C$11:J$66,6,FALSE),"")</f>
        <v/>
      </c>
      <c r="G55" s="221" t="str">
        <f>IFERROR(VLOOKUP(CONCATENATE("BS-",$M55),Utilização_de_Taxa_de_Bancada!C$11:J$66,7,FALSE),"")</f>
        <v/>
      </c>
      <c r="H55" s="222" t="str">
        <f>IFERROR(VLOOKUP(CONCATENATE("BS-",$M55),Utilização_de_Taxa_de_Bancada!C$11:J$66,8,FALSE),"")</f>
        <v/>
      </c>
      <c r="I55" s="223"/>
      <c r="J55" s="1"/>
      <c r="K55" s="213"/>
      <c r="M55">
        <v>28</v>
      </c>
    </row>
    <row r="56" spans="1:13" ht="15.75" thickBot="1">
      <c r="A56" s="210"/>
      <c r="B56" s="225"/>
      <c r="C56" s="1"/>
      <c r="D56" s="218" t="str">
        <f>IFERROR(VLOOKUP(CONCATENATE("BS-",$M56),Utilização_de_Taxa_de_Bancada!C$11:J$66,4,FALSE),"")</f>
        <v/>
      </c>
      <c r="E56" s="219" t="str">
        <f>IFERROR(VLOOKUP(CONCATENATE("BS-",$M56),Utilização_de_Taxa_de_Bancada!C$11:J$66,5,FALSE),"")</f>
        <v/>
      </c>
      <c r="F56" s="220" t="str">
        <f>IFERROR(VLOOKUP(CONCATENATE("BS-",$M56),Utilização_de_Taxa_de_Bancada!C$11:J$66,6,FALSE),"")</f>
        <v/>
      </c>
      <c r="G56" s="221" t="str">
        <f>IFERROR(VLOOKUP(CONCATENATE("BS-",$M56),Utilização_de_Taxa_de_Bancada!C$11:J$66,7,FALSE),"")</f>
        <v/>
      </c>
      <c r="H56" s="222" t="str">
        <f>IFERROR(VLOOKUP(CONCATENATE("BS-",$M56),Utilização_de_Taxa_de_Bancada!C$11:J$66,8,FALSE),"")</f>
        <v/>
      </c>
      <c r="I56" s="223"/>
      <c r="J56" s="1"/>
      <c r="K56" s="213"/>
      <c r="M56">
        <v>29</v>
      </c>
    </row>
    <row r="57" spans="1:13" ht="15.75" thickBot="1">
      <c r="A57" s="210"/>
      <c r="B57" s="225"/>
      <c r="C57" s="1"/>
      <c r="D57" s="218" t="str">
        <f>IFERROR(VLOOKUP(CONCATENATE("BS-",$M57),Utilização_de_Taxa_de_Bancada!C$11:J$66,4,FALSE),"")</f>
        <v/>
      </c>
      <c r="E57" s="219" t="str">
        <f>IFERROR(VLOOKUP(CONCATENATE("BS-",$M57),Utilização_de_Taxa_de_Bancada!C$11:J$66,5,FALSE),"")</f>
        <v/>
      </c>
      <c r="F57" s="220" t="str">
        <f>IFERROR(VLOOKUP(CONCATENATE("BS-",$M57),Utilização_de_Taxa_de_Bancada!C$11:J$66,6,FALSE),"")</f>
        <v/>
      </c>
      <c r="G57" s="221" t="str">
        <f>IFERROR(VLOOKUP(CONCATENATE("BS-",$M57),Utilização_de_Taxa_de_Bancada!C$11:J$66,7,FALSE),"")</f>
        <v/>
      </c>
      <c r="H57" s="222" t="str">
        <f>IFERROR(VLOOKUP(CONCATENATE("BS-",$M57),Utilização_de_Taxa_de_Bancada!C$11:J$66,8,FALSE),"")</f>
        <v/>
      </c>
      <c r="I57" s="223"/>
      <c r="J57" s="1"/>
      <c r="K57" s="213"/>
      <c r="M57">
        <v>30</v>
      </c>
    </row>
    <row r="58" spans="1:13" ht="15.75" thickBot="1">
      <c r="A58" s="210"/>
      <c r="B58" s="225"/>
      <c r="C58" s="1"/>
      <c r="D58" s="218" t="str">
        <f>IFERROR(VLOOKUP(CONCATENATE("BS-",$M58),Utilização_de_Taxa_de_Bancada!C$11:J$66,4,FALSE),"")</f>
        <v/>
      </c>
      <c r="E58" s="219" t="str">
        <f>IFERROR(VLOOKUP(CONCATENATE("BS-",$M58),Utilização_de_Taxa_de_Bancada!C$11:J$66,5,FALSE),"")</f>
        <v/>
      </c>
      <c r="F58" s="220" t="str">
        <f>IFERROR(VLOOKUP(CONCATENATE("BS-",$M58),Utilização_de_Taxa_de_Bancada!C$11:J$66,6,FALSE),"")</f>
        <v/>
      </c>
      <c r="G58" s="221" t="str">
        <f>IFERROR(VLOOKUP(CONCATENATE("BS-",$M58),Utilização_de_Taxa_de_Bancada!C$11:J$66,7,FALSE),"")</f>
        <v/>
      </c>
      <c r="H58" s="222" t="str">
        <f>IFERROR(VLOOKUP(CONCATENATE("BS-",$M58),Utilização_de_Taxa_de_Bancada!C$11:J$66,8,FALSE),"")</f>
        <v/>
      </c>
      <c r="I58" s="223"/>
      <c r="J58" s="1"/>
      <c r="K58" s="213"/>
      <c r="M58">
        <v>31</v>
      </c>
    </row>
    <row r="59" spans="1:13" ht="15.75" thickBot="1">
      <c r="A59" s="210"/>
      <c r="B59" s="225"/>
      <c r="C59" s="1"/>
      <c r="D59" s="218" t="str">
        <f>IFERROR(VLOOKUP(CONCATENATE("BS-",$M59),Utilização_de_Taxa_de_Bancada!C$11:J$66,4,FALSE),"")</f>
        <v/>
      </c>
      <c r="E59" s="219" t="str">
        <f>IFERROR(VLOOKUP(CONCATENATE("BS-",$M59),Utilização_de_Taxa_de_Bancada!C$11:J$66,5,FALSE),"")</f>
        <v/>
      </c>
      <c r="F59" s="220" t="str">
        <f>IFERROR(VLOOKUP(CONCATENATE("BS-",$M59),Utilização_de_Taxa_de_Bancada!C$11:J$66,6,FALSE),"")</f>
        <v/>
      </c>
      <c r="G59" s="221" t="str">
        <f>IFERROR(VLOOKUP(CONCATENATE("BS-",$M59),Utilização_de_Taxa_de_Bancada!C$11:J$66,7,FALSE),"")</f>
        <v/>
      </c>
      <c r="H59" s="222" t="str">
        <f>IFERROR(VLOOKUP(CONCATENATE("BS-",$M59),Utilização_de_Taxa_de_Bancada!C$11:J$66,8,FALSE),"")</f>
        <v/>
      </c>
      <c r="I59" s="223"/>
      <c r="J59" s="1"/>
      <c r="K59" s="213"/>
      <c r="M59">
        <v>32</v>
      </c>
    </row>
    <row r="60" spans="1:13" ht="15.75" thickBot="1">
      <c r="A60" s="210"/>
      <c r="B60" s="225"/>
      <c r="C60" s="1"/>
      <c r="D60" s="218" t="str">
        <f>IFERROR(VLOOKUP(CONCATENATE("BS-",$M60),Utilização_de_Taxa_de_Bancada!C$11:J$66,4,FALSE),"")</f>
        <v/>
      </c>
      <c r="E60" s="219" t="str">
        <f>IFERROR(VLOOKUP(CONCATENATE("BS-",$M60),Utilização_de_Taxa_de_Bancada!C$11:J$66,5,FALSE),"")</f>
        <v/>
      </c>
      <c r="F60" s="220" t="str">
        <f>IFERROR(VLOOKUP(CONCATENATE("BS-",$M60),Utilização_de_Taxa_de_Bancada!C$11:J$66,6,FALSE),"")</f>
        <v/>
      </c>
      <c r="G60" s="221" t="str">
        <f>IFERROR(VLOOKUP(CONCATENATE("BS-",$M60),Utilização_de_Taxa_de_Bancada!C$11:J$66,7,FALSE),"")</f>
        <v/>
      </c>
      <c r="H60" s="222" t="str">
        <f>IFERROR(VLOOKUP(CONCATENATE("BS-",$M60),Utilização_de_Taxa_de_Bancada!C$11:J$66,8,FALSE),"")</f>
        <v/>
      </c>
      <c r="I60" s="223"/>
      <c r="J60" s="1"/>
      <c r="K60" s="213"/>
      <c r="M60">
        <v>33</v>
      </c>
    </row>
    <row r="61" spans="1:13" ht="15.75" thickBot="1">
      <c r="A61" s="210"/>
      <c r="B61" s="225"/>
      <c r="C61" s="1"/>
      <c r="D61" s="218" t="str">
        <f>IFERROR(VLOOKUP(CONCATENATE("BS-",$M61),Utilização_de_Taxa_de_Bancada!C$11:J$66,4,FALSE),"")</f>
        <v/>
      </c>
      <c r="E61" s="219" t="str">
        <f>IFERROR(VLOOKUP(CONCATENATE("BS-",$M61),Utilização_de_Taxa_de_Bancada!C$11:J$66,5,FALSE),"")</f>
        <v/>
      </c>
      <c r="F61" s="220" t="str">
        <f>IFERROR(VLOOKUP(CONCATENATE("BS-",$M61),Utilização_de_Taxa_de_Bancada!C$11:J$66,6,FALSE),"")</f>
        <v/>
      </c>
      <c r="G61" s="221" t="str">
        <f>IFERROR(VLOOKUP(CONCATENATE("BS-",$M61),Utilização_de_Taxa_de_Bancada!C$11:J$66,7,FALSE),"")</f>
        <v/>
      </c>
      <c r="H61" s="222" t="str">
        <f>IFERROR(VLOOKUP(CONCATENATE("BS-",$M61),Utilização_de_Taxa_de_Bancada!C$11:J$66,8,FALSE),"")</f>
        <v/>
      </c>
      <c r="I61" s="223"/>
      <c r="J61" s="1"/>
      <c r="K61" s="213"/>
      <c r="M61">
        <v>34</v>
      </c>
    </row>
    <row r="62" spans="1:13" ht="15.75" thickBot="1">
      <c r="A62" s="210"/>
      <c r="B62" s="225"/>
      <c r="C62" s="1"/>
      <c r="D62" s="218" t="str">
        <f>IFERROR(VLOOKUP(CONCATENATE("BS-",$M62),Utilização_de_Taxa_de_Bancada!C$11:J$66,4,FALSE),"")</f>
        <v/>
      </c>
      <c r="E62" s="219" t="str">
        <f>IFERROR(VLOOKUP(CONCATENATE("BS-",$M62),Utilização_de_Taxa_de_Bancada!C$11:J$66,5,FALSE),"")</f>
        <v/>
      </c>
      <c r="F62" s="220" t="str">
        <f>IFERROR(VLOOKUP(CONCATENATE("BS-",$M62),Utilização_de_Taxa_de_Bancada!C$11:J$66,6,FALSE),"")</f>
        <v/>
      </c>
      <c r="G62" s="221" t="str">
        <f>IFERROR(VLOOKUP(CONCATENATE("BS-",$M62),Utilização_de_Taxa_de_Bancada!C$11:J$66,7,FALSE),"")</f>
        <v/>
      </c>
      <c r="H62" s="222" t="str">
        <f>IFERROR(VLOOKUP(CONCATENATE("BS-",$M62),Utilização_de_Taxa_de_Bancada!C$11:J$66,8,FALSE),"")</f>
        <v/>
      </c>
      <c r="I62" s="223"/>
      <c r="J62" s="1"/>
      <c r="K62" s="213"/>
      <c r="M62">
        <v>35</v>
      </c>
    </row>
    <row r="63" spans="1:13" ht="15.75" thickBot="1">
      <c r="A63" s="210"/>
      <c r="B63" s="225"/>
      <c r="C63" s="1"/>
      <c r="D63" s="218" t="str">
        <f>IFERROR(VLOOKUP(CONCATENATE("BS-",$M63),Utilização_de_Taxa_de_Bancada!C$11:J$66,4,FALSE),"")</f>
        <v/>
      </c>
      <c r="E63" s="219" t="str">
        <f>IFERROR(VLOOKUP(CONCATENATE("BS-",$M63),Utilização_de_Taxa_de_Bancada!C$11:J$66,5,FALSE),"")</f>
        <v/>
      </c>
      <c r="F63" s="220" t="str">
        <f>IFERROR(VLOOKUP(CONCATENATE("BS-",$M63),Utilização_de_Taxa_de_Bancada!C$11:J$66,6,FALSE),"")</f>
        <v/>
      </c>
      <c r="G63" s="221" t="str">
        <f>IFERROR(VLOOKUP(CONCATENATE("BS-",$M63),Utilização_de_Taxa_de_Bancada!C$11:J$66,7,FALSE),"")</f>
        <v/>
      </c>
      <c r="H63" s="222" t="str">
        <f>IFERROR(VLOOKUP(CONCATENATE("BS-",$M63),Utilização_de_Taxa_de_Bancada!C$11:J$66,8,FALSE),"")</f>
        <v/>
      </c>
      <c r="I63" s="223"/>
      <c r="J63" s="1"/>
      <c r="K63" s="213"/>
      <c r="M63">
        <v>36</v>
      </c>
    </row>
    <row r="64" spans="1:13" ht="15.75" thickBot="1">
      <c r="A64" s="210"/>
      <c r="B64" s="225"/>
      <c r="C64" s="1"/>
      <c r="D64" s="218" t="str">
        <f>IFERROR(VLOOKUP(CONCATENATE("BS-",$M64),Utilização_de_Taxa_de_Bancada!C$11:J$66,4,FALSE),"")</f>
        <v/>
      </c>
      <c r="E64" s="219" t="str">
        <f>IFERROR(VLOOKUP(CONCATENATE("BS-",$M64),Utilização_de_Taxa_de_Bancada!C$11:J$66,5,FALSE),"")</f>
        <v/>
      </c>
      <c r="F64" s="220" t="str">
        <f>IFERROR(VLOOKUP(CONCATENATE("BS-",$M64),Utilização_de_Taxa_de_Bancada!C$11:J$66,6,FALSE),"")</f>
        <v/>
      </c>
      <c r="G64" s="221" t="str">
        <f>IFERROR(VLOOKUP(CONCATENATE("BS-",$M64),Utilização_de_Taxa_de_Bancada!C$11:J$66,7,FALSE),"")</f>
        <v/>
      </c>
      <c r="H64" s="222" t="str">
        <f>IFERROR(VLOOKUP(CONCATENATE("BS-",$M64),Utilização_de_Taxa_de_Bancada!C$11:J$66,8,FALSE),"")</f>
        <v/>
      </c>
      <c r="I64" s="223"/>
      <c r="J64" s="1"/>
      <c r="K64" s="213"/>
      <c r="M64">
        <v>37</v>
      </c>
    </row>
    <row r="65" spans="1:13" ht="15.75" thickBot="1">
      <c r="A65" s="210"/>
      <c r="B65" s="225"/>
      <c r="C65" s="1"/>
      <c r="D65" s="218" t="str">
        <f>IFERROR(VLOOKUP(CONCATENATE("BS-",$M65),Utilização_de_Taxa_de_Bancada!C$11:J$66,4,FALSE),"")</f>
        <v/>
      </c>
      <c r="E65" s="219" t="str">
        <f>IFERROR(VLOOKUP(CONCATENATE("BS-",$M65),Utilização_de_Taxa_de_Bancada!C$11:J$66,5,FALSE),"")</f>
        <v/>
      </c>
      <c r="F65" s="220" t="str">
        <f>IFERROR(VLOOKUP(CONCATENATE("BS-",$M65),Utilização_de_Taxa_de_Bancada!C$11:J$66,6,FALSE),"")</f>
        <v/>
      </c>
      <c r="G65" s="221" t="str">
        <f>IFERROR(VLOOKUP(CONCATENATE("BS-",$M65),Utilização_de_Taxa_de_Bancada!C$11:J$66,7,FALSE),"")</f>
        <v/>
      </c>
      <c r="H65" s="222" t="str">
        <f>IFERROR(VLOOKUP(CONCATENATE("BS-",$M65),Utilização_de_Taxa_de_Bancada!C$11:J$66,8,FALSE),"")</f>
        <v/>
      </c>
      <c r="I65" s="223"/>
      <c r="J65" s="1"/>
      <c r="K65" s="213"/>
      <c r="M65">
        <v>38</v>
      </c>
    </row>
    <row r="66" spans="1:13" ht="15.75" thickBot="1">
      <c r="A66" s="210"/>
      <c r="B66" s="225"/>
      <c r="C66" s="1"/>
      <c r="D66" s="218" t="str">
        <f>IFERROR(VLOOKUP(CONCATENATE("BS-",$M66),Utilização_de_Taxa_de_Bancada!C$11:J$66,4,FALSE),"")</f>
        <v/>
      </c>
      <c r="E66" s="219" t="str">
        <f>IFERROR(VLOOKUP(CONCATENATE("BS-",$M66),Utilização_de_Taxa_de_Bancada!C$11:J$66,5,FALSE),"")</f>
        <v/>
      </c>
      <c r="F66" s="220" t="str">
        <f>IFERROR(VLOOKUP(CONCATENATE("BS-",$M66),Utilização_de_Taxa_de_Bancada!C$11:J$66,6,FALSE),"")</f>
        <v/>
      </c>
      <c r="G66" s="221" t="str">
        <f>IFERROR(VLOOKUP(CONCATENATE("BS-",$M66),Utilização_de_Taxa_de_Bancada!C$11:J$66,7,FALSE),"")</f>
        <v/>
      </c>
      <c r="H66" s="222" t="str">
        <f>IFERROR(VLOOKUP(CONCATENATE("BS-",$M66),Utilização_de_Taxa_de_Bancada!C$11:J$66,8,FALSE),"")</f>
        <v/>
      </c>
      <c r="I66" s="223"/>
      <c r="J66" s="1"/>
      <c r="K66" s="213"/>
      <c r="M66">
        <v>39</v>
      </c>
    </row>
    <row r="67" spans="1:13" ht="15.75" thickBot="1">
      <c r="A67" s="210"/>
      <c r="B67" s="225"/>
      <c r="C67" s="1"/>
      <c r="D67" s="218" t="str">
        <f>IFERROR(VLOOKUP(CONCATENATE("BS-",$M67),Utilização_de_Taxa_de_Bancada!C$11:J$66,4,FALSE),"")</f>
        <v/>
      </c>
      <c r="E67" s="219" t="str">
        <f>IFERROR(VLOOKUP(CONCATENATE("BS-",$M67),Utilização_de_Taxa_de_Bancada!C$11:J$66,5,FALSE),"")</f>
        <v/>
      </c>
      <c r="F67" s="220" t="str">
        <f>IFERROR(VLOOKUP(CONCATENATE("BS-",$M67),Utilização_de_Taxa_de_Bancada!C$11:J$66,6,FALSE),"")</f>
        <v/>
      </c>
      <c r="G67" s="221" t="str">
        <f>IFERROR(VLOOKUP(CONCATENATE("BS-",$M67),Utilização_de_Taxa_de_Bancada!C$11:J$66,7,FALSE),"")</f>
        <v/>
      </c>
      <c r="H67" s="222" t="str">
        <f>IFERROR(VLOOKUP(CONCATENATE("BS-",$M67),Utilização_de_Taxa_de_Bancada!C$11:J$66,8,FALSE),"")</f>
        <v/>
      </c>
      <c r="I67" s="223"/>
      <c r="J67" s="1"/>
      <c r="K67" s="213"/>
      <c r="M67">
        <v>40</v>
      </c>
    </row>
    <row r="68" spans="1:13" ht="15.75" thickBot="1">
      <c r="A68" s="210"/>
      <c r="B68" s="225"/>
      <c r="C68" s="225"/>
      <c r="D68" s="218" t="str">
        <f>IFERROR(VLOOKUP(CONCATENATE("BS-",$M68),Utilização_de_Taxa_de_Bancada!C$11:J$66,4,FALSE),"")</f>
        <v/>
      </c>
      <c r="E68" s="219" t="str">
        <f>IFERROR(VLOOKUP(CONCATENATE("BS-",$M68),Utilização_de_Taxa_de_Bancada!C$11:J$66,5,FALSE),"")</f>
        <v/>
      </c>
      <c r="F68" s="220" t="str">
        <f>IFERROR(VLOOKUP(CONCATENATE("BS-",$M68),Utilização_de_Taxa_de_Bancada!C$11:J$66,6,FALSE),"")</f>
        <v/>
      </c>
      <c r="G68" s="221" t="str">
        <f>IFERROR(VLOOKUP(CONCATENATE("BS-",$M68),Utilização_de_Taxa_de_Bancada!C$11:J$66,7,FALSE),"")</f>
        <v/>
      </c>
      <c r="H68" s="222" t="str">
        <f>IFERROR(VLOOKUP(CONCATENATE("BS-",$M68),Utilização_de_Taxa_de_Bancada!C$11:J$66,8,FALSE),"")</f>
        <v/>
      </c>
      <c r="I68" s="223"/>
      <c r="J68" s="1"/>
      <c r="K68" s="213"/>
      <c r="M68">
        <v>41</v>
      </c>
    </row>
    <row r="69" spans="1:13" ht="15.75" thickBot="1">
      <c r="A69" s="210"/>
      <c r="B69" s="225"/>
      <c r="C69" s="225"/>
      <c r="D69" s="218" t="str">
        <f>IFERROR(VLOOKUP(CONCATENATE("BS-",$M69),Utilização_de_Taxa_de_Bancada!C$11:J$66,4,FALSE),"")</f>
        <v/>
      </c>
      <c r="E69" s="219" t="str">
        <f>IFERROR(VLOOKUP(CONCATENATE("BS-",$M69),Utilização_de_Taxa_de_Bancada!C$11:J$66,5,FALSE),"")</f>
        <v/>
      </c>
      <c r="F69" s="220" t="str">
        <f>IFERROR(VLOOKUP(CONCATENATE("BS-",$M69),Utilização_de_Taxa_de_Bancada!C$11:J$66,6,FALSE),"")</f>
        <v/>
      </c>
      <c r="G69" s="221" t="str">
        <f>IFERROR(VLOOKUP(CONCATENATE("BS-",$M69),Utilização_de_Taxa_de_Bancada!C$11:J$66,7,FALSE),"")</f>
        <v/>
      </c>
      <c r="H69" s="222" t="str">
        <f>IFERROR(VLOOKUP(CONCATENATE("BS-",$M69),Utilização_de_Taxa_de_Bancada!C$11:J$66,8,FALSE),"")</f>
        <v/>
      </c>
      <c r="I69" s="223"/>
      <c r="J69" s="1"/>
      <c r="K69" s="213"/>
      <c r="M69">
        <v>42</v>
      </c>
    </row>
    <row r="70" spans="1:13" ht="15.75" thickBot="1">
      <c r="A70" s="210"/>
      <c r="B70" s="225"/>
      <c r="C70" s="225"/>
      <c r="D70" s="218" t="str">
        <f>IFERROR(VLOOKUP(CONCATENATE("BS-",$M70),Utilização_de_Taxa_de_Bancada!C$11:J$66,4,FALSE),"")</f>
        <v/>
      </c>
      <c r="E70" s="219" t="str">
        <f>IFERROR(VLOOKUP(CONCATENATE("BS-",$M70),Utilização_de_Taxa_de_Bancada!C$11:J$66,5,FALSE),"")</f>
        <v/>
      </c>
      <c r="F70" s="220" t="str">
        <f>IFERROR(VLOOKUP(CONCATENATE("BS-",$M70),Utilização_de_Taxa_de_Bancada!C$11:J$66,6,FALSE),"")</f>
        <v/>
      </c>
      <c r="G70" s="221" t="str">
        <f>IFERROR(VLOOKUP(CONCATENATE("BS-",$M70),Utilização_de_Taxa_de_Bancada!C$11:J$66,7,FALSE),"")</f>
        <v/>
      </c>
      <c r="H70" s="222" t="str">
        <f>IFERROR(VLOOKUP(CONCATENATE("BS-",$M70),Utilização_de_Taxa_de_Bancada!C$11:J$66,8,FALSE),"")</f>
        <v/>
      </c>
      <c r="I70" s="223"/>
      <c r="J70" s="1"/>
      <c r="K70" s="213"/>
      <c r="M70">
        <v>43</v>
      </c>
    </row>
    <row r="71" spans="1:13" ht="15.75" thickBot="1">
      <c r="A71" s="210"/>
      <c r="B71" s="225"/>
      <c r="C71" s="225"/>
      <c r="D71" s="218" t="str">
        <f>IFERROR(VLOOKUP(CONCATENATE("BS-",$M71),Utilização_de_Taxa_de_Bancada!C$11:J$66,4,FALSE),"")</f>
        <v/>
      </c>
      <c r="E71" s="219" t="str">
        <f>IFERROR(VLOOKUP(CONCATENATE("BS-",$M71),Utilização_de_Taxa_de_Bancada!C$11:J$66,5,FALSE),"")</f>
        <v/>
      </c>
      <c r="F71" s="220" t="str">
        <f>IFERROR(VLOOKUP(CONCATENATE("BS-",$M71),Utilização_de_Taxa_de_Bancada!C$11:J$66,6,FALSE),"")</f>
        <v/>
      </c>
      <c r="G71" s="221" t="str">
        <f>IFERROR(VLOOKUP(CONCATENATE("BS-",$M71),Utilização_de_Taxa_de_Bancada!C$11:J$66,7,FALSE),"")</f>
        <v/>
      </c>
      <c r="H71" s="222" t="str">
        <f>IFERROR(VLOOKUP(CONCATENATE("BS-",$M71),Utilização_de_Taxa_de_Bancada!C$11:J$66,8,FALSE),"")</f>
        <v/>
      </c>
      <c r="I71" s="223"/>
      <c r="J71" s="1"/>
      <c r="K71" s="213"/>
      <c r="M71">
        <v>44</v>
      </c>
    </row>
    <row r="72" spans="1:13" ht="15.75" thickBot="1">
      <c r="A72" s="210"/>
      <c r="B72" s="225"/>
      <c r="C72" s="225"/>
      <c r="D72" s="218" t="str">
        <f>IFERROR(VLOOKUP(CONCATENATE("BS-",$M72),Utilização_de_Taxa_de_Bancada!C$11:J$66,4,FALSE),"")</f>
        <v/>
      </c>
      <c r="E72" s="219" t="str">
        <f>IFERROR(VLOOKUP(CONCATENATE("BS-",$M72),Utilização_de_Taxa_de_Bancada!C$11:J$66,5,FALSE),"")</f>
        <v/>
      </c>
      <c r="F72" s="220" t="str">
        <f>IFERROR(VLOOKUP(CONCATENATE("BS-",$M72),Utilização_de_Taxa_de_Bancada!C$11:J$66,6,FALSE),"")</f>
        <v/>
      </c>
      <c r="G72" s="221" t="str">
        <f>IFERROR(VLOOKUP(CONCATENATE("BS-",$M72),Utilização_de_Taxa_de_Bancada!C$11:J$66,7,FALSE),"")</f>
        <v/>
      </c>
      <c r="H72" s="222" t="str">
        <f>IFERROR(VLOOKUP(CONCATENATE("BS-",$M72),Utilização_de_Taxa_de_Bancada!C$11:J$66,8,FALSE),"")</f>
        <v/>
      </c>
      <c r="I72" s="223"/>
      <c r="J72" s="1"/>
      <c r="K72" s="213"/>
      <c r="M72">
        <v>45</v>
      </c>
    </row>
    <row r="73" spans="1:13" ht="15.75" thickBot="1">
      <c r="A73" s="210"/>
      <c r="B73" s="225"/>
      <c r="C73" s="225"/>
      <c r="D73" s="218" t="str">
        <f>IFERROR(VLOOKUP(CONCATENATE("BS-",$M73),Utilização_de_Taxa_de_Bancada!C$11:J$66,4,FALSE),"")</f>
        <v/>
      </c>
      <c r="E73" s="219" t="str">
        <f>IFERROR(VLOOKUP(CONCATENATE("BS-",$M73),Utilização_de_Taxa_de_Bancada!C$11:J$66,5,FALSE),"")</f>
        <v/>
      </c>
      <c r="F73" s="220" t="str">
        <f>IFERROR(VLOOKUP(CONCATENATE("BS-",$M73),Utilização_de_Taxa_de_Bancada!C$11:J$66,6,FALSE),"")</f>
        <v/>
      </c>
      <c r="G73" s="221" t="str">
        <f>IFERROR(VLOOKUP(CONCATENATE("BS-",$M73),Utilização_de_Taxa_de_Bancada!C$11:J$66,7,FALSE),"")</f>
        <v/>
      </c>
      <c r="H73" s="222" t="str">
        <f>IFERROR(VLOOKUP(CONCATENATE("BS-",$M73),Utilização_de_Taxa_de_Bancada!C$11:J$66,8,FALSE),"")</f>
        <v/>
      </c>
      <c r="I73" s="223"/>
      <c r="J73" s="1"/>
      <c r="K73" s="213"/>
      <c r="M73">
        <v>46</v>
      </c>
    </row>
    <row r="74" spans="1:13" ht="15.75" thickBot="1">
      <c r="A74" s="210"/>
      <c r="B74" s="225"/>
      <c r="C74" s="225"/>
      <c r="D74" s="218" t="str">
        <f>IFERROR(VLOOKUP(CONCATENATE("BS-",$M74),Utilização_de_Taxa_de_Bancada!C$11:J$66,4,FALSE),"")</f>
        <v/>
      </c>
      <c r="E74" s="219" t="str">
        <f>IFERROR(VLOOKUP(CONCATENATE("BS-",$M74),Utilização_de_Taxa_de_Bancada!C$11:J$66,5,FALSE),"")</f>
        <v/>
      </c>
      <c r="F74" s="220" t="str">
        <f>IFERROR(VLOOKUP(CONCATENATE("BS-",$M74),Utilização_de_Taxa_de_Bancada!C$11:J$66,6,FALSE),"")</f>
        <v/>
      </c>
      <c r="G74" s="221" t="str">
        <f>IFERROR(VLOOKUP(CONCATENATE("BS-",$M74),Utilização_de_Taxa_de_Bancada!C$11:J$66,7,FALSE),"")</f>
        <v/>
      </c>
      <c r="H74" s="222" t="str">
        <f>IFERROR(VLOOKUP(CONCATENATE("BS-",$M74),Utilização_de_Taxa_de_Bancada!C$11:J$66,8,FALSE),"")</f>
        <v/>
      </c>
      <c r="I74" s="223"/>
      <c r="J74" s="1"/>
      <c r="K74" s="213"/>
      <c r="M74">
        <v>47</v>
      </c>
    </row>
    <row r="75" spans="1:13" ht="15.75" thickBot="1">
      <c r="A75" s="210"/>
      <c r="B75" s="225"/>
      <c r="C75" s="225"/>
      <c r="D75" s="218" t="str">
        <f>IFERROR(VLOOKUP(CONCATENATE("BS-",$M75),Utilização_de_Taxa_de_Bancada!C$11:J$66,4,FALSE),"")</f>
        <v/>
      </c>
      <c r="E75" s="219" t="str">
        <f>IFERROR(VLOOKUP(CONCATENATE("BS-",$M75),Utilização_de_Taxa_de_Bancada!C$11:J$66,5,FALSE),"")</f>
        <v/>
      </c>
      <c r="F75" s="220" t="str">
        <f>IFERROR(VLOOKUP(CONCATENATE("BS-",$M75),Utilização_de_Taxa_de_Bancada!C$11:J$66,6,FALSE),"")</f>
        <v/>
      </c>
      <c r="G75" s="221" t="str">
        <f>IFERROR(VLOOKUP(CONCATENATE("BS-",$M75),Utilização_de_Taxa_de_Bancada!C$11:J$66,7,FALSE),"")</f>
        <v/>
      </c>
      <c r="H75" s="222" t="str">
        <f>IFERROR(VLOOKUP(CONCATENATE("BS-",$M75),Utilização_de_Taxa_de_Bancada!C$11:J$66,8,FALSE),"")</f>
        <v/>
      </c>
      <c r="I75" s="223"/>
      <c r="J75" s="1"/>
      <c r="K75" s="213"/>
      <c r="M75">
        <v>48</v>
      </c>
    </row>
    <row r="76" spans="1:13" ht="15.75" thickBot="1">
      <c r="A76" s="210"/>
      <c r="B76" s="225"/>
      <c r="C76" s="225"/>
      <c r="D76" s="218" t="str">
        <f>IFERROR(VLOOKUP(CONCATENATE("BS-",$M76),Utilização_de_Taxa_de_Bancada!C$11:J$66,4,FALSE),"")</f>
        <v/>
      </c>
      <c r="E76" s="219" t="str">
        <f>IFERROR(VLOOKUP(CONCATENATE("BS-",$M76),Utilização_de_Taxa_de_Bancada!C$11:J$66,5,FALSE),"")</f>
        <v/>
      </c>
      <c r="F76" s="220" t="str">
        <f>IFERROR(VLOOKUP(CONCATENATE("BS-",$M76),Utilização_de_Taxa_de_Bancada!C$11:J$66,6,FALSE),"")</f>
        <v/>
      </c>
      <c r="G76" s="221" t="str">
        <f>IFERROR(VLOOKUP(CONCATENATE("BS-",$M76),Utilização_de_Taxa_de_Bancada!C$11:J$66,7,FALSE),"")</f>
        <v/>
      </c>
      <c r="H76" s="222" t="str">
        <f>IFERROR(VLOOKUP(CONCATENATE("BS-",$M76),Utilização_de_Taxa_de_Bancada!C$11:J$66,8,FALSE),"")</f>
        <v/>
      </c>
      <c r="I76" s="223"/>
      <c r="J76" s="1"/>
      <c r="K76" s="213"/>
      <c r="M76">
        <v>49</v>
      </c>
    </row>
    <row r="77" spans="1:13" ht="15.75" thickBot="1">
      <c r="A77" s="226"/>
      <c r="B77" s="227"/>
      <c r="C77" s="227"/>
      <c r="D77" s="227"/>
      <c r="E77" s="227"/>
      <c r="F77" s="227"/>
      <c r="G77" s="227"/>
      <c r="H77" s="228"/>
      <c r="I77" s="228"/>
      <c r="J77" s="10"/>
      <c r="K77" s="229"/>
    </row>
    <row r="78" spans="1:13" ht="15">
      <c r="A78" s="508" t="s">
        <v>1150</v>
      </c>
      <c r="B78" s="508"/>
      <c r="C78" s="508"/>
      <c r="D78" s="508"/>
      <c r="E78" s="508"/>
      <c r="F78" s="508"/>
      <c r="G78" s="508"/>
      <c r="H78" s="508"/>
      <c r="I78" s="508"/>
      <c r="J78" s="508"/>
      <c r="K78" s="508"/>
    </row>
    <row r="79" spans="1:13" ht="15">
      <c r="A79" s="455" t="s">
        <v>1132</v>
      </c>
      <c r="B79" s="455"/>
      <c r="C79" s="455"/>
      <c r="D79" s="455"/>
      <c r="E79" s="455"/>
      <c r="F79" s="178" t="s">
        <v>1133</v>
      </c>
      <c r="G79" s="473" t="s">
        <v>1134</v>
      </c>
      <c r="H79" s="473"/>
      <c r="I79" s="473"/>
      <c r="J79" s="14"/>
      <c r="K79" s="179"/>
    </row>
    <row r="80" spans="1:13" ht="15">
      <c r="A80" s="476" t="str">
        <f>IF(Encaminhamento!$A$60="","",Encaminhamento!$A$60)</f>
        <v/>
      </c>
      <c r="B80" s="476"/>
      <c r="C80" s="476"/>
      <c r="D80" s="476"/>
      <c r="E80" s="476"/>
      <c r="F80" s="180" t="str">
        <f>IF(Encaminhamento!$F$60="","",Encaminhamento!$F$60)</f>
        <v/>
      </c>
      <c r="G80" s="181"/>
      <c r="H80" s="477"/>
      <c r="I80" s="477"/>
      <c r="J80" s="13"/>
      <c r="K80" s="52"/>
    </row>
    <row r="81" spans="1:11" ht="15">
      <c r="A81" s="455" t="s">
        <v>1139</v>
      </c>
      <c r="B81" s="455"/>
      <c r="C81" s="455"/>
      <c r="D81" s="455"/>
      <c r="E81" s="455"/>
      <c r="F81" s="182" t="s">
        <v>1133</v>
      </c>
      <c r="G81" s="473" t="s">
        <v>1134</v>
      </c>
      <c r="H81" s="473"/>
      <c r="I81" s="473"/>
      <c r="J81" s="14"/>
      <c r="K81" s="179"/>
    </row>
    <row r="82" spans="1:11" ht="15">
      <c r="A82" s="476" t="str">
        <f>IF(Encaminhamento!$A$71="","",Encaminhamento!$A$71)</f>
        <v/>
      </c>
      <c r="B82" s="476"/>
      <c r="C82" s="476"/>
      <c r="D82" s="476"/>
      <c r="E82" s="476"/>
      <c r="F82" s="180" t="str">
        <f>IF(Encaminhamento!$F$71="","",Encaminhamento!$F$71)</f>
        <v/>
      </c>
      <c r="G82" s="181"/>
      <c r="H82" s="477"/>
      <c r="I82" s="477"/>
      <c r="J82" s="13"/>
      <c r="K82" s="52"/>
    </row>
    <row r="83" spans="1:11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</row>
    <row r="84" spans="1:11" ht="15" hidden="1">
      <c r="J84" s="1"/>
      <c r="K84" s="1"/>
    </row>
    <row r="85" spans="1:11" ht="15" hidden="1">
      <c r="J85" s="1"/>
      <c r="K85" s="1"/>
    </row>
    <row r="86" spans="1:11" ht="15" hidden="1">
      <c r="J86" s="1"/>
      <c r="K86" s="1"/>
    </row>
    <row r="87" spans="1:11" ht="15" hidden="1">
      <c r="J87" s="1"/>
      <c r="K87" s="1"/>
    </row>
    <row r="88" spans="1:11" ht="15" hidden="1">
      <c r="J88" s="1"/>
      <c r="K88" s="1"/>
    </row>
    <row r="89" spans="1:11" ht="15" hidden="1">
      <c r="J89" s="1"/>
      <c r="K89" s="1"/>
    </row>
    <row r="90" spans="1:11" ht="15" hidden="1">
      <c r="J90" s="1"/>
      <c r="K90" s="1"/>
    </row>
    <row r="91" spans="1:11" ht="15" hidden="1">
      <c r="J91" s="1"/>
      <c r="K91" s="1"/>
    </row>
    <row r="92" spans="1:11" ht="15" hidden="1">
      <c r="J92" s="1"/>
      <c r="K92" s="1"/>
    </row>
    <row r="93" spans="1:11" ht="15" hidden="1">
      <c r="J93" s="1"/>
      <c r="K93" s="1"/>
    </row>
    <row r="94" spans="1:11" ht="15" hidden="1">
      <c r="J94" s="1"/>
      <c r="K94" s="1"/>
    </row>
    <row r="95" spans="1:11" ht="15" hidden="1">
      <c r="J95" s="1"/>
      <c r="K95" s="1"/>
    </row>
    <row r="96" spans="1:11" ht="15" hidden="1">
      <c r="J96" s="1"/>
      <c r="K96" s="1"/>
    </row>
    <row r="97" spans="10:11" ht="15" hidden="1">
      <c r="J97" s="1"/>
      <c r="K97" s="1"/>
    </row>
    <row r="98" spans="10:11" ht="15" hidden="1">
      <c r="J98" s="1"/>
      <c r="K98" s="1"/>
    </row>
    <row r="99" spans="10:11" ht="15" hidden="1">
      <c r="J99" s="1"/>
      <c r="K99" s="1"/>
    </row>
    <row r="100" spans="10:11" ht="15" hidden="1">
      <c r="J100" s="1"/>
      <c r="K100" s="1"/>
    </row>
    <row r="101" spans="10:11" ht="15" hidden="1">
      <c r="J101" s="1"/>
      <c r="K101" s="1"/>
    </row>
    <row r="102" spans="10:11" ht="15" hidden="1">
      <c r="J102" s="1"/>
      <c r="K102" s="1"/>
    </row>
    <row r="103" spans="10:11" ht="15" hidden="1">
      <c r="J103" s="1"/>
      <c r="K103" s="1"/>
    </row>
    <row r="104" spans="10:11" ht="15" hidden="1">
      <c r="J104" s="1"/>
      <c r="K104" s="1"/>
    </row>
    <row r="105" spans="10:11" ht="15" hidden="1">
      <c r="J105" s="1"/>
      <c r="K105" s="1"/>
    </row>
    <row r="106" spans="10:11" ht="15" hidden="1">
      <c r="J106" s="1"/>
      <c r="K106" s="1"/>
    </row>
    <row r="107" spans="10:11" ht="15" hidden="1">
      <c r="J107" s="1"/>
      <c r="K107" s="1"/>
    </row>
    <row r="108" spans="10:11" ht="15" hidden="1">
      <c r="J108" s="1"/>
      <c r="K108" s="1"/>
    </row>
    <row r="109" spans="10:11" ht="15" hidden="1">
      <c r="J109" s="1"/>
      <c r="K109" s="1"/>
    </row>
    <row r="110" spans="10:11" ht="15" hidden="1">
      <c r="J110" s="1"/>
      <c r="K110" s="1"/>
    </row>
    <row r="111" spans="10:11" ht="15" hidden="1">
      <c r="J111" s="1"/>
      <c r="K111" s="1"/>
    </row>
    <row r="112" spans="10:11" ht="15" hidden="1" customHeight="1">
      <c r="J112" s="1"/>
      <c r="K112" s="1"/>
    </row>
    <row r="113" spans="10:11" ht="15" hidden="1" customHeight="1">
      <c r="J113" s="1"/>
      <c r="K113" s="1"/>
    </row>
    <row r="114" spans="10:11" ht="15" hidden="1" customHeight="1">
      <c r="J114" s="1"/>
      <c r="K114" s="1"/>
    </row>
    <row r="115" spans="10:11" ht="15" hidden="1" customHeight="1">
      <c r="J115" s="1"/>
      <c r="K115" s="1"/>
    </row>
    <row r="116" spans="10:11" ht="15" hidden="1" customHeight="1">
      <c r="J116" s="1"/>
      <c r="K116" s="1"/>
    </row>
    <row r="117" spans="10:11" ht="15" hidden="1" customHeight="1">
      <c r="J117" s="1"/>
      <c r="K117" s="1"/>
    </row>
    <row r="118" spans="10:11" ht="15" hidden="1" customHeight="1">
      <c r="J118" s="1"/>
      <c r="K118" s="1"/>
    </row>
    <row r="119" spans="10:11" ht="15" hidden="1" customHeight="1">
      <c r="J119" s="1"/>
      <c r="K119" s="1"/>
    </row>
    <row r="120" spans="10:11" ht="15" hidden="1" customHeight="1">
      <c r="J120" s="1"/>
      <c r="K120" s="1"/>
    </row>
    <row r="121" spans="10:11" ht="15" hidden="1" customHeight="1">
      <c r="J121" s="1"/>
      <c r="K121" s="1"/>
    </row>
    <row r="122" spans="10:11" ht="15" hidden="1" customHeight="1">
      <c r="J122" s="1"/>
      <c r="K122" s="1"/>
    </row>
    <row r="123" spans="10:11" ht="15" hidden="1" customHeight="1">
      <c r="J123" s="1"/>
      <c r="K123" s="1"/>
    </row>
    <row r="124" spans="10:11" ht="15" hidden="1" customHeight="1">
      <c r="J124" s="1"/>
      <c r="K124" s="1"/>
    </row>
    <row r="125" spans="10:11" ht="15" hidden="1" customHeight="1">
      <c r="J125" s="1"/>
      <c r="K125" s="1"/>
    </row>
    <row r="126" spans="10:11" ht="15" hidden="1" customHeight="1">
      <c r="J126" s="1"/>
      <c r="K126" s="1"/>
    </row>
    <row r="127" spans="10:11" ht="15" hidden="1" customHeight="1">
      <c r="J127" s="1"/>
      <c r="K127" s="1"/>
    </row>
    <row r="128" spans="10:11" ht="15" hidden="1" customHeight="1">
      <c r="J128" s="1"/>
      <c r="K128" s="1"/>
    </row>
    <row r="129" spans="10:11" ht="15" hidden="1" customHeight="1">
      <c r="J129" s="1"/>
      <c r="K129" s="1"/>
    </row>
    <row r="130" spans="10:11" ht="15" hidden="1" customHeight="1">
      <c r="J130" s="1"/>
      <c r="K130" s="1"/>
    </row>
    <row r="131" spans="10:11" ht="15" hidden="1" customHeight="1">
      <c r="J131" s="1"/>
      <c r="K131" s="1"/>
    </row>
    <row r="132" spans="10:11" ht="15" hidden="1" customHeight="1">
      <c r="J132" s="1"/>
      <c r="K132" s="1"/>
    </row>
    <row r="133" spans="10:11" ht="15" hidden="1" customHeight="1">
      <c r="J133" s="1"/>
      <c r="K133" s="1"/>
    </row>
    <row r="134" spans="10:11" ht="15" hidden="1" customHeight="1">
      <c r="J134" s="1"/>
      <c r="K134" s="1"/>
    </row>
    <row r="135" spans="10:11" ht="15" hidden="1" customHeight="1">
      <c r="J135" s="1"/>
      <c r="K135" s="1"/>
    </row>
    <row r="136" spans="10:11" ht="15" hidden="1" customHeight="1">
      <c r="J136" s="1"/>
      <c r="K136" s="1"/>
    </row>
    <row r="137" spans="10:11" ht="15" hidden="1" customHeight="1">
      <c r="J137" s="1"/>
      <c r="K137" s="1"/>
    </row>
    <row r="138" spans="10:11" ht="15" hidden="1" customHeight="1">
      <c r="J138" s="1"/>
      <c r="K138" s="1"/>
    </row>
    <row r="139" spans="10:11" ht="15" hidden="1" customHeight="1">
      <c r="J139" s="1"/>
      <c r="K139" s="1"/>
    </row>
    <row r="140" spans="10:11" ht="15" hidden="1" customHeight="1">
      <c r="J140" s="1"/>
      <c r="K140" s="1"/>
    </row>
    <row r="141" spans="10:11" ht="15" hidden="1" customHeight="1">
      <c r="J141" s="1"/>
      <c r="K141" s="1"/>
    </row>
    <row r="142" spans="10:11" ht="15" hidden="1" customHeight="1">
      <c r="J142" s="1"/>
      <c r="K142" s="1"/>
    </row>
    <row r="143" spans="10:11" ht="15" hidden="1" customHeight="1">
      <c r="J143" s="1"/>
      <c r="K143" s="1"/>
    </row>
    <row r="144" spans="10:11" ht="15" hidden="1" customHeight="1">
      <c r="J144" s="1"/>
      <c r="K144" s="1"/>
    </row>
    <row r="145" spans="10:11" ht="15" hidden="1" customHeight="1">
      <c r="J145" s="1"/>
      <c r="K145" s="1"/>
    </row>
    <row r="146" spans="10:11" ht="15" hidden="1" customHeight="1">
      <c r="J146" s="1"/>
      <c r="K146" s="1"/>
    </row>
    <row r="147" spans="10:11" ht="15" hidden="1" customHeight="1">
      <c r="J147" s="1"/>
      <c r="K147" s="1"/>
    </row>
    <row r="148" spans="10:11" ht="15" hidden="1" customHeight="1">
      <c r="J148" s="1"/>
      <c r="K148" s="1"/>
    </row>
    <row r="149" spans="10:11" ht="15" hidden="1" customHeight="1">
      <c r="J149" s="1"/>
      <c r="K149" s="1"/>
    </row>
    <row r="150" spans="10:11" ht="15" hidden="1" customHeight="1">
      <c r="J150" s="1"/>
      <c r="K150" s="1"/>
    </row>
    <row r="151" spans="10:11" ht="15" hidden="1" customHeight="1">
      <c r="J151" s="1"/>
      <c r="K151" s="1"/>
    </row>
    <row r="152" spans="10:11" ht="15" hidden="1" customHeight="1">
      <c r="J152" s="1"/>
      <c r="K152" s="1"/>
    </row>
    <row r="153" spans="10:11" ht="15" hidden="1" customHeight="1">
      <c r="J153" s="1"/>
      <c r="K153" s="1"/>
    </row>
    <row r="154" spans="10:11" ht="15" hidden="1" customHeight="1">
      <c r="J154" s="1"/>
      <c r="K154" s="1"/>
    </row>
    <row r="155" spans="10:11" ht="15" hidden="1" customHeight="1">
      <c r="J155" s="1"/>
      <c r="K155" s="1"/>
    </row>
    <row r="156" spans="10:11" ht="15" hidden="1" customHeight="1">
      <c r="J156" s="1"/>
      <c r="K156" s="1"/>
    </row>
    <row r="157" spans="10:11" ht="15" hidden="1" customHeight="1">
      <c r="J157" s="1"/>
      <c r="K157" s="1"/>
    </row>
    <row r="158" spans="10:11" ht="15" hidden="1" customHeight="1">
      <c r="J158" s="1"/>
      <c r="K158" s="1"/>
    </row>
    <row r="159" spans="10:11" ht="15" hidden="1" customHeight="1">
      <c r="J159" s="1"/>
      <c r="K159" s="1"/>
    </row>
    <row r="160" spans="10:11" ht="15" hidden="1" customHeight="1">
      <c r="J160" s="1"/>
      <c r="K160" s="1"/>
    </row>
    <row r="161" spans="10:11" ht="15" hidden="1" customHeight="1">
      <c r="J161" s="1"/>
      <c r="K161" s="1"/>
    </row>
    <row r="162" spans="10:11" ht="15" hidden="1" customHeight="1">
      <c r="J162" s="1"/>
      <c r="K162" s="1"/>
    </row>
    <row r="163" spans="10:11" ht="15" hidden="1" customHeight="1">
      <c r="J163" s="1"/>
      <c r="K163" s="1"/>
    </row>
    <row r="164" spans="10:11" ht="15" hidden="1" customHeight="1">
      <c r="J164" s="1"/>
      <c r="K164" s="1"/>
    </row>
    <row r="165" spans="10:11" ht="15" hidden="1" customHeight="1">
      <c r="J165" s="1"/>
      <c r="K165" s="1"/>
    </row>
    <row r="166" spans="10:11" ht="15" hidden="1" customHeight="1">
      <c r="J166" s="1"/>
      <c r="K166" s="1"/>
    </row>
    <row r="167" spans="10:11" ht="15" hidden="1" customHeight="1">
      <c r="J167" s="1"/>
      <c r="K167" s="1"/>
    </row>
  </sheetData>
  <sheetProtection algorithmName="SHA-512" hashValue="OIUmxqUgQuj5aMbBTrBMqRnX0/e34j7YUUQFYuXX0fIvauI+V5FE1QdQwQayfkT2Mu8CsPYnH0c7KpLGvpWNMw==" saltValue="CrGQbKediQbiIVHU0ascrw==" spinCount="100000" sheet="1" objects="1" scenarios="1"/>
  <mergeCells count="17">
    <mergeCell ref="A81:E81"/>
    <mergeCell ref="G81:I81"/>
    <mergeCell ref="A82:E82"/>
    <mergeCell ref="H82:I82"/>
    <mergeCell ref="A14:K24"/>
    <mergeCell ref="A25:K25"/>
    <mergeCell ref="A78:K78"/>
    <mergeCell ref="A79:E79"/>
    <mergeCell ref="G79:I79"/>
    <mergeCell ref="A80:E80"/>
    <mergeCell ref="H80:I80"/>
    <mergeCell ref="A13:K13"/>
    <mergeCell ref="A9:K9"/>
    <mergeCell ref="A10:I10"/>
    <mergeCell ref="J10:K10"/>
    <mergeCell ref="A11:I12"/>
    <mergeCell ref="J11:K11"/>
  </mergeCells>
  <conditionalFormatting sqref="D27:E27 G27:H27">
    <cfRule type="expression" dxfId="21" priority="20" stopIfTrue="1">
      <formula>NOT(ISERROR(SEARCH("""Não Houve Utilização""",D27)))</formula>
    </cfRule>
    <cfRule type="cellIs" dxfId="20" priority="21" stopIfTrue="1" operator="equal">
      <formula>""</formula>
    </cfRule>
    <cfRule type="cellIs" dxfId="19" priority="22" stopIfTrue="1" operator="notEqual">
      <formula>""</formula>
    </cfRule>
  </conditionalFormatting>
  <conditionalFormatting sqref="D28:H76">
    <cfRule type="cellIs" dxfId="18" priority="27" stopIfTrue="1" operator="equal">
      <formula>0</formula>
    </cfRule>
    <cfRule type="cellIs" dxfId="17" priority="28" stopIfTrue="1" operator="notEqual">
      <formula>""</formula>
    </cfRule>
    <cfRule type="cellIs" dxfId="16" priority="29" stopIfTrue="1" operator="equal">
      <formula>""</formula>
    </cfRule>
  </conditionalFormatting>
  <conditionalFormatting sqref="F27">
    <cfRule type="expression" dxfId="15" priority="23" stopIfTrue="1">
      <formula>$F$28=""</formula>
    </cfRule>
    <cfRule type="expression" dxfId="14" priority="24" stopIfTrue="1">
      <formula>NOT(ISERROR(SEARCH("""Não Houve Utilização""",F27)))</formula>
    </cfRule>
    <cfRule type="cellIs" dxfId="13" priority="25" stopIfTrue="1" operator="equal">
      <formula>""</formula>
    </cfRule>
    <cfRule type="cellIs" dxfId="12" priority="26" stopIfTrue="1" operator="notEqual">
      <formula>""</formula>
    </cfRule>
  </conditionalFormatting>
  <conditionalFormatting sqref="L80:L82">
    <cfRule type="cellIs" dxfId="11" priority="6" stopIfTrue="1" operator="equal">
      <formula>1</formula>
    </cfRule>
  </conditionalFormatting>
  <pageMargins left="0.511811023622047" right="0.511811023622047" top="0.78740157480315021" bottom="0.78740157480315021" header="0.31496062992126012" footer="0.31496062992126012"/>
  <pageSetup paperSize="0" scale="56" fitToWidth="0" fitToHeight="0" orientation="portrait" horizontalDpi="0" verticalDpi="0" copie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U166"/>
  <sheetViews>
    <sheetView showGridLines="0" workbookViewId="0">
      <selection activeCell="F1" sqref="F1"/>
    </sheetView>
  </sheetViews>
  <sheetFormatPr defaultRowHeight="0" customHeight="1" zeroHeight="1"/>
  <cols>
    <col min="1" max="1" width="2.7109375" customWidth="1"/>
    <col min="2" max="2" width="4.5703125" customWidth="1"/>
    <col min="3" max="3" width="8.7109375" customWidth="1"/>
    <col min="4" max="4" width="23" customWidth="1"/>
    <col min="5" max="5" width="21.28515625" bestFit="1" customWidth="1"/>
    <col min="6" max="6" width="40.85546875" customWidth="1"/>
    <col min="7" max="7" width="28.42578125" customWidth="1"/>
    <col min="8" max="8" width="15.85546875" customWidth="1"/>
    <col min="9" max="9" width="5.5703125" hidden="1" customWidth="1"/>
    <col min="10" max="10" width="8.140625" customWidth="1"/>
    <col min="11" max="11" width="8" customWidth="1"/>
    <col min="12" max="12" width="2.28515625" style="1" customWidth="1"/>
    <col min="13" max="13" width="33" hidden="1" customWidth="1"/>
    <col min="14" max="14" width="14.42578125" hidden="1" customWidth="1"/>
    <col min="15" max="95" width="0.28515625" hidden="1" customWidth="1"/>
    <col min="96" max="16375" width="9.140625" hidden="1" customWidth="1"/>
    <col min="16376" max="16384" width="0.28515625" hidden="1" customWidth="1"/>
  </cols>
  <sheetData>
    <row r="1" spans="1:13" ht="15.75" thickBot="1">
      <c r="A1" s="193"/>
      <c r="B1" s="14"/>
      <c r="C1" s="14"/>
      <c r="D1" s="14"/>
      <c r="E1" s="14"/>
      <c r="F1" s="14"/>
      <c r="G1" s="14"/>
      <c r="H1" s="14"/>
      <c r="I1" s="14"/>
      <c r="J1" s="14"/>
      <c r="K1" s="179"/>
    </row>
    <row r="2" spans="1:13" ht="15.75" thickBot="1">
      <c r="A2" s="36"/>
      <c r="B2" s="1"/>
      <c r="C2" s="1"/>
      <c r="D2" s="198"/>
      <c r="E2" s="194"/>
      <c r="F2" s="195" t="s">
        <v>1099</v>
      </c>
      <c r="G2" s="194"/>
      <c r="H2" s="194"/>
      <c r="I2" s="194"/>
      <c r="J2" s="197" t="s">
        <v>1</v>
      </c>
      <c r="K2" s="230"/>
    </row>
    <row r="3" spans="1:13" ht="15.75" thickBot="1">
      <c r="A3" s="36"/>
      <c r="B3" s="1"/>
      <c r="C3" s="1"/>
      <c r="D3" s="198"/>
      <c r="E3" s="194"/>
      <c r="F3" s="195" t="s">
        <v>1100</v>
      </c>
      <c r="G3" s="194"/>
      <c r="H3" s="194"/>
      <c r="I3" s="194"/>
      <c r="J3" s="7">
        <f>Checklist!$C$4</f>
        <v>0</v>
      </c>
      <c r="K3" s="231"/>
    </row>
    <row r="4" spans="1:13" ht="15">
      <c r="A4" s="36"/>
      <c r="B4" s="1"/>
      <c r="C4" s="1"/>
      <c r="D4" s="1"/>
      <c r="E4" s="198"/>
      <c r="F4" s="195" t="s">
        <v>1101</v>
      </c>
      <c r="G4" s="1"/>
      <c r="H4" s="1"/>
      <c r="I4" s="1"/>
      <c r="J4" s="1"/>
      <c r="K4" s="37"/>
    </row>
    <row r="5" spans="1:13" ht="15">
      <c r="A5" s="36"/>
      <c r="B5" s="1"/>
      <c r="C5" s="1"/>
      <c r="D5" s="1"/>
      <c r="E5" s="198"/>
      <c r="F5" s="198"/>
      <c r="G5" s="199"/>
      <c r="H5" s="1"/>
      <c r="I5" s="1"/>
      <c r="J5" s="1"/>
      <c r="K5" s="37"/>
    </row>
    <row r="6" spans="1:13" ht="15">
      <c r="A6" s="36"/>
      <c r="B6" s="1"/>
      <c r="C6" s="1"/>
      <c r="D6" s="1"/>
      <c r="F6" s="9" t="s">
        <v>2121</v>
      </c>
      <c r="G6" s="4"/>
      <c r="H6" s="4"/>
      <c r="I6" s="4"/>
      <c r="J6" s="1"/>
      <c r="K6" s="37"/>
    </row>
    <row r="7" spans="1:13" ht="15">
      <c r="A7" s="36"/>
      <c r="B7" s="1"/>
      <c r="C7" s="1"/>
      <c r="D7" s="1"/>
      <c r="E7" s="1"/>
      <c r="F7" s="1"/>
      <c r="G7" s="1"/>
      <c r="H7" s="1"/>
      <c r="I7" s="1"/>
      <c r="J7" s="1"/>
      <c r="K7" s="37"/>
    </row>
    <row r="8" spans="1:13" ht="15">
      <c r="A8" s="200" t="s">
        <v>1105</v>
      </c>
      <c r="B8" s="201"/>
      <c r="C8" s="201"/>
      <c r="D8" s="201"/>
      <c r="E8" s="201"/>
      <c r="F8" s="201"/>
      <c r="G8" s="201"/>
      <c r="H8" s="201"/>
      <c r="I8" s="201"/>
      <c r="J8" s="201"/>
      <c r="K8" s="202"/>
    </row>
    <row r="9" spans="1:13" ht="18.75" customHeight="1">
      <c r="A9" s="504" t="str">
        <f>IFERROR(VLOOKUP(Checklist!$C$4,Info!$A:$P,4,FALSE),"")</f>
        <v>-</v>
      </c>
      <c r="B9" s="504"/>
      <c r="C9" s="504"/>
      <c r="D9" s="504"/>
      <c r="E9" s="504"/>
      <c r="F9" s="504"/>
      <c r="G9" s="504"/>
      <c r="H9" s="504"/>
      <c r="I9" s="504"/>
      <c r="J9" s="504"/>
      <c r="K9" s="504"/>
    </row>
    <row r="10" spans="1:13" ht="15">
      <c r="A10" s="422" t="s">
        <v>19</v>
      </c>
      <c r="B10" s="422"/>
      <c r="C10" s="422"/>
      <c r="D10" s="422"/>
      <c r="E10" s="422"/>
      <c r="F10" s="422"/>
      <c r="G10" s="422"/>
      <c r="H10" s="422"/>
      <c r="I10" s="422"/>
      <c r="J10" s="418" t="s">
        <v>1106</v>
      </c>
      <c r="K10" s="418"/>
    </row>
    <row r="11" spans="1:13" ht="15">
      <c r="A11" s="505" t="str">
        <f>IFERROR(VLOOKUP(Checklist!$C$4,Info!$A:$P,3,FALSE),"")</f>
        <v>-</v>
      </c>
      <c r="B11" s="505"/>
      <c r="C11" s="505"/>
      <c r="D11" s="505"/>
      <c r="E11" s="505"/>
      <c r="F11" s="505"/>
      <c r="G11" s="505"/>
      <c r="H11" s="505"/>
      <c r="I11" s="505"/>
      <c r="J11" s="418" t="str">
        <f>IF(Encaminhamento!J13="","",Encaminhamento!J13)</f>
        <v>1° SEMESTRE/2023</v>
      </c>
      <c r="K11" s="418"/>
    </row>
    <row r="12" spans="1:13" ht="15" customHeight="1">
      <c r="A12" s="505"/>
      <c r="B12" s="505"/>
      <c r="C12" s="505"/>
      <c r="D12" s="505"/>
      <c r="E12" s="505"/>
      <c r="F12" s="505"/>
      <c r="G12" s="505"/>
      <c r="H12" s="505"/>
      <c r="I12" s="505"/>
      <c r="J12" s="203">
        <f>IF(Encaminhamento!J14="","",Encaminhamento!J14)</f>
        <v>44927</v>
      </c>
      <c r="K12" s="203">
        <f>IF(Encaminhamento!K14="","",Encaminhamento!K14)</f>
        <v>45078</v>
      </c>
    </row>
    <row r="13" spans="1:13" s="204" customFormat="1" ht="15">
      <c r="A13" s="419" t="s">
        <v>2118</v>
      </c>
      <c r="B13" s="419"/>
      <c r="C13" s="419"/>
      <c r="D13" s="419"/>
      <c r="E13" s="419"/>
      <c r="F13" s="419"/>
      <c r="G13" s="419"/>
      <c r="H13" s="419"/>
      <c r="I13" s="419"/>
      <c r="J13" s="419"/>
      <c r="K13" s="419"/>
      <c r="L13" s="198"/>
    </row>
    <row r="14" spans="1:13" ht="15" customHeight="1">
      <c r="A14" s="506" t="s">
        <v>2122</v>
      </c>
      <c r="B14" s="506"/>
      <c r="C14" s="506"/>
      <c r="D14" s="506"/>
      <c r="E14" s="506"/>
      <c r="F14" s="506"/>
      <c r="G14" s="506"/>
      <c r="H14" s="506"/>
      <c r="I14" s="506"/>
      <c r="J14" s="506"/>
      <c r="K14" s="506"/>
    </row>
    <row r="15" spans="1:13" ht="15">
      <c r="A15" s="506"/>
      <c r="B15" s="506"/>
      <c r="C15" s="506"/>
      <c r="D15" s="506"/>
      <c r="E15" s="506"/>
      <c r="F15" s="506"/>
      <c r="G15" s="506"/>
      <c r="H15" s="506"/>
      <c r="I15" s="506"/>
      <c r="J15" s="506"/>
      <c r="K15" s="506"/>
      <c r="M15" t="s">
        <v>42</v>
      </c>
    </row>
    <row r="16" spans="1:13" ht="15">
      <c r="A16" s="506"/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M16" t="s">
        <v>70</v>
      </c>
    </row>
    <row r="17" spans="1:13" ht="15" customHeight="1">
      <c r="A17" s="506"/>
      <c r="B17" s="506"/>
      <c r="C17" s="506"/>
      <c r="D17" s="506"/>
      <c r="E17" s="506"/>
      <c r="F17" s="506"/>
      <c r="G17" s="506"/>
      <c r="H17" s="506"/>
      <c r="I17" s="506"/>
      <c r="J17" s="506"/>
      <c r="K17" s="506"/>
      <c r="M17" t="s">
        <v>101</v>
      </c>
    </row>
    <row r="18" spans="1:13" ht="15" customHeight="1">
      <c r="A18" s="506"/>
      <c r="B18" s="506"/>
      <c r="C18" s="506"/>
      <c r="D18" s="506"/>
      <c r="E18" s="506"/>
      <c r="F18" s="506"/>
      <c r="G18" s="506"/>
      <c r="H18" s="506"/>
      <c r="I18" s="506"/>
      <c r="J18" s="506"/>
      <c r="K18" s="506"/>
    </row>
    <row r="19" spans="1:13" ht="15" customHeight="1">
      <c r="A19" s="506"/>
      <c r="B19" s="506"/>
      <c r="C19" s="506"/>
      <c r="D19" s="506"/>
      <c r="E19" s="506"/>
      <c r="F19" s="506"/>
      <c r="G19" s="506"/>
      <c r="H19" s="506"/>
      <c r="I19" s="506"/>
      <c r="J19" s="506"/>
      <c r="K19" s="506"/>
    </row>
    <row r="20" spans="1:13" ht="15" customHeight="1">
      <c r="A20" s="506"/>
      <c r="B20" s="506"/>
      <c r="C20" s="506"/>
      <c r="D20" s="506"/>
      <c r="E20" s="506"/>
      <c r="F20" s="506"/>
      <c r="G20" s="506"/>
      <c r="H20" s="506"/>
      <c r="I20" s="506"/>
      <c r="J20" s="506"/>
      <c r="K20" s="506"/>
    </row>
    <row r="21" spans="1:13" ht="15" customHeight="1">
      <c r="A21" s="506"/>
      <c r="B21" s="506"/>
      <c r="C21" s="506"/>
      <c r="D21" s="506"/>
      <c r="E21" s="506"/>
      <c r="F21" s="506"/>
      <c r="G21" s="506"/>
      <c r="H21" s="506"/>
      <c r="I21" s="506"/>
      <c r="J21" s="506"/>
      <c r="K21" s="506"/>
    </row>
    <row r="22" spans="1:13" ht="15" customHeight="1">
      <c r="A22" s="506"/>
      <c r="B22" s="506"/>
      <c r="C22" s="506"/>
      <c r="D22" s="506"/>
      <c r="E22" s="506"/>
      <c r="F22" s="506"/>
      <c r="G22" s="506"/>
      <c r="H22" s="506"/>
      <c r="I22" s="506"/>
      <c r="J22" s="506"/>
      <c r="K22" s="506"/>
    </row>
    <row r="23" spans="1:13" ht="15" customHeight="1">
      <c r="A23" s="506"/>
      <c r="B23" s="506"/>
      <c r="C23" s="506"/>
      <c r="D23" s="506"/>
      <c r="E23" s="506"/>
      <c r="F23" s="506"/>
      <c r="G23" s="506"/>
      <c r="H23" s="506"/>
      <c r="I23" s="506"/>
      <c r="J23" s="506"/>
      <c r="K23" s="506"/>
    </row>
    <row r="24" spans="1:13" ht="15" customHeight="1">
      <c r="A24" s="506"/>
      <c r="B24" s="506"/>
      <c r="C24" s="506"/>
      <c r="D24" s="506"/>
      <c r="E24" s="506"/>
      <c r="F24" s="506"/>
      <c r="G24" s="506"/>
      <c r="H24" s="506"/>
      <c r="I24" s="506"/>
      <c r="J24" s="506"/>
      <c r="K24" s="506"/>
    </row>
    <row r="25" spans="1:13" ht="15" customHeight="1">
      <c r="A25" s="506"/>
      <c r="B25" s="506"/>
      <c r="C25" s="506"/>
      <c r="D25" s="506"/>
      <c r="E25" s="506"/>
      <c r="F25" s="506"/>
      <c r="G25" s="506"/>
      <c r="H25" s="506"/>
      <c r="I25" s="506"/>
      <c r="J25" s="506"/>
      <c r="K25" s="506"/>
    </row>
    <row r="26" spans="1:13" ht="15" customHeight="1">
      <c r="A26" s="506"/>
      <c r="B26" s="506"/>
      <c r="C26" s="506"/>
      <c r="D26" s="506"/>
      <c r="E26" s="506"/>
      <c r="F26" s="506"/>
      <c r="G26" s="506"/>
      <c r="H26" s="506"/>
      <c r="I26" s="506"/>
      <c r="J26" s="506"/>
      <c r="K26" s="506"/>
    </row>
    <row r="27" spans="1:13" ht="15" customHeight="1">
      <c r="A27" s="506"/>
      <c r="B27" s="506"/>
      <c r="C27" s="506"/>
      <c r="D27" s="506"/>
      <c r="E27" s="506"/>
      <c r="F27" s="506"/>
      <c r="G27" s="506"/>
      <c r="H27" s="506"/>
      <c r="I27" s="506"/>
      <c r="J27" s="506"/>
      <c r="K27" s="506"/>
    </row>
    <row r="28" spans="1:13" ht="15" customHeight="1" thickBot="1">
      <c r="A28" s="507" t="s">
        <v>2120</v>
      </c>
      <c r="B28" s="507"/>
      <c r="C28" s="507"/>
      <c r="D28" s="507"/>
      <c r="E28" s="507"/>
      <c r="F28" s="507"/>
      <c r="G28" s="507"/>
      <c r="H28" s="507"/>
      <c r="I28" s="507"/>
      <c r="J28" s="507"/>
      <c r="K28" s="507"/>
    </row>
    <row r="29" spans="1:13" ht="15">
      <c r="A29" s="205"/>
      <c r="B29" s="206"/>
      <c r="C29" s="206"/>
      <c r="D29" s="206"/>
      <c r="E29" s="206"/>
      <c r="F29" s="206"/>
      <c r="G29" s="206"/>
      <c r="H29" s="207"/>
      <c r="I29" s="207"/>
      <c r="J29" s="206"/>
      <c r="K29" s="209"/>
    </row>
    <row r="30" spans="1:13" ht="22.5">
      <c r="A30" s="210"/>
      <c r="B30" s="1"/>
      <c r="C30" s="1"/>
      <c r="D30" s="211" t="str">
        <f>IF(COUNTBLANK($D$31:$D$75)=45,"","Mês Referência")</f>
        <v/>
      </c>
      <c r="E30" s="211" t="str">
        <f>IF(COUNTBLANK($D$31:$D$75)=45,"","Alocação do Dispêndio")</f>
        <v/>
      </c>
      <c r="F30" s="211" t="str">
        <f>IF(COUNTBLANK($D$31:$D$75)=45,"Não Houve Utilização de Taxa de Bancada em Passagens, Diárias e Inscrições no Período","Número do Documento Fiscal")</f>
        <v>Não Houve Utilização de Taxa de Bancada em Passagens, Diárias e Inscrições no Período</v>
      </c>
      <c r="G30" s="211" t="str">
        <f>IF(COUNTBLANK($D$31:$D$75)=45,"","Valor documento Fiscal (R$)")</f>
        <v/>
      </c>
      <c r="H30" s="211" t="str">
        <f>IF(COUNTBLANK($D$31:$D$75)=45,"","Data de emissão do Documento Fiscal")</f>
        <v/>
      </c>
      <c r="I30" s="223"/>
      <c r="J30" s="1"/>
      <c r="K30" s="213"/>
    </row>
    <row r="31" spans="1:13" ht="15">
      <c r="A31" s="210"/>
      <c r="B31" s="1"/>
      <c r="C31" s="1"/>
      <c r="D31" s="214" t="str">
        <f>IFERROR(VLOOKUP(CONCATENATE("PID-",$M31),Utilização_de_Taxa_de_Bancada!C$11:J$66,4,FALSE),"")</f>
        <v/>
      </c>
      <c r="E31" s="214" t="str">
        <f>IFERROR(VLOOKUP(CONCATENATE("PID-",$M31),Utilização_de_Taxa_de_Bancada!C$11:J$66,5,FALSE),"")</f>
        <v/>
      </c>
      <c r="F31" s="215" t="str">
        <f>IFERROR(VLOOKUP(CONCATENATE("PID-",$M31),Utilização_de_Taxa_de_Bancada!C$11:J$66,6,FALSE),"")</f>
        <v/>
      </c>
      <c r="G31" s="216" t="str">
        <f>IFERROR(VLOOKUP(CONCATENATE("PID-",$M31),Utilização_de_Taxa_de_Bancada!C$11:J$66,7,FALSE),"")</f>
        <v/>
      </c>
      <c r="H31" s="217" t="str">
        <f>IFERROR(VLOOKUP(CONCATENATE("PID-",$M31),Utilização_de_Taxa_de_Bancada!C$11:J$66,8,FALSE),"")</f>
        <v/>
      </c>
      <c r="I31" s="223"/>
      <c r="J31" s="1"/>
      <c r="K31" s="213"/>
      <c r="M31">
        <v>1</v>
      </c>
    </row>
    <row r="32" spans="1:13" ht="15">
      <c r="A32" s="210"/>
      <c r="B32" s="1"/>
      <c r="C32" s="1"/>
      <c r="D32" s="214" t="str">
        <f>IFERROR(VLOOKUP(CONCATENATE("PID-",$M32),Utilização_de_Taxa_de_Bancada!C$11:J$66,4,FALSE),"")</f>
        <v/>
      </c>
      <c r="E32" s="214" t="str">
        <f>IFERROR(VLOOKUP(CONCATENATE("PID-",$M32),Utilização_de_Taxa_de_Bancada!C$11:J$66,5,FALSE),"")</f>
        <v/>
      </c>
      <c r="F32" s="215" t="str">
        <f>IFERROR(VLOOKUP(CONCATENATE("PID-",$M32),Utilização_de_Taxa_de_Bancada!C$11:J$66,6,FALSE),"")</f>
        <v/>
      </c>
      <c r="G32" s="216" t="str">
        <f>IFERROR(VLOOKUP(CONCATENATE("PID-",$M32),Utilização_de_Taxa_de_Bancada!C$11:J$66,7,FALSE),"")</f>
        <v/>
      </c>
      <c r="H32" s="217" t="str">
        <f>IFERROR(VLOOKUP(CONCATENATE("PID-",$M32),Utilização_de_Taxa_de_Bancada!C$11:J$66,8,FALSE),"")</f>
        <v/>
      </c>
      <c r="I32" s="223"/>
      <c r="J32" s="1"/>
      <c r="K32" s="213"/>
      <c r="M32">
        <v>2</v>
      </c>
    </row>
    <row r="33" spans="1:13" ht="15">
      <c r="A33" s="210"/>
      <c r="B33" s="1"/>
      <c r="C33" s="1"/>
      <c r="D33" s="214" t="str">
        <f>IFERROR(VLOOKUP(CONCATENATE("PID-",$M33),Utilização_de_Taxa_de_Bancada!C$11:J$66,4,FALSE),"")</f>
        <v/>
      </c>
      <c r="E33" s="214" t="str">
        <f>IFERROR(VLOOKUP(CONCATENATE("PID-",$M33),Utilização_de_Taxa_de_Bancada!C$11:J$66,5,FALSE),"")</f>
        <v/>
      </c>
      <c r="F33" s="215" t="str">
        <f>IFERROR(VLOOKUP(CONCATENATE("PID-",$M33),Utilização_de_Taxa_de_Bancada!C$11:J$66,6,FALSE),"")</f>
        <v/>
      </c>
      <c r="G33" s="216" t="str">
        <f>IFERROR(VLOOKUP(CONCATENATE("PID-",$M33),Utilização_de_Taxa_de_Bancada!C$11:J$66,7,FALSE),"")</f>
        <v/>
      </c>
      <c r="H33" s="217" t="str">
        <f>IFERROR(VLOOKUP(CONCATENATE("PID-",$M33),Utilização_de_Taxa_de_Bancada!C$11:J$66,8,FALSE),"")</f>
        <v/>
      </c>
      <c r="I33" s="223"/>
      <c r="J33" s="1"/>
      <c r="K33" s="213"/>
      <c r="M33">
        <v>3</v>
      </c>
    </row>
    <row r="34" spans="1:13" ht="15">
      <c r="A34" s="210"/>
      <c r="B34" s="1"/>
      <c r="C34" s="1"/>
      <c r="D34" s="214" t="str">
        <f>IFERROR(VLOOKUP(CONCATENATE("PID-",$M34),Utilização_de_Taxa_de_Bancada!C$11:J$66,4,FALSE),"")</f>
        <v/>
      </c>
      <c r="E34" s="214" t="str">
        <f>IFERROR(VLOOKUP(CONCATENATE("PID-",$M34),Utilização_de_Taxa_de_Bancada!C$11:J$66,5,FALSE),"")</f>
        <v/>
      </c>
      <c r="F34" s="215" t="str">
        <f>IFERROR(VLOOKUP(CONCATENATE("PID-",$M34),Utilização_de_Taxa_de_Bancada!C$11:J$66,6,FALSE),"")</f>
        <v/>
      </c>
      <c r="G34" s="216" t="str">
        <f>IFERROR(VLOOKUP(CONCATENATE("PID-",$M34),Utilização_de_Taxa_de_Bancada!C$11:J$66,7,FALSE),"")</f>
        <v/>
      </c>
      <c r="H34" s="217" t="str">
        <f>IFERROR(VLOOKUP(CONCATENATE("PID-",$M34),Utilização_de_Taxa_de_Bancada!C$11:J$66,8,FALSE),"")</f>
        <v/>
      </c>
      <c r="I34" s="223"/>
      <c r="J34" s="1"/>
      <c r="K34" s="213"/>
      <c r="M34">
        <v>4</v>
      </c>
    </row>
    <row r="35" spans="1:13" ht="15">
      <c r="A35" s="210"/>
      <c r="B35" s="1"/>
      <c r="C35" s="1"/>
      <c r="D35" s="214" t="str">
        <f>IFERROR(VLOOKUP(CONCATENATE("PID-",$M35),Utilização_de_Taxa_de_Bancada!C$11:J$66,4,FALSE),"")</f>
        <v/>
      </c>
      <c r="E35" s="214" t="str">
        <f>IFERROR(VLOOKUP(CONCATENATE("PID-",$M35),Utilização_de_Taxa_de_Bancada!C$11:J$66,5,FALSE),"")</f>
        <v/>
      </c>
      <c r="F35" s="215" t="str">
        <f>IFERROR(VLOOKUP(CONCATENATE("PID-",$M35),Utilização_de_Taxa_de_Bancada!C$11:J$66,6,FALSE),"")</f>
        <v/>
      </c>
      <c r="G35" s="216" t="str">
        <f>IFERROR(VLOOKUP(CONCATENATE("PID-",$M35),Utilização_de_Taxa_de_Bancada!C$11:J$66,7,FALSE),"")</f>
        <v/>
      </c>
      <c r="H35" s="217" t="str">
        <f>IFERROR(VLOOKUP(CONCATENATE("PID-",$M35),Utilização_de_Taxa_de_Bancada!C$11:J$66,8,FALSE),"")</f>
        <v/>
      </c>
      <c r="I35" s="223"/>
      <c r="J35" s="1"/>
      <c r="K35" s="213"/>
      <c r="M35">
        <v>5</v>
      </c>
    </row>
    <row r="36" spans="1:13" ht="15">
      <c r="A36" s="210"/>
      <c r="B36" s="225"/>
      <c r="C36" s="225"/>
      <c r="D36" s="214" t="str">
        <f>IFERROR(VLOOKUP(CONCATENATE("PID-",$M36),Utilização_de_Taxa_de_Bancada!C$11:J$66,4,FALSE),"")</f>
        <v/>
      </c>
      <c r="E36" s="214" t="str">
        <f>IFERROR(VLOOKUP(CONCATENATE("PID-",$M36),Utilização_de_Taxa_de_Bancada!C$11:J$66,5,FALSE),"")</f>
        <v/>
      </c>
      <c r="F36" s="215" t="str">
        <f>IFERROR(VLOOKUP(CONCATENATE("PID-",$M36),Utilização_de_Taxa_de_Bancada!C$11:J$66,6,FALSE),"")</f>
        <v/>
      </c>
      <c r="G36" s="216" t="str">
        <f>IFERROR(VLOOKUP(CONCATENATE("PID-",$M36),Utilização_de_Taxa_de_Bancada!C$11:J$66,7,FALSE),"")</f>
        <v/>
      </c>
      <c r="H36" s="217" t="str">
        <f>IFERROR(VLOOKUP(CONCATENATE("PID-",$M36),Utilização_de_Taxa_de_Bancada!C$11:J$66,8,FALSE),"")</f>
        <v/>
      </c>
      <c r="I36" s="223"/>
      <c r="J36" s="1"/>
      <c r="K36" s="213"/>
      <c r="M36">
        <v>6</v>
      </c>
    </row>
    <row r="37" spans="1:13" ht="15">
      <c r="A37" s="210"/>
      <c r="B37" s="225"/>
      <c r="C37" s="225"/>
      <c r="D37" s="214" t="str">
        <f>IFERROR(VLOOKUP(CONCATENATE("PID-",$M37),Utilização_de_Taxa_de_Bancada!C$11:J$66,4,FALSE),"")</f>
        <v/>
      </c>
      <c r="E37" s="214" t="str">
        <f>IFERROR(VLOOKUP(CONCATENATE("PID-",$M37),Utilização_de_Taxa_de_Bancada!C$11:J$66,5,FALSE),"")</f>
        <v/>
      </c>
      <c r="F37" s="215" t="str">
        <f>IFERROR(VLOOKUP(CONCATENATE("PID-",$M37),Utilização_de_Taxa_de_Bancada!C$11:J$66,6,FALSE),"")</f>
        <v/>
      </c>
      <c r="G37" s="216" t="str">
        <f>IFERROR(VLOOKUP(CONCATENATE("PID-",$M37),Utilização_de_Taxa_de_Bancada!C$11:J$66,7,FALSE),"")</f>
        <v/>
      </c>
      <c r="H37" s="217" t="str">
        <f>IFERROR(VLOOKUP(CONCATENATE("PID-",$M37),Utilização_de_Taxa_de_Bancada!C$11:J$66,8,FALSE),"")</f>
        <v/>
      </c>
      <c r="I37" s="223"/>
      <c r="J37" s="1"/>
      <c r="K37" s="213"/>
      <c r="M37">
        <v>7</v>
      </c>
    </row>
    <row r="38" spans="1:13" ht="15">
      <c r="A38" s="210"/>
      <c r="B38" s="225"/>
      <c r="C38" s="225"/>
      <c r="D38" s="214" t="str">
        <f>IFERROR(VLOOKUP(CONCATENATE("PID-",$M38),Utilização_de_Taxa_de_Bancada!C$11:J$66,4,FALSE),"")</f>
        <v/>
      </c>
      <c r="E38" s="214" t="str">
        <f>IFERROR(VLOOKUP(CONCATENATE("PID-",$M38),Utilização_de_Taxa_de_Bancada!C$11:J$66,5,FALSE),"")</f>
        <v/>
      </c>
      <c r="F38" s="215" t="str">
        <f>IFERROR(VLOOKUP(CONCATENATE("PID-",$M38),Utilização_de_Taxa_de_Bancada!C$11:J$66,6,FALSE),"")</f>
        <v/>
      </c>
      <c r="G38" s="216" t="str">
        <f>IFERROR(VLOOKUP(CONCATENATE("PID-",$M38),Utilização_de_Taxa_de_Bancada!C$11:J$66,7,FALSE),"")</f>
        <v/>
      </c>
      <c r="H38" s="217" t="str">
        <f>IFERROR(VLOOKUP(CONCATENATE("PID-",$M38),Utilização_de_Taxa_de_Bancada!C$11:J$66,8,FALSE),"")</f>
        <v/>
      </c>
      <c r="I38" s="223"/>
      <c r="J38" s="1"/>
      <c r="K38" s="213"/>
      <c r="M38">
        <v>8</v>
      </c>
    </row>
    <row r="39" spans="1:13" ht="15">
      <c r="A39" s="210"/>
      <c r="B39" s="225"/>
      <c r="C39" s="225"/>
      <c r="D39" s="214" t="str">
        <f>IFERROR(VLOOKUP(CONCATENATE("PID-",$M39),Utilização_de_Taxa_de_Bancada!C$11:J$66,4,FALSE),"")</f>
        <v/>
      </c>
      <c r="E39" s="214" t="str">
        <f>IFERROR(VLOOKUP(CONCATENATE("PID-",$M39),Utilização_de_Taxa_de_Bancada!C$11:J$66,5,FALSE),"")</f>
        <v/>
      </c>
      <c r="F39" s="215" t="str">
        <f>IFERROR(VLOOKUP(CONCATENATE("PID-",$M39),Utilização_de_Taxa_de_Bancada!C$11:J$66,6,FALSE),"")</f>
        <v/>
      </c>
      <c r="G39" s="216" t="str">
        <f>IFERROR(VLOOKUP(CONCATENATE("PID-",$M39),Utilização_de_Taxa_de_Bancada!C$11:J$66,7,FALSE),"")</f>
        <v/>
      </c>
      <c r="H39" s="217" t="str">
        <f>IFERROR(VLOOKUP(CONCATENATE("PID-",$M39),Utilização_de_Taxa_de_Bancada!C$11:J$66,8,FALSE),"")</f>
        <v/>
      </c>
      <c r="I39" s="223"/>
      <c r="J39" s="1"/>
      <c r="K39" s="213"/>
      <c r="M39">
        <v>9</v>
      </c>
    </row>
    <row r="40" spans="1:13" ht="15">
      <c r="A40" s="210"/>
      <c r="B40" s="225"/>
      <c r="C40" s="225"/>
      <c r="D40" s="214" t="str">
        <f>IFERROR(VLOOKUP(CONCATENATE("PID-",$M40),Utilização_de_Taxa_de_Bancada!C$11:J$66,4,FALSE),"")</f>
        <v/>
      </c>
      <c r="E40" s="214" t="str">
        <f>IFERROR(VLOOKUP(CONCATENATE("PID-",$M40),Utilização_de_Taxa_de_Bancada!C$11:J$66,5,FALSE),"")</f>
        <v/>
      </c>
      <c r="F40" s="215" t="str">
        <f>IFERROR(VLOOKUP(CONCATENATE("PID-",$M40),Utilização_de_Taxa_de_Bancada!C$11:J$66,6,FALSE),"")</f>
        <v/>
      </c>
      <c r="G40" s="216" t="str">
        <f>IFERROR(VLOOKUP(CONCATENATE("PID-",$M40),Utilização_de_Taxa_de_Bancada!C$11:J$66,7,FALSE),"")</f>
        <v/>
      </c>
      <c r="H40" s="217" t="str">
        <f>IFERROR(VLOOKUP(CONCATENATE("PID-",$M40),Utilização_de_Taxa_de_Bancada!C$11:J$66,8,FALSE),"")</f>
        <v/>
      </c>
      <c r="I40" s="223"/>
      <c r="J40" s="1"/>
      <c r="K40" s="213"/>
      <c r="M40">
        <v>10</v>
      </c>
    </row>
    <row r="41" spans="1:13" ht="15">
      <c r="A41" s="210"/>
      <c r="B41" s="225"/>
      <c r="C41" s="225"/>
      <c r="D41" s="214" t="str">
        <f>IFERROR(VLOOKUP(CONCATENATE("PID-",$M41),Utilização_de_Taxa_de_Bancada!C$11:J$66,4,FALSE),"")</f>
        <v/>
      </c>
      <c r="E41" s="214" t="str">
        <f>IFERROR(VLOOKUP(CONCATENATE("PID-",$M41),Utilização_de_Taxa_de_Bancada!C$11:J$66,5,FALSE),"")</f>
        <v/>
      </c>
      <c r="F41" s="215" t="str">
        <f>IFERROR(VLOOKUP(CONCATENATE("PID-",$M41),Utilização_de_Taxa_de_Bancada!C$11:J$66,6,FALSE),"")</f>
        <v/>
      </c>
      <c r="G41" s="216" t="str">
        <f>IFERROR(VLOOKUP(CONCATENATE("PID-",$M41),Utilização_de_Taxa_de_Bancada!C$11:J$66,7,FALSE),"")</f>
        <v/>
      </c>
      <c r="H41" s="217" t="str">
        <f>IFERROR(VLOOKUP(CONCATENATE("PID-",$M41),Utilização_de_Taxa_de_Bancada!C$11:J$66,8,FALSE),"")</f>
        <v/>
      </c>
      <c r="I41" s="223"/>
      <c r="J41" s="1"/>
      <c r="K41" s="213"/>
      <c r="M41">
        <v>11</v>
      </c>
    </row>
    <row r="42" spans="1:13" ht="15">
      <c r="A42" s="210"/>
      <c r="B42" s="225"/>
      <c r="C42" s="225"/>
      <c r="D42" s="214" t="str">
        <f>IFERROR(VLOOKUP(CONCATENATE("PID-",$M42),Utilização_de_Taxa_de_Bancada!C$11:J$66,4,FALSE),"")</f>
        <v/>
      </c>
      <c r="E42" s="214" t="str">
        <f>IFERROR(VLOOKUP(CONCATENATE("PID-",$M42),Utilização_de_Taxa_de_Bancada!C$11:J$66,5,FALSE),"")</f>
        <v/>
      </c>
      <c r="F42" s="215" t="str">
        <f>IFERROR(VLOOKUP(CONCATENATE("PID-",$M42),Utilização_de_Taxa_de_Bancada!C$11:J$66,6,FALSE),"")</f>
        <v/>
      </c>
      <c r="G42" s="216" t="str">
        <f>IFERROR(VLOOKUP(CONCATENATE("PID-",$M42),Utilização_de_Taxa_de_Bancada!C$11:J$66,7,FALSE),"")</f>
        <v/>
      </c>
      <c r="H42" s="217" t="str">
        <f>IFERROR(VLOOKUP(CONCATENATE("PID-",$M42),Utilização_de_Taxa_de_Bancada!C$11:J$66,8,FALSE),"")</f>
        <v/>
      </c>
      <c r="I42" s="223"/>
      <c r="J42" s="1"/>
      <c r="K42" s="213"/>
      <c r="M42">
        <v>12</v>
      </c>
    </row>
    <row r="43" spans="1:13" ht="15">
      <c r="A43" s="210"/>
      <c r="B43" s="225"/>
      <c r="C43" s="225"/>
      <c r="D43" s="214" t="str">
        <f>IFERROR(VLOOKUP(CONCATENATE("PID-",$M43),Utilização_de_Taxa_de_Bancada!C$11:J$66,4,FALSE),"")</f>
        <v/>
      </c>
      <c r="E43" s="214" t="str">
        <f>IFERROR(VLOOKUP(CONCATENATE("PID-",$M43),Utilização_de_Taxa_de_Bancada!C$11:J$66,5,FALSE),"")</f>
        <v/>
      </c>
      <c r="F43" s="215" t="str">
        <f>IFERROR(VLOOKUP(CONCATENATE("PID-",$M43),Utilização_de_Taxa_de_Bancada!C$11:J$66,6,FALSE),"")</f>
        <v/>
      </c>
      <c r="G43" s="216" t="str">
        <f>IFERROR(VLOOKUP(CONCATENATE("PID-",$M43),Utilização_de_Taxa_de_Bancada!C$11:J$66,7,FALSE),"")</f>
        <v/>
      </c>
      <c r="H43" s="217" t="str">
        <f>IFERROR(VLOOKUP(CONCATENATE("PID-",$M43),Utilização_de_Taxa_de_Bancada!C$11:J$66,8,FALSE),"")</f>
        <v/>
      </c>
      <c r="I43" s="232"/>
      <c r="J43" s="1"/>
      <c r="K43" s="213"/>
      <c r="M43">
        <v>13</v>
      </c>
    </row>
    <row r="44" spans="1:13" ht="15">
      <c r="A44" s="210"/>
      <c r="B44" s="225"/>
      <c r="C44" s="225"/>
      <c r="D44" s="214" t="str">
        <f>IFERROR(VLOOKUP(CONCATENATE("PID-",$M44),Utilização_de_Taxa_de_Bancada!C$11:J$66,4,FALSE),"")</f>
        <v/>
      </c>
      <c r="E44" s="214" t="str">
        <f>IFERROR(VLOOKUP(CONCATENATE("PID-",$M44),Utilização_de_Taxa_de_Bancada!C$11:J$66,5,FALSE),"")</f>
        <v/>
      </c>
      <c r="F44" s="215" t="str">
        <f>IFERROR(VLOOKUP(CONCATENATE("PID-",$M44),Utilização_de_Taxa_de_Bancada!C$11:J$66,6,FALSE),"")</f>
        <v/>
      </c>
      <c r="G44" s="216" t="str">
        <f>IFERROR(VLOOKUP(CONCATENATE("PID-",$M44),Utilização_de_Taxa_de_Bancada!C$11:J$66,7,FALSE),"")</f>
        <v/>
      </c>
      <c r="H44" s="217" t="str">
        <f>IFERROR(VLOOKUP(CONCATENATE("PID-",$M44),Utilização_de_Taxa_de_Bancada!C$11:J$66,8,FALSE),"")</f>
        <v/>
      </c>
      <c r="I44" s="232"/>
      <c r="J44" s="1"/>
      <c r="K44" s="213"/>
      <c r="M44">
        <v>14</v>
      </c>
    </row>
    <row r="45" spans="1:13" ht="15">
      <c r="A45" s="210"/>
      <c r="B45" s="225"/>
      <c r="C45" s="225"/>
      <c r="D45" s="214" t="str">
        <f>IFERROR(VLOOKUP(CONCATENATE("PID-",$M45),Utilização_de_Taxa_de_Bancada!C$11:J$66,4,FALSE),"")</f>
        <v/>
      </c>
      <c r="E45" s="214" t="str">
        <f>IFERROR(VLOOKUP(CONCATENATE("PID-",$M45),Utilização_de_Taxa_de_Bancada!C$11:J$66,5,FALSE),"")</f>
        <v/>
      </c>
      <c r="F45" s="215" t="str">
        <f>IFERROR(VLOOKUP(CONCATENATE("PID-",$M45),Utilização_de_Taxa_de_Bancada!C$11:J$66,6,FALSE),"")</f>
        <v/>
      </c>
      <c r="G45" s="216" t="str">
        <f>IFERROR(VLOOKUP(CONCATENATE("PID-",$M45),Utilização_de_Taxa_de_Bancada!C$11:J$66,7,FALSE),"")</f>
        <v/>
      </c>
      <c r="H45" s="217" t="str">
        <f>IFERROR(VLOOKUP(CONCATENATE("PID-",$M45),Utilização_de_Taxa_de_Bancada!C$11:J$66,8,FALSE),"")</f>
        <v/>
      </c>
      <c r="I45" s="232"/>
      <c r="J45" s="1"/>
      <c r="K45" s="213"/>
      <c r="M45">
        <v>15</v>
      </c>
    </row>
    <row r="46" spans="1:13" ht="15">
      <c r="A46" s="210"/>
      <c r="B46" s="225"/>
      <c r="C46" s="225"/>
      <c r="D46" s="214" t="str">
        <f>IFERROR(VLOOKUP(CONCATENATE("PID-",$M46),Utilização_de_Taxa_de_Bancada!C$11:J$66,4,FALSE),"")</f>
        <v/>
      </c>
      <c r="E46" s="214" t="str">
        <f>IFERROR(VLOOKUP(CONCATENATE("PID-",$M46),Utilização_de_Taxa_de_Bancada!C$11:J$66,5,FALSE),"")</f>
        <v/>
      </c>
      <c r="F46" s="215" t="str">
        <f>IFERROR(VLOOKUP(CONCATENATE("PID-",$M46),Utilização_de_Taxa_de_Bancada!C$11:J$66,6,FALSE),"")</f>
        <v/>
      </c>
      <c r="G46" s="216" t="str">
        <f>IFERROR(VLOOKUP(CONCATENATE("PID-",$M46),Utilização_de_Taxa_de_Bancada!C$11:J$66,7,FALSE),"")</f>
        <v/>
      </c>
      <c r="H46" s="217" t="str">
        <f>IFERROR(VLOOKUP(CONCATENATE("PID-",$M46),Utilização_de_Taxa_de_Bancada!C$11:J$66,8,FALSE),"")</f>
        <v/>
      </c>
      <c r="I46" s="232"/>
      <c r="J46" s="1"/>
      <c r="K46" s="213"/>
      <c r="M46">
        <v>16</v>
      </c>
    </row>
    <row r="47" spans="1:13" ht="15">
      <c r="A47" s="210"/>
      <c r="B47" s="225"/>
      <c r="C47" s="225"/>
      <c r="D47" s="214" t="str">
        <f>IFERROR(VLOOKUP(CONCATENATE("PID-",$M47),Utilização_de_Taxa_de_Bancada!C$11:J$66,4,FALSE),"")</f>
        <v/>
      </c>
      <c r="E47" s="214" t="str">
        <f>IFERROR(VLOOKUP(CONCATENATE("PID-",$M47),Utilização_de_Taxa_de_Bancada!C$11:J$66,5,FALSE),"")</f>
        <v/>
      </c>
      <c r="F47" s="215" t="str">
        <f>IFERROR(VLOOKUP(CONCATENATE("PID-",$M47),Utilização_de_Taxa_de_Bancada!C$11:J$66,6,FALSE),"")</f>
        <v/>
      </c>
      <c r="G47" s="216" t="str">
        <f>IFERROR(VLOOKUP(CONCATENATE("PID-",$M47),Utilização_de_Taxa_de_Bancada!C$11:J$66,7,FALSE),"")</f>
        <v/>
      </c>
      <c r="H47" s="217" t="str">
        <f>IFERROR(VLOOKUP(CONCATENATE("PID-",$M47),Utilização_de_Taxa_de_Bancada!C$11:J$66,8,FALSE),"")</f>
        <v/>
      </c>
      <c r="I47" s="232"/>
      <c r="J47" s="1"/>
      <c r="K47" s="213"/>
      <c r="M47">
        <v>17</v>
      </c>
    </row>
    <row r="48" spans="1:13" ht="15">
      <c r="A48" s="210"/>
      <c r="B48" s="225"/>
      <c r="C48" s="225"/>
      <c r="D48" s="214" t="str">
        <f>IFERROR(VLOOKUP(CONCATENATE("PID-",$M48),Utilização_de_Taxa_de_Bancada!C$11:J$66,4,FALSE),"")</f>
        <v/>
      </c>
      <c r="E48" s="214" t="str">
        <f>IFERROR(VLOOKUP(CONCATENATE("PID-",$M48),Utilização_de_Taxa_de_Bancada!C$11:J$66,5,FALSE),"")</f>
        <v/>
      </c>
      <c r="F48" s="215" t="str">
        <f>IFERROR(VLOOKUP(CONCATENATE("PID-",$M48),Utilização_de_Taxa_de_Bancada!C$11:J$66,6,FALSE),"")</f>
        <v/>
      </c>
      <c r="G48" s="216" t="str">
        <f>IFERROR(VLOOKUP(CONCATENATE("PID-",$M48),Utilização_de_Taxa_de_Bancada!C$11:J$66,7,FALSE),"")</f>
        <v/>
      </c>
      <c r="H48" s="217" t="str">
        <f>IFERROR(VLOOKUP(CONCATENATE("PID-",$M48),Utilização_de_Taxa_de_Bancada!C$11:J$66,8,FALSE),"")</f>
        <v/>
      </c>
      <c r="I48" s="232"/>
      <c r="J48" s="1"/>
      <c r="K48" s="213"/>
      <c r="M48">
        <v>18</v>
      </c>
    </row>
    <row r="49" spans="1:13" ht="15">
      <c r="A49" s="210"/>
      <c r="B49" s="225"/>
      <c r="C49" s="225"/>
      <c r="D49" s="214" t="str">
        <f>IFERROR(VLOOKUP(CONCATENATE("PID-",$M49),Utilização_de_Taxa_de_Bancada!C$11:J$66,4,FALSE),"")</f>
        <v/>
      </c>
      <c r="E49" s="214" t="str">
        <f>IFERROR(VLOOKUP(CONCATENATE("PID-",$M49),Utilização_de_Taxa_de_Bancada!C$11:J$66,5,FALSE),"")</f>
        <v/>
      </c>
      <c r="F49" s="215" t="str">
        <f>IFERROR(VLOOKUP(CONCATENATE("PID-",$M49),Utilização_de_Taxa_de_Bancada!C$11:J$66,6,FALSE),"")</f>
        <v/>
      </c>
      <c r="G49" s="216" t="str">
        <f>IFERROR(VLOOKUP(CONCATENATE("PID-",$M49),Utilização_de_Taxa_de_Bancada!C$11:J$66,7,FALSE),"")</f>
        <v/>
      </c>
      <c r="H49" s="217" t="str">
        <f>IFERROR(VLOOKUP(CONCATENATE("PID-",$M49),Utilização_de_Taxa_de_Bancada!C$11:J$66,8,FALSE),"")</f>
        <v/>
      </c>
      <c r="I49" s="232"/>
      <c r="J49" s="1"/>
      <c r="K49" s="213"/>
      <c r="M49">
        <v>19</v>
      </c>
    </row>
    <row r="50" spans="1:13" ht="15">
      <c r="A50" s="210"/>
      <c r="B50" s="225"/>
      <c r="C50" s="225"/>
      <c r="D50" s="214" t="str">
        <f>IFERROR(VLOOKUP(CONCATENATE("PID-",$M50),Utilização_de_Taxa_de_Bancada!C$11:J$66,4,FALSE),"")</f>
        <v/>
      </c>
      <c r="E50" s="214" t="str">
        <f>IFERROR(VLOOKUP(CONCATENATE("PID-",$M50),Utilização_de_Taxa_de_Bancada!C$11:J$66,5,FALSE),"")</f>
        <v/>
      </c>
      <c r="F50" s="215" t="str">
        <f>IFERROR(VLOOKUP(CONCATENATE("PID-",$M50),Utilização_de_Taxa_de_Bancada!C$11:J$66,6,FALSE),"")</f>
        <v/>
      </c>
      <c r="G50" s="216" t="str">
        <f>IFERROR(VLOOKUP(CONCATENATE("PID-",$M50),Utilização_de_Taxa_de_Bancada!C$11:J$66,7,FALSE),"")</f>
        <v/>
      </c>
      <c r="H50" s="217" t="str">
        <f>IFERROR(VLOOKUP(CONCATENATE("PID-",$M50),Utilização_de_Taxa_de_Bancada!C$11:J$66,8,FALSE),"")</f>
        <v/>
      </c>
      <c r="I50" s="232"/>
      <c r="J50" s="1"/>
      <c r="K50" s="213"/>
      <c r="M50">
        <v>20</v>
      </c>
    </row>
    <row r="51" spans="1:13" ht="15">
      <c r="A51" s="210"/>
      <c r="B51" s="225"/>
      <c r="C51" s="225"/>
      <c r="D51" s="214" t="str">
        <f>IFERROR(VLOOKUP(CONCATENATE("PID-",$M51),Utilização_de_Taxa_de_Bancada!C$11:J$66,4,FALSE),"")</f>
        <v/>
      </c>
      <c r="E51" s="214" t="str">
        <f>IFERROR(VLOOKUP(CONCATENATE("PID-",$M51),Utilização_de_Taxa_de_Bancada!C$11:J$66,5,FALSE),"")</f>
        <v/>
      </c>
      <c r="F51" s="215" t="str">
        <f>IFERROR(VLOOKUP(CONCATENATE("PID-",$M51),Utilização_de_Taxa_de_Bancada!C$11:J$66,6,FALSE),"")</f>
        <v/>
      </c>
      <c r="G51" s="216" t="str">
        <f>IFERROR(VLOOKUP(CONCATENATE("PID-",$M51),Utilização_de_Taxa_de_Bancada!C$11:J$66,7,FALSE),"")</f>
        <v/>
      </c>
      <c r="H51" s="217" t="str">
        <f>IFERROR(VLOOKUP(CONCATENATE("PID-",$M51),Utilização_de_Taxa_de_Bancada!C$11:J$66,8,FALSE),"")</f>
        <v/>
      </c>
      <c r="I51" s="232"/>
      <c r="J51" s="1"/>
      <c r="K51" s="213"/>
      <c r="M51">
        <v>21</v>
      </c>
    </row>
    <row r="52" spans="1:13" ht="15">
      <c r="A52" s="210"/>
      <c r="B52" s="225"/>
      <c r="C52" s="225"/>
      <c r="D52" s="214" t="str">
        <f>IFERROR(VLOOKUP(CONCATENATE("PID-",$M52),Utilização_de_Taxa_de_Bancada!C$11:J$66,4,FALSE),"")</f>
        <v/>
      </c>
      <c r="E52" s="214" t="str">
        <f>IFERROR(VLOOKUP(CONCATENATE("PID-",$M52),Utilização_de_Taxa_de_Bancada!C$11:J$66,5,FALSE),"")</f>
        <v/>
      </c>
      <c r="F52" s="215" t="str">
        <f>IFERROR(VLOOKUP(CONCATENATE("PID-",$M52),Utilização_de_Taxa_de_Bancada!C$11:J$66,6,FALSE),"")</f>
        <v/>
      </c>
      <c r="G52" s="216" t="str">
        <f>IFERROR(VLOOKUP(CONCATENATE("PID-",$M52),Utilização_de_Taxa_de_Bancada!C$11:J$66,7,FALSE),"")</f>
        <v/>
      </c>
      <c r="H52" s="217" t="str">
        <f>IFERROR(VLOOKUP(CONCATENATE("PID-",$M52),Utilização_de_Taxa_de_Bancada!C$11:J$66,8,FALSE),"")</f>
        <v/>
      </c>
      <c r="I52" s="232"/>
      <c r="J52" s="1"/>
      <c r="K52" s="213"/>
      <c r="M52">
        <v>22</v>
      </c>
    </row>
    <row r="53" spans="1:13" ht="15">
      <c r="A53" s="210"/>
      <c r="B53" s="225"/>
      <c r="C53" s="225"/>
      <c r="D53" s="214" t="str">
        <f>IFERROR(VLOOKUP(CONCATENATE("PID-",$M53),Utilização_de_Taxa_de_Bancada!C$11:J$66,4,FALSE),"")</f>
        <v/>
      </c>
      <c r="E53" s="214" t="str">
        <f>IFERROR(VLOOKUP(CONCATENATE("PID-",$M53),Utilização_de_Taxa_de_Bancada!C$11:J$66,5,FALSE),"")</f>
        <v/>
      </c>
      <c r="F53" s="215" t="str">
        <f>IFERROR(VLOOKUP(CONCATENATE("PID-",$M53),Utilização_de_Taxa_de_Bancada!C$11:J$66,6,FALSE),"")</f>
        <v/>
      </c>
      <c r="G53" s="216" t="str">
        <f>IFERROR(VLOOKUP(CONCATENATE("PID-",$M53),Utilização_de_Taxa_de_Bancada!C$11:J$66,7,FALSE),"")</f>
        <v/>
      </c>
      <c r="H53" s="217" t="str">
        <f>IFERROR(VLOOKUP(CONCATENATE("PID-",$M53),Utilização_de_Taxa_de_Bancada!C$11:J$66,8,FALSE),"")</f>
        <v/>
      </c>
      <c r="I53" s="232"/>
      <c r="J53" s="1"/>
      <c r="K53" s="213"/>
      <c r="M53">
        <v>23</v>
      </c>
    </row>
    <row r="54" spans="1:13" ht="15">
      <c r="A54" s="210"/>
      <c r="B54" s="225"/>
      <c r="C54" s="225"/>
      <c r="D54" s="214" t="str">
        <f>IFERROR(VLOOKUP(CONCATENATE("PID-",$M54),Utilização_de_Taxa_de_Bancada!C$11:J$66,4,FALSE),"")</f>
        <v/>
      </c>
      <c r="E54" s="214" t="str">
        <f>IFERROR(VLOOKUP(CONCATENATE("PID-",$M54),Utilização_de_Taxa_de_Bancada!C$11:J$66,5,FALSE),"")</f>
        <v/>
      </c>
      <c r="F54" s="215" t="str">
        <f>IFERROR(VLOOKUP(CONCATENATE("PID-",$M54),Utilização_de_Taxa_de_Bancada!C$11:J$66,6,FALSE),"")</f>
        <v/>
      </c>
      <c r="G54" s="216" t="str">
        <f>IFERROR(VLOOKUP(CONCATENATE("PID-",$M54),Utilização_de_Taxa_de_Bancada!C$11:J$66,7,FALSE),"")</f>
        <v/>
      </c>
      <c r="H54" s="217" t="str">
        <f>IFERROR(VLOOKUP(CONCATENATE("PID-",$M54),Utilização_de_Taxa_de_Bancada!C$11:J$66,8,FALSE),"")</f>
        <v/>
      </c>
      <c r="I54" s="232"/>
      <c r="J54" s="1"/>
      <c r="K54" s="213"/>
      <c r="M54">
        <v>24</v>
      </c>
    </row>
    <row r="55" spans="1:13" ht="15">
      <c r="A55" s="210"/>
      <c r="B55" s="225"/>
      <c r="C55" s="225"/>
      <c r="D55" s="214" t="str">
        <f>IFERROR(VLOOKUP(CONCATENATE("PID-",$M55),Utilização_de_Taxa_de_Bancada!C$11:J$66,4,FALSE),"")</f>
        <v/>
      </c>
      <c r="E55" s="214" t="str">
        <f>IFERROR(VLOOKUP(CONCATENATE("PID-",$M55),Utilização_de_Taxa_de_Bancada!C$11:J$66,5,FALSE),"")</f>
        <v/>
      </c>
      <c r="F55" s="215" t="str">
        <f>IFERROR(VLOOKUP(CONCATENATE("PID-",$M55),Utilização_de_Taxa_de_Bancada!C$11:J$66,6,FALSE),"")</f>
        <v/>
      </c>
      <c r="G55" s="216" t="str">
        <f>IFERROR(VLOOKUP(CONCATENATE("PID-",$M55),Utilização_de_Taxa_de_Bancada!C$11:J$66,7,FALSE),"")</f>
        <v/>
      </c>
      <c r="H55" s="217" t="str">
        <f>IFERROR(VLOOKUP(CONCATENATE("PID-",$M55),Utilização_de_Taxa_de_Bancada!C$11:J$66,8,FALSE),"")</f>
        <v/>
      </c>
      <c r="I55" s="232"/>
      <c r="J55" s="1"/>
      <c r="K55" s="213"/>
      <c r="M55">
        <v>25</v>
      </c>
    </row>
    <row r="56" spans="1:13" ht="15">
      <c r="A56" s="210"/>
      <c r="B56" s="225"/>
      <c r="C56" s="225"/>
      <c r="D56" s="214" t="str">
        <f>IFERROR(VLOOKUP(CONCATENATE("PID-",$M56),Utilização_de_Taxa_de_Bancada!C$11:J$66,4,FALSE),"")</f>
        <v/>
      </c>
      <c r="E56" s="214" t="str">
        <f>IFERROR(VLOOKUP(CONCATENATE("PID-",$M56),Utilização_de_Taxa_de_Bancada!C$11:J$66,5,FALSE),"")</f>
        <v/>
      </c>
      <c r="F56" s="215" t="str">
        <f>IFERROR(VLOOKUP(CONCATENATE("PID-",$M56),Utilização_de_Taxa_de_Bancada!C$11:J$66,6,FALSE),"")</f>
        <v/>
      </c>
      <c r="G56" s="216" t="str">
        <f>IFERROR(VLOOKUP(CONCATENATE("PID-",$M56),Utilização_de_Taxa_de_Bancada!C$11:J$66,7,FALSE),"")</f>
        <v/>
      </c>
      <c r="H56" s="217" t="str">
        <f>IFERROR(VLOOKUP(CONCATENATE("PID-",$M56),Utilização_de_Taxa_de_Bancada!C$11:J$66,8,FALSE),"")</f>
        <v/>
      </c>
      <c r="I56" s="232"/>
      <c r="J56" s="1"/>
      <c r="K56" s="213"/>
      <c r="M56">
        <v>26</v>
      </c>
    </row>
    <row r="57" spans="1:13" ht="15">
      <c r="A57" s="210"/>
      <c r="B57" s="225"/>
      <c r="C57" s="225"/>
      <c r="D57" s="214" t="str">
        <f>IFERROR(VLOOKUP(CONCATENATE("PID-",$M57),Utilização_de_Taxa_de_Bancada!C$11:J$66,4,FALSE),"")</f>
        <v/>
      </c>
      <c r="E57" s="214" t="str">
        <f>IFERROR(VLOOKUP(CONCATENATE("PID-",$M57),Utilização_de_Taxa_de_Bancada!C$11:J$66,5,FALSE),"")</f>
        <v/>
      </c>
      <c r="F57" s="215" t="str">
        <f>IFERROR(VLOOKUP(CONCATENATE("PID-",$M57),Utilização_de_Taxa_de_Bancada!C$11:J$66,6,FALSE),"")</f>
        <v/>
      </c>
      <c r="G57" s="216" t="str">
        <f>IFERROR(VLOOKUP(CONCATENATE("PID-",$M57),Utilização_de_Taxa_de_Bancada!C$11:J$66,7,FALSE),"")</f>
        <v/>
      </c>
      <c r="H57" s="217" t="str">
        <f>IFERROR(VLOOKUP(CONCATENATE("PID-",$M57),Utilização_de_Taxa_de_Bancada!C$11:J$66,8,FALSE),"")</f>
        <v/>
      </c>
      <c r="I57" s="232"/>
      <c r="J57" s="1"/>
      <c r="K57" s="213"/>
      <c r="M57">
        <v>27</v>
      </c>
    </row>
    <row r="58" spans="1:13" ht="15">
      <c r="A58" s="210"/>
      <c r="B58" s="225"/>
      <c r="C58" s="225"/>
      <c r="D58" s="214" t="str">
        <f>IFERROR(VLOOKUP(CONCATENATE("PID-",$M58),Utilização_de_Taxa_de_Bancada!C$11:J$66,4,FALSE),"")</f>
        <v/>
      </c>
      <c r="E58" s="214" t="str">
        <f>IFERROR(VLOOKUP(CONCATENATE("PID-",$M58),Utilização_de_Taxa_de_Bancada!C$11:J$66,5,FALSE),"")</f>
        <v/>
      </c>
      <c r="F58" s="215" t="str">
        <f>IFERROR(VLOOKUP(CONCATENATE("PID-",$M58),Utilização_de_Taxa_de_Bancada!C$11:J$66,6,FALSE),"")</f>
        <v/>
      </c>
      <c r="G58" s="216" t="str">
        <f>IFERROR(VLOOKUP(CONCATENATE("PID-",$M58),Utilização_de_Taxa_de_Bancada!C$11:J$66,7,FALSE),"")</f>
        <v/>
      </c>
      <c r="H58" s="217" t="str">
        <f>IFERROR(VLOOKUP(CONCATENATE("PID-",$M58),Utilização_de_Taxa_de_Bancada!C$11:J$66,8,FALSE),"")</f>
        <v/>
      </c>
      <c r="I58" s="232"/>
      <c r="J58" s="1"/>
      <c r="K58" s="213"/>
      <c r="M58">
        <v>28</v>
      </c>
    </row>
    <row r="59" spans="1:13" ht="15">
      <c r="A59" s="210"/>
      <c r="B59" s="225"/>
      <c r="C59" s="225"/>
      <c r="D59" s="214" t="str">
        <f>IFERROR(VLOOKUP(CONCATENATE("PID-",$M59),Utilização_de_Taxa_de_Bancada!C$11:J$66,4,FALSE),"")</f>
        <v/>
      </c>
      <c r="E59" s="214" t="str">
        <f>IFERROR(VLOOKUP(CONCATENATE("PID-",$M59),Utilização_de_Taxa_de_Bancada!C$11:J$66,5,FALSE),"")</f>
        <v/>
      </c>
      <c r="F59" s="215" t="str">
        <f>IFERROR(VLOOKUP(CONCATENATE("PID-",$M59),Utilização_de_Taxa_de_Bancada!C$11:J$66,6,FALSE),"")</f>
        <v/>
      </c>
      <c r="G59" s="216" t="str">
        <f>IFERROR(VLOOKUP(CONCATENATE("PID-",$M59),Utilização_de_Taxa_de_Bancada!C$11:J$66,7,FALSE),"")</f>
        <v/>
      </c>
      <c r="H59" s="217" t="str">
        <f>IFERROR(VLOOKUP(CONCATENATE("PID-",$M59),Utilização_de_Taxa_de_Bancada!C$11:J$66,8,FALSE),"")</f>
        <v/>
      </c>
      <c r="I59" s="232"/>
      <c r="J59" s="1"/>
      <c r="K59" s="213"/>
      <c r="M59">
        <v>29</v>
      </c>
    </row>
    <row r="60" spans="1:13" ht="15">
      <c r="A60" s="210"/>
      <c r="B60" s="225"/>
      <c r="C60" s="225"/>
      <c r="D60" s="214" t="str">
        <f>IFERROR(VLOOKUP(CONCATENATE("PID-",$M60),Utilização_de_Taxa_de_Bancada!C$11:J$66,4,FALSE),"")</f>
        <v/>
      </c>
      <c r="E60" s="214" t="str">
        <f>IFERROR(VLOOKUP(CONCATENATE("PID-",$M60),Utilização_de_Taxa_de_Bancada!C$11:J$66,5,FALSE),"")</f>
        <v/>
      </c>
      <c r="F60" s="215" t="str">
        <f>IFERROR(VLOOKUP(CONCATENATE("PID-",$M60),Utilização_de_Taxa_de_Bancada!C$11:J$66,6,FALSE),"")</f>
        <v/>
      </c>
      <c r="G60" s="216" t="str">
        <f>IFERROR(VLOOKUP(CONCATENATE("PID-",$M60),Utilização_de_Taxa_de_Bancada!C$11:J$66,7,FALSE),"")</f>
        <v/>
      </c>
      <c r="H60" s="217" t="str">
        <f>IFERROR(VLOOKUP(CONCATENATE("PID-",$M60),Utilização_de_Taxa_de_Bancada!C$11:J$66,8,FALSE),"")</f>
        <v/>
      </c>
      <c r="I60" s="232"/>
      <c r="J60" s="1"/>
      <c r="K60" s="213"/>
      <c r="M60">
        <v>30</v>
      </c>
    </row>
    <row r="61" spans="1:13" ht="15">
      <c r="A61" s="210"/>
      <c r="B61" s="225"/>
      <c r="C61" s="225"/>
      <c r="D61" s="214" t="str">
        <f>IFERROR(VLOOKUP(CONCATENATE("PID-",$M61),Utilização_de_Taxa_de_Bancada!C$11:J$66,4,FALSE),"")</f>
        <v/>
      </c>
      <c r="E61" s="214" t="str">
        <f>IFERROR(VLOOKUP(CONCATENATE("PID-",$M61),Utilização_de_Taxa_de_Bancada!C$11:J$66,5,FALSE),"")</f>
        <v/>
      </c>
      <c r="F61" s="215" t="str">
        <f>IFERROR(VLOOKUP(CONCATENATE("PID-",$M61),Utilização_de_Taxa_de_Bancada!C$11:J$66,6,FALSE),"")</f>
        <v/>
      </c>
      <c r="G61" s="216" t="str">
        <f>IFERROR(VLOOKUP(CONCATENATE("PID-",$M61),Utilização_de_Taxa_de_Bancada!C$11:J$66,7,FALSE),"")</f>
        <v/>
      </c>
      <c r="H61" s="217" t="str">
        <f>IFERROR(VLOOKUP(CONCATENATE("PID-",$M61),Utilização_de_Taxa_de_Bancada!C$11:J$66,8,FALSE),"")</f>
        <v/>
      </c>
      <c r="I61" s="232"/>
      <c r="J61" s="1"/>
      <c r="K61" s="213"/>
      <c r="M61">
        <v>31</v>
      </c>
    </row>
    <row r="62" spans="1:13" ht="15">
      <c r="A62" s="210"/>
      <c r="B62" s="225"/>
      <c r="C62" s="225"/>
      <c r="D62" s="214" t="str">
        <f>IFERROR(VLOOKUP(CONCATENATE("PID-",$M62),Utilização_de_Taxa_de_Bancada!C$11:J$66,4,FALSE),"")</f>
        <v/>
      </c>
      <c r="E62" s="214" t="str">
        <f>IFERROR(VLOOKUP(CONCATENATE("PID-",$M62),Utilização_de_Taxa_de_Bancada!C$11:J$66,5,FALSE),"")</f>
        <v/>
      </c>
      <c r="F62" s="215" t="str">
        <f>IFERROR(VLOOKUP(CONCATENATE("PID-",$M62),Utilização_de_Taxa_de_Bancada!C$11:J$66,6,FALSE),"")</f>
        <v/>
      </c>
      <c r="G62" s="216" t="str">
        <f>IFERROR(VLOOKUP(CONCATENATE("PID-",$M62),Utilização_de_Taxa_de_Bancada!C$11:J$66,7,FALSE),"")</f>
        <v/>
      </c>
      <c r="H62" s="217" t="str">
        <f>IFERROR(VLOOKUP(CONCATENATE("PID-",$M62),Utilização_de_Taxa_de_Bancada!C$11:J$66,8,FALSE),"")</f>
        <v/>
      </c>
      <c r="I62" s="232"/>
      <c r="J62" s="1"/>
      <c r="K62" s="213"/>
      <c r="M62">
        <v>32</v>
      </c>
    </row>
    <row r="63" spans="1:13" ht="15">
      <c r="A63" s="210"/>
      <c r="B63" s="225"/>
      <c r="C63" s="225"/>
      <c r="D63" s="214" t="str">
        <f>IFERROR(VLOOKUP(CONCATENATE("PID-",$M63),Utilização_de_Taxa_de_Bancada!C$11:J$66,4,FALSE),"")</f>
        <v/>
      </c>
      <c r="E63" s="214" t="str">
        <f>IFERROR(VLOOKUP(CONCATENATE("PID-",$M63),Utilização_de_Taxa_de_Bancada!C$11:J$66,5,FALSE),"")</f>
        <v/>
      </c>
      <c r="F63" s="215" t="str">
        <f>IFERROR(VLOOKUP(CONCATENATE("PID-",$M63),Utilização_de_Taxa_de_Bancada!C$11:J$66,6,FALSE),"")</f>
        <v/>
      </c>
      <c r="G63" s="216" t="str">
        <f>IFERROR(VLOOKUP(CONCATENATE("PID-",$M63),Utilização_de_Taxa_de_Bancada!C$11:J$66,7,FALSE),"")</f>
        <v/>
      </c>
      <c r="H63" s="217" t="str">
        <f>IFERROR(VLOOKUP(CONCATENATE("PID-",$M63),Utilização_de_Taxa_de_Bancada!C$11:J$66,8,FALSE),"")</f>
        <v/>
      </c>
      <c r="I63" s="223"/>
      <c r="J63" s="1"/>
      <c r="K63" s="213"/>
      <c r="M63">
        <v>33</v>
      </c>
    </row>
    <row r="64" spans="1:13" ht="15">
      <c r="A64" s="210"/>
      <c r="B64" s="225"/>
      <c r="C64" s="225"/>
      <c r="D64" s="214" t="str">
        <f>IFERROR(VLOOKUP(CONCATENATE("PID-",$M64),Utilização_de_Taxa_de_Bancada!C$11:J$66,4,FALSE),"")</f>
        <v/>
      </c>
      <c r="E64" s="214" t="str">
        <f>IFERROR(VLOOKUP(CONCATENATE("PID-",$M64),Utilização_de_Taxa_de_Bancada!C$11:J$66,5,FALSE),"")</f>
        <v/>
      </c>
      <c r="F64" s="215" t="str">
        <f>IFERROR(VLOOKUP(CONCATENATE("PID-",$M64),Utilização_de_Taxa_de_Bancada!C$11:J$66,6,FALSE),"")</f>
        <v/>
      </c>
      <c r="G64" s="216" t="str">
        <f>IFERROR(VLOOKUP(CONCATENATE("PID-",$M64),Utilização_de_Taxa_de_Bancada!C$11:J$66,7,FALSE),"")</f>
        <v/>
      </c>
      <c r="H64" s="217" t="str">
        <f>IFERROR(VLOOKUP(CONCATENATE("PID-",$M64),Utilização_de_Taxa_de_Bancada!C$11:J$66,8,FALSE),"")</f>
        <v/>
      </c>
      <c r="I64" s="223"/>
      <c r="J64" s="1"/>
      <c r="K64" s="213"/>
      <c r="M64">
        <v>34</v>
      </c>
    </row>
    <row r="65" spans="1:13" ht="15">
      <c r="A65" s="210"/>
      <c r="B65" s="225"/>
      <c r="C65" s="225"/>
      <c r="D65" s="214" t="str">
        <f>IFERROR(VLOOKUP(CONCATENATE("PID-",$M65),Utilização_de_Taxa_de_Bancada!C$11:J$66,4,FALSE),"")</f>
        <v/>
      </c>
      <c r="E65" s="214" t="str">
        <f>IFERROR(VLOOKUP(CONCATENATE("PID-",$M65),Utilização_de_Taxa_de_Bancada!C$11:J$66,5,FALSE),"")</f>
        <v/>
      </c>
      <c r="F65" s="215" t="str">
        <f>IFERROR(VLOOKUP(CONCATENATE("PID-",$M65),Utilização_de_Taxa_de_Bancada!C$11:J$66,6,FALSE),"")</f>
        <v/>
      </c>
      <c r="G65" s="216" t="str">
        <f>IFERROR(VLOOKUP(CONCATENATE("PID-",$M65),Utilização_de_Taxa_de_Bancada!C$11:J$66,7,FALSE),"")</f>
        <v/>
      </c>
      <c r="H65" s="217" t="str">
        <f>IFERROR(VLOOKUP(CONCATENATE("PID-",$M65),Utilização_de_Taxa_de_Bancada!C$11:J$66,8,FALSE),"")</f>
        <v/>
      </c>
      <c r="I65" s="223"/>
      <c r="J65" s="1"/>
      <c r="K65" s="213"/>
      <c r="M65">
        <v>35</v>
      </c>
    </row>
    <row r="66" spans="1:13" ht="15">
      <c r="A66" s="210"/>
      <c r="B66" s="225"/>
      <c r="C66" s="225"/>
      <c r="D66" s="214" t="str">
        <f>IFERROR(VLOOKUP(CONCATENATE("PID-",$M66),Utilização_de_Taxa_de_Bancada!C$11:J$66,4,FALSE),"")</f>
        <v/>
      </c>
      <c r="E66" s="214" t="str">
        <f>IFERROR(VLOOKUP(CONCATENATE("PID-",$M66),Utilização_de_Taxa_de_Bancada!C$11:J$66,5,FALSE),"")</f>
        <v/>
      </c>
      <c r="F66" s="215" t="str">
        <f>IFERROR(VLOOKUP(CONCATENATE("PID-",$M66),Utilização_de_Taxa_de_Bancada!C$11:J$66,6,FALSE),"")</f>
        <v/>
      </c>
      <c r="G66" s="216" t="str">
        <f>IFERROR(VLOOKUP(CONCATENATE("PID-",$M66),Utilização_de_Taxa_de_Bancada!C$11:J$66,7,FALSE),"")</f>
        <v/>
      </c>
      <c r="H66" s="217" t="str">
        <f>IFERROR(VLOOKUP(CONCATENATE("PID-",$M66),Utilização_de_Taxa_de_Bancada!C$11:J$66,8,FALSE),"")</f>
        <v/>
      </c>
      <c r="I66" s="223"/>
      <c r="J66" s="1"/>
      <c r="K66" s="213"/>
      <c r="M66">
        <v>36</v>
      </c>
    </row>
    <row r="67" spans="1:13" ht="15">
      <c r="A67" s="210"/>
      <c r="B67" s="225"/>
      <c r="C67" s="225"/>
      <c r="D67" s="214" t="str">
        <f>IFERROR(VLOOKUP(CONCATENATE("PID-",$M67),Utilização_de_Taxa_de_Bancada!C$11:J$66,4,FALSE),"")</f>
        <v/>
      </c>
      <c r="E67" s="214" t="str">
        <f>IFERROR(VLOOKUP(CONCATENATE("PID-",$M67),Utilização_de_Taxa_de_Bancada!C$11:J$66,5,FALSE),"")</f>
        <v/>
      </c>
      <c r="F67" s="215" t="str">
        <f>IFERROR(VLOOKUP(CONCATENATE("PID-",$M67),Utilização_de_Taxa_de_Bancada!C$11:J$66,6,FALSE),"")</f>
        <v/>
      </c>
      <c r="G67" s="216" t="str">
        <f>IFERROR(VLOOKUP(CONCATENATE("PID-",$M67),Utilização_de_Taxa_de_Bancada!C$11:J$66,7,FALSE),"")</f>
        <v/>
      </c>
      <c r="H67" s="217" t="str">
        <f>IFERROR(VLOOKUP(CONCATENATE("PID-",$M67),Utilização_de_Taxa_de_Bancada!C$11:J$66,8,FALSE),"")</f>
        <v/>
      </c>
      <c r="I67" s="223"/>
      <c r="J67" s="1"/>
      <c r="K67" s="213"/>
      <c r="M67">
        <v>37</v>
      </c>
    </row>
    <row r="68" spans="1:13" ht="15">
      <c r="A68" s="210"/>
      <c r="B68" s="225"/>
      <c r="C68" s="225"/>
      <c r="D68" s="214" t="str">
        <f>IFERROR(VLOOKUP(CONCATENATE("PID-",$M68),Utilização_de_Taxa_de_Bancada!C$11:J$66,4,FALSE),"")</f>
        <v/>
      </c>
      <c r="E68" s="214" t="str">
        <f>IFERROR(VLOOKUP(CONCATENATE("PID-",$M68),Utilização_de_Taxa_de_Bancada!C$11:J$66,5,FALSE),"")</f>
        <v/>
      </c>
      <c r="F68" s="215" t="str">
        <f>IFERROR(VLOOKUP(CONCATENATE("PID-",$M68),Utilização_de_Taxa_de_Bancada!C$11:J$66,6,FALSE),"")</f>
        <v/>
      </c>
      <c r="G68" s="216" t="str">
        <f>IFERROR(VLOOKUP(CONCATENATE("PID-",$M68),Utilização_de_Taxa_de_Bancada!C$11:J$66,7,FALSE),"")</f>
        <v/>
      </c>
      <c r="H68" s="217" t="str">
        <f>IFERROR(VLOOKUP(CONCATENATE("PID-",$M68),Utilização_de_Taxa_de_Bancada!C$11:J$66,8,FALSE),"")</f>
        <v/>
      </c>
      <c r="I68" s="223"/>
      <c r="J68" s="1"/>
      <c r="K68" s="213"/>
      <c r="M68">
        <v>38</v>
      </c>
    </row>
    <row r="69" spans="1:13" ht="15">
      <c r="A69" s="210"/>
      <c r="B69" s="225"/>
      <c r="C69" s="225"/>
      <c r="D69" s="214" t="str">
        <f>IFERROR(VLOOKUP(CONCATENATE("PID-",$M69),Utilização_de_Taxa_de_Bancada!C$11:J$66,4,FALSE),"")</f>
        <v/>
      </c>
      <c r="E69" s="214" t="str">
        <f>IFERROR(VLOOKUP(CONCATENATE("PID-",$M69),Utilização_de_Taxa_de_Bancada!C$11:J$66,5,FALSE),"")</f>
        <v/>
      </c>
      <c r="F69" s="215" t="str">
        <f>IFERROR(VLOOKUP(CONCATENATE("PID-",$M69),Utilização_de_Taxa_de_Bancada!C$11:J$66,6,FALSE),"")</f>
        <v/>
      </c>
      <c r="G69" s="216" t="str">
        <f>IFERROR(VLOOKUP(CONCATENATE("PID-",$M69),Utilização_de_Taxa_de_Bancada!C$11:J$66,7,FALSE),"")</f>
        <v/>
      </c>
      <c r="H69" s="217" t="str">
        <f>IFERROR(VLOOKUP(CONCATENATE("PID-",$M69),Utilização_de_Taxa_de_Bancada!C$11:J$66,8,FALSE),"")</f>
        <v/>
      </c>
      <c r="I69" s="223"/>
      <c r="J69" s="1"/>
      <c r="K69" s="213"/>
      <c r="M69">
        <v>39</v>
      </c>
    </row>
    <row r="70" spans="1:13" ht="15">
      <c r="A70" s="210"/>
      <c r="B70" s="225"/>
      <c r="C70" s="225"/>
      <c r="D70" s="214" t="str">
        <f>IFERROR(VLOOKUP(CONCATENATE("PID-",$M70),Utilização_de_Taxa_de_Bancada!C$11:J$66,4,FALSE),"")</f>
        <v/>
      </c>
      <c r="E70" s="214" t="str">
        <f>IFERROR(VLOOKUP(CONCATENATE("PID-",$M70),Utilização_de_Taxa_de_Bancada!C$11:J$66,5,FALSE),"")</f>
        <v/>
      </c>
      <c r="F70" s="215" t="str">
        <f>IFERROR(VLOOKUP(CONCATENATE("PID-",$M70),Utilização_de_Taxa_de_Bancada!C$11:J$66,6,FALSE),"")</f>
        <v/>
      </c>
      <c r="G70" s="216" t="str">
        <f>IFERROR(VLOOKUP(CONCATENATE("PID-",$M70),Utilização_de_Taxa_de_Bancada!C$11:J$66,7,FALSE),"")</f>
        <v/>
      </c>
      <c r="H70" s="217" t="str">
        <f>IFERROR(VLOOKUP(CONCATENATE("PID-",$M70),Utilização_de_Taxa_de_Bancada!C$11:J$66,8,FALSE),"")</f>
        <v/>
      </c>
      <c r="I70" s="223"/>
      <c r="J70" s="1"/>
      <c r="K70" s="213"/>
      <c r="M70">
        <v>40</v>
      </c>
    </row>
    <row r="71" spans="1:13" ht="15">
      <c r="A71" s="210"/>
      <c r="B71" s="225"/>
      <c r="C71" s="225"/>
      <c r="D71" s="214" t="str">
        <f>IFERROR(VLOOKUP(CONCATENATE("PID-",$M71),Utilização_de_Taxa_de_Bancada!C$11:J$66,4,FALSE),"")</f>
        <v/>
      </c>
      <c r="E71" s="214" t="str">
        <f>IFERROR(VLOOKUP(CONCATENATE("PID-",$M71),Utilização_de_Taxa_de_Bancada!C$11:J$66,5,FALSE),"")</f>
        <v/>
      </c>
      <c r="F71" s="215" t="str">
        <f>IFERROR(VLOOKUP(CONCATENATE("PID-",$M71),Utilização_de_Taxa_de_Bancada!C$11:J$66,6,FALSE),"")</f>
        <v/>
      </c>
      <c r="G71" s="216" t="str">
        <f>IFERROR(VLOOKUP(CONCATENATE("PID-",$M71),Utilização_de_Taxa_de_Bancada!C$11:J$66,7,FALSE),"")</f>
        <v/>
      </c>
      <c r="H71" s="217" t="str">
        <f>IFERROR(VLOOKUP(CONCATENATE("PID-",$M71),Utilização_de_Taxa_de_Bancada!C$11:J$66,8,FALSE),"")</f>
        <v/>
      </c>
      <c r="I71" s="223"/>
      <c r="J71" s="1"/>
      <c r="K71" s="213"/>
      <c r="M71">
        <v>41</v>
      </c>
    </row>
    <row r="72" spans="1:13" ht="15">
      <c r="A72" s="210"/>
      <c r="B72" s="225"/>
      <c r="C72" s="225"/>
      <c r="D72" s="214" t="str">
        <f>IFERROR(VLOOKUP(CONCATENATE("PID-",$M72),Utilização_de_Taxa_de_Bancada!C$11:J$66,4,FALSE),"")</f>
        <v/>
      </c>
      <c r="E72" s="214" t="str">
        <f>IFERROR(VLOOKUP(CONCATENATE("PID-",$M72),Utilização_de_Taxa_de_Bancada!C$11:J$66,5,FALSE),"")</f>
        <v/>
      </c>
      <c r="F72" s="215" t="str">
        <f>IFERROR(VLOOKUP(CONCATENATE("PID-",$M72),Utilização_de_Taxa_de_Bancada!C$11:J$66,6,FALSE),"")</f>
        <v/>
      </c>
      <c r="G72" s="216" t="str">
        <f>IFERROR(VLOOKUP(CONCATENATE("PID-",$M72),Utilização_de_Taxa_de_Bancada!C$11:J$66,7,FALSE),"")</f>
        <v/>
      </c>
      <c r="H72" s="217" t="str">
        <f>IFERROR(VLOOKUP(CONCATENATE("PID-",$M72),Utilização_de_Taxa_de_Bancada!C$11:J$66,8,FALSE),"")</f>
        <v/>
      </c>
      <c r="I72" s="223"/>
      <c r="J72" s="1"/>
      <c r="K72" s="213"/>
      <c r="M72">
        <v>42</v>
      </c>
    </row>
    <row r="73" spans="1:13" ht="15">
      <c r="A73" s="210"/>
      <c r="B73" s="225"/>
      <c r="C73" s="225"/>
      <c r="D73" s="214" t="str">
        <f>IFERROR(VLOOKUP(CONCATENATE("PID-",$M73),Utilização_de_Taxa_de_Bancada!C$11:J$66,4,FALSE),"")</f>
        <v/>
      </c>
      <c r="E73" s="214" t="str">
        <f>IFERROR(VLOOKUP(CONCATENATE("PID-",$M73),Utilização_de_Taxa_de_Bancada!C$11:J$66,5,FALSE),"")</f>
        <v/>
      </c>
      <c r="F73" s="215" t="str">
        <f>IFERROR(VLOOKUP(CONCATENATE("PID-",$M73),Utilização_de_Taxa_de_Bancada!C$11:J$66,6,FALSE),"")</f>
        <v/>
      </c>
      <c r="G73" s="216" t="str">
        <f>IFERROR(VLOOKUP(CONCATENATE("PID-",$M73),Utilização_de_Taxa_de_Bancada!C$11:J$66,7,FALSE),"")</f>
        <v/>
      </c>
      <c r="H73" s="217" t="str">
        <f>IFERROR(VLOOKUP(CONCATENATE("PID-",$M73),Utilização_de_Taxa_de_Bancada!C$11:J$66,8,FALSE),"")</f>
        <v/>
      </c>
      <c r="I73" s="223"/>
      <c r="J73" s="1"/>
      <c r="K73" s="213"/>
      <c r="M73">
        <v>43</v>
      </c>
    </row>
    <row r="74" spans="1:13" ht="15">
      <c r="A74" s="210"/>
      <c r="B74" s="225"/>
      <c r="C74" s="225"/>
      <c r="D74" s="214" t="str">
        <f>IFERROR(VLOOKUP(CONCATENATE("PID-",$M74),Utilização_de_Taxa_de_Bancada!C$11:J$66,4,FALSE),"")</f>
        <v/>
      </c>
      <c r="E74" s="214" t="str">
        <f>IFERROR(VLOOKUP(CONCATENATE("PID-",$M74),Utilização_de_Taxa_de_Bancada!C$11:J$66,5,FALSE),"")</f>
        <v/>
      </c>
      <c r="F74" s="215" t="str">
        <f>IFERROR(VLOOKUP(CONCATENATE("PID-",$M74),Utilização_de_Taxa_de_Bancada!C$11:J$66,6,FALSE),"")</f>
        <v/>
      </c>
      <c r="G74" s="216" t="str">
        <f>IFERROR(VLOOKUP(CONCATENATE("PID-",$M74),Utilização_de_Taxa_de_Bancada!C$11:J$66,7,FALSE),"")</f>
        <v/>
      </c>
      <c r="H74" s="217" t="str">
        <f>IFERROR(VLOOKUP(CONCATENATE("PID-",$M74),Utilização_de_Taxa_de_Bancada!C$11:J$66,8,FALSE),"")</f>
        <v/>
      </c>
      <c r="I74" s="223"/>
      <c r="J74" s="1"/>
      <c r="K74" s="213"/>
      <c r="M74">
        <v>44</v>
      </c>
    </row>
    <row r="75" spans="1:13" ht="15">
      <c r="A75" s="210"/>
      <c r="B75" s="225"/>
      <c r="C75" s="225"/>
      <c r="D75" s="214" t="str">
        <f>IFERROR(VLOOKUP(CONCATENATE("PID-",$M75),Utilização_de_Taxa_de_Bancada!C$11:J$66,4,FALSE),"")</f>
        <v/>
      </c>
      <c r="E75" s="214" t="str">
        <f>IFERROR(VLOOKUP(CONCATENATE("PID-",$M75),Utilização_de_Taxa_de_Bancada!C$11:J$66,5,FALSE),"")</f>
        <v/>
      </c>
      <c r="F75" s="215" t="str">
        <f>IFERROR(VLOOKUP(CONCATENATE("PID-",$M75),Utilização_de_Taxa_de_Bancada!C$11:J$66,6,FALSE),"")</f>
        <v/>
      </c>
      <c r="G75" s="216" t="str">
        <f>IFERROR(VLOOKUP(CONCATENATE("PID-",$M75),Utilização_de_Taxa_de_Bancada!C$11:J$66,7,FALSE),"")</f>
        <v/>
      </c>
      <c r="H75" s="217" t="str">
        <f>IFERROR(VLOOKUP(CONCATENATE("PID-",$M75),Utilização_de_Taxa_de_Bancada!C$11:J$66,8,FALSE),"")</f>
        <v/>
      </c>
      <c r="I75" s="223"/>
      <c r="J75" s="1"/>
      <c r="K75" s="213"/>
      <c r="M75">
        <v>45</v>
      </c>
    </row>
    <row r="76" spans="1:13" ht="15.75" thickBot="1">
      <c r="A76" s="226"/>
      <c r="B76" s="227"/>
      <c r="C76" s="227"/>
      <c r="D76" s="227"/>
      <c r="E76" s="227"/>
      <c r="F76" s="227"/>
      <c r="G76" s="227"/>
      <c r="H76" s="228"/>
      <c r="I76" s="228"/>
      <c r="J76" s="10"/>
      <c r="K76" s="229"/>
    </row>
    <row r="77" spans="1:13" ht="15">
      <c r="A77" s="508" t="s">
        <v>1150</v>
      </c>
      <c r="B77" s="508"/>
      <c r="C77" s="508"/>
      <c r="D77" s="508"/>
      <c r="E77" s="508"/>
      <c r="F77" s="508"/>
      <c r="G77" s="508"/>
      <c r="H77" s="508"/>
      <c r="I77" s="508"/>
      <c r="J77" s="508"/>
      <c r="K77" s="508"/>
    </row>
    <row r="78" spans="1:13" ht="15">
      <c r="A78" s="455" t="s">
        <v>1132</v>
      </c>
      <c r="B78" s="455"/>
      <c r="C78" s="455"/>
      <c r="D78" s="455"/>
      <c r="E78" s="455"/>
      <c r="F78" s="178" t="s">
        <v>1133</v>
      </c>
      <c r="G78" s="473" t="s">
        <v>1134</v>
      </c>
      <c r="H78" s="473"/>
      <c r="I78" s="473"/>
      <c r="J78" s="14"/>
      <c r="K78" s="179"/>
    </row>
    <row r="79" spans="1:13" ht="15">
      <c r="A79" s="476" t="str">
        <f>IF(Encaminhamento!$A$60="","",Encaminhamento!$A$60)</f>
        <v/>
      </c>
      <c r="B79" s="476"/>
      <c r="C79" s="476"/>
      <c r="D79" s="476"/>
      <c r="E79" s="476"/>
      <c r="F79" s="180" t="str">
        <f>IF(Encaminhamento!$F$60="","",Encaminhamento!$F$60)</f>
        <v/>
      </c>
      <c r="G79" s="181"/>
      <c r="H79" s="477"/>
      <c r="I79" s="477"/>
      <c r="J79" s="13"/>
      <c r="K79" s="52"/>
    </row>
    <row r="80" spans="1:13" ht="15">
      <c r="A80" s="455" t="s">
        <v>1139</v>
      </c>
      <c r="B80" s="455"/>
      <c r="C80" s="455"/>
      <c r="D80" s="455"/>
      <c r="E80" s="455"/>
      <c r="F80" s="182" t="s">
        <v>1133</v>
      </c>
      <c r="G80" s="473" t="s">
        <v>1134</v>
      </c>
      <c r="H80" s="473"/>
      <c r="I80" s="473"/>
      <c r="J80" s="14"/>
      <c r="K80" s="179"/>
    </row>
    <row r="81" spans="1:11" ht="15">
      <c r="A81" s="476" t="str">
        <f>IF(Encaminhamento!$A$71="","",Encaminhamento!$A$71)</f>
        <v/>
      </c>
      <c r="B81" s="476"/>
      <c r="C81" s="476"/>
      <c r="D81" s="476"/>
      <c r="E81" s="476"/>
      <c r="F81" s="180" t="str">
        <f>IF(Encaminhamento!$F$71="","",Encaminhamento!$F$71)</f>
        <v/>
      </c>
      <c r="G81" s="181"/>
      <c r="H81" s="477"/>
      <c r="I81" s="477"/>
      <c r="J81" s="13"/>
      <c r="K81" s="52"/>
    </row>
    <row r="82" spans="1:11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  <row r="83" spans="1:11" ht="15" hidden="1">
      <c r="J83" s="1"/>
      <c r="K83" s="1"/>
    </row>
    <row r="84" spans="1:11" ht="15" hidden="1">
      <c r="J84" s="1"/>
      <c r="K84" s="1"/>
    </row>
    <row r="85" spans="1:11" ht="15" hidden="1">
      <c r="J85" s="1"/>
      <c r="K85" s="1"/>
    </row>
    <row r="86" spans="1:11" ht="15" hidden="1">
      <c r="J86" s="1"/>
      <c r="K86" s="1"/>
    </row>
    <row r="87" spans="1:11" ht="15" hidden="1">
      <c r="J87" s="1"/>
      <c r="K87" s="1"/>
    </row>
    <row r="88" spans="1:11" ht="15" hidden="1">
      <c r="J88" s="1"/>
      <c r="K88" s="1"/>
    </row>
    <row r="89" spans="1:11" ht="15" hidden="1">
      <c r="J89" s="1"/>
      <c r="K89" s="1"/>
    </row>
    <row r="90" spans="1:11" ht="15" hidden="1">
      <c r="J90" s="1"/>
      <c r="K90" s="1"/>
    </row>
    <row r="91" spans="1:11" ht="15" hidden="1">
      <c r="J91" s="1"/>
      <c r="K91" s="1"/>
    </row>
    <row r="92" spans="1:11" s="1" customFormat="1" ht="15" hidden="1">
      <c r="A92"/>
      <c r="B92"/>
      <c r="C92"/>
      <c r="D92"/>
      <c r="E92"/>
      <c r="F92"/>
      <c r="G92"/>
      <c r="H92"/>
      <c r="I92"/>
    </row>
    <row r="93" spans="1:11" s="1" customFormat="1" ht="15" hidden="1">
      <c r="A93"/>
      <c r="B93"/>
      <c r="C93"/>
      <c r="D93"/>
      <c r="E93"/>
      <c r="F93"/>
      <c r="G93"/>
      <c r="H93"/>
      <c r="I93"/>
    </row>
    <row r="94" spans="1:11" s="1" customFormat="1" ht="15" hidden="1">
      <c r="A94"/>
      <c r="B94"/>
      <c r="C94"/>
      <c r="D94"/>
      <c r="E94"/>
      <c r="F94"/>
      <c r="G94"/>
      <c r="H94"/>
      <c r="I94"/>
    </row>
    <row r="95" spans="1:11" s="1" customFormat="1" ht="15" hidden="1">
      <c r="A95"/>
      <c r="B95"/>
      <c r="C95"/>
      <c r="D95"/>
      <c r="E95"/>
      <c r="F95"/>
      <c r="G95"/>
      <c r="H95"/>
      <c r="I95"/>
    </row>
    <row r="96" spans="1:11" s="1" customFormat="1" ht="15" hidden="1">
      <c r="A96"/>
      <c r="B96"/>
      <c r="C96"/>
      <c r="D96"/>
      <c r="E96"/>
      <c r="F96"/>
      <c r="G96"/>
      <c r="H96"/>
      <c r="I96"/>
    </row>
    <row r="97" spans="1:9" s="1" customFormat="1" ht="15" hidden="1">
      <c r="A97"/>
      <c r="B97"/>
      <c r="C97"/>
      <c r="D97"/>
      <c r="E97"/>
      <c r="F97"/>
      <c r="G97"/>
      <c r="H97"/>
      <c r="I97"/>
    </row>
    <row r="98" spans="1:9" s="1" customFormat="1" ht="15" hidden="1">
      <c r="A98"/>
      <c r="B98"/>
      <c r="C98"/>
      <c r="D98"/>
      <c r="E98"/>
      <c r="F98"/>
      <c r="G98"/>
      <c r="H98"/>
      <c r="I98"/>
    </row>
    <row r="99" spans="1:9" s="1" customFormat="1" ht="15" hidden="1">
      <c r="A99"/>
      <c r="B99"/>
      <c r="C99"/>
      <c r="D99"/>
      <c r="E99"/>
      <c r="F99"/>
      <c r="G99"/>
      <c r="H99"/>
      <c r="I99"/>
    </row>
    <row r="100" spans="1:9" s="1" customFormat="1" ht="15" hidden="1">
      <c r="A100"/>
      <c r="B100"/>
      <c r="C100"/>
      <c r="D100"/>
      <c r="E100"/>
      <c r="F100"/>
      <c r="G100"/>
      <c r="H100"/>
      <c r="I100"/>
    </row>
    <row r="101" spans="1:9" s="1" customFormat="1" ht="15" hidden="1">
      <c r="A101"/>
      <c r="B101"/>
      <c r="C101"/>
      <c r="D101"/>
      <c r="E101"/>
      <c r="F101"/>
      <c r="G101"/>
      <c r="H101"/>
      <c r="I101"/>
    </row>
    <row r="102" spans="1:9" s="1" customFormat="1" ht="15" hidden="1">
      <c r="A102"/>
      <c r="B102"/>
      <c r="C102"/>
      <c r="D102"/>
      <c r="E102"/>
      <c r="F102"/>
      <c r="G102"/>
      <c r="H102"/>
      <c r="I102"/>
    </row>
    <row r="103" spans="1:9" s="1" customFormat="1" ht="15" hidden="1">
      <c r="A103"/>
      <c r="B103"/>
      <c r="C103"/>
      <c r="D103"/>
      <c r="E103"/>
      <c r="F103"/>
      <c r="G103"/>
      <c r="H103"/>
      <c r="I103"/>
    </row>
    <row r="104" spans="1:9" s="1" customFormat="1" ht="15" hidden="1">
      <c r="A104"/>
      <c r="B104"/>
      <c r="C104"/>
      <c r="D104"/>
      <c r="E104"/>
      <c r="F104"/>
      <c r="G104"/>
      <c r="H104"/>
      <c r="I104"/>
    </row>
    <row r="105" spans="1:9" s="1" customFormat="1" ht="15" hidden="1">
      <c r="A105"/>
      <c r="B105"/>
      <c r="C105"/>
      <c r="D105"/>
      <c r="E105"/>
      <c r="F105"/>
      <c r="G105"/>
      <c r="H105"/>
      <c r="I105"/>
    </row>
    <row r="106" spans="1:9" s="1" customFormat="1" ht="15" hidden="1">
      <c r="A106"/>
      <c r="B106"/>
      <c r="C106"/>
      <c r="D106"/>
      <c r="E106"/>
      <c r="F106"/>
      <c r="G106"/>
      <c r="H106"/>
      <c r="I106"/>
    </row>
    <row r="107" spans="1:9" s="1" customFormat="1" ht="15" hidden="1">
      <c r="A107"/>
      <c r="B107"/>
      <c r="C107"/>
      <c r="D107"/>
      <c r="E107"/>
      <c r="F107"/>
      <c r="G107"/>
      <c r="H107"/>
      <c r="I107"/>
    </row>
    <row r="108" spans="1:9" s="1" customFormat="1" ht="15" hidden="1">
      <c r="A108"/>
      <c r="B108"/>
      <c r="C108"/>
      <c r="D108"/>
      <c r="E108"/>
      <c r="F108"/>
      <c r="G108"/>
      <c r="H108"/>
      <c r="I108"/>
    </row>
    <row r="109" spans="1:9" s="1" customFormat="1" ht="15" hidden="1">
      <c r="A109"/>
      <c r="B109"/>
      <c r="C109"/>
      <c r="D109"/>
      <c r="E109"/>
      <c r="F109"/>
      <c r="G109"/>
      <c r="H109"/>
      <c r="I109"/>
    </row>
    <row r="110" spans="1:9" s="1" customFormat="1" ht="15" hidden="1">
      <c r="A110"/>
      <c r="B110"/>
      <c r="C110"/>
      <c r="D110"/>
      <c r="E110"/>
      <c r="F110"/>
      <c r="G110"/>
      <c r="H110"/>
      <c r="I110"/>
    </row>
    <row r="111" spans="1:9" s="1" customFormat="1" ht="15" hidden="1" customHeight="1">
      <c r="A111"/>
      <c r="B111"/>
      <c r="C111"/>
      <c r="D111"/>
      <c r="E111"/>
      <c r="F111"/>
      <c r="G111"/>
      <c r="H111"/>
      <c r="I111"/>
    </row>
    <row r="112" spans="1:9" s="1" customFormat="1" ht="15" hidden="1" customHeight="1">
      <c r="A112"/>
      <c r="B112"/>
      <c r="C112"/>
      <c r="D112"/>
      <c r="E112"/>
      <c r="F112"/>
      <c r="G112"/>
      <c r="H112"/>
      <c r="I112"/>
    </row>
    <row r="113" spans="1:9" s="1" customFormat="1" ht="15" hidden="1" customHeight="1">
      <c r="A113"/>
      <c r="B113"/>
      <c r="C113"/>
      <c r="D113"/>
      <c r="E113"/>
      <c r="F113"/>
      <c r="G113"/>
      <c r="H113"/>
      <c r="I113"/>
    </row>
    <row r="114" spans="1:9" s="1" customFormat="1" ht="15" hidden="1" customHeight="1">
      <c r="A114"/>
      <c r="B114"/>
      <c r="C114"/>
      <c r="D114"/>
      <c r="E114"/>
      <c r="F114"/>
      <c r="G114"/>
      <c r="H114"/>
      <c r="I114"/>
    </row>
    <row r="115" spans="1:9" s="1" customFormat="1" ht="15" hidden="1" customHeight="1">
      <c r="A115"/>
      <c r="B115"/>
      <c r="C115"/>
      <c r="D115"/>
      <c r="E115"/>
      <c r="F115"/>
      <c r="G115"/>
      <c r="H115"/>
      <c r="I115"/>
    </row>
    <row r="116" spans="1:9" s="1" customFormat="1" ht="15" hidden="1" customHeight="1">
      <c r="A116"/>
      <c r="B116"/>
      <c r="C116"/>
      <c r="D116"/>
      <c r="E116"/>
      <c r="F116"/>
      <c r="G116"/>
      <c r="H116"/>
      <c r="I116"/>
    </row>
    <row r="117" spans="1:9" s="1" customFormat="1" ht="15" hidden="1" customHeight="1">
      <c r="A117"/>
      <c r="B117"/>
      <c r="C117"/>
      <c r="D117"/>
      <c r="E117"/>
      <c r="F117"/>
      <c r="G117"/>
      <c r="H117"/>
      <c r="I117"/>
    </row>
    <row r="118" spans="1:9" s="1" customFormat="1" ht="15" hidden="1" customHeight="1">
      <c r="A118"/>
      <c r="B118"/>
      <c r="C118"/>
      <c r="D118"/>
      <c r="E118"/>
      <c r="F118"/>
      <c r="G118"/>
      <c r="H118"/>
      <c r="I118"/>
    </row>
    <row r="119" spans="1:9" s="1" customFormat="1" ht="15" hidden="1" customHeight="1">
      <c r="A119"/>
      <c r="B119"/>
      <c r="C119"/>
      <c r="D119"/>
      <c r="E119"/>
      <c r="F119"/>
      <c r="G119"/>
      <c r="H119"/>
      <c r="I119"/>
    </row>
    <row r="120" spans="1:9" s="1" customFormat="1" ht="15" hidden="1" customHeight="1">
      <c r="A120"/>
      <c r="B120"/>
      <c r="C120"/>
      <c r="D120"/>
      <c r="E120"/>
      <c r="F120"/>
      <c r="G120"/>
      <c r="H120"/>
      <c r="I120"/>
    </row>
    <row r="121" spans="1:9" s="1" customFormat="1" ht="15" hidden="1" customHeight="1">
      <c r="A121"/>
      <c r="B121"/>
      <c r="C121"/>
      <c r="D121"/>
      <c r="E121"/>
      <c r="F121"/>
      <c r="G121"/>
      <c r="H121"/>
      <c r="I121"/>
    </row>
    <row r="122" spans="1:9" s="1" customFormat="1" ht="15" hidden="1" customHeight="1">
      <c r="A122"/>
      <c r="B122"/>
      <c r="C122"/>
      <c r="D122"/>
      <c r="E122"/>
      <c r="F122"/>
      <c r="G122"/>
      <c r="H122"/>
      <c r="I122"/>
    </row>
    <row r="123" spans="1:9" s="1" customFormat="1" ht="15" hidden="1" customHeight="1">
      <c r="A123"/>
      <c r="B123"/>
      <c r="C123"/>
      <c r="D123"/>
      <c r="E123"/>
      <c r="F123"/>
      <c r="G123"/>
      <c r="H123"/>
      <c r="I123"/>
    </row>
    <row r="124" spans="1:9" s="1" customFormat="1" ht="15" hidden="1" customHeight="1">
      <c r="A124"/>
      <c r="B124"/>
      <c r="C124"/>
      <c r="D124"/>
      <c r="E124"/>
      <c r="F124"/>
      <c r="G124"/>
      <c r="H124"/>
      <c r="I124"/>
    </row>
    <row r="125" spans="1:9" s="1" customFormat="1" ht="15" hidden="1" customHeight="1">
      <c r="A125"/>
      <c r="B125"/>
      <c r="C125"/>
      <c r="D125"/>
      <c r="E125"/>
      <c r="F125"/>
      <c r="G125"/>
      <c r="H125"/>
      <c r="I125"/>
    </row>
    <row r="126" spans="1:9" s="1" customFormat="1" ht="15" hidden="1" customHeight="1">
      <c r="A126"/>
      <c r="B126"/>
      <c r="C126"/>
      <c r="D126"/>
      <c r="E126"/>
      <c r="F126"/>
      <c r="G126"/>
      <c r="H126"/>
      <c r="I126"/>
    </row>
    <row r="127" spans="1:9" s="1" customFormat="1" ht="15" hidden="1" customHeight="1">
      <c r="A127"/>
      <c r="B127"/>
      <c r="C127"/>
      <c r="D127"/>
      <c r="E127"/>
      <c r="F127"/>
      <c r="G127"/>
      <c r="H127"/>
      <c r="I127"/>
    </row>
    <row r="128" spans="1:9" s="1" customFormat="1" ht="15" hidden="1" customHeight="1">
      <c r="A128"/>
      <c r="B128"/>
      <c r="C128"/>
      <c r="D128"/>
      <c r="E128"/>
      <c r="F128"/>
      <c r="G128"/>
      <c r="H128"/>
      <c r="I128"/>
    </row>
    <row r="129" spans="1:9" s="1" customFormat="1" ht="15" hidden="1" customHeight="1">
      <c r="A129"/>
      <c r="B129"/>
      <c r="C129"/>
      <c r="D129"/>
      <c r="E129"/>
      <c r="F129"/>
      <c r="G129"/>
      <c r="H129"/>
      <c r="I129"/>
    </row>
    <row r="130" spans="1:9" s="1" customFormat="1" ht="15" hidden="1" customHeight="1">
      <c r="A130"/>
      <c r="B130"/>
      <c r="C130"/>
      <c r="D130"/>
      <c r="E130"/>
      <c r="F130"/>
      <c r="G130"/>
      <c r="H130"/>
      <c r="I130"/>
    </row>
    <row r="131" spans="1:9" s="1" customFormat="1" ht="15" hidden="1" customHeight="1">
      <c r="A131"/>
      <c r="B131"/>
      <c r="C131"/>
      <c r="D131"/>
      <c r="E131"/>
      <c r="F131"/>
      <c r="G131"/>
      <c r="H131"/>
      <c r="I131"/>
    </row>
    <row r="132" spans="1:9" s="1" customFormat="1" ht="15" hidden="1" customHeight="1">
      <c r="A132"/>
      <c r="B132"/>
      <c r="C132"/>
      <c r="D132"/>
      <c r="E132"/>
      <c r="F132"/>
      <c r="G132"/>
      <c r="H132"/>
      <c r="I132"/>
    </row>
    <row r="133" spans="1:9" s="1" customFormat="1" ht="15" hidden="1" customHeight="1">
      <c r="A133"/>
      <c r="B133"/>
      <c r="C133"/>
      <c r="D133"/>
      <c r="E133"/>
      <c r="F133"/>
      <c r="G133"/>
      <c r="H133"/>
      <c r="I133"/>
    </row>
    <row r="134" spans="1:9" s="1" customFormat="1" ht="15" hidden="1" customHeight="1">
      <c r="A134"/>
      <c r="B134"/>
      <c r="C134"/>
      <c r="D134"/>
      <c r="E134"/>
      <c r="F134"/>
      <c r="G134"/>
      <c r="H134"/>
      <c r="I134"/>
    </row>
    <row r="135" spans="1:9" s="1" customFormat="1" ht="15" hidden="1" customHeight="1">
      <c r="A135"/>
      <c r="B135"/>
      <c r="C135"/>
      <c r="D135"/>
      <c r="E135"/>
      <c r="F135"/>
      <c r="G135"/>
      <c r="H135"/>
      <c r="I135"/>
    </row>
    <row r="136" spans="1:9" s="1" customFormat="1" ht="15" hidden="1" customHeight="1">
      <c r="A136"/>
      <c r="B136"/>
      <c r="C136"/>
      <c r="D136"/>
      <c r="E136"/>
      <c r="F136"/>
      <c r="G136"/>
      <c r="H136"/>
      <c r="I136"/>
    </row>
    <row r="137" spans="1:9" s="1" customFormat="1" ht="15" hidden="1" customHeight="1">
      <c r="A137"/>
      <c r="B137"/>
      <c r="C137"/>
      <c r="D137"/>
      <c r="E137"/>
      <c r="F137"/>
      <c r="G137"/>
      <c r="H137"/>
      <c r="I137"/>
    </row>
    <row r="138" spans="1:9" s="1" customFormat="1" ht="15" hidden="1" customHeight="1">
      <c r="A138"/>
      <c r="B138"/>
      <c r="C138"/>
      <c r="D138"/>
      <c r="E138"/>
      <c r="F138"/>
      <c r="G138"/>
      <c r="H138"/>
      <c r="I138"/>
    </row>
    <row r="139" spans="1:9" s="1" customFormat="1" ht="15" hidden="1" customHeight="1">
      <c r="A139"/>
      <c r="B139"/>
      <c r="C139"/>
      <c r="D139"/>
      <c r="E139"/>
      <c r="F139"/>
      <c r="G139"/>
      <c r="H139"/>
      <c r="I139"/>
    </row>
    <row r="140" spans="1:9" s="1" customFormat="1" ht="15" hidden="1" customHeight="1">
      <c r="A140"/>
      <c r="B140"/>
      <c r="C140"/>
      <c r="D140"/>
      <c r="E140"/>
      <c r="F140"/>
      <c r="G140"/>
      <c r="H140"/>
      <c r="I140"/>
    </row>
    <row r="141" spans="1:9" s="1" customFormat="1" ht="15" hidden="1" customHeight="1">
      <c r="A141"/>
      <c r="B141"/>
      <c r="C141"/>
      <c r="D141"/>
      <c r="E141"/>
      <c r="F141"/>
      <c r="G141"/>
      <c r="H141"/>
      <c r="I141"/>
    </row>
    <row r="142" spans="1:9" s="1" customFormat="1" ht="15" hidden="1" customHeight="1">
      <c r="A142"/>
      <c r="B142"/>
      <c r="C142"/>
      <c r="D142"/>
      <c r="E142"/>
      <c r="F142"/>
      <c r="G142"/>
      <c r="H142"/>
      <c r="I142"/>
    </row>
    <row r="143" spans="1:9" s="1" customFormat="1" ht="15" hidden="1" customHeight="1">
      <c r="A143"/>
      <c r="B143"/>
      <c r="C143"/>
      <c r="D143"/>
      <c r="E143"/>
      <c r="F143"/>
      <c r="G143"/>
      <c r="H143"/>
      <c r="I143"/>
    </row>
    <row r="144" spans="1:9" s="1" customFormat="1" ht="15" hidden="1" customHeight="1">
      <c r="A144"/>
      <c r="B144"/>
      <c r="C144"/>
      <c r="D144"/>
      <c r="E144"/>
      <c r="F144"/>
      <c r="G144"/>
      <c r="H144"/>
      <c r="I144"/>
    </row>
    <row r="145" spans="1:9" s="1" customFormat="1" ht="15" hidden="1" customHeight="1">
      <c r="A145"/>
      <c r="B145"/>
      <c r="C145"/>
      <c r="D145"/>
      <c r="E145"/>
      <c r="F145"/>
      <c r="G145"/>
      <c r="H145"/>
      <c r="I145"/>
    </row>
    <row r="146" spans="1:9" s="1" customFormat="1" ht="15" hidden="1" customHeight="1">
      <c r="A146"/>
      <c r="B146"/>
      <c r="C146"/>
      <c r="D146"/>
      <c r="E146"/>
      <c r="F146"/>
      <c r="G146"/>
      <c r="H146"/>
      <c r="I146"/>
    </row>
    <row r="147" spans="1:9" s="1" customFormat="1" ht="15" hidden="1" customHeight="1">
      <c r="A147"/>
      <c r="B147"/>
      <c r="C147"/>
      <c r="D147"/>
      <c r="E147"/>
      <c r="F147"/>
      <c r="G147"/>
      <c r="H147"/>
      <c r="I147"/>
    </row>
    <row r="148" spans="1:9" s="1" customFormat="1" ht="15" hidden="1" customHeight="1">
      <c r="A148"/>
      <c r="B148"/>
      <c r="C148"/>
      <c r="D148"/>
      <c r="E148"/>
      <c r="F148"/>
      <c r="G148"/>
      <c r="H148"/>
      <c r="I148"/>
    </row>
    <row r="149" spans="1:9" s="1" customFormat="1" ht="15" hidden="1" customHeight="1">
      <c r="A149"/>
      <c r="B149"/>
      <c r="C149"/>
      <c r="D149"/>
      <c r="E149"/>
      <c r="F149"/>
      <c r="G149"/>
      <c r="H149"/>
      <c r="I149"/>
    </row>
    <row r="150" spans="1:9" s="1" customFormat="1" ht="15" hidden="1" customHeight="1">
      <c r="A150"/>
      <c r="B150"/>
      <c r="C150"/>
      <c r="D150"/>
      <c r="E150"/>
      <c r="F150"/>
      <c r="G150"/>
      <c r="H150"/>
      <c r="I150"/>
    </row>
    <row r="151" spans="1:9" s="1" customFormat="1" ht="15" hidden="1" customHeight="1">
      <c r="A151"/>
      <c r="B151"/>
      <c r="C151"/>
      <c r="D151"/>
      <c r="E151"/>
      <c r="F151"/>
      <c r="G151"/>
      <c r="H151"/>
      <c r="I151"/>
    </row>
    <row r="152" spans="1:9" s="1" customFormat="1" ht="15" hidden="1" customHeight="1">
      <c r="A152"/>
      <c r="B152"/>
      <c r="C152"/>
      <c r="D152"/>
      <c r="E152"/>
      <c r="F152"/>
      <c r="G152"/>
      <c r="H152"/>
      <c r="I152"/>
    </row>
    <row r="153" spans="1:9" s="1" customFormat="1" ht="15" hidden="1" customHeight="1">
      <c r="A153"/>
      <c r="B153"/>
      <c r="C153"/>
      <c r="D153"/>
      <c r="E153"/>
      <c r="F153"/>
      <c r="G153"/>
      <c r="H153"/>
      <c r="I153"/>
    </row>
    <row r="154" spans="1:9" s="1" customFormat="1" ht="15" hidden="1" customHeight="1">
      <c r="A154"/>
      <c r="B154"/>
      <c r="C154"/>
      <c r="D154"/>
      <c r="E154"/>
      <c r="F154"/>
      <c r="G154"/>
      <c r="H154"/>
      <c r="I154"/>
    </row>
    <row r="155" spans="1:9" s="1" customFormat="1" ht="15" hidden="1" customHeight="1">
      <c r="A155"/>
      <c r="B155"/>
      <c r="C155"/>
      <c r="D155"/>
      <c r="E155"/>
      <c r="F155"/>
      <c r="G155"/>
      <c r="H155"/>
      <c r="I155"/>
    </row>
    <row r="156" spans="1:9" s="1" customFormat="1" ht="15" hidden="1" customHeight="1">
      <c r="A156"/>
      <c r="B156"/>
      <c r="C156"/>
      <c r="D156"/>
      <c r="E156"/>
      <c r="F156"/>
      <c r="G156"/>
      <c r="H156"/>
      <c r="I156"/>
    </row>
    <row r="157" spans="1:9" s="1" customFormat="1" ht="15" hidden="1" customHeight="1">
      <c r="A157"/>
      <c r="B157"/>
      <c r="C157"/>
      <c r="D157"/>
      <c r="E157"/>
      <c r="F157"/>
      <c r="G157"/>
      <c r="H157"/>
      <c r="I157"/>
    </row>
    <row r="158" spans="1:9" s="1" customFormat="1" ht="15" hidden="1" customHeight="1">
      <c r="A158"/>
      <c r="B158"/>
      <c r="C158"/>
      <c r="D158"/>
      <c r="E158"/>
      <c r="F158"/>
      <c r="G158"/>
      <c r="H158"/>
      <c r="I158"/>
    </row>
    <row r="159" spans="1:9" s="1" customFormat="1" ht="15" hidden="1" customHeight="1">
      <c r="A159"/>
      <c r="B159"/>
      <c r="C159"/>
      <c r="D159"/>
      <c r="E159"/>
      <c r="F159"/>
      <c r="G159"/>
      <c r="H159"/>
      <c r="I159"/>
    </row>
    <row r="160" spans="1:9" s="1" customFormat="1" ht="15" hidden="1" customHeight="1">
      <c r="A160"/>
      <c r="B160"/>
      <c r="C160"/>
      <c r="D160"/>
      <c r="E160"/>
      <c r="F160"/>
      <c r="G160"/>
      <c r="H160"/>
      <c r="I160"/>
    </row>
    <row r="161" spans="1:9" s="1" customFormat="1" ht="15" hidden="1" customHeight="1">
      <c r="A161"/>
      <c r="B161"/>
      <c r="C161"/>
      <c r="D161"/>
      <c r="E161"/>
      <c r="F161"/>
      <c r="G161"/>
      <c r="H161"/>
      <c r="I161"/>
    </row>
    <row r="162" spans="1:9" s="1" customFormat="1" ht="15" hidden="1" customHeight="1">
      <c r="A162"/>
      <c r="B162"/>
      <c r="C162"/>
      <c r="D162"/>
      <c r="E162"/>
      <c r="F162"/>
      <c r="G162"/>
      <c r="H162"/>
      <c r="I162"/>
    </row>
    <row r="163" spans="1:9" s="1" customFormat="1" ht="15" hidden="1" customHeight="1">
      <c r="A163"/>
      <c r="B163"/>
      <c r="C163"/>
      <c r="D163"/>
      <c r="E163"/>
      <c r="F163"/>
      <c r="G163"/>
      <c r="H163"/>
      <c r="I163"/>
    </row>
    <row r="164" spans="1:9" s="1" customFormat="1" ht="15" hidden="1" customHeight="1">
      <c r="A164"/>
      <c r="B164"/>
      <c r="C164"/>
      <c r="D164"/>
      <c r="E164"/>
      <c r="F164"/>
      <c r="G164"/>
      <c r="H164"/>
      <c r="I164"/>
    </row>
    <row r="165" spans="1:9" s="1" customFormat="1" ht="15" hidden="1" customHeight="1">
      <c r="A165"/>
      <c r="B165"/>
      <c r="C165"/>
      <c r="D165"/>
      <c r="E165"/>
      <c r="F165"/>
      <c r="G165"/>
      <c r="H165"/>
      <c r="I165"/>
    </row>
    <row r="166" spans="1:9" s="1" customFormat="1" ht="15" hidden="1" customHeight="1">
      <c r="A166"/>
      <c r="B166"/>
      <c r="C166"/>
      <c r="D166"/>
      <c r="E166"/>
      <c r="F166"/>
      <c r="G166"/>
      <c r="H166"/>
      <c r="I166"/>
    </row>
  </sheetData>
  <sheetProtection algorithmName="SHA-512" hashValue="gy0Qd3T8MBXEWVBDV4yyjkwnpgdJ0tVTk3l7WnK8Feede5DeDp5A7bb7CrxPFgHyJDeC0H3i5/SB9zZFrQIQRQ==" saltValue="T3qLjnWRODjymyPPfaKFrQ==" spinCount="100000" sheet="1" objects="1" scenarios="1"/>
  <mergeCells count="17">
    <mergeCell ref="A80:E80"/>
    <mergeCell ref="G80:I80"/>
    <mergeCell ref="A81:E81"/>
    <mergeCell ref="H81:I81"/>
    <mergeCell ref="A14:K27"/>
    <mergeCell ref="A28:K28"/>
    <mergeCell ref="A77:K77"/>
    <mergeCell ref="A78:E78"/>
    <mergeCell ref="G78:I78"/>
    <mergeCell ref="A79:E79"/>
    <mergeCell ref="H79:I79"/>
    <mergeCell ref="A13:K13"/>
    <mergeCell ref="A9:K9"/>
    <mergeCell ref="A10:I10"/>
    <mergeCell ref="J10:K10"/>
    <mergeCell ref="A11:I12"/>
    <mergeCell ref="J11:K11"/>
  </mergeCells>
  <conditionalFormatting sqref="D30:E30 G30:H30">
    <cfRule type="expression" dxfId="10" priority="30" stopIfTrue="1">
      <formula>NOT(ISERROR(SEARCH("""Não Houve Utilização""",D30)))</formula>
    </cfRule>
    <cfRule type="cellIs" dxfId="9" priority="31" stopIfTrue="1" operator="equal">
      <formula>""</formula>
    </cfRule>
    <cfRule type="cellIs" dxfId="8" priority="32" stopIfTrue="1" operator="notEqual">
      <formula>""</formula>
    </cfRule>
  </conditionalFormatting>
  <conditionalFormatting sqref="D31:H75">
    <cfRule type="cellIs" dxfId="7" priority="27" stopIfTrue="1" operator="equal">
      <formula>0</formula>
    </cfRule>
    <cfRule type="cellIs" dxfId="6" priority="28" stopIfTrue="1" operator="notEqual">
      <formula>""</formula>
    </cfRule>
    <cfRule type="cellIs" dxfId="5" priority="29" stopIfTrue="1" operator="equal">
      <formula>""</formula>
    </cfRule>
  </conditionalFormatting>
  <conditionalFormatting sqref="F30">
    <cfRule type="expression" dxfId="4" priority="33" stopIfTrue="1">
      <formula>$F$31=""</formula>
    </cfRule>
    <cfRule type="expression" dxfId="3" priority="34" stopIfTrue="1">
      <formula>NOT(ISERROR(SEARCH("""Não Houve Utilização""",F30)))</formula>
    </cfRule>
    <cfRule type="cellIs" dxfId="2" priority="35" stopIfTrue="1" operator="equal">
      <formula>""</formula>
    </cfRule>
    <cfRule type="cellIs" dxfId="1" priority="36" stopIfTrue="1" operator="notEqual">
      <formula>""</formula>
    </cfRule>
  </conditionalFormatting>
  <conditionalFormatting sqref="N78:XFD79 L78:L81 M80:XFD81">
    <cfRule type="cellIs" dxfId="0" priority="6" stopIfTrue="1" operator="equal">
      <formula>1</formula>
    </cfRule>
  </conditionalFormatting>
  <pageMargins left="0.511811023622047" right="0.511811023622047" top="0.78740157480315021" bottom="0.78740157480315021" header="0.31496062992126012" footer="0.31496062992126012"/>
  <pageSetup paperSize="0" scale="56" fitToWidth="0" fitToHeight="0" orientation="portrait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C60"/>
  <sheetViews>
    <sheetView workbookViewId="0">
      <pane xSplit="1" ySplit="1" topLeftCell="CC2" activePane="bottomRight" state="frozen"/>
      <selection pane="topRight" activeCell="B1" sqref="B1"/>
      <selection pane="bottomLeft" activeCell="A2" sqref="A2"/>
      <selection pane="bottomRight" activeCell="CT53" sqref="CT53:CT55"/>
    </sheetView>
  </sheetViews>
  <sheetFormatPr defaultRowHeight="15"/>
  <cols>
    <col min="1" max="1" width="24.85546875" bestFit="1" customWidth="1"/>
    <col min="2" max="2" width="24.85546875" customWidth="1"/>
    <col min="3" max="3" width="35.42578125" customWidth="1"/>
    <col min="4" max="4" width="28.42578125" customWidth="1"/>
    <col min="5" max="5" width="13.42578125" bestFit="1" customWidth="1"/>
    <col min="6" max="6" width="22" bestFit="1" customWidth="1"/>
    <col min="7" max="7" width="18.85546875" customWidth="1"/>
    <col min="8" max="8" width="18.28515625" customWidth="1"/>
    <col min="9" max="9" width="31" customWidth="1"/>
    <col min="10" max="10" width="35.5703125" customWidth="1"/>
    <col min="11" max="11" width="13.85546875" customWidth="1"/>
    <col min="12" max="12" width="18.42578125" customWidth="1"/>
    <col min="13" max="13" width="5.140625" bestFit="1" customWidth="1"/>
    <col min="14" max="14" width="7" bestFit="1" customWidth="1"/>
    <col min="15" max="15" width="24.85546875" customWidth="1"/>
    <col min="16" max="16" width="18.140625" customWidth="1"/>
    <col min="17" max="17" width="24" customWidth="1"/>
    <col min="18" max="18" width="9.140625" customWidth="1"/>
    <col min="19" max="19" width="15.42578125" customWidth="1"/>
    <col min="20" max="21" width="9.140625" customWidth="1"/>
    <col min="22" max="22" width="24.85546875" customWidth="1"/>
    <col min="23" max="23" width="13.42578125" customWidth="1"/>
    <col min="24" max="24" width="16.140625" customWidth="1"/>
    <col min="25" max="34" width="9.140625" customWidth="1"/>
    <col min="35" max="35" width="27.85546875" style="30" customWidth="1"/>
    <col min="36" max="43" width="9.140625" customWidth="1"/>
    <col min="44" max="44" width="18.5703125" customWidth="1"/>
    <col min="45" max="45" width="9.140625" customWidth="1"/>
    <col min="46" max="46" width="12.85546875" bestFit="1" customWidth="1"/>
    <col min="47" max="56" width="9.140625" customWidth="1"/>
    <col min="57" max="57" width="27.85546875" bestFit="1" customWidth="1"/>
    <col min="58" max="58" width="34.85546875" customWidth="1"/>
  </cols>
  <sheetData>
    <row r="1" spans="1:185" ht="48" thickBot="1">
      <c r="A1" s="15" t="s">
        <v>17</v>
      </c>
      <c r="B1" s="15" t="s">
        <v>18</v>
      </c>
      <c r="C1" s="15" t="s">
        <v>19</v>
      </c>
      <c r="D1" s="15" t="s">
        <v>20</v>
      </c>
      <c r="E1" s="15" t="s">
        <v>21</v>
      </c>
      <c r="F1" s="15" t="s">
        <v>22</v>
      </c>
      <c r="G1" s="15" t="s">
        <v>23</v>
      </c>
      <c r="H1" s="15" t="s">
        <v>24</v>
      </c>
      <c r="I1" s="15" t="s">
        <v>25</v>
      </c>
      <c r="J1" s="15" t="s">
        <v>26</v>
      </c>
      <c r="K1" s="15" t="s">
        <v>9</v>
      </c>
      <c r="L1" s="15" t="s">
        <v>27</v>
      </c>
      <c r="M1" s="15" t="s">
        <v>28</v>
      </c>
      <c r="N1" s="15" t="s">
        <v>10</v>
      </c>
      <c r="O1" s="15" t="s">
        <v>29</v>
      </c>
      <c r="P1" s="15" t="s">
        <v>11</v>
      </c>
      <c r="Q1" s="16" t="s">
        <v>30</v>
      </c>
      <c r="R1" s="17" t="s">
        <v>1113</v>
      </c>
      <c r="S1" s="16" t="s">
        <v>31</v>
      </c>
      <c r="T1" s="16" t="s">
        <v>21</v>
      </c>
      <c r="U1" s="16" t="s">
        <v>22</v>
      </c>
      <c r="V1" s="16" t="s">
        <v>8</v>
      </c>
      <c r="W1" s="16" t="s">
        <v>32</v>
      </c>
      <c r="X1" s="16" t="s">
        <v>26</v>
      </c>
      <c r="Y1" s="16" t="s">
        <v>9</v>
      </c>
      <c r="Z1" s="16" t="s">
        <v>27</v>
      </c>
      <c r="AA1" s="16" t="s">
        <v>28</v>
      </c>
      <c r="AB1" s="16" t="s">
        <v>10</v>
      </c>
      <c r="AC1" s="16" t="s">
        <v>29</v>
      </c>
      <c r="AD1" s="16" t="s">
        <v>11</v>
      </c>
      <c r="AE1" s="16" t="s">
        <v>30</v>
      </c>
      <c r="AF1" s="17"/>
      <c r="AG1" s="17"/>
      <c r="AH1" s="18" t="s">
        <v>33</v>
      </c>
      <c r="AI1" s="19" t="s">
        <v>34</v>
      </c>
      <c r="AJ1" s="20" t="s">
        <v>35</v>
      </c>
      <c r="AK1" s="20" t="s">
        <v>36</v>
      </c>
      <c r="AL1" s="406" t="s">
        <v>37</v>
      </c>
      <c r="AM1" s="406"/>
      <c r="AN1" s="406"/>
      <c r="AO1" s="406"/>
      <c r="AP1" s="406"/>
      <c r="AQ1" s="406"/>
      <c r="AR1" s="20" t="s">
        <v>38</v>
      </c>
      <c r="AS1" s="21"/>
      <c r="AT1" s="21"/>
      <c r="AU1" s="21"/>
      <c r="AV1" s="21">
        <v>0</v>
      </c>
      <c r="AW1" s="21"/>
      <c r="AX1" s="21"/>
      <c r="AY1" s="407" t="s">
        <v>39</v>
      </c>
      <c r="AZ1" s="407"/>
      <c r="BA1" s="407"/>
      <c r="BB1" s="407"/>
      <c r="BC1" s="21"/>
      <c r="BD1" s="21"/>
      <c r="BE1" s="22" t="s">
        <v>40</v>
      </c>
      <c r="BF1" s="21" t="s">
        <v>2620</v>
      </c>
      <c r="BG1" s="21"/>
      <c r="BH1" s="21"/>
      <c r="BI1" s="21"/>
      <c r="BJ1" s="21"/>
      <c r="BK1" s="21" t="s">
        <v>41</v>
      </c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 t="s">
        <v>3800</v>
      </c>
      <c r="CT1" s="21" t="s">
        <v>11</v>
      </c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3"/>
      <c r="FV1" s="21"/>
      <c r="FW1" s="21"/>
      <c r="FX1" s="21"/>
      <c r="FY1" s="21"/>
      <c r="FZ1" s="21"/>
      <c r="GA1" s="21"/>
      <c r="GB1" s="21"/>
      <c r="GC1" s="21"/>
    </row>
    <row r="2" spans="1:185" ht="16.5" thickBot="1">
      <c r="A2" s="24">
        <v>0</v>
      </c>
      <c r="B2" s="24"/>
      <c r="C2" s="25" t="s">
        <v>3</v>
      </c>
      <c r="D2" s="25" t="s">
        <v>3</v>
      </c>
      <c r="E2" s="25" t="s">
        <v>3</v>
      </c>
      <c r="F2" s="25" t="s">
        <v>3</v>
      </c>
      <c r="G2" s="25" t="s">
        <v>3</v>
      </c>
      <c r="H2" s="25" t="s">
        <v>3</v>
      </c>
      <c r="I2" s="25" t="s">
        <v>3</v>
      </c>
      <c r="J2" s="25" t="s">
        <v>3</v>
      </c>
      <c r="K2" s="25" t="s">
        <v>3</v>
      </c>
      <c r="L2" s="25" t="s">
        <v>3</v>
      </c>
      <c r="M2" s="25" t="s">
        <v>3</v>
      </c>
      <c r="N2" s="25" t="s">
        <v>3</v>
      </c>
      <c r="O2" s="25" t="s">
        <v>3</v>
      </c>
      <c r="P2" s="25" t="s">
        <v>3</v>
      </c>
      <c r="Q2" s="26" t="s">
        <v>3</v>
      </c>
      <c r="R2" s="27" t="s">
        <v>3</v>
      </c>
      <c r="S2" s="28" t="s">
        <v>3</v>
      </c>
      <c r="T2" s="28" t="s">
        <v>3</v>
      </c>
      <c r="U2" s="28" t="s">
        <v>3</v>
      </c>
      <c r="V2" s="28" t="s">
        <v>3</v>
      </c>
      <c r="W2" s="28" t="s">
        <v>3</v>
      </c>
      <c r="X2" s="28" t="s">
        <v>3</v>
      </c>
      <c r="Y2" s="28" t="s">
        <v>3</v>
      </c>
      <c r="Z2" s="28" t="s">
        <v>3</v>
      </c>
      <c r="AA2" s="28" t="s">
        <v>3</v>
      </c>
      <c r="AB2" s="28" t="s">
        <v>3</v>
      </c>
      <c r="AC2" s="29" t="s">
        <v>3</v>
      </c>
      <c r="AD2" s="29" t="s">
        <v>3</v>
      </c>
      <c r="AE2" s="29" t="s">
        <v>3</v>
      </c>
      <c r="AF2" s="30"/>
      <c r="AG2" s="30"/>
      <c r="AH2" s="31" t="s">
        <v>3</v>
      </c>
      <c r="AI2" s="32"/>
      <c r="AJ2" s="33"/>
      <c r="AK2" s="33"/>
      <c r="AL2" s="33"/>
      <c r="AM2" s="33"/>
      <c r="AN2" s="33"/>
      <c r="AO2" s="33"/>
      <c r="AP2" s="33"/>
      <c r="AQ2" s="34"/>
      <c r="AR2" s="35"/>
      <c r="AU2" s="22"/>
      <c r="AV2" s="22"/>
      <c r="AW2" s="22"/>
      <c r="AX2" s="22"/>
      <c r="AY2" s="36" t="s">
        <v>42</v>
      </c>
      <c r="AZ2" s="1"/>
      <c r="BA2" s="1"/>
      <c r="BB2" s="37"/>
      <c r="BC2" s="22"/>
      <c r="BD2" s="22"/>
      <c r="BE2" s="22" t="s">
        <v>43</v>
      </c>
      <c r="BF2" s="22" t="s">
        <v>2621</v>
      </c>
      <c r="BG2" s="22"/>
      <c r="BH2" s="22"/>
      <c r="BI2" s="22"/>
      <c r="BJ2" s="22"/>
      <c r="BK2" s="22" t="s">
        <v>22</v>
      </c>
      <c r="BL2" s="22" t="s">
        <v>44</v>
      </c>
      <c r="BM2" s="22" t="s">
        <v>21</v>
      </c>
      <c r="BN2" s="22" t="s">
        <v>8</v>
      </c>
      <c r="BO2" s="22" t="s">
        <v>7</v>
      </c>
      <c r="BP2" s="22" t="s">
        <v>45</v>
      </c>
      <c r="BQ2" s="22" t="s">
        <v>46</v>
      </c>
      <c r="BR2" s="22" t="s">
        <v>28</v>
      </c>
      <c r="BS2" s="22" t="s">
        <v>9</v>
      </c>
      <c r="BT2" s="22" t="s">
        <v>47</v>
      </c>
      <c r="BU2" s="22" t="s">
        <v>48</v>
      </c>
      <c r="BV2" s="22" t="s">
        <v>10</v>
      </c>
      <c r="BW2" s="22" t="s">
        <v>48</v>
      </c>
      <c r="BX2" s="22" t="s">
        <v>49</v>
      </c>
      <c r="BY2" s="22" t="s">
        <v>50</v>
      </c>
      <c r="BZ2" s="22" t="s">
        <v>51</v>
      </c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 t="s">
        <v>3</v>
      </c>
      <c r="CT2" s="22" t="s">
        <v>3</v>
      </c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</row>
    <row r="3" spans="1:185" ht="43.5" thickBot="1">
      <c r="A3" s="25" t="s">
        <v>52</v>
      </c>
      <c r="B3" s="25" t="s">
        <v>53</v>
      </c>
      <c r="C3" s="25" t="s">
        <v>54</v>
      </c>
      <c r="D3" s="25" t="s">
        <v>55</v>
      </c>
      <c r="E3" s="38" t="s">
        <v>56</v>
      </c>
      <c r="F3" s="39" t="s">
        <v>57</v>
      </c>
      <c r="G3" s="40"/>
      <c r="H3" s="40"/>
      <c r="I3" s="25" t="s">
        <v>2268</v>
      </c>
      <c r="J3" s="25" t="s">
        <v>58</v>
      </c>
      <c r="K3" s="25" t="s">
        <v>59</v>
      </c>
      <c r="L3" s="25" t="s">
        <v>60</v>
      </c>
      <c r="M3" s="25" t="s">
        <v>61</v>
      </c>
      <c r="N3" s="25">
        <v>31</v>
      </c>
      <c r="O3" s="41" t="s">
        <v>62</v>
      </c>
      <c r="P3" s="41" t="s">
        <v>63</v>
      </c>
      <c r="Q3" s="26" t="s">
        <v>64</v>
      </c>
      <c r="R3" s="27" t="s">
        <v>1160</v>
      </c>
      <c r="S3" s="42" t="str">
        <f t="shared" ref="S3:S34" si="0">IF($U3=$F3,D3,VLOOKUP($U3,$BK:$BZ,2,FALSE))</f>
        <v>FUNDAÇÃO DE DESENVOLVIMENTO DA PESQUISA</v>
      </c>
      <c r="T3" s="42" t="str">
        <f t="shared" ref="T3:T34" si="1">IF($U3=$F3,E3,VLOOKUP($U3,$BK:$BZ,3,FALSE))</f>
        <v>FUNDEP</v>
      </c>
      <c r="U3" s="42" t="s">
        <v>65</v>
      </c>
      <c r="V3" s="42" t="s">
        <v>2242</v>
      </c>
      <c r="W3" s="43" t="s">
        <v>2242</v>
      </c>
      <c r="X3" s="28" t="str">
        <f t="shared" ref="X3:X34" si="2">IF($U3=$F3,J3,CONCATENATE(VLOOKUP($U3,$BK:$BZ,5,FALSE)," - ",VLOOKUP($U3,$BK:$BZ,7,FALSE),", ",VLOOKUP($U3,$BK:$BZ,8,FALSE)))</f>
        <v xml:space="preserve"> AVENIDA ANTÔNIO CARLOS, Nº 6627 - UNIDADE ADMINISTRATIVA II - CAMPUS UFMG -  BELO HORIZONTE,  MG</v>
      </c>
      <c r="Y3" s="28" t="str">
        <f t="shared" ref="Y3:Y34" si="3">IF($U3=$F3,K3,VLOOKUP($U3,$BK:$BZ,9,FALSE))</f>
        <v xml:space="preserve"> 30120-972 </v>
      </c>
      <c r="Z3" s="28"/>
      <c r="AA3" s="28"/>
      <c r="AB3" s="28">
        <f t="shared" ref="AB3:AB34" si="4">IF($U3=$F3,N3,VLOOKUP($U3,$BK:$BZ,12,FALSE))</f>
        <v>31</v>
      </c>
      <c r="AC3" s="28" t="str">
        <f t="shared" ref="AC3:AC34" si="5">IF($U3=$F3,O3,VLOOKUP($U3,$BK:$BZ,13,FALSE))</f>
        <v>3409-4234 3409-4257</v>
      </c>
      <c r="AD3" s="28" t="str">
        <f t="shared" ref="AD3:AD34" si="6">IF($U3=$F3,P3,AG3)</f>
        <v xml:space="preserve">ramonazevedo@fundep.com.br;
cadastro@fundep.com.br </v>
      </c>
      <c r="AF3" s="28" t="s">
        <v>66</v>
      </c>
      <c r="AG3" s="28" t="s">
        <v>67</v>
      </c>
      <c r="AH3" s="44">
        <v>2</v>
      </c>
      <c r="AI3" s="45" t="s">
        <v>68</v>
      </c>
      <c r="AJ3" s="46">
        <v>43831</v>
      </c>
      <c r="AK3" s="46">
        <v>43983</v>
      </c>
      <c r="AL3" s="46">
        <v>43831</v>
      </c>
      <c r="AM3" s="46">
        <v>43862</v>
      </c>
      <c r="AN3" s="46">
        <v>43891</v>
      </c>
      <c r="AO3" s="46">
        <v>43922</v>
      </c>
      <c r="AP3" s="46">
        <v>43952</v>
      </c>
      <c r="AQ3" s="47">
        <v>43983</v>
      </c>
      <c r="AR3" s="48" t="s">
        <v>69</v>
      </c>
      <c r="AU3" s="22"/>
      <c r="AV3" s="22"/>
      <c r="AW3" s="22"/>
      <c r="AX3" s="22"/>
      <c r="AY3" s="36" t="s">
        <v>70</v>
      </c>
      <c r="AZ3" s="1"/>
      <c r="BA3" s="1"/>
      <c r="BB3" s="37"/>
      <c r="BC3" s="22"/>
      <c r="BD3" s="22"/>
      <c r="BE3" s="22" t="s">
        <v>71</v>
      </c>
      <c r="BF3" s="22" t="s">
        <v>2626</v>
      </c>
      <c r="BG3" s="22"/>
      <c r="BH3" s="22"/>
      <c r="BI3" s="22"/>
      <c r="BJ3" s="22"/>
      <c r="BK3" s="22" t="s">
        <v>57</v>
      </c>
      <c r="BL3" s="22" t="s">
        <v>55</v>
      </c>
      <c r="BM3" s="22" t="s">
        <v>56</v>
      </c>
      <c r="BN3" s="22" t="s">
        <v>72</v>
      </c>
      <c r="BO3" s="22" t="s">
        <v>73</v>
      </c>
      <c r="BP3" s="22" t="s">
        <v>74</v>
      </c>
      <c r="BQ3" s="22" t="s">
        <v>75</v>
      </c>
      <c r="BR3" s="22" t="s">
        <v>76</v>
      </c>
      <c r="BS3" s="22" t="s">
        <v>77</v>
      </c>
      <c r="BT3" s="22" t="s">
        <v>78</v>
      </c>
      <c r="BU3" s="22" t="s">
        <v>79</v>
      </c>
      <c r="BV3" s="22">
        <f t="shared" ref="BV3:BV34" si="7">CF3</f>
        <v>31</v>
      </c>
      <c r="BW3" s="22" t="str">
        <f t="shared" ref="BW3:BW34" si="8">IF(CK3&lt;&gt;"",CONCATENATE(CI3," ",CM3),CI3)</f>
        <v>3409-5000 3409-6383</v>
      </c>
      <c r="BX3" s="22" t="s">
        <v>80</v>
      </c>
      <c r="BY3" s="22" t="s">
        <v>81</v>
      </c>
      <c r="BZ3" s="22" t="s">
        <v>82</v>
      </c>
      <c r="CA3" s="22"/>
      <c r="CB3" s="22"/>
      <c r="CC3" s="22"/>
      <c r="CD3" s="22"/>
      <c r="CE3" s="22"/>
      <c r="CF3" s="22">
        <v>31</v>
      </c>
      <c r="CG3" s="22">
        <v>34095000</v>
      </c>
      <c r="CH3" s="22" t="b">
        <f t="shared" ref="CH3:CH19" si="9">CF3=CJ3</f>
        <v>1</v>
      </c>
      <c r="CI3" s="22" t="str">
        <f t="shared" ref="CI3:CI34" si="10">CONCATENATE(LEFT(CG3,4),"-",RIGHT(CG3,4))</f>
        <v>3409-5000</v>
      </c>
      <c r="CJ3" s="22">
        <v>31</v>
      </c>
      <c r="CK3" s="22">
        <v>34096383</v>
      </c>
      <c r="CL3" s="22"/>
      <c r="CM3" s="22" t="str">
        <f t="shared" ref="CM3:CM34" si="11">CONCATENATE(LEFT(CK3,4),"-",RIGHT(CK3,4))</f>
        <v>3409-6383</v>
      </c>
      <c r="CN3" s="22"/>
      <c r="CO3" s="22"/>
      <c r="CP3" s="22">
        <f t="shared" ref="CP3:CP34" si="12">LEN(CG3)</f>
        <v>8</v>
      </c>
      <c r="CQ3" s="22"/>
      <c r="CR3" s="22"/>
      <c r="CS3" s="22" t="s">
        <v>3793</v>
      </c>
      <c r="CT3" s="22" t="s">
        <v>3801</v>
      </c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</row>
    <row r="4" spans="1:185" ht="60.75" thickBot="1">
      <c r="A4" s="25" t="s">
        <v>83</v>
      </c>
      <c r="B4" s="25" t="s">
        <v>84</v>
      </c>
      <c r="C4" s="25" t="s">
        <v>85</v>
      </c>
      <c r="D4" s="25" t="s">
        <v>86</v>
      </c>
      <c r="E4" s="38" t="s">
        <v>87</v>
      </c>
      <c r="F4" s="39" t="s">
        <v>88</v>
      </c>
      <c r="G4" s="40"/>
      <c r="H4" s="40"/>
      <c r="I4" s="25" t="s">
        <v>2269</v>
      </c>
      <c r="J4" s="25" t="s">
        <v>89</v>
      </c>
      <c r="K4" s="25" t="s">
        <v>90</v>
      </c>
      <c r="L4" s="25" t="s">
        <v>91</v>
      </c>
      <c r="M4" s="25" t="s">
        <v>92</v>
      </c>
      <c r="N4" s="25">
        <v>48</v>
      </c>
      <c r="O4" s="41" t="s">
        <v>93</v>
      </c>
      <c r="P4" s="41" t="s">
        <v>94</v>
      </c>
      <c r="Q4" s="26" t="s">
        <v>95</v>
      </c>
      <c r="R4" s="27" t="s">
        <v>1179</v>
      </c>
      <c r="S4" s="42" t="str">
        <f t="shared" si="0"/>
        <v>FUNDAÇÃO DE ENSINO E ENGENHARIA DE SANTA CATARINA</v>
      </c>
      <c r="T4" s="42" t="str">
        <f t="shared" si="1"/>
        <v>FEESC</v>
      </c>
      <c r="U4" s="42" t="s">
        <v>96</v>
      </c>
      <c r="V4" s="42" t="s">
        <v>2243</v>
      </c>
      <c r="W4" s="43" t="s">
        <v>2290</v>
      </c>
      <c r="X4" s="28" t="str">
        <f t="shared" si="2"/>
        <v xml:space="preserve"> RUA DELFINO CONTI S/N. CAMPUS UNIVERSITÁRIO -  FLORIANÓPOLIS,  SC</v>
      </c>
      <c r="Y4" s="28" t="str">
        <f t="shared" si="3"/>
        <v xml:space="preserve"> 88040-970 </v>
      </c>
      <c r="Z4" s="28"/>
      <c r="AA4" s="28"/>
      <c r="AB4" s="28">
        <f t="shared" si="4"/>
        <v>48</v>
      </c>
      <c r="AC4" s="28" t="str">
        <f t="shared" si="5"/>
        <v>3231-4405 3231-4400</v>
      </c>
      <c r="AD4" s="28" t="str">
        <f t="shared" si="6"/>
        <v>rodolfo.flesch@ufsc.br;
prestacaodecontas.feesc@gmail.com; danuse@feesc.org.br; prestacaodecontas@feesc.org.br</v>
      </c>
      <c r="AF4" s="28" t="s">
        <v>97</v>
      </c>
      <c r="AG4" s="28" t="s">
        <v>98</v>
      </c>
      <c r="AH4" s="44">
        <v>3</v>
      </c>
      <c r="AI4" s="45" t="s">
        <v>99</v>
      </c>
      <c r="AJ4" s="46">
        <v>44013</v>
      </c>
      <c r="AK4" s="46">
        <v>44166</v>
      </c>
      <c r="AL4" s="46">
        <v>44013</v>
      </c>
      <c r="AM4" s="46">
        <v>44044</v>
      </c>
      <c r="AN4" s="46">
        <v>44075</v>
      </c>
      <c r="AO4" s="46">
        <v>44105</v>
      </c>
      <c r="AP4" s="46">
        <v>44136</v>
      </c>
      <c r="AQ4" s="47">
        <v>44166</v>
      </c>
      <c r="AR4" s="49" t="s">
        <v>100</v>
      </c>
      <c r="AU4" s="22"/>
      <c r="AV4" s="22"/>
      <c r="AW4" s="22"/>
      <c r="AX4" s="22"/>
      <c r="AY4" s="36" t="s">
        <v>101</v>
      </c>
      <c r="AZ4" s="1"/>
      <c r="BA4" s="1"/>
      <c r="BB4" s="37"/>
      <c r="BC4" s="22"/>
      <c r="BD4" s="22"/>
      <c r="BE4" s="22" t="s">
        <v>102</v>
      </c>
      <c r="BF4" s="22" t="s">
        <v>2622</v>
      </c>
      <c r="BG4" s="22"/>
      <c r="BH4" s="22"/>
      <c r="BI4" s="22"/>
      <c r="BJ4" s="22"/>
      <c r="BK4" s="22" t="s">
        <v>88</v>
      </c>
      <c r="BL4" s="22" t="s">
        <v>86</v>
      </c>
      <c r="BM4" s="22" t="s">
        <v>87</v>
      </c>
      <c r="BN4" s="22" t="s">
        <v>103</v>
      </c>
      <c r="BO4" s="22" t="s">
        <v>104</v>
      </c>
      <c r="BP4" s="22" t="s">
        <v>105</v>
      </c>
      <c r="BQ4" s="22" t="s">
        <v>106</v>
      </c>
      <c r="BR4" s="22" t="s">
        <v>107</v>
      </c>
      <c r="BS4" s="22" t="s">
        <v>108</v>
      </c>
      <c r="BT4" s="22"/>
      <c r="BU4" s="22" t="s">
        <v>109</v>
      </c>
      <c r="BV4" s="22">
        <f t="shared" si="7"/>
        <v>48</v>
      </c>
      <c r="BW4" s="22" t="str">
        <f t="shared" si="8"/>
        <v>3721-9000 3721-4180</v>
      </c>
      <c r="BX4" s="22" t="s">
        <v>110</v>
      </c>
      <c r="BY4" s="22" t="s">
        <v>111</v>
      </c>
      <c r="BZ4" s="22" t="s">
        <v>112</v>
      </c>
      <c r="CA4" s="22"/>
      <c r="CB4" s="22"/>
      <c r="CC4" s="22"/>
      <c r="CD4" s="22"/>
      <c r="CE4" s="22"/>
      <c r="CF4" s="22">
        <v>48</v>
      </c>
      <c r="CG4" s="22">
        <v>37219000</v>
      </c>
      <c r="CH4" s="22" t="b">
        <f t="shared" si="9"/>
        <v>1</v>
      </c>
      <c r="CI4" s="22" t="str">
        <f t="shared" si="10"/>
        <v>3721-9000</v>
      </c>
      <c r="CJ4" s="22">
        <v>48</v>
      </c>
      <c r="CK4" s="22">
        <v>37214180</v>
      </c>
      <c r="CL4" s="22"/>
      <c r="CM4" s="22" t="str">
        <f t="shared" si="11"/>
        <v>3721-4180</v>
      </c>
      <c r="CN4" s="22"/>
      <c r="CO4" s="22"/>
      <c r="CP4" s="22">
        <f t="shared" si="12"/>
        <v>8</v>
      </c>
      <c r="CQ4" s="22"/>
      <c r="CR4" s="22"/>
      <c r="CS4" s="22" t="s">
        <v>3793</v>
      </c>
      <c r="CT4" s="22" t="s">
        <v>3801</v>
      </c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</row>
    <row r="5" spans="1:185" ht="43.5" thickBot="1">
      <c r="A5" s="25" t="s">
        <v>113</v>
      </c>
      <c r="B5" s="25" t="s">
        <v>114</v>
      </c>
      <c r="C5" s="25" t="s">
        <v>115</v>
      </c>
      <c r="D5" s="25" t="s">
        <v>116</v>
      </c>
      <c r="E5" s="38" t="s">
        <v>117</v>
      </c>
      <c r="F5" s="39" t="s">
        <v>118</v>
      </c>
      <c r="G5" s="40"/>
      <c r="H5" s="40"/>
      <c r="I5" s="25" t="s">
        <v>2270</v>
      </c>
      <c r="J5" s="25" t="s">
        <v>119</v>
      </c>
      <c r="K5" s="25" t="s">
        <v>120</v>
      </c>
      <c r="L5" s="25" t="s">
        <v>121</v>
      </c>
      <c r="M5" s="25" t="s">
        <v>122</v>
      </c>
      <c r="N5" s="25">
        <v>21</v>
      </c>
      <c r="O5" s="41" t="s">
        <v>123</v>
      </c>
      <c r="P5" s="41" t="s">
        <v>124</v>
      </c>
      <c r="Q5" s="26" t="s">
        <v>125</v>
      </c>
      <c r="R5" s="27" t="s">
        <v>2136</v>
      </c>
      <c r="S5" s="42" t="str">
        <f t="shared" si="0"/>
        <v>FUNDAÇÃO COORDENAÇÃO DE PROJETOS, PESQUISAS E ESTUDOS TECNOLÓGICOS COPPETEC</v>
      </c>
      <c r="T5" s="42" t="str">
        <f t="shared" si="1"/>
        <v>COPPETEC</v>
      </c>
      <c r="U5" s="42" t="s">
        <v>126</v>
      </c>
      <c r="V5" s="42" t="s">
        <v>2244</v>
      </c>
      <c r="W5" s="43" t="s">
        <v>2244</v>
      </c>
      <c r="X5" s="28" t="str">
        <f t="shared" si="2"/>
        <v xml:space="preserve"> AVENIDA MONIZ ARAGÃO N.360 BLOCO I CGTEC - CIDADE UNIVERSITÁRIA -  RIO DE JANEIRO,  RJ</v>
      </c>
      <c r="Y5" s="28" t="str">
        <f t="shared" si="3"/>
        <v xml:space="preserve"> 21941-594 </v>
      </c>
      <c r="Z5" s="28"/>
      <c r="AA5" s="28"/>
      <c r="AB5" s="28">
        <f t="shared" si="4"/>
        <v>21</v>
      </c>
      <c r="AC5" s="28" t="str">
        <f t="shared" si="5"/>
        <v>3622-3464 3622-3400</v>
      </c>
      <c r="AD5" s="28" t="str">
        <f t="shared" si="6"/>
        <v>coppetec@coppetec.coppe.ufrj.br;
marilene@coppetec.coppe.ufrj.br</v>
      </c>
      <c r="AF5" s="28" t="s">
        <v>128</v>
      </c>
      <c r="AG5" s="28" t="s">
        <v>129</v>
      </c>
      <c r="AH5" s="44">
        <v>4</v>
      </c>
      <c r="AI5" s="45" t="s">
        <v>130</v>
      </c>
      <c r="AJ5" s="46">
        <v>44197</v>
      </c>
      <c r="AK5" s="46">
        <v>44348</v>
      </c>
      <c r="AL5" s="46">
        <v>44197</v>
      </c>
      <c r="AM5" s="46">
        <v>44228</v>
      </c>
      <c r="AN5" s="46">
        <v>44256</v>
      </c>
      <c r="AO5" s="46">
        <v>44287</v>
      </c>
      <c r="AP5" s="46">
        <v>44317</v>
      </c>
      <c r="AQ5" s="47">
        <v>44348</v>
      </c>
      <c r="AR5" s="48" t="s">
        <v>69</v>
      </c>
      <c r="AY5" s="36" t="s">
        <v>131</v>
      </c>
      <c r="AZ5" s="1"/>
      <c r="BA5" s="1"/>
      <c r="BB5" s="37"/>
      <c r="BE5" s="22" t="s">
        <v>132</v>
      </c>
      <c r="BF5" s="22" t="s">
        <v>2623</v>
      </c>
      <c r="BK5" t="s">
        <v>118</v>
      </c>
      <c r="BL5" t="s">
        <v>116</v>
      </c>
      <c r="BM5" t="s">
        <v>117</v>
      </c>
      <c r="BN5" t="s">
        <v>133</v>
      </c>
      <c r="BO5" t="s">
        <v>134</v>
      </c>
      <c r="BP5" t="s">
        <v>135</v>
      </c>
      <c r="BQ5" t="s">
        <v>136</v>
      </c>
      <c r="BR5" t="s">
        <v>137</v>
      </c>
      <c r="BS5" t="s">
        <v>138</v>
      </c>
      <c r="BT5">
        <v>68581</v>
      </c>
      <c r="BU5" t="s">
        <v>139</v>
      </c>
      <c r="BV5" s="22">
        <f t="shared" si="7"/>
        <v>21</v>
      </c>
      <c r="BW5" s="22" t="str">
        <f t="shared" si="8"/>
        <v>3938-9600</v>
      </c>
      <c r="BX5" t="s">
        <v>140</v>
      </c>
      <c r="BY5" t="s">
        <v>141</v>
      </c>
      <c r="BZ5" t="s">
        <v>142</v>
      </c>
      <c r="CF5">
        <v>21</v>
      </c>
      <c r="CG5">
        <v>39389600</v>
      </c>
      <c r="CH5" s="22" t="b">
        <f t="shared" si="9"/>
        <v>0</v>
      </c>
      <c r="CI5" s="22" t="str">
        <f t="shared" si="10"/>
        <v>3938-9600</v>
      </c>
      <c r="CM5" s="22" t="str">
        <f t="shared" si="11"/>
        <v>-</v>
      </c>
      <c r="CP5" s="22">
        <f t="shared" si="12"/>
        <v>8</v>
      </c>
      <c r="CS5" t="s">
        <v>3793</v>
      </c>
      <c r="CT5" t="s">
        <v>3801</v>
      </c>
    </row>
    <row r="6" spans="1:185" ht="43.5" thickBot="1">
      <c r="A6" s="25" t="s">
        <v>143</v>
      </c>
      <c r="B6" s="25" t="s">
        <v>144</v>
      </c>
      <c r="C6" s="25" t="s">
        <v>145</v>
      </c>
      <c r="D6" s="25" t="s">
        <v>116</v>
      </c>
      <c r="E6" s="38" t="s">
        <v>117</v>
      </c>
      <c r="F6" s="39" t="s">
        <v>118</v>
      </c>
      <c r="G6" s="40"/>
      <c r="H6" s="40"/>
      <c r="I6" s="25" t="s">
        <v>2270</v>
      </c>
      <c r="J6" s="25" t="s">
        <v>119</v>
      </c>
      <c r="K6" s="25" t="s">
        <v>120</v>
      </c>
      <c r="L6" s="25" t="s">
        <v>121</v>
      </c>
      <c r="M6" s="25" t="s">
        <v>122</v>
      </c>
      <c r="N6" s="25">
        <v>21</v>
      </c>
      <c r="O6" s="41" t="s">
        <v>123</v>
      </c>
      <c r="P6" s="41" t="s">
        <v>124</v>
      </c>
      <c r="Q6" s="26" t="s">
        <v>125</v>
      </c>
      <c r="R6" s="27" t="s">
        <v>1207</v>
      </c>
      <c r="S6" s="42" t="str">
        <f t="shared" si="0"/>
        <v>FUNDAÇÃO COORDENAÇÃO DE PROJETOS, PESQUISAS E ESTUDOS TECNOLÓGICOS COPPETEC</v>
      </c>
      <c r="T6" s="42" t="str">
        <f t="shared" si="1"/>
        <v>COPPETEC</v>
      </c>
      <c r="U6" s="42" t="s">
        <v>126</v>
      </c>
      <c r="V6" s="42" t="s">
        <v>2244</v>
      </c>
      <c r="W6" s="43" t="s">
        <v>2244</v>
      </c>
      <c r="X6" s="28" t="str">
        <f t="shared" si="2"/>
        <v xml:space="preserve"> AVENIDA MONIZ ARAGÃO N.360 BLOCO I CGTEC - CIDADE UNIVERSITÁRIA -  RIO DE JANEIRO,  RJ</v>
      </c>
      <c r="Y6" s="28" t="str">
        <f t="shared" si="3"/>
        <v xml:space="preserve"> 21941-594 </v>
      </c>
      <c r="Z6" s="28"/>
      <c r="AA6" s="28"/>
      <c r="AB6" s="28">
        <f t="shared" si="4"/>
        <v>21</v>
      </c>
      <c r="AC6" s="28" t="str">
        <f t="shared" si="5"/>
        <v>3622-3464 3622-3400</v>
      </c>
      <c r="AD6" s="28" t="str">
        <f t="shared" si="6"/>
        <v>coppetec@coppetec.coppe.ufrj.br;
marilene@coppetec.coppe.ufrj.br</v>
      </c>
      <c r="AF6" s="28" t="s">
        <v>128</v>
      </c>
      <c r="AG6" s="28" t="s">
        <v>129</v>
      </c>
      <c r="AH6" s="44">
        <v>5</v>
      </c>
      <c r="AI6" s="45" t="s">
        <v>5</v>
      </c>
      <c r="AJ6" s="46">
        <v>44378</v>
      </c>
      <c r="AK6" s="46">
        <v>44531</v>
      </c>
      <c r="AL6" s="46">
        <v>44378</v>
      </c>
      <c r="AM6" s="46">
        <v>44409</v>
      </c>
      <c r="AN6" s="46">
        <v>44440</v>
      </c>
      <c r="AO6" s="46">
        <v>44470</v>
      </c>
      <c r="AP6" s="46">
        <v>44501</v>
      </c>
      <c r="AQ6" s="47">
        <v>44531</v>
      </c>
      <c r="AR6" s="49" t="s">
        <v>100</v>
      </c>
      <c r="AY6" s="36" t="s">
        <v>146</v>
      </c>
      <c r="AZ6" s="1"/>
      <c r="BA6" s="1"/>
      <c r="BB6" s="37"/>
      <c r="BF6" s="22" t="s">
        <v>2625</v>
      </c>
      <c r="BK6" t="s">
        <v>147</v>
      </c>
      <c r="BL6" t="s">
        <v>148</v>
      </c>
      <c r="BM6" t="s">
        <v>149</v>
      </c>
      <c r="BN6" t="s">
        <v>150</v>
      </c>
      <c r="BO6" t="s">
        <v>151</v>
      </c>
      <c r="BP6" t="s">
        <v>152</v>
      </c>
      <c r="BQ6" t="s">
        <v>153</v>
      </c>
      <c r="BR6" t="s">
        <v>154</v>
      </c>
      <c r="BS6" t="s">
        <v>155</v>
      </c>
      <c r="BT6">
        <v>6194</v>
      </c>
      <c r="BU6" t="s">
        <v>156</v>
      </c>
      <c r="BV6" s="22">
        <f t="shared" si="7"/>
        <v>19</v>
      </c>
      <c r="BW6" s="22" t="str">
        <f t="shared" si="8"/>
        <v>3521-2121 3521-3725</v>
      </c>
      <c r="BX6" t="s">
        <v>157</v>
      </c>
      <c r="BY6" t="s">
        <v>158</v>
      </c>
      <c r="BZ6" t="s">
        <v>159</v>
      </c>
      <c r="CF6">
        <v>19</v>
      </c>
      <c r="CG6">
        <v>35212121</v>
      </c>
      <c r="CH6" s="22" t="b">
        <f t="shared" si="9"/>
        <v>1</v>
      </c>
      <c r="CI6" s="22" t="str">
        <f t="shared" si="10"/>
        <v>3521-2121</v>
      </c>
      <c r="CJ6">
        <v>19</v>
      </c>
      <c r="CK6">
        <v>35213725</v>
      </c>
      <c r="CM6" s="22" t="str">
        <f t="shared" si="11"/>
        <v>3521-3725</v>
      </c>
      <c r="CP6" s="22">
        <f t="shared" si="12"/>
        <v>8</v>
      </c>
      <c r="CS6" t="s">
        <v>3793</v>
      </c>
      <c r="CT6" t="s">
        <v>3801</v>
      </c>
    </row>
    <row r="7" spans="1:185" ht="43.5" thickBot="1">
      <c r="A7" s="25" t="s">
        <v>160</v>
      </c>
      <c r="B7" s="25" t="s">
        <v>161</v>
      </c>
      <c r="C7" s="25" t="s">
        <v>162</v>
      </c>
      <c r="D7" s="25" t="s">
        <v>148</v>
      </c>
      <c r="E7" s="38" t="s">
        <v>149</v>
      </c>
      <c r="F7" s="39" t="s">
        <v>147</v>
      </c>
      <c r="G7" s="40"/>
      <c r="H7" s="40"/>
      <c r="I7" s="50" t="s">
        <v>2271</v>
      </c>
      <c r="J7" s="25" t="s">
        <v>163</v>
      </c>
      <c r="K7" s="25" t="s">
        <v>164</v>
      </c>
      <c r="L7" s="25" t="s">
        <v>165</v>
      </c>
      <c r="M7" s="25" t="s">
        <v>166</v>
      </c>
      <c r="N7" s="25">
        <v>19</v>
      </c>
      <c r="O7" s="41" t="s">
        <v>167</v>
      </c>
      <c r="P7" s="41" t="s">
        <v>168</v>
      </c>
      <c r="Q7" s="26" t="s">
        <v>169</v>
      </c>
      <c r="R7" s="27" t="s">
        <v>1217</v>
      </c>
      <c r="S7" s="42" t="str">
        <f t="shared" si="0"/>
        <v>FUNDAÇÃO DE DESENVOLVIMENTO DA UNICAMP</v>
      </c>
      <c r="T7" s="42" t="str">
        <f t="shared" si="1"/>
        <v>FUNCAMP</v>
      </c>
      <c r="U7" s="42" t="s">
        <v>170</v>
      </c>
      <c r="V7" s="42" t="s">
        <v>2245</v>
      </c>
      <c r="W7" s="43" t="s">
        <v>2291</v>
      </c>
      <c r="X7" s="28" t="str">
        <f t="shared" si="2"/>
        <v xml:space="preserve"> AVENIDA ÉRICO VERÍSSIMO N.1251 CAMPUS UNICAMP/DISTRITO BARÃO GERALDO -  CAMPINAS,  SP</v>
      </c>
      <c r="Y7" s="28" t="str">
        <f t="shared" si="3"/>
        <v xml:space="preserve"> 13083-851 </v>
      </c>
      <c r="Z7" s="28"/>
      <c r="AA7" s="28"/>
      <c r="AB7" s="28">
        <f t="shared" si="4"/>
        <v>19</v>
      </c>
      <c r="AC7" s="28" t="str">
        <f t="shared" si="5"/>
        <v>3521-2700 3521-2871</v>
      </c>
      <c r="AD7" s="28" t="str">
        <f t="shared" si="6"/>
        <v>giovana@funcamp.unicamp.br;
fernanda.felicio@funcamp.unicamp.br; prestacaodecontas@funcamp.unicamp.br</v>
      </c>
      <c r="AF7" s="28" t="s">
        <v>171</v>
      </c>
      <c r="AG7" s="28" t="s">
        <v>172</v>
      </c>
      <c r="AH7" s="44">
        <v>6</v>
      </c>
      <c r="AI7" s="45" t="s">
        <v>173</v>
      </c>
      <c r="AJ7" s="46">
        <v>44562</v>
      </c>
      <c r="AK7" s="46">
        <v>44713</v>
      </c>
      <c r="AL7" s="46">
        <v>44562</v>
      </c>
      <c r="AM7" s="46">
        <v>44593</v>
      </c>
      <c r="AN7" s="46">
        <v>44621</v>
      </c>
      <c r="AO7" s="46">
        <v>44652</v>
      </c>
      <c r="AP7" s="46">
        <v>44682</v>
      </c>
      <c r="AQ7" s="47">
        <v>44713</v>
      </c>
      <c r="AR7" s="48" t="s">
        <v>69</v>
      </c>
      <c r="AY7" s="51" t="s">
        <v>174</v>
      </c>
      <c r="AZ7" s="13"/>
      <c r="BA7" s="13"/>
      <c r="BB7" s="52"/>
      <c r="BF7" s="22" t="s">
        <v>2624</v>
      </c>
      <c r="BK7" t="s">
        <v>175</v>
      </c>
      <c r="BL7" t="s">
        <v>176</v>
      </c>
      <c r="BM7" t="s">
        <v>177</v>
      </c>
      <c r="BN7" t="s">
        <v>178</v>
      </c>
      <c r="BO7" t="s">
        <v>179</v>
      </c>
      <c r="BP7" t="s">
        <v>180</v>
      </c>
      <c r="BQ7" t="s">
        <v>181</v>
      </c>
      <c r="BR7" t="s">
        <v>154</v>
      </c>
      <c r="BS7" t="s">
        <v>182</v>
      </c>
      <c r="BU7" t="s">
        <v>183</v>
      </c>
      <c r="BV7" s="22">
        <f t="shared" si="7"/>
        <v>11</v>
      </c>
      <c r="BW7" s="22" t="str">
        <f t="shared" si="8"/>
        <v>3091-3500 3091-2419</v>
      </c>
      <c r="BX7" t="s">
        <v>157</v>
      </c>
      <c r="BY7" t="s">
        <v>184</v>
      </c>
      <c r="BZ7" t="s">
        <v>185</v>
      </c>
      <c r="CF7">
        <v>11</v>
      </c>
      <c r="CG7">
        <v>30913500</v>
      </c>
      <c r="CH7" s="22" t="b">
        <f t="shared" si="9"/>
        <v>1</v>
      </c>
      <c r="CI7" s="22" t="str">
        <f t="shared" si="10"/>
        <v>3091-3500</v>
      </c>
      <c r="CJ7">
        <v>11</v>
      </c>
      <c r="CK7">
        <v>30912419</v>
      </c>
      <c r="CM7" s="22" t="str">
        <f t="shared" si="11"/>
        <v>3091-2419</v>
      </c>
      <c r="CP7" s="22">
        <f t="shared" si="12"/>
        <v>8</v>
      </c>
      <c r="CS7" t="s">
        <v>3794</v>
      </c>
      <c r="CT7" t="s">
        <v>3795</v>
      </c>
    </row>
    <row r="8" spans="1:185" ht="29.25" thickBot="1">
      <c r="A8" s="25" t="s">
        <v>186</v>
      </c>
      <c r="B8" s="25" t="s">
        <v>187</v>
      </c>
      <c r="C8" s="25" t="s">
        <v>188</v>
      </c>
      <c r="D8" s="25" t="s">
        <v>176</v>
      </c>
      <c r="E8" s="38" t="s">
        <v>177</v>
      </c>
      <c r="F8" s="39" t="s">
        <v>175</v>
      </c>
      <c r="G8" s="40"/>
      <c r="H8" s="40"/>
      <c r="I8" s="25" t="s">
        <v>2272</v>
      </c>
      <c r="J8" s="25" t="s">
        <v>189</v>
      </c>
      <c r="K8" s="25" t="s">
        <v>190</v>
      </c>
      <c r="L8" s="25" t="s">
        <v>191</v>
      </c>
      <c r="M8" s="25" t="s">
        <v>166</v>
      </c>
      <c r="N8" s="25">
        <v>11</v>
      </c>
      <c r="O8" s="41" t="s">
        <v>192</v>
      </c>
      <c r="P8" s="41" t="s">
        <v>193</v>
      </c>
      <c r="Q8" s="26" t="s">
        <v>194</v>
      </c>
      <c r="R8" s="27" t="s">
        <v>1230</v>
      </c>
      <c r="S8" s="42" t="str">
        <f t="shared" si="0"/>
        <v>FUNDAÇÃO DE APOIO À UNIVERSIDADE DE SÃO PAULO</v>
      </c>
      <c r="T8" s="42" t="str">
        <f t="shared" si="1"/>
        <v>FUSP</v>
      </c>
      <c r="U8" s="42" t="s">
        <v>195</v>
      </c>
      <c r="V8" s="42" t="s">
        <v>2246</v>
      </c>
      <c r="W8" s="43" t="s">
        <v>2292</v>
      </c>
      <c r="X8" s="28" t="str">
        <f t="shared" si="2"/>
        <v xml:space="preserve"> RUA AFRÂNIO PEIXOTO, 14 -  SÃO PAULO,  SP</v>
      </c>
      <c r="Y8" s="28" t="str">
        <f t="shared" si="3"/>
        <v xml:space="preserve"> 05508-220 </v>
      </c>
      <c r="Z8" s="28"/>
      <c r="AA8" s="28"/>
      <c r="AB8" s="28">
        <f t="shared" si="4"/>
        <v>11</v>
      </c>
      <c r="AC8" s="28" t="str">
        <f t="shared" si="5"/>
        <v>3035-0585 3035-0550</v>
      </c>
      <c r="AD8" s="28" t="str">
        <f t="shared" si="6"/>
        <v>fusp@fusp.org.br;
gislene@fusp.org.br</v>
      </c>
      <c r="AF8" s="28" t="s">
        <v>196</v>
      </c>
      <c r="AG8" s="28" t="s">
        <v>197</v>
      </c>
      <c r="AH8" s="44">
        <v>7</v>
      </c>
      <c r="AI8" s="45" t="s">
        <v>198</v>
      </c>
      <c r="AJ8" s="46">
        <v>44743</v>
      </c>
      <c r="AK8" s="46">
        <v>44896</v>
      </c>
      <c r="AL8" s="46">
        <v>44743</v>
      </c>
      <c r="AM8" s="46">
        <v>44774</v>
      </c>
      <c r="AN8" s="46">
        <v>44805</v>
      </c>
      <c r="AO8" s="46">
        <v>44835</v>
      </c>
      <c r="AP8" s="46">
        <v>44866</v>
      </c>
      <c r="AQ8" s="47">
        <v>44896</v>
      </c>
      <c r="AR8" s="49" t="s">
        <v>100</v>
      </c>
      <c r="AY8" s="1"/>
      <c r="AZ8" s="1"/>
      <c r="BA8" s="1"/>
      <c r="BB8" s="1"/>
      <c r="BF8" s="22" t="s">
        <v>2627</v>
      </c>
      <c r="BK8" t="s">
        <v>199</v>
      </c>
      <c r="BL8" t="s">
        <v>200</v>
      </c>
      <c r="BM8" t="s">
        <v>201</v>
      </c>
      <c r="BN8" t="s">
        <v>202</v>
      </c>
      <c r="BO8" t="s">
        <v>203</v>
      </c>
      <c r="BP8" t="s">
        <v>204</v>
      </c>
      <c r="BQ8" t="s">
        <v>136</v>
      </c>
      <c r="BR8" t="s">
        <v>137</v>
      </c>
      <c r="BS8" t="s">
        <v>205</v>
      </c>
      <c r="BT8">
        <v>38097</v>
      </c>
      <c r="BU8" t="s">
        <v>206</v>
      </c>
      <c r="BV8" s="22">
        <f t="shared" si="7"/>
        <v>21</v>
      </c>
      <c r="BW8" s="22" t="str">
        <f t="shared" si="8"/>
        <v>3527-1777 3527-1233</v>
      </c>
      <c r="BX8" t="s">
        <v>207</v>
      </c>
      <c r="BY8" t="s">
        <v>208</v>
      </c>
      <c r="BZ8" t="s">
        <v>209</v>
      </c>
      <c r="CF8">
        <v>21</v>
      </c>
      <c r="CG8">
        <v>35271777</v>
      </c>
      <c r="CH8" s="22" t="b">
        <f t="shared" si="9"/>
        <v>1</v>
      </c>
      <c r="CI8" s="22" t="str">
        <f t="shared" si="10"/>
        <v>3527-1777</v>
      </c>
      <c r="CJ8">
        <v>21</v>
      </c>
      <c r="CK8">
        <v>35271233</v>
      </c>
      <c r="CM8" s="22" t="str">
        <f t="shared" si="11"/>
        <v>3527-1233</v>
      </c>
      <c r="CP8" s="22">
        <f t="shared" si="12"/>
        <v>8</v>
      </c>
      <c r="CS8" t="s">
        <v>3794</v>
      </c>
      <c r="CT8" t="s">
        <v>3795</v>
      </c>
    </row>
    <row r="9" spans="1:185" ht="43.5" thickBot="1">
      <c r="A9" s="25" t="s">
        <v>210</v>
      </c>
      <c r="B9" s="25" t="s">
        <v>211</v>
      </c>
      <c r="C9" s="25" t="s">
        <v>212</v>
      </c>
      <c r="D9" s="25" t="s">
        <v>116</v>
      </c>
      <c r="E9" s="38" t="s">
        <v>117</v>
      </c>
      <c r="F9" s="39" t="s">
        <v>118</v>
      </c>
      <c r="G9" s="40"/>
      <c r="H9" s="40"/>
      <c r="I9" s="25" t="s">
        <v>2270</v>
      </c>
      <c r="J9" s="25" t="s">
        <v>119</v>
      </c>
      <c r="K9" s="25" t="s">
        <v>120</v>
      </c>
      <c r="L9" s="25" t="s">
        <v>121</v>
      </c>
      <c r="M9" s="25" t="s">
        <v>122</v>
      </c>
      <c r="N9" s="25">
        <v>21</v>
      </c>
      <c r="O9" s="41" t="s">
        <v>123</v>
      </c>
      <c r="P9" s="41" t="s">
        <v>124</v>
      </c>
      <c r="Q9" s="26" t="s">
        <v>125</v>
      </c>
      <c r="R9" s="53" t="s">
        <v>2289</v>
      </c>
      <c r="S9" s="42" t="str">
        <f t="shared" si="0"/>
        <v>FUNDAÇÃO COORDENAÇÃO DE PROJETOS, PESQUISAS E ESTUDOS TECNOLÓGICOS COPPETEC</v>
      </c>
      <c r="T9" s="42" t="str">
        <f t="shared" si="1"/>
        <v>COPPETEC</v>
      </c>
      <c r="U9" s="54" t="s">
        <v>126</v>
      </c>
      <c r="V9" s="42" t="s">
        <v>2244</v>
      </c>
      <c r="W9" s="43" t="s">
        <v>2293</v>
      </c>
      <c r="X9" s="28" t="str">
        <f t="shared" si="2"/>
        <v xml:space="preserve"> AVENIDA MONIZ ARAGÃO N.360 BLOCO I CGTEC - CIDADE UNIVERSITÁRIA -  RIO DE JANEIRO,  RJ</v>
      </c>
      <c r="Y9" s="28" t="str">
        <f t="shared" si="3"/>
        <v xml:space="preserve"> 21941-594 </v>
      </c>
      <c r="Z9" s="55"/>
      <c r="AA9" s="55"/>
      <c r="AB9" s="28">
        <f t="shared" si="4"/>
        <v>21</v>
      </c>
      <c r="AC9" s="28" t="str">
        <f t="shared" si="5"/>
        <v>3622-3464 3622-3400</v>
      </c>
      <c r="AD9" s="28" t="str">
        <f t="shared" si="6"/>
        <v>coppetec@coppetec.coppe.ufrj.br;
marilene@coppetec.coppe.ufrj.br</v>
      </c>
      <c r="AF9" s="28" t="s">
        <v>128</v>
      </c>
      <c r="AG9" s="28" t="s">
        <v>129</v>
      </c>
      <c r="AH9" s="44">
        <v>8</v>
      </c>
      <c r="AI9" s="45" t="s">
        <v>213</v>
      </c>
      <c r="AJ9" s="46">
        <v>44927</v>
      </c>
      <c r="AK9" s="46">
        <v>45078</v>
      </c>
      <c r="AL9" s="46">
        <v>44927</v>
      </c>
      <c r="AM9" s="46">
        <v>44958</v>
      </c>
      <c r="AN9" s="46">
        <v>44986</v>
      </c>
      <c r="AO9" s="46">
        <v>45017</v>
      </c>
      <c r="AP9" s="46">
        <v>45047</v>
      </c>
      <c r="AQ9" s="47">
        <v>45078</v>
      </c>
      <c r="AR9" s="48" t="s">
        <v>69</v>
      </c>
      <c r="AY9" s="1"/>
      <c r="AZ9" s="1"/>
      <c r="BA9" s="1"/>
      <c r="BB9" s="1"/>
      <c r="BF9" s="22" t="s">
        <v>2628</v>
      </c>
      <c r="BK9" t="s">
        <v>214</v>
      </c>
      <c r="BL9" t="s">
        <v>215</v>
      </c>
      <c r="BM9" t="s">
        <v>216</v>
      </c>
      <c r="BN9" t="s">
        <v>217</v>
      </c>
      <c r="BO9" t="s">
        <v>218</v>
      </c>
      <c r="BP9" t="s">
        <v>219</v>
      </c>
      <c r="BQ9" t="s">
        <v>220</v>
      </c>
      <c r="BR9" t="s">
        <v>221</v>
      </c>
      <c r="BS9" t="s">
        <v>222</v>
      </c>
      <c r="BU9" t="s">
        <v>223</v>
      </c>
      <c r="BV9" s="22">
        <f t="shared" si="7"/>
        <v>41</v>
      </c>
      <c r="BW9" s="22" t="str">
        <f t="shared" si="8"/>
        <v>3360-5000 3361-1162</v>
      </c>
      <c r="BX9" t="s">
        <v>224</v>
      </c>
      <c r="BY9" t="s">
        <v>225</v>
      </c>
      <c r="BZ9" t="s">
        <v>226</v>
      </c>
      <c r="CF9">
        <v>41</v>
      </c>
      <c r="CG9">
        <v>33605000</v>
      </c>
      <c r="CH9" s="22" t="b">
        <f t="shared" si="9"/>
        <v>1</v>
      </c>
      <c r="CI9" s="22" t="str">
        <f t="shared" si="10"/>
        <v>3360-5000</v>
      </c>
      <c r="CJ9">
        <v>41</v>
      </c>
      <c r="CK9">
        <v>3361162</v>
      </c>
      <c r="CM9" s="22" t="str">
        <f t="shared" si="11"/>
        <v>3361-1162</v>
      </c>
      <c r="CP9" s="22">
        <f t="shared" si="12"/>
        <v>8</v>
      </c>
      <c r="CS9" t="s">
        <v>3796</v>
      </c>
      <c r="CT9" t="s">
        <v>3797</v>
      </c>
    </row>
    <row r="10" spans="1:185" ht="43.5" thickBot="1">
      <c r="A10" s="25" t="s">
        <v>227</v>
      </c>
      <c r="B10" s="25" t="s">
        <v>228</v>
      </c>
      <c r="C10" s="25" t="s">
        <v>229</v>
      </c>
      <c r="D10" s="25" t="s">
        <v>116</v>
      </c>
      <c r="E10" s="38" t="s">
        <v>117</v>
      </c>
      <c r="F10" s="39" t="s">
        <v>118</v>
      </c>
      <c r="G10" s="40"/>
      <c r="H10" s="40"/>
      <c r="I10" s="25" t="s">
        <v>2270</v>
      </c>
      <c r="J10" s="25" t="s">
        <v>119</v>
      </c>
      <c r="K10" s="25" t="s">
        <v>120</v>
      </c>
      <c r="L10" s="25" t="s">
        <v>121</v>
      </c>
      <c r="M10" s="25" t="s">
        <v>122</v>
      </c>
      <c r="N10" s="25">
        <v>21</v>
      </c>
      <c r="O10" s="41" t="s">
        <v>123</v>
      </c>
      <c r="P10" s="41" t="s">
        <v>124</v>
      </c>
      <c r="Q10" s="26" t="s">
        <v>125</v>
      </c>
      <c r="R10" s="27" t="s">
        <v>1264</v>
      </c>
      <c r="S10" s="42" t="str">
        <f t="shared" si="0"/>
        <v>FUNDAÇÃO COORDENAÇÃO DE PROJETOS, PESQUISAS E ESTUDOS TECNOLÓGICOS COPPETEC</v>
      </c>
      <c r="T10" s="42" t="str">
        <f t="shared" si="1"/>
        <v>COPPETEC</v>
      </c>
      <c r="U10" s="42" t="s">
        <v>126</v>
      </c>
      <c r="V10" s="42" t="s">
        <v>2244</v>
      </c>
      <c r="W10" s="43" t="s">
        <v>2293</v>
      </c>
      <c r="X10" s="28" t="str">
        <f t="shared" si="2"/>
        <v xml:space="preserve"> AVENIDA MONIZ ARAGÃO N.360 BLOCO I CGTEC - CIDADE UNIVERSITÁRIA -  RIO DE JANEIRO,  RJ</v>
      </c>
      <c r="Y10" s="28" t="str">
        <f t="shared" si="3"/>
        <v xml:space="preserve"> 21941-594 </v>
      </c>
      <c r="Z10" s="28"/>
      <c r="AA10" s="28"/>
      <c r="AB10" s="28">
        <f t="shared" si="4"/>
        <v>21</v>
      </c>
      <c r="AC10" s="28" t="str">
        <f t="shared" si="5"/>
        <v>3622-3464 3622-3400</v>
      </c>
      <c r="AD10" s="28" t="str">
        <f t="shared" si="6"/>
        <v>coppetec@coppetec.coppe.ufrj.br;
marilene@coppetec.coppe.ufrj.br</v>
      </c>
      <c r="AF10" s="55" t="s">
        <v>128</v>
      </c>
      <c r="AG10" s="55" t="s">
        <v>129</v>
      </c>
      <c r="AH10" s="44">
        <v>9</v>
      </c>
      <c r="AI10" s="45" t="s">
        <v>230</v>
      </c>
      <c r="AJ10" s="46">
        <v>45108</v>
      </c>
      <c r="AK10" s="46">
        <v>45261</v>
      </c>
      <c r="AL10" s="46">
        <v>45108</v>
      </c>
      <c r="AM10" s="46">
        <v>45139</v>
      </c>
      <c r="AN10" s="46">
        <v>45170</v>
      </c>
      <c r="AO10" s="46">
        <v>45200</v>
      </c>
      <c r="AP10" s="46">
        <v>45231</v>
      </c>
      <c r="AQ10" s="47">
        <v>45261</v>
      </c>
      <c r="AR10" s="49" t="s">
        <v>100</v>
      </c>
      <c r="AY10" s="1"/>
      <c r="AZ10" s="1"/>
      <c r="BA10" s="1"/>
      <c r="BB10" s="1"/>
      <c r="BK10" t="s">
        <v>231</v>
      </c>
      <c r="BL10" t="s">
        <v>232</v>
      </c>
      <c r="BM10" t="s">
        <v>233</v>
      </c>
      <c r="BN10" t="s">
        <v>234</v>
      </c>
      <c r="BO10" t="s">
        <v>235</v>
      </c>
      <c r="BP10" t="s">
        <v>236</v>
      </c>
      <c r="BQ10" t="s">
        <v>237</v>
      </c>
      <c r="BR10" t="s">
        <v>238</v>
      </c>
      <c r="BS10" t="s">
        <v>239</v>
      </c>
      <c r="BU10" t="s">
        <v>240</v>
      </c>
      <c r="BV10" s="22">
        <f t="shared" si="7"/>
        <v>51</v>
      </c>
      <c r="BW10" s="22" t="str">
        <f t="shared" si="8"/>
        <v>3308-3601 3308-4797</v>
      </c>
      <c r="BX10" t="s">
        <v>241</v>
      </c>
      <c r="BY10" t="s">
        <v>242</v>
      </c>
      <c r="BZ10" t="s">
        <v>243</v>
      </c>
      <c r="CF10">
        <v>51</v>
      </c>
      <c r="CG10">
        <v>33083601</v>
      </c>
      <c r="CH10" s="22" t="b">
        <f t="shared" si="9"/>
        <v>1</v>
      </c>
      <c r="CI10" s="22" t="str">
        <f t="shared" si="10"/>
        <v>3308-3601</v>
      </c>
      <c r="CJ10">
        <v>51</v>
      </c>
      <c r="CK10">
        <v>33084797</v>
      </c>
      <c r="CM10" s="22" t="str">
        <f t="shared" si="11"/>
        <v>3308-4797</v>
      </c>
      <c r="CP10" s="22">
        <f t="shared" si="12"/>
        <v>8</v>
      </c>
      <c r="CS10" t="s">
        <v>3796</v>
      </c>
      <c r="CT10" t="s">
        <v>3797</v>
      </c>
    </row>
    <row r="11" spans="1:185" ht="43.5" thickBot="1">
      <c r="A11" s="25" t="s">
        <v>244</v>
      </c>
      <c r="B11" s="25" t="s">
        <v>245</v>
      </c>
      <c r="C11" s="25" t="s">
        <v>246</v>
      </c>
      <c r="D11" s="25" t="s">
        <v>116</v>
      </c>
      <c r="E11" s="38" t="s">
        <v>117</v>
      </c>
      <c r="F11" s="39" t="s">
        <v>118</v>
      </c>
      <c r="G11" s="40"/>
      <c r="H11" s="40"/>
      <c r="I11" s="25" t="s">
        <v>2270</v>
      </c>
      <c r="J11" s="25" t="s">
        <v>119</v>
      </c>
      <c r="K11" s="25" t="s">
        <v>120</v>
      </c>
      <c r="L11" s="25" t="s">
        <v>121</v>
      </c>
      <c r="M11" s="25" t="s">
        <v>122</v>
      </c>
      <c r="N11" s="25">
        <v>21</v>
      </c>
      <c r="O11" s="41" t="s">
        <v>123</v>
      </c>
      <c r="P11" s="41" t="s">
        <v>124</v>
      </c>
      <c r="Q11" s="26" t="s">
        <v>125</v>
      </c>
      <c r="R11" s="27" t="s">
        <v>1279</v>
      </c>
      <c r="S11" s="42" t="str">
        <f t="shared" si="0"/>
        <v>FUNDAÇÃO COORDENAÇÃO DE PROJETOS, PESQUISAS E ESTUDOS TECNOLÓGICOS COPPETEC</v>
      </c>
      <c r="T11" s="42" t="str">
        <f t="shared" si="1"/>
        <v>COPPETEC</v>
      </c>
      <c r="U11" s="42" t="s">
        <v>126</v>
      </c>
      <c r="V11" s="42" t="s">
        <v>2244</v>
      </c>
      <c r="W11" s="43" t="s">
        <v>2293</v>
      </c>
      <c r="X11" s="28" t="str">
        <f t="shared" si="2"/>
        <v xml:space="preserve"> AVENIDA MONIZ ARAGÃO N.360 BLOCO I CGTEC - CIDADE UNIVERSITÁRIA -  RIO DE JANEIRO,  RJ</v>
      </c>
      <c r="Y11" s="28" t="str">
        <f t="shared" si="3"/>
        <v xml:space="preserve"> 21941-594 </v>
      </c>
      <c r="Z11" s="28"/>
      <c r="AA11" s="28"/>
      <c r="AB11" s="28">
        <f t="shared" si="4"/>
        <v>21</v>
      </c>
      <c r="AC11" s="28" t="str">
        <f t="shared" si="5"/>
        <v>3622-3464 3622-3400</v>
      </c>
      <c r="AD11" s="28" t="str">
        <f t="shared" si="6"/>
        <v>coppetec@coppetec.coppe.ufrj.br;
marilene@coppetec.coppe.ufrj.br</v>
      </c>
      <c r="AF11" s="28" t="s">
        <v>128</v>
      </c>
      <c r="AG11" s="28" t="s">
        <v>129</v>
      </c>
      <c r="AH11" s="44">
        <v>10</v>
      </c>
      <c r="AI11" s="45" t="s">
        <v>247</v>
      </c>
      <c r="AJ11" s="46">
        <v>45292</v>
      </c>
      <c r="AK11" s="46">
        <v>45444</v>
      </c>
      <c r="AL11" s="46">
        <v>45292</v>
      </c>
      <c r="AM11" s="46">
        <v>45323</v>
      </c>
      <c r="AN11" s="46">
        <v>45352</v>
      </c>
      <c r="AO11" s="46">
        <v>45383</v>
      </c>
      <c r="AP11" s="46">
        <v>45413</v>
      </c>
      <c r="AQ11" s="47">
        <v>45444</v>
      </c>
      <c r="AR11" s="48" t="s">
        <v>69</v>
      </c>
      <c r="AY11" s="1"/>
      <c r="AZ11" s="1"/>
      <c r="BA11" s="1"/>
      <c r="BB11" s="1"/>
      <c r="BK11" t="s">
        <v>248</v>
      </c>
      <c r="BL11" t="s">
        <v>249</v>
      </c>
      <c r="BM11" t="s">
        <v>250</v>
      </c>
      <c r="BN11" t="s">
        <v>251</v>
      </c>
      <c r="BO11" t="s">
        <v>252</v>
      </c>
      <c r="BP11" t="s">
        <v>253</v>
      </c>
      <c r="BQ11" t="s">
        <v>220</v>
      </c>
      <c r="BR11" t="s">
        <v>221</v>
      </c>
      <c r="BS11" t="s">
        <v>254</v>
      </c>
      <c r="BU11" t="s">
        <v>255</v>
      </c>
      <c r="BV11" s="22">
        <f t="shared" si="7"/>
        <v>41</v>
      </c>
      <c r="BW11" s="22" t="str">
        <f t="shared" si="8"/>
        <v>3310-4500</v>
      </c>
      <c r="BX11" t="s">
        <v>256</v>
      </c>
      <c r="BY11" t="s">
        <v>257</v>
      </c>
      <c r="BZ11" t="s">
        <v>258</v>
      </c>
      <c r="CF11">
        <v>41</v>
      </c>
      <c r="CG11">
        <v>33104500</v>
      </c>
      <c r="CH11" s="22" t="b">
        <f t="shared" si="9"/>
        <v>0</v>
      </c>
      <c r="CI11" s="22" t="str">
        <f t="shared" si="10"/>
        <v>3310-4500</v>
      </c>
      <c r="CM11" s="22" t="str">
        <f t="shared" si="11"/>
        <v>-</v>
      </c>
      <c r="CP11" s="22">
        <f t="shared" si="12"/>
        <v>8</v>
      </c>
      <c r="CS11" t="s">
        <v>3796</v>
      </c>
      <c r="CT11" t="s">
        <v>3797</v>
      </c>
    </row>
    <row r="12" spans="1:185" ht="57.75" thickBot="1">
      <c r="A12" s="25" t="s">
        <v>259</v>
      </c>
      <c r="B12" s="25" t="s">
        <v>260</v>
      </c>
      <c r="C12" s="25" t="s">
        <v>261</v>
      </c>
      <c r="D12" s="25" t="s">
        <v>200</v>
      </c>
      <c r="E12" s="38" t="s">
        <v>201</v>
      </c>
      <c r="F12" s="39" t="s">
        <v>199</v>
      </c>
      <c r="G12" s="40"/>
      <c r="H12" s="40"/>
      <c r="I12" s="25" t="s">
        <v>2247</v>
      </c>
      <c r="J12" s="25" t="s">
        <v>262</v>
      </c>
      <c r="K12" s="25" t="s">
        <v>263</v>
      </c>
      <c r="L12" s="25" t="s">
        <v>121</v>
      </c>
      <c r="M12" s="25" t="s">
        <v>122</v>
      </c>
      <c r="N12" s="25">
        <v>21</v>
      </c>
      <c r="O12" s="41" t="s">
        <v>264</v>
      </c>
      <c r="P12" s="41" t="s">
        <v>265</v>
      </c>
      <c r="Q12" s="26" t="s">
        <v>266</v>
      </c>
      <c r="R12" s="27" t="s">
        <v>1291</v>
      </c>
      <c r="S12" s="42" t="str">
        <f t="shared" si="0"/>
        <v>PONTIFÍCIA UNIVERSIDADE CATÓLICA DO RIO DE JANEIRO</v>
      </c>
      <c r="T12" s="42" t="str">
        <f t="shared" si="1"/>
        <v>PUC-RIO</v>
      </c>
      <c r="U12" s="42" t="s">
        <v>199</v>
      </c>
      <c r="V12" s="42" t="s">
        <v>2247</v>
      </c>
      <c r="W12" s="43" t="s">
        <v>2294</v>
      </c>
      <c r="X12" s="28" t="str">
        <f t="shared" si="2"/>
        <v>Rua Marquês de São Vicente, 225, Gávea - Rio de Janeiro, RJ - Brasil Cx. Postal: 38097</v>
      </c>
      <c r="Y12" s="28" t="str">
        <f t="shared" si="3"/>
        <v>22451-900</v>
      </c>
      <c r="Z12" s="28"/>
      <c r="AA12" s="28"/>
      <c r="AB12" s="28">
        <f t="shared" si="4"/>
        <v>21</v>
      </c>
      <c r="AC12" s="28" t="str">
        <f t="shared" si="5"/>
        <v>3527-1001 / 3736-1001</v>
      </c>
      <c r="AD12" s="28" t="str">
        <f t="shared" si="6"/>
        <v>ccg528@puc-rio.br</v>
      </c>
      <c r="AF12" s="28" t="s">
        <v>267</v>
      </c>
      <c r="AG12" s="28" t="s">
        <v>268</v>
      </c>
      <c r="AH12" s="56">
        <v>11</v>
      </c>
      <c r="AI12" s="57" t="s">
        <v>269</v>
      </c>
      <c r="AJ12" s="46">
        <v>45474</v>
      </c>
      <c r="AK12" s="46">
        <v>45627</v>
      </c>
      <c r="AL12" s="46">
        <v>45474</v>
      </c>
      <c r="AM12" s="46">
        <v>45505</v>
      </c>
      <c r="AN12" s="46">
        <v>45536</v>
      </c>
      <c r="AO12" s="46">
        <v>45566</v>
      </c>
      <c r="AP12" s="46">
        <v>45597</v>
      </c>
      <c r="AQ12" s="47">
        <v>45627</v>
      </c>
      <c r="AR12" s="49" t="s">
        <v>100</v>
      </c>
      <c r="BK12" t="s">
        <v>270</v>
      </c>
      <c r="BL12" t="s">
        <v>271</v>
      </c>
      <c r="BM12" t="s">
        <v>272</v>
      </c>
      <c r="BN12" t="s">
        <v>273</v>
      </c>
      <c r="BO12" t="s">
        <v>274</v>
      </c>
      <c r="BP12" t="s">
        <v>275</v>
      </c>
      <c r="BQ12" t="s">
        <v>276</v>
      </c>
      <c r="BR12" t="s">
        <v>238</v>
      </c>
      <c r="BS12" t="s">
        <v>277</v>
      </c>
      <c r="BT12">
        <v>474</v>
      </c>
      <c r="BU12" t="s">
        <v>278</v>
      </c>
      <c r="BV12" s="22">
        <f t="shared" si="7"/>
        <v>53</v>
      </c>
      <c r="BW12" s="22" t="str">
        <f t="shared" si="8"/>
        <v>3233-6730 3233-6500</v>
      </c>
      <c r="BX12" t="s">
        <v>279</v>
      </c>
      <c r="BY12" t="s">
        <v>280</v>
      </c>
      <c r="BZ12" t="s">
        <v>281</v>
      </c>
      <c r="CF12">
        <v>53</v>
      </c>
      <c r="CG12">
        <v>32336730</v>
      </c>
      <c r="CH12" s="22" t="b">
        <f t="shared" si="9"/>
        <v>1</v>
      </c>
      <c r="CI12" s="22" t="str">
        <f t="shared" si="10"/>
        <v>3233-6730</v>
      </c>
      <c r="CJ12">
        <v>53</v>
      </c>
      <c r="CK12">
        <v>32336500</v>
      </c>
      <c r="CM12" s="22" t="str">
        <f t="shared" si="11"/>
        <v>3233-6500</v>
      </c>
      <c r="CP12" s="22">
        <f t="shared" si="12"/>
        <v>8</v>
      </c>
      <c r="CS12" t="s">
        <v>3794</v>
      </c>
      <c r="CT12" t="s">
        <v>3795</v>
      </c>
    </row>
    <row r="13" spans="1:185" ht="60.75" thickBot="1">
      <c r="A13" s="25" t="s">
        <v>282</v>
      </c>
      <c r="B13" s="25" t="s">
        <v>283</v>
      </c>
      <c r="C13" s="25" t="s">
        <v>284</v>
      </c>
      <c r="D13" s="25" t="s">
        <v>86</v>
      </c>
      <c r="E13" s="38" t="s">
        <v>87</v>
      </c>
      <c r="F13" s="39" t="s">
        <v>88</v>
      </c>
      <c r="G13" s="40"/>
      <c r="H13" s="40"/>
      <c r="I13" s="25" t="s">
        <v>2269</v>
      </c>
      <c r="J13" s="25" t="s">
        <v>89</v>
      </c>
      <c r="K13" s="25" t="s">
        <v>90</v>
      </c>
      <c r="L13" s="25" t="s">
        <v>91</v>
      </c>
      <c r="M13" s="25" t="s">
        <v>92</v>
      </c>
      <c r="N13" s="25">
        <v>48</v>
      </c>
      <c r="O13" s="41" t="s">
        <v>93</v>
      </c>
      <c r="P13" s="41" t="s">
        <v>94</v>
      </c>
      <c r="Q13" s="26" t="s">
        <v>95</v>
      </c>
      <c r="R13" s="27" t="s">
        <v>2367</v>
      </c>
      <c r="S13" s="42" t="str">
        <f t="shared" si="0"/>
        <v>FUNDAÇÃO DE ENSINO E ENGENHARIA DE SANTA CATARINA</v>
      </c>
      <c r="T13" s="42" t="str">
        <f t="shared" si="1"/>
        <v>FEESC</v>
      </c>
      <c r="U13" s="42" t="s">
        <v>96</v>
      </c>
      <c r="V13" s="42" t="s">
        <v>2243</v>
      </c>
      <c r="W13" s="43" t="s">
        <v>2295</v>
      </c>
      <c r="X13" s="28" t="str">
        <f t="shared" si="2"/>
        <v xml:space="preserve"> RUA DELFINO CONTI S/N. CAMPUS UNIVERSITÁRIO -  FLORIANÓPOLIS,  SC</v>
      </c>
      <c r="Y13" s="28" t="str">
        <f t="shared" si="3"/>
        <v xml:space="preserve"> 88040-970 </v>
      </c>
      <c r="Z13" s="28"/>
      <c r="AA13" s="28"/>
      <c r="AB13" s="28">
        <f t="shared" si="4"/>
        <v>48</v>
      </c>
      <c r="AC13" s="28" t="str">
        <f t="shared" si="5"/>
        <v>3231-4405 3231-4400</v>
      </c>
      <c r="AD13" s="28" t="str">
        <f t="shared" si="6"/>
        <v>hugo.moreira.soares@ufsc.br;
felipe@feesc.org.br</v>
      </c>
      <c r="AF13" s="28" t="s">
        <v>285</v>
      </c>
      <c r="AG13" s="28" t="s">
        <v>286</v>
      </c>
      <c r="AH13" s="30"/>
      <c r="AJ13" s="58"/>
      <c r="AK13" s="58"/>
      <c r="AL13" s="58"/>
      <c r="AM13" s="58"/>
      <c r="AN13" s="58"/>
      <c r="AO13" s="58"/>
      <c r="AP13" s="58"/>
      <c r="AQ13" s="58"/>
      <c r="AR13" s="30"/>
      <c r="BK13" t="s">
        <v>287</v>
      </c>
      <c r="BL13" t="s">
        <v>288</v>
      </c>
      <c r="BM13" t="s">
        <v>289</v>
      </c>
      <c r="BN13" t="s">
        <v>290</v>
      </c>
      <c r="BO13" t="s">
        <v>291</v>
      </c>
      <c r="BP13" t="s">
        <v>292</v>
      </c>
      <c r="BQ13" t="s">
        <v>136</v>
      </c>
      <c r="BR13" t="s">
        <v>137</v>
      </c>
      <c r="BS13" t="s">
        <v>293</v>
      </c>
      <c r="BU13" t="s">
        <v>294</v>
      </c>
      <c r="BV13" s="22">
        <f t="shared" si="7"/>
        <v>21</v>
      </c>
      <c r="BW13" s="22" t="str">
        <f t="shared" si="8"/>
        <v>2334-0037 2334-0335</v>
      </c>
      <c r="BX13" t="s">
        <v>157</v>
      </c>
      <c r="BY13" t="s">
        <v>295</v>
      </c>
      <c r="BZ13" t="s">
        <v>296</v>
      </c>
      <c r="CF13">
        <v>21</v>
      </c>
      <c r="CG13">
        <v>23340037</v>
      </c>
      <c r="CH13" s="22" t="b">
        <f t="shared" si="9"/>
        <v>1</v>
      </c>
      <c r="CI13" s="22" t="str">
        <f t="shared" si="10"/>
        <v>2334-0037</v>
      </c>
      <c r="CJ13">
        <v>21</v>
      </c>
      <c r="CK13">
        <v>23340335</v>
      </c>
      <c r="CM13" s="22" t="str">
        <f t="shared" si="11"/>
        <v>2334-0335</v>
      </c>
      <c r="CP13" s="22">
        <f t="shared" si="12"/>
        <v>8</v>
      </c>
      <c r="CS13" t="s">
        <v>3793</v>
      </c>
      <c r="CT13" t="s">
        <v>3801</v>
      </c>
    </row>
    <row r="14" spans="1:185" ht="57.75" thickBot="1">
      <c r="A14" s="25" t="s">
        <v>297</v>
      </c>
      <c r="B14" s="25" t="s">
        <v>298</v>
      </c>
      <c r="C14" s="25" t="s">
        <v>299</v>
      </c>
      <c r="D14" s="25" t="s">
        <v>300</v>
      </c>
      <c r="E14" s="38" t="s">
        <v>216</v>
      </c>
      <c r="F14" s="39" t="s">
        <v>214</v>
      </c>
      <c r="G14" s="40"/>
      <c r="H14" s="40"/>
      <c r="I14" s="25" t="s">
        <v>2273</v>
      </c>
      <c r="J14" s="25" t="s">
        <v>301</v>
      </c>
      <c r="K14" s="25" t="s">
        <v>302</v>
      </c>
      <c r="L14" s="25" t="s">
        <v>303</v>
      </c>
      <c r="M14" s="25" t="s">
        <v>304</v>
      </c>
      <c r="N14" s="25">
        <v>41</v>
      </c>
      <c r="O14" s="41" t="s">
        <v>305</v>
      </c>
      <c r="P14" s="41" t="s">
        <v>306</v>
      </c>
      <c r="Q14" s="26" t="s">
        <v>307</v>
      </c>
      <c r="R14" s="27" t="s">
        <v>1325</v>
      </c>
      <c r="S14" s="42" t="str">
        <f t="shared" si="0"/>
        <v>FUNDAÇÃO DA UNIVERSIDADE FEDERAL DO PARANÁ PARA O DESENVOLVIMENTO DA CIÊNCIA, TECNOLOGIA E DA CULTURA</v>
      </c>
      <c r="T14" s="42" t="str">
        <f t="shared" si="1"/>
        <v>FUNPAR</v>
      </c>
      <c r="U14" s="42" t="s">
        <v>308</v>
      </c>
      <c r="V14" s="42" t="s">
        <v>2248</v>
      </c>
      <c r="W14" s="43" t="s">
        <v>2296</v>
      </c>
      <c r="X14" s="28" t="str">
        <f t="shared" si="2"/>
        <v xml:space="preserve"> RUA JOÃO NEGRÃO 280 -  CURITIBA,  PR</v>
      </c>
      <c r="Y14" s="28" t="str">
        <f t="shared" si="3"/>
        <v xml:space="preserve"> 80010-200 </v>
      </c>
      <c r="Z14" s="28"/>
      <c r="AA14" s="28"/>
      <c r="AB14" s="28">
        <f t="shared" si="4"/>
        <v>41</v>
      </c>
      <c r="AC14" s="28" t="str">
        <f t="shared" si="5"/>
        <v>3360-7415</v>
      </c>
      <c r="AD14" s="28" t="str">
        <f t="shared" si="6"/>
        <v>funpar@funpar.ufpr.br;
eduardo@funpar.ufpr.br;
nicoli.fragoso@funpar.ufpr.br;
guilherme.ferreira@funpar.ufpr.br</v>
      </c>
      <c r="AF14" s="28" t="s">
        <v>309</v>
      </c>
      <c r="AG14" s="28" t="s">
        <v>310</v>
      </c>
      <c r="AH14" s="30"/>
      <c r="AJ14" s="58"/>
      <c r="AK14" s="58"/>
      <c r="AL14" s="58"/>
      <c r="AM14" s="58"/>
      <c r="AN14" s="58"/>
      <c r="AO14" s="30"/>
      <c r="AP14" s="30"/>
      <c r="AQ14" s="30"/>
      <c r="AR14" s="30"/>
      <c r="BK14" t="s">
        <v>311</v>
      </c>
      <c r="BL14" t="s">
        <v>312</v>
      </c>
      <c r="BM14" t="s">
        <v>313</v>
      </c>
      <c r="BN14" t="s">
        <v>314</v>
      </c>
      <c r="BO14" t="s">
        <v>315</v>
      </c>
      <c r="BP14" t="s">
        <v>316</v>
      </c>
      <c r="BQ14" t="s">
        <v>317</v>
      </c>
      <c r="BR14" t="s">
        <v>137</v>
      </c>
      <c r="BS14" t="s">
        <v>318</v>
      </c>
      <c r="BU14" t="s">
        <v>319</v>
      </c>
      <c r="BV14" s="22">
        <f t="shared" si="7"/>
        <v>22</v>
      </c>
      <c r="BW14" s="22" t="str">
        <f t="shared" si="8"/>
        <v>2739-7006 2739-7002</v>
      </c>
      <c r="BX14" t="s">
        <v>320</v>
      </c>
      <c r="BY14" t="s">
        <v>321</v>
      </c>
      <c r="BZ14" t="s">
        <v>322</v>
      </c>
      <c r="CF14">
        <v>22</v>
      </c>
      <c r="CG14">
        <v>27397006</v>
      </c>
      <c r="CH14" s="22" t="b">
        <f t="shared" si="9"/>
        <v>1</v>
      </c>
      <c r="CI14" s="22" t="str">
        <f t="shared" si="10"/>
        <v>2739-7006</v>
      </c>
      <c r="CJ14">
        <v>22</v>
      </c>
      <c r="CK14">
        <v>27397002</v>
      </c>
      <c r="CM14" s="22" t="str">
        <f t="shared" si="11"/>
        <v>2739-7002</v>
      </c>
      <c r="CP14" s="22">
        <f t="shared" si="12"/>
        <v>8</v>
      </c>
      <c r="CS14" t="s">
        <v>3796</v>
      </c>
      <c r="CT14" t="s">
        <v>3797</v>
      </c>
    </row>
    <row r="15" spans="1:185" ht="43.5" thickBot="1">
      <c r="A15" s="25" t="s">
        <v>323</v>
      </c>
      <c r="B15" s="25" t="s">
        <v>324</v>
      </c>
      <c r="C15" s="25" t="s">
        <v>325</v>
      </c>
      <c r="D15" s="25" t="s">
        <v>232</v>
      </c>
      <c r="E15" s="38" t="s">
        <v>233</v>
      </c>
      <c r="F15" s="39" t="s">
        <v>231</v>
      </c>
      <c r="G15" s="40"/>
      <c r="H15" s="40"/>
      <c r="I15" s="50" t="s">
        <v>2250</v>
      </c>
      <c r="J15" s="25" t="s">
        <v>326</v>
      </c>
      <c r="K15" s="25" t="s">
        <v>327</v>
      </c>
      <c r="L15" s="25" t="s">
        <v>328</v>
      </c>
      <c r="M15" s="25" t="s">
        <v>329</v>
      </c>
      <c r="N15" s="25">
        <v>51</v>
      </c>
      <c r="O15" s="41" t="s">
        <v>330</v>
      </c>
      <c r="P15" s="41" t="s">
        <v>331</v>
      </c>
      <c r="Q15" s="26" t="s">
        <v>332</v>
      </c>
      <c r="R15" s="27" t="s">
        <v>1340</v>
      </c>
      <c r="S15" s="42" t="str">
        <f t="shared" si="0"/>
        <v>FUNDAÇÃO LUIZ ENGLERT</v>
      </c>
      <c r="T15" s="42" t="str">
        <f t="shared" si="1"/>
        <v>FLE</v>
      </c>
      <c r="U15" s="42" t="s">
        <v>333</v>
      </c>
      <c r="V15" s="42" t="s">
        <v>2249</v>
      </c>
      <c r="W15" s="43" t="s">
        <v>2297</v>
      </c>
      <c r="X15" s="28" t="str">
        <f t="shared" si="2"/>
        <v xml:space="preserve"> RUA MATIAS JOSÉ BINS, Nº 364 -  PORTO ALEGRE,  RS</v>
      </c>
      <c r="Y15" s="28" t="str">
        <f t="shared" si="3"/>
        <v xml:space="preserve"> 90001-970 </v>
      </c>
      <c r="Z15" s="28"/>
      <c r="AA15" s="28"/>
      <c r="AB15" s="28">
        <f t="shared" si="4"/>
        <v>51</v>
      </c>
      <c r="AC15" s="28" t="str">
        <f t="shared" si="5"/>
        <v>3286-4343</v>
      </c>
      <c r="AD15" s="28" t="str">
        <f t="shared" si="6"/>
        <v xml:space="preserve">andre.zingano@fle.org.br;
</v>
      </c>
      <c r="AF15" s="28" t="s">
        <v>334</v>
      </c>
      <c r="AG15" s="28" t="s">
        <v>335</v>
      </c>
      <c r="AH15" s="30"/>
      <c r="AJ15" s="58"/>
      <c r="AK15" s="58"/>
      <c r="AL15" s="58"/>
      <c r="AM15" s="58"/>
      <c r="AN15" s="58"/>
      <c r="AO15" s="30"/>
      <c r="AP15" s="30"/>
      <c r="AQ15" s="30"/>
      <c r="AR15" s="30"/>
      <c r="BK15" t="s">
        <v>336</v>
      </c>
      <c r="BL15" t="s">
        <v>337</v>
      </c>
      <c r="BM15" t="s">
        <v>338</v>
      </c>
      <c r="BN15" t="s">
        <v>339</v>
      </c>
      <c r="BO15" t="s">
        <v>340</v>
      </c>
      <c r="BP15" t="s">
        <v>341</v>
      </c>
      <c r="BQ15" t="s">
        <v>342</v>
      </c>
      <c r="BR15" t="s">
        <v>343</v>
      </c>
      <c r="BS15" t="s">
        <v>344</v>
      </c>
      <c r="BT15">
        <v>1524</v>
      </c>
      <c r="BU15" t="s">
        <v>345</v>
      </c>
      <c r="BV15" s="22">
        <f t="shared" si="7"/>
        <v>84</v>
      </c>
      <c r="BW15" s="22" t="str">
        <f t="shared" si="8"/>
        <v>3215-3583 3342-2317</v>
      </c>
      <c r="BX15" t="s">
        <v>157</v>
      </c>
      <c r="BY15" t="s">
        <v>346</v>
      </c>
      <c r="BZ15" t="s">
        <v>347</v>
      </c>
      <c r="CF15">
        <v>84</v>
      </c>
      <c r="CG15">
        <v>32153583</v>
      </c>
      <c r="CH15" s="22" t="b">
        <f t="shared" si="9"/>
        <v>1</v>
      </c>
      <c r="CI15" s="22" t="str">
        <f t="shared" si="10"/>
        <v>3215-3583</v>
      </c>
      <c r="CJ15">
        <v>84</v>
      </c>
      <c r="CK15">
        <v>33422317</v>
      </c>
      <c r="CM15" s="22" t="str">
        <f t="shared" si="11"/>
        <v>3342-2317</v>
      </c>
      <c r="CP15" s="22">
        <f t="shared" si="12"/>
        <v>8</v>
      </c>
      <c r="CS15" t="s">
        <v>3796</v>
      </c>
      <c r="CT15" t="s">
        <v>3797</v>
      </c>
    </row>
    <row r="16" spans="1:185" ht="43.5" thickBot="1">
      <c r="A16" s="25" t="s">
        <v>348</v>
      </c>
      <c r="B16" s="25" t="s">
        <v>349</v>
      </c>
      <c r="C16" s="25" t="s">
        <v>350</v>
      </c>
      <c r="D16" s="25" t="s">
        <v>232</v>
      </c>
      <c r="E16" s="38" t="s">
        <v>233</v>
      </c>
      <c r="F16" s="39" t="s">
        <v>231</v>
      </c>
      <c r="G16" s="40"/>
      <c r="H16" s="40"/>
      <c r="I16" s="50" t="s">
        <v>2250</v>
      </c>
      <c r="J16" s="25" t="s">
        <v>326</v>
      </c>
      <c r="K16" s="25" t="s">
        <v>327</v>
      </c>
      <c r="L16" s="25" t="s">
        <v>328</v>
      </c>
      <c r="M16" s="25" t="s">
        <v>329</v>
      </c>
      <c r="N16" s="25">
        <v>51</v>
      </c>
      <c r="O16" s="41" t="s">
        <v>330</v>
      </c>
      <c r="P16" s="41" t="s">
        <v>331</v>
      </c>
      <c r="Q16" s="26" t="s">
        <v>332</v>
      </c>
      <c r="R16" s="27" t="s">
        <v>1357</v>
      </c>
      <c r="S16" s="42" t="str">
        <f t="shared" si="0"/>
        <v>FUNDAÇÃO LUIZ ENGLERT</v>
      </c>
      <c r="T16" s="42" t="str">
        <f t="shared" si="1"/>
        <v>FLE</v>
      </c>
      <c r="U16" s="42" t="s">
        <v>333</v>
      </c>
      <c r="V16" s="42" t="s">
        <v>2250</v>
      </c>
      <c r="W16" s="43" t="s">
        <v>2297</v>
      </c>
      <c r="X16" s="28" t="str">
        <f t="shared" si="2"/>
        <v xml:space="preserve"> RUA MATIAS JOSÉ BINS, Nº 364 -  PORTO ALEGRE,  RS</v>
      </c>
      <c r="Y16" s="28" t="str">
        <f t="shared" si="3"/>
        <v xml:space="preserve"> 90001-970 </v>
      </c>
      <c r="Z16" s="28"/>
      <c r="AA16" s="28"/>
      <c r="AB16" s="28">
        <f t="shared" si="4"/>
        <v>51</v>
      </c>
      <c r="AC16" s="28" t="str">
        <f t="shared" si="5"/>
        <v>3286-4343</v>
      </c>
      <c r="AD16" s="28" t="str">
        <f t="shared" si="6"/>
        <v xml:space="preserve">andre.zingano@fle.org.br;
</v>
      </c>
      <c r="AF16" s="28" t="s">
        <v>334</v>
      </c>
      <c r="AG16" s="28" t="s">
        <v>335</v>
      </c>
      <c r="AH16" s="30"/>
      <c r="AJ16" s="59"/>
      <c r="AK16" s="59"/>
      <c r="AL16" s="58"/>
      <c r="AM16" s="58"/>
      <c r="AN16" s="58"/>
      <c r="AO16" s="60"/>
      <c r="AP16" s="60"/>
      <c r="AQ16" s="60"/>
      <c r="AR16" s="30"/>
      <c r="BK16" t="s">
        <v>351</v>
      </c>
      <c r="BL16" t="s">
        <v>352</v>
      </c>
      <c r="BM16" t="s">
        <v>353</v>
      </c>
      <c r="BN16" t="s">
        <v>354</v>
      </c>
      <c r="BO16" t="s">
        <v>355</v>
      </c>
      <c r="BP16" t="s">
        <v>356</v>
      </c>
      <c r="BQ16" t="s">
        <v>357</v>
      </c>
      <c r="BR16" t="s">
        <v>358</v>
      </c>
      <c r="BS16" t="s">
        <v>359</v>
      </c>
      <c r="BU16" t="s">
        <v>360</v>
      </c>
      <c r="BV16" s="22">
        <f t="shared" si="7"/>
        <v>71</v>
      </c>
      <c r="BW16" s="22" t="str">
        <f t="shared" si="8"/>
        <v>3534-8090 3343-1351</v>
      </c>
      <c r="BX16" t="s">
        <v>157</v>
      </c>
      <c r="BY16" t="s">
        <v>361</v>
      </c>
      <c r="CF16">
        <v>71</v>
      </c>
      <c r="CG16">
        <v>35348090</v>
      </c>
      <c r="CH16" s="22" t="b">
        <f t="shared" si="9"/>
        <v>1</v>
      </c>
      <c r="CI16" s="22" t="str">
        <f t="shared" si="10"/>
        <v>3534-8090</v>
      </c>
      <c r="CJ16">
        <v>71</v>
      </c>
      <c r="CK16">
        <v>33431351</v>
      </c>
      <c r="CM16" s="22" t="str">
        <f t="shared" si="11"/>
        <v>3343-1351</v>
      </c>
      <c r="CP16" s="22">
        <f t="shared" si="12"/>
        <v>8</v>
      </c>
      <c r="CS16" t="s">
        <v>3796</v>
      </c>
      <c r="CT16" t="s">
        <v>3797</v>
      </c>
    </row>
    <row r="17" spans="1:98" ht="43.5" thickBot="1">
      <c r="A17" s="25" t="s">
        <v>362</v>
      </c>
      <c r="B17" s="25" t="s">
        <v>363</v>
      </c>
      <c r="C17" s="25" t="s">
        <v>364</v>
      </c>
      <c r="D17" s="25" t="s">
        <v>116</v>
      </c>
      <c r="E17" s="38" t="s">
        <v>117</v>
      </c>
      <c r="F17" s="39" t="s">
        <v>118</v>
      </c>
      <c r="G17" s="40"/>
      <c r="H17" s="40"/>
      <c r="I17" s="25" t="s">
        <v>2270</v>
      </c>
      <c r="J17" s="25" t="s">
        <v>119</v>
      </c>
      <c r="K17" s="25" t="s">
        <v>120</v>
      </c>
      <c r="L17" s="25" t="s">
        <v>121</v>
      </c>
      <c r="M17" s="25" t="s">
        <v>122</v>
      </c>
      <c r="N17" s="25">
        <v>21</v>
      </c>
      <c r="O17" s="41" t="s">
        <v>123</v>
      </c>
      <c r="P17" s="41" t="s">
        <v>124</v>
      </c>
      <c r="Q17" s="26" t="s">
        <v>125</v>
      </c>
      <c r="R17" s="27" t="s">
        <v>2388</v>
      </c>
      <c r="S17" s="42" t="str">
        <f t="shared" si="0"/>
        <v>FUNDAÇÃO COORDENAÇÃO DE PROJETOS, PESQUISAS E ESTUDOS TECNOLÓGICOS COPPETEC</v>
      </c>
      <c r="T17" s="42" t="str">
        <f t="shared" si="1"/>
        <v>COPPETEC</v>
      </c>
      <c r="U17" s="42" t="s">
        <v>126</v>
      </c>
      <c r="V17" s="42" t="s">
        <v>2244</v>
      </c>
      <c r="W17" s="43" t="s">
        <v>2293</v>
      </c>
      <c r="X17" s="28" t="str">
        <f t="shared" si="2"/>
        <v xml:space="preserve"> AVENIDA MONIZ ARAGÃO N.360 BLOCO I CGTEC - CIDADE UNIVERSITÁRIA -  RIO DE JANEIRO,  RJ</v>
      </c>
      <c r="Y17" s="28" t="str">
        <f t="shared" si="3"/>
        <v xml:space="preserve"> 21941-594 </v>
      </c>
      <c r="Z17" s="28"/>
      <c r="AA17" s="28"/>
      <c r="AB17" s="28">
        <f t="shared" si="4"/>
        <v>21</v>
      </c>
      <c r="AC17" s="28" t="str">
        <f t="shared" si="5"/>
        <v>3622-3464 3622-3400</v>
      </c>
      <c r="AD17" s="28" t="str">
        <f t="shared" si="6"/>
        <v>coppetec@coppetec.coppe.ufrj.br;
marilene@coppetec.coppe.ufrj.br</v>
      </c>
      <c r="AF17" s="28" t="s">
        <v>128</v>
      </c>
      <c r="AG17" s="28" t="s">
        <v>129</v>
      </c>
      <c r="AH17" s="30"/>
      <c r="AJ17" s="58"/>
      <c r="AK17" s="58"/>
      <c r="AL17" s="58"/>
      <c r="AM17" s="58"/>
      <c r="AN17" s="58"/>
      <c r="AO17" s="58"/>
      <c r="AP17" s="58"/>
      <c r="AQ17" s="58"/>
      <c r="AR17" s="30"/>
      <c r="BK17" t="s">
        <v>365</v>
      </c>
      <c r="BL17" t="s">
        <v>366</v>
      </c>
      <c r="BM17" t="s">
        <v>367</v>
      </c>
      <c r="BN17" t="s">
        <v>368</v>
      </c>
      <c r="BO17" t="s">
        <v>369</v>
      </c>
      <c r="BP17" t="s">
        <v>135</v>
      </c>
      <c r="BQ17" t="s">
        <v>370</v>
      </c>
      <c r="BR17" t="s">
        <v>371</v>
      </c>
      <c r="BS17" t="s">
        <v>372</v>
      </c>
      <c r="BU17" t="s">
        <v>373</v>
      </c>
      <c r="BV17" s="22">
        <f t="shared" si="7"/>
        <v>81</v>
      </c>
      <c r="BW17" s="22" t="str">
        <f t="shared" si="8"/>
        <v>2126-8000 2126-8001</v>
      </c>
      <c r="BX17" t="s">
        <v>374</v>
      </c>
      <c r="BY17" t="s">
        <v>375</v>
      </c>
      <c r="BZ17" t="s">
        <v>376</v>
      </c>
      <c r="CF17">
        <v>81</v>
      </c>
      <c r="CG17">
        <v>21268000</v>
      </c>
      <c r="CH17" s="22" t="b">
        <f t="shared" si="9"/>
        <v>1</v>
      </c>
      <c r="CI17" s="22" t="str">
        <f t="shared" si="10"/>
        <v>2126-8000</v>
      </c>
      <c r="CJ17">
        <v>81</v>
      </c>
      <c r="CK17">
        <v>21268001</v>
      </c>
      <c r="CM17" s="22" t="str">
        <f t="shared" si="11"/>
        <v>2126-8001</v>
      </c>
      <c r="CP17" s="22">
        <f t="shared" si="12"/>
        <v>8</v>
      </c>
      <c r="CS17" t="s">
        <v>3796</v>
      </c>
      <c r="CT17" t="s">
        <v>3797</v>
      </c>
    </row>
    <row r="18" spans="1:98" ht="43.5" thickBot="1">
      <c r="A18" s="25" t="s">
        <v>377</v>
      </c>
      <c r="B18" s="25" t="s">
        <v>378</v>
      </c>
      <c r="C18" s="25" t="s">
        <v>379</v>
      </c>
      <c r="D18" s="25" t="s">
        <v>116</v>
      </c>
      <c r="E18" s="38" t="s">
        <v>117</v>
      </c>
      <c r="F18" s="39" t="s">
        <v>118</v>
      </c>
      <c r="G18" s="40"/>
      <c r="H18" s="40"/>
      <c r="I18" s="25" t="s">
        <v>2270</v>
      </c>
      <c r="J18" s="25" t="s">
        <v>119</v>
      </c>
      <c r="K18" s="25" t="s">
        <v>120</v>
      </c>
      <c r="L18" s="25" t="s">
        <v>121</v>
      </c>
      <c r="M18" s="25" t="s">
        <v>122</v>
      </c>
      <c r="N18" s="25">
        <v>21</v>
      </c>
      <c r="O18" s="41" t="s">
        <v>123</v>
      </c>
      <c r="P18" s="41" t="s">
        <v>124</v>
      </c>
      <c r="Q18" s="26" t="s">
        <v>125</v>
      </c>
      <c r="R18" s="27" t="s">
        <v>1392</v>
      </c>
      <c r="S18" s="42" t="str">
        <f t="shared" si="0"/>
        <v>FUNDAÇÃO COORDENAÇÃO DE PROJETOS, PESQUISAS E ESTUDOS TECNOLÓGICOS COPPETEC</v>
      </c>
      <c r="T18" s="42" t="str">
        <f t="shared" si="1"/>
        <v>COPPETEC</v>
      </c>
      <c r="U18" s="42" t="s">
        <v>126</v>
      </c>
      <c r="V18" s="42" t="s">
        <v>2244</v>
      </c>
      <c r="W18" s="43" t="s">
        <v>2293</v>
      </c>
      <c r="X18" s="28" t="str">
        <f t="shared" si="2"/>
        <v xml:space="preserve"> AVENIDA MONIZ ARAGÃO N.360 BLOCO I CGTEC - CIDADE UNIVERSITÁRIA -  RIO DE JANEIRO,  RJ</v>
      </c>
      <c r="Y18" s="28" t="str">
        <f t="shared" si="3"/>
        <v xml:space="preserve"> 21941-594 </v>
      </c>
      <c r="Z18" s="28"/>
      <c r="AA18" s="28"/>
      <c r="AB18" s="28">
        <f t="shared" si="4"/>
        <v>21</v>
      </c>
      <c r="AC18" s="28" t="str">
        <f t="shared" si="5"/>
        <v>3622-3464 3622-3400</v>
      </c>
      <c r="AD18" s="28" t="str">
        <f t="shared" si="6"/>
        <v>coppetec@coppetec.coppe.ufrj.br;
marilene@coppetec.coppe.ufrj.br</v>
      </c>
      <c r="AF18" s="28" t="s">
        <v>128</v>
      </c>
      <c r="AG18" s="28" t="s">
        <v>129</v>
      </c>
      <c r="AH18" s="30"/>
      <c r="AJ18" s="58"/>
      <c r="AK18" s="58"/>
      <c r="AL18" s="58"/>
      <c r="AM18" s="58"/>
      <c r="AN18" s="58"/>
      <c r="AO18" s="58"/>
      <c r="AP18" s="58"/>
      <c r="AQ18" s="58"/>
      <c r="AR18" s="30"/>
      <c r="BK18" t="s">
        <v>380</v>
      </c>
      <c r="BL18" t="s">
        <v>381</v>
      </c>
      <c r="BM18" t="s">
        <v>382</v>
      </c>
      <c r="BN18" t="s">
        <v>383</v>
      </c>
      <c r="BO18" t="s">
        <v>384</v>
      </c>
      <c r="BP18" t="s">
        <v>385</v>
      </c>
      <c r="BQ18" t="s">
        <v>386</v>
      </c>
      <c r="BR18" t="s">
        <v>387</v>
      </c>
      <c r="BS18" t="s">
        <v>388</v>
      </c>
      <c r="BT18">
        <v>12100</v>
      </c>
      <c r="BU18" t="s">
        <v>389</v>
      </c>
      <c r="BV18" s="22">
        <f t="shared" si="7"/>
        <v>85</v>
      </c>
      <c r="BW18" s="22" t="str">
        <f t="shared" si="8"/>
        <v>3366-9332</v>
      </c>
      <c r="BX18" t="s">
        <v>390</v>
      </c>
      <c r="BY18" t="s">
        <v>391</v>
      </c>
      <c r="BZ18" t="s">
        <v>392</v>
      </c>
      <c r="CF18">
        <v>85</v>
      </c>
      <c r="CG18">
        <v>33669332</v>
      </c>
      <c r="CH18" s="22" t="b">
        <f t="shared" si="9"/>
        <v>0</v>
      </c>
      <c r="CI18" s="22" t="str">
        <f t="shared" si="10"/>
        <v>3366-9332</v>
      </c>
      <c r="CM18" s="22" t="str">
        <f t="shared" si="11"/>
        <v>-</v>
      </c>
      <c r="CP18" s="22">
        <f t="shared" si="12"/>
        <v>8</v>
      </c>
      <c r="CS18" t="s">
        <v>3798</v>
      </c>
      <c r="CT18" t="s">
        <v>3799</v>
      </c>
    </row>
    <row r="19" spans="1:98" ht="43.5" thickBot="1">
      <c r="A19" s="25" t="s">
        <v>393</v>
      </c>
      <c r="B19" s="25" t="s">
        <v>394</v>
      </c>
      <c r="C19" s="25" t="s">
        <v>395</v>
      </c>
      <c r="D19" s="25" t="s">
        <v>116</v>
      </c>
      <c r="E19" s="38" t="s">
        <v>117</v>
      </c>
      <c r="F19" s="39" t="s">
        <v>118</v>
      </c>
      <c r="G19" s="40"/>
      <c r="H19" s="40"/>
      <c r="I19" s="25" t="s">
        <v>2270</v>
      </c>
      <c r="J19" s="25" t="s">
        <v>119</v>
      </c>
      <c r="K19" s="25" t="s">
        <v>120</v>
      </c>
      <c r="L19" s="25" t="s">
        <v>121</v>
      </c>
      <c r="M19" s="25" t="s">
        <v>122</v>
      </c>
      <c r="N19" s="25">
        <v>21</v>
      </c>
      <c r="O19" s="41" t="s">
        <v>123</v>
      </c>
      <c r="P19" s="41" t="s">
        <v>124</v>
      </c>
      <c r="Q19" s="26" t="s">
        <v>125</v>
      </c>
      <c r="R19" s="27" t="s">
        <v>2163</v>
      </c>
      <c r="S19" s="42" t="str">
        <f t="shared" si="0"/>
        <v>FUNDAÇÃO COORDENAÇÃO DE PROJETOS, PESQUISAS E ESTUDOS TECNOLÓGICOS COPPETEC</v>
      </c>
      <c r="T19" s="42" t="str">
        <f t="shared" si="1"/>
        <v>COPPETEC</v>
      </c>
      <c r="U19" s="42" t="s">
        <v>126</v>
      </c>
      <c r="V19" s="42" t="s">
        <v>2244</v>
      </c>
      <c r="W19" s="43" t="s">
        <v>2293</v>
      </c>
      <c r="X19" s="28" t="str">
        <f t="shared" si="2"/>
        <v xml:space="preserve"> AVENIDA MONIZ ARAGÃO N.360 BLOCO I CGTEC - CIDADE UNIVERSITÁRIA -  RIO DE JANEIRO,  RJ</v>
      </c>
      <c r="Y19" s="28" t="str">
        <f t="shared" si="3"/>
        <v xml:space="preserve"> 21941-594 </v>
      </c>
      <c r="Z19" s="28"/>
      <c r="AA19" s="28"/>
      <c r="AB19" s="28">
        <f t="shared" si="4"/>
        <v>21</v>
      </c>
      <c r="AC19" s="28" t="str">
        <f t="shared" si="5"/>
        <v>3622-3464 3622-3400</v>
      </c>
      <c r="AD19" s="28" t="str">
        <f t="shared" si="6"/>
        <v>coppetec@coppetec.coppe.ufrj.br;
marilene@coppetec.coppe.ufrj.br</v>
      </c>
      <c r="AF19" s="28" t="s">
        <v>128</v>
      </c>
      <c r="AG19" s="28" t="s">
        <v>129</v>
      </c>
      <c r="AH19" s="30"/>
      <c r="AJ19" s="58"/>
      <c r="AK19" s="58"/>
      <c r="AL19" s="58"/>
      <c r="AM19" s="58"/>
      <c r="AN19" s="58"/>
      <c r="AO19" s="58"/>
      <c r="AP19" s="58"/>
      <c r="AQ19" s="58"/>
      <c r="AR19" s="30"/>
      <c r="BK19" t="s">
        <v>396</v>
      </c>
      <c r="BL19" t="s">
        <v>397</v>
      </c>
      <c r="BM19" t="s">
        <v>398</v>
      </c>
      <c r="BN19" t="s">
        <v>399</v>
      </c>
      <c r="BO19" t="s">
        <v>400</v>
      </c>
      <c r="BP19" t="s">
        <v>219</v>
      </c>
      <c r="BQ19" t="s">
        <v>181</v>
      </c>
      <c r="BR19" t="s">
        <v>154</v>
      </c>
      <c r="BS19" t="s">
        <v>401</v>
      </c>
      <c r="BU19" t="s">
        <v>402</v>
      </c>
      <c r="BV19" s="22">
        <f t="shared" si="7"/>
        <v>11</v>
      </c>
      <c r="BW19" s="22" t="str">
        <f t="shared" si="8"/>
        <v>5627-0217 5627-0233</v>
      </c>
      <c r="BX19" t="s">
        <v>403</v>
      </c>
      <c r="BY19" t="s">
        <v>404</v>
      </c>
      <c r="BZ19" t="s">
        <v>405</v>
      </c>
      <c r="CF19">
        <v>11</v>
      </c>
      <c r="CG19">
        <v>56270217</v>
      </c>
      <c r="CH19" s="22" t="b">
        <f t="shared" si="9"/>
        <v>1</v>
      </c>
      <c r="CI19" s="22" t="str">
        <f t="shared" si="10"/>
        <v>5627-0217</v>
      </c>
      <c r="CJ19">
        <v>11</v>
      </c>
      <c r="CK19">
        <v>56270233</v>
      </c>
      <c r="CM19" s="22" t="str">
        <f t="shared" si="11"/>
        <v>5627-0233</v>
      </c>
      <c r="CP19" s="22">
        <f t="shared" si="12"/>
        <v>8</v>
      </c>
      <c r="CS19" t="s">
        <v>3798</v>
      </c>
      <c r="CT19" t="s">
        <v>3799</v>
      </c>
    </row>
    <row r="20" spans="1:98" ht="57.75" thickBot="1">
      <c r="A20" s="25" t="s">
        <v>406</v>
      </c>
      <c r="B20" s="25" t="s">
        <v>407</v>
      </c>
      <c r="C20" s="25" t="s">
        <v>408</v>
      </c>
      <c r="D20" s="25" t="s">
        <v>116</v>
      </c>
      <c r="E20" s="38" t="s">
        <v>117</v>
      </c>
      <c r="F20" s="39" t="s">
        <v>118</v>
      </c>
      <c r="G20" s="61"/>
      <c r="H20" s="61"/>
      <c r="I20" s="25" t="s">
        <v>2270</v>
      </c>
      <c r="J20" s="25" t="s">
        <v>119</v>
      </c>
      <c r="K20" s="25" t="s">
        <v>120</v>
      </c>
      <c r="L20" s="25" t="s">
        <v>121</v>
      </c>
      <c r="M20" s="25" t="s">
        <v>122</v>
      </c>
      <c r="N20" s="25">
        <v>21</v>
      </c>
      <c r="O20" s="41" t="s">
        <v>123</v>
      </c>
      <c r="P20" s="41" t="s">
        <v>124</v>
      </c>
      <c r="Q20" s="26" t="s">
        <v>125</v>
      </c>
      <c r="R20" s="53" t="s">
        <v>1432</v>
      </c>
      <c r="S20" s="42" t="str">
        <f t="shared" si="0"/>
        <v>FUNDAÇÃO COORDENAÇÃO DE PROJETOS, PESQUISAS E ESTUDOS TECNOLÓGICOS COPPETEC</v>
      </c>
      <c r="T20" s="42" t="str">
        <f t="shared" si="1"/>
        <v>COPPETEC</v>
      </c>
      <c r="U20" s="54" t="s">
        <v>126</v>
      </c>
      <c r="V20" s="42" t="s">
        <v>2244</v>
      </c>
      <c r="W20" s="43" t="s">
        <v>2293</v>
      </c>
      <c r="X20" s="28" t="str">
        <f t="shared" si="2"/>
        <v xml:space="preserve"> AVENIDA MONIZ ARAGÃO N.360 BLOCO I CGTEC - CIDADE UNIVERSITÁRIA -  RIO DE JANEIRO,  RJ</v>
      </c>
      <c r="Y20" s="28" t="str">
        <f t="shared" si="3"/>
        <v xml:space="preserve"> 21941-594 </v>
      </c>
      <c r="Z20" s="55"/>
      <c r="AA20" s="55"/>
      <c r="AB20" s="28">
        <f t="shared" si="4"/>
        <v>21</v>
      </c>
      <c r="AC20" s="28" t="str">
        <f t="shared" si="5"/>
        <v>3622-3464 3622-3400</v>
      </c>
      <c r="AD20" s="28" t="str">
        <f t="shared" si="6"/>
        <v>coppetec@coppetec.coppe.ufrj.br;
marilene@coppetec.coppe.ufrj.br</v>
      </c>
      <c r="AF20" s="28" t="s">
        <v>128</v>
      </c>
      <c r="AG20" s="28" t="s">
        <v>129</v>
      </c>
      <c r="AH20" s="30"/>
      <c r="AJ20" s="58"/>
      <c r="AK20" s="58"/>
      <c r="AL20" s="58"/>
      <c r="AM20" s="58"/>
      <c r="AN20" s="58"/>
      <c r="AO20" s="58"/>
      <c r="AP20" s="58"/>
      <c r="AQ20" s="58"/>
      <c r="AR20" s="30"/>
      <c r="BK20" t="s">
        <v>409</v>
      </c>
      <c r="BL20" t="s">
        <v>410</v>
      </c>
      <c r="BM20" t="s">
        <v>411</v>
      </c>
      <c r="BN20" t="s">
        <v>412</v>
      </c>
      <c r="BO20" t="s">
        <v>413</v>
      </c>
      <c r="BP20" t="s">
        <v>414</v>
      </c>
      <c r="BQ20" t="s">
        <v>357</v>
      </c>
      <c r="BR20" t="s">
        <v>358</v>
      </c>
      <c r="BS20" t="s">
        <v>415</v>
      </c>
      <c r="BU20" t="s">
        <v>416</v>
      </c>
      <c r="BV20" s="22">
        <f t="shared" si="7"/>
        <v>71</v>
      </c>
      <c r="BW20" s="22" t="str">
        <f t="shared" si="8"/>
        <v>3283-7000</v>
      </c>
      <c r="BX20" t="s">
        <v>417</v>
      </c>
      <c r="BY20" t="s">
        <v>418</v>
      </c>
      <c r="BZ20" t="s">
        <v>419</v>
      </c>
      <c r="CF20">
        <v>71</v>
      </c>
      <c r="CG20">
        <v>32837000</v>
      </c>
      <c r="CH20" s="22"/>
      <c r="CI20" s="22" t="str">
        <f t="shared" si="10"/>
        <v>3283-7000</v>
      </c>
      <c r="CM20" s="22" t="str">
        <f t="shared" si="11"/>
        <v>-</v>
      </c>
      <c r="CP20" s="22">
        <f t="shared" si="12"/>
        <v>8</v>
      </c>
      <c r="CS20" t="s">
        <v>3798</v>
      </c>
      <c r="CT20" t="s">
        <v>3799</v>
      </c>
    </row>
    <row r="21" spans="1:98" ht="43.5" thickBot="1">
      <c r="A21" s="25" t="s">
        <v>420</v>
      </c>
      <c r="B21" s="25" t="s">
        <v>421</v>
      </c>
      <c r="C21" s="25" t="s">
        <v>422</v>
      </c>
      <c r="D21" s="25" t="s">
        <v>148</v>
      </c>
      <c r="E21" s="38" t="s">
        <v>149</v>
      </c>
      <c r="F21" s="39" t="s">
        <v>147</v>
      </c>
      <c r="G21" s="40"/>
      <c r="H21" s="40"/>
      <c r="I21" s="50" t="s">
        <v>2271</v>
      </c>
      <c r="J21" s="25" t="s">
        <v>163</v>
      </c>
      <c r="K21" s="25" t="s">
        <v>164</v>
      </c>
      <c r="L21" s="25" t="s">
        <v>165</v>
      </c>
      <c r="M21" s="25" t="s">
        <v>166</v>
      </c>
      <c r="N21" s="25">
        <v>19</v>
      </c>
      <c r="O21" s="41" t="s">
        <v>167</v>
      </c>
      <c r="P21" s="41" t="s">
        <v>168</v>
      </c>
      <c r="Q21" s="26" t="s">
        <v>169</v>
      </c>
      <c r="R21" s="27" t="s">
        <v>1446</v>
      </c>
      <c r="S21" s="42" t="str">
        <f t="shared" si="0"/>
        <v>FUNDAÇÃO DE DESENVOLVIMENTO DA UNICAMP</v>
      </c>
      <c r="T21" s="42" t="str">
        <f t="shared" si="1"/>
        <v>FUNCAMP</v>
      </c>
      <c r="U21" s="42" t="s">
        <v>170</v>
      </c>
      <c r="V21" s="42" t="s">
        <v>2245</v>
      </c>
      <c r="W21" s="43" t="s">
        <v>2291</v>
      </c>
      <c r="X21" s="28" t="str">
        <f t="shared" si="2"/>
        <v xml:space="preserve"> AVENIDA ÉRICO VERÍSSIMO N.1251 CAMPUS UNICAMP/DISTRITO BARÃO GERALDO -  CAMPINAS,  SP</v>
      </c>
      <c r="Y21" s="28" t="str">
        <f t="shared" si="3"/>
        <v xml:space="preserve"> 13083-851 </v>
      </c>
      <c r="Z21" s="28"/>
      <c r="AA21" s="28"/>
      <c r="AB21" s="28">
        <f t="shared" si="4"/>
        <v>19</v>
      </c>
      <c r="AC21" s="28" t="str">
        <f t="shared" si="5"/>
        <v>3521-2700 3521-2871</v>
      </c>
      <c r="AD21" s="28" t="str">
        <f t="shared" si="6"/>
        <v>giovana@funcamp.unicamp.br;
fernanda.felicio@funcamp.unicamp.br; prestacaodecontas@funcamp.unicamp.br</v>
      </c>
      <c r="AF21" s="55" t="s">
        <v>171</v>
      </c>
      <c r="AG21" s="55" t="s">
        <v>172</v>
      </c>
      <c r="AH21" s="30"/>
      <c r="AJ21" s="58"/>
      <c r="AK21" s="58"/>
      <c r="AL21" s="58"/>
      <c r="AM21" s="58"/>
      <c r="AN21" s="58"/>
      <c r="AO21" s="58"/>
      <c r="AP21" s="58"/>
      <c r="AQ21" s="58"/>
      <c r="AR21" s="30"/>
      <c r="BK21" t="s">
        <v>423</v>
      </c>
      <c r="BL21" t="s">
        <v>424</v>
      </c>
      <c r="BM21" t="s">
        <v>425</v>
      </c>
      <c r="BN21" t="s">
        <v>426</v>
      </c>
      <c r="BO21" t="s">
        <v>427</v>
      </c>
      <c r="BP21" t="s">
        <v>428</v>
      </c>
      <c r="BQ21" t="s">
        <v>429</v>
      </c>
      <c r="BR21" t="s">
        <v>154</v>
      </c>
      <c r="BS21" t="s">
        <v>430</v>
      </c>
      <c r="BT21">
        <v>676</v>
      </c>
      <c r="BU21" t="s">
        <v>431</v>
      </c>
      <c r="BV21" s="22">
        <f t="shared" si="7"/>
        <v>16</v>
      </c>
      <c r="BW21" s="22" t="str">
        <f t="shared" si="8"/>
        <v>3351-8100</v>
      </c>
      <c r="BX21" t="s">
        <v>432</v>
      </c>
      <c r="BY21" t="s">
        <v>433</v>
      </c>
      <c r="BZ21" t="s">
        <v>434</v>
      </c>
      <c r="CF21">
        <v>16</v>
      </c>
      <c r="CG21">
        <v>33518100</v>
      </c>
      <c r="CH21" s="22"/>
      <c r="CI21" s="22" t="str">
        <f t="shared" si="10"/>
        <v>3351-8100</v>
      </c>
      <c r="CM21" s="22" t="str">
        <f t="shared" si="11"/>
        <v>-</v>
      </c>
      <c r="CP21" s="22">
        <f t="shared" si="12"/>
        <v>8</v>
      </c>
      <c r="CS21" t="s">
        <v>3798</v>
      </c>
      <c r="CT21" t="s">
        <v>3799</v>
      </c>
    </row>
    <row r="22" spans="1:98" ht="43.5" thickBot="1">
      <c r="A22" s="25" t="s">
        <v>435</v>
      </c>
      <c r="B22" s="25" t="s">
        <v>436</v>
      </c>
      <c r="C22" s="25" t="s">
        <v>437</v>
      </c>
      <c r="D22" s="25" t="s">
        <v>116</v>
      </c>
      <c r="E22" s="38" t="s">
        <v>117</v>
      </c>
      <c r="F22" s="39" t="s">
        <v>118</v>
      </c>
      <c r="G22" s="40"/>
      <c r="H22" s="40"/>
      <c r="I22" s="25" t="s">
        <v>2270</v>
      </c>
      <c r="J22" s="25" t="s">
        <v>119</v>
      </c>
      <c r="K22" s="25" t="s">
        <v>120</v>
      </c>
      <c r="L22" s="25" t="s">
        <v>121</v>
      </c>
      <c r="M22" s="25" t="s">
        <v>122</v>
      </c>
      <c r="N22" s="25">
        <v>21</v>
      </c>
      <c r="O22" s="41" t="s">
        <v>123</v>
      </c>
      <c r="P22" s="41" t="s">
        <v>124</v>
      </c>
      <c r="Q22" s="26" t="s">
        <v>125</v>
      </c>
      <c r="R22" s="27" t="s">
        <v>3133</v>
      </c>
      <c r="S22" s="42" t="str">
        <f t="shared" si="0"/>
        <v>FUNDAÇÃO COORDENAÇÃO DE PROJETOS, PESQUISAS E ESTUDOS TECNOLÓGICOS COPPETEC</v>
      </c>
      <c r="T22" s="42" t="str">
        <f t="shared" si="1"/>
        <v>COPPETEC</v>
      </c>
      <c r="U22" s="42" t="s">
        <v>126</v>
      </c>
      <c r="V22" s="42" t="s">
        <v>2244</v>
      </c>
      <c r="W22" s="43" t="s">
        <v>2244</v>
      </c>
      <c r="X22" s="28" t="str">
        <f t="shared" si="2"/>
        <v xml:space="preserve"> AVENIDA MONIZ ARAGÃO N.360 BLOCO I CGTEC - CIDADE UNIVERSITÁRIA -  RIO DE JANEIRO,  RJ</v>
      </c>
      <c r="Y22" s="28" t="str">
        <f t="shared" si="3"/>
        <v xml:space="preserve"> 21941-594 </v>
      </c>
      <c r="Z22" s="28"/>
      <c r="AA22" s="28"/>
      <c r="AB22" s="28">
        <f t="shared" si="4"/>
        <v>21</v>
      </c>
      <c r="AC22" s="28" t="str">
        <f t="shared" si="5"/>
        <v>3622-3464 3622-3400</v>
      </c>
      <c r="AD22" s="28" t="str">
        <f t="shared" si="6"/>
        <v>coppetec@coppetec.coppe.ufrj.br;
marilene@coppetec.coppe.ufrj.br</v>
      </c>
      <c r="AF22" s="28" t="s">
        <v>128</v>
      </c>
      <c r="AG22" s="28" t="s">
        <v>129</v>
      </c>
      <c r="AH22" s="30"/>
      <c r="AJ22" s="58"/>
      <c r="AK22" s="58"/>
      <c r="AL22" s="58"/>
      <c r="AM22" s="58"/>
      <c r="AN22" s="58"/>
      <c r="AO22" s="58"/>
      <c r="AP22" s="58"/>
      <c r="AQ22" s="58"/>
      <c r="AR22" s="30"/>
      <c r="BK22" t="s">
        <v>438</v>
      </c>
      <c r="BL22" t="s">
        <v>439</v>
      </c>
      <c r="BM22" t="s">
        <v>440</v>
      </c>
      <c r="BN22" t="s">
        <v>441</v>
      </c>
      <c r="BO22" t="s">
        <v>442</v>
      </c>
      <c r="BP22" t="s">
        <v>443</v>
      </c>
      <c r="BQ22" t="s">
        <v>444</v>
      </c>
      <c r="BR22" t="s">
        <v>445</v>
      </c>
      <c r="BS22" t="s">
        <v>446</v>
      </c>
      <c r="BT22">
        <v>50</v>
      </c>
      <c r="BU22" t="s">
        <v>447</v>
      </c>
      <c r="BV22" s="22">
        <f t="shared" si="7"/>
        <v>35</v>
      </c>
      <c r="BW22" s="22" t="str">
        <f t="shared" si="8"/>
        <v>3629-1000 3629-1105</v>
      </c>
      <c r="BX22" t="s">
        <v>448</v>
      </c>
      <c r="BY22" t="s">
        <v>449</v>
      </c>
      <c r="BZ22" t="s">
        <v>450</v>
      </c>
      <c r="CF22">
        <v>35</v>
      </c>
      <c r="CG22">
        <v>36291000</v>
      </c>
      <c r="CH22" s="22" t="b">
        <f t="shared" ref="CH22:CH37" si="13">CF22=CJ22</f>
        <v>1</v>
      </c>
      <c r="CI22" s="22" t="str">
        <f t="shared" si="10"/>
        <v>3629-1000</v>
      </c>
      <c r="CJ22">
        <v>35</v>
      </c>
      <c r="CK22">
        <v>36291105</v>
      </c>
      <c r="CM22" s="22" t="str">
        <f t="shared" si="11"/>
        <v>3629-1105</v>
      </c>
      <c r="CP22" s="22">
        <f t="shared" si="12"/>
        <v>8</v>
      </c>
      <c r="CS22" t="s">
        <v>3798</v>
      </c>
      <c r="CT22" t="s">
        <v>3799</v>
      </c>
    </row>
    <row r="23" spans="1:98" ht="43.5" thickBot="1">
      <c r="A23" s="25" t="s">
        <v>451</v>
      </c>
      <c r="B23" s="25" t="s">
        <v>452</v>
      </c>
      <c r="C23" s="25" t="s">
        <v>453</v>
      </c>
      <c r="D23" s="25" t="s">
        <v>454</v>
      </c>
      <c r="E23" s="38" t="s">
        <v>250</v>
      </c>
      <c r="F23" s="39" t="s">
        <v>248</v>
      </c>
      <c r="G23" s="40"/>
      <c r="H23" s="40"/>
      <c r="I23" s="50" t="s">
        <v>2274</v>
      </c>
      <c r="J23" s="25" t="s">
        <v>455</v>
      </c>
      <c r="K23" s="25" t="s">
        <v>456</v>
      </c>
      <c r="L23" s="25" t="s">
        <v>303</v>
      </c>
      <c r="M23" s="25" t="s">
        <v>304</v>
      </c>
      <c r="N23" s="25">
        <v>41</v>
      </c>
      <c r="O23" s="41" t="s">
        <v>457</v>
      </c>
      <c r="P23" s="41" t="s">
        <v>458</v>
      </c>
      <c r="Q23" s="26" t="s">
        <v>459</v>
      </c>
      <c r="R23" s="27" t="s">
        <v>2434</v>
      </c>
      <c r="S23" s="42" t="str">
        <f t="shared" si="0"/>
        <v>FUNDAÇÃO DE APOIO À EDUCAÇÃO, PESQUISA E DESENVOLVIMENTO CIENTÍFICO TECNOLÓGICO DA UNIVERSIDADE TECNOLÓGICA FEDERAL DO PARANÁ CAMPUS CURITIBA</v>
      </c>
      <c r="T23" s="42" t="str">
        <f t="shared" si="1"/>
        <v>FUNTEF-PR</v>
      </c>
      <c r="U23" s="42" t="s">
        <v>460</v>
      </c>
      <c r="V23" s="42" t="s">
        <v>2251</v>
      </c>
      <c r="W23" s="43" t="s">
        <v>2298</v>
      </c>
      <c r="X23" s="28" t="str">
        <f t="shared" si="2"/>
        <v xml:space="preserve"> AVENIDA SETE DE SETEMBRO, 3165 -  CURITIBA,  PR</v>
      </c>
      <c r="Y23" s="28" t="str">
        <f t="shared" si="3"/>
        <v xml:space="preserve"> 80230-901 </v>
      </c>
      <c r="Z23" s="28"/>
      <c r="AA23" s="28"/>
      <c r="AB23" s="28">
        <f t="shared" si="4"/>
        <v>41</v>
      </c>
      <c r="AC23" s="28" t="str">
        <f t="shared" si="5"/>
        <v>3310-4810</v>
      </c>
      <c r="AD23" s="28" t="str">
        <f t="shared" si="6"/>
        <v>patriciam@funtefpr.org.br;
humberto@funtefpr.org.br</v>
      </c>
      <c r="AF23" s="28" t="s">
        <v>461</v>
      </c>
      <c r="AG23" s="28" t="s">
        <v>462</v>
      </c>
      <c r="AH23" s="30"/>
      <c r="AJ23" s="58"/>
      <c r="AK23" s="58"/>
      <c r="AL23" s="58"/>
      <c r="AM23" s="58"/>
      <c r="AN23" s="58"/>
      <c r="AO23" s="58"/>
      <c r="AP23" s="58"/>
      <c r="AQ23" s="58"/>
      <c r="AR23" s="30"/>
      <c r="BK23" t="s">
        <v>463</v>
      </c>
      <c r="BL23" t="s">
        <v>464</v>
      </c>
      <c r="BM23" t="s">
        <v>465</v>
      </c>
      <c r="BN23" t="s">
        <v>466</v>
      </c>
      <c r="BO23" t="s">
        <v>467</v>
      </c>
      <c r="BP23" t="s">
        <v>468</v>
      </c>
      <c r="BQ23" t="s">
        <v>469</v>
      </c>
      <c r="BR23" t="s">
        <v>154</v>
      </c>
      <c r="BS23" t="s">
        <v>470</v>
      </c>
      <c r="BU23" t="s">
        <v>471</v>
      </c>
      <c r="BV23" s="22">
        <f t="shared" si="7"/>
        <v>11</v>
      </c>
      <c r="BW23" s="22" t="str">
        <f t="shared" si="8"/>
        <v>3356-7618 3356-7614</v>
      </c>
      <c r="BX23" t="s">
        <v>472</v>
      </c>
      <c r="BY23" t="s">
        <v>473</v>
      </c>
      <c r="BZ23" t="s">
        <v>474</v>
      </c>
      <c r="CF23">
        <v>11</v>
      </c>
      <c r="CG23">
        <v>33567618</v>
      </c>
      <c r="CH23" s="22" t="b">
        <f t="shared" si="13"/>
        <v>1</v>
      </c>
      <c r="CI23" s="22" t="str">
        <f t="shared" si="10"/>
        <v>3356-7618</v>
      </c>
      <c r="CJ23">
        <v>11</v>
      </c>
      <c r="CK23">
        <v>33567614</v>
      </c>
      <c r="CM23" s="22" t="str">
        <f t="shared" si="11"/>
        <v>3356-7614</v>
      </c>
      <c r="CP23" s="22">
        <f t="shared" si="12"/>
        <v>8</v>
      </c>
      <c r="CS23" t="s">
        <v>3798</v>
      </c>
      <c r="CT23" t="s">
        <v>3799</v>
      </c>
    </row>
    <row r="24" spans="1:98" ht="57.75" thickBot="1">
      <c r="A24" s="25" t="s">
        <v>475</v>
      </c>
      <c r="B24" s="25" t="s">
        <v>476</v>
      </c>
      <c r="C24" s="25" t="s">
        <v>477</v>
      </c>
      <c r="D24" s="25" t="s">
        <v>478</v>
      </c>
      <c r="E24" s="38" t="s">
        <v>272</v>
      </c>
      <c r="F24" s="39" t="s">
        <v>270</v>
      </c>
      <c r="G24" s="40"/>
      <c r="H24" s="40"/>
      <c r="I24" s="50" t="s">
        <v>2275</v>
      </c>
      <c r="J24" s="25" t="s">
        <v>479</v>
      </c>
      <c r="K24" s="25" t="s">
        <v>480</v>
      </c>
      <c r="L24" s="25" t="s">
        <v>481</v>
      </c>
      <c r="M24" s="25" t="s">
        <v>329</v>
      </c>
      <c r="N24" s="25">
        <v>53</v>
      </c>
      <c r="O24" s="41" t="s">
        <v>482</v>
      </c>
      <c r="P24" s="41" t="s">
        <v>483</v>
      </c>
      <c r="Q24" s="26" t="s">
        <v>484</v>
      </c>
      <c r="R24" s="27" t="s">
        <v>1505</v>
      </c>
      <c r="S24" s="42" t="str">
        <f t="shared" si="0"/>
        <v>FUNDAÇÃO DE APOIO À UNIVERSIDADE DO RIO GRANDE</v>
      </c>
      <c r="T24" s="42" t="str">
        <f t="shared" si="1"/>
        <v>FAURG</v>
      </c>
      <c r="U24" s="42" t="s">
        <v>485</v>
      </c>
      <c r="V24" s="42" t="s">
        <v>2252</v>
      </c>
      <c r="W24" s="43" t="s">
        <v>2299</v>
      </c>
      <c r="X24" s="28" t="str">
        <f t="shared" si="2"/>
        <v xml:space="preserve"> AVENIDA ITÁLIA KM8- S/Nº PRÉDIO CENTRO DE CONVIVÊNCIA CAMPUS CARREIROS -  RIO GRANDE,  RS</v>
      </c>
      <c r="Y24" s="28" t="str">
        <f t="shared" si="3"/>
        <v xml:space="preserve"> 96203-900 </v>
      </c>
      <c r="Z24" s="28"/>
      <c r="AA24" s="28"/>
      <c r="AB24" s="28">
        <f t="shared" si="4"/>
        <v>53</v>
      </c>
      <c r="AC24" s="28" t="str">
        <f t="shared" si="5"/>
        <v>3233-6836 3230-1194</v>
      </c>
      <c r="AD24" s="28" t="str">
        <f t="shared" si="6"/>
        <v>diretor@faurg.furg.br;
vanessasilveira@faurg.furg.br;
elis@faurg.furg.br</v>
      </c>
      <c r="AF24" s="28" t="s">
        <v>486</v>
      </c>
      <c r="AG24" s="28" t="s">
        <v>487</v>
      </c>
      <c r="AH24" s="30"/>
      <c r="AJ24" s="58"/>
      <c r="AK24" s="58"/>
      <c r="AL24" s="58"/>
      <c r="AM24" s="58"/>
      <c r="AN24" s="58"/>
      <c r="AO24" s="58"/>
      <c r="AP24" s="58"/>
      <c r="AQ24" s="58"/>
      <c r="AR24" s="30"/>
      <c r="BK24" t="s">
        <v>488</v>
      </c>
      <c r="BL24" t="s">
        <v>489</v>
      </c>
      <c r="BM24" t="s">
        <v>490</v>
      </c>
      <c r="BN24" t="s">
        <v>491</v>
      </c>
      <c r="BO24" t="s">
        <v>492</v>
      </c>
      <c r="BP24" t="s">
        <v>493</v>
      </c>
      <c r="BQ24" t="s">
        <v>494</v>
      </c>
      <c r="BR24" t="s">
        <v>137</v>
      </c>
      <c r="BS24" t="s">
        <v>495</v>
      </c>
      <c r="BU24" t="s">
        <v>496</v>
      </c>
      <c r="BV24" s="22">
        <f t="shared" si="7"/>
        <v>21</v>
      </c>
      <c r="BW24" s="22" t="str">
        <f t="shared" si="8"/>
        <v>2629-2111 2629-5205</v>
      </c>
      <c r="BX24" t="s">
        <v>497</v>
      </c>
      <c r="BY24" t="s">
        <v>498</v>
      </c>
      <c r="BZ24" t="s">
        <v>499</v>
      </c>
      <c r="CF24">
        <v>21</v>
      </c>
      <c r="CG24">
        <v>26292111</v>
      </c>
      <c r="CH24" s="22" t="b">
        <f t="shared" si="13"/>
        <v>1</v>
      </c>
      <c r="CI24" s="22" t="str">
        <f t="shared" si="10"/>
        <v>2629-2111</v>
      </c>
      <c r="CJ24">
        <v>21</v>
      </c>
      <c r="CK24">
        <v>26295205</v>
      </c>
      <c r="CM24" s="22" t="str">
        <f t="shared" si="11"/>
        <v>2629-5205</v>
      </c>
      <c r="CP24" s="22">
        <f t="shared" si="12"/>
        <v>8</v>
      </c>
      <c r="CS24" t="s">
        <v>3798</v>
      </c>
      <c r="CT24" t="s">
        <v>3799</v>
      </c>
    </row>
    <row r="25" spans="1:98" ht="57.75" thickBot="1">
      <c r="A25" s="25" t="s">
        <v>500</v>
      </c>
      <c r="B25" s="25" t="s">
        <v>501</v>
      </c>
      <c r="C25" s="25" t="s">
        <v>502</v>
      </c>
      <c r="D25" s="25" t="s">
        <v>200</v>
      </c>
      <c r="E25" s="38" t="s">
        <v>201</v>
      </c>
      <c r="F25" s="39" t="s">
        <v>199</v>
      </c>
      <c r="G25" s="40"/>
      <c r="H25" s="40"/>
      <c r="I25" s="25" t="s">
        <v>2247</v>
      </c>
      <c r="J25" s="25" t="s">
        <v>262</v>
      </c>
      <c r="K25" s="25" t="s">
        <v>263</v>
      </c>
      <c r="L25" s="25" t="s">
        <v>121</v>
      </c>
      <c r="M25" s="25" t="s">
        <v>122</v>
      </c>
      <c r="N25" s="25">
        <v>21</v>
      </c>
      <c r="O25" s="41" t="s">
        <v>503</v>
      </c>
      <c r="P25" s="41" t="s">
        <v>265</v>
      </c>
      <c r="Q25" s="26" t="s">
        <v>266</v>
      </c>
      <c r="R25" s="27" t="s">
        <v>1527</v>
      </c>
      <c r="S25" s="42" t="str">
        <f t="shared" si="0"/>
        <v>PONTIFÍCIA UNIVERSIDADE CATÓLICA DO RIO DE JANEIRO</v>
      </c>
      <c r="T25" s="42" t="str">
        <f t="shared" si="1"/>
        <v>PUC-RIO</v>
      </c>
      <c r="U25" s="42" t="s">
        <v>199</v>
      </c>
      <c r="V25" s="42" t="s">
        <v>2247</v>
      </c>
      <c r="W25" s="43" t="s">
        <v>2300</v>
      </c>
      <c r="X25" s="28" t="str">
        <f t="shared" si="2"/>
        <v>Rua Marquês de São Vicente, 225, Gávea - Rio de Janeiro, RJ - Brasil Cx. Postal: 38097</v>
      </c>
      <c r="Y25" s="28" t="str">
        <f t="shared" si="3"/>
        <v>22451-900</v>
      </c>
      <c r="Z25" s="28"/>
      <c r="AA25" s="28"/>
      <c r="AB25" s="28">
        <f t="shared" si="4"/>
        <v>21</v>
      </c>
      <c r="AC25" s="28" t="str">
        <f t="shared" si="5"/>
        <v> 3527-1001 / 3736-1001</v>
      </c>
      <c r="AD25" s="28" t="str">
        <f t="shared" si="6"/>
        <v>ccg528@puc-rio.br</v>
      </c>
      <c r="AF25" s="28" t="s">
        <v>267</v>
      </c>
      <c r="AG25" s="28" t="s">
        <v>268</v>
      </c>
      <c r="AH25" s="30"/>
      <c r="AJ25" s="58"/>
      <c r="AK25" s="58"/>
      <c r="AL25" s="58"/>
      <c r="AM25" s="58"/>
      <c r="AN25" s="58"/>
      <c r="AO25" s="58"/>
      <c r="AP25" s="58"/>
      <c r="AQ25" s="58"/>
      <c r="AR25" s="30"/>
      <c r="BK25" t="s">
        <v>504</v>
      </c>
      <c r="BL25" t="s">
        <v>505</v>
      </c>
      <c r="BM25" t="s">
        <v>506</v>
      </c>
      <c r="BN25" t="s">
        <v>507</v>
      </c>
      <c r="BO25" t="s">
        <v>508</v>
      </c>
      <c r="BP25" t="s">
        <v>509</v>
      </c>
      <c r="BQ25" t="s">
        <v>510</v>
      </c>
      <c r="BR25" t="s">
        <v>238</v>
      </c>
      <c r="BS25" t="s">
        <v>511</v>
      </c>
      <c r="BU25" t="s">
        <v>512</v>
      </c>
      <c r="BV25" s="22">
        <f t="shared" si="7"/>
        <v>55</v>
      </c>
      <c r="BW25" s="22" t="str">
        <f t="shared" si="8"/>
        <v>3220-8101 3220-8000</v>
      </c>
      <c r="BX25" t="s">
        <v>513</v>
      </c>
      <c r="BY25" t="s">
        <v>514</v>
      </c>
      <c r="BZ25" t="s">
        <v>515</v>
      </c>
      <c r="CF25">
        <v>55</v>
      </c>
      <c r="CG25">
        <v>32208101</v>
      </c>
      <c r="CH25" s="22" t="b">
        <f t="shared" si="13"/>
        <v>1</v>
      </c>
      <c r="CI25" s="22" t="str">
        <f t="shared" si="10"/>
        <v>3220-8101</v>
      </c>
      <c r="CJ25">
        <v>55</v>
      </c>
      <c r="CK25">
        <v>32208000</v>
      </c>
      <c r="CM25" s="22" t="str">
        <f t="shared" si="11"/>
        <v>3220-8000</v>
      </c>
      <c r="CP25" s="22">
        <f t="shared" si="12"/>
        <v>8</v>
      </c>
      <c r="CS25" t="s">
        <v>3794</v>
      </c>
      <c r="CT25" t="s">
        <v>3795</v>
      </c>
    </row>
    <row r="26" spans="1:98" ht="57.75" thickBot="1">
      <c r="A26" s="25" t="s">
        <v>516</v>
      </c>
      <c r="B26" s="25" t="s">
        <v>517</v>
      </c>
      <c r="C26" s="25" t="s">
        <v>518</v>
      </c>
      <c r="D26" s="25" t="s">
        <v>288</v>
      </c>
      <c r="E26" s="38" t="s">
        <v>289</v>
      </c>
      <c r="F26" s="39" t="s">
        <v>287</v>
      </c>
      <c r="G26" s="40"/>
      <c r="H26" s="40"/>
      <c r="I26" s="25" t="s">
        <v>2276</v>
      </c>
      <c r="J26" s="25" t="s">
        <v>519</v>
      </c>
      <c r="K26" s="25" t="s">
        <v>520</v>
      </c>
      <c r="L26" s="25" t="s">
        <v>121</v>
      </c>
      <c r="M26" s="25" t="s">
        <v>122</v>
      </c>
      <c r="N26" s="25">
        <v>21</v>
      </c>
      <c r="O26" s="41" t="s">
        <v>521</v>
      </c>
      <c r="P26" s="41" t="s">
        <v>522</v>
      </c>
      <c r="Q26" s="26" t="s">
        <v>523</v>
      </c>
      <c r="R26" s="27" t="s">
        <v>1548</v>
      </c>
      <c r="S26" s="42" t="str">
        <f t="shared" si="0"/>
        <v>ASSOCIAÇÃO CULTURAL E DE PESQUISA NOEL ROSA</v>
      </c>
      <c r="T26" s="42" t="str">
        <f t="shared" si="1"/>
        <v>ACPNR</v>
      </c>
      <c r="U26" s="42" t="s">
        <v>524</v>
      </c>
      <c r="V26" s="42" t="s">
        <v>2253</v>
      </c>
      <c r="W26" s="43" t="s">
        <v>2301</v>
      </c>
      <c r="X26" s="28" t="str">
        <f t="shared" si="2"/>
        <v xml:space="preserve"> Rua São Francisco Xavier, 524 - 2º Andar, Bloco F, Sala 2142B -  RIO DE JANEIRO,  RJ</v>
      </c>
      <c r="Y26" s="28" t="str">
        <f t="shared" si="3"/>
        <v xml:space="preserve"> 20550-013 </v>
      </c>
      <c r="Z26" s="28"/>
      <c r="AA26" s="28"/>
      <c r="AB26" s="28">
        <f t="shared" si="4"/>
        <v>21</v>
      </c>
      <c r="AC26" s="28" t="str">
        <f t="shared" si="5"/>
        <v>2622-8149</v>
      </c>
      <c r="AD26" s="28" t="str">
        <f t="shared" si="6"/>
        <v xml:space="preserve">acpnr@yahoo.com.br;
</v>
      </c>
      <c r="AF26" s="28" t="s">
        <v>525</v>
      </c>
      <c r="AG26" s="28" t="s">
        <v>526</v>
      </c>
      <c r="AH26" s="30"/>
      <c r="AJ26" s="58"/>
      <c r="AK26" s="58"/>
      <c r="AL26" s="58"/>
      <c r="AM26" s="58"/>
      <c r="AN26" s="58"/>
      <c r="AO26" s="58"/>
      <c r="AP26" s="58"/>
      <c r="AQ26" s="58"/>
      <c r="AR26" s="30"/>
      <c r="BK26" t="s">
        <v>527</v>
      </c>
      <c r="BL26" t="s">
        <v>528</v>
      </c>
      <c r="BM26" t="s">
        <v>529</v>
      </c>
      <c r="BN26" t="s">
        <v>530</v>
      </c>
      <c r="BO26" t="s">
        <v>531</v>
      </c>
      <c r="BP26" t="s">
        <v>532</v>
      </c>
      <c r="BQ26" t="s">
        <v>533</v>
      </c>
      <c r="BR26" t="s">
        <v>534</v>
      </c>
      <c r="BS26" t="s">
        <v>535</v>
      </c>
      <c r="BT26">
        <v>19011</v>
      </c>
      <c r="BU26" t="s">
        <v>536</v>
      </c>
      <c r="BV26" s="22">
        <f t="shared" si="7"/>
        <v>27</v>
      </c>
      <c r="BW26" s="22" t="str">
        <f t="shared" si="8"/>
        <v>3335-7210 4009-2439</v>
      </c>
      <c r="BX26" t="s">
        <v>537</v>
      </c>
      <c r="BY26" t="s">
        <v>538</v>
      </c>
      <c r="BZ26" t="s">
        <v>539</v>
      </c>
      <c r="CF26">
        <v>27</v>
      </c>
      <c r="CG26">
        <v>33357210</v>
      </c>
      <c r="CH26" s="22" t="b">
        <f t="shared" si="13"/>
        <v>1</v>
      </c>
      <c r="CI26" s="22" t="str">
        <f t="shared" si="10"/>
        <v>3335-7210</v>
      </c>
      <c r="CJ26">
        <v>27</v>
      </c>
      <c r="CK26">
        <v>40092439</v>
      </c>
      <c r="CM26" s="22" t="str">
        <f t="shared" si="11"/>
        <v>4009-2439</v>
      </c>
      <c r="CP26" s="22">
        <f t="shared" si="12"/>
        <v>8</v>
      </c>
      <c r="CS26" t="s">
        <v>3798</v>
      </c>
      <c r="CT26" t="s">
        <v>3799</v>
      </c>
    </row>
    <row r="27" spans="1:98" ht="57.75" thickBot="1">
      <c r="A27" s="25" t="s">
        <v>540</v>
      </c>
      <c r="B27" s="25" t="s">
        <v>541</v>
      </c>
      <c r="C27" s="25" t="s">
        <v>542</v>
      </c>
      <c r="D27" s="25" t="s">
        <v>312</v>
      </c>
      <c r="E27" s="38" t="s">
        <v>313</v>
      </c>
      <c r="F27" s="39" t="s">
        <v>311</v>
      </c>
      <c r="G27" s="40"/>
      <c r="H27" s="40"/>
      <c r="I27" s="25" t="s">
        <v>2277</v>
      </c>
      <c r="J27" s="25" t="s">
        <v>543</v>
      </c>
      <c r="K27" s="25" t="s">
        <v>544</v>
      </c>
      <c r="L27" s="25" t="s">
        <v>545</v>
      </c>
      <c r="M27" s="25" t="s">
        <v>122</v>
      </c>
      <c r="N27" s="25">
        <v>22</v>
      </c>
      <c r="O27" s="41" t="s">
        <v>546</v>
      </c>
      <c r="P27" s="41" t="s">
        <v>547</v>
      </c>
      <c r="Q27" s="26" t="s">
        <v>548</v>
      </c>
      <c r="R27" s="27" t="s">
        <v>1053</v>
      </c>
      <c r="S27" s="42" t="str">
        <f t="shared" si="0"/>
        <v>FUNDAÇÃO NORTE FLUMINENSE DE DESENVOLVIMENTO REGIONAL</v>
      </c>
      <c r="T27" s="42" t="str">
        <f t="shared" si="1"/>
        <v>FUNDENOR</v>
      </c>
      <c r="U27" s="42" t="s">
        <v>549</v>
      </c>
      <c r="V27" s="42" t="s">
        <v>2254</v>
      </c>
      <c r="W27" s="43" t="s">
        <v>2302</v>
      </c>
      <c r="X27" s="28" t="str">
        <f t="shared" si="2"/>
        <v xml:space="preserve"> AV. PRESIDENTE VARGAS, 180  -  CAMPOS DOS GOYTACAZES,  RJ</v>
      </c>
      <c r="Y27" s="28" t="str">
        <f t="shared" si="3"/>
        <v xml:space="preserve"> 28053-100 </v>
      </c>
      <c r="Z27" s="28"/>
      <c r="AA27" s="28"/>
      <c r="AB27" s="28">
        <f t="shared" si="4"/>
        <v>22</v>
      </c>
      <c r="AC27" s="28" t="str">
        <f t="shared" si="5"/>
        <v>2732-2755 2726-1696</v>
      </c>
      <c r="AD27" s="28" t="str">
        <f t="shared" si="6"/>
        <v xml:space="preserve">fundenor@fundenor.com.br;
</v>
      </c>
      <c r="AF27" s="28" t="s">
        <v>550</v>
      </c>
      <c r="AG27" s="28" t="s">
        <v>551</v>
      </c>
      <c r="AH27" s="30"/>
      <c r="AJ27" s="58"/>
      <c r="AK27" s="58"/>
      <c r="AL27" s="58"/>
      <c r="AM27" s="58"/>
      <c r="AN27" s="58"/>
      <c r="AO27" s="58"/>
      <c r="AP27" s="58"/>
      <c r="AQ27" s="58"/>
      <c r="AR27" s="30"/>
      <c r="BK27" t="s">
        <v>552</v>
      </c>
      <c r="BL27" t="s">
        <v>553</v>
      </c>
      <c r="BM27" t="s">
        <v>554</v>
      </c>
      <c r="BN27" t="s">
        <v>555</v>
      </c>
      <c r="BO27" t="s">
        <v>556</v>
      </c>
      <c r="BP27" t="s">
        <v>557</v>
      </c>
      <c r="BQ27" t="s">
        <v>558</v>
      </c>
      <c r="BR27" t="s">
        <v>559</v>
      </c>
      <c r="BS27" t="s">
        <v>560</v>
      </c>
      <c r="BU27" t="s">
        <v>561</v>
      </c>
      <c r="BV27" s="22">
        <f t="shared" si="7"/>
        <v>98</v>
      </c>
      <c r="BW27" s="22" t="str">
        <f t="shared" si="8"/>
        <v>3272-8004 3272-8003</v>
      </c>
      <c r="BX27" t="s">
        <v>562</v>
      </c>
      <c r="BY27" t="s">
        <v>563</v>
      </c>
      <c r="BZ27" t="s">
        <v>564</v>
      </c>
      <c r="CF27">
        <v>98</v>
      </c>
      <c r="CG27">
        <v>32728004</v>
      </c>
      <c r="CH27" s="22" t="b">
        <f t="shared" si="13"/>
        <v>1</v>
      </c>
      <c r="CI27" s="22" t="str">
        <f t="shared" si="10"/>
        <v>3272-8004</v>
      </c>
      <c r="CJ27">
        <v>98</v>
      </c>
      <c r="CK27">
        <v>32728003</v>
      </c>
      <c r="CM27" s="22" t="str">
        <f t="shared" si="11"/>
        <v>3272-8003</v>
      </c>
      <c r="CP27" s="22">
        <f t="shared" si="12"/>
        <v>8</v>
      </c>
      <c r="CS27" t="s">
        <v>3793</v>
      </c>
      <c r="CT27" t="s">
        <v>3801</v>
      </c>
    </row>
    <row r="28" spans="1:98" ht="43.5" thickBot="1">
      <c r="A28" s="25" t="s">
        <v>565</v>
      </c>
      <c r="B28" s="25" t="s">
        <v>566</v>
      </c>
      <c r="C28" s="25" t="s">
        <v>567</v>
      </c>
      <c r="D28" s="25" t="s">
        <v>337</v>
      </c>
      <c r="E28" s="38" t="s">
        <v>338</v>
      </c>
      <c r="F28" s="39" t="s">
        <v>336</v>
      </c>
      <c r="G28" s="40"/>
      <c r="H28" s="40"/>
      <c r="I28" s="25" t="s">
        <v>2278</v>
      </c>
      <c r="J28" s="25" t="s">
        <v>568</v>
      </c>
      <c r="K28" s="25" t="s">
        <v>569</v>
      </c>
      <c r="L28" s="25" t="s">
        <v>570</v>
      </c>
      <c r="M28" s="25" t="s">
        <v>571</v>
      </c>
      <c r="N28" s="25">
        <v>84</v>
      </c>
      <c r="O28" s="41" t="s">
        <v>572</v>
      </c>
      <c r="P28" s="41" t="s">
        <v>573</v>
      </c>
      <c r="Q28" s="26" t="s">
        <v>574</v>
      </c>
      <c r="R28" s="27" t="s">
        <v>1569</v>
      </c>
      <c r="S28" s="42" t="str">
        <f t="shared" si="0"/>
        <v>FUNDAÇÃO NORTE RIO GRANDENSE DE PESQUISA E CULTURA</v>
      </c>
      <c r="T28" s="42" t="str">
        <f t="shared" si="1"/>
        <v>FUNPEC</v>
      </c>
      <c r="U28" s="42" t="s">
        <v>575</v>
      </c>
      <c r="V28" s="42" t="s">
        <v>2255</v>
      </c>
      <c r="W28" s="43" t="s">
        <v>2255</v>
      </c>
      <c r="X28" s="28" t="str">
        <f t="shared" si="2"/>
        <v xml:space="preserve"> AVENIDA SALGADO FILHO, CAMPUS UNIVERSITÁRIO S/N -  NATAL,  RN</v>
      </c>
      <c r="Y28" s="28" t="str">
        <f t="shared" si="3"/>
        <v xml:space="preserve"> 59078-900 </v>
      </c>
      <c r="Z28" s="28"/>
      <c r="AA28" s="28"/>
      <c r="AB28" s="28">
        <f t="shared" si="4"/>
        <v>84</v>
      </c>
      <c r="AC28" s="28" t="str">
        <f t="shared" si="5"/>
        <v>3092-9225</v>
      </c>
      <c r="AD28" s="28" t="str">
        <f t="shared" si="6"/>
        <v xml:space="preserve">maitelli@funpec.br;
</v>
      </c>
      <c r="AF28" s="28" t="s">
        <v>576</v>
      </c>
      <c r="AG28" s="28" t="s">
        <v>577</v>
      </c>
      <c r="AH28" s="30"/>
      <c r="AJ28" s="58"/>
      <c r="AK28" s="58"/>
      <c r="AL28" s="58"/>
      <c r="AM28" s="58"/>
      <c r="AN28" s="58"/>
      <c r="AO28" s="58"/>
      <c r="AP28" s="58"/>
      <c r="AQ28" s="58"/>
      <c r="AR28" s="30"/>
      <c r="BK28" t="s">
        <v>578</v>
      </c>
      <c r="BL28" t="s">
        <v>579</v>
      </c>
      <c r="BM28" t="s">
        <v>580</v>
      </c>
      <c r="BN28" t="s">
        <v>581</v>
      </c>
      <c r="BO28" t="s">
        <v>582</v>
      </c>
      <c r="BP28" t="s">
        <v>583</v>
      </c>
      <c r="BQ28" t="s">
        <v>584</v>
      </c>
      <c r="BR28" t="s">
        <v>343</v>
      </c>
      <c r="BS28" t="s">
        <v>585</v>
      </c>
      <c r="BT28">
        <v>137</v>
      </c>
      <c r="BU28" t="s">
        <v>586</v>
      </c>
      <c r="BV28" s="22">
        <f t="shared" si="7"/>
        <v>84</v>
      </c>
      <c r="BW28" s="22" t="str">
        <f t="shared" si="8"/>
        <v>3317-8226 3317-8224</v>
      </c>
      <c r="BX28" t="s">
        <v>587</v>
      </c>
      <c r="BY28" t="s">
        <v>588</v>
      </c>
      <c r="BZ28" t="s">
        <v>589</v>
      </c>
      <c r="CF28">
        <v>84</v>
      </c>
      <c r="CG28">
        <v>33178226</v>
      </c>
      <c r="CH28" s="22" t="b">
        <f t="shared" si="13"/>
        <v>1</v>
      </c>
      <c r="CI28" s="22" t="str">
        <f t="shared" si="10"/>
        <v>3317-8226</v>
      </c>
      <c r="CJ28">
        <v>84</v>
      </c>
      <c r="CK28">
        <v>33178224</v>
      </c>
      <c r="CM28" s="22" t="str">
        <f t="shared" si="11"/>
        <v>3317-8224</v>
      </c>
      <c r="CP28" s="22">
        <f t="shared" si="12"/>
        <v>8</v>
      </c>
      <c r="CS28" t="s">
        <v>3798</v>
      </c>
      <c r="CT28" t="s">
        <v>3799</v>
      </c>
    </row>
    <row r="29" spans="1:98" ht="100.5" thickBot="1">
      <c r="A29" s="25" t="s">
        <v>590</v>
      </c>
      <c r="B29" s="25" t="s">
        <v>591</v>
      </c>
      <c r="C29" s="25" t="s">
        <v>592</v>
      </c>
      <c r="D29" s="25" t="s">
        <v>593</v>
      </c>
      <c r="E29" s="38" t="s">
        <v>594</v>
      </c>
      <c r="F29" s="39" t="s">
        <v>351</v>
      </c>
      <c r="G29" s="40"/>
      <c r="H29" s="40"/>
      <c r="I29" s="25" t="s">
        <v>2256</v>
      </c>
      <c r="J29" s="25" t="s">
        <v>595</v>
      </c>
      <c r="K29" s="25" t="s">
        <v>596</v>
      </c>
      <c r="L29" s="25" t="s">
        <v>597</v>
      </c>
      <c r="M29" s="25" t="s">
        <v>598</v>
      </c>
      <c r="N29" s="25">
        <v>71</v>
      </c>
      <c r="O29" s="41">
        <v>33431351</v>
      </c>
      <c r="P29" s="41" t="s">
        <v>599</v>
      </c>
      <c r="Q29" s="26" t="s">
        <v>600</v>
      </c>
      <c r="R29" s="62" t="s">
        <v>1587</v>
      </c>
      <c r="S29" s="42" t="str">
        <f t="shared" si="0"/>
        <v>SERVIÇO NACIONAL DE APRENDIZAGEM INDUSTRIAL, CENTRO INTEGRADO DE MANUFATURA E
TECNOLOGIA - CIMATEC</v>
      </c>
      <c r="T29" s="42" t="str">
        <f t="shared" si="1"/>
        <v>SENAI-BA</v>
      </c>
      <c r="U29" s="63" t="s">
        <v>351</v>
      </c>
      <c r="V29" s="42" t="s">
        <v>2256</v>
      </c>
      <c r="W29" s="64" t="s">
        <v>2257</v>
      </c>
      <c r="X29" s="28" t="str">
        <f t="shared" si="2"/>
        <v>Av. Orlando Gomes, 1845, Piatã - Salvador, BA</v>
      </c>
      <c r="Y29" s="28" t="str">
        <f t="shared" si="3"/>
        <v>41650-110</v>
      </c>
      <c r="Z29" s="25"/>
      <c r="AA29" s="25"/>
      <c r="AB29" s="28">
        <f t="shared" si="4"/>
        <v>71</v>
      </c>
      <c r="AC29" s="28">
        <f t="shared" si="5"/>
        <v>33431351</v>
      </c>
      <c r="AD29" s="28" t="str">
        <f t="shared" si="6"/>
        <v>rodrigo.a@fieb.org.br</v>
      </c>
      <c r="AF29" s="28" t="s">
        <v>601</v>
      </c>
      <c r="AG29" s="28" t="s">
        <v>602</v>
      </c>
      <c r="AH29" s="30"/>
      <c r="AJ29" s="58"/>
      <c r="AK29" s="58"/>
      <c r="AL29" s="58"/>
      <c r="AM29" s="58"/>
      <c r="AN29" s="58"/>
      <c r="AO29" s="58"/>
      <c r="AP29" s="58"/>
      <c r="AQ29" s="58"/>
      <c r="AR29" s="30"/>
      <c r="BK29" t="s">
        <v>65</v>
      </c>
      <c r="BL29" t="s">
        <v>603</v>
      </c>
      <c r="BM29" t="s">
        <v>604</v>
      </c>
      <c r="BN29" t="s">
        <v>605</v>
      </c>
      <c r="BO29" t="s">
        <v>606</v>
      </c>
      <c r="BP29" t="s">
        <v>607</v>
      </c>
      <c r="BQ29" t="s">
        <v>608</v>
      </c>
      <c r="BR29" t="s">
        <v>445</v>
      </c>
      <c r="BS29" t="s">
        <v>609</v>
      </c>
      <c r="BT29">
        <v>856</v>
      </c>
      <c r="BU29" t="s">
        <v>610</v>
      </c>
      <c r="BV29" s="22">
        <f t="shared" si="7"/>
        <v>31</v>
      </c>
      <c r="BW29" s="22" t="str">
        <f t="shared" si="8"/>
        <v>3409-4234 3409-4257</v>
      </c>
      <c r="BX29" t="s">
        <v>611</v>
      </c>
      <c r="BY29" t="s">
        <v>612</v>
      </c>
      <c r="BZ29" t="s">
        <v>613</v>
      </c>
      <c r="CF29">
        <v>31</v>
      </c>
      <c r="CG29">
        <v>34094234</v>
      </c>
      <c r="CH29" s="22" t="b">
        <f t="shared" si="13"/>
        <v>1</v>
      </c>
      <c r="CI29" s="22" t="str">
        <f t="shared" si="10"/>
        <v>3409-4234</v>
      </c>
      <c r="CJ29">
        <v>31</v>
      </c>
      <c r="CK29">
        <v>34094257</v>
      </c>
      <c r="CM29" s="22" t="str">
        <f t="shared" si="11"/>
        <v>3409-4257</v>
      </c>
      <c r="CP29" s="22">
        <f t="shared" si="12"/>
        <v>8</v>
      </c>
      <c r="CS29" t="s">
        <v>3793</v>
      </c>
      <c r="CT29" t="s">
        <v>3801</v>
      </c>
    </row>
    <row r="30" spans="1:98" ht="86.25" thickBot="1">
      <c r="A30" s="25" t="s">
        <v>614</v>
      </c>
      <c r="B30" s="25" t="s">
        <v>615</v>
      </c>
      <c r="C30" s="25" t="s">
        <v>616</v>
      </c>
      <c r="D30" s="25" t="s">
        <v>288</v>
      </c>
      <c r="E30" s="38" t="s">
        <v>289</v>
      </c>
      <c r="F30" s="39" t="s">
        <v>287</v>
      </c>
      <c r="G30" s="40"/>
      <c r="H30" s="40"/>
      <c r="I30" s="25" t="s">
        <v>2276</v>
      </c>
      <c r="J30" s="25" t="s">
        <v>519</v>
      </c>
      <c r="K30" s="25" t="s">
        <v>520</v>
      </c>
      <c r="L30" s="25" t="s">
        <v>121</v>
      </c>
      <c r="M30" s="25" t="s">
        <v>122</v>
      </c>
      <c r="N30" s="25">
        <v>21</v>
      </c>
      <c r="O30" s="41" t="s">
        <v>521</v>
      </c>
      <c r="P30" s="41" t="s">
        <v>522</v>
      </c>
      <c r="Q30" s="26" t="s">
        <v>523</v>
      </c>
      <c r="R30" s="62" t="s">
        <v>1607</v>
      </c>
      <c r="S30" s="42" t="str">
        <f t="shared" si="0"/>
        <v>ASSOCIAÇÃO CULTURAL E DE PESQUISA NOEL ROSA</v>
      </c>
      <c r="T30" s="42" t="str">
        <f t="shared" si="1"/>
        <v>ACPNR</v>
      </c>
      <c r="U30" s="63" t="s">
        <v>524</v>
      </c>
      <c r="V30" s="42" t="s">
        <v>2253</v>
      </c>
      <c r="W30" s="64" t="s">
        <v>2301</v>
      </c>
      <c r="X30" s="28" t="str">
        <f t="shared" si="2"/>
        <v xml:space="preserve"> Rua São Francisco Xavier, 524 - 2º Andar, Bloco F, Sala 2142B -  RIO DE JANEIRO,  RJ</v>
      </c>
      <c r="Y30" s="28" t="str">
        <f t="shared" si="3"/>
        <v xml:space="preserve"> 20550-013 </v>
      </c>
      <c r="Z30" s="25"/>
      <c r="AA30" s="25"/>
      <c r="AB30" s="28">
        <f t="shared" si="4"/>
        <v>21</v>
      </c>
      <c r="AC30" s="28" t="str">
        <f t="shared" si="5"/>
        <v>2622-8149</v>
      </c>
      <c r="AD30" s="28" t="str">
        <f t="shared" si="6"/>
        <v xml:space="preserve">acpnr@yahoo.com.br;
</v>
      </c>
      <c r="AF30" s="25" t="s">
        <v>525</v>
      </c>
      <c r="AG30" s="25" t="s">
        <v>526</v>
      </c>
      <c r="AH30" s="30"/>
      <c r="AJ30" s="58"/>
      <c r="AK30" s="58"/>
      <c r="AL30" s="58"/>
      <c r="AM30" s="58"/>
      <c r="AN30" s="58"/>
      <c r="AO30" s="58"/>
      <c r="AP30" s="58"/>
      <c r="AQ30" s="58"/>
      <c r="AR30" s="30"/>
      <c r="BK30" t="s">
        <v>96</v>
      </c>
      <c r="BL30" t="s">
        <v>617</v>
      </c>
      <c r="BM30" t="s">
        <v>618</v>
      </c>
      <c r="BN30" t="s">
        <v>619</v>
      </c>
      <c r="BO30" t="s">
        <v>620</v>
      </c>
      <c r="BP30" t="s">
        <v>105</v>
      </c>
      <c r="BQ30" t="s">
        <v>106</v>
      </c>
      <c r="BR30" t="s">
        <v>107</v>
      </c>
      <c r="BS30" t="s">
        <v>621</v>
      </c>
      <c r="BT30">
        <v>5040</v>
      </c>
      <c r="BU30" t="s">
        <v>622</v>
      </c>
      <c r="BV30" s="22">
        <f t="shared" si="7"/>
        <v>48</v>
      </c>
      <c r="BW30" s="22" t="str">
        <f t="shared" si="8"/>
        <v>3231-4405 3231-4400</v>
      </c>
      <c r="BX30" t="s">
        <v>623</v>
      </c>
      <c r="BY30" t="s">
        <v>624</v>
      </c>
      <c r="BZ30" t="s">
        <v>625</v>
      </c>
      <c r="CF30">
        <v>48</v>
      </c>
      <c r="CG30">
        <v>32314405</v>
      </c>
      <c r="CH30" s="22" t="b">
        <f t="shared" si="13"/>
        <v>1</v>
      </c>
      <c r="CI30" s="22" t="str">
        <f t="shared" si="10"/>
        <v>3231-4405</v>
      </c>
      <c r="CJ30">
        <v>48</v>
      </c>
      <c r="CK30">
        <v>32314400</v>
      </c>
      <c r="CM30" s="22" t="str">
        <f t="shared" si="11"/>
        <v>3231-4400</v>
      </c>
      <c r="CP30" s="22">
        <f t="shared" si="12"/>
        <v>8</v>
      </c>
      <c r="CS30" t="s">
        <v>3793</v>
      </c>
      <c r="CT30" t="s">
        <v>3801</v>
      </c>
    </row>
    <row r="31" spans="1:98" ht="200.25" thickBot="1">
      <c r="A31" s="25" t="s">
        <v>626</v>
      </c>
      <c r="B31" s="25" t="s">
        <v>627</v>
      </c>
      <c r="C31" s="25" t="s">
        <v>628</v>
      </c>
      <c r="D31" s="25" t="s">
        <v>148</v>
      </c>
      <c r="E31" s="38" t="s">
        <v>149</v>
      </c>
      <c r="F31" s="39" t="s">
        <v>147</v>
      </c>
      <c r="G31" s="40"/>
      <c r="H31" s="40"/>
      <c r="I31" s="50" t="s">
        <v>2271</v>
      </c>
      <c r="J31" s="25" t="s">
        <v>163</v>
      </c>
      <c r="K31" s="25" t="s">
        <v>164</v>
      </c>
      <c r="L31" s="25" t="s">
        <v>165</v>
      </c>
      <c r="M31" s="25" t="s">
        <v>166</v>
      </c>
      <c r="N31" s="25">
        <v>19</v>
      </c>
      <c r="O31" s="41" t="s">
        <v>167</v>
      </c>
      <c r="P31" s="41" t="s">
        <v>168</v>
      </c>
      <c r="Q31" s="26" t="s">
        <v>169</v>
      </c>
      <c r="R31" s="62" t="s">
        <v>1622</v>
      </c>
      <c r="S31" s="42" t="str">
        <f t="shared" si="0"/>
        <v>FUNDAÇÃO DE DESENVOLVIMENTO DA UNICAMP</v>
      </c>
      <c r="T31" s="42" t="str">
        <f t="shared" si="1"/>
        <v>FUNCAMP</v>
      </c>
      <c r="U31" s="63" t="s">
        <v>170</v>
      </c>
      <c r="V31" s="42" t="s">
        <v>2245</v>
      </c>
      <c r="W31" s="64" t="s">
        <v>2303</v>
      </c>
      <c r="X31" s="28" t="str">
        <f t="shared" si="2"/>
        <v xml:space="preserve"> AVENIDA ÉRICO VERÍSSIMO N.1251 CAMPUS UNICAMP/DISTRITO BARÃO GERALDO -  CAMPINAS,  SP</v>
      </c>
      <c r="Y31" s="28" t="str">
        <f t="shared" si="3"/>
        <v xml:space="preserve"> 13083-851 </v>
      </c>
      <c r="Z31" s="25"/>
      <c r="AA31" s="25"/>
      <c r="AB31" s="28">
        <f t="shared" si="4"/>
        <v>19</v>
      </c>
      <c r="AC31" s="28" t="str">
        <f t="shared" si="5"/>
        <v>3521-2700 3521-2871</v>
      </c>
      <c r="AD31" s="28" t="str">
        <f t="shared" si="6"/>
        <v>giovana@funcamp.unicamp.br;
fernanda.felicio@funcamp.unicamp.br; prestacaodecontas@funcamp.unicamp.br</v>
      </c>
      <c r="AF31" s="25" t="s">
        <v>171</v>
      </c>
      <c r="AG31" s="25" t="s">
        <v>172</v>
      </c>
      <c r="AH31" s="30"/>
      <c r="AJ31" s="58"/>
      <c r="AK31" s="58"/>
      <c r="AL31" s="58"/>
      <c r="AM31" s="58"/>
      <c r="AN31" s="58"/>
      <c r="AO31" s="58"/>
      <c r="AP31" s="58"/>
      <c r="AQ31" s="58"/>
      <c r="AR31" s="30"/>
      <c r="BK31" t="s">
        <v>126</v>
      </c>
      <c r="BL31" t="s">
        <v>629</v>
      </c>
      <c r="BM31" t="s">
        <v>630</v>
      </c>
      <c r="BN31" t="s">
        <v>127</v>
      </c>
      <c r="BO31" t="s">
        <v>631</v>
      </c>
      <c r="BP31" t="s">
        <v>632</v>
      </c>
      <c r="BQ31" t="s">
        <v>136</v>
      </c>
      <c r="BR31" t="s">
        <v>137</v>
      </c>
      <c r="BS31" t="s">
        <v>633</v>
      </c>
      <c r="BU31" t="s">
        <v>634</v>
      </c>
      <c r="BV31" s="22">
        <f t="shared" si="7"/>
        <v>21</v>
      </c>
      <c r="BW31" s="22" t="str">
        <f t="shared" si="8"/>
        <v>3622-3464 3622-3400</v>
      </c>
      <c r="BX31" t="s">
        <v>635</v>
      </c>
      <c r="BY31" t="s">
        <v>636</v>
      </c>
      <c r="BZ31" t="s">
        <v>637</v>
      </c>
      <c r="CF31">
        <v>21</v>
      </c>
      <c r="CG31">
        <v>36223464</v>
      </c>
      <c r="CH31" s="22" t="b">
        <f t="shared" si="13"/>
        <v>1</v>
      </c>
      <c r="CI31" s="22" t="str">
        <f t="shared" si="10"/>
        <v>3622-3464</v>
      </c>
      <c r="CJ31">
        <v>21</v>
      </c>
      <c r="CK31">
        <v>36223400</v>
      </c>
      <c r="CM31" s="22" t="str">
        <f t="shared" si="11"/>
        <v>3622-3400</v>
      </c>
      <c r="CP31" s="22">
        <f t="shared" si="12"/>
        <v>8</v>
      </c>
      <c r="CS31" t="s">
        <v>3794</v>
      </c>
      <c r="CT31" t="s">
        <v>3795</v>
      </c>
    </row>
    <row r="32" spans="1:98" ht="114.75" thickBot="1">
      <c r="A32" s="25" t="s">
        <v>638</v>
      </c>
      <c r="B32" s="25" t="s">
        <v>639</v>
      </c>
      <c r="C32" s="25" t="s">
        <v>640</v>
      </c>
      <c r="D32" s="25" t="s">
        <v>366</v>
      </c>
      <c r="E32" s="38" t="s">
        <v>367</v>
      </c>
      <c r="F32" s="39" t="s">
        <v>365</v>
      </c>
      <c r="G32" s="40"/>
      <c r="H32" s="40"/>
      <c r="I32" s="25" t="s">
        <v>2279</v>
      </c>
      <c r="J32" s="25" t="s">
        <v>641</v>
      </c>
      <c r="K32" s="25" t="s">
        <v>642</v>
      </c>
      <c r="L32" s="25" t="s">
        <v>643</v>
      </c>
      <c r="M32" s="25" t="s">
        <v>644</v>
      </c>
      <c r="N32" s="25">
        <v>81</v>
      </c>
      <c r="O32" s="41" t="s">
        <v>645</v>
      </c>
      <c r="P32" s="41" t="s">
        <v>646</v>
      </c>
      <c r="Q32" s="26" t="s">
        <v>647</v>
      </c>
      <c r="R32" s="62" t="s">
        <v>2695</v>
      </c>
      <c r="S32" s="42" t="str">
        <f t="shared" si="0"/>
        <v>FUNDAÇÃO DE APOIO AO DESENVOLVIMENTO DA UNIVERSIDADE FEDERAL DE PERNAMBUCO</v>
      </c>
      <c r="T32" s="42" t="str">
        <f t="shared" si="1"/>
        <v>FADE-UFPE</v>
      </c>
      <c r="U32" s="63" t="s">
        <v>648</v>
      </c>
      <c r="V32" s="42" t="s">
        <v>2258</v>
      </c>
      <c r="W32" s="64" t="s">
        <v>2304</v>
      </c>
      <c r="X32" s="28" t="str">
        <f t="shared" si="2"/>
        <v xml:space="preserve"> RUA ACADÊMICO HELIO RAMOS, N º 336 -  RECIFE,  PE</v>
      </c>
      <c r="Y32" s="28" t="str">
        <f t="shared" si="3"/>
        <v xml:space="preserve"> 50740-533 </v>
      </c>
      <c r="Z32" s="25"/>
      <c r="AA32" s="25"/>
      <c r="AB32" s="28">
        <f t="shared" si="4"/>
        <v>81</v>
      </c>
      <c r="AC32" s="28" t="str">
        <f t="shared" si="5"/>
        <v>2126-4600 2126-4602</v>
      </c>
      <c r="AD32" s="28" t="str">
        <f t="shared" si="6"/>
        <v xml:space="preserve">fade@fade.org.br;
</v>
      </c>
      <c r="AF32" s="25" t="s">
        <v>649</v>
      </c>
      <c r="AG32" s="25" t="s">
        <v>650</v>
      </c>
      <c r="AH32" s="30"/>
      <c r="AJ32" s="58"/>
      <c r="AK32" s="58"/>
      <c r="AL32" s="58"/>
      <c r="AM32" s="58"/>
      <c r="AN32" s="58"/>
      <c r="AO32" s="58"/>
      <c r="AP32" s="58"/>
      <c r="AQ32" s="58"/>
      <c r="AR32" s="30"/>
      <c r="BK32" t="s">
        <v>170</v>
      </c>
      <c r="BL32" t="s">
        <v>651</v>
      </c>
      <c r="BM32" t="s">
        <v>652</v>
      </c>
      <c r="BN32" t="s">
        <v>653</v>
      </c>
      <c r="BO32" t="s">
        <v>654</v>
      </c>
      <c r="BP32" t="s">
        <v>152</v>
      </c>
      <c r="BQ32" t="s">
        <v>153</v>
      </c>
      <c r="BR32" t="s">
        <v>154</v>
      </c>
      <c r="BS32" t="s">
        <v>655</v>
      </c>
      <c r="BT32">
        <v>6078</v>
      </c>
      <c r="BU32" t="s">
        <v>656</v>
      </c>
      <c r="BV32" s="22">
        <f t="shared" si="7"/>
        <v>19</v>
      </c>
      <c r="BW32" s="22" t="str">
        <f t="shared" si="8"/>
        <v>3521-2700 3521-2871</v>
      </c>
      <c r="BX32" t="s">
        <v>657</v>
      </c>
      <c r="BY32" t="s">
        <v>658</v>
      </c>
      <c r="BZ32" t="s">
        <v>659</v>
      </c>
      <c r="CF32">
        <v>19</v>
      </c>
      <c r="CG32">
        <v>35212700</v>
      </c>
      <c r="CH32" s="22" t="b">
        <f t="shared" si="13"/>
        <v>1</v>
      </c>
      <c r="CI32" s="22" t="str">
        <f t="shared" si="10"/>
        <v>3521-2700</v>
      </c>
      <c r="CJ32">
        <v>19</v>
      </c>
      <c r="CK32">
        <v>35212871</v>
      </c>
      <c r="CM32" s="22" t="str">
        <f t="shared" si="11"/>
        <v>3521-2871</v>
      </c>
      <c r="CP32" s="22">
        <f t="shared" si="12"/>
        <v>8</v>
      </c>
      <c r="CS32" t="s">
        <v>3796</v>
      </c>
      <c r="CT32" t="s">
        <v>3797</v>
      </c>
    </row>
    <row r="33" spans="1:98" ht="43.5" thickBot="1">
      <c r="A33" s="25" t="s">
        <v>660</v>
      </c>
      <c r="B33" s="25" t="s">
        <v>661</v>
      </c>
      <c r="C33" s="25" t="s">
        <v>662</v>
      </c>
      <c r="D33" s="25" t="s">
        <v>381</v>
      </c>
      <c r="E33" s="38" t="s">
        <v>382</v>
      </c>
      <c r="F33" s="39" t="s">
        <v>380</v>
      </c>
      <c r="G33" s="40"/>
      <c r="H33" s="65" t="s">
        <v>663</v>
      </c>
      <c r="I33" s="25" t="s">
        <v>2280</v>
      </c>
      <c r="J33" s="25" t="s">
        <v>664</v>
      </c>
      <c r="K33" s="25" t="s">
        <v>665</v>
      </c>
      <c r="L33" s="25" t="s">
        <v>666</v>
      </c>
      <c r="M33" s="25" t="s">
        <v>667</v>
      </c>
      <c r="N33" s="25">
        <v>85</v>
      </c>
      <c r="O33" s="41" t="s">
        <v>668</v>
      </c>
      <c r="P33" s="41" t="s">
        <v>669</v>
      </c>
      <c r="Q33" s="26" t="s">
        <v>670</v>
      </c>
      <c r="R33" s="62" t="s">
        <v>2193</v>
      </c>
      <c r="S33" s="42" t="str">
        <f t="shared" si="0"/>
        <v>FUNDAÇÃO DE APOIO A SERVIÇOS TÉCNICOS, ENSINO E FOMENTO A PESQUISAS</v>
      </c>
      <c r="T33" s="42" t="str">
        <f t="shared" si="1"/>
        <v>FUNDAÇÃO ASTEF</v>
      </c>
      <c r="U33" s="63" t="s">
        <v>671</v>
      </c>
      <c r="V33" s="42" t="s">
        <v>2259</v>
      </c>
      <c r="W33" s="64" t="s">
        <v>2305</v>
      </c>
      <c r="X33" s="28" t="str">
        <f t="shared" si="2"/>
        <v xml:space="preserve"> CAMPUS UNIVERSITÁRIO DO PICI, BLOCO 710 SALA B -  FORTALEZA,  CE</v>
      </c>
      <c r="Y33" s="28" t="str">
        <f t="shared" si="3"/>
        <v xml:space="preserve"> 60455-900 </v>
      </c>
      <c r="Z33" s="25"/>
      <c r="AA33" s="25"/>
      <c r="AB33" s="28">
        <f t="shared" si="4"/>
        <v>85</v>
      </c>
      <c r="AC33" s="28" t="str">
        <f t="shared" si="5"/>
        <v>3217-1172 3217-1282</v>
      </c>
      <c r="AD33" s="28" t="str">
        <f t="shared" si="6"/>
        <v xml:space="preserve">wsa@ufc.br;
</v>
      </c>
      <c r="AF33" s="25" t="s">
        <v>672</v>
      </c>
      <c r="AG33" s="25" t="s">
        <v>673</v>
      </c>
      <c r="AH33" s="30"/>
      <c r="AJ33" s="58"/>
      <c r="AK33" s="58"/>
      <c r="AL33" s="58"/>
      <c r="AM33" s="58"/>
      <c r="AN33" s="58"/>
      <c r="AO33" s="58"/>
      <c r="AP33" s="58"/>
      <c r="AQ33" s="58"/>
      <c r="AR33" s="30"/>
      <c r="BK33" t="s">
        <v>195</v>
      </c>
      <c r="BL33" t="s">
        <v>674</v>
      </c>
      <c r="BM33" t="s">
        <v>675</v>
      </c>
      <c r="BN33" t="s">
        <v>676</v>
      </c>
      <c r="BO33" t="s">
        <v>677</v>
      </c>
      <c r="BP33" t="s">
        <v>180</v>
      </c>
      <c r="BQ33" t="s">
        <v>181</v>
      </c>
      <c r="BR33" t="s">
        <v>154</v>
      </c>
      <c r="BS33" t="s">
        <v>182</v>
      </c>
      <c r="BU33" t="s">
        <v>678</v>
      </c>
      <c r="BV33" s="22">
        <f t="shared" si="7"/>
        <v>11</v>
      </c>
      <c r="BW33" s="22" t="str">
        <f t="shared" si="8"/>
        <v>3035-0585 3035-0550</v>
      </c>
      <c r="BX33" t="s">
        <v>679</v>
      </c>
      <c r="BY33" t="s">
        <v>680</v>
      </c>
      <c r="BZ33" t="s">
        <v>681</v>
      </c>
      <c r="CF33">
        <v>11</v>
      </c>
      <c r="CG33">
        <v>30350585</v>
      </c>
      <c r="CH33" s="22" t="b">
        <f t="shared" si="13"/>
        <v>1</v>
      </c>
      <c r="CI33" s="22" t="str">
        <f t="shared" si="10"/>
        <v>3035-0585</v>
      </c>
      <c r="CJ33">
        <v>11</v>
      </c>
      <c r="CK33">
        <v>30350550</v>
      </c>
      <c r="CM33" s="22" t="str">
        <f t="shared" si="11"/>
        <v>3035-0550</v>
      </c>
      <c r="CP33" s="22">
        <f t="shared" si="12"/>
        <v>8</v>
      </c>
      <c r="CS33" t="s">
        <v>3796</v>
      </c>
      <c r="CT33" t="s">
        <v>3797</v>
      </c>
    </row>
    <row r="34" spans="1:98" ht="57.75" thickBot="1">
      <c r="A34" s="25" t="s">
        <v>682</v>
      </c>
      <c r="B34" s="25" t="s">
        <v>683</v>
      </c>
      <c r="C34" s="25" t="s">
        <v>684</v>
      </c>
      <c r="D34" s="25" t="s">
        <v>337</v>
      </c>
      <c r="E34" s="38" t="s">
        <v>338</v>
      </c>
      <c r="F34" s="39" t="s">
        <v>336</v>
      </c>
      <c r="G34" s="61"/>
      <c r="H34" s="61"/>
      <c r="I34" s="25" t="s">
        <v>2278</v>
      </c>
      <c r="J34" s="25" t="s">
        <v>568</v>
      </c>
      <c r="K34" s="25" t="s">
        <v>569</v>
      </c>
      <c r="L34" s="25" t="s">
        <v>570</v>
      </c>
      <c r="M34" s="25" t="s">
        <v>571</v>
      </c>
      <c r="N34" s="25">
        <v>84</v>
      </c>
      <c r="O34" s="41" t="s">
        <v>572</v>
      </c>
      <c r="P34" s="41" t="s">
        <v>573</v>
      </c>
      <c r="Q34" s="26" t="s">
        <v>574</v>
      </c>
      <c r="R34" s="53" t="s">
        <v>1675</v>
      </c>
      <c r="S34" s="42" t="str">
        <f t="shared" si="0"/>
        <v>FUNDAÇÃO NORTE RIO GRANDENSE DE PESQUISA E CULTURA</v>
      </c>
      <c r="T34" s="42" t="str">
        <f t="shared" si="1"/>
        <v>FUNPEC</v>
      </c>
      <c r="U34" s="54" t="s">
        <v>575</v>
      </c>
      <c r="V34" s="42" t="s">
        <v>2255</v>
      </c>
      <c r="W34" s="43" t="s">
        <v>2255</v>
      </c>
      <c r="X34" s="28" t="str">
        <f t="shared" si="2"/>
        <v xml:space="preserve"> AVENIDA SALGADO FILHO, CAMPUS UNIVERSITÁRIO S/N -  NATAL,  RN</v>
      </c>
      <c r="Y34" s="28" t="str">
        <f t="shared" si="3"/>
        <v xml:space="preserve"> 59078-900 </v>
      </c>
      <c r="Z34" s="55"/>
      <c r="AA34" s="55"/>
      <c r="AB34" s="28">
        <f t="shared" si="4"/>
        <v>84</v>
      </c>
      <c r="AC34" s="28" t="str">
        <f t="shared" si="5"/>
        <v>3092-9225</v>
      </c>
      <c r="AD34" s="28" t="str">
        <f t="shared" si="6"/>
        <v xml:space="preserve">maitelli@funpec.br;
</v>
      </c>
      <c r="AF34" s="25" t="s">
        <v>576</v>
      </c>
      <c r="AG34" s="25" t="s">
        <v>577</v>
      </c>
      <c r="AH34" s="30"/>
      <c r="AJ34" s="58"/>
      <c r="AK34" s="58"/>
      <c r="AL34" s="58"/>
      <c r="AM34" s="58"/>
      <c r="AN34" s="58"/>
      <c r="AO34" s="58"/>
      <c r="AP34" s="58"/>
      <c r="AQ34" s="58"/>
      <c r="AR34" s="30"/>
      <c r="BK34" t="s">
        <v>308</v>
      </c>
      <c r="BL34" t="s">
        <v>685</v>
      </c>
      <c r="BM34" t="s">
        <v>686</v>
      </c>
      <c r="BN34" t="s">
        <v>687</v>
      </c>
      <c r="BO34" t="s">
        <v>688</v>
      </c>
      <c r="BP34" t="s">
        <v>219</v>
      </c>
      <c r="BQ34" t="s">
        <v>220</v>
      </c>
      <c r="BR34" t="s">
        <v>221</v>
      </c>
      <c r="BS34" t="s">
        <v>689</v>
      </c>
      <c r="BU34" t="s">
        <v>690</v>
      </c>
      <c r="BV34" s="22">
        <f t="shared" si="7"/>
        <v>41</v>
      </c>
      <c r="BW34" s="22" t="str">
        <f t="shared" si="8"/>
        <v>3360-7415</v>
      </c>
      <c r="BX34" t="s">
        <v>691</v>
      </c>
      <c r="BY34" t="s">
        <v>692</v>
      </c>
      <c r="BZ34" t="s">
        <v>693</v>
      </c>
      <c r="CF34">
        <v>41</v>
      </c>
      <c r="CG34">
        <v>33607415</v>
      </c>
      <c r="CH34" s="22" t="b">
        <f t="shared" si="13"/>
        <v>0</v>
      </c>
      <c r="CI34" s="22" t="str">
        <f t="shared" si="10"/>
        <v>3360-7415</v>
      </c>
      <c r="CM34" s="22" t="str">
        <f t="shared" si="11"/>
        <v>-</v>
      </c>
      <c r="CP34" s="22">
        <f t="shared" si="12"/>
        <v>8</v>
      </c>
      <c r="CS34" t="s">
        <v>3796</v>
      </c>
      <c r="CT34" t="s">
        <v>3797</v>
      </c>
    </row>
    <row r="35" spans="1:98" ht="72" thickBot="1">
      <c r="A35" s="25" t="s">
        <v>694</v>
      </c>
      <c r="B35" s="25" t="s">
        <v>695</v>
      </c>
      <c r="C35" s="25" t="s">
        <v>696</v>
      </c>
      <c r="D35" s="25" t="s">
        <v>176</v>
      </c>
      <c r="E35" s="38" t="s">
        <v>177</v>
      </c>
      <c r="F35" s="39" t="s">
        <v>175</v>
      </c>
      <c r="G35" s="40"/>
      <c r="H35" s="40"/>
      <c r="I35" s="25" t="s">
        <v>2272</v>
      </c>
      <c r="J35" s="25" t="s">
        <v>189</v>
      </c>
      <c r="K35" s="25" t="s">
        <v>190</v>
      </c>
      <c r="L35" s="25" t="s">
        <v>191</v>
      </c>
      <c r="M35" s="25" t="s">
        <v>166</v>
      </c>
      <c r="N35" s="25">
        <v>11</v>
      </c>
      <c r="O35" s="41" t="s">
        <v>192</v>
      </c>
      <c r="P35" s="41" t="s">
        <v>193</v>
      </c>
      <c r="Q35" s="26" t="s">
        <v>194</v>
      </c>
      <c r="R35" s="62" t="s">
        <v>1691</v>
      </c>
      <c r="S35" s="42" t="str">
        <f t="shared" ref="S35:S57" si="14">IF($U35=$F35,D35,VLOOKUP($U35,$BK:$BZ,2,FALSE))</f>
        <v>FUNDAÇÃO DE APOIO À UNIVERSIDADE DE SÃO PAULO</v>
      </c>
      <c r="T35" s="42" t="str">
        <f t="shared" ref="T35:T57" si="15">IF($U35=$F35,E35,VLOOKUP($U35,$BK:$BZ,3,FALSE))</f>
        <v>FUSP</v>
      </c>
      <c r="U35" s="63" t="s">
        <v>195</v>
      </c>
      <c r="V35" s="42" t="s">
        <v>2246</v>
      </c>
      <c r="W35" s="64" t="s">
        <v>2292</v>
      </c>
      <c r="X35" s="28" t="str">
        <f t="shared" ref="X35:X57" si="16">IF($U35=$F35,J35,CONCATENATE(VLOOKUP($U35,$BK:$BZ,5,FALSE)," - ",VLOOKUP($U35,$BK:$BZ,7,FALSE),", ",VLOOKUP($U35,$BK:$BZ,8,FALSE)))</f>
        <v xml:space="preserve"> RUA AFRÂNIO PEIXOTO, 14 -  SÃO PAULO,  SP</v>
      </c>
      <c r="Y35" s="28" t="str">
        <f t="shared" ref="Y35:Y57" si="17">IF($U35=$F35,K35,VLOOKUP($U35,$BK:$BZ,9,FALSE))</f>
        <v xml:space="preserve"> 05508-220 </v>
      </c>
      <c r="Z35" s="25"/>
      <c r="AA35" s="25"/>
      <c r="AB35" s="28">
        <f t="shared" ref="AB35:AB57" si="18">IF($U35=$F35,N35,VLOOKUP($U35,$BK:$BZ,12,FALSE))</f>
        <v>11</v>
      </c>
      <c r="AC35" s="28" t="str">
        <f t="shared" ref="AC35:AC57" si="19">IF($U35=$F35,O35,VLOOKUP($U35,$BK:$BZ,13,FALSE))</f>
        <v>3035-0585 3035-0550</v>
      </c>
      <c r="AD35" s="28" t="str">
        <f t="shared" ref="AD35:AD57" si="20">IF($U35=$F35,P35,AG35)</f>
        <v>fusp@fusp.org.br;
gislene@fusp.org.br</v>
      </c>
      <c r="AF35" s="55" t="s">
        <v>196</v>
      </c>
      <c r="AG35" s="55" t="s">
        <v>197</v>
      </c>
      <c r="AH35" s="30"/>
      <c r="AJ35" s="58"/>
      <c r="AK35" s="58"/>
      <c r="AL35" s="58"/>
      <c r="AM35" s="58"/>
      <c r="AN35" s="58"/>
      <c r="AO35" s="58"/>
      <c r="AP35" s="58"/>
      <c r="AQ35" s="58"/>
      <c r="AR35" s="30"/>
      <c r="BK35" t="s">
        <v>333</v>
      </c>
      <c r="BL35" t="s">
        <v>697</v>
      </c>
      <c r="BM35" t="s">
        <v>698</v>
      </c>
      <c r="BN35" t="s">
        <v>699</v>
      </c>
      <c r="BO35" t="s">
        <v>700</v>
      </c>
      <c r="BP35" t="s">
        <v>701</v>
      </c>
      <c r="BQ35" t="s">
        <v>237</v>
      </c>
      <c r="BR35" t="s">
        <v>238</v>
      </c>
      <c r="BS35" t="s">
        <v>702</v>
      </c>
      <c r="BT35">
        <v>958</v>
      </c>
      <c r="BU35" t="s">
        <v>703</v>
      </c>
      <c r="BV35" s="22">
        <f t="shared" ref="BV35:BV51" si="21">CF35</f>
        <v>51</v>
      </c>
      <c r="BW35" s="22" t="str">
        <f t="shared" ref="BW35:BW51" si="22">IF(CK35&lt;&gt;"",CONCATENATE(CI35," ",CM35),CI35)</f>
        <v>3286-4343</v>
      </c>
      <c r="BX35" t="s">
        <v>157</v>
      </c>
      <c r="BY35" t="s">
        <v>704</v>
      </c>
      <c r="BZ35" t="s">
        <v>705</v>
      </c>
      <c r="CF35">
        <v>51</v>
      </c>
      <c r="CG35">
        <v>32864343</v>
      </c>
      <c r="CH35" s="22" t="b">
        <f t="shared" si="13"/>
        <v>0</v>
      </c>
      <c r="CI35" s="22" t="str">
        <f t="shared" ref="CI35:CI51" si="23">CONCATENATE(LEFT(CG35,4),"-",RIGHT(CG35,4))</f>
        <v>3286-4343</v>
      </c>
      <c r="CM35" s="22" t="str">
        <f t="shared" ref="CM35:CM51" si="24">CONCATENATE(LEFT(CK35,4),"-",RIGHT(CK35,4))</f>
        <v>-</v>
      </c>
      <c r="CP35" s="22">
        <f t="shared" ref="CP35:CP51" si="25">LEN(CG35)</f>
        <v>8</v>
      </c>
      <c r="CS35" t="s">
        <v>3798</v>
      </c>
      <c r="CT35" t="s">
        <v>3799</v>
      </c>
    </row>
    <row r="36" spans="1:98" ht="57.75" thickBot="1">
      <c r="A36" s="25" t="s">
        <v>706</v>
      </c>
      <c r="B36" s="25" t="s">
        <v>707</v>
      </c>
      <c r="C36" s="25" t="s">
        <v>708</v>
      </c>
      <c r="D36" s="25" t="s">
        <v>397</v>
      </c>
      <c r="E36" s="38" t="s">
        <v>398</v>
      </c>
      <c r="F36" s="39" t="s">
        <v>396</v>
      </c>
      <c r="G36" s="40"/>
      <c r="H36" s="65" t="s">
        <v>709</v>
      </c>
      <c r="I36" s="50" t="s">
        <v>2260</v>
      </c>
      <c r="J36" s="25" t="s">
        <v>710</v>
      </c>
      <c r="K36" s="25" t="s">
        <v>711</v>
      </c>
      <c r="L36" s="25" t="s">
        <v>191</v>
      </c>
      <c r="M36" s="25" t="s">
        <v>166</v>
      </c>
      <c r="N36" s="25">
        <v>11</v>
      </c>
      <c r="O36" s="41" t="s">
        <v>712</v>
      </c>
      <c r="P36" s="41" t="s">
        <v>713</v>
      </c>
      <c r="Q36" s="26" t="s">
        <v>714</v>
      </c>
      <c r="R36" s="62" t="s">
        <v>2784</v>
      </c>
      <c r="S36" s="42" t="str">
        <f t="shared" si="14"/>
        <v>UNIVERSIDADE ESTADUAL PAULISTA JULIO DE MESQUITA FILHO</v>
      </c>
      <c r="T36" s="42" t="str">
        <f t="shared" si="15"/>
        <v>UNESP</v>
      </c>
      <c r="U36" s="63" t="s">
        <v>396</v>
      </c>
      <c r="V36" s="42" t="s">
        <v>2260</v>
      </c>
      <c r="W36" s="64" t="s">
        <v>2306</v>
      </c>
      <c r="X36" s="28" t="str">
        <f t="shared" si="16"/>
        <v>Rua Quirino de Andrade, 215, Centro - São Paulo - SP</v>
      </c>
      <c r="Y36" s="28" t="str">
        <f t="shared" si="17"/>
        <v>01049-010</v>
      </c>
      <c r="Z36" s="25"/>
      <c r="AA36" s="25"/>
      <c r="AB36" s="28">
        <f t="shared" si="18"/>
        <v>11</v>
      </c>
      <c r="AC36" s="28" t="str">
        <f t="shared" si="19"/>
        <v xml:space="preserve"> 5627-0217</v>
      </c>
      <c r="AD36" s="28" t="str">
        <f t="shared" si="20"/>
        <v>reitor@unesp.br</v>
      </c>
      <c r="AF36" s="25" t="s">
        <v>715</v>
      </c>
      <c r="AG36" s="25" t="s">
        <v>716</v>
      </c>
      <c r="AH36" s="30"/>
      <c r="AJ36" s="58"/>
      <c r="AK36" s="58"/>
      <c r="AL36" s="58"/>
      <c r="AM36" s="58"/>
      <c r="AN36" s="58"/>
      <c r="AO36" s="58"/>
      <c r="AP36" s="58"/>
      <c r="AQ36" s="58"/>
      <c r="AR36" s="30"/>
      <c r="BK36" t="s">
        <v>460</v>
      </c>
      <c r="BL36" t="s">
        <v>717</v>
      </c>
      <c r="BM36" t="s">
        <v>718</v>
      </c>
      <c r="BN36" t="s">
        <v>719</v>
      </c>
      <c r="BO36" t="s">
        <v>252</v>
      </c>
      <c r="BP36" t="s">
        <v>253</v>
      </c>
      <c r="BQ36" t="s">
        <v>220</v>
      </c>
      <c r="BR36" t="s">
        <v>221</v>
      </c>
      <c r="BS36" t="s">
        <v>254</v>
      </c>
      <c r="BU36" t="s">
        <v>720</v>
      </c>
      <c r="BV36" s="22">
        <f t="shared" si="21"/>
        <v>41</v>
      </c>
      <c r="BW36" s="22" t="str">
        <f t="shared" si="22"/>
        <v>3310-4810</v>
      </c>
      <c r="BX36" t="s">
        <v>157</v>
      </c>
      <c r="BY36" t="s">
        <v>721</v>
      </c>
      <c r="BZ36" t="s">
        <v>722</v>
      </c>
      <c r="CF36">
        <v>41</v>
      </c>
      <c r="CG36">
        <v>33104810</v>
      </c>
      <c r="CH36" s="22" t="b">
        <f t="shared" si="13"/>
        <v>0</v>
      </c>
      <c r="CI36" s="22" t="str">
        <f t="shared" si="23"/>
        <v>3310-4810</v>
      </c>
      <c r="CM36" s="22" t="str">
        <f t="shared" si="24"/>
        <v>-</v>
      </c>
      <c r="CP36" s="22">
        <f t="shared" si="25"/>
        <v>8</v>
      </c>
      <c r="CS36" t="s">
        <v>3796</v>
      </c>
      <c r="CT36" t="s">
        <v>3797</v>
      </c>
    </row>
    <row r="37" spans="1:98" ht="57.75" thickBot="1">
      <c r="A37" s="25" t="s">
        <v>723</v>
      </c>
      <c r="B37" s="25" t="s">
        <v>724</v>
      </c>
      <c r="C37" s="25" t="s">
        <v>725</v>
      </c>
      <c r="D37" s="25" t="s">
        <v>410</v>
      </c>
      <c r="E37" s="38" t="s">
        <v>411</v>
      </c>
      <c r="F37" s="39" t="s">
        <v>409</v>
      </c>
      <c r="G37" s="40"/>
      <c r="H37" s="40"/>
      <c r="I37" s="25" t="s">
        <v>2281</v>
      </c>
      <c r="J37" s="25" t="s">
        <v>726</v>
      </c>
      <c r="K37" s="25" t="s">
        <v>727</v>
      </c>
      <c r="L37" s="25" t="s">
        <v>597</v>
      </c>
      <c r="M37" s="25" t="s">
        <v>598</v>
      </c>
      <c r="N37" s="25">
        <v>71</v>
      </c>
      <c r="O37" s="41" t="s">
        <v>728</v>
      </c>
      <c r="P37" s="41" t="s">
        <v>729</v>
      </c>
      <c r="Q37" s="26" t="s">
        <v>730</v>
      </c>
      <c r="R37" s="62" t="s">
        <v>2503</v>
      </c>
      <c r="S37" s="42" t="str">
        <f t="shared" si="14"/>
        <v>FUNDAÇÃO DE APOIO À PESQUISA E À EXTENSÃO FAPEX-BA</v>
      </c>
      <c r="T37" s="42" t="str">
        <f t="shared" si="15"/>
        <v>FAPEX-BA</v>
      </c>
      <c r="U37" s="63" t="s">
        <v>731</v>
      </c>
      <c r="V37" s="42" t="s">
        <v>2261</v>
      </c>
      <c r="W37" s="64" t="s">
        <v>2307</v>
      </c>
      <c r="X37" s="28" t="str">
        <f t="shared" si="16"/>
        <v xml:space="preserve"> AVENIDA MANOEL DIAS DA SILVA N.1784, EDIFÍCIO COMERCIAL PITUBA CENTER -  SALVADOR,  BA</v>
      </c>
      <c r="Y37" s="28" t="str">
        <f t="shared" si="17"/>
        <v xml:space="preserve"> 41830-001 </v>
      </c>
      <c r="Z37" s="25"/>
      <c r="AA37" s="25"/>
      <c r="AB37" s="28">
        <f t="shared" si="18"/>
        <v>71</v>
      </c>
      <c r="AC37" s="28" t="str">
        <f t="shared" si="19"/>
        <v>3183-8430 3183-8429</v>
      </c>
      <c r="AD37" s="28" t="str">
        <f t="shared" si="20"/>
        <v xml:space="preserve">roliveira@fapex.org.br;
</v>
      </c>
      <c r="AF37" s="25" t="s">
        <v>732</v>
      </c>
      <c r="AG37" s="25" t="s">
        <v>733</v>
      </c>
      <c r="BK37" t="s">
        <v>485</v>
      </c>
      <c r="BL37" t="s">
        <v>734</v>
      </c>
      <c r="BM37" t="s">
        <v>735</v>
      </c>
      <c r="BN37" t="s">
        <v>736</v>
      </c>
      <c r="BO37" t="s">
        <v>737</v>
      </c>
      <c r="BP37" t="s">
        <v>275</v>
      </c>
      <c r="BQ37" t="s">
        <v>276</v>
      </c>
      <c r="BR37" t="s">
        <v>238</v>
      </c>
      <c r="BS37" t="s">
        <v>738</v>
      </c>
      <c r="BU37" t="s">
        <v>739</v>
      </c>
      <c r="BV37" s="22">
        <f t="shared" si="21"/>
        <v>53</v>
      </c>
      <c r="BW37" s="22" t="str">
        <f t="shared" si="22"/>
        <v>3233-6836 3230-1194</v>
      </c>
      <c r="BX37" t="s">
        <v>740</v>
      </c>
      <c r="BY37" t="s">
        <v>280</v>
      </c>
      <c r="BZ37" t="s">
        <v>741</v>
      </c>
      <c r="CF37">
        <v>53</v>
      </c>
      <c r="CG37">
        <v>32336836</v>
      </c>
      <c r="CH37" s="22" t="b">
        <f t="shared" si="13"/>
        <v>1</v>
      </c>
      <c r="CI37" s="22" t="str">
        <f t="shared" si="23"/>
        <v>3233-6836</v>
      </c>
      <c r="CJ37">
        <v>53</v>
      </c>
      <c r="CK37">
        <v>32301194</v>
      </c>
      <c r="CM37" s="22" t="str">
        <f t="shared" si="24"/>
        <v>3230-1194</v>
      </c>
      <c r="CP37" s="22">
        <f t="shared" si="25"/>
        <v>8</v>
      </c>
      <c r="CS37" t="s">
        <v>3794</v>
      </c>
      <c r="CT37" t="s">
        <v>3795</v>
      </c>
    </row>
    <row r="38" spans="1:98" ht="72" thickBot="1">
      <c r="A38" s="25" t="s">
        <v>742</v>
      </c>
      <c r="B38" s="25" t="s">
        <v>743</v>
      </c>
      <c r="C38" s="25" t="s">
        <v>744</v>
      </c>
      <c r="D38" s="25" t="s">
        <v>410</v>
      </c>
      <c r="E38" s="38" t="s">
        <v>411</v>
      </c>
      <c r="F38" s="39" t="s">
        <v>409</v>
      </c>
      <c r="G38" s="40"/>
      <c r="H38" s="40"/>
      <c r="I38" s="25" t="s">
        <v>2281</v>
      </c>
      <c r="J38" s="25" t="s">
        <v>726</v>
      </c>
      <c r="K38" s="25" t="s">
        <v>727</v>
      </c>
      <c r="L38" s="25" t="s">
        <v>597</v>
      </c>
      <c r="M38" s="25" t="s">
        <v>598</v>
      </c>
      <c r="N38" s="25">
        <v>71</v>
      </c>
      <c r="O38" s="41" t="s">
        <v>728</v>
      </c>
      <c r="P38" s="41" t="s">
        <v>729</v>
      </c>
      <c r="Q38" s="26" t="s">
        <v>730</v>
      </c>
      <c r="R38" s="62" t="s">
        <v>1744</v>
      </c>
      <c r="S38" s="42" t="str">
        <f t="shared" si="14"/>
        <v>FUNDAÇÃO DE APOIO À PESQUISA E À EXTENSÃO FAPEX-BA</v>
      </c>
      <c r="T38" s="42" t="str">
        <f t="shared" si="15"/>
        <v>FAPEX-BA</v>
      </c>
      <c r="U38" s="63" t="s">
        <v>731</v>
      </c>
      <c r="V38" s="42" t="s">
        <v>2261</v>
      </c>
      <c r="W38" s="64" t="s">
        <v>2307</v>
      </c>
      <c r="X38" s="28" t="str">
        <f t="shared" si="16"/>
        <v xml:space="preserve"> AVENIDA MANOEL DIAS DA SILVA N.1784, EDIFÍCIO COMERCIAL PITUBA CENTER -  SALVADOR,  BA</v>
      </c>
      <c r="Y38" s="28" t="str">
        <f t="shared" si="17"/>
        <v xml:space="preserve"> 41830-001 </v>
      </c>
      <c r="Z38" s="25"/>
      <c r="AA38" s="25"/>
      <c r="AB38" s="28">
        <f t="shared" si="18"/>
        <v>71</v>
      </c>
      <c r="AC38" s="28" t="str">
        <f t="shared" si="19"/>
        <v>3183-8430 3183-8429</v>
      </c>
      <c r="AD38" s="28" t="str">
        <f t="shared" si="20"/>
        <v xml:space="preserve">roliveira@fapex.org.br;
</v>
      </c>
      <c r="AF38" s="25" t="s">
        <v>732</v>
      </c>
      <c r="AG38" s="25" t="s">
        <v>733</v>
      </c>
      <c r="BK38" t="s">
        <v>524</v>
      </c>
      <c r="BL38" t="s">
        <v>745</v>
      </c>
      <c r="BM38" t="s">
        <v>746</v>
      </c>
      <c r="BN38" t="s">
        <v>747</v>
      </c>
      <c r="BO38" t="s">
        <v>748</v>
      </c>
      <c r="BP38" t="s">
        <v>292</v>
      </c>
      <c r="BQ38" t="s">
        <v>136</v>
      </c>
      <c r="BR38" t="s">
        <v>137</v>
      </c>
      <c r="BS38" t="s">
        <v>293</v>
      </c>
      <c r="BU38" t="s">
        <v>749</v>
      </c>
      <c r="BV38" s="22">
        <f t="shared" si="21"/>
        <v>21</v>
      </c>
      <c r="BW38" s="22" t="str">
        <f t="shared" si="22"/>
        <v>2622-8149</v>
      </c>
      <c r="BX38" t="s">
        <v>157</v>
      </c>
      <c r="BY38" t="s">
        <v>295</v>
      </c>
      <c r="BZ38" t="s">
        <v>750</v>
      </c>
      <c r="CF38">
        <v>21</v>
      </c>
      <c r="CG38">
        <v>26228149</v>
      </c>
      <c r="CH38" s="22"/>
      <c r="CI38" s="22" t="str">
        <f t="shared" si="23"/>
        <v>2622-8149</v>
      </c>
      <c r="CM38" s="22" t="str">
        <f t="shared" si="24"/>
        <v>-</v>
      </c>
      <c r="CP38" s="22">
        <f t="shared" si="25"/>
        <v>8</v>
      </c>
      <c r="CS38" t="s">
        <v>3798</v>
      </c>
      <c r="CT38" t="s">
        <v>3799</v>
      </c>
    </row>
    <row r="39" spans="1:98" ht="57.75" thickBot="1">
      <c r="A39" s="25" t="s">
        <v>751</v>
      </c>
      <c r="B39" s="25" t="s">
        <v>752</v>
      </c>
      <c r="C39" s="25" t="s">
        <v>753</v>
      </c>
      <c r="D39" s="25" t="s">
        <v>337</v>
      </c>
      <c r="E39" s="38" t="s">
        <v>338</v>
      </c>
      <c r="F39" s="39" t="s">
        <v>336</v>
      </c>
      <c r="G39" s="40"/>
      <c r="H39" s="40"/>
      <c r="I39" s="25" t="s">
        <v>2278</v>
      </c>
      <c r="J39" s="25" t="s">
        <v>568</v>
      </c>
      <c r="K39" s="25" t="s">
        <v>569</v>
      </c>
      <c r="L39" s="25" t="s">
        <v>570</v>
      </c>
      <c r="M39" s="25" t="s">
        <v>571</v>
      </c>
      <c r="N39" s="25">
        <v>84</v>
      </c>
      <c r="O39" s="41" t="s">
        <v>572</v>
      </c>
      <c r="P39" s="41" t="s">
        <v>573</v>
      </c>
      <c r="Q39" s="26" t="s">
        <v>574</v>
      </c>
      <c r="R39" s="62" t="s">
        <v>1762</v>
      </c>
      <c r="S39" s="42" t="str">
        <f t="shared" si="14"/>
        <v>FUNDAÇÃO NORTE RIO GRANDENSE DE PESQUISA E CULTURA</v>
      </c>
      <c r="T39" s="42" t="str">
        <f t="shared" si="15"/>
        <v>FUNPEC</v>
      </c>
      <c r="U39" s="63" t="s">
        <v>575</v>
      </c>
      <c r="V39" s="42" t="s">
        <v>2255</v>
      </c>
      <c r="W39" s="64" t="s">
        <v>2255</v>
      </c>
      <c r="X39" s="28" t="str">
        <f t="shared" si="16"/>
        <v xml:space="preserve"> AVENIDA SALGADO FILHO, CAMPUS UNIVERSITÁRIO S/N -  NATAL,  RN</v>
      </c>
      <c r="Y39" s="28" t="str">
        <f t="shared" si="17"/>
        <v xml:space="preserve"> 59078-900 </v>
      </c>
      <c r="Z39" s="25"/>
      <c r="AA39" s="25"/>
      <c r="AB39" s="28">
        <f t="shared" si="18"/>
        <v>84</v>
      </c>
      <c r="AC39" s="28" t="str">
        <f t="shared" si="19"/>
        <v>3092-9225</v>
      </c>
      <c r="AD39" s="28" t="str">
        <f t="shared" si="20"/>
        <v xml:space="preserve">maitelli@funpec.br;
</v>
      </c>
      <c r="AF39" s="25" t="s">
        <v>576</v>
      </c>
      <c r="AG39" s="25" t="s">
        <v>577</v>
      </c>
      <c r="BK39" t="s">
        <v>549</v>
      </c>
      <c r="BL39" t="s">
        <v>754</v>
      </c>
      <c r="BM39" t="s">
        <v>755</v>
      </c>
      <c r="BN39" t="s">
        <v>756</v>
      </c>
      <c r="BO39" t="s">
        <v>757</v>
      </c>
      <c r="BP39" t="s">
        <v>758</v>
      </c>
      <c r="BQ39" t="s">
        <v>317</v>
      </c>
      <c r="BR39" t="s">
        <v>137</v>
      </c>
      <c r="BS39" t="s">
        <v>759</v>
      </c>
      <c r="BU39" t="s">
        <v>760</v>
      </c>
      <c r="BV39" s="22">
        <f t="shared" si="21"/>
        <v>22</v>
      </c>
      <c r="BW39" s="22" t="str">
        <f t="shared" si="22"/>
        <v>2732-2755 2726-1696</v>
      </c>
      <c r="BX39" t="s">
        <v>761</v>
      </c>
      <c r="BY39" t="s">
        <v>762</v>
      </c>
      <c r="BZ39" t="s">
        <v>763</v>
      </c>
      <c r="CF39">
        <v>22</v>
      </c>
      <c r="CG39">
        <v>27322755</v>
      </c>
      <c r="CH39" s="22" t="b">
        <f>CF39=CJ39</f>
        <v>1</v>
      </c>
      <c r="CI39" s="22" t="str">
        <f t="shared" si="23"/>
        <v>2732-2755</v>
      </c>
      <c r="CJ39">
        <v>22</v>
      </c>
      <c r="CK39">
        <v>27261696</v>
      </c>
      <c r="CM39" s="22" t="str">
        <f t="shared" si="24"/>
        <v>2726-1696</v>
      </c>
      <c r="CP39" s="22">
        <f t="shared" si="25"/>
        <v>8</v>
      </c>
      <c r="CS39" t="s">
        <v>3794</v>
      </c>
      <c r="CT39" t="s">
        <v>3795</v>
      </c>
    </row>
    <row r="40" spans="1:98" ht="57.75" thickBot="1">
      <c r="A40" s="25" t="s">
        <v>764</v>
      </c>
      <c r="B40" s="25" t="s">
        <v>765</v>
      </c>
      <c r="C40" s="25" t="s">
        <v>766</v>
      </c>
      <c r="D40" s="25" t="s">
        <v>366</v>
      </c>
      <c r="E40" s="38" t="s">
        <v>367</v>
      </c>
      <c r="F40" s="39" t="s">
        <v>365</v>
      </c>
      <c r="G40" s="40"/>
      <c r="H40" s="40"/>
      <c r="I40" s="25" t="s">
        <v>2279</v>
      </c>
      <c r="J40" s="25" t="s">
        <v>641</v>
      </c>
      <c r="K40" s="25" t="s">
        <v>642</v>
      </c>
      <c r="L40" s="25" t="s">
        <v>643</v>
      </c>
      <c r="M40" s="25" t="s">
        <v>644</v>
      </c>
      <c r="N40" s="25">
        <v>81</v>
      </c>
      <c r="O40" s="41" t="s">
        <v>645</v>
      </c>
      <c r="P40" s="41" t="s">
        <v>646</v>
      </c>
      <c r="Q40" s="26" t="s">
        <v>647</v>
      </c>
      <c r="R40" s="62" t="s">
        <v>1780</v>
      </c>
      <c r="S40" s="42" t="str">
        <f t="shared" si="14"/>
        <v>FUNDAÇÃO DE APOIO AO DESENVOLVIMENTO DA UNIVERSIDADE FEDERAL DE PERNAMBUCO</v>
      </c>
      <c r="T40" s="42" t="str">
        <f t="shared" si="15"/>
        <v>FADE-UFPE</v>
      </c>
      <c r="U40" s="63" t="s">
        <v>648</v>
      </c>
      <c r="V40" s="42" t="s">
        <v>2258</v>
      </c>
      <c r="W40" s="64" t="s">
        <v>2304</v>
      </c>
      <c r="X40" s="28" t="str">
        <f t="shared" si="16"/>
        <v xml:space="preserve"> RUA ACADÊMICO HELIO RAMOS, N º 336 -  RECIFE,  PE</v>
      </c>
      <c r="Y40" s="28" t="str">
        <f t="shared" si="17"/>
        <v xml:space="preserve"> 50740-533 </v>
      </c>
      <c r="Z40" s="25"/>
      <c r="AA40" s="25"/>
      <c r="AB40" s="28">
        <f t="shared" si="18"/>
        <v>81</v>
      </c>
      <c r="AC40" s="28" t="str">
        <f t="shared" si="19"/>
        <v>2126-4600 2126-4602</v>
      </c>
      <c r="AD40" s="28" t="str">
        <f t="shared" si="20"/>
        <v xml:space="preserve">fade@fade.org.br;
</v>
      </c>
      <c r="AF40" s="25" t="s">
        <v>649</v>
      </c>
      <c r="AG40" s="25" t="s">
        <v>650</v>
      </c>
      <c r="BK40" t="s">
        <v>575</v>
      </c>
      <c r="BL40" t="s">
        <v>767</v>
      </c>
      <c r="BM40" t="s">
        <v>768</v>
      </c>
      <c r="BN40" t="s">
        <v>769</v>
      </c>
      <c r="BO40" t="s">
        <v>770</v>
      </c>
      <c r="BP40" t="s">
        <v>341</v>
      </c>
      <c r="BQ40" t="s">
        <v>342</v>
      </c>
      <c r="BR40" t="s">
        <v>343</v>
      </c>
      <c r="BS40" t="s">
        <v>771</v>
      </c>
      <c r="BT40">
        <v>1540</v>
      </c>
      <c r="BU40" t="s">
        <v>772</v>
      </c>
      <c r="BV40" s="22">
        <f t="shared" si="21"/>
        <v>84</v>
      </c>
      <c r="BW40" s="22" t="str">
        <f t="shared" si="22"/>
        <v>3092-9225</v>
      </c>
      <c r="BX40" t="s">
        <v>773</v>
      </c>
      <c r="BY40" t="s">
        <v>774</v>
      </c>
      <c r="BZ40" t="s">
        <v>775</v>
      </c>
      <c r="CF40">
        <v>84</v>
      </c>
      <c r="CG40">
        <v>30929225</v>
      </c>
      <c r="CH40" s="22"/>
      <c r="CI40" s="22" t="str">
        <f t="shared" si="23"/>
        <v>3092-9225</v>
      </c>
      <c r="CM40" s="22" t="str">
        <f t="shared" si="24"/>
        <v>-</v>
      </c>
      <c r="CP40" s="22">
        <f t="shared" si="25"/>
        <v>8</v>
      </c>
      <c r="CS40" t="s">
        <v>3794</v>
      </c>
      <c r="CT40" t="s">
        <v>3795</v>
      </c>
    </row>
    <row r="41" spans="1:98" ht="214.5" thickBot="1">
      <c r="A41" s="25" t="s">
        <v>776</v>
      </c>
      <c r="B41" s="25" t="s">
        <v>777</v>
      </c>
      <c r="C41" s="25" t="s">
        <v>778</v>
      </c>
      <c r="D41" s="25" t="s">
        <v>779</v>
      </c>
      <c r="E41" s="38" t="s">
        <v>425</v>
      </c>
      <c r="F41" s="39" t="s">
        <v>423</v>
      </c>
      <c r="G41" s="40"/>
      <c r="H41" s="40"/>
      <c r="I41" s="50" t="s">
        <v>426</v>
      </c>
      <c r="J41" s="25" t="s">
        <v>780</v>
      </c>
      <c r="K41" s="25" t="s">
        <v>781</v>
      </c>
      <c r="L41" s="25" t="s">
        <v>782</v>
      </c>
      <c r="M41" s="25" t="s">
        <v>166</v>
      </c>
      <c r="N41" s="25">
        <v>16</v>
      </c>
      <c r="O41" s="41" t="s">
        <v>783</v>
      </c>
      <c r="P41" s="41" t="s">
        <v>784</v>
      </c>
      <c r="Q41" s="26" t="s">
        <v>785</v>
      </c>
      <c r="R41" s="62" t="s">
        <v>1801</v>
      </c>
      <c r="S41" s="42" t="str">
        <f t="shared" si="14"/>
        <v>FUNDAÇÃO DE APOIO INSTITUCIONAL AO DESENVOLVIMENTO CIENTÍFICO E TECNOLÓGICO</v>
      </c>
      <c r="T41" s="42" t="str">
        <f t="shared" si="15"/>
        <v>FAI-UFSCAR</v>
      </c>
      <c r="U41" s="63" t="s">
        <v>786</v>
      </c>
      <c r="V41" s="42" t="s">
        <v>2262</v>
      </c>
      <c r="W41" s="64" t="s">
        <v>2308</v>
      </c>
      <c r="X41" s="28" t="str">
        <f t="shared" si="16"/>
        <v xml:space="preserve"> RODOVIA WASHINGTON LUIS S/Nº, KM 235  -  SÃO CARLOS,  SP</v>
      </c>
      <c r="Y41" s="28" t="str">
        <f t="shared" si="17"/>
        <v xml:space="preserve"> 13565-905 </v>
      </c>
      <c r="Z41" s="25"/>
      <c r="AA41" s="25"/>
      <c r="AB41" s="28">
        <f t="shared" si="18"/>
        <v>16</v>
      </c>
      <c r="AC41" s="28" t="str">
        <f t="shared" si="19"/>
        <v>3351-9000 3351-8288</v>
      </c>
      <c r="AD41" s="28" t="str">
        <f t="shared" si="20"/>
        <v>targino@dep.ufscar.br;
mariana.goncalves@fai.ufscar.br;
armando.martins@fai.ufscar.br;
Gilmar.bertogo@fai.ufscar.br</v>
      </c>
      <c r="AF41" s="25" t="s">
        <v>788</v>
      </c>
      <c r="AG41" s="25" t="s">
        <v>789</v>
      </c>
      <c r="BK41" t="s">
        <v>648</v>
      </c>
      <c r="BL41" t="s">
        <v>790</v>
      </c>
      <c r="BM41" t="s">
        <v>791</v>
      </c>
      <c r="BN41" t="s">
        <v>792</v>
      </c>
      <c r="BO41" t="s">
        <v>793</v>
      </c>
      <c r="BP41" t="s">
        <v>794</v>
      </c>
      <c r="BQ41" t="s">
        <v>370</v>
      </c>
      <c r="BR41" t="s">
        <v>371</v>
      </c>
      <c r="BS41" t="s">
        <v>795</v>
      </c>
      <c r="BT41">
        <v>7855</v>
      </c>
      <c r="BU41" t="s">
        <v>796</v>
      </c>
      <c r="BV41" s="22">
        <f t="shared" si="21"/>
        <v>81</v>
      </c>
      <c r="BW41" s="22" t="str">
        <f t="shared" si="22"/>
        <v>2126-4600 2126-4602</v>
      </c>
      <c r="BX41" t="s">
        <v>797</v>
      </c>
      <c r="BY41" t="s">
        <v>798</v>
      </c>
      <c r="BZ41" t="s">
        <v>799</v>
      </c>
      <c r="CF41">
        <v>81</v>
      </c>
      <c r="CG41">
        <v>21264600</v>
      </c>
      <c r="CH41" s="22" t="b">
        <f t="shared" ref="CH41:CH49" si="26">CF41=CJ41</f>
        <v>1</v>
      </c>
      <c r="CI41" s="22" t="str">
        <f t="shared" si="23"/>
        <v>2126-4600</v>
      </c>
      <c r="CJ41">
        <v>81</v>
      </c>
      <c r="CK41">
        <v>21264602</v>
      </c>
      <c r="CM41" s="22" t="str">
        <f t="shared" si="24"/>
        <v>2126-4602</v>
      </c>
      <c r="CP41" s="22">
        <f t="shared" si="25"/>
        <v>8</v>
      </c>
      <c r="CS41" t="s">
        <v>3794</v>
      </c>
      <c r="CT41" t="s">
        <v>3795</v>
      </c>
    </row>
    <row r="42" spans="1:98" ht="72" thickBot="1">
      <c r="A42" s="25" t="s">
        <v>800</v>
      </c>
      <c r="B42" s="25" t="s">
        <v>801</v>
      </c>
      <c r="C42" s="25" t="s">
        <v>802</v>
      </c>
      <c r="D42" s="25" t="s">
        <v>397</v>
      </c>
      <c r="E42" s="38" t="s">
        <v>398</v>
      </c>
      <c r="F42" s="39" t="s">
        <v>396</v>
      </c>
      <c r="G42" s="61"/>
      <c r="H42" s="61"/>
      <c r="I42" s="50" t="s">
        <v>803</v>
      </c>
      <c r="J42" s="25" t="s">
        <v>710</v>
      </c>
      <c r="K42" s="25" t="s">
        <v>711</v>
      </c>
      <c r="L42" s="25" t="s">
        <v>191</v>
      </c>
      <c r="M42" s="25" t="s">
        <v>166</v>
      </c>
      <c r="N42" s="25">
        <v>11</v>
      </c>
      <c r="O42" s="41" t="s">
        <v>712</v>
      </c>
      <c r="P42" s="41" t="s">
        <v>713</v>
      </c>
      <c r="Q42" s="26" t="s">
        <v>714</v>
      </c>
      <c r="R42" s="53" t="s">
        <v>2205</v>
      </c>
      <c r="S42" s="42" t="str">
        <f t="shared" si="14"/>
        <v>UNIVERSIDADE ESTADUAL PAULISTA JULIO DE MESQUITA FILHO</v>
      </c>
      <c r="T42" s="42" t="str">
        <f t="shared" si="15"/>
        <v>UNESP</v>
      </c>
      <c r="U42" s="54" t="s">
        <v>396</v>
      </c>
      <c r="V42" s="42" t="s">
        <v>2260</v>
      </c>
      <c r="W42" s="43" t="s">
        <v>2309</v>
      </c>
      <c r="X42" s="28" t="str">
        <f t="shared" si="16"/>
        <v>Rua Quirino de Andrade, 215, Centro - São Paulo - SP</v>
      </c>
      <c r="Y42" s="28" t="str">
        <f t="shared" si="17"/>
        <v>01049-010</v>
      </c>
      <c r="Z42" s="55"/>
      <c r="AA42" s="55"/>
      <c r="AB42" s="28">
        <f t="shared" si="18"/>
        <v>11</v>
      </c>
      <c r="AC42" s="28" t="str">
        <f t="shared" si="19"/>
        <v xml:space="preserve"> 5627-0217</v>
      </c>
      <c r="AD42" s="28" t="str">
        <f t="shared" si="20"/>
        <v>reitor@unesp.br</v>
      </c>
      <c r="AF42" s="25" t="s">
        <v>804</v>
      </c>
      <c r="AG42" s="25" t="s">
        <v>805</v>
      </c>
      <c r="BK42" t="s">
        <v>671</v>
      </c>
      <c r="BL42" t="s">
        <v>806</v>
      </c>
      <c r="BM42" t="s">
        <v>807</v>
      </c>
      <c r="BN42" t="s">
        <v>808</v>
      </c>
      <c r="BO42" t="s">
        <v>809</v>
      </c>
      <c r="BP42" t="s">
        <v>810</v>
      </c>
      <c r="BQ42" t="s">
        <v>386</v>
      </c>
      <c r="BR42" t="s">
        <v>387</v>
      </c>
      <c r="BS42" t="s">
        <v>811</v>
      </c>
      <c r="BU42" t="s">
        <v>812</v>
      </c>
      <c r="BV42" s="22">
        <f t="shared" si="21"/>
        <v>85</v>
      </c>
      <c r="BW42" s="22" t="str">
        <f t="shared" si="22"/>
        <v>3217-1172 3217-1282</v>
      </c>
      <c r="BX42" t="s">
        <v>813</v>
      </c>
      <c r="BZ42" t="s">
        <v>814</v>
      </c>
      <c r="CF42">
        <v>85</v>
      </c>
      <c r="CG42">
        <v>32171172</v>
      </c>
      <c r="CH42" s="22" t="b">
        <f t="shared" si="26"/>
        <v>1</v>
      </c>
      <c r="CI42" s="22" t="str">
        <f t="shared" si="23"/>
        <v>3217-1172</v>
      </c>
      <c r="CJ42">
        <v>85</v>
      </c>
      <c r="CK42">
        <v>32171282</v>
      </c>
      <c r="CM42" s="22" t="str">
        <f t="shared" si="24"/>
        <v>3217-1282</v>
      </c>
      <c r="CP42" s="22">
        <f t="shared" si="25"/>
        <v>8</v>
      </c>
      <c r="CS42" t="s">
        <v>3798</v>
      </c>
      <c r="CT42" t="s">
        <v>3799</v>
      </c>
    </row>
    <row r="43" spans="1:98" ht="43.5" thickBot="1">
      <c r="A43" s="25" t="s">
        <v>815</v>
      </c>
      <c r="B43" s="25" t="s">
        <v>816</v>
      </c>
      <c r="C43" s="25" t="s">
        <v>817</v>
      </c>
      <c r="D43" s="25" t="s">
        <v>116</v>
      </c>
      <c r="E43" s="38" t="s">
        <v>117</v>
      </c>
      <c r="F43" s="39" t="s">
        <v>118</v>
      </c>
      <c r="G43" s="61"/>
      <c r="H43" s="61"/>
      <c r="I43" s="25" t="s">
        <v>2270</v>
      </c>
      <c r="J43" s="25" t="s">
        <v>119</v>
      </c>
      <c r="K43" s="25" t="s">
        <v>120</v>
      </c>
      <c r="L43" s="25" t="s">
        <v>121</v>
      </c>
      <c r="M43" s="25" t="s">
        <v>122</v>
      </c>
      <c r="N43" s="25">
        <v>21</v>
      </c>
      <c r="O43" s="41" t="s">
        <v>123</v>
      </c>
      <c r="P43" s="41" t="s">
        <v>124</v>
      </c>
      <c r="Q43" s="26" t="s">
        <v>125</v>
      </c>
      <c r="R43" s="53" t="s">
        <v>1841</v>
      </c>
      <c r="S43" s="42" t="str">
        <f t="shared" si="14"/>
        <v>FUNDAÇÃO COORDENAÇÃO DE PROJETOS, PESQUISAS E ESTUDOS TECNOLÓGICOS COPPETEC</v>
      </c>
      <c r="T43" s="42" t="str">
        <f t="shared" si="15"/>
        <v>COPPETEC</v>
      </c>
      <c r="U43" s="54" t="s">
        <v>126</v>
      </c>
      <c r="V43" s="42" t="s">
        <v>2244</v>
      </c>
      <c r="W43" s="43" t="s">
        <v>2293</v>
      </c>
      <c r="X43" s="28" t="str">
        <f t="shared" si="16"/>
        <v xml:space="preserve"> AVENIDA MONIZ ARAGÃO N.360 BLOCO I CGTEC - CIDADE UNIVERSITÁRIA -  RIO DE JANEIRO,  RJ</v>
      </c>
      <c r="Y43" s="28" t="str">
        <f t="shared" si="17"/>
        <v xml:space="preserve"> 21941-594 </v>
      </c>
      <c r="Z43" s="55"/>
      <c r="AA43" s="55"/>
      <c r="AB43" s="28">
        <f t="shared" si="18"/>
        <v>21</v>
      </c>
      <c r="AC43" s="28" t="str">
        <f t="shared" si="19"/>
        <v>3622-3464 3622-3400</v>
      </c>
      <c r="AD43" s="28" t="str">
        <f t="shared" si="20"/>
        <v>coppetec@coppetec.coppe.ufrj.br;
marilene@coppetec.coppe.ufrj.br</v>
      </c>
      <c r="AF43" s="55" t="s">
        <v>128</v>
      </c>
      <c r="AG43" s="55" t="s">
        <v>129</v>
      </c>
      <c r="BK43" t="s">
        <v>731</v>
      </c>
      <c r="BL43" t="s">
        <v>818</v>
      </c>
      <c r="BM43" t="s">
        <v>819</v>
      </c>
      <c r="BN43" t="s">
        <v>820</v>
      </c>
      <c r="BO43" t="s">
        <v>821</v>
      </c>
      <c r="BP43" t="s">
        <v>822</v>
      </c>
      <c r="BQ43" t="s">
        <v>357</v>
      </c>
      <c r="BR43" t="s">
        <v>358</v>
      </c>
      <c r="BS43" t="s">
        <v>823</v>
      </c>
      <c r="BU43" t="s">
        <v>824</v>
      </c>
      <c r="BV43" s="22">
        <f t="shared" si="21"/>
        <v>71</v>
      </c>
      <c r="BW43" s="22" t="str">
        <f t="shared" si="22"/>
        <v>3183-8430 3183-8429</v>
      </c>
      <c r="BX43" t="s">
        <v>825</v>
      </c>
      <c r="BY43" t="s">
        <v>826</v>
      </c>
      <c r="BZ43" t="s">
        <v>827</v>
      </c>
      <c r="CF43">
        <v>71</v>
      </c>
      <c r="CG43">
        <v>31838430</v>
      </c>
      <c r="CH43" s="22" t="b">
        <f t="shared" si="26"/>
        <v>1</v>
      </c>
      <c r="CI43" s="22" t="str">
        <f t="shared" si="23"/>
        <v>3183-8430</v>
      </c>
      <c r="CJ43">
        <v>71</v>
      </c>
      <c r="CK43">
        <v>31838429</v>
      </c>
      <c r="CM43" s="22" t="str">
        <f t="shared" si="24"/>
        <v>3183-8429</v>
      </c>
      <c r="CP43" s="22">
        <f t="shared" si="25"/>
        <v>8</v>
      </c>
      <c r="CS43" t="s">
        <v>3793</v>
      </c>
      <c r="CT43" t="s">
        <v>3801</v>
      </c>
    </row>
    <row r="44" spans="1:98" ht="57.75" thickBot="1">
      <c r="A44" s="25" t="s">
        <v>828</v>
      </c>
      <c r="B44" s="25" t="s">
        <v>829</v>
      </c>
      <c r="C44" s="25" t="s">
        <v>830</v>
      </c>
      <c r="D44" s="25" t="s">
        <v>337</v>
      </c>
      <c r="E44" s="38" t="s">
        <v>338</v>
      </c>
      <c r="F44" s="39" t="s">
        <v>336</v>
      </c>
      <c r="G44" s="40"/>
      <c r="H44" s="40"/>
      <c r="I44" s="25" t="s">
        <v>2278</v>
      </c>
      <c r="J44" s="25" t="s">
        <v>568</v>
      </c>
      <c r="K44" s="25" t="s">
        <v>569</v>
      </c>
      <c r="L44" s="25" t="s">
        <v>570</v>
      </c>
      <c r="M44" s="25" t="s">
        <v>571</v>
      </c>
      <c r="N44" s="25">
        <v>84</v>
      </c>
      <c r="O44" s="41" t="s">
        <v>572</v>
      </c>
      <c r="P44" s="41" t="s">
        <v>573</v>
      </c>
      <c r="Q44" s="26" t="s">
        <v>574</v>
      </c>
      <c r="R44" s="62" t="s">
        <v>1856</v>
      </c>
      <c r="S44" s="42" t="str">
        <f t="shared" si="14"/>
        <v>FUNDAÇÃO NORTE RIO GRANDENSE DE PESQUISA E CULTURA</v>
      </c>
      <c r="T44" s="42" t="str">
        <f t="shared" si="15"/>
        <v>FUNPEC</v>
      </c>
      <c r="U44" s="63" t="s">
        <v>575</v>
      </c>
      <c r="V44" s="42" t="s">
        <v>2255</v>
      </c>
      <c r="W44" s="64" t="s">
        <v>2310</v>
      </c>
      <c r="X44" s="28" t="str">
        <f t="shared" si="16"/>
        <v xml:space="preserve"> AVENIDA SALGADO FILHO, CAMPUS UNIVERSITÁRIO S/N -  NATAL,  RN</v>
      </c>
      <c r="Y44" s="28" t="str">
        <f t="shared" si="17"/>
        <v xml:space="preserve"> 59078-900 </v>
      </c>
      <c r="Z44" s="25"/>
      <c r="AA44" s="25"/>
      <c r="AB44" s="28">
        <f t="shared" si="18"/>
        <v>84</v>
      </c>
      <c r="AC44" s="28" t="str">
        <f t="shared" si="19"/>
        <v>3092-9225</v>
      </c>
      <c r="AD44" s="28" t="str">
        <f t="shared" si="20"/>
        <v xml:space="preserve">maitelli@funpec.br;
</v>
      </c>
      <c r="AF44" s="55" t="s">
        <v>576</v>
      </c>
      <c r="AG44" s="55" t="s">
        <v>577</v>
      </c>
      <c r="BK44" t="s">
        <v>786</v>
      </c>
      <c r="BL44" t="s">
        <v>831</v>
      </c>
      <c r="BM44" t="s">
        <v>832</v>
      </c>
      <c r="BN44" t="s">
        <v>787</v>
      </c>
      <c r="BO44" t="s">
        <v>833</v>
      </c>
      <c r="BP44" t="s">
        <v>428</v>
      </c>
      <c r="BQ44" t="s">
        <v>429</v>
      </c>
      <c r="BR44" t="s">
        <v>154</v>
      </c>
      <c r="BS44" t="s">
        <v>430</v>
      </c>
      <c r="BT44">
        <v>147</v>
      </c>
      <c r="BU44" t="s">
        <v>834</v>
      </c>
      <c r="BV44" s="22">
        <f t="shared" si="21"/>
        <v>16</v>
      </c>
      <c r="BW44" s="22" t="str">
        <f t="shared" si="22"/>
        <v>3351-9000 3351-8288</v>
      </c>
      <c r="BX44" t="s">
        <v>835</v>
      </c>
      <c r="BY44" t="s">
        <v>836</v>
      </c>
      <c r="BZ44" t="s">
        <v>837</v>
      </c>
      <c r="CF44">
        <v>16</v>
      </c>
      <c r="CG44">
        <v>33519000</v>
      </c>
      <c r="CH44" s="22" t="b">
        <f t="shared" si="26"/>
        <v>1</v>
      </c>
      <c r="CI44" s="22" t="str">
        <f t="shared" si="23"/>
        <v>3351-9000</v>
      </c>
      <c r="CJ44">
        <v>16</v>
      </c>
      <c r="CK44">
        <v>33518288</v>
      </c>
      <c r="CM44" s="22" t="str">
        <f t="shared" si="24"/>
        <v>3351-8288</v>
      </c>
      <c r="CP44" s="22">
        <f t="shared" si="25"/>
        <v>8</v>
      </c>
      <c r="CS44" t="s">
        <v>3796</v>
      </c>
      <c r="CT44" t="s">
        <v>3797</v>
      </c>
    </row>
    <row r="45" spans="1:98" ht="86.25" thickBot="1">
      <c r="A45" s="25" t="s">
        <v>838</v>
      </c>
      <c r="B45" s="25" t="s">
        <v>839</v>
      </c>
      <c r="C45" s="25" t="s">
        <v>840</v>
      </c>
      <c r="D45" s="25" t="s">
        <v>176</v>
      </c>
      <c r="E45" s="38" t="s">
        <v>177</v>
      </c>
      <c r="F45" s="39" t="s">
        <v>175</v>
      </c>
      <c r="G45" s="40"/>
      <c r="H45" s="40"/>
      <c r="I45" s="25" t="s">
        <v>2272</v>
      </c>
      <c r="J45" s="25" t="s">
        <v>189</v>
      </c>
      <c r="K45" s="25" t="s">
        <v>190</v>
      </c>
      <c r="L45" s="25" t="s">
        <v>191</v>
      </c>
      <c r="M45" s="25" t="s">
        <v>166</v>
      </c>
      <c r="N45" s="25">
        <v>11</v>
      </c>
      <c r="O45" s="41" t="s">
        <v>192</v>
      </c>
      <c r="P45" s="41" t="s">
        <v>193</v>
      </c>
      <c r="Q45" s="26" t="s">
        <v>194</v>
      </c>
      <c r="R45" s="62" t="s">
        <v>1872</v>
      </c>
      <c r="S45" s="42" t="str">
        <f t="shared" si="14"/>
        <v>FUNDAÇÃO DE APOIO À UNIVERSIDADE DE SÃO PAULO</v>
      </c>
      <c r="T45" s="42" t="str">
        <f t="shared" si="15"/>
        <v>FUSP</v>
      </c>
      <c r="U45" s="63" t="s">
        <v>195</v>
      </c>
      <c r="V45" s="42" t="s">
        <v>2246</v>
      </c>
      <c r="W45" s="64" t="s">
        <v>2311</v>
      </c>
      <c r="X45" s="28" t="str">
        <f t="shared" si="16"/>
        <v xml:space="preserve"> RUA AFRÂNIO PEIXOTO, 14 -  SÃO PAULO,  SP</v>
      </c>
      <c r="Y45" s="28" t="str">
        <f t="shared" si="17"/>
        <v xml:space="preserve"> 05508-220 </v>
      </c>
      <c r="Z45" s="25"/>
      <c r="AA45" s="25"/>
      <c r="AB45" s="28">
        <f t="shared" si="18"/>
        <v>11</v>
      </c>
      <c r="AC45" s="28" t="str">
        <f t="shared" si="19"/>
        <v>3035-0585 3035-0550</v>
      </c>
      <c r="AD45" s="28" t="str">
        <f t="shared" si="20"/>
        <v>fusp@fusp.org.br;
gislene@fusp.org.br</v>
      </c>
      <c r="AF45" s="25" t="s">
        <v>196</v>
      </c>
      <c r="AG45" s="25" t="s">
        <v>197</v>
      </c>
      <c r="BK45" t="s">
        <v>841</v>
      </c>
      <c r="BL45" t="s">
        <v>842</v>
      </c>
      <c r="BM45" t="s">
        <v>843</v>
      </c>
      <c r="BN45" t="s">
        <v>844</v>
      </c>
      <c r="BO45" t="s">
        <v>845</v>
      </c>
      <c r="BP45" t="s">
        <v>105</v>
      </c>
      <c r="BQ45" t="s">
        <v>106</v>
      </c>
      <c r="BR45" t="s">
        <v>107</v>
      </c>
      <c r="BS45" t="s">
        <v>846</v>
      </c>
      <c r="BT45">
        <v>5153</v>
      </c>
      <c r="BU45" t="s">
        <v>847</v>
      </c>
      <c r="BV45" s="22">
        <f t="shared" si="21"/>
        <v>48</v>
      </c>
      <c r="BW45" s="22" t="str">
        <f t="shared" si="22"/>
        <v>3721-2514 3331-7495</v>
      </c>
      <c r="BX45" t="s">
        <v>848</v>
      </c>
      <c r="BY45" t="s">
        <v>849</v>
      </c>
      <c r="BZ45" t="s">
        <v>850</v>
      </c>
      <c r="CF45">
        <v>48</v>
      </c>
      <c r="CG45">
        <v>37212514</v>
      </c>
      <c r="CH45" s="22" t="b">
        <f t="shared" si="26"/>
        <v>1</v>
      </c>
      <c r="CI45" s="22" t="str">
        <f t="shared" si="23"/>
        <v>3721-2514</v>
      </c>
      <c r="CJ45">
        <v>48</v>
      </c>
      <c r="CK45">
        <v>33317495</v>
      </c>
      <c r="CM45" s="22" t="str">
        <f t="shared" si="24"/>
        <v>3331-7495</v>
      </c>
      <c r="CP45" s="22">
        <f t="shared" si="25"/>
        <v>8</v>
      </c>
      <c r="CS45" t="s">
        <v>3796</v>
      </c>
      <c r="CT45" t="s">
        <v>3797</v>
      </c>
    </row>
    <row r="46" spans="1:98" ht="57.75" thickBot="1">
      <c r="A46" s="25" t="s">
        <v>851</v>
      </c>
      <c r="B46" s="25" t="s">
        <v>852</v>
      </c>
      <c r="C46" s="25" t="s">
        <v>853</v>
      </c>
      <c r="D46" s="25" t="s">
        <v>854</v>
      </c>
      <c r="E46" s="38" t="s">
        <v>338</v>
      </c>
      <c r="F46" s="39" t="s">
        <v>336</v>
      </c>
      <c r="G46" s="40"/>
      <c r="H46" s="40"/>
      <c r="I46" s="25" t="s">
        <v>2278</v>
      </c>
      <c r="J46" s="25" t="s">
        <v>568</v>
      </c>
      <c r="K46" s="25" t="s">
        <v>569</v>
      </c>
      <c r="L46" s="25" t="s">
        <v>570</v>
      </c>
      <c r="M46" s="25" t="s">
        <v>571</v>
      </c>
      <c r="N46" s="25">
        <v>84</v>
      </c>
      <c r="O46" s="41" t="s">
        <v>572</v>
      </c>
      <c r="P46" s="41" t="s">
        <v>573</v>
      </c>
      <c r="Q46" s="26" t="s">
        <v>574</v>
      </c>
      <c r="R46" s="62" t="s">
        <v>1894</v>
      </c>
      <c r="S46" s="42" t="str">
        <f t="shared" si="14"/>
        <v>FUNDAÇÃO NORTE RIO GRANDENSE DE PESQUISA E CULTURA</v>
      </c>
      <c r="T46" s="42" t="str">
        <f t="shared" si="15"/>
        <v>FUNPEC</v>
      </c>
      <c r="U46" s="63" t="s">
        <v>575</v>
      </c>
      <c r="V46" s="42" t="s">
        <v>2255</v>
      </c>
      <c r="W46" s="64" t="s">
        <v>2310</v>
      </c>
      <c r="X46" s="28" t="str">
        <f t="shared" si="16"/>
        <v xml:space="preserve"> AVENIDA SALGADO FILHO, CAMPUS UNIVERSITÁRIO S/N -  NATAL,  RN</v>
      </c>
      <c r="Y46" s="28" t="str">
        <f t="shared" si="17"/>
        <v xml:space="preserve"> 59078-900 </v>
      </c>
      <c r="Z46" s="25"/>
      <c r="AA46" s="25"/>
      <c r="AB46" s="28">
        <f t="shared" si="18"/>
        <v>84</v>
      </c>
      <c r="AC46" s="28" t="str">
        <f t="shared" si="19"/>
        <v>3092-9225</v>
      </c>
      <c r="AD46" s="28" t="str">
        <f t="shared" si="20"/>
        <v xml:space="preserve">maitelli@funpec.br;
</v>
      </c>
      <c r="AF46" s="25" t="s">
        <v>576</v>
      </c>
      <c r="AG46" s="25" t="s">
        <v>577</v>
      </c>
      <c r="BK46" t="s">
        <v>855</v>
      </c>
      <c r="BL46" t="s">
        <v>856</v>
      </c>
      <c r="BM46" t="s">
        <v>857</v>
      </c>
      <c r="BN46" t="s">
        <v>858</v>
      </c>
      <c r="BO46" t="s">
        <v>859</v>
      </c>
      <c r="BP46" t="s">
        <v>860</v>
      </c>
      <c r="BQ46" t="s">
        <v>444</v>
      </c>
      <c r="BR46" t="s">
        <v>445</v>
      </c>
      <c r="BS46" t="s">
        <v>861</v>
      </c>
      <c r="BU46" t="s">
        <v>862</v>
      </c>
      <c r="BV46" s="22">
        <f t="shared" si="21"/>
        <v>35</v>
      </c>
      <c r="BW46" s="22" t="str">
        <f t="shared" si="22"/>
        <v>3622-3543 3622-0107</v>
      </c>
      <c r="BX46" t="s">
        <v>863</v>
      </c>
      <c r="BY46" t="s">
        <v>864</v>
      </c>
      <c r="BZ46" t="s">
        <v>865</v>
      </c>
      <c r="CF46">
        <v>35</v>
      </c>
      <c r="CG46">
        <v>36223543</v>
      </c>
      <c r="CH46" s="22" t="b">
        <f t="shared" si="26"/>
        <v>1</v>
      </c>
      <c r="CI46" s="22" t="str">
        <f t="shared" si="23"/>
        <v>3622-3543</v>
      </c>
      <c r="CJ46">
        <v>35</v>
      </c>
      <c r="CK46">
        <v>36220107</v>
      </c>
      <c r="CM46" s="22" t="str">
        <f t="shared" si="24"/>
        <v>3622-0107</v>
      </c>
      <c r="CP46" s="22">
        <f t="shared" si="25"/>
        <v>8</v>
      </c>
      <c r="CS46" t="s">
        <v>3793</v>
      </c>
      <c r="CT46" t="s">
        <v>3801</v>
      </c>
    </row>
    <row r="47" spans="1:98" ht="72" thickBot="1">
      <c r="A47" s="25" t="s">
        <v>866</v>
      </c>
      <c r="B47" s="25" t="s">
        <v>867</v>
      </c>
      <c r="C47" s="25" t="s">
        <v>868</v>
      </c>
      <c r="D47" s="25" t="s">
        <v>86</v>
      </c>
      <c r="E47" s="38" t="s">
        <v>87</v>
      </c>
      <c r="F47" s="39" t="s">
        <v>88</v>
      </c>
      <c r="G47" s="40"/>
      <c r="H47" s="40"/>
      <c r="I47" s="25" t="s">
        <v>2269</v>
      </c>
      <c r="J47" s="25" t="s">
        <v>89</v>
      </c>
      <c r="K47" s="25" t="s">
        <v>90</v>
      </c>
      <c r="L47" s="25" t="s">
        <v>91</v>
      </c>
      <c r="M47" s="25" t="s">
        <v>92</v>
      </c>
      <c r="N47" s="25">
        <v>48</v>
      </c>
      <c r="O47" s="41" t="s">
        <v>93</v>
      </c>
      <c r="P47" s="41" t="s">
        <v>94</v>
      </c>
      <c r="Q47" s="26" t="s">
        <v>95</v>
      </c>
      <c r="R47" s="62" t="s">
        <v>1910</v>
      </c>
      <c r="S47" s="42" t="str">
        <f t="shared" si="14"/>
        <v>FUNDAÇÃO DE AMPARO À PESQUISA E EXTENSÃO UNIVERSITÁRIA</v>
      </c>
      <c r="T47" s="42" t="str">
        <f t="shared" si="15"/>
        <v>FAPEU</v>
      </c>
      <c r="U47" s="63" t="s">
        <v>841</v>
      </c>
      <c r="V47" s="42" t="s">
        <v>2263</v>
      </c>
      <c r="W47" s="64" t="s">
        <v>2312</v>
      </c>
      <c r="X47" s="28" t="str">
        <f t="shared" si="16"/>
        <v xml:space="preserve"> R DELFINO CONTI (CAMPUS UNIVERSITÁRIO DA UFSC) S/Nº -  FLORIANÓPOLIS,  SC</v>
      </c>
      <c r="Y47" s="28" t="str">
        <f t="shared" si="17"/>
        <v xml:space="preserve"> 88040-370 </v>
      </c>
      <c r="Z47" s="25"/>
      <c r="AA47" s="25"/>
      <c r="AB47" s="28">
        <f t="shared" si="18"/>
        <v>48</v>
      </c>
      <c r="AC47" s="28" t="str">
        <f t="shared" si="19"/>
        <v>3721-2514 3331-7495</v>
      </c>
      <c r="AD47" s="28" t="str">
        <f t="shared" si="20"/>
        <v xml:space="preserve">julio.passos@lepten.ufsc.br;
</v>
      </c>
      <c r="AF47" s="25" t="s">
        <v>869</v>
      </c>
      <c r="AG47" s="25" t="s">
        <v>870</v>
      </c>
      <c r="BK47" t="s">
        <v>871</v>
      </c>
      <c r="BL47" t="s">
        <v>872</v>
      </c>
      <c r="BM47" t="s">
        <v>873</v>
      </c>
      <c r="BN47" t="s">
        <v>874</v>
      </c>
      <c r="BO47" t="s">
        <v>875</v>
      </c>
      <c r="BP47" t="s">
        <v>493</v>
      </c>
      <c r="BQ47" t="s">
        <v>494</v>
      </c>
      <c r="BR47" t="s">
        <v>137</v>
      </c>
      <c r="BS47" t="s">
        <v>876</v>
      </c>
      <c r="BU47" t="s">
        <v>877</v>
      </c>
      <c r="BV47" s="22">
        <f t="shared" si="21"/>
        <v>21</v>
      </c>
      <c r="BW47" s="22" t="str">
        <f t="shared" si="22"/>
        <v>2109-1661 2613-1661</v>
      </c>
      <c r="BX47" t="s">
        <v>497</v>
      </c>
      <c r="BY47" t="s">
        <v>878</v>
      </c>
      <c r="BZ47" t="s">
        <v>879</v>
      </c>
      <c r="CF47">
        <v>21</v>
      </c>
      <c r="CG47">
        <v>21091661</v>
      </c>
      <c r="CH47" s="22" t="b">
        <f t="shared" si="26"/>
        <v>1</v>
      </c>
      <c r="CI47" s="22" t="str">
        <f t="shared" si="23"/>
        <v>2109-1661</v>
      </c>
      <c r="CJ47">
        <v>21</v>
      </c>
      <c r="CK47">
        <v>26131661</v>
      </c>
      <c r="CM47" s="22" t="str">
        <f t="shared" si="24"/>
        <v>2613-1661</v>
      </c>
      <c r="CP47" s="22">
        <f t="shared" si="25"/>
        <v>8</v>
      </c>
      <c r="CS47" t="s">
        <v>3793</v>
      </c>
      <c r="CT47" t="s">
        <v>3801</v>
      </c>
    </row>
    <row r="48" spans="1:98" ht="72" thickBot="1">
      <c r="A48" s="25" t="s">
        <v>880</v>
      </c>
      <c r="B48" s="25" t="s">
        <v>881</v>
      </c>
      <c r="C48" s="25" t="s">
        <v>882</v>
      </c>
      <c r="D48" s="25" t="s">
        <v>439</v>
      </c>
      <c r="E48" s="38" t="s">
        <v>440</v>
      </c>
      <c r="F48" s="39" t="s">
        <v>438</v>
      </c>
      <c r="G48" s="40"/>
      <c r="H48" s="40"/>
      <c r="I48" s="50" t="s">
        <v>2282</v>
      </c>
      <c r="J48" s="25" t="s">
        <v>883</v>
      </c>
      <c r="K48" s="25" t="s">
        <v>884</v>
      </c>
      <c r="L48" s="25" t="s">
        <v>885</v>
      </c>
      <c r="M48" s="25" t="s">
        <v>61</v>
      </c>
      <c r="N48" s="25">
        <v>35</v>
      </c>
      <c r="O48" s="41">
        <v>36291108</v>
      </c>
      <c r="P48" s="41" t="s">
        <v>886</v>
      </c>
      <c r="Q48" s="26" t="s">
        <v>887</v>
      </c>
      <c r="R48" s="62" t="s">
        <v>1926</v>
      </c>
      <c r="S48" s="42" t="str">
        <f t="shared" si="14"/>
        <v>FUNDAÇÃO DE APOIO AO ENSINO, PESQUISA E EXTENSÃO DE ITAJUBÁ</v>
      </c>
      <c r="T48" s="42" t="str">
        <f t="shared" si="15"/>
        <v>FAPEPE</v>
      </c>
      <c r="U48" s="63" t="s">
        <v>855</v>
      </c>
      <c r="V48" s="42" t="s">
        <v>2264</v>
      </c>
      <c r="W48" s="64" t="s">
        <v>2313</v>
      </c>
      <c r="X48" s="28" t="str">
        <f t="shared" si="16"/>
        <v xml:space="preserve"> AVENIDA PAULO CARNEIRO SANTIAGO N.472 -  ITAJUBÁ,  MG</v>
      </c>
      <c r="Y48" s="28" t="str">
        <f t="shared" si="17"/>
        <v xml:space="preserve"> 37500-191 </v>
      </c>
      <c r="Z48" s="25"/>
      <c r="AA48" s="25"/>
      <c r="AB48" s="28">
        <f t="shared" si="18"/>
        <v>35</v>
      </c>
      <c r="AC48" s="28" t="str">
        <f t="shared" si="19"/>
        <v>3622-3543 3622-0107</v>
      </c>
      <c r="AD48" s="28" t="str">
        <f t="shared" si="20"/>
        <v xml:space="preserve">patricia@fapepe.org.br;
</v>
      </c>
      <c r="AF48" s="25" t="s">
        <v>888</v>
      </c>
      <c r="AG48" s="25" t="s">
        <v>889</v>
      </c>
      <c r="BK48" t="s">
        <v>890</v>
      </c>
      <c r="BL48" t="s">
        <v>891</v>
      </c>
      <c r="BM48" t="s">
        <v>892</v>
      </c>
      <c r="BN48" t="s">
        <v>893</v>
      </c>
      <c r="BO48" t="s">
        <v>894</v>
      </c>
      <c r="BP48" t="s">
        <v>509</v>
      </c>
      <c r="BQ48" t="s">
        <v>510</v>
      </c>
      <c r="BR48" t="s">
        <v>238</v>
      </c>
      <c r="BS48" t="s">
        <v>895</v>
      </c>
      <c r="BT48">
        <v>4001</v>
      </c>
      <c r="BU48" t="s">
        <v>896</v>
      </c>
      <c r="BV48" s="22">
        <f t="shared" si="21"/>
        <v>55</v>
      </c>
      <c r="BW48" s="22" t="str">
        <f t="shared" si="22"/>
        <v>3226-6900 3220-8402</v>
      </c>
      <c r="BX48" t="s">
        <v>897</v>
      </c>
      <c r="BZ48" t="s">
        <v>898</v>
      </c>
      <c r="CF48">
        <v>55</v>
      </c>
      <c r="CG48">
        <v>32266900</v>
      </c>
      <c r="CH48" s="22" t="b">
        <f t="shared" si="26"/>
        <v>1</v>
      </c>
      <c r="CI48" s="22" t="str">
        <f t="shared" si="23"/>
        <v>3226-6900</v>
      </c>
      <c r="CJ48">
        <v>55</v>
      </c>
      <c r="CK48">
        <v>32208402</v>
      </c>
      <c r="CM48" s="22" t="str">
        <f t="shared" si="24"/>
        <v>3220-8402</v>
      </c>
      <c r="CP48" s="22">
        <f t="shared" si="25"/>
        <v>8</v>
      </c>
      <c r="CS48" t="s">
        <v>3798</v>
      </c>
      <c r="CT48" t="s">
        <v>3799</v>
      </c>
    </row>
    <row r="49" spans="1:98" ht="57.75" thickBot="1">
      <c r="A49" s="25" t="s">
        <v>899</v>
      </c>
      <c r="B49" s="25" t="s">
        <v>900</v>
      </c>
      <c r="C49" s="25" t="s">
        <v>901</v>
      </c>
      <c r="D49" s="25" t="s">
        <v>902</v>
      </c>
      <c r="E49" s="38" t="s">
        <v>367</v>
      </c>
      <c r="F49" s="39" t="s">
        <v>365</v>
      </c>
      <c r="G49" s="40"/>
      <c r="H49" s="40"/>
      <c r="I49" s="25" t="s">
        <v>2279</v>
      </c>
      <c r="J49" s="25" t="s">
        <v>641</v>
      </c>
      <c r="K49" s="25" t="s">
        <v>642</v>
      </c>
      <c r="L49" s="25" t="s">
        <v>643</v>
      </c>
      <c r="M49" s="25" t="s">
        <v>644</v>
      </c>
      <c r="N49" s="25">
        <v>81</v>
      </c>
      <c r="O49" s="41" t="s">
        <v>645</v>
      </c>
      <c r="P49" s="41" t="s">
        <v>646</v>
      </c>
      <c r="Q49" s="26" t="s">
        <v>647</v>
      </c>
      <c r="R49" s="62" t="s">
        <v>1948</v>
      </c>
      <c r="S49" s="42" t="str">
        <f t="shared" si="14"/>
        <v>FUNDAÇÃO DE APOIO AO DESENVOLVIMENTO DA UNIVERSIDADE FEDERAL DE PERNAMBUCO</v>
      </c>
      <c r="T49" s="42" t="str">
        <f t="shared" si="15"/>
        <v>FADE-UFPE</v>
      </c>
      <c r="U49" s="63" t="s">
        <v>648</v>
      </c>
      <c r="V49" s="42" t="s">
        <v>2258</v>
      </c>
      <c r="W49" s="64" t="s">
        <v>2304</v>
      </c>
      <c r="X49" s="28" t="str">
        <f t="shared" si="16"/>
        <v xml:space="preserve"> RUA ACADÊMICO HELIO RAMOS, N º 336 -  RECIFE,  PE</v>
      </c>
      <c r="Y49" s="28" t="str">
        <f t="shared" si="17"/>
        <v xml:space="preserve"> 50740-533 </v>
      </c>
      <c r="Z49" s="25"/>
      <c r="AA49" s="25"/>
      <c r="AB49" s="28">
        <f t="shared" si="18"/>
        <v>81</v>
      </c>
      <c r="AC49" s="28" t="str">
        <f t="shared" si="19"/>
        <v>2126-4600 2126-4602</v>
      </c>
      <c r="AD49" s="28" t="str">
        <f t="shared" si="20"/>
        <v xml:space="preserve">fade@fade.org.br;
</v>
      </c>
      <c r="AF49" s="25" t="s">
        <v>649</v>
      </c>
      <c r="AG49" s="25" t="s">
        <v>650</v>
      </c>
      <c r="BK49" t="s">
        <v>903</v>
      </c>
      <c r="BL49" t="s">
        <v>904</v>
      </c>
      <c r="BM49" t="s">
        <v>905</v>
      </c>
      <c r="BN49" t="s">
        <v>906</v>
      </c>
      <c r="BO49" t="s">
        <v>907</v>
      </c>
      <c r="BP49" t="s">
        <v>532</v>
      </c>
      <c r="BQ49" t="s">
        <v>533</v>
      </c>
      <c r="BR49" t="s">
        <v>534</v>
      </c>
      <c r="BS49" t="s">
        <v>908</v>
      </c>
      <c r="BT49">
        <v>9918</v>
      </c>
      <c r="BU49" t="s">
        <v>909</v>
      </c>
      <c r="BV49" s="22">
        <f t="shared" si="21"/>
        <v>27</v>
      </c>
      <c r="BW49" s="22" t="str">
        <f t="shared" si="22"/>
        <v>3345-7555</v>
      </c>
      <c r="BX49" t="s">
        <v>157</v>
      </c>
      <c r="BY49" t="s">
        <v>910</v>
      </c>
      <c r="BZ49" t="s">
        <v>911</v>
      </c>
      <c r="CF49">
        <v>27</v>
      </c>
      <c r="CG49">
        <v>33457555</v>
      </c>
      <c r="CH49" s="22" t="b">
        <f t="shared" si="26"/>
        <v>0</v>
      </c>
      <c r="CI49" s="22" t="str">
        <f t="shared" si="23"/>
        <v>3345-7555</v>
      </c>
      <c r="CM49" s="22" t="str">
        <f t="shared" si="24"/>
        <v>-</v>
      </c>
      <c r="CP49" s="22">
        <f t="shared" si="25"/>
        <v>8</v>
      </c>
      <c r="CS49" t="s">
        <v>3794</v>
      </c>
      <c r="CT49" t="s">
        <v>3795</v>
      </c>
    </row>
    <row r="50" spans="1:98" ht="72" thickBot="1">
      <c r="A50" s="25" t="s">
        <v>912</v>
      </c>
      <c r="B50" s="25" t="s">
        <v>913</v>
      </c>
      <c r="C50" s="25" t="s">
        <v>914</v>
      </c>
      <c r="D50" s="25" t="s">
        <v>366</v>
      </c>
      <c r="E50" s="38" t="s">
        <v>367</v>
      </c>
      <c r="F50" s="39" t="s">
        <v>365</v>
      </c>
      <c r="G50" s="40"/>
      <c r="H50" s="40"/>
      <c r="I50" s="25" t="s">
        <v>2279</v>
      </c>
      <c r="J50" s="25" t="s">
        <v>641</v>
      </c>
      <c r="K50" s="25" t="s">
        <v>642</v>
      </c>
      <c r="L50" s="25" t="s">
        <v>643</v>
      </c>
      <c r="M50" s="25" t="s">
        <v>644</v>
      </c>
      <c r="N50" s="25">
        <v>81</v>
      </c>
      <c r="O50" s="41" t="s">
        <v>645</v>
      </c>
      <c r="P50" s="41" t="s">
        <v>646</v>
      </c>
      <c r="Q50" s="26" t="s">
        <v>647</v>
      </c>
      <c r="R50" s="62" t="s">
        <v>1962</v>
      </c>
      <c r="S50" s="42" t="str">
        <f t="shared" si="14"/>
        <v>FUNDAÇÃO DE APOIO AO DESENVOLVIMENTO DA UNIVERSIDADE FEDERAL DE PERNAMBUCO</v>
      </c>
      <c r="T50" s="42" t="str">
        <f t="shared" si="15"/>
        <v>FADE-UFPE</v>
      </c>
      <c r="U50" s="63" t="s">
        <v>648</v>
      </c>
      <c r="V50" s="42" t="s">
        <v>2258</v>
      </c>
      <c r="W50" s="64" t="s">
        <v>2304</v>
      </c>
      <c r="X50" s="28" t="str">
        <f t="shared" si="16"/>
        <v xml:space="preserve"> RUA ACADÊMICO HELIO RAMOS, N º 336 -  RECIFE,  PE</v>
      </c>
      <c r="Y50" s="28" t="str">
        <f t="shared" si="17"/>
        <v xml:space="preserve"> 50740-533 </v>
      </c>
      <c r="Z50" s="25"/>
      <c r="AA50" s="25"/>
      <c r="AB50" s="28">
        <f t="shared" si="18"/>
        <v>81</v>
      </c>
      <c r="AC50" s="28" t="str">
        <f t="shared" si="19"/>
        <v>2126-4600 2126-4602</v>
      </c>
      <c r="AD50" s="28" t="str">
        <f t="shared" si="20"/>
        <v xml:space="preserve">fade@fade.org.br;
</v>
      </c>
      <c r="AF50" s="25" t="s">
        <v>649</v>
      </c>
      <c r="AG50" s="25" t="s">
        <v>650</v>
      </c>
      <c r="BK50" t="s">
        <v>915</v>
      </c>
      <c r="BL50" t="s">
        <v>916</v>
      </c>
      <c r="BM50" t="s">
        <v>917</v>
      </c>
      <c r="BN50" t="s">
        <v>918</v>
      </c>
      <c r="BO50" t="s">
        <v>919</v>
      </c>
      <c r="BP50" t="s">
        <v>920</v>
      </c>
      <c r="BQ50" t="s">
        <v>558</v>
      </c>
      <c r="BR50" t="s">
        <v>559</v>
      </c>
      <c r="BS50" t="s">
        <v>921</v>
      </c>
      <c r="BU50" t="s">
        <v>922</v>
      </c>
      <c r="BV50" s="22">
        <f t="shared" si="21"/>
        <v>98</v>
      </c>
      <c r="BW50" s="22" t="str">
        <f t="shared" si="22"/>
        <v>4009-1000</v>
      </c>
      <c r="BX50" t="s">
        <v>157</v>
      </c>
      <c r="BY50" t="s">
        <v>923</v>
      </c>
      <c r="BZ50" t="s">
        <v>924</v>
      </c>
      <c r="CF50">
        <v>98</v>
      </c>
      <c r="CG50">
        <v>40091000</v>
      </c>
      <c r="CH50" s="22"/>
      <c r="CI50" s="22" t="str">
        <f t="shared" si="23"/>
        <v>4009-1000</v>
      </c>
      <c r="CM50" s="22" t="str">
        <f t="shared" si="24"/>
        <v>-</v>
      </c>
      <c r="CP50" s="22">
        <f t="shared" si="25"/>
        <v>8</v>
      </c>
      <c r="CS50" t="s">
        <v>3794</v>
      </c>
      <c r="CT50" t="s">
        <v>3795</v>
      </c>
    </row>
    <row r="51" spans="1:98" ht="100.5" thickBot="1">
      <c r="A51" s="25" t="s">
        <v>925</v>
      </c>
      <c r="B51" s="25" t="s">
        <v>926</v>
      </c>
      <c r="C51" s="25" t="s">
        <v>927</v>
      </c>
      <c r="D51" s="25" t="s">
        <v>928</v>
      </c>
      <c r="E51" s="38" t="s">
        <v>465</v>
      </c>
      <c r="F51" s="39" t="s">
        <v>463</v>
      </c>
      <c r="G51" s="40"/>
      <c r="H51" s="40"/>
      <c r="I51" s="50" t="s">
        <v>2283</v>
      </c>
      <c r="J51" s="25" t="s">
        <v>929</v>
      </c>
      <c r="K51" s="25" t="s">
        <v>930</v>
      </c>
      <c r="L51" s="25" t="s">
        <v>931</v>
      </c>
      <c r="M51" s="25" t="s">
        <v>166</v>
      </c>
      <c r="N51" s="25">
        <v>11</v>
      </c>
      <c r="O51" s="41" t="s">
        <v>932</v>
      </c>
      <c r="P51" s="41" t="s">
        <v>933</v>
      </c>
      <c r="Q51" s="26" t="s">
        <v>934</v>
      </c>
      <c r="R51" s="62" t="s">
        <v>1979</v>
      </c>
      <c r="S51" s="42" t="str">
        <f t="shared" si="14"/>
        <v>FUNDAÇÃO DE DESENVOLVIMENTO DA PESQUISA</v>
      </c>
      <c r="T51" s="42" t="str">
        <f t="shared" si="15"/>
        <v>FUNDEP</v>
      </c>
      <c r="U51" s="63" t="s">
        <v>65</v>
      </c>
      <c r="V51" s="42" t="s">
        <v>2242</v>
      </c>
      <c r="W51" s="64" t="s">
        <v>2314</v>
      </c>
      <c r="X51" s="28" t="str">
        <f t="shared" si="16"/>
        <v xml:space="preserve"> AVENIDA ANTÔNIO CARLOS, Nº 6627 - UNIDADE ADMINISTRATIVA II - CAMPUS UFMG -  BELO HORIZONTE,  MG</v>
      </c>
      <c r="Y51" s="28" t="str">
        <f t="shared" si="17"/>
        <v xml:space="preserve"> 30120-972 </v>
      </c>
      <c r="Z51" s="25"/>
      <c r="AA51" s="25"/>
      <c r="AB51" s="28">
        <f t="shared" si="18"/>
        <v>31</v>
      </c>
      <c r="AC51" s="28" t="str">
        <f t="shared" si="19"/>
        <v>3409-4234 3409-4257</v>
      </c>
      <c r="AD51" s="28" t="str">
        <f t="shared" si="20"/>
        <v xml:space="preserve">ramonazevedo@fundep.com.br;
cadastro@fundep.com.br </v>
      </c>
      <c r="AF51" s="25" t="s">
        <v>66</v>
      </c>
      <c r="AG51" s="25" t="s">
        <v>67</v>
      </c>
      <c r="BK51" t="s">
        <v>935</v>
      </c>
      <c r="BL51" t="s">
        <v>936</v>
      </c>
      <c r="BM51" t="s">
        <v>937</v>
      </c>
      <c r="BN51" t="s">
        <v>938</v>
      </c>
      <c r="BO51" t="s">
        <v>939</v>
      </c>
      <c r="BP51" t="s">
        <v>940</v>
      </c>
      <c r="BQ51" t="s">
        <v>584</v>
      </c>
      <c r="BR51" t="s">
        <v>343</v>
      </c>
      <c r="BS51" t="s">
        <v>585</v>
      </c>
      <c r="BT51">
        <v>137</v>
      </c>
      <c r="BU51" t="s">
        <v>941</v>
      </c>
      <c r="BV51" s="22">
        <f t="shared" si="21"/>
        <v>84</v>
      </c>
      <c r="BW51" s="22" t="str">
        <f t="shared" si="22"/>
        <v>3312-0503 3315-1744</v>
      </c>
      <c r="BX51" t="s">
        <v>942</v>
      </c>
      <c r="BY51" t="s">
        <v>943</v>
      </c>
      <c r="BZ51" t="s">
        <v>944</v>
      </c>
      <c r="CF51">
        <v>84</v>
      </c>
      <c r="CG51">
        <v>33120503</v>
      </c>
      <c r="CH51" s="22" t="b">
        <f>CF51=CJ51</f>
        <v>1</v>
      </c>
      <c r="CI51" s="22" t="str">
        <f t="shared" si="23"/>
        <v>3312-0503</v>
      </c>
      <c r="CJ51">
        <v>84</v>
      </c>
      <c r="CK51">
        <v>33151744</v>
      </c>
      <c r="CM51" s="22" t="str">
        <f t="shared" si="24"/>
        <v>3315-1744</v>
      </c>
      <c r="CP51" s="22">
        <f t="shared" si="25"/>
        <v>8</v>
      </c>
      <c r="CS51" t="s">
        <v>3794</v>
      </c>
      <c r="CT51" t="s">
        <v>3795</v>
      </c>
    </row>
    <row r="52" spans="1:98" ht="72" thickBot="1">
      <c r="A52" s="25" t="s">
        <v>945</v>
      </c>
      <c r="B52" s="25" t="s">
        <v>946</v>
      </c>
      <c r="C52" s="25" t="s">
        <v>947</v>
      </c>
      <c r="D52" s="25" t="s">
        <v>232</v>
      </c>
      <c r="E52" s="38" t="s">
        <v>233</v>
      </c>
      <c r="F52" s="39" t="s">
        <v>231</v>
      </c>
      <c r="G52" s="66" t="s">
        <v>948</v>
      </c>
      <c r="H52" s="40"/>
      <c r="I52" s="50" t="s">
        <v>2250</v>
      </c>
      <c r="J52" s="25" t="s">
        <v>326</v>
      </c>
      <c r="K52" s="25" t="s">
        <v>327</v>
      </c>
      <c r="L52" s="25" t="s">
        <v>328</v>
      </c>
      <c r="M52" s="25" t="s">
        <v>329</v>
      </c>
      <c r="N52" s="25">
        <v>51</v>
      </c>
      <c r="O52" s="41" t="s">
        <v>330</v>
      </c>
      <c r="P52" s="41" t="s">
        <v>331</v>
      </c>
      <c r="Q52" s="26" t="s">
        <v>332</v>
      </c>
      <c r="R52" s="62" t="s">
        <v>2228</v>
      </c>
      <c r="S52" s="42" t="str">
        <f t="shared" si="14"/>
        <v>FUNDAÇÃO LUIZ ENGLERT</v>
      </c>
      <c r="T52" s="42" t="str">
        <f t="shared" si="15"/>
        <v>FLE</v>
      </c>
      <c r="U52" s="63" t="s">
        <v>333</v>
      </c>
      <c r="V52" s="42" t="s">
        <v>2250</v>
      </c>
      <c r="W52" s="64" t="s">
        <v>2297</v>
      </c>
      <c r="X52" s="28" t="str">
        <f t="shared" si="16"/>
        <v xml:space="preserve"> RUA MATIAS JOSÉ BINS, Nº 364 -  PORTO ALEGRE,  RS</v>
      </c>
      <c r="Y52" s="28" t="str">
        <f t="shared" si="17"/>
        <v xml:space="preserve"> 90001-970 </v>
      </c>
      <c r="Z52" s="25"/>
      <c r="AA52" s="25"/>
      <c r="AB52" s="28">
        <f t="shared" si="18"/>
        <v>51</v>
      </c>
      <c r="AC52" s="28" t="str">
        <f t="shared" si="19"/>
        <v>3286-4343</v>
      </c>
      <c r="AD52" s="28" t="str">
        <f t="shared" si="20"/>
        <v xml:space="preserve">andre.zingano@fle.org.br;
</v>
      </c>
      <c r="AF52" s="25" t="s">
        <v>334</v>
      </c>
      <c r="AG52" s="25" t="s">
        <v>335</v>
      </c>
      <c r="CS52" t="s">
        <v>3794</v>
      </c>
      <c r="CT52" t="s">
        <v>3795</v>
      </c>
    </row>
    <row r="53" spans="1:98" ht="129" thickBot="1">
      <c r="A53" s="25" t="s">
        <v>949</v>
      </c>
      <c r="B53" s="25" t="s">
        <v>950</v>
      </c>
      <c r="C53" s="25" t="s">
        <v>951</v>
      </c>
      <c r="D53" s="25" t="s">
        <v>489</v>
      </c>
      <c r="E53" s="38" t="s">
        <v>490</v>
      </c>
      <c r="F53" s="39" t="s">
        <v>488</v>
      </c>
      <c r="G53" s="40"/>
      <c r="H53" s="40"/>
      <c r="I53" s="25" t="s">
        <v>2284</v>
      </c>
      <c r="J53" s="25" t="s">
        <v>952</v>
      </c>
      <c r="K53" s="25" t="s">
        <v>953</v>
      </c>
      <c r="L53" s="25" t="s">
        <v>954</v>
      </c>
      <c r="M53" s="25" t="s">
        <v>122</v>
      </c>
      <c r="N53" s="25">
        <v>21</v>
      </c>
      <c r="O53" s="41" t="s">
        <v>955</v>
      </c>
      <c r="P53" s="41" t="s">
        <v>956</v>
      </c>
      <c r="Q53" s="26" t="s">
        <v>957</v>
      </c>
      <c r="R53" s="62" t="s">
        <v>2231</v>
      </c>
      <c r="S53" s="42" t="str">
        <f t="shared" si="14"/>
        <v>FUNDAÇÃO EUCLIDES DA CUNHA DE APOIO INSTITUCIONAL À UFF</v>
      </c>
      <c r="T53" s="42" t="str">
        <f t="shared" si="15"/>
        <v>FEC</v>
      </c>
      <c r="U53" s="63" t="s">
        <v>871</v>
      </c>
      <c r="V53" s="42" t="s">
        <v>2265</v>
      </c>
      <c r="W53" s="64" t="s">
        <v>2315</v>
      </c>
      <c r="X53" s="28" t="str">
        <f t="shared" si="16"/>
        <v xml:space="preserve"> RUA MIGUEL DE FRIAS, 123 PARTE  -  NITERÓI,  RJ</v>
      </c>
      <c r="Y53" s="28" t="str">
        <f t="shared" si="17"/>
        <v xml:space="preserve"> 24220-001 </v>
      </c>
      <c r="Z53" s="25"/>
      <c r="AA53" s="25"/>
      <c r="AB53" s="28">
        <f t="shared" si="18"/>
        <v>21</v>
      </c>
      <c r="AC53" s="28" t="str">
        <f t="shared" si="19"/>
        <v>2109-1661 2613-1661</v>
      </c>
      <c r="AD53" s="28" t="str">
        <f t="shared" si="20"/>
        <v>projetos@somosfec.org.br;
samantha.souza@somosfec.org.br</v>
      </c>
      <c r="AF53" s="25" t="s">
        <v>958</v>
      </c>
      <c r="AG53" s="25" t="s">
        <v>959</v>
      </c>
      <c r="CS53" t="s">
        <v>3793</v>
      </c>
      <c r="CT53" t="s">
        <v>3801</v>
      </c>
    </row>
    <row r="54" spans="1:98" ht="100.5" thickBot="1">
      <c r="A54" s="25" t="s">
        <v>960</v>
      </c>
      <c r="B54" s="25" t="s">
        <v>961</v>
      </c>
      <c r="C54" s="25" t="s">
        <v>962</v>
      </c>
      <c r="D54" s="25" t="s">
        <v>505</v>
      </c>
      <c r="E54" s="38" t="s">
        <v>506</v>
      </c>
      <c r="F54" s="39" t="s">
        <v>504</v>
      </c>
      <c r="G54" s="40"/>
      <c r="H54" s="40"/>
      <c r="I54" s="25" t="s">
        <v>2285</v>
      </c>
      <c r="J54" s="25" t="s">
        <v>963</v>
      </c>
      <c r="K54" s="25" t="s">
        <v>964</v>
      </c>
      <c r="L54" s="25" t="s">
        <v>965</v>
      </c>
      <c r="M54" s="25" t="s">
        <v>329</v>
      </c>
      <c r="N54" s="25">
        <v>55</v>
      </c>
      <c r="O54" s="41">
        <v>32208000</v>
      </c>
      <c r="P54" s="41" t="s">
        <v>966</v>
      </c>
      <c r="Q54" s="26" t="s">
        <v>967</v>
      </c>
      <c r="R54" s="62" t="s">
        <v>2024</v>
      </c>
      <c r="S54" s="42" t="s">
        <v>603</v>
      </c>
      <c r="T54" s="42" t="s">
        <v>604</v>
      </c>
      <c r="U54" s="63" t="s">
        <v>65</v>
      </c>
      <c r="V54" s="42" t="s">
        <v>2242</v>
      </c>
      <c r="W54" s="64" t="s">
        <v>2314</v>
      </c>
      <c r="X54" s="28" t="s">
        <v>2316</v>
      </c>
      <c r="Y54" s="28" t="s">
        <v>609</v>
      </c>
      <c r="Z54" s="25"/>
      <c r="AA54" s="25"/>
      <c r="AB54" s="28">
        <v>31</v>
      </c>
      <c r="AC54" s="28" t="s">
        <v>2317</v>
      </c>
      <c r="AD54" s="28" t="s">
        <v>67</v>
      </c>
      <c r="AF54" s="25" t="s">
        <v>66</v>
      </c>
      <c r="AG54" s="25" t="s">
        <v>67</v>
      </c>
      <c r="CS54" t="s">
        <v>3793</v>
      </c>
      <c r="CT54" t="s">
        <v>3801</v>
      </c>
    </row>
    <row r="55" spans="1:98" ht="171.75" thickBot="1">
      <c r="A55" s="25" t="s">
        <v>968</v>
      </c>
      <c r="B55" s="25" t="s">
        <v>969</v>
      </c>
      <c r="C55" s="25" t="s">
        <v>970</v>
      </c>
      <c r="D55" s="25" t="s">
        <v>528</v>
      </c>
      <c r="E55" s="38" t="s">
        <v>529</v>
      </c>
      <c r="F55" s="39" t="s">
        <v>527</v>
      </c>
      <c r="G55" s="40"/>
      <c r="H55" s="40"/>
      <c r="I55" s="25" t="s">
        <v>2286</v>
      </c>
      <c r="J55" s="25" t="s">
        <v>971</v>
      </c>
      <c r="K55" s="25" t="s">
        <v>972</v>
      </c>
      <c r="L55" s="25" t="s">
        <v>973</v>
      </c>
      <c r="M55" s="25" t="s">
        <v>974</v>
      </c>
      <c r="N55" s="25">
        <v>27</v>
      </c>
      <c r="O55" s="41" t="s">
        <v>975</v>
      </c>
      <c r="P55" s="41" t="s">
        <v>976</v>
      </c>
      <c r="Q55" s="26" t="s">
        <v>977</v>
      </c>
      <c r="R55" s="62" t="s">
        <v>2048</v>
      </c>
      <c r="S55" s="42" t="str">
        <f t="shared" si="14"/>
        <v>FUNDAÇÃO ESPÍRITO SANTENSE DE TECNOLOGIA - FEST</v>
      </c>
      <c r="T55" s="42" t="str">
        <f t="shared" si="15"/>
        <v>FEST</v>
      </c>
      <c r="U55" s="63" t="s">
        <v>903</v>
      </c>
      <c r="V55" s="42" t="s">
        <v>2266</v>
      </c>
      <c r="W55" s="64" t="s">
        <v>2266</v>
      </c>
      <c r="X55" s="28" t="str">
        <f t="shared" si="16"/>
        <v xml:space="preserve"> AVENIDA FERNANDO FERRARI N.845 CAMPUS UNIVERSITÁRIO -  VITÓRIA,  ES</v>
      </c>
      <c r="Y55" s="28" t="str">
        <f t="shared" si="17"/>
        <v xml:space="preserve"> 29075-010 </v>
      </c>
      <c r="Z55" s="25"/>
      <c r="AA55" s="25"/>
      <c r="AB55" s="28">
        <f t="shared" si="18"/>
        <v>27</v>
      </c>
      <c r="AC55" s="28" t="str">
        <f t="shared" si="19"/>
        <v>3345-7555</v>
      </c>
      <c r="AD55" s="28" t="str">
        <f t="shared" si="20"/>
        <v xml:space="preserve">armando.biondo@fest.org.br;
sabrina.felix797@fest.org.br;
camila.soares@fest.org.br </v>
      </c>
      <c r="AF55" s="25" t="s">
        <v>978</v>
      </c>
      <c r="AG55" s="25" t="s">
        <v>979</v>
      </c>
      <c r="CS55" t="s">
        <v>3793</v>
      </c>
      <c r="CT55" t="s">
        <v>3801</v>
      </c>
    </row>
    <row r="56" spans="1:98" ht="100.5" thickBot="1">
      <c r="A56" s="25" t="s">
        <v>980</v>
      </c>
      <c r="B56" s="25" t="s">
        <v>981</v>
      </c>
      <c r="C56" s="25" t="s">
        <v>982</v>
      </c>
      <c r="D56" s="25" t="s">
        <v>983</v>
      </c>
      <c r="E56" s="26" t="s">
        <v>554</v>
      </c>
      <c r="F56" s="39" t="s">
        <v>552</v>
      </c>
      <c r="G56" s="40"/>
      <c r="H56" s="40"/>
      <c r="I56" s="25" t="s">
        <v>2287</v>
      </c>
      <c r="J56" s="25" t="s">
        <v>984</v>
      </c>
      <c r="K56" s="25" t="s">
        <v>985</v>
      </c>
      <c r="L56" s="25" t="s">
        <v>986</v>
      </c>
      <c r="M56" s="25" t="s">
        <v>987</v>
      </c>
      <c r="N56" s="25">
        <v>98</v>
      </c>
      <c r="O56" s="41" t="s">
        <v>988</v>
      </c>
      <c r="P56" s="41" t="s">
        <v>989</v>
      </c>
      <c r="Q56" s="26" t="s">
        <v>990</v>
      </c>
      <c r="R56" s="62" t="s">
        <v>2061</v>
      </c>
      <c r="S56" s="42" t="str">
        <f t="shared" si="14"/>
        <v>FUNDAÇÃO SOUSÂNDRADE DE APOIO AO DESENVOLVIMENTO DA UFMA</v>
      </c>
      <c r="T56" s="42" t="str">
        <f t="shared" si="15"/>
        <v>FSADU</v>
      </c>
      <c r="U56" s="63" t="s">
        <v>915</v>
      </c>
      <c r="V56" s="42" t="s">
        <v>2267</v>
      </c>
      <c r="W56" s="64" t="s">
        <v>2318</v>
      </c>
      <c r="X56" s="28" t="str">
        <f t="shared" si="16"/>
        <v xml:space="preserve"> RUA DAS JUÇARAS, QUADRA 44 N.28  -  SÃO LUÍS,  MA</v>
      </c>
      <c r="Y56" s="28" t="str">
        <f t="shared" si="17"/>
        <v xml:space="preserve"> 65075-230 </v>
      </c>
      <c r="Z56" s="25"/>
      <c r="AA56" s="25"/>
      <c r="AB56" s="28">
        <f t="shared" si="18"/>
        <v>98</v>
      </c>
      <c r="AC56" s="28" t="str">
        <f t="shared" si="19"/>
        <v>4009-1000</v>
      </c>
      <c r="AD56" s="28" t="str">
        <f t="shared" si="20"/>
        <v>luciana@fsadu.org.br;
joanildamartins@fsadu.org.br</v>
      </c>
      <c r="AF56" s="25" t="s">
        <v>991</v>
      </c>
      <c r="AG56" s="25" t="s">
        <v>992</v>
      </c>
      <c r="CS56" t="s">
        <v>3798</v>
      </c>
      <c r="CT56" t="s">
        <v>3799</v>
      </c>
    </row>
    <row r="57" spans="1:98" ht="72" thickBot="1">
      <c r="A57" s="25" t="s">
        <v>993</v>
      </c>
      <c r="B57" s="25" t="s">
        <v>994</v>
      </c>
      <c r="C57" s="25" t="s">
        <v>995</v>
      </c>
      <c r="D57" s="25" t="s">
        <v>996</v>
      </c>
      <c r="E57" s="38" t="s">
        <v>580</v>
      </c>
      <c r="F57" s="39" t="s">
        <v>578</v>
      </c>
      <c r="G57" s="40"/>
      <c r="H57" s="40"/>
      <c r="I57" s="50" t="s">
        <v>2288</v>
      </c>
      <c r="J57" s="25" t="s">
        <v>997</v>
      </c>
      <c r="K57" s="25" t="s">
        <v>998</v>
      </c>
      <c r="L57" s="25" t="s">
        <v>999</v>
      </c>
      <c r="M57" s="25" t="s">
        <v>571</v>
      </c>
      <c r="N57" s="25">
        <v>84</v>
      </c>
      <c r="O57" s="41" t="s">
        <v>1000</v>
      </c>
      <c r="P57" s="41" t="s">
        <v>1001</v>
      </c>
      <c r="Q57" s="26" t="s">
        <v>1002</v>
      </c>
      <c r="R57" s="62" t="s">
        <v>2082</v>
      </c>
      <c r="S57" s="42" t="str">
        <f t="shared" si="14"/>
        <v>FUNDAÇÃO GUIMARÃES DUQUE</v>
      </c>
      <c r="T57" s="42" t="str">
        <f t="shared" si="15"/>
        <v>FGD</v>
      </c>
      <c r="U57" s="63" t="s">
        <v>935</v>
      </c>
      <c r="V57" s="42" t="s">
        <v>1003</v>
      </c>
      <c r="W57" s="64" t="s">
        <v>2319</v>
      </c>
      <c r="X57" s="28" t="str">
        <f t="shared" si="16"/>
        <v xml:space="preserve"> KM 47 DA BR 110 -  MOSSORÓ,  RN</v>
      </c>
      <c r="Y57" s="28" t="str">
        <f t="shared" si="17"/>
        <v xml:space="preserve"> 59625-900 </v>
      </c>
      <c r="Z57" s="25"/>
      <c r="AA57" s="25"/>
      <c r="AB57" s="28">
        <f t="shared" si="18"/>
        <v>84</v>
      </c>
      <c r="AC57" s="28" t="str">
        <f t="shared" si="19"/>
        <v>3312-0503 3315-1744</v>
      </c>
      <c r="AD57" s="28" t="str">
        <f t="shared" si="20"/>
        <v xml:space="preserve">andrepedro@ufersa.edu.br;
</v>
      </c>
      <c r="AF57" s="25" t="s">
        <v>1004</v>
      </c>
      <c r="AG57" s="25" t="s">
        <v>1005</v>
      </c>
      <c r="CS57" t="s">
        <v>3794</v>
      </c>
      <c r="CT57" t="s">
        <v>3795</v>
      </c>
    </row>
    <row r="60" spans="1:98">
      <c r="C60" s="67" t="s">
        <v>1006</v>
      </c>
    </row>
  </sheetData>
  <autoFilter ref="A1:P57" xr:uid="{00000000-0009-0000-0000-000001000000}"/>
  <mergeCells count="2">
    <mergeCell ref="AL1:AQ1"/>
    <mergeCell ref="AY1:BB1"/>
  </mergeCells>
  <hyperlinks>
    <hyperlink ref="Q10" r:id="rId1" xr:uid="{00000000-0004-0000-0100-000000000000}"/>
    <hyperlink ref="Q11" r:id="rId2" xr:uid="{00000000-0004-0000-0100-000001000000}"/>
    <hyperlink ref="Q18" r:id="rId3" xr:uid="{00000000-0004-0000-0100-000002000000}"/>
    <hyperlink ref="Q19" r:id="rId4" xr:uid="{00000000-0004-0000-0100-000003000000}"/>
    <hyperlink ref="Q24" r:id="rId5" xr:uid="{00000000-0004-0000-0100-000004000000}"/>
    <hyperlink ref="Q32" r:id="rId6" xr:uid="{00000000-0004-0000-0100-000005000000}"/>
    <hyperlink ref="Q47" r:id="rId7" xr:uid="{00000000-0004-0000-0100-000006000000}"/>
  </hyperlinks>
  <pageMargins left="0.511811024" right="0.511811024" top="0.78740157500000008" bottom="0.78740157500000008" header="0.31496062000000008" footer="0.31496062000000008"/>
  <pageSetup paperSize="0" fitToWidth="0" fitToHeight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59"/>
  <sheetViews>
    <sheetView topLeftCell="AB1" workbookViewId="0">
      <selection activeCell="BC4" sqref="BC4"/>
    </sheetView>
  </sheetViews>
  <sheetFormatPr defaultRowHeight="31.5" customHeight="1"/>
  <cols>
    <col min="1" max="3" width="9.140625" customWidth="1"/>
    <col min="4" max="4" width="47.7109375" customWidth="1"/>
    <col min="5" max="5" width="39.140625" hidden="1" customWidth="1"/>
    <col min="6" max="6" width="9.28515625" bestFit="1" customWidth="1"/>
    <col min="7" max="7" width="16.85546875" hidden="1" customWidth="1"/>
    <col min="8" max="8" width="11.28515625" customWidth="1"/>
    <col min="9" max="9" width="12.140625" bestFit="1" customWidth="1"/>
    <col min="10" max="12" width="12.140625" customWidth="1"/>
    <col min="13" max="13" width="9" bestFit="1" customWidth="1"/>
    <col min="14" max="14" width="12.140625" bestFit="1" customWidth="1"/>
    <col min="15" max="17" width="12.140625" customWidth="1"/>
    <col min="18" max="18" width="12.42578125" bestFit="1" customWidth="1"/>
    <col min="19" max="19" width="9.140625" customWidth="1"/>
    <col min="36" max="36" width="10.28515625" customWidth="1"/>
    <col min="55" max="55" width="10.7109375" bestFit="1" customWidth="1"/>
  </cols>
  <sheetData>
    <row r="1" spans="1:55" ht="31.5" customHeight="1" thickBot="1">
      <c r="B1" s="68" t="s">
        <v>1007</v>
      </c>
      <c r="C1" s="69"/>
      <c r="D1" s="69"/>
      <c r="E1" s="69"/>
      <c r="F1" s="69"/>
      <c r="G1" s="69"/>
      <c r="H1" s="69"/>
      <c r="I1" s="70" t="s">
        <v>1008</v>
      </c>
      <c r="J1" s="71"/>
      <c r="K1" s="71"/>
      <c r="L1" s="71"/>
      <c r="M1" s="72"/>
      <c r="N1" s="73" t="s">
        <v>1009</v>
      </c>
      <c r="O1" s="74"/>
      <c r="P1" s="75"/>
      <c r="Q1" s="75"/>
      <c r="R1" s="75"/>
      <c r="S1" s="76" t="s">
        <v>1010</v>
      </c>
      <c r="T1" s="77"/>
      <c r="U1" s="78"/>
      <c r="V1" s="78"/>
      <c r="W1" s="79"/>
      <c r="X1" s="73" t="s">
        <v>1011</v>
      </c>
      <c r="Y1" s="408" t="s">
        <v>1012</v>
      </c>
      <c r="Z1" s="408"/>
      <c r="AA1" s="408"/>
      <c r="AB1" s="408"/>
      <c r="AC1" s="76" t="s">
        <v>1013</v>
      </c>
      <c r="AD1" s="77"/>
      <c r="AE1" s="78"/>
      <c r="AF1" s="78"/>
      <c r="AG1" s="79"/>
      <c r="AH1" s="409" t="s">
        <v>2239</v>
      </c>
      <c r="AI1" s="410"/>
      <c r="AJ1" s="410"/>
      <c r="AK1" s="410"/>
      <c r="AL1" s="410"/>
      <c r="AM1" s="411" t="s">
        <v>2322</v>
      </c>
      <c r="AN1" s="412"/>
      <c r="AO1" s="412"/>
      <c r="AP1" s="412"/>
      <c r="AQ1" s="413"/>
      <c r="AR1" s="414" t="s">
        <v>2323</v>
      </c>
      <c r="AS1" s="415"/>
      <c r="AT1" s="415"/>
      <c r="AU1" s="415"/>
      <c r="AV1" s="416"/>
      <c r="AW1" s="411" t="s">
        <v>2650</v>
      </c>
      <c r="AX1" s="412"/>
      <c r="AY1" s="412"/>
      <c r="AZ1" s="412"/>
      <c r="BA1" s="413"/>
      <c r="BB1" t="s">
        <v>2324</v>
      </c>
    </row>
    <row r="2" spans="1:55" ht="31.5" customHeight="1" thickBot="1">
      <c r="B2" s="80" t="s">
        <v>1014</v>
      </c>
      <c r="C2" s="81" t="s">
        <v>1015</v>
      </c>
      <c r="D2" s="81" t="s">
        <v>19</v>
      </c>
      <c r="E2" s="81" t="s">
        <v>12</v>
      </c>
      <c r="F2" s="81" t="s">
        <v>1016</v>
      </c>
      <c r="G2" s="82" t="s">
        <v>1017</v>
      </c>
      <c r="H2" s="83" t="s">
        <v>1018</v>
      </c>
      <c r="I2" s="84" t="s">
        <v>1019</v>
      </c>
      <c r="J2" s="85" t="s">
        <v>1020</v>
      </c>
      <c r="K2" s="85" t="s">
        <v>1021</v>
      </c>
      <c r="L2" s="85" t="s">
        <v>1022</v>
      </c>
      <c r="M2" s="86" t="s">
        <v>1023</v>
      </c>
      <c r="N2" s="87" t="s">
        <v>1019</v>
      </c>
      <c r="O2" s="88" t="s">
        <v>1020</v>
      </c>
      <c r="P2" s="88" t="s">
        <v>1021</v>
      </c>
      <c r="Q2" s="88" t="s">
        <v>1024</v>
      </c>
      <c r="R2" s="89" t="s">
        <v>1023</v>
      </c>
      <c r="S2" s="84" t="s">
        <v>1019</v>
      </c>
      <c r="T2" s="85" t="s">
        <v>1020</v>
      </c>
      <c r="U2" s="85" t="s">
        <v>1021</v>
      </c>
      <c r="V2" s="85" t="s">
        <v>1025</v>
      </c>
      <c r="W2" s="86" t="s">
        <v>1023</v>
      </c>
      <c r="X2" s="90" t="s">
        <v>1019</v>
      </c>
      <c r="Y2" s="88" t="s">
        <v>1020</v>
      </c>
      <c r="Z2" s="88" t="s">
        <v>1021</v>
      </c>
      <c r="AA2" s="88" t="s">
        <v>1026</v>
      </c>
      <c r="AB2" s="91" t="s">
        <v>1023</v>
      </c>
      <c r="AC2" s="84" t="s">
        <v>1019</v>
      </c>
      <c r="AD2" s="85" t="s">
        <v>1020</v>
      </c>
      <c r="AE2" s="85" t="s">
        <v>1021</v>
      </c>
      <c r="AF2" s="85" t="s">
        <v>1025</v>
      </c>
      <c r="AG2" s="86" t="s">
        <v>1023</v>
      </c>
      <c r="AH2" s="273" t="s">
        <v>1019</v>
      </c>
      <c r="AI2" s="274" t="s">
        <v>1020</v>
      </c>
      <c r="AJ2" s="274" t="s">
        <v>1021</v>
      </c>
      <c r="AK2" s="275" t="s">
        <v>2240</v>
      </c>
      <c r="AL2" s="274" t="s">
        <v>2241</v>
      </c>
      <c r="AM2" s="293" t="s">
        <v>1019</v>
      </c>
      <c r="AN2" s="294" t="s">
        <v>1020</v>
      </c>
      <c r="AO2" s="294" t="s">
        <v>1021</v>
      </c>
      <c r="AP2" s="295" t="s">
        <v>2240</v>
      </c>
      <c r="AQ2" s="296" t="s">
        <v>2649</v>
      </c>
      <c r="AR2" s="273" t="s">
        <v>1019</v>
      </c>
      <c r="AS2" s="274" t="s">
        <v>1020</v>
      </c>
      <c r="AT2" s="274" t="s">
        <v>1021</v>
      </c>
      <c r="AU2" s="275" t="s">
        <v>2240</v>
      </c>
      <c r="AV2" s="297" t="s">
        <v>2241</v>
      </c>
      <c r="AW2" s="295" t="s">
        <v>1019</v>
      </c>
      <c r="AX2" s="294" t="s">
        <v>1020</v>
      </c>
      <c r="AY2" s="294" t="s">
        <v>1021</v>
      </c>
      <c r="AZ2" s="295" t="s">
        <v>2240</v>
      </c>
      <c r="BA2" s="294" t="s">
        <v>2241</v>
      </c>
      <c r="BB2" s="274" t="s">
        <v>1021</v>
      </c>
      <c r="BC2" s="297" t="s">
        <v>2241</v>
      </c>
    </row>
    <row r="3" spans="1:55" ht="31.5" customHeight="1">
      <c r="A3" t="s">
        <v>52</v>
      </c>
      <c r="B3" s="92" t="s">
        <v>1027</v>
      </c>
      <c r="C3" s="93" t="s">
        <v>53</v>
      </c>
      <c r="D3" s="94" t="s">
        <v>54</v>
      </c>
      <c r="E3" s="94" t="s">
        <v>603</v>
      </c>
      <c r="F3" s="94" t="s">
        <v>604</v>
      </c>
      <c r="G3" s="94" t="s">
        <v>55</v>
      </c>
      <c r="H3" s="95" t="s">
        <v>56</v>
      </c>
      <c r="I3" s="96">
        <v>115080</v>
      </c>
      <c r="J3" s="97">
        <v>34524</v>
      </c>
      <c r="K3" s="97">
        <v>5236.1400000000003</v>
      </c>
      <c r="L3" s="97">
        <v>154840.14000000001</v>
      </c>
      <c r="M3" s="98">
        <v>43882</v>
      </c>
      <c r="N3" s="99">
        <v>132890</v>
      </c>
      <c r="O3" s="100">
        <v>39867</v>
      </c>
      <c r="P3" s="100">
        <v>6046.5</v>
      </c>
      <c r="Q3" s="100">
        <v>178803.5</v>
      </c>
      <c r="R3" s="101">
        <v>44006</v>
      </c>
      <c r="S3" s="102">
        <v>85650</v>
      </c>
      <c r="T3" s="103">
        <v>0</v>
      </c>
      <c r="U3" s="103">
        <v>2997.75</v>
      </c>
      <c r="V3" s="103">
        <v>88647.75</v>
      </c>
      <c r="W3" s="104">
        <v>44229</v>
      </c>
      <c r="X3" s="105">
        <v>26990</v>
      </c>
      <c r="Y3" s="100">
        <v>8097</v>
      </c>
      <c r="Z3" s="100">
        <v>1228.04</v>
      </c>
      <c r="AA3" s="100">
        <v>36315.040000000001</v>
      </c>
      <c r="AB3" s="106">
        <v>44336</v>
      </c>
      <c r="AC3" s="102">
        <v>318780</v>
      </c>
      <c r="AD3" s="103">
        <v>95634</v>
      </c>
      <c r="AE3" s="103">
        <v>14504.49</v>
      </c>
      <c r="AF3" s="103">
        <v>428918.49</v>
      </c>
      <c r="AG3" s="104">
        <v>44399</v>
      </c>
      <c r="AH3" s="276">
        <v>318780</v>
      </c>
      <c r="AI3" s="277">
        <v>95634</v>
      </c>
      <c r="AJ3" s="277">
        <v>14504.49</v>
      </c>
      <c r="AK3" s="278">
        <v>428918.49</v>
      </c>
      <c r="AL3" s="279">
        <v>44589</v>
      </c>
      <c r="AM3" s="298">
        <v>170150</v>
      </c>
      <c r="AN3" s="299">
        <v>51045</v>
      </c>
      <c r="AO3" s="299">
        <v>7741.82</v>
      </c>
      <c r="AP3" s="300">
        <v>228936.82</v>
      </c>
      <c r="AQ3" s="301">
        <v>44778</v>
      </c>
      <c r="AR3" s="276">
        <v>36660</v>
      </c>
      <c r="AS3" s="277">
        <v>10998</v>
      </c>
      <c r="AT3" s="277">
        <v>1668.03</v>
      </c>
      <c r="AU3" s="302">
        <v>49326.03</v>
      </c>
      <c r="AV3" s="303">
        <v>44838</v>
      </c>
      <c r="AW3" s="390">
        <v>203280</v>
      </c>
      <c r="AX3" s="299">
        <v>60984</v>
      </c>
      <c r="AY3" s="299">
        <v>9249.24</v>
      </c>
      <c r="AZ3" s="300">
        <v>273513.24</v>
      </c>
      <c r="BA3" s="397" t="s">
        <v>1073</v>
      </c>
      <c r="BB3">
        <f>IFERROR(IF(YEAR(AV3)=2023,AT3,0),0)+IFERROR(IF(YEAR(BA3)=2023,AY3,0),0)+IFERROR(IF(YEAR(AQ3)=2023,AO3,0),0)</f>
        <v>0</v>
      </c>
      <c r="BC3" t="s">
        <v>1053</v>
      </c>
    </row>
    <row r="4" spans="1:55" ht="31.5" customHeight="1">
      <c r="A4" t="s">
        <v>83</v>
      </c>
      <c r="B4" s="107" t="s">
        <v>1028</v>
      </c>
      <c r="C4" s="108" t="s">
        <v>84</v>
      </c>
      <c r="D4" s="109" t="s">
        <v>85</v>
      </c>
      <c r="E4" s="109" t="s">
        <v>617</v>
      </c>
      <c r="F4" s="109" t="s">
        <v>618</v>
      </c>
      <c r="G4" s="109" t="s">
        <v>86</v>
      </c>
      <c r="H4" s="110" t="s">
        <v>87</v>
      </c>
      <c r="I4" s="111">
        <v>98550</v>
      </c>
      <c r="J4" s="112">
        <v>29565</v>
      </c>
      <c r="K4" s="112">
        <v>4484.03</v>
      </c>
      <c r="L4" s="112">
        <v>132599.03</v>
      </c>
      <c r="M4" s="113">
        <v>43896</v>
      </c>
      <c r="N4" s="114">
        <v>123840</v>
      </c>
      <c r="O4" s="115">
        <v>37152</v>
      </c>
      <c r="P4" s="115">
        <v>5634.72</v>
      </c>
      <c r="Q4" s="115">
        <v>166626.72</v>
      </c>
      <c r="R4" s="116">
        <v>44006</v>
      </c>
      <c r="S4" s="111">
        <v>148980</v>
      </c>
      <c r="T4" s="112">
        <v>15129</v>
      </c>
      <c r="U4" s="112">
        <v>5743.82</v>
      </c>
      <c r="V4" s="112">
        <v>169852.82</v>
      </c>
      <c r="W4" s="113">
        <v>44229</v>
      </c>
      <c r="X4" s="117">
        <v>20880</v>
      </c>
      <c r="Y4" s="115">
        <v>6264</v>
      </c>
      <c r="Z4" s="115">
        <v>950.04</v>
      </c>
      <c r="AA4" s="115">
        <v>28094.04</v>
      </c>
      <c r="AB4" s="118">
        <v>44336</v>
      </c>
      <c r="AC4" s="111">
        <v>285720</v>
      </c>
      <c r="AD4" s="112">
        <v>85716</v>
      </c>
      <c r="AE4" s="112">
        <v>13000.26</v>
      </c>
      <c r="AF4" s="112">
        <v>384436.26</v>
      </c>
      <c r="AG4" s="113">
        <v>44399</v>
      </c>
      <c r="AH4" s="280">
        <v>289320</v>
      </c>
      <c r="AI4" s="281">
        <v>86796</v>
      </c>
      <c r="AJ4" s="281">
        <v>13164.06</v>
      </c>
      <c r="AK4" s="282">
        <v>389280.06</v>
      </c>
      <c r="AL4" s="283">
        <v>44586</v>
      </c>
      <c r="AM4" s="304">
        <v>224740</v>
      </c>
      <c r="AN4" s="305">
        <v>67422</v>
      </c>
      <c r="AO4" s="305">
        <v>10225.67</v>
      </c>
      <c r="AP4" s="306">
        <v>302387.67</v>
      </c>
      <c r="AQ4" s="307">
        <v>44778</v>
      </c>
      <c r="AR4" s="280">
        <v>6110</v>
      </c>
      <c r="AS4" s="281">
        <v>1833</v>
      </c>
      <c r="AT4" s="281">
        <v>278</v>
      </c>
      <c r="AU4" s="308">
        <v>8221</v>
      </c>
      <c r="AV4" s="309">
        <v>44838</v>
      </c>
      <c r="AW4" s="391">
        <v>256380</v>
      </c>
      <c r="AX4" s="305">
        <v>76914</v>
      </c>
      <c r="AY4" s="305">
        <v>11665.29</v>
      </c>
      <c r="AZ4" s="306">
        <v>344959.29</v>
      </c>
      <c r="BA4" s="398">
        <v>44964</v>
      </c>
      <c r="BB4">
        <f t="shared" ref="BB4:BB57" si="0">IFERROR(IF(YEAR(AV4)=2023,AT4,0),0)+IFERROR(IF(YEAR(BA4)=2023,AY4,0),0)+IFERROR(IF(YEAR(AQ4)=2023,AO4,0),0)</f>
        <v>11665.29</v>
      </c>
      <c r="BC4" t="str">
        <f t="shared" ref="BC4:BC57" si="1">CONCATENATE(IFERROR(IF(YEAR(AQ4)=2023,TEXT(AQ4,"dd/mm/aa"),""),""),IFERROR(IF(YEAR(AV4)=2023,TEXT(AV4,"dd/mm/aa"),""),""),IFERROR(IF(YEAR(BA4)=2023,TEXT(BA4,"dd/mm/aa"),""),""))</f>
        <v>07/02/23</v>
      </c>
    </row>
    <row r="5" spans="1:55" ht="31.5" customHeight="1">
      <c r="A5" t="s">
        <v>113</v>
      </c>
      <c r="B5" s="107" t="s">
        <v>1029</v>
      </c>
      <c r="C5" s="108" t="s">
        <v>114</v>
      </c>
      <c r="D5" s="109" t="s">
        <v>115</v>
      </c>
      <c r="E5" s="109" t="s">
        <v>629</v>
      </c>
      <c r="F5" s="109" t="s">
        <v>630</v>
      </c>
      <c r="G5" s="109" t="s">
        <v>116</v>
      </c>
      <c r="H5" s="110" t="s">
        <v>117</v>
      </c>
      <c r="I5" s="111">
        <v>98550</v>
      </c>
      <c r="J5" s="112">
        <v>29565</v>
      </c>
      <c r="K5" s="112">
        <v>4484.03</v>
      </c>
      <c r="L5" s="112">
        <v>132599.03</v>
      </c>
      <c r="M5" s="113">
        <v>43880</v>
      </c>
      <c r="N5" s="114">
        <v>116590</v>
      </c>
      <c r="O5" s="115">
        <v>34977</v>
      </c>
      <c r="P5" s="115">
        <v>5304.84</v>
      </c>
      <c r="Q5" s="115">
        <v>156871.84</v>
      </c>
      <c r="R5" s="116">
        <v>44006</v>
      </c>
      <c r="S5" s="111">
        <v>146880</v>
      </c>
      <c r="T5" s="112">
        <v>15319</v>
      </c>
      <c r="U5" s="112">
        <v>5676.97</v>
      </c>
      <c r="V5" s="112">
        <v>167875.97</v>
      </c>
      <c r="W5" s="113">
        <v>44229</v>
      </c>
      <c r="X5" s="117">
        <v>18480</v>
      </c>
      <c r="Y5" s="115">
        <v>5544</v>
      </c>
      <c r="Z5" s="115">
        <v>840.84</v>
      </c>
      <c r="AA5" s="115">
        <v>24864.84</v>
      </c>
      <c r="AB5" s="118">
        <v>44336</v>
      </c>
      <c r="AC5" s="111">
        <v>271320</v>
      </c>
      <c r="AD5" s="112">
        <v>81396</v>
      </c>
      <c r="AE5" s="112">
        <v>12345.06</v>
      </c>
      <c r="AF5" s="112">
        <v>365061.06</v>
      </c>
      <c r="AG5" s="113">
        <v>44399</v>
      </c>
      <c r="AH5" s="280">
        <v>289320</v>
      </c>
      <c r="AI5" s="281">
        <v>86796</v>
      </c>
      <c r="AJ5" s="281">
        <v>13164.06</v>
      </c>
      <c r="AK5" s="282">
        <v>389280.06</v>
      </c>
      <c r="AL5" s="283">
        <v>44617</v>
      </c>
      <c r="AM5" s="304">
        <v>217760</v>
      </c>
      <c r="AN5" s="305">
        <v>65328</v>
      </c>
      <c r="AO5" s="305">
        <v>9908.08</v>
      </c>
      <c r="AP5" s="306">
        <v>292996.08</v>
      </c>
      <c r="AQ5" s="307">
        <v>44778</v>
      </c>
      <c r="AR5" s="280">
        <v>18330</v>
      </c>
      <c r="AS5" s="281">
        <v>5499</v>
      </c>
      <c r="AT5" s="281">
        <v>834.01</v>
      </c>
      <c r="AU5" s="308">
        <v>24663.01</v>
      </c>
      <c r="AV5" s="309">
        <v>44838</v>
      </c>
      <c r="AW5" s="391">
        <v>202000</v>
      </c>
      <c r="AX5" s="305">
        <v>60600</v>
      </c>
      <c r="AY5" s="305">
        <v>9191</v>
      </c>
      <c r="AZ5" s="306">
        <v>271791</v>
      </c>
      <c r="BA5" s="398">
        <v>44964</v>
      </c>
      <c r="BB5">
        <f t="shared" si="0"/>
        <v>9191</v>
      </c>
      <c r="BC5" t="str">
        <f t="shared" si="1"/>
        <v>07/02/23</v>
      </c>
    </row>
    <row r="6" spans="1:55" ht="31.5" customHeight="1">
      <c r="A6" t="s">
        <v>143</v>
      </c>
      <c r="B6" s="107" t="s">
        <v>1030</v>
      </c>
      <c r="C6" s="108" t="s">
        <v>144</v>
      </c>
      <c r="D6" s="109" t="s">
        <v>145</v>
      </c>
      <c r="E6" s="109" t="s">
        <v>629</v>
      </c>
      <c r="F6" s="109" t="s">
        <v>630</v>
      </c>
      <c r="G6" s="109" t="s">
        <v>116</v>
      </c>
      <c r="H6" s="110" t="s">
        <v>117</v>
      </c>
      <c r="I6" s="111">
        <v>103440</v>
      </c>
      <c r="J6" s="112">
        <v>31032</v>
      </c>
      <c r="K6" s="112">
        <v>4706.5200000000004</v>
      </c>
      <c r="L6" s="112">
        <v>139178.51999999999</v>
      </c>
      <c r="M6" s="113">
        <v>43880</v>
      </c>
      <c r="N6" s="114">
        <v>134850</v>
      </c>
      <c r="O6" s="115">
        <v>40455</v>
      </c>
      <c r="P6" s="115">
        <v>6135.68</v>
      </c>
      <c r="Q6" s="115">
        <v>181440.68</v>
      </c>
      <c r="R6" s="116">
        <v>44006</v>
      </c>
      <c r="S6" s="111">
        <v>157370</v>
      </c>
      <c r="T6" s="112">
        <v>16179</v>
      </c>
      <c r="U6" s="112">
        <v>6074.22</v>
      </c>
      <c r="V6" s="112">
        <v>179623.22</v>
      </c>
      <c r="W6" s="113">
        <v>44229</v>
      </c>
      <c r="X6" s="117">
        <v>18910</v>
      </c>
      <c r="Y6" s="115">
        <v>5673</v>
      </c>
      <c r="Z6" s="115">
        <v>860.4</v>
      </c>
      <c r="AA6" s="115">
        <v>25443.4</v>
      </c>
      <c r="AB6" s="118">
        <v>44336</v>
      </c>
      <c r="AC6" s="111">
        <v>283680</v>
      </c>
      <c r="AD6" s="112">
        <v>85104</v>
      </c>
      <c r="AE6" s="112">
        <v>12907.44</v>
      </c>
      <c r="AF6" s="112">
        <v>381691.44</v>
      </c>
      <c r="AG6" s="113">
        <v>44399</v>
      </c>
      <c r="AH6" s="280">
        <v>308880</v>
      </c>
      <c r="AI6" s="281">
        <v>92664</v>
      </c>
      <c r="AJ6" s="281">
        <v>14054.04</v>
      </c>
      <c r="AK6" s="282">
        <v>415598.04</v>
      </c>
      <c r="AL6" s="283">
        <v>44617</v>
      </c>
      <c r="AM6" s="304">
        <v>195550</v>
      </c>
      <c r="AN6" s="305">
        <v>58665</v>
      </c>
      <c r="AO6" s="305">
        <v>8897.52</v>
      </c>
      <c r="AP6" s="306">
        <v>263112.52</v>
      </c>
      <c r="AQ6" s="307">
        <v>44778</v>
      </c>
      <c r="AR6" s="280">
        <v>12220</v>
      </c>
      <c r="AS6" s="281">
        <v>3666</v>
      </c>
      <c r="AT6" s="281">
        <v>556.01</v>
      </c>
      <c r="AU6" s="308">
        <v>16442.009999999998</v>
      </c>
      <c r="AV6" s="309">
        <v>44838</v>
      </c>
      <c r="AW6" s="391">
        <v>266750</v>
      </c>
      <c r="AX6" s="305">
        <v>80025</v>
      </c>
      <c r="AY6" s="305">
        <v>12137.12</v>
      </c>
      <c r="AZ6" s="306">
        <v>358912.12</v>
      </c>
      <c r="BA6" s="398">
        <v>44970</v>
      </c>
      <c r="BB6">
        <f t="shared" si="0"/>
        <v>12137.12</v>
      </c>
      <c r="BC6" t="str">
        <f t="shared" si="1"/>
        <v>13/02/23</v>
      </c>
    </row>
    <row r="7" spans="1:55" ht="31.5" customHeight="1">
      <c r="A7" t="s">
        <v>160</v>
      </c>
      <c r="B7" s="107" t="s">
        <v>1031</v>
      </c>
      <c r="C7" s="108" t="s">
        <v>161</v>
      </c>
      <c r="D7" s="109" t="s">
        <v>162</v>
      </c>
      <c r="E7" s="109" t="s">
        <v>651</v>
      </c>
      <c r="F7" s="109" t="s">
        <v>652</v>
      </c>
      <c r="G7" s="109" t="s">
        <v>148</v>
      </c>
      <c r="H7" s="110" t="s">
        <v>149</v>
      </c>
      <c r="I7" s="111">
        <v>96750</v>
      </c>
      <c r="J7" s="112">
        <v>29025</v>
      </c>
      <c r="K7" s="112">
        <v>4402.13</v>
      </c>
      <c r="L7" s="112">
        <v>130177.13</v>
      </c>
      <c r="M7" s="113">
        <v>43882</v>
      </c>
      <c r="N7" s="114">
        <v>105150</v>
      </c>
      <c r="O7" s="115">
        <v>31545</v>
      </c>
      <c r="P7" s="115">
        <v>4784.32</v>
      </c>
      <c r="Q7" s="115">
        <v>141479.32</v>
      </c>
      <c r="R7" s="116">
        <v>44006</v>
      </c>
      <c r="S7" s="111">
        <v>102750</v>
      </c>
      <c r="T7" s="112">
        <v>1800</v>
      </c>
      <c r="U7" s="112">
        <v>3659.25</v>
      </c>
      <c r="V7" s="112">
        <v>108209.25</v>
      </c>
      <c r="W7" s="113">
        <v>44229</v>
      </c>
      <c r="X7" s="117">
        <v>19080</v>
      </c>
      <c r="Y7" s="115">
        <v>5724</v>
      </c>
      <c r="Z7" s="115">
        <v>868.14</v>
      </c>
      <c r="AA7" s="115">
        <v>25672.14</v>
      </c>
      <c r="AB7" s="118">
        <v>44336</v>
      </c>
      <c r="AC7" s="111">
        <v>271320</v>
      </c>
      <c r="AD7" s="112">
        <v>81396</v>
      </c>
      <c r="AE7" s="112">
        <v>12345.06</v>
      </c>
      <c r="AF7" s="112">
        <v>365061.06</v>
      </c>
      <c r="AG7" s="113">
        <v>44399</v>
      </c>
      <c r="AH7" s="280">
        <v>282120</v>
      </c>
      <c r="AI7" s="281">
        <v>84636</v>
      </c>
      <c r="AJ7" s="281">
        <v>12836.46</v>
      </c>
      <c r="AK7" s="282">
        <v>379592.46</v>
      </c>
      <c r="AL7" s="283">
        <v>44586</v>
      </c>
      <c r="AM7" s="304">
        <v>154470</v>
      </c>
      <c r="AN7" s="305">
        <v>46341</v>
      </c>
      <c r="AO7" s="305">
        <v>7028.38</v>
      </c>
      <c r="AP7" s="306">
        <v>207839.38</v>
      </c>
      <c r="AQ7" s="307">
        <v>44778</v>
      </c>
      <c r="AR7" s="280">
        <v>18330</v>
      </c>
      <c r="AS7" s="281">
        <v>5499</v>
      </c>
      <c r="AT7" s="281">
        <v>834.01</v>
      </c>
      <c r="AU7" s="308">
        <v>24663.01</v>
      </c>
      <c r="AV7" s="309">
        <v>44838</v>
      </c>
      <c r="AW7" s="391">
        <v>115460</v>
      </c>
      <c r="AX7" s="305">
        <v>34638</v>
      </c>
      <c r="AY7" s="305">
        <v>5253.43</v>
      </c>
      <c r="AZ7" s="306">
        <v>155351.43</v>
      </c>
      <c r="BA7" s="398">
        <v>44966</v>
      </c>
      <c r="BB7">
        <f t="shared" si="0"/>
        <v>5253.43</v>
      </c>
      <c r="BC7" t="str">
        <f t="shared" si="1"/>
        <v>09/02/23</v>
      </c>
    </row>
    <row r="8" spans="1:55" ht="31.5" customHeight="1">
      <c r="A8" t="s">
        <v>186</v>
      </c>
      <c r="B8" s="107" t="s">
        <v>1032</v>
      </c>
      <c r="C8" s="108" t="s">
        <v>187</v>
      </c>
      <c r="D8" s="109" t="s">
        <v>188</v>
      </c>
      <c r="E8" s="109" t="s">
        <v>674</v>
      </c>
      <c r="F8" s="109" t="s">
        <v>675</v>
      </c>
      <c r="G8" s="109" t="s">
        <v>176</v>
      </c>
      <c r="H8" s="110" t="s">
        <v>177</v>
      </c>
      <c r="I8" s="111">
        <v>98550</v>
      </c>
      <c r="J8" s="112">
        <v>29565</v>
      </c>
      <c r="K8" s="112">
        <v>4484.03</v>
      </c>
      <c r="L8" s="112">
        <v>132599.03</v>
      </c>
      <c r="M8" s="113">
        <v>43880</v>
      </c>
      <c r="N8" s="114">
        <v>106950</v>
      </c>
      <c r="O8" s="115">
        <v>32085</v>
      </c>
      <c r="P8" s="115">
        <v>4866.22</v>
      </c>
      <c r="Q8" s="115">
        <v>143901.22</v>
      </c>
      <c r="R8" s="116">
        <v>44006</v>
      </c>
      <c r="S8" s="111">
        <v>128780</v>
      </c>
      <c r="T8" s="112">
        <v>9069</v>
      </c>
      <c r="U8" s="112">
        <v>4824.72</v>
      </c>
      <c r="V8" s="112">
        <v>142673.72</v>
      </c>
      <c r="W8" s="113">
        <v>44229</v>
      </c>
      <c r="X8" s="117">
        <v>19080</v>
      </c>
      <c r="Y8" s="115">
        <v>5724</v>
      </c>
      <c r="Z8" s="115">
        <v>868.14</v>
      </c>
      <c r="AA8" s="115">
        <v>25672.14</v>
      </c>
      <c r="AB8" s="118">
        <v>44336</v>
      </c>
      <c r="AC8" s="111">
        <v>274920</v>
      </c>
      <c r="AD8" s="112">
        <v>82476</v>
      </c>
      <c r="AE8" s="112">
        <v>12508.86</v>
      </c>
      <c r="AF8" s="112">
        <v>369904.86</v>
      </c>
      <c r="AG8" s="113">
        <v>44399</v>
      </c>
      <c r="AH8" s="280">
        <v>289320</v>
      </c>
      <c r="AI8" s="281">
        <v>86796</v>
      </c>
      <c r="AJ8" s="281">
        <v>13164.06</v>
      </c>
      <c r="AK8" s="282">
        <v>389280.06</v>
      </c>
      <c r="AL8" s="283">
        <v>44586</v>
      </c>
      <c r="AM8" s="304">
        <v>160320</v>
      </c>
      <c r="AN8" s="305">
        <v>48096</v>
      </c>
      <c r="AO8" s="305">
        <v>7294.56</v>
      </c>
      <c r="AP8" s="306">
        <v>215710.56</v>
      </c>
      <c r="AQ8" s="307">
        <v>44778</v>
      </c>
      <c r="AR8" s="280">
        <v>18330</v>
      </c>
      <c r="AS8" s="281">
        <v>5499</v>
      </c>
      <c r="AT8" s="281">
        <v>834.01</v>
      </c>
      <c r="AU8" s="308">
        <v>24663.01</v>
      </c>
      <c r="AV8" s="309">
        <v>44838</v>
      </c>
      <c r="AW8" s="391">
        <v>159860</v>
      </c>
      <c r="AX8" s="305">
        <v>47958</v>
      </c>
      <c r="AY8" s="305">
        <v>7273.63</v>
      </c>
      <c r="AZ8" s="306">
        <v>215091.63</v>
      </c>
      <c r="BA8" s="398">
        <v>44970</v>
      </c>
      <c r="BB8">
        <f t="shared" si="0"/>
        <v>7273.63</v>
      </c>
      <c r="BC8" t="str">
        <f t="shared" si="1"/>
        <v>13/02/23</v>
      </c>
    </row>
    <row r="9" spans="1:55" ht="31.5" customHeight="1">
      <c r="A9" t="s">
        <v>210</v>
      </c>
      <c r="B9" s="107" t="s">
        <v>1033</v>
      </c>
      <c r="C9" s="108" t="s">
        <v>211</v>
      </c>
      <c r="D9" s="109" t="s">
        <v>212</v>
      </c>
      <c r="E9" s="109" t="s">
        <v>629</v>
      </c>
      <c r="F9" s="109" t="s">
        <v>630</v>
      </c>
      <c r="G9" s="109" t="s">
        <v>116</v>
      </c>
      <c r="H9" s="110" t="s">
        <v>117</v>
      </c>
      <c r="I9" s="111">
        <v>98550</v>
      </c>
      <c r="J9" s="112">
        <v>29565</v>
      </c>
      <c r="K9" s="112">
        <v>4484.03</v>
      </c>
      <c r="L9" s="112">
        <v>132599.03</v>
      </c>
      <c r="M9" s="113">
        <v>43880</v>
      </c>
      <c r="N9" s="114">
        <v>101350</v>
      </c>
      <c r="O9" s="115">
        <v>30405</v>
      </c>
      <c r="P9" s="115">
        <v>4611.42</v>
      </c>
      <c r="Q9" s="115">
        <v>136366.42000000001</v>
      </c>
      <c r="R9" s="116">
        <v>44006</v>
      </c>
      <c r="S9" s="111">
        <v>132070</v>
      </c>
      <c r="T9" s="112">
        <v>10056</v>
      </c>
      <c r="U9" s="112">
        <v>4974.41</v>
      </c>
      <c r="V9" s="112">
        <v>147100.41</v>
      </c>
      <c r="W9" s="113">
        <v>44229</v>
      </c>
      <c r="X9" s="117">
        <v>20880</v>
      </c>
      <c r="Y9" s="115">
        <v>6264</v>
      </c>
      <c r="Z9" s="115">
        <v>950.04</v>
      </c>
      <c r="AA9" s="115">
        <v>28094.04</v>
      </c>
      <c r="AB9" s="118">
        <v>44336</v>
      </c>
      <c r="AC9" s="111">
        <v>285720</v>
      </c>
      <c r="AD9" s="112">
        <v>85716</v>
      </c>
      <c r="AE9" s="112">
        <v>13000.26</v>
      </c>
      <c r="AF9" s="112">
        <v>384436.26</v>
      </c>
      <c r="AG9" s="113">
        <v>44399</v>
      </c>
      <c r="AH9" s="280">
        <v>289320</v>
      </c>
      <c r="AI9" s="281">
        <v>86796</v>
      </c>
      <c r="AJ9" s="281">
        <v>13164.06</v>
      </c>
      <c r="AK9" s="282">
        <v>389280.06</v>
      </c>
      <c r="AL9" s="283">
        <v>44617</v>
      </c>
      <c r="AM9" s="304">
        <v>262630</v>
      </c>
      <c r="AN9" s="305">
        <v>78789</v>
      </c>
      <c r="AO9" s="305">
        <v>11949.66</v>
      </c>
      <c r="AP9" s="306">
        <v>353368.66</v>
      </c>
      <c r="AQ9" s="307">
        <v>44778</v>
      </c>
      <c r="AR9" s="280">
        <v>12220</v>
      </c>
      <c r="AS9" s="281">
        <v>3666</v>
      </c>
      <c r="AT9" s="281">
        <v>556.01</v>
      </c>
      <c r="AU9" s="308">
        <v>16442.009999999998</v>
      </c>
      <c r="AV9" s="309">
        <v>44838</v>
      </c>
      <c r="AW9" s="391">
        <v>254750</v>
      </c>
      <c r="AX9" s="305">
        <v>76425</v>
      </c>
      <c r="AY9" s="305">
        <v>11591.12</v>
      </c>
      <c r="AZ9" s="306">
        <v>342766.12</v>
      </c>
      <c r="BA9" s="398">
        <v>44963</v>
      </c>
      <c r="BB9">
        <f t="shared" si="0"/>
        <v>11591.12</v>
      </c>
      <c r="BC9" t="str">
        <f t="shared" si="1"/>
        <v>06/02/23</v>
      </c>
    </row>
    <row r="10" spans="1:55" ht="31.5" customHeight="1">
      <c r="A10" t="s">
        <v>227</v>
      </c>
      <c r="B10" s="107" t="s">
        <v>1034</v>
      </c>
      <c r="C10" s="108" t="s">
        <v>228</v>
      </c>
      <c r="D10" s="109" t="s">
        <v>229</v>
      </c>
      <c r="E10" s="109" t="s">
        <v>629</v>
      </c>
      <c r="F10" s="109" t="s">
        <v>630</v>
      </c>
      <c r="G10" s="109" t="s">
        <v>116</v>
      </c>
      <c r="H10" s="110" t="s">
        <v>117</v>
      </c>
      <c r="I10" s="111">
        <v>96750</v>
      </c>
      <c r="J10" s="112">
        <v>29025</v>
      </c>
      <c r="K10" s="112">
        <v>4402.13</v>
      </c>
      <c r="L10" s="112">
        <v>130177.13</v>
      </c>
      <c r="M10" s="113">
        <v>43880</v>
      </c>
      <c r="N10" s="114">
        <v>139530</v>
      </c>
      <c r="O10" s="115">
        <v>41859</v>
      </c>
      <c r="P10" s="115">
        <v>6348.61</v>
      </c>
      <c r="Q10" s="115">
        <v>187737.61</v>
      </c>
      <c r="R10" s="116">
        <v>44006</v>
      </c>
      <c r="S10" s="111">
        <v>155420</v>
      </c>
      <c r="T10" s="112">
        <v>17601</v>
      </c>
      <c r="U10" s="112">
        <v>6055.74</v>
      </c>
      <c r="V10" s="112">
        <v>179076.74</v>
      </c>
      <c r="W10" s="113">
        <v>44229</v>
      </c>
      <c r="X10" s="117">
        <v>20280</v>
      </c>
      <c r="Y10" s="115">
        <v>6084</v>
      </c>
      <c r="Z10" s="115">
        <v>922.74</v>
      </c>
      <c r="AA10" s="115">
        <v>27286.74</v>
      </c>
      <c r="AB10" s="118">
        <v>44336</v>
      </c>
      <c r="AC10" s="111">
        <v>278520</v>
      </c>
      <c r="AD10" s="112">
        <v>83556</v>
      </c>
      <c r="AE10" s="112">
        <v>12672.66</v>
      </c>
      <c r="AF10" s="112">
        <v>374748.66</v>
      </c>
      <c r="AG10" s="113">
        <v>44399</v>
      </c>
      <c r="AH10" s="280">
        <v>282120</v>
      </c>
      <c r="AI10" s="281">
        <v>84636</v>
      </c>
      <c r="AJ10" s="281">
        <v>12836.46</v>
      </c>
      <c r="AK10" s="282">
        <v>379592.46</v>
      </c>
      <c r="AL10" s="283">
        <v>44617</v>
      </c>
      <c r="AM10" s="304">
        <v>223020</v>
      </c>
      <c r="AN10" s="305">
        <v>66906</v>
      </c>
      <c r="AO10" s="305">
        <v>10147.41</v>
      </c>
      <c r="AP10" s="306">
        <v>300073.40999999997</v>
      </c>
      <c r="AQ10" s="307">
        <v>44778</v>
      </c>
      <c r="AR10" s="280">
        <v>12220</v>
      </c>
      <c r="AS10" s="281">
        <v>3666</v>
      </c>
      <c r="AT10" s="281">
        <v>556.01</v>
      </c>
      <c r="AU10" s="308">
        <v>16442.009999999998</v>
      </c>
      <c r="AV10" s="309">
        <v>44838</v>
      </c>
      <c r="AW10" s="391">
        <v>185890</v>
      </c>
      <c r="AX10" s="305">
        <v>55767</v>
      </c>
      <c r="AY10" s="305">
        <v>8457.99</v>
      </c>
      <c r="AZ10" s="306">
        <v>250114.99</v>
      </c>
      <c r="BA10" s="398">
        <v>44973</v>
      </c>
      <c r="BB10">
        <f t="shared" si="0"/>
        <v>8457.99</v>
      </c>
      <c r="BC10" t="str">
        <f t="shared" si="1"/>
        <v>16/02/23</v>
      </c>
    </row>
    <row r="11" spans="1:55" ht="31.5" customHeight="1">
      <c r="A11" t="s">
        <v>244</v>
      </c>
      <c r="B11" s="107" t="s">
        <v>1035</v>
      </c>
      <c r="C11" s="108" t="s">
        <v>245</v>
      </c>
      <c r="D11" s="109" t="s">
        <v>246</v>
      </c>
      <c r="E11" s="109" t="s">
        <v>629</v>
      </c>
      <c r="F11" s="109" t="s">
        <v>630</v>
      </c>
      <c r="G11" s="109" t="s">
        <v>116</v>
      </c>
      <c r="H11" s="110" t="s">
        <v>117</v>
      </c>
      <c r="I11" s="111">
        <v>98550</v>
      </c>
      <c r="J11" s="112">
        <v>29565</v>
      </c>
      <c r="K11" s="112">
        <v>4484.03</v>
      </c>
      <c r="L11" s="112">
        <v>132599.03</v>
      </c>
      <c r="M11" s="113">
        <v>43880</v>
      </c>
      <c r="N11" s="114">
        <v>101350</v>
      </c>
      <c r="O11" s="115">
        <v>30405</v>
      </c>
      <c r="P11" s="115">
        <v>4611.42</v>
      </c>
      <c r="Q11" s="115">
        <v>136366.42000000001</v>
      </c>
      <c r="R11" s="116">
        <v>44006</v>
      </c>
      <c r="S11" s="111">
        <v>111550</v>
      </c>
      <c r="T11" s="112">
        <v>3900</v>
      </c>
      <c r="U11" s="112">
        <v>4040.75</v>
      </c>
      <c r="V11" s="112">
        <v>119490.75</v>
      </c>
      <c r="W11" s="113">
        <v>44229</v>
      </c>
      <c r="X11" s="117">
        <v>19080</v>
      </c>
      <c r="Y11" s="115">
        <v>5724</v>
      </c>
      <c r="Z11" s="115">
        <v>868.14</v>
      </c>
      <c r="AA11" s="115">
        <v>25672.14</v>
      </c>
      <c r="AB11" s="118">
        <v>44336</v>
      </c>
      <c r="AC11" s="111">
        <v>274920</v>
      </c>
      <c r="AD11" s="112">
        <v>82476</v>
      </c>
      <c r="AE11" s="112">
        <v>12508.86</v>
      </c>
      <c r="AF11" s="112">
        <v>369904.86</v>
      </c>
      <c r="AG11" s="113">
        <v>44399</v>
      </c>
      <c r="AH11" s="280">
        <v>289320</v>
      </c>
      <c r="AI11" s="281">
        <v>86796</v>
      </c>
      <c r="AJ11" s="281">
        <v>13164.06</v>
      </c>
      <c r="AK11" s="282">
        <v>389280.06</v>
      </c>
      <c r="AL11" s="283">
        <v>44617</v>
      </c>
      <c r="AM11" s="304">
        <v>202920</v>
      </c>
      <c r="AN11" s="305">
        <v>60876</v>
      </c>
      <c r="AO11" s="305">
        <v>9232.86</v>
      </c>
      <c r="AP11" s="306">
        <v>273028.86</v>
      </c>
      <c r="AQ11" s="307">
        <v>44778</v>
      </c>
      <c r="AR11" s="280">
        <v>18330</v>
      </c>
      <c r="AS11" s="281">
        <v>5499</v>
      </c>
      <c r="AT11" s="281">
        <v>834.01</v>
      </c>
      <c r="AU11" s="308">
        <v>24663.01</v>
      </c>
      <c r="AV11" s="309">
        <v>44838</v>
      </c>
      <c r="AW11" s="391">
        <v>221680</v>
      </c>
      <c r="AX11" s="305">
        <v>66504</v>
      </c>
      <c r="AY11" s="305">
        <v>10086.44</v>
      </c>
      <c r="AZ11" s="306">
        <v>298270.44</v>
      </c>
      <c r="BA11" s="398">
        <v>44971</v>
      </c>
      <c r="BB11">
        <f t="shared" si="0"/>
        <v>10086.44</v>
      </c>
      <c r="BC11" t="str">
        <f t="shared" si="1"/>
        <v>14/02/23</v>
      </c>
    </row>
    <row r="12" spans="1:55" ht="31.5" customHeight="1">
      <c r="A12" t="s">
        <v>259</v>
      </c>
      <c r="B12" s="107" t="s">
        <v>1036</v>
      </c>
      <c r="C12" s="108" t="s">
        <v>260</v>
      </c>
      <c r="D12" s="109" t="s">
        <v>261</v>
      </c>
      <c r="E12" s="109" t="s">
        <v>1037</v>
      </c>
      <c r="F12" s="109" t="s">
        <v>201</v>
      </c>
      <c r="G12" s="109" t="s">
        <v>200</v>
      </c>
      <c r="H12" s="110" t="s">
        <v>201</v>
      </c>
      <c r="I12" s="111">
        <v>98550</v>
      </c>
      <c r="J12" s="112">
        <v>29565</v>
      </c>
      <c r="K12" s="112">
        <v>0</v>
      </c>
      <c r="L12" s="112">
        <v>128115</v>
      </c>
      <c r="M12" s="113">
        <v>43879</v>
      </c>
      <c r="N12" s="114">
        <v>104150</v>
      </c>
      <c r="O12" s="115">
        <v>31245</v>
      </c>
      <c r="P12" s="115">
        <v>0</v>
      </c>
      <c r="Q12" s="115">
        <v>135395</v>
      </c>
      <c r="R12" s="116">
        <v>44006</v>
      </c>
      <c r="S12" s="111">
        <v>113030</v>
      </c>
      <c r="T12" s="112">
        <v>4344</v>
      </c>
      <c r="U12" s="112">
        <v>0</v>
      </c>
      <c r="V12" s="112">
        <v>117374</v>
      </c>
      <c r="W12" s="113">
        <v>44229</v>
      </c>
      <c r="X12" s="117">
        <v>18480</v>
      </c>
      <c r="Y12" s="115">
        <v>5544</v>
      </c>
      <c r="Z12" s="115">
        <v>0</v>
      </c>
      <c r="AA12" s="115">
        <v>24024</v>
      </c>
      <c r="AB12" s="118">
        <v>44336</v>
      </c>
      <c r="AC12" s="111">
        <v>271320</v>
      </c>
      <c r="AD12" s="112">
        <v>81396</v>
      </c>
      <c r="AE12" s="112">
        <v>0</v>
      </c>
      <c r="AF12" s="112">
        <v>352716</v>
      </c>
      <c r="AG12" s="113">
        <v>44399</v>
      </c>
      <c r="AH12" s="280">
        <v>289320</v>
      </c>
      <c r="AI12" s="281">
        <v>86796</v>
      </c>
      <c r="AJ12" s="281">
        <v>0</v>
      </c>
      <c r="AK12" s="282">
        <v>376116</v>
      </c>
      <c r="AL12" s="283">
        <v>44595</v>
      </c>
      <c r="AM12" s="304">
        <v>183980</v>
      </c>
      <c r="AN12" s="305">
        <v>55194</v>
      </c>
      <c r="AO12" s="305">
        <v>0</v>
      </c>
      <c r="AP12" s="306">
        <v>239174</v>
      </c>
      <c r="AQ12" s="307">
        <v>44840</v>
      </c>
      <c r="AR12" s="280">
        <v>18330</v>
      </c>
      <c r="AS12" s="281">
        <v>5499</v>
      </c>
      <c r="AT12" s="281">
        <v>0</v>
      </c>
      <c r="AU12" s="308">
        <v>23829</v>
      </c>
      <c r="AV12" s="309">
        <v>45008</v>
      </c>
      <c r="AW12" s="391">
        <v>179260</v>
      </c>
      <c r="AX12" s="305">
        <v>53778</v>
      </c>
      <c r="AY12" s="305">
        <v>0</v>
      </c>
      <c r="AZ12" s="306">
        <v>233038</v>
      </c>
      <c r="BA12" s="398">
        <v>44986</v>
      </c>
      <c r="BB12">
        <f t="shared" si="0"/>
        <v>0</v>
      </c>
      <c r="BC12" t="s">
        <v>2652</v>
      </c>
    </row>
    <row r="13" spans="1:55" ht="31.5" customHeight="1">
      <c r="A13" t="s">
        <v>282</v>
      </c>
      <c r="B13" s="107" t="s">
        <v>1038</v>
      </c>
      <c r="C13" s="108" t="s">
        <v>283</v>
      </c>
      <c r="D13" s="109" t="s">
        <v>284</v>
      </c>
      <c r="E13" s="109" t="s">
        <v>617</v>
      </c>
      <c r="F13" s="109" t="s">
        <v>618</v>
      </c>
      <c r="G13" s="109" t="s">
        <v>86</v>
      </c>
      <c r="H13" s="110" t="s">
        <v>87</v>
      </c>
      <c r="I13" s="111">
        <v>98550</v>
      </c>
      <c r="J13" s="112">
        <v>29565</v>
      </c>
      <c r="K13" s="112">
        <v>4484.03</v>
      </c>
      <c r="L13" s="112">
        <v>132599.03</v>
      </c>
      <c r="M13" s="113">
        <v>43896</v>
      </c>
      <c r="N13" s="114">
        <v>122930</v>
      </c>
      <c r="O13" s="115">
        <v>36879</v>
      </c>
      <c r="P13" s="115">
        <v>5593.31</v>
      </c>
      <c r="Q13" s="115">
        <v>165402.31</v>
      </c>
      <c r="R13" s="116">
        <v>44006</v>
      </c>
      <c r="S13" s="111">
        <v>162130</v>
      </c>
      <c r="T13" s="112">
        <v>19074</v>
      </c>
      <c r="U13" s="112">
        <v>6342.14</v>
      </c>
      <c r="V13" s="112">
        <v>187546.14</v>
      </c>
      <c r="W13" s="113">
        <v>44229</v>
      </c>
      <c r="X13" s="117">
        <v>20280</v>
      </c>
      <c r="Y13" s="115">
        <v>6084</v>
      </c>
      <c r="Z13" s="115">
        <v>922.74</v>
      </c>
      <c r="AA13" s="115">
        <v>27286.74</v>
      </c>
      <c r="AB13" s="118">
        <v>44336</v>
      </c>
      <c r="AC13" s="111">
        <v>282120</v>
      </c>
      <c r="AD13" s="112">
        <v>84636</v>
      </c>
      <c r="AE13" s="112">
        <v>12836.46</v>
      </c>
      <c r="AF13" s="112">
        <v>379592.46</v>
      </c>
      <c r="AG13" s="113">
        <v>44399</v>
      </c>
      <c r="AH13" s="280">
        <v>289320</v>
      </c>
      <c r="AI13" s="281">
        <v>86796</v>
      </c>
      <c r="AJ13" s="281">
        <v>13164.06</v>
      </c>
      <c r="AK13" s="282">
        <v>389280.06</v>
      </c>
      <c r="AL13" s="283">
        <v>44586</v>
      </c>
      <c r="AM13" s="304">
        <v>259230</v>
      </c>
      <c r="AN13" s="305">
        <v>77769</v>
      </c>
      <c r="AO13" s="305">
        <v>11794.96</v>
      </c>
      <c r="AP13" s="306">
        <v>348793.96</v>
      </c>
      <c r="AQ13" s="307">
        <v>44972</v>
      </c>
      <c r="AR13" s="280">
        <v>12220</v>
      </c>
      <c r="AS13" s="281">
        <v>3666</v>
      </c>
      <c r="AT13" s="281">
        <v>556.01</v>
      </c>
      <c r="AU13" s="308">
        <v>16442.009999999998</v>
      </c>
      <c r="AV13" s="309">
        <v>45008</v>
      </c>
      <c r="AW13" s="392">
        <v>289720</v>
      </c>
      <c r="AX13" s="393">
        <v>86916</v>
      </c>
      <c r="AY13" s="393">
        <v>13182.26</v>
      </c>
      <c r="AZ13" s="394">
        <v>389818.26</v>
      </c>
      <c r="BA13" s="399" t="s">
        <v>1073</v>
      </c>
      <c r="BB13">
        <f t="shared" si="0"/>
        <v>12350.97</v>
      </c>
      <c r="BC13" t="s">
        <v>2653</v>
      </c>
    </row>
    <row r="14" spans="1:55" ht="31.5" customHeight="1">
      <c r="A14" t="s">
        <v>297</v>
      </c>
      <c r="B14" s="107" t="s">
        <v>1039</v>
      </c>
      <c r="C14" s="108" t="s">
        <v>298</v>
      </c>
      <c r="D14" s="109" t="s">
        <v>299</v>
      </c>
      <c r="E14" s="109" t="s">
        <v>685</v>
      </c>
      <c r="F14" s="109" t="s">
        <v>686</v>
      </c>
      <c r="G14" s="109" t="s">
        <v>300</v>
      </c>
      <c r="H14" s="110" t="s">
        <v>216</v>
      </c>
      <c r="I14" s="111">
        <v>98550</v>
      </c>
      <c r="J14" s="112">
        <v>29565</v>
      </c>
      <c r="K14" s="112">
        <v>4484.03</v>
      </c>
      <c r="L14" s="112">
        <v>132599.03</v>
      </c>
      <c r="M14" s="113">
        <v>43880</v>
      </c>
      <c r="N14" s="114">
        <v>163220</v>
      </c>
      <c r="O14" s="115">
        <v>48966</v>
      </c>
      <c r="P14" s="115">
        <v>7426.51</v>
      </c>
      <c r="Q14" s="115">
        <v>219612.51</v>
      </c>
      <c r="R14" s="116">
        <v>44006</v>
      </c>
      <c r="S14" s="111">
        <v>183210</v>
      </c>
      <c r="T14" s="112">
        <v>25398</v>
      </c>
      <c r="U14" s="112">
        <v>7301.28</v>
      </c>
      <c r="V14" s="112">
        <v>215909.28</v>
      </c>
      <c r="W14" s="113">
        <v>44229</v>
      </c>
      <c r="X14" s="117">
        <v>21480</v>
      </c>
      <c r="Y14" s="115">
        <v>6444</v>
      </c>
      <c r="Z14" s="115">
        <v>977.34</v>
      </c>
      <c r="AA14" s="115">
        <v>28901.34</v>
      </c>
      <c r="AB14" s="118">
        <v>44336</v>
      </c>
      <c r="AC14" s="111">
        <v>289320</v>
      </c>
      <c r="AD14" s="112">
        <v>86796</v>
      </c>
      <c r="AE14" s="112">
        <v>13164.06</v>
      </c>
      <c r="AF14" s="112">
        <v>389280.06</v>
      </c>
      <c r="AG14" s="113">
        <v>44399</v>
      </c>
      <c r="AH14" s="280">
        <v>289320</v>
      </c>
      <c r="AI14" s="281">
        <v>86796</v>
      </c>
      <c r="AJ14" s="281">
        <v>13164.06</v>
      </c>
      <c r="AK14" s="282">
        <v>389280.06</v>
      </c>
      <c r="AL14" s="283">
        <v>44586</v>
      </c>
      <c r="AM14" s="304">
        <v>266730</v>
      </c>
      <c r="AN14" s="305">
        <v>80019</v>
      </c>
      <c r="AO14" s="305">
        <v>12136.21</v>
      </c>
      <c r="AP14" s="306">
        <v>358885.21</v>
      </c>
      <c r="AQ14" s="307">
        <v>44781</v>
      </c>
      <c r="AR14" s="280">
        <v>18330</v>
      </c>
      <c r="AS14" s="281">
        <v>5499</v>
      </c>
      <c r="AT14" s="281">
        <v>834.01</v>
      </c>
      <c r="AU14" s="308">
        <v>24663.01</v>
      </c>
      <c r="AV14" s="309">
        <v>44838</v>
      </c>
      <c r="AW14" s="391">
        <v>257020</v>
      </c>
      <c r="AX14" s="305">
        <v>77106</v>
      </c>
      <c r="AY14" s="305">
        <v>11694.41</v>
      </c>
      <c r="AZ14" s="306">
        <v>345820.41</v>
      </c>
      <c r="BA14" s="398">
        <v>44964</v>
      </c>
      <c r="BB14">
        <f t="shared" si="0"/>
        <v>11694.41</v>
      </c>
      <c r="BC14" t="str">
        <f t="shared" si="1"/>
        <v>07/02/23</v>
      </c>
    </row>
    <row r="15" spans="1:55" ht="31.5" customHeight="1">
      <c r="A15" t="s">
        <v>323</v>
      </c>
      <c r="B15" s="107" t="s">
        <v>1040</v>
      </c>
      <c r="C15" s="108" t="s">
        <v>324</v>
      </c>
      <c r="D15" s="109" t="s">
        <v>325</v>
      </c>
      <c r="E15" s="109" t="s">
        <v>697</v>
      </c>
      <c r="F15" s="109" t="s">
        <v>698</v>
      </c>
      <c r="G15" s="109" t="s">
        <v>232</v>
      </c>
      <c r="H15" s="110" t="s">
        <v>233</v>
      </c>
      <c r="I15" s="111">
        <v>96750</v>
      </c>
      <c r="J15" s="112">
        <v>29025</v>
      </c>
      <c r="K15" s="112">
        <v>4402.13</v>
      </c>
      <c r="L15" s="112">
        <v>130177.13</v>
      </c>
      <c r="M15" s="113">
        <v>43880</v>
      </c>
      <c r="N15" s="114">
        <v>137920</v>
      </c>
      <c r="O15" s="115">
        <v>41376</v>
      </c>
      <c r="P15" s="115">
        <v>6275.36</v>
      </c>
      <c r="Q15" s="115">
        <v>185571.36</v>
      </c>
      <c r="R15" s="116">
        <v>44006</v>
      </c>
      <c r="S15" s="111">
        <v>126720</v>
      </c>
      <c r="T15" s="112">
        <v>8991</v>
      </c>
      <c r="U15" s="112">
        <v>4749.8900000000003</v>
      </c>
      <c r="V15" s="112">
        <v>140460.89000000001</v>
      </c>
      <c r="W15" s="113">
        <v>44229</v>
      </c>
      <c r="X15" s="117">
        <v>20280</v>
      </c>
      <c r="Y15" s="115">
        <v>6084</v>
      </c>
      <c r="Z15" s="115">
        <v>922.74</v>
      </c>
      <c r="AA15" s="115">
        <v>27286.74</v>
      </c>
      <c r="AB15" s="118">
        <v>44336</v>
      </c>
      <c r="AC15" s="111">
        <v>278520</v>
      </c>
      <c r="AD15" s="112">
        <v>83556</v>
      </c>
      <c r="AE15" s="112">
        <v>12672.66</v>
      </c>
      <c r="AF15" s="112">
        <v>374748.66</v>
      </c>
      <c r="AG15" s="113">
        <v>44399</v>
      </c>
      <c r="AH15" s="280">
        <v>282120</v>
      </c>
      <c r="AI15" s="281">
        <v>84636</v>
      </c>
      <c r="AJ15" s="281">
        <v>12836.46</v>
      </c>
      <c r="AK15" s="282">
        <v>379592.46</v>
      </c>
      <c r="AL15" s="283">
        <v>44596</v>
      </c>
      <c r="AM15" s="304">
        <v>226210</v>
      </c>
      <c r="AN15" s="305">
        <v>67863</v>
      </c>
      <c r="AO15" s="305">
        <v>10292.549999999999</v>
      </c>
      <c r="AP15" s="306">
        <v>304365.55</v>
      </c>
      <c r="AQ15" s="307">
        <v>44781</v>
      </c>
      <c r="AR15" s="280">
        <v>18330</v>
      </c>
      <c r="AS15" s="281">
        <v>5499</v>
      </c>
      <c r="AT15" s="281">
        <v>834.01</v>
      </c>
      <c r="AU15" s="308">
        <v>24663.01</v>
      </c>
      <c r="AV15" s="309">
        <v>44839</v>
      </c>
      <c r="AW15" s="391">
        <v>232130</v>
      </c>
      <c r="AX15" s="305">
        <v>69639</v>
      </c>
      <c r="AY15" s="305">
        <v>10561.91</v>
      </c>
      <c r="AZ15" s="306">
        <v>312330.90999999997</v>
      </c>
      <c r="BA15" s="398">
        <v>44970</v>
      </c>
      <c r="BB15">
        <f t="shared" si="0"/>
        <v>10561.91</v>
      </c>
      <c r="BC15" t="str">
        <f t="shared" si="1"/>
        <v>13/02/23</v>
      </c>
    </row>
    <row r="16" spans="1:55" ht="31.5" customHeight="1">
      <c r="A16" t="s">
        <v>348</v>
      </c>
      <c r="B16" s="107" t="s">
        <v>1041</v>
      </c>
      <c r="C16" s="108" t="s">
        <v>349</v>
      </c>
      <c r="D16" s="109" t="s">
        <v>350</v>
      </c>
      <c r="E16" s="109" t="s">
        <v>697</v>
      </c>
      <c r="F16" s="109" t="s">
        <v>698</v>
      </c>
      <c r="G16" s="109" t="s">
        <v>232</v>
      </c>
      <c r="H16" s="110" t="s">
        <v>233</v>
      </c>
      <c r="I16" s="111">
        <v>96750</v>
      </c>
      <c r="J16" s="112">
        <v>29025</v>
      </c>
      <c r="K16" s="112">
        <v>4402.13</v>
      </c>
      <c r="L16" s="112">
        <v>130177.13</v>
      </c>
      <c r="M16" s="113">
        <v>43880</v>
      </c>
      <c r="N16" s="114">
        <v>102350</v>
      </c>
      <c r="O16" s="115">
        <v>30705</v>
      </c>
      <c r="P16" s="115">
        <v>4656.92</v>
      </c>
      <c r="Q16" s="115">
        <v>137711.92000000001</v>
      </c>
      <c r="R16" s="116">
        <v>44006</v>
      </c>
      <c r="S16" s="111">
        <v>121800</v>
      </c>
      <c r="T16" s="112">
        <v>7515</v>
      </c>
      <c r="U16" s="112">
        <v>4526.03</v>
      </c>
      <c r="V16" s="112">
        <v>133841.03</v>
      </c>
      <c r="W16" s="113">
        <v>44229</v>
      </c>
      <c r="X16" s="117">
        <v>20280</v>
      </c>
      <c r="Y16" s="115">
        <v>6084</v>
      </c>
      <c r="Z16" s="115">
        <v>922.74</v>
      </c>
      <c r="AA16" s="115">
        <v>27286.74</v>
      </c>
      <c r="AB16" s="118">
        <v>44336</v>
      </c>
      <c r="AC16" s="111">
        <v>278520</v>
      </c>
      <c r="AD16" s="112">
        <v>83556</v>
      </c>
      <c r="AE16" s="112">
        <v>12672.66</v>
      </c>
      <c r="AF16" s="112">
        <v>374748.66</v>
      </c>
      <c r="AG16" s="113">
        <v>44399</v>
      </c>
      <c r="AH16" s="280">
        <v>282120</v>
      </c>
      <c r="AI16" s="281">
        <v>84636</v>
      </c>
      <c r="AJ16" s="281">
        <v>12836.46</v>
      </c>
      <c r="AK16" s="282">
        <v>379592.46</v>
      </c>
      <c r="AL16" s="283">
        <v>44648</v>
      </c>
      <c r="AM16" s="304">
        <v>253970</v>
      </c>
      <c r="AN16" s="305">
        <v>76191</v>
      </c>
      <c r="AO16" s="305">
        <v>11555.63</v>
      </c>
      <c r="AP16" s="306">
        <v>341716.63</v>
      </c>
      <c r="AQ16" s="307">
        <v>44781</v>
      </c>
      <c r="AR16" s="280">
        <v>12220</v>
      </c>
      <c r="AS16" s="281">
        <v>3666</v>
      </c>
      <c r="AT16" s="281">
        <v>556.01</v>
      </c>
      <c r="AU16" s="308">
        <v>16442.009999999998</v>
      </c>
      <c r="AV16" s="309">
        <v>44839</v>
      </c>
      <c r="AW16" s="391">
        <v>280430</v>
      </c>
      <c r="AX16" s="305">
        <v>84129</v>
      </c>
      <c r="AY16" s="305">
        <v>12759.56</v>
      </c>
      <c r="AZ16" s="306">
        <v>377318.56</v>
      </c>
      <c r="BA16" s="398">
        <v>44966</v>
      </c>
      <c r="BB16">
        <f t="shared" si="0"/>
        <v>12759.56</v>
      </c>
      <c r="BC16" t="str">
        <f t="shared" si="1"/>
        <v>09/02/23</v>
      </c>
    </row>
    <row r="17" spans="1:55" ht="31.5" customHeight="1">
      <c r="A17" t="s">
        <v>362</v>
      </c>
      <c r="B17" s="107" t="s">
        <v>1042</v>
      </c>
      <c r="C17" s="108" t="s">
        <v>363</v>
      </c>
      <c r="D17" s="109" t="s">
        <v>364</v>
      </c>
      <c r="E17" s="109" t="s">
        <v>629</v>
      </c>
      <c r="F17" s="109" t="s">
        <v>630</v>
      </c>
      <c r="G17" s="109" t="s">
        <v>116</v>
      </c>
      <c r="H17" s="110" t="s">
        <v>117</v>
      </c>
      <c r="I17" s="111">
        <v>98550</v>
      </c>
      <c r="J17" s="112">
        <v>29565</v>
      </c>
      <c r="K17" s="112">
        <v>4484.03</v>
      </c>
      <c r="L17" s="112">
        <v>132599.03</v>
      </c>
      <c r="M17" s="113">
        <v>43880</v>
      </c>
      <c r="N17" s="114">
        <v>108590</v>
      </c>
      <c r="O17" s="115">
        <v>32577</v>
      </c>
      <c r="P17" s="115">
        <v>4940.84</v>
      </c>
      <c r="Q17" s="115">
        <v>146107.84</v>
      </c>
      <c r="R17" s="116">
        <v>44006</v>
      </c>
      <c r="S17" s="111">
        <v>146600</v>
      </c>
      <c r="T17" s="112">
        <v>14415</v>
      </c>
      <c r="U17" s="112">
        <v>5635.53</v>
      </c>
      <c r="V17" s="112">
        <v>166650.53</v>
      </c>
      <c r="W17" s="113">
        <v>44229</v>
      </c>
      <c r="X17" s="117">
        <v>19080</v>
      </c>
      <c r="Y17" s="115">
        <v>5724</v>
      </c>
      <c r="Z17" s="115">
        <v>868.14</v>
      </c>
      <c r="AA17" s="115">
        <v>25672.14</v>
      </c>
      <c r="AB17" s="118">
        <v>44336</v>
      </c>
      <c r="AC17" s="111">
        <v>274920</v>
      </c>
      <c r="AD17" s="112">
        <v>82476</v>
      </c>
      <c r="AE17" s="112">
        <v>12508.86</v>
      </c>
      <c r="AF17" s="112">
        <v>369904.86</v>
      </c>
      <c r="AG17" s="113">
        <v>44399</v>
      </c>
      <c r="AH17" s="280">
        <v>289320</v>
      </c>
      <c r="AI17" s="281">
        <v>86796</v>
      </c>
      <c r="AJ17" s="281">
        <v>13164.06</v>
      </c>
      <c r="AK17" s="282">
        <v>389280.06</v>
      </c>
      <c r="AL17" s="283">
        <v>44617</v>
      </c>
      <c r="AM17" s="304">
        <v>217970</v>
      </c>
      <c r="AN17" s="305">
        <v>65391</v>
      </c>
      <c r="AO17" s="305">
        <v>9917.6299999999992</v>
      </c>
      <c r="AP17" s="306">
        <v>293278.63</v>
      </c>
      <c r="AQ17" s="307">
        <v>44781</v>
      </c>
      <c r="AR17" s="280">
        <v>18330</v>
      </c>
      <c r="AS17" s="281">
        <v>5499</v>
      </c>
      <c r="AT17" s="281">
        <v>834.01</v>
      </c>
      <c r="AU17" s="308">
        <v>24663.01</v>
      </c>
      <c r="AV17" s="309">
        <v>44838</v>
      </c>
      <c r="AW17" s="391">
        <v>203390</v>
      </c>
      <c r="AX17" s="305">
        <v>61017</v>
      </c>
      <c r="AY17" s="305">
        <v>9254.24</v>
      </c>
      <c r="AZ17" s="306">
        <v>273661.24</v>
      </c>
      <c r="BA17" s="398">
        <v>44963</v>
      </c>
      <c r="BB17">
        <f t="shared" si="0"/>
        <v>9254.24</v>
      </c>
      <c r="BC17" t="str">
        <f t="shared" si="1"/>
        <v>06/02/23</v>
      </c>
    </row>
    <row r="18" spans="1:55" ht="31.5" customHeight="1">
      <c r="A18" t="s">
        <v>377</v>
      </c>
      <c r="B18" s="107" t="s">
        <v>1043</v>
      </c>
      <c r="C18" s="108" t="s">
        <v>378</v>
      </c>
      <c r="D18" s="109" t="s">
        <v>379</v>
      </c>
      <c r="E18" s="109" t="s">
        <v>629</v>
      </c>
      <c r="F18" s="109" t="s">
        <v>630</v>
      </c>
      <c r="G18" s="109" t="s">
        <v>116</v>
      </c>
      <c r="H18" s="110" t="s">
        <v>117</v>
      </c>
      <c r="I18" s="111">
        <v>96750</v>
      </c>
      <c r="J18" s="112">
        <v>29025</v>
      </c>
      <c r="K18" s="112">
        <v>4402.13</v>
      </c>
      <c r="L18" s="112">
        <v>130177.13</v>
      </c>
      <c r="M18" s="113">
        <v>43880</v>
      </c>
      <c r="N18" s="114">
        <v>121470</v>
      </c>
      <c r="O18" s="115">
        <v>36441</v>
      </c>
      <c r="P18" s="115">
        <v>5526.88</v>
      </c>
      <c r="Q18" s="115">
        <v>163437.88</v>
      </c>
      <c r="R18" s="116">
        <v>44006</v>
      </c>
      <c r="S18" s="111">
        <v>174640</v>
      </c>
      <c r="T18" s="112">
        <v>23367</v>
      </c>
      <c r="U18" s="112">
        <v>6930.25</v>
      </c>
      <c r="V18" s="112">
        <v>204937.25</v>
      </c>
      <c r="W18" s="113">
        <v>44229</v>
      </c>
      <c r="X18" s="117">
        <v>20880</v>
      </c>
      <c r="Y18" s="115">
        <v>6264</v>
      </c>
      <c r="Z18" s="115">
        <v>950.04</v>
      </c>
      <c r="AA18" s="115">
        <v>28094.04</v>
      </c>
      <c r="AB18" s="118">
        <v>44336</v>
      </c>
      <c r="AC18" s="111">
        <v>282120</v>
      </c>
      <c r="AD18" s="112">
        <v>84636</v>
      </c>
      <c r="AE18" s="112">
        <v>12836.46</v>
      </c>
      <c r="AF18" s="112">
        <v>379592.46</v>
      </c>
      <c r="AG18" s="113">
        <v>44399</v>
      </c>
      <c r="AH18" s="280">
        <v>282120</v>
      </c>
      <c r="AI18" s="281">
        <v>84636</v>
      </c>
      <c r="AJ18" s="281">
        <v>12836.46</v>
      </c>
      <c r="AK18" s="282">
        <v>379592.46</v>
      </c>
      <c r="AL18" s="283">
        <v>44617</v>
      </c>
      <c r="AM18" s="304">
        <v>256800</v>
      </c>
      <c r="AN18" s="305">
        <v>77040</v>
      </c>
      <c r="AO18" s="305">
        <v>11684.4</v>
      </c>
      <c r="AP18" s="306">
        <v>345524.4</v>
      </c>
      <c r="AQ18" s="307">
        <v>44781</v>
      </c>
      <c r="AR18" s="280">
        <v>18330</v>
      </c>
      <c r="AS18" s="281">
        <v>5499</v>
      </c>
      <c r="AT18" s="281">
        <v>834.01</v>
      </c>
      <c r="AU18" s="308">
        <v>24663.01</v>
      </c>
      <c r="AV18" s="309">
        <v>44838</v>
      </c>
      <c r="AW18" s="391">
        <v>233390</v>
      </c>
      <c r="AX18" s="305">
        <v>70017</v>
      </c>
      <c r="AY18" s="305">
        <v>10619.24</v>
      </c>
      <c r="AZ18" s="306">
        <v>314026.23999999999</v>
      </c>
      <c r="BA18" s="398">
        <v>44963</v>
      </c>
      <c r="BB18">
        <f t="shared" si="0"/>
        <v>10619.24</v>
      </c>
      <c r="BC18" t="str">
        <f t="shared" si="1"/>
        <v>06/02/23</v>
      </c>
    </row>
    <row r="19" spans="1:55" ht="31.5" customHeight="1">
      <c r="A19" t="s">
        <v>393</v>
      </c>
      <c r="B19" s="107" t="s">
        <v>1044</v>
      </c>
      <c r="C19" s="108" t="s">
        <v>394</v>
      </c>
      <c r="D19" s="109" t="s">
        <v>395</v>
      </c>
      <c r="E19" s="109" t="s">
        <v>629</v>
      </c>
      <c r="F19" s="109" t="s">
        <v>630</v>
      </c>
      <c r="G19" s="109" t="s">
        <v>116</v>
      </c>
      <c r="H19" s="110" t="s">
        <v>117</v>
      </c>
      <c r="I19" s="111">
        <v>98550</v>
      </c>
      <c r="J19" s="112">
        <v>29565</v>
      </c>
      <c r="K19" s="112">
        <v>4484.03</v>
      </c>
      <c r="L19" s="112">
        <v>132599.03</v>
      </c>
      <c r="M19" s="113">
        <v>43880</v>
      </c>
      <c r="N19" s="114">
        <v>142760</v>
      </c>
      <c r="O19" s="115">
        <v>42828</v>
      </c>
      <c r="P19" s="115">
        <v>6495.58</v>
      </c>
      <c r="Q19" s="115">
        <v>192083.58</v>
      </c>
      <c r="R19" s="116">
        <v>44006</v>
      </c>
      <c r="S19" s="111">
        <v>171380</v>
      </c>
      <c r="T19" s="112">
        <v>21849</v>
      </c>
      <c r="U19" s="112">
        <v>6763.02</v>
      </c>
      <c r="V19" s="112">
        <v>199992.02</v>
      </c>
      <c r="W19" s="113">
        <v>44229</v>
      </c>
      <c r="X19" s="117">
        <v>15370</v>
      </c>
      <c r="Y19" s="115">
        <v>4611</v>
      </c>
      <c r="Z19" s="115">
        <v>699.33</v>
      </c>
      <c r="AA19" s="115">
        <v>20680.330000000002</v>
      </c>
      <c r="AB19" s="118">
        <v>44336</v>
      </c>
      <c r="AC19" s="111">
        <v>289320</v>
      </c>
      <c r="AD19" s="112">
        <v>86796</v>
      </c>
      <c r="AE19" s="112">
        <v>13164.06</v>
      </c>
      <c r="AF19" s="112">
        <v>389280.06</v>
      </c>
      <c r="AG19" s="113">
        <v>44399</v>
      </c>
      <c r="AH19" s="280">
        <v>289320</v>
      </c>
      <c r="AI19" s="281">
        <v>86796</v>
      </c>
      <c r="AJ19" s="281">
        <v>13164.06</v>
      </c>
      <c r="AK19" s="282">
        <v>389280.06</v>
      </c>
      <c r="AL19" s="283">
        <v>44617</v>
      </c>
      <c r="AM19" s="304">
        <v>205840</v>
      </c>
      <c r="AN19" s="305">
        <v>61752</v>
      </c>
      <c r="AO19" s="305">
        <v>9365.7199999999993</v>
      </c>
      <c r="AP19" s="306">
        <v>276957.71999999997</v>
      </c>
      <c r="AQ19" s="307">
        <v>44781</v>
      </c>
      <c r="AR19" s="280">
        <v>24440</v>
      </c>
      <c r="AS19" s="281">
        <v>7332</v>
      </c>
      <c r="AT19" s="281">
        <v>1112.02</v>
      </c>
      <c r="AU19" s="308">
        <v>32884.019999999997</v>
      </c>
      <c r="AV19" s="309">
        <v>44838</v>
      </c>
      <c r="AW19" s="391">
        <v>260660</v>
      </c>
      <c r="AX19" s="305">
        <v>78198</v>
      </c>
      <c r="AY19" s="305">
        <v>11860.03</v>
      </c>
      <c r="AZ19" s="306">
        <v>350718.03</v>
      </c>
      <c r="BA19" s="398">
        <v>44964</v>
      </c>
      <c r="BB19">
        <f t="shared" si="0"/>
        <v>11860.03</v>
      </c>
      <c r="BC19" t="str">
        <f t="shared" si="1"/>
        <v>07/02/23</v>
      </c>
    </row>
    <row r="20" spans="1:55" ht="31.5" customHeight="1">
      <c r="A20" t="s">
        <v>406</v>
      </c>
      <c r="B20" s="107" t="s">
        <v>1045</v>
      </c>
      <c r="C20" s="108" t="s">
        <v>407</v>
      </c>
      <c r="D20" s="109" t="s">
        <v>408</v>
      </c>
      <c r="E20" s="109" t="s">
        <v>629</v>
      </c>
      <c r="F20" s="109" t="s">
        <v>630</v>
      </c>
      <c r="G20" s="109" t="s">
        <v>116</v>
      </c>
      <c r="H20" s="110" t="s">
        <v>117</v>
      </c>
      <c r="I20" s="111">
        <v>98550</v>
      </c>
      <c r="J20" s="112">
        <v>29565</v>
      </c>
      <c r="K20" s="112">
        <v>4484.03</v>
      </c>
      <c r="L20" s="112">
        <v>132599.03</v>
      </c>
      <c r="M20" s="113">
        <v>43882</v>
      </c>
      <c r="N20" s="114">
        <v>125970</v>
      </c>
      <c r="O20" s="115">
        <v>37791</v>
      </c>
      <c r="P20" s="115">
        <v>5731.63</v>
      </c>
      <c r="Q20" s="115">
        <v>169492.63</v>
      </c>
      <c r="R20" s="116">
        <v>44006</v>
      </c>
      <c r="S20" s="111">
        <v>188080</v>
      </c>
      <c r="T20" s="112">
        <v>26859</v>
      </c>
      <c r="U20" s="112">
        <v>7522.87</v>
      </c>
      <c r="V20" s="112">
        <v>222461.87</v>
      </c>
      <c r="W20" s="113">
        <v>44229</v>
      </c>
      <c r="X20" s="117">
        <v>21480</v>
      </c>
      <c r="Y20" s="115">
        <v>6444</v>
      </c>
      <c r="Z20" s="115">
        <v>977.34</v>
      </c>
      <c r="AA20" s="115">
        <v>28901.34</v>
      </c>
      <c r="AB20" s="118">
        <v>44336</v>
      </c>
      <c r="AC20" s="111">
        <v>289320</v>
      </c>
      <c r="AD20" s="112">
        <v>86796</v>
      </c>
      <c r="AE20" s="112">
        <v>13164.06</v>
      </c>
      <c r="AF20" s="112">
        <v>389280.06</v>
      </c>
      <c r="AG20" s="113">
        <v>44399</v>
      </c>
      <c r="AH20" s="280">
        <v>289320</v>
      </c>
      <c r="AI20" s="281">
        <v>86796</v>
      </c>
      <c r="AJ20" s="281">
        <v>13164.06</v>
      </c>
      <c r="AK20" s="282">
        <v>389280.06</v>
      </c>
      <c r="AL20" s="283">
        <v>44617</v>
      </c>
      <c r="AM20" s="304">
        <v>192120</v>
      </c>
      <c r="AN20" s="305">
        <v>57636</v>
      </c>
      <c r="AO20" s="305">
        <v>8741.4599999999991</v>
      </c>
      <c r="AP20" s="306">
        <v>258497.46</v>
      </c>
      <c r="AQ20" s="307">
        <v>44784</v>
      </c>
      <c r="AR20" s="280">
        <v>18330</v>
      </c>
      <c r="AS20" s="281">
        <v>5499</v>
      </c>
      <c r="AT20" s="281">
        <v>834.01</v>
      </c>
      <c r="AU20" s="308">
        <v>24663.01</v>
      </c>
      <c r="AV20" s="309">
        <v>44838</v>
      </c>
      <c r="AW20" s="391">
        <v>194020</v>
      </c>
      <c r="AX20" s="305">
        <v>58206</v>
      </c>
      <c r="AY20" s="305">
        <v>8827.91</v>
      </c>
      <c r="AZ20" s="306">
        <v>261053.91</v>
      </c>
      <c r="BA20" s="398">
        <v>44963</v>
      </c>
      <c r="BB20">
        <f t="shared" si="0"/>
        <v>8827.91</v>
      </c>
      <c r="BC20" t="str">
        <f t="shared" si="1"/>
        <v>06/02/23</v>
      </c>
    </row>
    <row r="21" spans="1:55" ht="31.5" customHeight="1">
      <c r="A21" t="s">
        <v>420</v>
      </c>
      <c r="B21" s="107" t="s">
        <v>1046</v>
      </c>
      <c r="C21" s="108" t="s">
        <v>421</v>
      </c>
      <c r="D21" s="109" t="s">
        <v>422</v>
      </c>
      <c r="E21" s="109" t="s">
        <v>651</v>
      </c>
      <c r="F21" s="109" t="s">
        <v>652</v>
      </c>
      <c r="G21" s="109" t="s">
        <v>148</v>
      </c>
      <c r="H21" s="110" t="s">
        <v>149</v>
      </c>
      <c r="I21" s="111">
        <v>98550</v>
      </c>
      <c r="J21" s="112">
        <v>29565</v>
      </c>
      <c r="K21" s="112">
        <v>4484.03</v>
      </c>
      <c r="L21" s="112">
        <v>132599.03</v>
      </c>
      <c r="M21" s="113">
        <v>43882</v>
      </c>
      <c r="N21" s="114">
        <v>134290</v>
      </c>
      <c r="O21" s="115">
        <v>40287</v>
      </c>
      <c r="P21" s="115">
        <v>6110.19</v>
      </c>
      <c r="Q21" s="115">
        <v>180687.19</v>
      </c>
      <c r="R21" s="116">
        <v>44006</v>
      </c>
      <c r="S21" s="111">
        <v>144600</v>
      </c>
      <c r="T21" s="112">
        <v>17970</v>
      </c>
      <c r="U21" s="112">
        <v>5689.95</v>
      </c>
      <c r="V21" s="112">
        <v>168259.95</v>
      </c>
      <c r="W21" s="113">
        <v>44229</v>
      </c>
      <c r="X21" s="117">
        <v>20880</v>
      </c>
      <c r="Y21" s="115">
        <v>6264</v>
      </c>
      <c r="Z21" s="115">
        <v>950.04</v>
      </c>
      <c r="AA21" s="115">
        <v>28094.04</v>
      </c>
      <c r="AB21" s="118">
        <v>44336</v>
      </c>
      <c r="AC21" s="111">
        <v>285720</v>
      </c>
      <c r="AD21" s="112">
        <v>85716</v>
      </c>
      <c r="AE21" s="112">
        <v>13000.26</v>
      </c>
      <c r="AF21" s="112">
        <v>384436.26</v>
      </c>
      <c r="AG21" s="113">
        <v>44399</v>
      </c>
      <c r="AH21" s="280">
        <v>289320</v>
      </c>
      <c r="AI21" s="281">
        <v>86796</v>
      </c>
      <c r="AJ21" s="281">
        <v>13164.06</v>
      </c>
      <c r="AK21" s="282">
        <v>389280.06</v>
      </c>
      <c r="AL21" s="283">
        <v>44586</v>
      </c>
      <c r="AM21" s="304">
        <v>282890</v>
      </c>
      <c r="AN21" s="305">
        <v>84867</v>
      </c>
      <c r="AO21" s="305">
        <v>12871.49</v>
      </c>
      <c r="AP21" s="306">
        <v>380628.49</v>
      </c>
      <c r="AQ21" s="307">
        <v>44781</v>
      </c>
      <c r="AR21" s="280">
        <v>6110</v>
      </c>
      <c r="AS21" s="281">
        <v>1833</v>
      </c>
      <c r="AT21" s="281">
        <v>278</v>
      </c>
      <c r="AU21" s="308">
        <v>8221</v>
      </c>
      <c r="AV21" s="309">
        <v>44838</v>
      </c>
      <c r="AW21" s="391">
        <v>292410</v>
      </c>
      <c r="AX21" s="305">
        <v>87723</v>
      </c>
      <c r="AY21" s="305">
        <v>13304.65</v>
      </c>
      <c r="AZ21" s="306">
        <v>393437.65</v>
      </c>
      <c r="BA21" s="398">
        <v>44970</v>
      </c>
      <c r="BB21">
        <f t="shared" si="0"/>
        <v>13304.65</v>
      </c>
      <c r="BC21" t="str">
        <f t="shared" si="1"/>
        <v>13/02/23</v>
      </c>
    </row>
    <row r="22" spans="1:55" ht="31.5" customHeight="1">
      <c r="A22" t="s">
        <v>435</v>
      </c>
      <c r="B22" s="107" t="s">
        <v>1047</v>
      </c>
      <c r="C22" s="108" t="s">
        <v>436</v>
      </c>
      <c r="D22" s="109" t="s">
        <v>437</v>
      </c>
      <c r="E22" s="109" t="s">
        <v>629</v>
      </c>
      <c r="F22" s="109" t="s">
        <v>630</v>
      </c>
      <c r="G22" s="109" t="s">
        <v>116</v>
      </c>
      <c r="H22" s="110" t="s">
        <v>117</v>
      </c>
      <c r="I22" s="111">
        <v>98550</v>
      </c>
      <c r="J22" s="112">
        <v>29565</v>
      </c>
      <c r="K22" s="112">
        <v>4484.03</v>
      </c>
      <c r="L22" s="112">
        <v>132599.03</v>
      </c>
      <c r="M22" s="113">
        <v>43880</v>
      </c>
      <c r="N22" s="114">
        <v>104150</v>
      </c>
      <c r="O22" s="115">
        <v>31245</v>
      </c>
      <c r="P22" s="115">
        <v>4738.82</v>
      </c>
      <c r="Q22" s="115">
        <v>140133.82</v>
      </c>
      <c r="R22" s="116">
        <v>44006</v>
      </c>
      <c r="S22" s="111">
        <v>91340</v>
      </c>
      <c r="T22" s="112">
        <v>0</v>
      </c>
      <c r="U22" s="112">
        <v>3196.9</v>
      </c>
      <c r="V22" s="112">
        <v>94536.9</v>
      </c>
      <c r="W22" s="113">
        <v>44229</v>
      </c>
      <c r="X22" s="117">
        <v>13570</v>
      </c>
      <c r="Y22" s="115">
        <v>4071</v>
      </c>
      <c r="Z22" s="115">
        <v>617.42999999999995</v>
      </c>
      <c r="AA22" s="115">
        <v>18258.43</v>
      </c>
      <c r="AB22" s="118">
        <v>44336</v>
      </c>
      <c r="AC22" s="111">
        <v>278520</v>
      </c>
      <c r="AD22" s="112">
        <v>83556</v>
      </c>
      <c r="AE22" s="112">
        <v>12672.66</v>
      </c>
      <c r="AF22" s="112">
        <v>374748.66</v>
      </c>
      <c r="AG22" s="113">
        <v>44399</v>
      </c>
      <c r="AH22" s="280">
        <v>289320</v>
      </c>
      <c r="AI22" s="281">
        <v>86796</v>
      </c>
      <c r="AJ22" s="281">
        <v>13164.06</v>
      </c>
      <c r="AK22" s="282">
        <v>389280.06</v>
      </c>
      <c r="AL22" s="283">
        <v>44617</v>
      </c>
      <c r="AM22" s="304">
        <v>249320</v>
      </c>
      <c r="AN22" s="305">
        <v>74796</v>
      </c>
      <c r="AO22" s="305">
        <v>11344.06</v>
      </c>
      <c r="AP22" s="306">
        <v>335460.06</v>
      </c>
      <c r="AQ22" s="307">
        <v>44781</v>
      </c>
      <c r="AR22" s="280">
        <v>18330</v>
      </c>
      <c r="AS22" s="281">
        <v>5499</v>
      </c>
      <c r="AT22" s="281">
        <v>834.01</v>
      </c>
      <c r="AU22" s="308">
        <v>24663.01</v>
      </c>
      <c r="AV22" s="309">
        <v>44838</v>
      </c>
      <c r="AW22" s="391">
        <v>245010</v>
      </c>
      <c r="AX22" s="305">
        <v>73503</v>
      </c>
      <c r="AY22" s="305">
        <v>11147.95</v>
      </c>
      <c r="AZ22" s="306">
        <v>329660.95</v>
      </c>
      <c r="BA22" s="398">
        <v>44963</v>
      </c>
      <c r="BB22">
        <f t="shared" si="0"/>
        <v>11147.95</v>
      </c>
      <c r="BC22" t="str">
        <f t="shared" si="1"/>
        <v>06/02/23</v>
      </c>
    </row>
    <row r="23" spans="1:55" ht="31.5" customHeight="1">
      <c r="A23" t="s">
        <v>451</v>
      </c>
      <c r="B23" s="107" t="s">
        <v>1048</v>
      </c>
      <c r="C23" s="108" t="s">
        <v>452</v>
      </c>
      <c r="D23" s="109" t="s">
        <v>453</v>
      </c>
      <c r="E23" s="109" t="s">
        <v>1049</v>
      </c>
      <c r="F23" s="109" t="s">
        <v>718</v>
      </c>
      <c r="G23" s="109" t="s">
        <v>454</v>
      </c>
      <c r="H23" s="110" t="s">
        <v>250</v>
      </c>
      <c r="I23" s="111">
        <v>98550</v>
      </c>
      <c r="J23" s="112">
        <v>29565</v>
      </c>
      <c r="K23" s="112">
        <v>4484.03</v>
      </c>
      <c r="L23" s="112">
        <v>132599.03</v>
      </c>
      <c r="M23" s="113">
        <v>43880</v>
      </c>
      <c r="N23" s="114">
        <v>138820</v>
      </c>
      <c r="O23" s="115">
        <v>41646</v>
      </c>
      <c r="P23" s="115">
        <v>6316.31</v>
      </c>
      <c r="Q23" s="115">
        <v>186782.31</v>
      </c>
      <c r="R23" s="116">
        <v>44006</v>
      </c>
      <c r="S23" s="111">
        <v>172650</v>
      </c>
      <c r="T23" s="112">
        <v>22230</v>
      </c>
      <c r="U23" s="112">
        <v>6820.8</v>
      </c>
      <c r="V23" s="112">
        <v>201700.8</v>
      </c>
      <c r="W23" s="113">
        <v>44229</v>
      </c>
      <c r="X23" s="117">
        <v>15370</v>
      </c>
      <c r="Y23" s="115">
        <v>4611</v>
      </c>
      <c r="Z23" s="115">
        <v>699.33</v>
      </c>
      <c r="AA23" s="115">
        <v>20680.330000000002</v>
      </c>
      <c r="AB23" s="118">
        <v>44337</v>
      </c>
      <c r="AC23" s="111">
        <v>289320</v>
      </c>
      <c r="AD23" s="112">
        <v>86796</v>
      </c>
      <c r="AE23" s="112">
        <v>13164.06</v>
      </c>
      <c r="AF23" s="112">
        <v>389280.06</v>
      </c>
      <c r="AG23" s="113">
        <v>44399</v>
      </c>
      <c r="AH23" s="280">
        <v>289320</v>
      </c>
      <c r="AI23" s="281">
        <v>86796</v>
      </c>
      <c r="AJ23" s="281">
        <v>13164.06</v>
      </c>
      <c r="AK23" s="282">
        <v>389280.06</v>
      </c>
      <c r="AL23" s="283">
        <v>44595</v>
      </c>
      <c r="AM23" s="304">
        <v>226010</v>
      </c>
      <c r="AN23" s="305">
        <v>67803</v>
      </c>
      <c r="AO23" s="305">
        <v>10283.450000000001</v>
      </c>
      <c r="AP23" s="306">
        <v>304096.45</v>
      </c>
      <c r="AQ23" s="307">
        <v>44823</v>
      </c>
      <c r="AR23" s="280">
        <v>18330</v>
      </c>
      <c r="AS23" s="281">
        <v>5499</v>
      </c>
      <c r="AT23" s="281">
        <v>834.01</v>
      </c>
      <c r="AU23" s="308">
        <v>24663.01</v>
      </c>
      <c r="AV23" s="309">
        <v>44838</v>
      </c>
      <c r="AW23" s="391">
        <v>198320</v>
      </c>
      <c r="AX23" s="305">
        <v>59496</v>
      </c>
      <c r="AY23" s="305">
        <v>9023.56</v>
      </c>
      <c r="AZ23" s="306">
        <v>266839.56</v>
      </c>
      <c r="BA23" s="398">
        <v>44973</v>
      </c>
      <c r="BB23">
        <f t="shared" si="0"/>
        <v>9023.56</v>
      </c>
      <c r="BC23" t="str">
        <f t="shared" si="1"/>
        <v>16/02/23</v>
      </c>
    </row>
    <row r="24" spans="1:55" ht="31.5" customHeight="1">
      <c r="A24" t="s">
        <v>475</v>
      </c>
      <c r="B24" s="107" t="s">
        <v>1050</v>
      </c>
      <c r="C24" s="108" t="s">
        <v>476</v>
      </c>
      <c r="D24" s="109" t="s">
        <v>477</v>
      </c>
      <c r="E24" s="109" t="s">
        <v>734</v>
      </c>
      <c r="F24" s="109" t="s">
        <v>735</v>
      </c>
      <c r="G24" s="109" t="s">
        <v>478</v>
      </c>
      <c r="H24" s="110" t="s">
        <v>272</v>
      </c>
      <c r="I24" s="111">
        <v>98550</v>
      </c>
      <c r="J24" s="112">
        <v>29565</v>
      </c>
      <c r="K24" s="112">
        <v>4484.03</v>
      </c>
      <c r="L24" s="112">
        <v>132599.03</v>
      </c>
      <c r="M24" s="113">
        <v>43880</v>
      </c>
      <c r="N24" s="114">
        <v>127630</v>
      </c>
      <c r="O24" s="115">
        <v>38289</v>
      </c>
      <c r="P24" s="115">
        <v>5807.16</v>
      </c>
      <c r="Q24" s="115">
        <v>171726.16</v>
      </c>
      <c r="R24" s="116">
        <v>44006</v>
      </c>
      <c r="S24" s="111">
        <v>159770</v>
      </c>
      <c r="T24" s="112">
        <v>18366</v>
      </c>
      <c r="U24" s="112">
        <v>6234.76</v>
      </c>
      <c r="V24" s="112">
        <v>184370.76</v>
      </c>
      <c r="W24" s="113">
        <v>44229</v>
      </c>
      <c r="X24" s="117">
        <v>21480</v>
      </c>
      <c r="Y24" s="115">
        <v>6444</v>
      </c>
      <c r="Z24" s="115">
        <v>977.34</v>
      </c>
      <c r="AA24" s="115">
        <v>28901.34</v>
      </c>
      <c r="AB24" s="118">
        <v>44337</v>
      </c>
      <c r="AC24" s="111">
        <v>289320</v>
      </c>
      <c r="AD24" s="112">
        <v>86796</v>
      </c>
      <c r="AE24" s="112">
        <v>13164.06</v>
      </c>
      <c r="AF24" s="112">
        <v>389280.06</v>
      </c>
      <c r="AG24" s="113">
        <v>44399</v>
      </c>
      <c r="AH24" s="280">
        <v>289320</v>
      </c>
      <c r="AI24" s="281">
        <v>86796</v>
      </c>
      <c r="AJ24" s="281">
        <v>13164.06</v>
      </c>
      <c r="AK24" s="282">
        <v>389280.06</v>
      </c>
      <c r="AL24" s="283">
        <v>44596</v>
      </c>
      <c r="AM24" s="304">
        <v>277830</v>
      </c>
      <c r="AN24" s="305">
        <v>83349</v>
      </c>
      <c r="AO24" s="305">
        <v>12641.26</v>
      </c>
      <c r="AP24" s="306">
        <v>373820.26</v>
      </c>
      <c r="AQ24" s="307">
        <v>44781</v>
      </c>
      <c r="AR24" s="280">
        <v>18330</v>
      </c>
      <c r="AS24" s="281">
        <v>5499</v>
      </c>
      <c r="AT24" s="281">
        <v>834.01</v>
      </c>
      <c r="AU24" s="308">
        <v>24663.01</v>
      </c>
      <c r="AV24" s="309">
        <v>44839</v>
      </c>
      <c r="AW24" s="391">
        <v>262880</v>
      </c>
      <c r="AX24" s="305">
        <v>78864</v>
      </c>
      <c r="AY24" s="305">
        <v>11961.04</v>
      </c>
      <c r="AZ24" s="306">
        <v>353705.04</v>
      </c>
      <c r="BA24" s="398">
        <v>44973</v>
      </c>
      <c r="BB24">
        <f t="shared" si="0"/>
        <v>11961.04</v>
      </c>
      <c r="BC24" t="str">
        <f t="shared" si="1"/>
        <v>16/02/23</v>
      </c>
    </row>
    <row r="25" spans="1:55" ht="31.5" customHeight="1">
      <c r="A25" t="s">
        <v>500</v>
      </c>
      <c r="B25" s="107" t="s">
        <v>1051</v>
      </c>
      <c r="C25" s="108" t="s">
        <v>501</v>
      </c>
      <c r="D25" s="109" t="s">
        <v>502</v>
      </c>
      <c r="E25" s="109" t="s">
        <v>1037</v>
      </c>
      <c r="F25" s="109" t="s">
        <v>201</v>
      </c>
      <c r="G25" s="109" t="s">
        <v>200</v>
      </c>
      <c r="H25" s="110" t="s">
        <v>201</v>
      </c>
      <c r="I25" s="111">
        <v>96750</v>
      </c>
      <c r="J25" s="112">
        <v>29025</v>
      </c>
      <c r="K25" s="112">
        <v>0</v>
      </c>
      <c r="L25" s="112">
        <v>125775</v>
      </c>
      <c r="M25" s="113">
        <v>43879</v>
      </c>
      <c r="N25" s="114">
        <v>96750</v>
      </c>
      <c r="O25" s="115">
        <v>29025</v>
      </c>
      <c r="P25" s="115">
        <v>0</v>
      </c>
      <c r="Q25" s="115">
        <v>125775</v>
      </c>
      <c r="R25" s="116">
        <v>44006</v>
      </c>
      <c r="S25" s="111">
        <v>84270</v>
      </c>
      <c r="T25" s="112">
        <v>0</v>
      </c>
      <c r="U25" s="112">
        <v>0</v>
      </c>
      <c r="V25" s="112">
        <v>84270</v>
      </c>
      <c r="W25" s="113">
        <v>44229</v>
      </c>
      <c r="X25" s="117">
        <v>20280</v>
      </c>
      <c r="Y25" s="115">
        <v>6084</v>
      </c>
      <c r="Z25" s="115">
        <v>0</v>
      </c>
      <c r="AA25" s="115">
        <v>26364</v>
      </c>
      <c r="AB25" s="118">
        <v>44336</v>
      </c>
      <c r="AC25" s="111">
        <v>278520</v>
      </c>
      <c r="AD25" s="112">
        <v>83556</v>
      </c>
      <c r="AE25" s="112">
        <v>0</v>
      </c>
      <c r="AF25" s="112">
        <v>362076</v>
      </c>
      <c r="AG25" s="113">
        <v>44399</v>
      </c>
      <c r="AH25" s="280">
        <v>282120</v>
      </c>
      <c r="AI25" s="281">
        <v>84636</v>
      </c>
      <c r="AJ25" s="281">
        <v>0</v>
      </c>
      <c r="AK25" s="282">
        <v>366756</v>
      </c>
      <c r="AL25" s="283">
        <v>44595</v>
      </c>
      <c r="AM25" s="304">
        <v>264200</v>
      </c>
      <c r="AN25" s="305">
        <v>79260</v>
      </c>
      <c r="AO25" s="305">
        <v>0</v>
      </c>
      <c r="AP25" s="306">
        <v>343460</v>
      </c>
      <c r="AQ25" s="307">
        <v>44813</v>
      </c>
      <c r="AR25" s="280">
        <v>6110</v>
      </c>
      <c r="AS25" s="281">
        <v>1833</v>
      </c>
      <c r="AT25" s="281">
        <v>0</v>
      </c>
      <c r="AU25" s="308">
        <v>7943</v>
      </c>
      <c r="AV25" s="309">
        <v>44838</v>
      </c>
      <c r="AW25" s="391">
        <v>246000</v>
      </c>
      <c r="AX25" s="305">
        <v>73800</v>
      </c>
      <c r="AY25" s="305">
        <v>0</v>
      </c>
      <c r="AZ25" s="306">
        <v>319800</v>
      </c>
      <c r="BA25" s="398">
        <v>44992</v>
      </c>
      <c r="BB25">
        <f t="shared" si="0"/>
        <v>0</v>
      </c>
      <c r="BC25" t="str">
        <f t="shared" si="1"/>
        <v>07/03/23</v>
      </c>
    </row>
    <row r="26" spans="1:55" ht="31.5" customHeight="1">
      <c r="A26" t="s">
        <v>516</v>
      </c>
      <c r="B26" s="107" t="s">
        <v>1052</v>
      </c>
      <c r="C26" s="108" t="s">
        <v>517</v>
      </c>
      <c r="D26" s="109" t="s">
        <v>518</v>
      </c>
      <c r="E26" s="109" t="s">
        <v>288</v>
      </c>
      <c r="F26" s="119" t="s">
        <v>289</v>
      </c>
      <c r="G26" s="109" t="s">
        <v>288</v>
      </c>
      <c r="H26" s="110" t="s">
        <v>289</v>
      </c>
      <c r="I26" s="111">
        <v>0</v>
      </c>
      <c r="J26" s="112">
        <v>0</v>
      </c>
      <c r="K26" s="112">
        <v>0</v>
      </c>
      <c r="L26" s="112">
        <v>0</v>
      </c>
      <c r="M26" s="113" t="s">
        <v>1053</v>
      </c>
      <c r="N26" s="114">
        <v>197100</v>
      </c>
      <c r="O26" s="115">
        <v>59130</v>
      </c>
      <c r="P26" s="115">
        <v>0</v>
      </c>
      <c r="Q26" s="115">
        <v>256230</v>
      </c>
      <c r="R26" s="116">
        <v>44029</v>
      </c>
      <c r="S26" s="111">
        <v>128730</v>
      </c>
      <c r="T26" s="112">
        <v>38619</v>
      </c>
      <c r="U26" s="112">
        <v>0</v>
      </c>
      <c r="V26" s="112">
        <v>167349</v>
      </c>
      <c r="W26" s="113">
        <v>44229</v>
      </c>
      <c r="X26" s="117">
        <v>21480</v>
      </c>
      <c r="Y26" s="115">
        <v>6444</v>
      </c>
      <c r="Z26" s="115">
        <v>0</v>
      </c>
      <c r="AA26" s="115">
        <v>27924</v>
      </c>
      <c r="AB26" s="118">
        <v>44337</v>
      </c>
      <c r="AC26" s="111">
        <v>289320</v>
      </c>
      <c r="AD26" s="112">
        <v>86796</v>
      </c>
      <c r="AE26" s="112">
        <v>0</v>
      </c>
      <c r="AF26" s="112">
        <v>376116</v>
      </c>
      <c r="AG26" s="113">
        <v>44399</v>
      </c>
      <c r="AH26" s="280">
        <v>289320</v>
      </c>
      <c r="AI26" s="281">
        <v>86796</v>
      </c>
      <c r="AJ26" s="281">
        <v>0</v>
      </c>
      <c r="AK26" s="282">
        <v>376116</v>
      </c>
      <c r="AL26" s="283">
        <v>44595</v>
      </c>
      <c r="AM26" s="304">
        <v>249040</v>
      </c>
      <c r="AN26" s="305">
        <v>74712</v>
      </c>
      <c r="AO26" s="305">
        <v>0</v>
      </c>
      <c r="AP26" s="306">
        <v>323752</v>
      </c>
      <c r="AQ26" s="307">
        <v>44784</v>
      </c>
      <c r="AR26" s="280">
        <v>18330</v>
      </c>
      <c r="AS26" s="281">
        <v>5499</v>
      </c>
      <c r="AT26" s="281">
        <v>0</v>
      </c>
      <c r="AU26" s="308">
        <v>23829</v>
      </c>
      <c r="AV26" s="309">
        <v>44838</v>
      </c>
      <c r="AW26" s="391">
        <v>212230</v>
      </c>
      <c r="AX26" s="305">
        <v>63669</v>
      </c>
      <c r="AY26" s="305">
        <v>0</v>
      </c>
      <c r="AZ26" s="306">
        <v>275899</v>
      </c>
      <c r="BA26" s="398">
        <v>44966</v>
      </c>
      <c r="BB26">
        <f t="shared" si="0"/>
        <v>0</v>
      </c>
      <c r="BC26" t="str">
        <f t="shared" si="1"/>
        <v>09/02/23</v>
      </c>
    </row>
    <row r="27" spans="1:55" ht="31.5" customHeight="1">
      <c r="A27" t="s">
        <v>540</v>
      </c>
      <c r="B27" s="107" t="s">
        <v>1054</v>
      </c>
      <c r="C27" s="108" t="s">
        <v>541</v>
      </c>
      <c r="D27" s="109" t="s">
        <v>542</v>
      </c>
      <c r="E27" s="109" t="s">
        <v>754</v>
      </c>
      <c r="F27" s="109" t="s">
        <v>755</v>
      </c>
      <c r="G27" s="109" t="s">
        <v>312</v>
      </c>
      <c r="H27" s="110" t="s">
        <v>313</v>
      </c>
      <c r="I27" s="111">
        <v>98550</v>
      </c>
      <c r="J27" s="112">
        <v>29565</v>
      </c>
      <c r="K27" s="112">
        <v>4484.03</v>
      </c>
      <c r="L27" s="112">
        <v>132599.03</v>
      </c>
      <c r="M27" s="113">
        <v>43896</v>
      </c>
      <c r="N27" s="114">
        <v>128540</v>
      </c>
      <c r="O27" s="115">
        <v>38562</v>
      </c>
      <c r="P27" s="115">
        <v>5848.57</v>
      </c>
      <c r="Q27" s="115">
        <v>172950.57</v>
      </c>
      <c r="R27" s="116">
        <v>44006</v>
      </c>
      <c r="S27" s="111">
        <v>0</v>
      </c>
      <c r="T27" s="112">
        <v>0</v>
      </c>
      <c r="U27" s="112">
        <v>0</v>
      </c>
      <c r="V27" s="112">
        <v>0</v>
      </c>
      <c r="W27" s="113" t="s">
        <v>1053</v>
      </c>
      <c r="X27" s="117">
        <v>0</v>
      </c>
      <c r="Y27" s="115">
        <v>0</v>
      </c>
      <c r="Z27" s="115">
        <v>0</v>
      </c>
      <c r="AA27" s="115">
        <v>0</v>
      </c>
      <c r="AB27" s="118" t="s">
        <v>1053</v>
      </c>
      <c r="AC27" s="111">
        <v>0</v>
      </c>
      <c r="AD27" s="112">
        <v>0</v>
      </c>
      <c r="AE27" s="112">
        <v>0</v>
      </c>
      <c r="AF27" s="112">
        <v>0</v>
      </c>
      <c r="AG27" s="113" t="s">
        <v>3</v>
      </c>
      <c r="AH27" s="280">
        <v>0</v>
      </c>
      <c r="AI27" s="281">
        <v>0</v>
      </c>
      <c r="AJ27" s="281">
        <v>0</v>
      </c>
      <c r="AK27" s="282">
        <v>0</v>
      </c>
      <c r="AL27" s="283" t="s">
        <v>1053</v>
      </c>
      <c r="AM27" s="304">
        <v>0</v>
      </c>
      <c r="AN27" s="305">
        <v>0</v>
      </c>
      <c r="AO27" s="305">
        <v>0</v>
      </c>
      <c r="AP27" s="306">
        <v>0</v>
      </c>
      <c r="AQ27" s="307" t="s">
        <v>3</v>
      </c>
      <c r="AR27" s="280">
        <v>0</v>
      </c>
      <c r="AS27" s="281">
        <v>0</v>
      </c>
      <c r="AT27" s="281">
        <v>0</v>
      </c>
      <c r="AU27" s="308">
        <v>0</v>
      </c>
      <c r="AV27" s="309" t="s">
        <v>1053</v>
      </c>
      <c r="AW27" s="391">
        <v>0</v>
      </c>
      <c r="AX27" s="305">
        <v>0</v>
      </c>
      <c r="AY27" s="305">
        <v>0</v>
      </c>
      <c r="AZ27" s="306">
        <v>0</v>
      </c>
      <c r="BA27" s="398" t="s">
        <v>1053</v>
      </c>
      <c r="BB27">
        <f t="shared" si="0"/>
        <v>0</v>
      </c>
      <c r="BC27" t="str">
        <f t="shared" si="1"/>
        <v/>
      </c>
    </row>
    <row r="28" spans="1:55" ht="31.5" customHeight="1">
      <c r="A28" t="s">
        <v>565</v>
      </c>
      <c r="B28" s="107" t="s">
        <v>1055</v>
      </c>
      <c r="C28" s="108" t="s">
        <v>566</v>
      </c>
      <c r="D28" s="109" t="s">
        <v>567</v>
      </c>
      <c r="E28" s="109" t="s">
        <v>767</v>
      </c>
      <c r="F28" s="109" t="s">
        <v>768</v>
      </c>
      <c r="G28" s="109" t="s">
        <v>337</v>
      </c>
      <c r="H28" s="110" t="s">
        <v>338</v>
      </c>
      <c r="I28" s="111">
        <v>98550</v>
      </c>
      <c r="J28" s="112">
        <v>29565</v>
      </c>
      <c r="K28" s="112">
        <v>4484.03</v>
      </c>
      <c r="L28" s="112">
        <v>132599.03</v>
      </c>
      <c r="M28" s="113">
        <v>43880</v>
      </c>
      <c r="N28" s="114">
        <v>166540</v>
      </c>
      <c r="O28" s="115">
        <v>49962</v>
      </c>
      <c r="P28" s="115">
        <v>7577.57</v>
      </c>
      <c r="Q28" s="115">
        <v>224079.57</v>
      </c>
      <c r="R28" s="116">
        <v>44006</v>
      </c>
      <c r="S28" s="111">
        <v>187820</v>
      </c>
      <c r="T28" s="112">
        <v>26781</v>
      </c>
      <c r="U28" s="112">
        <v>7511.04</v>
      </c>
      <c r="V28" s="112">
        <v>222112.04</v>
      </c>
      <c r="W28" s="113">
        <v>44229</v>
      </c>
      <c r="X28" s="117">
        <v>21480</v>
      </c>
      <c r="Y28" s="115">
        <v>6444</v>
      </c>
      <c r="Z28" s="115">
        <v>977.34</v>
      </c>
      <c r="AA28" s="115">
        <v>28901.34</v>
      </c>
      <c r="AB28" s="118">
        <v>44336</v>
      </c>
      <c r="AC28" s="111">
        <v>289320</v>
      </c>
      <c r="AD28" s="112">
        <v>86796</v>
      </c>
      <c r="AE28" s="112">
        <v>13164.06</v>
      </c>
      <c r="AF28" s="112">
        <v>389280.06</v>
      </c>
      <c r="AG28" s="113">
        <v>44399</v>
      </c>
      <c r="AH28" s="280">
        <v>289320</v>
      </c>
      <c r="AI28" s="281">
        <v>86796</v>
      </c>
      <c r="AJ28" s="281">
        <v>13164.06</v>
      </c>
      <c r="AK28" s="282">
        <v>389280.06</v>
      </c>
      <c r="AL28" s="283">
        <v>44595</v>
      </c>
      <c r="AM28" s="304">
        <v>234630</v>
      </c>
      <c r="AN28" s="305">
        <v>54989</v>
      </c>
      <c r="AO28" s="305">
        <v>10675.66</v>
      </c>
      <c r="AP28" s="306">
        <v>300294.65999999997</v>
      </c>
      <c r="AQ28" s="307">
        <v>44816</v>
      </c>
      <c r="AR28" s="280">
        <v>18330</v>
      </c>
      <c r="AS28" s="281">
        <v>5499</v>
      </c>
      <c r="AT28" s="281">
        <v>834.01</v>
      </c>
      <c r="AU28" s="308">
        <v>24663.01</v>
      </c>
      <c r="AV28" s="309">
        <v>44838</v>
      </c>
      <c r="AW28" s="391">
        <v>252190</v>
      </c>
      <c r="AX28" s="305">
        <v>75657</v>
      </c>
      <c r="AY28" s="305">
        <v>11474.64</v>
      </c>
      <c r="AZ28" s="306">
        <v>339321.64</v>
      </c>
      <c r="BA28" s="398">
        <v>44973</v>
      </c>
      <c r="BB28">
        <f t="shared" si="0"/>
        <v>11474.64</v>
      </c>
      <c r="BC28" t="str">
        <f t="shared" si="1"/>
        <v>16/02/23</v>
      </c>
    </row>
    <row r="29" spans="1:55" ht="31.5" customHeight="1">
      <c r="A29" t="s">
        <v>590</v>
      </c>
      <c r="B29" s="107" t="s">
        <v>1056</v>
      </c>
      <c r="C29" s="108" t="s">
        <v>591</v>
      </c>
      <c r="D29" s="109" t="s">
        <v>592</v>
      </c>
      <c r="E29" s="109" t="s">
        <v>1057</v>
      </c>
      <c r="F29" s="109" t="s">
        <v>594</v>
      </c>
      <c r="G29" s="109" t="s">
        <v>1058</v>
      </c>
      <c r="H29" s="110" t="s">
        <v>594</v>
      </c>
      <c r="I29" s="111">
        <v>98550</v>
      </c>
      <c r="J29" s="112">
        <v>29565</v>
      </c>
      <c r="K29" s="112">
        <v>0</v>
      </c>
      <c r="L29" s="112">
        <v>128115</v>
      </c>
      <c r="M29" s="113">
        <v>43880</v>
      </c>
      <c r="N29" s="114">
        <v>104150</v>
      </c>
      <c r="O29" s="115">
        <v>31245</v>
      </c>
      <c r="P29" s="115">
        <v>0</v>
      </c>
      <c r="Q29" s="115">
        <v>135395</v>
      </c>
      <c r="R29" s="116">
        <v>44029</v>
      </c>
      <c r="S29" s="111">
        <v>134330</v>
      </c>
      <c r="T29" s="112">
        <v>10734</v>
      </c>
      <c r="U29" s="112">
        <v>0</v>
      </c>
      <c r="V29" s="112">
        <v>145064</v>
      </c>
      <c r="W29" s="113">
        <v>44229</v>
      </c>
      <c r="X29" s="117">
        <v>20280</v>
      </c>
      <c r="Y29" s="115">
        <v>6084</v>
      </c>
      <c r="Z29" s="115">
        <v>0</v>
      </c>
      <c r="AA29" s="115">
        <v>26364</v>
      </c>
      <c r="AB29" s="118">
        <v>44337</v>
      </c>
      <c r="AC29" s="111">
        <v>282120</v>
      </c>
      <c r="AD29" s="112">
        <v>84636</v>
      </c>
      <c r="AE29" s="112">
        <v>0</v>
      </c>
      <c r="AF29" s="112">
        <v>366756</v>
      </c>
      <c r="AG29" s="113">
        <v>44399</v>
      </c>
      <c r="AH29" s="280">
        <v>289320</v>
      </c>
      <c r="AI29" s="281">
        <v>86796</v>
      </c>
      <c r="AJ29" s="281">
        <v>0</v>
      </c>
      <c r="AK29" s="282">
        <v>376116</v>
      </c>
      <c r="AL29" s="283">
        <v>44596</v>
      </c>
      <c r="AM29" s="304">
        <v>239050</v>
      </c>
      <c r="AN29" s="305">
        <v>71715</v>
      </c>
      <c r="AO29" s="305">
        <v>0</v>
      </c>
      <c r="AP29" s="306">
        <v>310765</v>
      </c>
      <c r="AQ29" s="307">
        <v>44784</v>
      </c>
      <c r="AR29" s="280">
        <v>18330</v>
      </c>
      <c r="AS29" s="281">
        <v>5499</v>
      </c>
      <c r="AT29" s="281">
        <v>0</v>
      </c>
      <c r="AU29" s="308">
        <v>23829</v>
      </c>
      <c r="AV29" s="309">
        <v>44844</v>
      </c>
      <c r="AW29" s="391">
        <v>233400</v>
      </c>
      <c r="AX29" s="305">
        <v>70020</v>
      </c>
      <c r="AY29" s="395">
        <v>10619.7</v>
      </c>
      <c r="AZ29" s="306">
        <v>314039.7</v>
      </c>
      <c r="BA29" s="398">
        <v>44973</v>
      </c>
      <c r="BB29">
        <f t="shared" si="0"/>
        <v>10619.7</v>
      </c>
      <c r="BC29" t="str">
        <f t="shared" si="1"/>
        <v>16/02/23</v>
      </c>
    </row>
    <row r="30" spans="1:55" ht="31.5" customHeight="1">
      <c r="A30" t="s">
        <v>614</v>
      </c>
      <c r="B30" s="107" t="s">
        <v>1059</v>
      </c>
      <c r="C30" s="108" t="s">
        <v>615</v>
      </c>
      <c r="D30" s="109" t="s">
        <v>616</v>
      </c>
      <c r="E30" s="109" t="s">
        <v>288</v>
      </c>
      <c r="F30" s="119" t="s">
        <v>289</v>
      </c>
      <c r="G30" s="109" t="s">
        <v>288</v>
      </c>
      <c r="H30" s="110" t="s">
        <v>289</v>
      </c>
      <c r="I30" s="111">
        <v>0</v>
      </c>
      <c r="J30" s="112">
        <v>0</v>
      </c>
      <c r="K30" s="112">
        <v>0</v>
      </c>
      <c r="L30" s="112">
        <v>0</v>
      </c>
      <c r="M30" s="113" t="s">
        <v>1053</v>
      </c>
      <c r="N30" s="114">
        <v>182700</v>
      </c>
      <c r="O30" s="115">
        <v>54810</v>
      </c>
      <c r="P30" s="115">
        <v>0</v>
      </c>
      <c r="Q30" s="115">
        <v>237510</v>
      </c>
      <c r="R30" s="116">
        <v>44006</v>
      </c>
      <c r="S30" s="111">
        <v>65270</v>
      </c>
      <c r="T30" s="112">
        <v>19581</v>
      </c>
      <c r="U30" s="112">
        <v>0</v>
      </c>
      <c r="V30" s="112">
        <v>84851</v>
      </c>
      <c r="W30" s="113">
        <v>44229</v>
      </c>
      <c r="X30" s="117">
        <v>12970</v>
      </c>
      <c r="Y30" s="115">
        <v>3891</v>
      </c>
      <c r="Z30" s="115">
        <v>0</v>
      </c>
      <c r="AA30" s="115">
        <v>16861</v>
      </c>
      <c r="AB30" s="118">
        <v>44337</v>
      </c>
      <c r="AC30" s="111">
        <v>260520</v>
      </c>
      <c r="AD30" s="112">
        <v>78156</v>
      </c>
      <c r="AE30" s="112">
        <v>0</v>
      </c>
      <c r="AF30" s="112">
        <v>338676</v>
      </c>
      <c r="AG30" s="113">
        <v>44399</v>
      </c>
      <c r="AH30" s="280">
        <v>260520</v>
      </c>
      <c r="AI30" s="281">
        <v>78156</v>
      </c>
      <c r="AJ30" s="281">
        <v>0</v>
      </c>
      <c r="AK30" s="282">
        <v>338676</v>
      </c>
      <c r="AL30" s="283">
        <v>44595</v>
      </c>
      <c r="AM30" s="304">
        <v>236070</v>
      </c>
      <c r="AN30" s="305">
        <v>70821</v>
      </c>
      <c r="AO30" s="305">
        <v>0</v>
      </c>
      <c r="AP30" s="306">
        <v>306891</v>
      </c>
      <c r="AQ30" s="307">
        <v>44778</v>
      </c>
      <c r="AR30" s="280">
        <v>18330</v>
      </c>
      <c r="AS30" s="281">
        <v>5499</v>
      </c>
      <c r="AT30" s="281">
        <v>0</v>
      </c>
      <c r="AU30" s="308">
        <v>23829</v>
      </c>
      <c r="AV30" s="309">
        <v>44838</v>
      </c>
      <c r="AW30" s="391">
        <v>221990</v>
      </c>
      <c r="AX30" s="305">
        <v>66597</v>
      </c>
      <c r="AY30" s="305">
        <v>0</v>
      </c>
      <c r="AZ30" s="306">
        <v>288587</v>
      </c>
      <c r="BA30" s="398">
        <v>44966</v>
      </c>
      <c r="BB30">
        <f t="shared" si="0"/>
        <v>0</v>
      </c>
      <c r="BC30" t="str">
        <f t="shared" si="1"/>
        <v>09/02/23</v>
      </c>
    </row>
    <row r="31" spans="1:55" ht="31.5" customHeight="1">
      <c r="A31" t="s">
        <v>626</v>
      </c>
      <c r="B31" s="107" t="s">
        <v>1060</v>
      </c>
      <c r="C31" s="108" t="s">
        <v>627</v>
      </c>
      <c r="D31" s="109" t="s">
        <v>628</v>
      </c>
      <c r="E31" s="109" t="s">
        <v>651</v>
      </c>
      <c r="F31" s="109" t="s">
        <v>652</v>
      </c>
      <c r="G31" s="109" t="s">
        <v>148</v>
      </c>
      <c r="H31" s="110" t="s">
        <v>149</v>
      </c>
      <c r="I31" s="111">
        <v>96750</v>
      </c>
      <c r="J31" s="112">
        <v>29025</v>
      </c>
      <c r="K31" s="112">
        <v>4402.13</v>
      </c>
      <c r="L31" s="112">
        <v>130177.13</v>
      </c>
      <c r="M31" s="113">
        <v>43882</v>
      </c>
      <c r="N31" s="114">
        <v>103990</v>
      </c>
      <c r="O31" s="115">
        <v>31197</v>
      </c>
      <c r="P31" s="115">
        <v>4731.54</v>
      </c>
      <c r="Q31" s="115">
        <v>139918.54</v>
      </c>
      <c r="R31" s="116">
        <v>44006</v>
      </c>
      <c r="S31" s="111">
        <v>152530</v>
      </c>
      <c r="T31" s="112">
        <v>16734</v>
      </c>
      <c r="U31" s="112">
        <v>5924.24</v>
      </c>
      <c r="V31" s="112">
        <v>175188.24</v>
      </c>
      <c r="W31" s="113">
        <v>44229</v>
      </c>
      <c r="X31" s="117">
        <v>20880</v>
      </c>
      <c r="Y31" s="115">
        <v>6264</v>
      </c>
      <c r="Z31" s="115">
        <v>950.04</v>
      </c>
      <c r="AA31" s="115">
        <v>28094.04</v>
      </c>
      <c r="AB31" s="118">
        <v>44336</v>
      </c>
      <c r="AC31" s="111">
        <v>282120</v>
      </c>
      <c r="AD31" s="112">
        <v>84636</v>
      </c>
      <c r="AE31" s="112">
        <v>12836.46</v>
      </c>
      <c r="AF31" s="112">
        <v>379592.46</v>
      </c>
      <c r="AG31" s="113">
        <v>44399</v>
      </c>
      <c r="AH31" s="280">
        <v>282120</v>
      </c>
      <c r="AI31" s="281">
        <v>84636</v>
      </c>
      <c r="AJ31" s="281">
        <v>12836.46</v>
      </c>
      <c r="AK31" s="282">
        <v>379592.46</v>
      </c>
      <c r="AL31" s="283">
        <v>44586</v>
      </c>
      <c r="AM31" s="304">
        <v>242050</v>
      </c>
      <c r="AN31" s="305">
        <v>72615</v>
      </c>
      <c r="AO31" s="305">
        <v>11013.27</v>
      </c>
      <c r="AP31" s="306">
        <v>325678.27</v>
      </c>
      <c r="AQ31" s="307">
        <v>44781</v>
      </c>
      <c r="AR31" s="280">
        <v>18330</v>
      </c>
      <c r="AS31" s="281">
        <v>5499</v>
      </c>
      <c r="AT31" s="281">
        <v>834.01</v>
      </c>
      <c r="AU31" s="308">
        <v>24663.01</v>
      </c>
      <c r="AV31" s="309">
        <v>44838</v>
      </c>
      <c r="AW31" s="391">
        <v>256840</v>
      </c>
      <c r="AX31" s="305">
        <v>77052</v>
      </c>
      <c r="AY31" s="395">
        <v>11686.22</v>
      </c>
      <c r="AZ31" s="306">
        <v>333892</v>
      </c>
      <c r="BA31" s="402">
        <v>45008</v>
      </c>
      <c r="BB31">
        <f t="shared" si="0"/>
        <v>11686.22</v>
      </c>
      <c r="BC31" t="str">
        <f t="shared" si="1"/>
        <v>23/03/23</v>
      </c>
    </row>
    <row r="32" spans="1:55" ht="31.5" customHeight="1">
      <c r="A32" t="s">
        <v>638</v>
      </c>
      <c r="B32" s="107" t="s">
        <v>1061</v>
      </c>
      <c r="C32" s="108" t="s">
        <v>639</v>
      </c>
      <c r="D32" s="109" t="s">
        <v>640</v>
      </c>
      <c r="E32" s="109" t="s">
        <v>790</v>
      </c>
      <c r="F32" s="109" t="s">
        <v>791</v>
      </c>
      <c r="G32" s="109" t="s">
        <v>366</v>
      </c>
      <c r="H32" s="110" t="s">
        <v>367</v>
      </c>
      <c r="I32" s="111">
        <v>96750</v>
      </c>
      <c r="J32" s="112">
        <v>29025</v>
      </c>
      <c r="K32" s="112">
        <v>4402.13</v>
      </c>
      <c r="L32" s="112">
        <v>130177.13</v>
      </c>
      <c r="M32" s="113">
        <v>43896</v>
      </c>
      <c r="N32" s="114">
        <v>136550</v>
      </c>
      <c r="O32" s="115">
        <v>40965</v>
      </c>
      <c r="P32" s="115">
        <v>6213.02</v>
      </c>
      <c r="Q32" s="115">
        <v>183728.02</v>
      </c>
      <c r="R32" s="116">
        <v>44006</v>
      </c>
      <c r="S32" s="111">
        <v>159670</v>
      </c>
      <c r="T32" s="112">
        <v>18876</v>
      </c>
      <c r="U32" s="112">
        <v>6249.11</v>
      </c>
      <c r="V32" s="112">
        <v>184795.11</v>
      </c>
      <c r="W32" s="113">
        <v>44229</v>
      </c>
      <c r="X32" s="117">
        <v>20880</v>
      </c>
      <c r="Y32" s="115">
        <v>6264</v>
      </c>
      <c r="Z32" s="115">
        <v>950.04</v>
      </c>
      <c r="AA32" s="115">
        <v>28094.04</v>
      </c>
      <c r="AB32" s="118">
        <v>44336</v>
      </c>
      <c r="AC32" s="111">
        <v>282120</v>
      </c>
      <c r="AD32" s="112">
        <v>84636</v>
      </c>
      <c r="AE32" s="112">
        <v>12836.46</v>
      </c>
      <c r="AF32" s="112">
        <v>379592.46</v>
      </c>
      <c r="AG32" s="113">
        <v>44399</v>
      </c>
      <c r="AH32" s="280">
        <v>282120</v>
      </c>
      <c r="AI32" s="281">
        <v>84636</v>
      </c>
      <c r="AJ32" s="281">
        <v>12836.46</v>
      </c>
      <c r="AK32" s="282">
        <v>379592.46</v>
      </c>
      <c r="AL32" s="283">
        <v>44589</v>
      </c>
      <c r="AM32" s="304">
        <v>256030</v>
      </c>
      <c r="AN32" s="305">
        <v>76809</v>
      </c>
      <c r="AO32" s="305">
        <v>11649.36</v>
      </c>
      <c r="AP32" s="306">
        <v>344488.36</v>
      </c>
      <c r="AQ32" s="307">
        <v>44778</v>
      </c>
      <c r="AR32" s="280">
        <v>12220</v>
      </c>
      <c r="AS32" s="281">
        <v>3666</v>
      </c>
      <c r="AT32" s="281">
        <v>556.01</v>
      </c>
      <c r="AU32" s="308">
        <v>16442.009999999998</v>
      </c>
      <c r="AV32" s="309">
        <v>44839</v>
      </c>
      <c r="AW32" s="391">
        <v>265750</v>
      </c>
      <c r="AX32" s="305">
        <v>79725</v>
      </c>
      <c r="AY32" s="305">
        <v>12091.62</v>
      </c>
      <c r="AZ32" s="306">
        <v>357566.62</v>
      </c>
      <c r="BA32" s="398">
        <v>44964</v>
      </c>
      <c r="BB32">
        <f t="shared" si="0"/>
        <v>12091.62</v>
      </c>
      <c r="BC32" t="str">
        <f t="shared" si="1"/>
        <v>07/02/23</v>
      </c>
    </row>
    <row r="33" spans="1:55" ht="31.5" customHeight="1">
      <c r="A33" t="s">
        <v>660</v>
      </c>
      <c r="B33" s="107" t="s">
        <v>1062</v>
      </c>
      <c r="C33" s="108" t="s">
        <v>661</v>
      </c>
      <c r="D33" s="109" t="s">
        <v>662</v>
      </c>
      <c r="E33" s="109" t="s">
        <v>1063</v>
      </c>
      <c r="F33" s="109" t="s">
        <v>1064</v>
      </c>
      <c r="G33" s="109" t="s">
        <v>381</v>
      </c>
      <c r="H33" s="110" t="s">
        <v>382</v>
      </c>
      <c r="I33" s="111">
        <v>98550</v>
      </c>
      <c r="J33" s="112">
        <v>29565</v>
      </c>
      <c r="K33" s="112">
        <v>4484.03</v>
      </c>
      <c r="L33" s="112">
        <v>132599.03</v>
      </c>
      <c r="M33" s="113">
        <v>43880</v>
      </c>
      <c r="N33" s="114">
        <v>117570</v>
      </c>
      <c r="O33" s="115">
        <v>35271</v>
      </c>
      <c r="P33" s="115">
        <v>5349.43</v>
      </c>
      <c r="Q33" s="115">
        <v>158190.43</v>
      </c>
      <c r="R33" s="116">
        <v>44006</v>
      </c>
      <c r="S33" s="111">
        <v>71040</v>
      </c>
      <c r="T33" s="112">
        <v>0</v>
      </c>
      <c r="U33" s="112">
        <v>2486.4</v>
      </c>
      <c r="V33" s="112">
        <v>73526.399999999994</v>
      </c>
      <c r="W33" s="113">
        <v>44229</v>
      </c>
      <c r="X33" s="117">
        <v>9110</v>
      </c>
      <c r="Y33" s="115">
        <v>2733</v>
      </c>
      <c r="Z33" s="115">
        <v>414.5</v>
      </c>
      <c r="AA33" s="115">
        <v>12257.5</v>
      </c>
      <c r="AB33" s="118">
        <v>44337</v>
      </c>
      <c r="AC33" s="111">
        <v>251760</v>
      </c>
      <c r="AD33" s="112">
        <v>75528</v>
      </c>
      <c r="AE33" s="112">
        <v>11455.08</v>
      </c>
      <c r="AF33" s="112">
        <v>338743.08</v>
      </c>
      <c r="AG33" s="113">
        <v>44399</v>
      </c>
      <c r="AH33" s="280">
        <v>289320</v>
      </c>
      <c r="AI33" s="281">
        <v>86796</v>
      </c>
      <c r="AJ33" s="281">
        <v>13164.06</v>
      </c>
      <c r="AK33" s="282">
        <v>389280.06</v>
      </c>
      <c r="AL33" s="283">
        <v>44603</v>
      </c>
      <c r="AM33" s="304">
        <v>209260</v>
      </c>
      <c r="AN33" s="305">
        <v>62778</v>
      </c>
      <c r="AO33" s="305">
        <v>9521.33</v>
      </c>
      <c r="AP33" s="306">
        <v>281559.33</v>
      </c>
      <c r="AQ33" s="307">
        <v>44781</v>
      </c>
      <c r="AR33" s="280">
        <v>18330</v>
      </c>
      <c r="AS33" s="281">
        <v>5499</v>
      </c>
      <c r="AT33" s="281">
        <v>834.01</v>
      </c>
      <c r="AU33" s="308">
        <v>24663.01</v>
      </c>
      <c r="AV33" s="309">
        <v>44839</v>
      </c>
      <c r="AW33" s="391">
        <v>226430</v>
      </c>
      <c r="AX33" s="305">
        <v>67929</v>
      </c>
      <c r="AY33" s="305">
        <v>10302.56</v>
      </c>
      <c r="AZ33" s="306">
        <v>304661.56</v>
      </c>
      <c r="BA33" s="398">
        <v>44964</v>
      </c>
      <c r="BB33">
        <f t="shared" si="0"/>
        <v>10302.56</v>
      </c>
      <c r="BC33" t="str">
        <f t="shared" si="1"/>
        <v>07/02/23</v>
      </c>
    </row>
    <row r="34" spans="1:55" ht="31.5" customHeight="1">
      <c r="A34" t="s">
        <v>682</v>
      </c>
      <c r="B34" s="107" t="s">
        <v>1065</v>
      </c>
      <c r="C34" s="108" t="s">
        <v>683</v>
      </c>
      <c r="D34" s="109" t="s">
        <v>684</v>
      </c>
      <c r="E34" s="109" t="s">
        <v>767</v>
      </c>
      <c r="F34" s="109" t="s">
        <v>768</v>
      </c>
      <c r="G34" s="109" t="s">
        <v>337</v>
      </c>
      <c r="H34" s="110" t="s">
        <v>338</v>
      </c>
      <c r="I34" s="111">
        <v>96750</v>
      </c>
      <c r="J34" s="112">
        <v>29025</v>
      </c>
      <c r="K34" s="112">
        <v>4402.13</v>
      </c>
      <c r="L34" s="112">
        <v>130177.13</v>
      </c>
      <c r="M34" s="113">
        <v>43880</v>
      </c>
      <c r="N34" s="114">
        <v>145990</v>
      </c>
      <c r="O34" s="115">
        <v>43797</v>
      </c>
      <c r="P34" s="115">
        <v>6642.54</v>
      </c>
      <c r="Q34" s="115">
        <v>196429.54</v>
      </c>
      <c r="R34" s="116">
        <v>44006</v>
      </c>
      <c r="S34" s="111">
        <v>186240</v>
      </c>
      <c r="T34" s="112">
        <v>26847</v>
      </c>
      <c r="U34" s="112">
        <v>7458.05</v>
      </c>
      <c r="V34" s="112">
        <v>220545.05</v>
      </c>
      <c r="W34" s="113">
        <v>44229</v>
      </c>
      <c r="X34" s="117">
        <v>20280</v>
      </c>
      <c r="Y34" s="115">
        <v>6084</v>
      </c>
      <c r="Z34" s="115">
        <v>922.74</v>
      </c>
      <c r="AA34" s="115">
        <v>27286.74</v>
      </c>
      <c r="AB34" s="118">
        <v>44336</v>
      </c>
      <c r="AC34" s="111">
        <v>278520</v>
      </c>
      <c r="AD34" s="112">
        <v>83556</v>
      </c>
      <c r="AE34" s="112">
        <v>12672.66</v>
      </c>
      <c r="AF34" s="112">
        <v>374748.66</v>
      </c>
      <c r="AG34" s="113">
        <v>44399</v>
      </c>
      <c r="AH34" s="280">
        <v>282120</v>
      </c>
      <c r="AI34" s="281">
        <v>84636</v>
      </c>
      <c r="AJ34" s="281">
        <v>12836.46</v>
      </c>
      <c r="AK34" s="282">
        <v>379592.46</v>
      </c>
      <c r="AL34" s="283">
        <v>44589</v>
      </c>
      <c r="AM34" s="304">
        <v>217530</v>
      </c>
      <c r="AN34" s="305">
        <v>65259</v>
      </c>
      <c r="AO34" s="305">
        <v>9897.61</v>
      </c>
      <c r="AP34" s="306">
        <v>292686.61</v>
      </c>
      <c r="AQ34" s="307">
        <v>44781</v>
      </c>
      <c r="AR34" s="280">
        <v>18330</v>
      </c>
      <c r="AS34" s="281">
        <v>5499</v>
      </c>
      <c r="AT34" s="281">
        <v>834.01</v>
      </c>
      <c r="AU34" s="308">
        <v>24663.01</v>
      </c>
      <c r="AV34" s="309">
        <v>44838</v>
      </c>
      <c r="AW34" s="391">
        <v>234710</v>
      </c>
      <c r="AX34" s="305">
        <v>70413</v>
      </c>
      <c r="AY34" s="305">
        <v>10679.3</v>
      </c>
      <c r="AZ34" s="306">
        <v>315802.3</v>
      </c>
      <c r="BA34" s="398">
        <v>44986</v>
      </c>
      <c r="BB34">
        <f t="shared" si="0"/>
        <v>10679.3</v>
      </c>
      <c r="BC34" t="str">
        <f t="shared" si="1"/>
        <v>01/03/23</v>
      </c>
    </row>
    <row r="35" spans="1:55" ht="31.5" customHeight="1">
      <c r="A35" t="s">
        <v>694</v>
      </c>
      <c r="B35" s="107" t="s">
        <v>1066</v>
      </c>
      <c r="C35" s="108" t="s">
        <v>695</v>
      </c>
      <c r="D35" s="109" t="s">
        <v>696</v>
      </c>
      <c r="E35" s="109" t="s">
        <v>1067</v>
      </c>
      <c r="F35" s="109" t="s">
        <v>675</v>
      </c>
      <c r="G35" s="109" t="s">
        <v>176</v>
      </c>
      <c r="H35" s="110" t="s">
        <v>177</v>
      </c>
      <c r="I35" s="111">
        <v>96750</v>
      </c>
      <c r="J35" s="112">
        <v>29025</v>
      </c>
      <c r="K35" s="112">
        <v>4402.13</v>
      </c>
      <c r="L35" s="112">
        <v>130177.13</v>
      </c>
      <c r="M35" s="113">
        <v>43880</v>
      </c>
      <c r="N35" s="114">
        <v>105150</v>
      </c>
      <c r="O35" s="115">
        <v>31545</v>
      </c>
      <c r="P35" s="115">
        <v>4784.32</v>
      </c>
      <c r="Q35" s="115">
        <v>141479.32</v>
      </c>
      <c r="R35" s="116">
        <v>44006</v>
      </c>
      <c r="S35" s="111">
        <v>85460</v>
      </c>
      <c r="T35" s="112">
        <v>0</v>
      </c>
      <c r="U35" s="112">
        <v>2991.1</v>
      </c>
      <c r="V35" s="112">
        <v>88451.1</v>
      </c>
      <c r="W35" s="113">
        <v>44229</v>
      </c>
      <c r="X35" s="117">
        <v>10910</v>
      </c>
      <c r="Y35" s="115">
        <v>3273</v>
      </c>
      <c r="Z35" s="115">
        <v>496.4</v>
      </c>
      <c r="AA35" s="115">
        <v>14679.4</v>
      </c>
      <c r="AB35" s="118">
        <v>44336</v>
      </c>
      <c r="AC35" s="111">
        <v>222300</v>
      </c>
      <c r="AD35" s="112">
        <v>66690</v>
      </c>
      <c r="AE35" s="112">
        <v>10114.65</v>
      </c>
      <c r="AF35" s="112">
        <v>299104.65000000002</v>
      </c>
      <c r="AG35" s="113">
        <v>44399</v>
      </c>
      <c r="AH35" s="280">
        <v>282120</v>
      </c>
      <c r="AI35" s="281">
        <v>84636</v>
      </c>
      <c r="AJ35" s="281">
        <v>12836.46</v>
      </c>
      <c r="AK35" s="282">
        <v>379592.46</v>
      </c>
      <c r="AL35" s="283">
        <v>44596</v>
      </c>
      <c r="AM35" s="304">
        <v>232270</v>
      </c>
      <c r="AN35" s="305">
        <v>69681</v>
      </c>
      <c r="AO35" s="305">
        <v>10568.28</v>
      </c>
      <c r="AP35" s="306">
        <v>312519.28000000003</v>
      </c>
      <c r="AQ35" s="307">
        <v>44781</v>
      </c>
      <c r="AR35" s="280">
        <v>18330</v>
      </c>
      <c r="AS35" s="281">
        <v>5499</v>
      </c>
      <c r="AT35" s="281">
        <v>834.01</v>
      </c>
      <c r="AU35" s="308">
        <v>24663.01</v>
      </c>
      <c r="AV35" s="309">
        <v>44838</v>
      </c>
      <c r="AW35" s="391">
        <v>276360</v>
      </c>
      <c r="AX35" s="305">
        <v>82908</v>
      </c>
      <c r="AY35" s="305">
        <v>12574.38</v>
      </c>
      <c r="AZ35" s="306">
        <v>371842.38</v>
      </c>
      <c r="BA35" s="398">
        <v>44963</v>
      </c>
      <c r="BB35">
        <f t="shared" si="0"/>
        <v>12574.38</v>
      </c>
      <c r="BC35" t="str">
        <f t="shared" si="1"/>
        <v>06/02/23</v>
      </c>
    </row>
    <row r="36" spans="1:55" ht="31.5" customHeight="1">
      <c r="A36" t="s">
        <v>706</v>
      </c>
      <c r="B36" s="107" t="s">
        <v>1068</v>
      </c>
      <c r="C36" s="108" t="s">
        <v>707</v>
      </c>
      <c r="D36" s="109" t="s">
        <v>708</v>
      </c>
      <c r="E36" s="109" t="s">
        <v>1069</v>
      </c>
      <c r="F36" s="109" t="s">
        <v>398</v>
      </c>
      <c r="G36" s="109" t="s">
        <v>397</v>
      </c>
      <c r="H36" s="110" t="s">
        <v>398</v>
      </c>
      <c r="I36" s="111">
        <v>96750</v>
      </c>
      <c r="J36" s="112">
        <v>29025</v>
      </c>
      <c r="K36" s="112">
        <v>0</v>
      </c>
      <c r="L36" s="112">
        <v>125775</v>
      </c>
      <c r="M36" s="113">
        <v>43880</v>
      </c>
      <c r="N36" s="114">
        <v>153110</v>
      </c>
      <c r="O36" s="115">
        <v>45933</v>
      </c>
      <c r="P36" s="115">
        <v>0</v>
      </c>
      <c r="Q36" s="115">
        <v>199043</v>
      </c>
      <c r="R36" s="116">
        <v>44006</v>
      </c>
      <c r="S36" s="111">
        <v>168380</v>
      </c>
      <c r="T36" s="112">
        <v>21489</v>
      </c>
      <c r="U36" s="112">
        <v>0</v>
      </c>
      <c r="V36" s="112">
        <v>189869</v>
      </c>
      <c r="W36" s="113">
        <v>44229</v>
      </c>
      <c r="X36" s="117">
        <v>20280</v>
      </c>
      <c r="Y36" s="115">
        <v>6084</v>
      </c>
      <c r="Z36" s="115">
        <v>0</v>
      </c>
      <c r="AA36" s="115">
        <v>26364</v>
      </c>
      <c r="AB36" s="118">
        <v>44337</v>
      </c>
      <c r="AC36" s="111">
        <v>278520</v>
      </c>
      <c r="AD36" s="112">
        <v>83556</v>
      </c>
      <c r="AE36" s="112">
        <v>0</v>
      </c>
      <c r="AF36" s="112">
        <v>362076</v>
      </c>
      <c r="AG36" s="113">
        <v>44399</v>
      </c>
      <c r="AH36" s="280">
        <v>282120</v>
      </c>
      <c r="AI36" s="281">
        <v>84636</v>
      </c>
      <c r="AJ36" s="281">
        <v>0</v>
      </c>
      <c r="AK36" s="282">
        <v>366756</v>
      </c>
      <c r="AL36" s="283">
        <v>44589</v>
      </c>
      <c r="AM36" s="304">
        <v>251230</v>
      </c>
      <c r="AN36" s="305">
        <v>75369</v>
      </c>
      <c r="AO36" s="305">
        <v>0</v>
      </c>
      <c r="AP36" s="306">
        <v>326599</v>
      </c>
      <c r="AQ36" s="307">
        <v>44781</v>
      </c>
      <c r="AR36" s="280">
        <v>18330</v>
      </c>
      <c r="AS36" s="281">
        <v>5499</v>
      </c>
      <c r="AT36" s="281">
        <v>0</v>
      </c>
      <c r="AU36" s="308">
        <v>23829</v>
      </c>
      <c r="AV36" s="309">
        <v>44839</v>
      </c>
      <c r="AW36" s="391">
        <v>290740</v>
      </c>
      <c r="AX36" s="305">
        <v>87222</v>
      </c>
      <c r="AY36" s="395">
        <v>13228.67</v>
      </c>
      <c r="AZ36" s="306">
        <v>391190.67</v>
      </c>
      <c r="BA36" s="398">
        <v>44966</v>
      </c>
      <c r="BB36">
        <f t="shared" si="0"/>
        <v>13228.67</v>
      </c>
      <c r="BC36" t="str">
        <f t="shared" si="1"/>
        <v>09/02/23</v>
      </c>
    </row>
    <row r="37" spans="1:55" ht="31.5" customHeight="1">
      <c r="A37" t="s">
        <v>723</v>
      </c>
      <c r="B37" s="107" t="s">
        <v>1070</v>
      </c>
      <c r="C37" s="108" t="s">
        <v>724</v>
      </c>
      <c r="D37" s="109" t="s">
        <v>725</v>
      </c>
      <c r="E37" s="109" t="s">
        <v>1071</v>
      </c>
      <c r="F37" s="109" t="s">
        <v>1072</v>
      </c>
      <c r="G37" s="109" t="s">
        <v>410</v>
      </c>
      <c r="H37" s="110" t="s">
        <v>411</v>
      </c>
      <c r="I37" s="111">
        <v>96750</v>
      </c>
      <c r="J37" s="112">
        <v>29025</v>
      </c>
      <c r="K37" s="112">
        <v>4402.13</v>
      </c>
      <c r="L37" s="112">
        <v>130177.13</v>
      </c>
      <c r="M37" s="113">
        <v>43880</v>
      </c>
      <c r="N37" s="114">
        <v>115590</v>
      </c>
      <c r="O37" s="115">
        <v>34677</v>
      </c>
      <c r="P37" s="115">
        <v>5259.34</v>
      </c>
      <c r="Q37" s="115">
        <v>155526.34</v>
      </c>
      <c r="R37" s="116">
        <v>44006</v>
      </c>
      <c r="S37" s="111">
        <v>95400</v>
      </c>
      <c r="T37" s="112">
        <v>0</v>
      </c>
      <c r="U37" s="112">
        <v>3339</v>
      </c>
      <c r="V37" s="112">
        <v>98739</v>
      </c>
      <c r="W37" s="113">
        <v>44229</v>
      </c>
      <c r="X37" s="117">
        <v>12970</v>
      </c>
      <c r="Y37" s="115">
        <v>3891</v>
      </c>
      <c r="Z37" s="115">
        <v>590.13</v>
      </c>
      <c r="AA37" s="115">
        <v>17451.13</v>
      </c>
      <c r="AB37" s="118" t="s">
        <v>1073</v>
      </c>
      <c r="AC37" s="111">
        <v>271320</v>
      </c>
      <c r="AD37" s="112">
        <v>81396</v>
      </c>
      <c r="AE37" s="112">
        <f>12345.06+Z37</f>
        <v>12935.189999999999</v>
      </c>
      <c r="AF37" s="112">
        <v>365061.06</v>
      </c>
      <c r="AG37" s="113" t="s">
        <v>1074</v>
      </c>
      <c r="AH37" s="280">
        <v>282120</v>
      </c>
      <c r="AI37" s="281">
        <v>84636</v>
      </c>
      <c r="AJ37" s="281">
        <v>12836.46</v>
      </c>
      <c r="AK37" s="282">
        <v>379592.46</v>
      </c>
      <c r="AL37" s="283">
        <v>44593</v>
      </c>
      <c r="AM37" s="304">
        <v>179480</v>
      </c>
      <c r="AN37" s="305">
        <v>53844</v>
      </c>
      <c r="AO37" s="305">
        <v>8166.34</v>
      </c>
      <c r="AP37" s="306">
        <v>241490.34</v>
      </c>
      <c r="AQ37" s="307">
        <v>44781</v>
      </c>
      <c r="AR37" s="280">
        <v>18330</v>
      </c>
      <c r="AS37" s="281">
        <v>5499</v>
      </c>
      <c r="AT37" s="281">
        <v>834.01</v>
      </c>
      <c r="AU37" s="308">
        <v>24663.01</v>
      </c>
      <c r="AV37" s="309">
        <v>44839</v>
      </c>
      <c r="AW37" s="391">
        <v>167430</v>
      </c>
      <c r="AX37" s="305">
        <v>50229</v>
      </c>
      <c r="AY37" s="401">
        <f>AX37</f>
        <v>50229</v>
      </c>
      <c r="AZ37" s="306">
        <v>217659</v>
      </c>
      <c r="BA37" s="402">
        <v>45008</v>
      </c>
      <c r="BB37">
        <f t="shared" si="0"/>
        <v>50229</v>
      </c>
      <c r="BC37" t="str">
        <f t="shared" si="1"/>
        <v>23/03/23</v>
      </c>
    </row>
    <row r="38" spans="1:55" ht="31.5" customHeight="1">
      <c r="A38" t="s">
        <v>742</v>
      </c>
      <c r="B38" s="107" t="s">
        <v>1075</v>
      </c>
      <c r="C38" s="108" t="s">
        <v>743</v>
      </c>
      <c r="D38" s="109" t="s">
        <v>744</v>
      </c>
      <c r="E38" s="109" t="s">
        <v>1071</v>
      </c>
      <c r="F38" s="109" t="s">
        <v>1072</v>
      </c>
      <c r="G38" s="109" t="s">
        <v>410</v>
      </c>
      <c r="H38" s="110" t="s">
        <v>411</v>
      </c>
      <c r="I38" s="111">
        <v>96750</v>
      </c>
      <c r="J38" s="112">
        <v>29025</v>
      </c>
      <c r="K38" s="112">
        <v>4402.13</v>
      </c>
      <c r="L38" s="112">
        <v>130177.13</v>
      </c>
      <c r="M38" s="113">
        <v>43880</v>
      </c>
      <c r="N38" s="114">
        <v>139200</v>
      </c>
      <c r="O38" s="115">
        <v>41760</v>
      </c>
      <c r="P38" s="115">
        <v>6333.6</v>
      </c>
      <c r="Q38" s="115">
        <v>187293.6</v>
      </c>
      <c r="R38" s="116">
        <v>44006</v>
      </c>
      <c r="S38" s="111">
        <v>172670</v>
      </c>
      <c r="T38" s="112">
        <v>22776</v>
      </c>
      <c r="U38" s="112">
        <v>6840.61</v>
      </c>
      <c r="V38" s="112">
        <v>202286.61</v>
      </c>
      <c r="W38" s="113">
        <v>44229</v>
      </c>
      <c r="X38" s="117">
        <v>20280</v>
      </c>
      <c r="Y38" s="115">
        <v>6084</v>
      </c>
      <c r="Z38" s="115">
        <v>922.74</v>
      </c>
      <c r="AA38" s="115">
        <v>27286.74</v>
      </c>
      <c r="AB38" s="118" t="s">
        <v>1073</v>
      </c>
      <c r="AC38" s="111">
        <v>278520</v>
      </c>
      <c r="AD38" s="112">
        <v>83556</v>
      </c>
      <c r="AE38" s="112">
        <f>12672.66+Z38</f>
        <v>13595.4</v>
      </c>
      <c r="AF38" s="112">
        <v>374748.66</v>
      </c>
      <c r="AG38" s="113" t="s">
        <v>1074</v>
      </c>
      <c r="AH38" s="280">
        <v>282120</v>
      </c>
      <c r="AI38" s="281">
        <v>84636</v>
      </c>
      <c r="AJ38" s="281">
        <v>12836.46</v>
      </c>
      <c r="AK38" s="282">
        <v>379592.46</v>
      </c>
      <c r="AL38" s="283">
        <v>44593</v>
      </c>
      <c r="AM38" s="304">
        <v>223780</v>
      </c>
      <c r="AN38" s="305">
        <v>67134</v>
      </c>
      <c r="AO38" s="305">
        <v>10181.99</v>
      </c>
      <c r="AP38" s="306">
        <v>301095.99</v>
      </c>
      <c r="AQ38" s="307">
        <v>44781</v>
      </c>
      <c r="AR38" s="280">
        <v>18330</v>
      </c>
      <c r="AS38" s="281">
        <v>15469.94</v>
      </c>
      <c r="AT38" s="281">
        <v>1182.99</v>
      </c>
      <c r="AU38" s="308">
        <v>34982.93</v>
      </c>
      <c r="AV38" s="309">
        <v>44839</v>
      </c>
      <c r="AW38" s="391">
        <v>223440</v>
      </c>
      <c r="AX38" s="305">
        <v>67032</v>
      </c>
      <c r="AY38" s="305">
        <v>10166.52</v>
      </c>
      <c r="AZ38" s="306">
        <v>300638.52</v>
      </c>
      <c r="BA38" s="398">
        <v>44986</v>
      </c>
      <c r="BB38">
        <f t="shared" si="0"/>
        <v>10166.52</v>
      </c>
      <c r="BC38" t="str">
        <f t="shared" si="1"/>
        <v>01/03/23</v>
      </c>
    </row>
    <row r="39" spans="1:55" ht="31.5" customHeight="1">
      <c r="A39" t="s">
        <v>751</v>
      </c>
      <c r="B39" s="107" t="s">
        <v>1076</v>
      </c>
      <c r="C39" s="108" t="s">
        <v>752</v>
      </c>
      <c r="D39" s="109" t="s">
        <v>753</v>
      </c>
      <c r="E39" s="109" t="s">
        <v>767</v>
      </c>
      <c r="F39" s="109" t="s">
        <v>768</v>
      </c>
      <c r="G39" s="109" t="s">
        <v>337</v>
      </c>
      <c r="H39" s="110" t="s">
        <v>338</v>
      </c>
      <c r="I39" s="111">
        <v>96750</v>
      </c>
      <c r="J39" s="112">
        <v>29025</v>
      </c>
      <c r="K39" s="112">
        <v>4402.13</v>
      </c>
      <c r="L39" s="112">
        <v>130177.13</v>
      </c>
      <c r="M39" s="113">
        <v>43880</v>
      </c>
      <c r="N39" s="114">
        <v>167910</v>
      </c>
      <c r="O39" s="115">
        <v>50373</v>
      </c>
      <c r="P39" s="115">
        <v>7639.9</v>
      </c>
      <c r="Q39" s="115">
        <v>225922.9</v>
      </c>
      <c r="R39" s="116">
        <v>44006</v>
      </c>
      <c r="S39" s="111">
        <v>183400</v>
      </c>
      <c r="T39" s="112">
        <v>25995</v>
      </c>
      <c r="U39" s="112">
        <v>7328.83</v>
      </c>
      <c r="V39" s="112">
        <v>216723.83</v>
      </c>
      <c r="W39" s="113">
        <v>44229</v>
      </c>
      <c r="X39" s="117">
        <v>20880</v>
      </c>
      <c r="Y39" s="115">
        <v>6264</v>
      </c>
      <c r="Z39" s="115">
        <v>950.04</v>
      </c>
      <c r="AA39" s="115">
        <v>28094.04</v>
      </c>
      <c r="AB39" s="118">
        <v>44336</v>
      </c>
      <c r="AC39" s="111">
        <v>282120</v>
      </c>
      <c r="AD39" s="112">
        <v>84636</v>
      </c>
      <c r="AE39" s="112">
        <v>12836.46</v>
      </c>
      <c r="AF39" s="112">
        <v>379592.46</v>
      </c>
      <c r="AG39" s="113">
        <v>44399</v>
      </c>
      <c r="AH39" s="280">
        <v>282120</v>
      </c>
      <c r="AI39" s="281">
        <v>84636</v>
      </c>
      <c r="AJ39" s="281">
        <v>12836.46</v>
      </c>
      <c r="AK39" s="282">
        <v>379592.46</v>
      </c>
      <c r="AL39" s="283">
        <v>44595</v>
      </c>
      <c r="AM39" s="304">
        <v>240810</v>
      </c>
      <c r="AN39" s="305">
        <v>72243</v>
      </c>
      <c r="AO39" s="305">
        <v>10956.85</v>
      </c>
      <c r="AP39" s="306">
        <v>324009.84999999998</v>
      </c>
      <c r="AQ39" s="307">
        <v>44781</v>
      </c>
      <c r="AR39" s="280">
        <v>18330</v>
      </c>
      <c r="AS39" s="281">
        <v>5499</v>
      </c>
      <c r="AT39" s="281">
        <v>834.01</v>
      </c>
      <c r="AU39" s="308">
        <v>24663.01</v>
      </c>
      <c r="AV39" s="309">
        <v>44838</v>
      </c>
      <c r="AW39" s="391">
        <v>236910</v>
      </c>
      <c r="AX39" s="305">
        <v>71073</v>
      </c>
      <c r="AY39" s="305">
        <v>10779.4</v>
      </c>
      <c r="AZ39" s="306">
        <v>318762.40000000002</v>
      </c>
      <c r="BA39" s="398">
        <v>44986</v>
      </c>
      <c r="BB39">
        <f t="shared" si="0"/>
        <v>10779.4</v>
      </c>
      <c r="BC39" t="str">
        <f t="shared" si="1"/>
        <v>01/03/23</v>
      </c>
    </row>
    <row r="40" spans="1:55" ht="31.5" customHeight="1">
      <c r="A40" t="s">
        <v>764</v>
      </c>
      <c r="B40" s="107" t="s">
        <v>1077</v>
      </c>
      <c r="C40" s="108" t="s">
        <v>765</v>
      </c>
      <c r="D40" s="109" t="s">
        <v>766</v>
      </c>
      <c r="E40" s="109" t="s">
        <v>790</v>
      </c>
      <c r="F40" s="109" t="s">
        <v>791</v>
      </c>
      <c r="G40" s="109" t="s">
        <v>366</v>
      </c>
      <c r="H40" s="110" t="s">
        <v>367</v>
      </c>
      <c r="I40" s="111">
        <v>96750</v>
      </c>
      <c r="J40" s="112">
        <v>29025</v>
      </c>
      <c r="K40" s="112">
        <v>4402.13</v>
      </c>
      <c r="L40" s="112">
        <v>130177.13</v>
      </c>
      <c r="M40" s="113">
        <v>43896</v>
      </c>
      <c r="N40" s="114">
        <v>119530</v>
      </c>
      <c r="O40" s="115">
        <v>35859</v>
      </c>
      <c r="P40" s="115">
        <v>5438.61</v>
      </c>
      <c r="Q40" s="115">
        <v>160827.60999999999</v>
      </c>
      <c r="R40" s="116">
        <v>44006</v>
      </c>
      <c r="S40" s="111">
        <v>141630</v>
      </c>
      <c r="T40" s="112">
        <v>13464</v>
      </c>
      <c r="U40" s="112">
        <v>5428.29</v>
      </c>
      <c r="V40" s="112">
        <v>160522.29</v>
      </c>
      <c r="W40" s="113">
        <v>44229</v>
      </c>
      <c r="X40" s="117">
        <v>18650</v>
      </c>
      <c r="Y40" s="115">
        <v>5595</v>
      </c>
      <c r="Z40" s="115">
        <v>848.57</v>
      </c>
      <c r="AA40" s="115">
        <v>25093.57</v>
      </c>
      <c r="AB40" s="118">
        <v>44336</v>
      </c>
      <c r="AC40" s="111">
        <v>268740</v>
      </c>
      <c r="AD40" s="112">
        <v>80622</v>
      </c>
      <c r="AE40" s="112">
        <v>12227.67</v>
      </c>
      <c r="AF40" s="112">
        <v>361589.67</v>
      </c>
      <c r="AG40" s="113">
        <v>44399</v>
      </c>
      <c r="AH40" s="280">
        <v>282120</v>
      </c>
      <c r="AI40" s="281">
        <v>84636</v>
      </c>
      <c r="AJ40" s="281">
        <v>12836.46</v>
      </c>
      <c r="AK40" s="282">
        <v>379592.46</v>
      </c>
      <c r="AL40" s="283">
        <v>44596</v>
      </c>
      <c r="AM40" s="304">
        <v>263430</v>
      </c>
      <c r="AN40" s="305">
        <v>79029</v>
      </c>
      <c r="AO40" s="305">
        <v>11986.06</v>
      </c>
      <c r="AP40" s="306">
        <v>354445.06</v>
      </c>
      <c r="AQ40" s="307">
        <v>44784</v>
      </c>
      <c r="AR40" s="280">
        <v>18330</v>
      </c>
      <c r="AS40" s="281">
        <v>5499</v>
      </c>
      <c r="AT40" s="281">
        <v>834.01</v>
      </c>
      <c r="AU40" s="308">
        <v>24663.01</v>
      </c>
      <c r="AV40" s="309">
        <v>44839</v>
      </c>
      <c r="AW40" s="391">
        <v>285460</v>
      </c>
      <c r="AX40" s="305">
        <v>85638</v>
      </c>
      <c r="AY40" s="305">
        <v>12988.43</v>
      </c>
      <c r="AZ40" s="306">
        <v>384086.43</v>
      </c>
      <c r="BA40" s="398">
        <v>44973</v>
      </c>
      <c r="BB40">
        <f t="shared" si="0"/>
        <v>12988.43</v>
      </c>
      <c r="BC40" t="str">
        <f t="shared" si="1"/>
        <v>16/02/23</v>
      </c>
    </row>
    <row r="41" spans="1:55" ht="31.5" customHeight="1">
      <c r="A41" t="s">
        <v>776</v>
      </c>
      <c r="B41" s="107" t="s">
        <v>1078</v>
      </c>
      <c r="C41" s="108" t="s">
        <v>777</v>
      </c>
      <c r="D41" s="109" t="s">
        <v>778</v>
      </c>
      <c r="E41" s="109" t="s">
        <v>1079</v>
      </c>
      <c r="F41" s="109" t="s">
        <v>832</v>
      </c>
      <c r="G41" s="109" t="s">
        <v>779</v>
      </c>
      <c r="H41" s="110" t="s">
        <v>425</v>
      </c>
      <c r="I41" s="111">
        <v>96750</v>
      </c>
      <c r="J41" s="112">
        <v>29025</v>
      </c>
      <c r="K41" s="112">
        <v>4402.13</v>
      </c>
      <c r="L41" s="112">
        <v>130177.13</v>
      </c>
      <c r="M41" s="113">
        <v>43880</v>
      </c>
      <c r="N41" s="114">
        <v>137520</v>
      </c>
      <c r="O41" s="115">
        <v>41256</v>
      </c>
      <c r="P41" s="115">
        <v>6257.16</v>
      </c>
      <c r="Q41" s="115">
        <v>185033.16</v>
      </c>
      <c r="R41" s="116">
        <v>44006</v>
      </c>
      <c r="S41" s="111">
        <v>86880</v>
      </c>
      <c r="T41" s="112">
        <v>0</v>
      </c>
      <c r="U41" s="112">
        <v>3040.8</v>
      </c>
      <c r="V41" s="112">
        <v>89920.8</v>
      </c>
      <c r="W41" s="113">
        <v>44229</v>
      </c>
      <c r="X41" s="117">
        <v>20880</v>
      </c>
      <c r="Y41" s="115">
        <v>6264</v>
      </c>
      <c r="Z41" s="115">
        <v>950.04</v>
      </c>
      <c r="AA41" s="115">
        <v>28094.04</v>
      </c>
      <c r="AB41" s="118">
        <v>44337</v>
      </c>
      <c r="AC41" s="111">
        <v>282120</v>
      </c>
      <c r="AD41" s="112">
        <v>84636</v>
      </c>
      <c r="AE41" s="112">
        <v>12836.46</v>
      </c>
      <c r="AF41" s="112">
        <v>379592.46</v>
      </c>
      <c r="AG41" s="113">
        <v>44399</v>
      </c>
      <c r="AH41" s="280">
        <v>282120</v>
      </c>
      <c r="AI41" s="281">
        <v>84636</v>
      </c>
      <c r="AJ41" s="281">
        <v>12836.46</v>
      </c>
      <c r="AK41" s="282">
        <v>379592.46</v>
      </c>
      <c r="AL41" s="283">
        <v>44593</v>
      </c>
      <c r="AM41" s="304">
        <v>261620</v>
      </c>
      <c r="AN41" s="305">
        <v>78486</v>
      </c>
      <c r="AO41" s="305">
        <v>11903.71</v>
      </c>
      <c r="AP41" s="306">
        <v>352009.71</v>
      </c>
      <c r="AQ41" s="307">
        <v>44778</v>
      </c>
      <c r="AR41" s="280">
        <v>12220</v>
      </c>
      <c r="AS41" s="281">
        <v>3666</v>
      </c>
      <c r="AT41" s="281">
        <v>556.01</v>
      </c>
      <c r="AU41" s="308">
        <v>16442.009999999998</v>
      </c>
      <c r="AV41" s="309">
        <v>44839</v>
      </c>
      <c r="AW41" s="391">
        <v>271360</v>
      </c>
      <c r="AX41" s="305">
        <v>81408</v>
      </c>
      <c r="AY41" s="305">
        <v>12346.88</v>
      </c>
      <c r="AZ41" s="306">
        <v>365114.88</v>
      </c>
      <c r="BA41" s="398">
        <v>44970</v>
      </c>
      <c r="BB41">
        <f t="shared" si="0"/>
        <v>12346.88</v>
      </c>
      <c r="BC41" t="str">
        <f t="shared" si="1"/>
        <v>13/02/23</v>
      </c>
    </row>
    <row r="42" spans="1:55" ht="31.5" customHeight="1">
      <c r="A42" t="s">
        <v>800</v>
      </c>
      <c r="B42" s="107" t="s">
        <v>1080</v>
      </c>
      <c r="C42" s="108" t="s">
        <v>801</v>
      </c>
      <c r="D42" s="109" t="s">
        <v>802</v>
      </c>
      <c r="E42" s="109" t="s">
        <v>1069</v>
      </c>
      <c r="F42" s="109" t="s">
        <v>398</v>
      </c>
      <c r="G42" s="109" t="s">
        <v>1081</v>
      </c>
      <c r="H42" s="110" t="s">
        <v>398</v>
      </c>
      <c r="I42" s="111">
        <v>96750</v>
      </c>
      <c r="J42" s="112">
        <v>29025</v>
      </c>
      <c r="K42" s="112">
        <v>0</v>
      </c>
      <c r="L42" s="112">
        <v>125775</v>
      </c>
      <c r="M42" s="113">
        <v>43880</v>
      </c>
      <c r="N42" s="114">
        <v>124150</v>
      </c>
      <c r="O42" s="115">
        <v>37245</v>
      </c>
      <c r="P42" s="115">
        <v>0</v>
      </c>
      <c r="Q42" s="115">
        <v>161395</v>
      </c>
      <c r="R42" s="116">
        <v>44006</v>
      </c>
      <c r="S42" s="111">
        <v>85460</v>
      </c>
      <c r="T42" s="112">
        <v>0</v>
      </c>
      <c r="U42" s="112">
        <v>0</v>
      </c>
      <c r="V42" s="112">
        <v>85460</v>
      </c>
      <c r="W42" s="113">
        <v>44229</v>
      </c>
      <c r="X42" s="117">
        <v>20880</v>
      </c>
      <c r="Y42" s="115">
        <v>6264</v>
      </c>
      <c r="Z42" s="115">
        <v>0</v>
      </c>
      <c r="AA42" s="115">
        <v>27144</v>
      </c>
      <c r="AB42" s="118">
        <v>44337</v>
      </c>
      <c r="AC42" s="111">
        <v>282120</v>
      </c>
      <c r="AD42" s="112">
        <v>84636</v>
      </c>
      <c r="AE42" s="112">
        <v>0</v>
      </c>
      <c r="AF42" s="112">
        <v>366756</v>
      </c>
      <c r="AG42" s="113">
        <v>44399</v>
      </c>
      <c r="AH42" s="280">
        <v>282120</v>
      </c>
      <c r="AI42" s="281">
        <v>84636</v>
      </c>
      <c r="AJ42" s="281">
        <v>0</v>
      </c>
      <c r="AK42" s="282">
        <v>366756</v>
      </c>
      <c r="AL42" s="283">
        <v>44593</v>
      </c>
      <c r="AM42" s="304">
        <v>271560</v>
      </c>
      <c r="AN42" s="305">
        <v>81468</v>
      </c>
      <c r="AO42" s="305">
        <v>0</v>
      </c>
      <c r="AP42" s="306">
        <v>353028</v>
      </c>
      <c r="AQ42" s="307">
        <v>44778</v>
      </c>
      <c r="AR42" s="280">
        <v>18330</v>
      </c>
      <c r="AS42" s="281">
        <v>5499</v>
      </c>
      <c r="AT42" s="281">
        <v>0</v>
      </c>
      <c r="AU42" s="308">
        <v>23829</v>
      </c>
      <c r="AV42" s="309">
        <v>44839</v>
      </c>
      <c r="AW42" s="391">
        <v>256500</v>
      </c>
      <c r="AX42" s="305">
        <v>76950</v>
      </c>
      <c r="AY42" s="305">
        <v>0</v>
      </c>
      <c r="AZ42" s="306">
        <v>333450</v>
      </c>
      <c r="BA42" s="398">
        <v>44991</v>
      </c>
      <c r="BB42">
        <f t="shared" si="0"/>
        <v>0</v>
      </c>
      <c r="BC42" t="str">
        <f t="shared" si="1"/>
        <v>06/03/23</v>
      </c>
    </row>
    <row r="43" spans="1:55" ht="31.5" customHeight="1">
      <c r="A43" t="s">
        <v>815</v>
      </c>
      <c r="B43" s="107" t="s">
        <v>1082</v>
      </c>
      <c r="C43" s="108" t="s">
        <v>816</v>
      </c>
      <c r="D43" s="109" t="s">
        <v>817</v>
      </c>
      <c r="E43" s="109" t="s">
        <v>629</v>
      </c>
      <c r="F43" s="109" t="s">
        <v>630</v>
      </c>
      <c r="G43" s="109" t="s">
        <v>116</v>
      </c>
      <c r="H43" s="110" t="s">
        <v>117</v>
      </c>
      <c r="I43" s="111">
        <v>89550</v>
      </c>
      <c r="J43" s="112">
        <v>26865</v>
      </c>
      <c r="K43" s="112">
        <v>4074.53</v>
      </c>
      <c r="L43" s="112">
        <v>120489.53</v>
      </c>
      <c r="M43" s="113">
        <v>43880</v>
      </c>
      <c r="N43" s="114">
        <v>95150</v>
      </c>
      <c r="O43" s="115">
        <v>28545</v>
      </c>
      <c r="P43" s="115">
        <v>4329.32</v>
      </c>
      <c r="Q43" s="115">
        <v>128024.32000000001</v>
      </c>
      <c r="R43" s="116">
        <v>44006</v>
      </c>
      <c r="S43" s="111">
        <v>71170</v>
      </c>
      <c r="T43" s="112">
        <v>0</v>
      </c>
      <c r="U43" s="112">
        <v>2490.9499999999998</v>
      </c>
      <c r="V43" s="112">
        <v>73660.95</v>
      </c>
      <c r="W43" s="113">
        <v>44229</v>
      </c>
      <c r="X43" s="117">
        <v>18480</v>
      </c>
      <c r="Y43" s="115">
        <v>5544</v>
      </c>
      <c r="Z43" s="115">
        <v>840.84</v>
      </c>
      <c r="AA43" s="115">
        <v>24864.84</v>
      </c>
      <c r="AB43" s="118">
        <v>44336</v>
      </c>
      <c r="AC43" s="111">
        <v>253320</v>
      </c>
      <c r="AD43" s="112">
        <v>75996</v>
      </c>
      <c r="AE43" s="112">
        <v>11526.06</v>
      </c>
      <c r="AF43" s="112">
        <v>340842.06</v>
      </c>
      <c r="AG43" s="113">
        <v>44399</v>
      </c>
      <c r="AH43" s="280">
        <v>253320</v>
      </c>
      <c r="AI43" s="281">
        <v>75996</v>
      </c>
      <c r="AJ43" s="281">
        <v>11526.06</v>
      </c>
      <c r="AK43" s="282">
        <v>340842.06</v>
      </c>
      <c r="AL43" s="283">
        <v>44617</v>
      </c>
      <c r="AM43" s="304">
        <v>233850</v>
      </c>
      <c r="AN43" s="305">
        <v>70155</v>
      </c>
      <c r="AO43" s="305">
        <v>10640.17</v>
      </c>
      <c r="AP43" s="306">
        <v>314645.17</v>
      </c>
      <c r="AQ43" s="307">
        <v>44778</v>
      </c>
      <c r="AR43" s="280">
        <v>12220</v>
      </c>
      <c r="AS43" s="281">
        <v>3666</v>
      </c>
      <c r="AT43" s="281">
        <v>556.01</v>
      </c>
      <c r="AU43" s="308">
        <v>16442.009999999998</v>
      </c>
      <c r="AV43" s="309">
        <v>44838</v>
      </c>
      <c r="AW43" s="391">
        <v>242060</v>
      </c>
      <c r="AX43" s="305">
        <v>72618</v>
      </c>
      <c r="AY43" s="305">
        <v>11013.73</v>
      </c>
      <c r="AZ43" s="306">
        <v>325691.73</v>
      </c>
      <c r="BA43" s="398">
        <v>44991</v>
      </c>
      <c r="BB43">
        <f t="shared" si="0"/>
        <v>11013.73</v>
      </c>
      <c r="BC43" t="str">
        <f t="shared" si="1"/>
        <v>06/03/23</v>
      </c>
    </row>
    <row r="44" spans="1:55" ht="31.5" customHeight="1">
      <c r="A44" t="s">
        <v>828</v>
      </c>
      <c r="B44" s="107" t="s">
        <v>1083</v>
      </c>
      <c r="C44" s="108" t="s">
        <v>829</v>
      </c>
      <c r="D44" s="109" t="s">
        <v>830</v>
      </c>
      <c r="E44" s="109" t="s">
        <v>767</v>
      </c>
      <c r="F44" s="109" t="s">
        <v>768</v>
      </c>
      <c r="G44" s="109" t="s">
        <v>337</v>
      </c>
      <c r="H44" s="110" t="s">
        <v>338</v>
      </c>
      <c r="I44" s="111">
        <v>91350</v>
      </c>
      <c r="J44" s="112">
        <v>27405</v>
      </c>
      <c r="K44" s="112">
        <v>4156.43</v>
      </c>
      <c r="L44" s="112">
        <v>122911.43</v>
      </c>
      <c r="M44" s="113">
        <v>43880</v>
      </c>
      <c r="N44" s="114">
        <v>96950</v>
      </c>
      <c r="O44" s="115">
        <v>29085</v>
      </c>
      <c r="P44" s="115">
        <v>4411.22</v>
      </c>
      <c r="Q44" s="115">
        <v>130446.22</v>
      </c>
      <c r="R44" s="116">
        <v>44006</v>
      </c>
      <c r="S44" s="111">
        <v>96900</v>
      </c>
      <c r="T44" s="112">
        <v>1665</v>
      </c>
      <c r="U44" s="112">
        <v>3449.78</v>
      </c>
      <c r="V44" s="112">
        <v>102014.78</v>
      </c>
      <c r="W44" s="113">
        <v>44229</v>
      </c>
      <c r="X44" s="117">
        <v>16850</v>
      </c>
      <c r="Y44" s="115">
        <v>5055</v>
      </c>
      <c r="Z44" s="115">
        <v>766.67</v>
      </c>
      <c r="AA44" s="115">
        <v>22671.67</v>
      </c>
      <c r="AB44" s="118">
        <v>44336</v>
      </c>
      <c r="AC44" s="111">
        <v>247140</v>
      </c>
      <c r="AD44" s="112">
        <v>74142</v>
      </c>
      <c r="AE44" s="112">
        <v>11244.87</v>
      </c>
      <c r="AF44" s="112">
        <v>332526.87</v>
      </c>
      <c r="AG44" s="113">
        <v>44399</v>
      </c>
      <c r="AH44" s="280">
        <v>260520</v>
      </c>
      <c r="AI44" s="281">
        <v>78156</v>
      </c>
      <c r="AJ44" s="281">
        <v>11853.66</v>
      </c>
      <c r="AK44" s="282">
        <v>350529.66</v>
      </c>
      <c r="AL44" s="283">
        <v>44593</v>
      </c>
      <c r="AM44" s="304">
        <v>210860</v>
      </c>
      <c r="AN44" s="305">
        <v>63258</v>
      </c>
      <c r="AO44" s="305">
        <v>9594.1299999999992</v>
      </c>
      <c r="AP44" s="306">
        <v>283712.13</v>
      </c>
      <c r="AQ44" s="307">
        <v>44784</v>
      </c>
      <c r="AR44" s="280">
        <v>18330</v>
      </c>
      <c r="AS44" s="281">
        <v>5499</v>
      </c>
      <c r="AT44" s="281">
        <v>834.01</v>
      </c>
      <c r="AU44" s="308">
        <v>24663.01</v>
      </c>
      <c r="AV44" s="309">
        <v>44838</v>
      </c>
      <c r="AW44" s="391">
        <v>236890</v>
      </c>
      <c r="AX44" s="305">
        <v>71067</v>
      </c>
      <c r="AY44" s="305">
        <v>10778.49</v>
      </c>
      <c r="AZ44" s="306">
        <v>318735.49</v>
      </c>
      <c r="BA44" s="398">
        <v>44966</v>
      </c>
      <c r="BB44">
        <f t="shared" si="0"/>
        <v>10778.49</v>
      </c>
      <c r="BC44" t="str">
        <f t="shared" si="1"/>
        <v>09/02/23</v>
      </c>
    </row>
    <row r="45" spans="1:55" ht="31.5" customHeight="1">
      <c r="A45" t="s">
        <v>838</v>
      </c>
      <c r="B45" s="107" t="s">
        <v>1084</v>
      </c>
      <c r="C45" s="108" t="s">
        <v>839</v>
      </c>
      <c r="D45" s="109" t="s">
        <v>840</v>
      </c>
      <c r="E45" s="109" t="s">
        <v>674</v>
      </c>
      <c r="F45" s="109" t="s">
        <v>675</v>
      </c>
      <c r="G45" s="109" t="s">
        <v>176</v>
      </c>
      <c r="H45" s="110" t="s">
        <v>177</v>
      </c>
      <c r="I45" s="111">
        <v>86460</v>
      </c>
      <c r="J45" s="112">
        <v>25938</v>
      </c>
      <c r="K45" s="112">
        <v>3933.93</v>
      </c>
      <c r="L45" s="112">
        <v>116331.93</v>
      </c>
      <c r="M45" s="113">
        <v>43880</v>
      </c>
      <c r="N45" s="114">
        <v>99810</v>
      </c>
      <c r="O45" s="115">
        <v>29943</v>
      </c>
      <c r="P45" s="115">
        <v>4541.3599999999997</v>
      </c>
      <c r="Q45" s="115">
        <v>134294.35999999999</v>
      </c>
      <c r="R45" s="116">
        <v>44006</v>
      </c>
      <c r="S45" s="111">
        <v>130850</v>
      </c>
      <c r="T45" s="112">
        <v>13317</v>
      </c>
      <c r="U45" s="112">
        <v>5045.8500000000004</v>
      </c>
      <c r="V45" s="112">
        <v>149212.85</v>
      </c>
      <c r="W45" s="113">
        <v>44229</v>
      </c>
      <c r="X45" s="117">
        <v>17450</v>
      </c>
      <c r="Y45" s="115">
        <v>5235</v>
      </c>
      <c r="Z45" s="115">
        <v>793.97</v>
      </c>
      <c r="AA45" s="115">
        <v>23478.97</v>
      </c>
      <c r="AB45" s="118">
        <v>44336</v>
      </c>
      <c r="AC45" s="111">
        <v>240960</v>
      </c>
      <c r="AD45" s="112">
        <v>72288</v>
      </c>
      <c r="AE45" s="112">
        <v>10963.68</v>
      </c>
      <c r="AF45" s="112">
        <v>324211.68</v>
      </c>
      <c r="AG45" s="113">
        <v>44399</v>
      </c>
      <c r="AH45" s="280">
        <v>240960</v>
      </c>
      <c r="AI45" s="281">
        <v>72288</v>
      </c>
      <c r="AJ45" s="281">
        <v>10963.68</v>
      </c>
      <c r="AK45" s="282">
        <v>324211.68</v>
      </c>
      <c r="AL45" s="283">
        <v>44586</v>
      </c>
      <c r="AM45" s="304">
        <v>235000</v>
      </c>
      <c r="AN45" s="305">
        <v>70500</v>
      </c>
      <c r="AO45" s="305">
        <v>10692.5</v>
      </c>
      <c r="AP45" s="306">
        <v>316192.5</v>
      </c>
      <c r="AQ45" s="307">
        <v>44778</v>
      </c>
      <c r="AR45" s="280">
        <v>18330</v>
      </c>
      <c r="AS45" s="281">
        <v>5499</v>
      </c>
      <c r="AT45" s="281">
        <v>834.01</v>
      </c>
      <c r="AU45" s="308">
        <v>24663.01</v>
      </c>
      <c r="AV45" s="309">
        <v>44838</v>
      </c>
      <c r="AW45" s="391">
        <v>262890</v>
      </c>
      <c r="AX45" s="305">
        <v>78867</v>
      </c>
      <c r="AY45" s="305">
        <v>11961.49</v>
      </c>
      <c r="AZ45" s="306">
        <v>353718.49</v>
      </c>
      <c r="BA45" s="398">
        <v>44964</v>
      </c>
      <c r="BB45">
        <f t="shared" si="0"/>
        <v>11961.49</v>
      </c>
      <c r="BC45" t="str">
        <f t="shared" si="1"/>
        <v>07/02/23</v>
      </c>
    </row>
    <row r="46" spans="1:55" ht="31.5" customHeight="1">
      <c r="A46" t="s">
        <v>851</v>
      </c>
      <c r="B46" s="107" t="s">
        <v>1085</v>
      </c>
      <c r="C46" s="108" t="s">
        <v>852</v>
      </c>
      <c r="D46" s="109" t="s">
        <v>853</v>
      </c>
      <c r="E46" s="109" t="s">
        <v>767</v>
      </c>
      <c r="F46" s="109" t="s">
        <v>768</v>
      </c>
      <c r="G46" s="109" t="s">
        <v>337</v>
      </c>
      <c r="H46" s="110" t="s">
        <v>338</v>
      </c>
      <c r="I46" s="111">
        <v>96750</v>
      </c>
      <c r="J46" s="112">
        <v>29025</v>
      </c>
      <c r="K46" s="112">
        <v>4402.13</v>
      </c>
      <c r="L46" s="112">
        <v>130177.13</v>
      </c>
      <c r="M46" s="113">
        <v>43880</v>
      </c>
      <c r="N46" s="114">
        <v>174340</v>
      </c>
      <c r="O46" s="115">
        <v>52302</v>
      </c>
      <c r="P46" s="115">
        <v>7932.47</v>
      </c>
      <c r="Q46" s="115">
        <v>234574.47</v>
      </c>
      <c r="R46" s="116">
        <v>44006</v>
      </c>
      <c r="S46" s="111">
        <v>189400</v>
      </c>
      <c r="T46" s="112">
        <v>27795</v>
      </c>
      <c r="U46" s="112">
        <v>7601.83</v>
      </c>
      <c r="V46" s="112">
        <v>224796.83</v>
      </c>
      <c r="W46" s="113">
        <v>44229</v>
      </c>
      <c r="X46" s="117">
        <v>20880</v>
      </c>
      <c r="Y46" s="115">
        <v>6264</v>
      </c>
      <c r="Z46" s="115">
        <v>950.04</v>
      </c>
      <c r="AA46" s="115">
        <v>28094.04</v>
      </c>
      <c r="AB46" s="118">
        <v>44336</v>
      </c>
      <c r="AC46" s="111">
        <v>282120</v>
      </c>
      <c r="AD46" s="112">
        <v>84636</v>
      </c>
      <c r="AE46" s="112">
        <v>12836.46</v>
      </c>
      <c r="AF46" s="112">
        <v>379592.46</v>
      </c>
      <c r="AG46" s="113">
        <v>44399</v>
      </c>
      <c r="AH46" s="280">
        <v>282120</v>
      </c>
      <c r="AI46" s="281">
        <v>84636</v>
      </c>
      <c r="AJ46" s="281">
        <v>12836.46</v>
      </c>
      <c r="AK46" s="282">
        <v>379592.46</v>
      </c>
      <c r="AL46" s="283">
        <v>44593</v>
      </c>
      <c r="AM46" s="304">
        <v>221580</v>
      </c>
      <c r="AN46" s="305">
        <v>66474</v>
      </c>
      <c r="AO46" s="305">
        <v>10081.89</v>
      </c>
      <c r="AP46" s="306">
        <v>298135.89</v>
      </c>
      <c r="AQ46" s="307">
        <v>44784</v>
      </c>
      <c r="AR46" s="280">
        <v>18330</v>
      </c>
      <c r="AS46" s="281">
        <v>5499</v>
      </c>
      <c r="AT46" s="281">
        <v>834.01</v>
      </c>
      <c r="AU46" s="308">
        <v>24663.01</v>
      </c>
      <c r="AV46" s="309">
        <v>44838</v>
      </c>
      <c r="AW46" s="391">
        <v>267030</v>
      </c>
      <c r="AX46" s="305">
        <v>80109</v>
      </c>
      <c r="AY46" s="305">
        <v>12149.86</v>
      </c>
      <c r="AZ46" s="306">
        <v>359288.86</v>
      </c>
      <c r="BA46" s="398">
        <v>44964</v>
      </c>
      <c r="BB46">
        <f t="shared" si="0"/>
        <v>12149.86</v>
      </c>
      <c r="BC46" t="str">
        <f t="shared" si="1"/>
        <v>07/02/23</v>
      </c>
    </row>
    <row r="47" spans="1:55" ht="31.5" customHeight="1">
      <c r="A47" t="s">
        <v>866</v>
      </c>
      <c r="B47" s="107" t="s">
        <v>1086</v>
      </c>
      <c r="C47" s="108" t="s">
        <v>867</v>
      </c>
      <c r="D47" s="109" t="s">
        <v>868</v>
      </c>
      <c r="E47" s="109" t="s">
        <v>842</v>
      </c>
      <c r="F47" s="109" t="s">
        <v>843</v>
      </c>
      <c r="G47" s="109" t="s">
        <v>86</v>
      </c>
      <c r="H47" s="110" t="s">
        <v>87</v>
      </c>
      <c r="I47" s="111">
        <v>96750</v>
      </c>
      <c r="J47" s="112">
        <v>29025</v>
      </c>
      <c r="K47" s="112">
        <v>4402.13</v>
      </c>
      <c r="L47" s="112">
        <v>130177.13</v>
      </c>
      <c r="M47" s="113">
        <v>43880</v>
      </c>
      <c r="N47" s="114">
        <v>106720</v>
      </c>
      <c r="O47" s="115">
        <v>32016</v>
      </c>
      <c r="P47" s="115">
        <v>4855.76</v>
      </c>
      <c r="Q47" s="115">
        <v>143591.76</v>
      </c>
      <c r="R47" s="116">
        <v>44006</v>
      </c>
      <c r="S47" s="111">
        <v>140470</v>
      </c>
      <c r="T47" s="112">
        <v>13116</v>
      </c>
      <c r="U47" s="112">
        <v>5375.51</v>
      </c>
      <c r="V47" s="112">
        <v>158961.51</v>
      </c>
      <c r="W47" s="113">
        <v>44229</v>
      </c>
      <c r="X47" s="117">
        <v>20880</v>
      </c>
      <c r="Y47" s="115">
        <v>6264</v>
      </c>
      <c r="Z47" s="115">
        <v>950.04</v>
      </c>
      <c r="AA47" s="115">
        <v>28094.04</v>
      </c>
      <c r="AB47" s="118">
        <v>44337</v>
      </c>
      <c r="AC47" s="111">
        <v>282120</v>
      </c>
      <c r="AD47" s="112">
        <v>84636</v>
      </c>
      <c r="AE47" s="112">
        <v>12836.46</v>
      </c>
      <c r="AF47" s="112">
        <v>379592.46</v>
      </c>
      <c r="AG47" s="113">
        <v>44399</v>
      </c>
      <c r="AH47" s="280">
        <v>282120</v>
      </c>
      <c r="AI47" s="281">
        <v>84636</v>
      </c>
      <c r="AJ47" s="281">
        <v>12836.46</v>
      </c>
      <c r="AK47" s="282">
        <v>379592.46</v>
      </c>
      <c r="AL47" s="283">
        <v>44601</v>
      </c>
      <c r="AM47" s="304">
        <v>202870</v>
      </c>
      <c r="AN47" s="305">
        <v>60861</v>
      </c>
      <c r="AO47" s="305">
        <v>9230.58</v>
      </c>
      <c r="AP47" s="306">
        <v>272961.58</v>
      </c>
      <c r="AQ47" s="307">
        <v>45093</v>
      </c>
      <c r="AR47" s="280">
        <v>18330</v>
      </c>
      <c r="AS47" s="281">
        <v>5499</v>
      </c>
      <c r="AT47" s="281">
        <v>834.01</v>
      </c>
      <c r="AU47" s="308">
        <v>24663.01</v>
      </c>
      <c r="AV47" s="309" t="s">
        <v>1073</v>
      </c>
      <c r="AW47" s="392">
        <v>228460</v>
      </c>
      <c r="AX47" s="393">
        <v>68538</v>
      </c>
      <c r="AY47" s="393">
        <v>10394.93</v>
      </c>
      <c r="AZ47" s="394">
        <v>307392.93</v>
      </c>
      <c r="BA47" s="399" t="s">
        <v>2651</v>
      </c>
      <c r="BB47">
        <f t="shared" si="0"/>
        <v>9230.58</v>
      </c>
      <c r="BC47" t="str">
        <f t="shared" si="1"/>
        <v>16/06/23</v>
      </c>
    </row>
    <row r="48" spans="1:55" ht="31.5" customHeight="1">
      <c r="A48" t="s">
        <v>880</v>
      </c>
      <c r="B48" s="107" t="s">
        <v>1087</v>
      </c>
      <c r="C48" s="108" t="s">
        <v>881</v>
      </c>
      <c r="D48" s="109" t="s">
        <v>882</v>
      </c>
      <c r="E48" s="109" t="s">
        <v>856</v>
      </c>
      <c r="F48" s="109" t="s">
        <v>857</v>
      </c>
      <c r="G48" s="109" t="s">
        <v>439</v>
      </c>
      <c r="H48" s="110" t="s">
        <v>440</v>
      </c>
      <c r="I48" s="111">
        <v>96750</v>
      </c>
      <c r="J48" s="112">
        <v>29025</v>
      </c>
      <c r="K48" s="112">
        <v>4402.13</v>
      </c>
      <c r="L48" s="112">
        <v>130177.13</v>
      </c>
      <c r="M48" s="113">
        <v>43901</v>
      </c>
      <c r="N48" s="114">
        <v>99550</v>
      </c>
      <c r="O48" s="115">
        <v>29865</v>
      </c>
      <c r="P48" s="115">
        <v>4529.5200000000004</v>
      </c>
      <c r="Q48" s="115">
        <v>133944.51999999999</v>
      </c>
      <c r="R48" s="116">
        <v>44006</v>
      </c>
      <c r="S48" s="111">
        <v>62260</v>
      </c>
      <c r="T48" s="112">
        <v>0</v>
      </c>
      <c r="U48" s="112">
        <v>2179.1</v>
      </c>
      <c r="V48" s="112">
        <v>64439.1</v>
      </c>
      <c r="W48" s="113">
        <v>44229</v>
      </c>
      <c r="X48" s="117">
        <v>15370</v>
      </c>
      <c r="Y48" s="115">
        <v>4611</v>
      </c>
      <c r="Z48" s="115">
        <v>699.33</v>
      </c>
      <c r="AA48" s="115">
        <v>20680.330000000002</v>
      </c>
      <c r="AB48" s="118">
        <v>44337</v>
      </c>
      <c r="AC48" s="111">
        <v>249060</v>
      </c>
      <c r="AD48" s="112">
        <v>74718</v>
      </c>
      <c r="AE48" s="112">
        <v>11332.23</v>
      </c>
      <c r="AF48" s="112">
        <v>335110.23</v>
      </c>
      <c r="AG48" s="113">
        <v>44399</v>
      </c>
      <c r="AH48" s="280">
        <v>282120</v>
      </c>
      <c r="AI48" s="281">
        <v>84636</v>
      </c>
      <c r="AJ48" s="281">
        <v>12836.46</v>
      </c>
      <c r="AK48" s="282">
        <v>379592.46</v>
      </c>
      <c r="AL48" s="283">
        <v>44596</v>
      </c>
      <c r="AM48" s="304">
        <v>237700</v>
      </c>
      <c r="AN48" s="305">
        <v>71310</v>
      </c>
      <c r="AO48" s="305">
        <v>10815.35</v>
      </c>
      <c r="AP48" s="306">
        <v>319825.34999999998</v>
      </c>
      <c r="AQ48" s="307">
        <v>44781</v>
      </c>
      <c r="AR48" s="280">
        <v>18330</v>
      </c>
      <c r="AS48" s="281">
        <v>5499</v>
      </c>
      <c r="AT48" s="281">
        <v>834.01</v>
      </c>
      <c r="AU48" s="308">
        <v>24663.01</v>
      </c>
      <c r="AV48" s="309">
        <v>44839</v>
      </c>
      <c r="AW48" s="391">
        <v>216280</v>
      </c>
      <c r="AX48" s="305">
        <v>64884</v>
      </c>
      <c r="AY48" s="305">
        <v>9840.74</v>
      </c>
      <c r="AZ48" s="306">
        <v>291004.74</v>
      </c>
      <c r="BA48" s="398">
        <v>44964</v>
      </c>
      <c r="BB48">
        <f t="shared" si="0"/>
        <v>9840.74</v>
      </c>
      <c r="BC48" t="str">
        <f t="shared" si="1"/>
        <v>07/02/23</v>
      </c>
    </row>
    <row r="49" spans="1:55" ht="31.5" customHeight="1">
      <c r="A49" t="s">
        <v>899</v>
      </c>
      <c r="B49" s="107" t="s">
        <v>1088</v>
      </c>
      <c r="C49" s="108" t="s">
        <v>900</v>
      </c>
      <c r="D49" s="109" t="s">
        <v>901</v>
      </c>
      <c r="E49" s="109" t="s">
        <v>790</v>
      </c>
      <c r="F49" s="109" t="s">
        <v>791</v>
      </c>
      <c r="G49" s="109" t="s">
        <v>366</v>
      </c>
      <c r="H49" s="110" t="s">
        <v>367</v>
      </c>
      <c r="I49" s="111">
        <v>96750</v>
      </c>
      <c r="J49" s="112">
        <v>29025</v>
      </c>
      <c r="K49" s="112">
        <v>4402.13</v>
      </c>
      <c r="L49" s="112">
        <v>130177.13</v>
      </c>
      <c r="M49" s="113">
        <v>43880</v>
      </c>
      <c r="N49" s="114">
        <v>133140</v>
      </c>
      <c r="O49" s="115">
        <v>39942</v>
      </c>
      <c r="P49" s="115">
        <v>6057.87</v>
      </c>
      <c r="Q49" s="115">
        <v>179139.87</v>
      </c>
      <c r="R49" s="116">
        <v>44006</v>
      </c>
      <c r="S49" s="111">
        <v>116700</v>
      </c>
      <c r="T49" s="112">
        <v>5985</v>
      </c>
      <c r="U49" s="112">
        <v>4293.9799999999996</v>
      </c>
      <c r="V49" s="112">
        <v>126978.98</v>
      </c>
      <c r="W49" s="113">
        <v>44229</v>
      </c>
      <c r="X49" s="117">
        <v>20280</v>
      </c>
      <c r="Y49" s="115">
        <v>6084</v>
      </c>
      <c r="Z49" s="115">
        <v>922.74</v>
      </c>
      <c r="AA49" s="115">
        <v>27286.74</v>
      </c>
      <c r="AB49" s="118">
        <v>44336</v>
      </c>
      <c r="AC49" s="111">
        <v>278520</v>
      </c>
      <c r="AD49" s="112">
        <v>83556</v>
      </c>
      <c r="AE49" s="112">
        <v>12672.66</v>
      </c>
      <c r="AF49" s="112">
        <v>374748.66</v>
      </c>
      <c r="AG49" s="113">
        <v>44399</v>
      </c>
      <c r="AH49" s="280">
        <v>282120</v>
      </c>
      <c r="AI49" s="281">
        <v>84636</v>
      </c>
      <c r="AJ49" s="281">
        <v>12836.46</v>
      </c>
      <c r="AK49" s="282">
        <v>379592.46</v>
      </c>
      <c r="AL49" s="283">
        <v>44595</v>
      </c>
      <c r="AM49" s="304">
        <v>191350</v>
      </c>
      <c r="AN49" s="305">
        <v>57405</v>
      </c>
      <c r="AO49" s="305">
        <v>8706.42</v>
      </c>
      <c r="AP49" s="306">
        <v>257461.42</v>
      </c>
      <c r="AQ49" s="307">
        <v>44781</v>
      </c>
      <c r="AR49" s="280">
        <v>18330</v>
      </c>
      <c r="AS49" s="281">
        <v>5499</v>
      </c>
      <c r="AT49" s="281">
        <v>834.01</v>
      </c>
      <c r="AU49" s="308">
        <v>24663.01</v>
      </c>
      <c r="AV49" s="309">
        <v>44839</v>
      </c>
      <c r="AW49" s="391">
        <v>192320</v>
      </c>
      <c r="AX49" s="305">
        <v>57696</v>
      </c>
      <c r="AY49" s="305">
        <v>8750.56</v>
      </c>
      <c r="AZ49" s="306">
        <v>258766.56</v>
      </c>
      <c r="BA49" s="398">
        <v>44986</v>
      </c>
      <c r="BB49">
        <f t="shared" si="0"/>
        <v>8750.56</v>
      </c>
      <c r="BC49" t="str">
        <f t="shared" si="1"/>
        <v>01/03/23</v>
      </c>
    </row>
    <row r="50" spans="1:55" ht="31.5" customHeight="1">
      <c r="A50" t="s">
        <v>912</v>
      </c>
      <c r="B50" s="107" t="s">
        <v>1089</v>
      </c>
      <c r="C50" s="108" t="s">
        <v>913</v>
      </c>
      <c r="D50" s="109" t="s">
        <v>914</v>
      </c>
      <c r="E50" s="109" t="s">
        <v>790</v>
      </c>
      <c r="F50" s="109" t="s">
        <v>791</v>
      </c>
      <c r="G50" s="109" t="s">
        <v>366</v>
      </c>
      <c r="H50" s="110" t="s">
        <v>367</v>
      </c>
      <c r="I50" s="111">
        <v>96750</v>
      </c>
      <c r="J50" s="112">
        <v>29025</v>
      </c>
      <c r="K50" s="112">
        <v>4402.13</v>
      </c>
      <c r="L50" s="112">
        <v>130177.13</v>
      </c>
      <c r="M50" s="113">
        <v>43880</v>
      </c>
      <c r="N50" s="114">
        <v>164650</v>
      </c>
      <c r="O50" s="115">
        <v>49395</v>
      </c>
      <c r="P50" s="115">
        <v>7491.57</v>
      </c>
      <c r="Q50" s="115">
        <v>221536.57</v>
      </c>
      <c r="R50" s="116">
        <v>44006</v>
      </c>
      <c r="S50" s="111">
        <v>185750</v>
      </c>
      <c r="T50" s="112">
        <v>26700</v>
      </c>
      <c r="U50" s="112">
        <v>7435.75</v>
      </c>
      <c r="V50" s="112">
        <v>219885.75</v>
      </c>
      <c r="W50" s="113">
        <v>44229</v>
      </c>
      <c r="X50" s="117">
        <v>20880</v>
      </c>
      <c r="Y50" s="115">
        <v>6264</v>
      </c>
      <c r="Z50" s="115">
        <v>950.04</v>
      </c>
      <c r="AA50" s="115">
        <v>28094.04</v>
      </c>
      <c r="AB50" s="118">
        <v>44336</v>
      </c>
      <c r="AC50" s="111">
        <v>282120</v>
      </c>
      <c r="AD50" s="112">
        <v>84636</v>
      </c>
      <c r="AE50" s="112">
        <v>12836.46</v>
      </c>
      <c r="AF50" s="112">
        <v>379592.46</v>
      </c>
      <c r="AG50" s="113">
        <v>44399</v>
      </c>
      <c r="AH50" s="280">
        <v>282120</v>
      </c>
      <c r="AI50" s="281">
        <v>84636</v>
      </c>
      <c r="AJ50" s="281">
        <v>12836.46</v>
      </c>
      <c r="AK50" s="282">
        <v>379592.46</v>
      </c>
      <c r="AL50" s="283">
        <v>44601</v>
      </c>
      <c r="AM50" s="304">
        <v>285680</v>
      </c>
      <c r="AN50" s="305">
        <v>85704</v>
      </c>
      <c r="AO50" s="305">
        <v>12998.44</v>
      </c>
      <c r="AP50" s="306">
        <v>384382.44</v>
      </c>
      <c r="AQ50" s="307">
        <v>44784</v>
      </c>
      <c r="AR50" s="280">
        <v>18330</v>
      </c>
      <c r="AS50" s="281">
        <v>5499</v>
      </c>
      <c r="AT50" s="281">
        <v>834.01</v>
      </c>
      <c r="AU50" s="308">
        <v>24663.01</v>
      </c>
      <c r="AV50" s="309">
        <v>44839</v>
      </c>
      <c r="AW50" s="391">
        <v>309390</v>
      </c>
      <c r="AX50" s="305">
        <v>92817</v>
      </c>
      <c r="AY50" s="305">
        <v>14077.24</v>
      </c>
      <c r="AZ50" s="306">
        <v>416284.24</v>
      </c>
      <c r="BA50" s="398">
        <v>44991</v>
      </c>
      <c r="BB50">
        <f t="shared" si="0"/>
        <v>14077.24</v>
      </c>
      <c r="BC50" t="str">
        <f t="shared" si="1"/>
        <v>06/03/23</v>
      </c>
    </row>
    <row r="51" spans="1:55" ht="31.5" customHeight="1">
      <c r="A51" t="s">
        <v>925</v>
      </c>
      <c r="B51" s="107" t="s">
        <v>1090</v>
      </c>
      <c r="C51" s="108" t="s">
        <v>926</v>
      </c>
      <c r="D51" s="109" t="s">
        <v>927</v>
      </c>
      <c r="E51" s="109" t="s">
        <v>603</v>
      </c>
      <c r="F51" s="109" t="s">
        <v>604</v>
      </c>
      <c r="G51" s="109" t="s">
        <v>928</v>
      </c>
      <c r="H51" s="110" t="s">
        <v>465</v>
      </c>
      <c r="I51" s="111">
        <v>96750</v>
      </c>
      <c r="J51" s="112">
        <v>29025</v>
      </c>
      <c r="K51" s="112">
        <v>4402.13</v>
      </c>
      <c r="L51" s="112">
        <v>130177.13</v>
      </c>
      <c r="M51" s="113">
        <v>43882</v>
      </c>
      <c r="N51" s="114">
        <v>105970</v>
      </c>
      <c r="O51" s="115">
        <v>31791</v>
      </c>
      <c r="P51" s="115">
        <v>4821.63</v>
      </c>
      <c r="Q51" s="115">
        <v>142582.63</v>
      </c>
      <c r="R51" s="116">
        <v>44006</v>
      </c>
      <c r="S51" s="111">
        <v>106940</v>
      </c>
      <c r="T51" s="112">
        <v>3057</v>
      </c>
      <c r="U51" s="112">
        <v>3849.9</v>
      </c>
      <c r="V51" s="112">
        <v>113846.9</v>
      </c>
      <c r="W51" s="113">
        <v>44229</v>
      </c>
      <c r="X51" s="117">
        <v>20880</v>
      </c>
      <c r="Y51" s="115">
        <v>6264</v>
      </c>
      <c r="Z51" s="115">
        <v>950.04</v>
      </c>
      <c r="AA51" s="115">
        <v>28094.04</v>
      </c>
      <c r="AB51" s="118">
        <v>44336</v>
      </c>
      <c r="AC51" s="111">
        <v>282120</v>
      </c>
      <c r="AD51" s="112">
        <v>84636</v>
      </c>
      <c r="AE51" s="112">
        <v>12836.46</v>
      </c>
      <c r="AF51" s="112">
        <v>379592.46</v>
      </c>
      <c r="AG51" s="113">
        <v>44399</v>
      </c>
      <c r="AH51" s="280">
        <v>282120</v>
      </c>
      <c r="AI51" s="281">
        <v>84636</v>
      </c>
      <c r="AJ51" s="281">
        <v>12836.46</v>
      </c>
      <c r="AK51" s="282">
        <v>379592.46</v>
      </c>
      <c r="AL51" s="283">
        <v>44595</v>
      </c>
      <c r="AM51" s="304">
        <v>268470</v>
      </c>
      <c r="AN51" s="305">
        <v>80541</v>
      </c>
      <c r="AO51" s="305">
        <v>12215.38</v>
      </c>
      <c r="AP51" s="306">
        <v>361226.38</v>
      </c>
      <c r="AQ51" s="307">
        <v>44784</v>
      </c>
      <c r="AR51" s="280">
        <v>12220</v>
      </c>
      <c r="AS51" s="281">
        <v>3666</v>
      </c>
      <c r="AT51" s="281">
        <v>556.01</v>
      </c>
      <c r="AU51" s="308">
        <v>16442.009999999998</v>
      </c>
      <c r="AV51" s="309">
        <v>44840</v>
      </c>
      <c r="AW51" s="391">
        <v>288790</v>
      </c>
      <c r="AX51" s="305">
        <v>86637</v>
      </c>
      <c r="AY51" s="305">
        <v>13139.94</v>
      </c>
      <c r="AZ51" s="306">
        <v>388566.94</v>
      </c>
      <c r="BA51" s="398">
        <v>44973</v>
      </c>
      <c r="BB51">
        <f t="shared" si="0"/>
        <v>13139.94</v>
      </c>
      <c r="BC51" t="str">
        <f t="shared" si="1"/>
        <v>16/02/23</v>
      </c>
    </row>
    <row r="52" spans="1:55" ht="31.5" customHeight="1">
      <c r="A52" t="s">
        <v>945</v>
      </c>
      <c r="B52" s="107" t="s">
        <v>1091</v>
      </c>
      <c r="C52" s="108" t="s">
        <v>946</v>
      </c>
      <c r="D52" s="109" t="s">
        <v>947</v>
      </c>
      <c r="E52" s="109" t="s">
        <v>697</v>
      </c>
      <c r="F52" s="109" t="s">
        <v>698</v>
      </c>
      <c r="G52" s="109" t="s">
        <v>232</v>
      </c>
      <c r="H52" s="110" t="s">
        <v>233</v>
      </c>
      <c r="I52" s="111">
        <v>82350</v>
      </c>
      <c r="J52" s="112">
        <v>24705</v>
      </c>
      <c r="K52" s="112">
        <v>3746.93</v>
      </c>
      <c r="L52" s="112">
        <v>110801.93</v>
      </c>
      <c r="M52" s="113">
        <v>43880</v>
      </c>
      <c r="N52" s="114">
        <v>87950</v>
      </c>
      <c r="O52" s="115">
        <v>26385</v>
      </c>
      <c r="P52" s="115">
        <v>4001.72</v>
      </c>
      <c r="Q52" s="115">
        <v>118336.72</v>
      </c>
      <c r="R52" s="116">
        <v>44006</v>
      </c>
      <c r="S52" s="111">
        <v>61510</v>
      </c>
      <c r="T52" s="112">
        <v>0</v>
      </c>
      <c r="U52" s="112">
        <v>2152.85</v>
      </c>
      <c r="V52" s="112">
        <v>63662.85</v>
      </c>
      <c r="W52" s="113">
        <v>44229</v>
      </c>
      <c r="X52" s="117">
        <v>16080</v>
      </c>
      <c r="Y52" s="115">
        <v>4824</v>
      </c>
      <c r="Z52" s="115">
        <v>731.64</v>
      </c>
      <c r="AA52" s="115">
        <v>21635.64</v>
      </c>
      <c r="AB52" s="118">
        <v>44336</v>
      </c>
      <c r="AC52" s="111">
        <v>224520</v>
      </c>
      <c r="AD52" s="112">
        <v>67356</v>
      </c>
      <c r="AE52" s="112">
        <v>10215.66</v>
      </c>
      <c r="AF52" s="112">
        <v>302091.65999999997</v>
      </c>
      <c r="AG52" s="113">
        <v>44399</v>
      </c>
      <c r="AH52" s="280">
        <v>224520</v>
      </c>
      <c r="AI52" s="281">
        <v>67356</v>
      </c>
      <c r="AJ52" s="281">
        <v>10215.66</v>
      </c>
      <c r="AK52" s="282">
        <v>302091.65999999997</v>
      </c>
      <c r="AL52" s="283">
        <v>44596</v>
      </c>
      <c r="AM52" s="304">
        <v>210850</v>
      </c>
      <c r="AN52" s="305">
        <v>63255</v>
      </c>
      <c r="AO52" s="305">
        <v>9593.67</v>
      </c>
      <c r="AP52" s="306">
        <v>283698.67</v>
      </c>
      <c r="AQ52" s="307">
        <v>44784</v>
      </c>
      <c r="AR52" s="280">
        <v>18330</v>
      </c>
      <c r="AS52" s="281">
        <v>5499</v>
      </c>
      <c r="AT52" s="281">
        <v>834.01</v>
      </c>
      <c r="AU52" s="308">
        <v>24663.01</v>
      </c>
      <c r="AV52" s="309">
        <v>44839</v>
      </c>
      <c r="AW52" s="391">
        <v>241970</v>
      </c>
      <c r="AX52" s="305">
        <v>72591</v>
      </c>
      <c r="AY52" s="305">
        <v>11009.63</v>
      </c>
      <c r="AZ52" s="306">
        <v>325570.63</v>
      </c>
      <c r="BA52" s="398">
        <v>44970</v>
      </c>
      <c r="BB52">
        <f t="shared" si="0"/>
        <v>11009.63</v>
      </c>
      <c r="BC52" t="str">
        <f t="shared" si="1"/>
        <v>13/02/23</v>
      </c>
    </row>
    <row r="53" spans="1:55" ht="31.5" customHeight="1">
      <c r="A53" t="s">
        <v>949</v>
      </c>
      <c r="B53" s="107" t="s">
        <v>1092</v>
      </c>
      <c r="C53" s="108" t="s">
        <v>950</v>
      </c>
      <c r="D53" s="109" t="s">
        <v>951</v>
      </c>
      <c r="E53" s="109" t="s">
        <v>872</v>
      </c>
      <c r="F53" s="109" t="s">
        <v>873</v>
      </c>
      <c r="G53" s="109" t="s">
        <v>489</v>
      </c>
      <c r="H53" s="110" t="s">
        <v>490</v>
      </c>
      <c r="I53" s="111">
        <v>96750</v>
      </c>
      <c r="J53" s="112">
        <v>29025</v>
      </c>
      <c r="K53" s="112">
        <v>4402.13</v>
      </c>
      <c r="L53" s="112">
        <v>130177.13</v>
      </c>
      <c r="M53" s="113">
        <v>43880</v>
      </c>
      <c r="N53" s="114">
        <v>139850</v>
      </c>
      <c r="O53" s="115">
        <v>41955</v>
      </c>
      <c r="P53" s="115">
        <v>6363.17</v>
      </c>
      <c r="Q53" s="115">
        <v>188168.17</v>
      </c>
      <c r="R53" s="116">
        <v>44006</v>
      </c>
      <c r="S53" s="111">
        <v>160160</v>
      </c>
      <c r="T53" s="112">
        <v>19023</v>
      </c>
      <c r="U53" s="112">
        <v>6271.41</v>
      </c>
      <c r="V53" s="112">
        <v>185454.41</v>
      </c>
      <c r="W53" s="113">
        <v>44229</v>
      </c>
      <c r="X53" s="117">
        <v>20880</v>
      </c>
      <c r="Y53" s="115">
        <v>6264</v>
      </c>
      <c r="Z53" s="115">
        <v>950.04</v>
      </c>
      <c r="AA53" s="115">
        <v>28094.04</v>
      </c>
      <c r="AB53" s="118">
        <v>44337</v>
      </c>
      <c r="AC53" s="111">
        <v>282120</v>
      </c>
      <c r="AD53" s="112">
        <v>84636</v>
      </c>
      <c r="AE53" s="112">
        <v>12836.46</v>
      </c>
      <c r="AF53" s="112">
        <v>379592.46</v>
      </c>
      <c r="AG53" s="113">
        <v>44399</v>
      </c>
      <c r="AH53" s="280">
        <v>282120</v>
      </c>
      <c r="AI53" s="281">
        <v>84636</v>
      </c>
      <c r="AJ53" s="281">
        <v>12836.46</v>
      </c>
      <c r="AK53" s="282">
        <v>379592.46</v>
      </c>
      <c r="AL53" s="283">
        <v>44601</v>
      </c>
      <c r="AM53" s="304">
        <v>224860</v>
      </c>
      <c r="AN53" s="305">
        <v>67458</v>
      </c>
      <c r="AO53" s="305">
        <v>10231.129999999999</v>
      </c>
      <c r="AP53" s="306">
        <v>302549.13</v>
      </c>
      <c r="AQ53" s="307">
        <v>44784</v>
      </c>
      <c r="AR53" s="280">
        <v>18330</v>
      </c>
      <c r="AS53" s="281">
        <v>5499</v>
      </c>
      <c r="AT53" s="281">
        <v>834.01</v>
      </c>
      <c r="AU53" s="308">
        <v>24663.01</v>
      </c>
      <c r="AV53" s="309">
        <v>44839</v>
      </c>
      <c r="AW53" s="391">
        <v>222210</v>
      </c>
      <c r="AX53" s="305">
        <v>66663</v>
      </c>
      <c r="AY53" s="305">
        <v>10110.549999999999</v>
      </c>
      <c r="AZ53" s="306">
        <v>298983.55</v>
      </c>
      <c r="BA53" s="398">
        <v>44994</v>
      </c>
      <c r="BB53">
        <f t="shared" si="0"/>
        <v>10110.549999999999</v>
      </c>
      <c r="BC53" t="str">
        <f t="shared" si="1"/>
        <v>09/03/23</v>
      </c>
    </row>
    <row r="54" spans="1:55" ht="31.5" customHeight="1">
      <c r="A54" t="s">
        <v>960</v>
      </c>
      <c r="B54" s="107" t="s">
        <v>1093</v>
      </c>
      <c r="C54" s="108" t="s">
        <v>961</v>
      </c>
      <c r="D54" s="109" t="s">
        <v>962</v>
      </c>
      <c r="E54" s="109" t="s">
        <v>1094</v>
      </c>
      <c r="F54" s="109" t="s">
        <v>892</v>
      </c>
      <c r="G54" s="109" t="s">
        <v>505</v>
      </c>
      <c r="H54" s="110" t="s">
        <v>506</v>
      </c>
      <c r="I54" s="111">
        <v>96750</v>
      </c>
      <c r="J54" s="112">
        <v>29025</v>
      </c>
      <c r="K54" s="112">
        <v>4402.13</v>
      </c>
      <c r="L54" s="112">
        <v>130177.13</v>
      </c>
      <c r="M54" s="113">
        <v>43880</v>
      </c>
      <c r="N54" s="114">
        <v>107610</v>
      </c>
      <c r="O54" s="115">
        <v>32283</v>
      </c>
      <c r="P54" s="115">
        <v>4896.25</v>
      </c>
      <c r="Q54" s="115">
        <v>144789.25</v>
      </c>
      <c r="R54" s="116">
        <v>44006</v>
      </c>
      <c r="S54" s="111">
        <v>84720</v>
      </c>
      <c r="T54" s="112">
        <v>0</v>
      </c>
      <c r="U54" s="112">
        <v>2965.2</v>
      </c>
      <c r="V54" s="112">
        <v>87685.2</v>
      </c>
      <c r="W54" s="113">
        <v>44229</v>
      </c>
      <c r="X54" s="117">
        <v>0</v>
      </c>
      <c r="Y54" s="115">
        <v>0</v>
      </c>
      <c r="Z54" s="115">
        <v>0</v>
      </c>
      <c r="AA54" s="115">
        <v>0</v>
      </c>
      <c r="AB54" s="118" t="s">
        <v>1053</v>
      </c>
      <c r="AC54" s="111">
        <v>282120</v>
      </c>
      <c r="AD54" s="112">
        <v>84636</v>
      </c>
      <c r="AE54" s="112">
        <v>12836.46</v>
      </c>
      <c r="AF54" s="112">
        <v>379592.46</v>
      </c>
      <c r="AG54" s="113">
        <v>44553</v>
      </c>
      <c r="AH54" s="280">
        <v>282120</v>
      </c>
      <c r="AI54" s="281">
        <v>84636</v>
      </c>
      <c r="AJ54" s="281">
        <v>12836.46</v>
      </c>
      <c r="AK54" s="282">
        <v>379592.46</v>
      </c>
      <c r="AL54" s="283">
        <v>44596</v>
      </c>
      <c r="AM54" s="304">
        <v>271960</v>
      </c>
      <c r="AN54" s="305">
        <v>81588</v>
      </c>
      <c r="AO54" s="305">
        <v>12374.18</v>
      </c>
      <c r="AP54" s="306">
        <v>365922.18</v>
      </c>
      <c r="AQ54" s="307">
        <v>44778</v>
      </c>
      <c r="AR54" s="280">
        <v>18330</v>
      </c>
      <c r="AS54" s="281">
        <v>5499</v>
      </c>
      <c r="AT54" s="281">
        <v>834.01</v>
      </c>
      <c r="AU54" s="308">
        <v>24663.01</v>
      </c>
      <c r="AV54" s="309">
        <v>44838</v>
      </c>
      <c r="AW54" s="391">
        <v>266430</v>
      </c>
      <c r="AX54" s="305">
        <v>79929</v>
      </c>
      <c r="AY54" s="305">
        <v>12122.56</v>
      </c>
      <c r="AZ54" s="306">
        <v>358481.56</v>
      </c>
      <c r="BA54" s="398">
        <v>44992</v>
      </c>
      <c r="BB54">
        <f t="shared" si="0"/>
        <v>12122.56</v>
      </c>
      <c r="BC54" t="str">
        <f t="shared" si="1"/>
        <v>07/03/23</v>
      </c>
    </row>
    <row r="55" spans="1:55" ht="31.5" customHeight="1">
      <c r="A55" t="s">
        <v>968</v>
      </c>
      <c r="B55" s="107" t="s">
        <v>1095</v>
      </c>
      <c r="C55" s="108" t="s">
        <v>969</v>
      </c>
      <c r="D55" s="109" t="s">
        <v>970</v>
      </c>
      <c r="E55" s="109" t="s">
        <v>1096</v>
      </c>
      <c r="F55" s="109" t="s">
        <v>905</v>
      </c>
      <c r="G55" s="109" t="s">
        <v>528</v>
      </c>
      <c r="H55" s="110" t="s">
        <v>529</v>
      </c>
      <c r="I55" s="111">
        <v>96750</v>
      </c>
      <c r="J55" s="112">
        <v>29025</v>
      </c>
      <c r="K55" s="112">
        <v>4402.13</v>
      </c>
      <c r="L55" s="112">
        <v>130177.13</v>
      </c>
      <c r="M55" s="113">
        <v>43880</v>
      </c>
      <c r="N55" s="114">
        <v>116280</v>
      </c>
      <c r="O55" s="115">
        <v>34884</v>
      </c>
      <c r="P55" s="115">
        <v>5290.74</v>
      </c>
      <c r="Q55" s="115">
        <v>156454.74</v>
      </c>
      <c r="R55" s="116">
        <v>44006</v>
      </c>
      <c r="S55" s="111">
        <v>83160</v>
      </c>
      <c r="T55" s="112">
        <v>0</v>
      </c>
      <c r="U55" s="112">
        <v>2910.6</v>
      </c>
      <c r="V55" s="112">
        <v>86070.6</v>
      </c>
      <c r="W55" s="113">
        <v>44229</v>
      </c>
      <c r="X55" s="117">
        <v>19680</v>
      </c>
      <c r="Y55" s="115">
        <v>5904</v>
      </c>
      <c r="Z55" s="115">
        <v>895.44</v>
      </c>
      <c r="AA55" s="115">
        <v>26479.439999999999</v>
      </c>
      <c r="AB55" s="118">
        <v>44337</v>
      </c>
      <c r="AC55" s="111">
        <v>274920</v>
      </c>
      <c r="AD55" s="112">
        <v>82476</v>
      </c>
      <c r="AE55" s="112">
        <v>12508.86</v>
      </c>
      <c r="AF55" s="112">
        <v>369904.86</v>
      </c>
      <c r="AG55" s="113">
        <v>44399</v>
      </c>
      <c r="AH55" s="280">
        <v>282120</v>
      </c>
      <c r="AI55" s="281">
        <v>84636</v>
      </c>
      <c r="AJ55" s="281">
        <v>12836.46</v>
      </c>
      <c r="AK55" s="282">
        <v>379592.46</v>
      </c>
      <c r="AL55" s="283">
        <v>44603</v>
      </c>
      <c r="AM55" s="304">
        <v>218370</v>
      </c>
      <c r="AN55" s="305">
        <v>65511</v>
      </c>
      <c r="AO55" s="305">
        <v>9935.83</v>
      </c>
      <c r="AP55" s="306">
        <v>293816.83</v>
      </c>
      <c r="AQ55" s="307">
        <v>44784</v>
      </c>
      <c r="AR55" s="280">
        <v>18330</v>
      </c>
      <c r="AS55" s="281">
        <v>5499</v>
      </c>
      <c r="AT55" s="281">
        <v>834.01</v>
      </c>
      <c r="AU55" s="308">
        <v>24663.01</v>
      </c>
      <c r="AV55" s="309">
        <v>44839</v>
      </c>
      <c r="AW55" s="391">
        <v>209510</v>
      </c>
      <c r="AX55" s="305">
        <v>62853</v>
      </c>
      <c r="AY55" s="305">
        <v>9532.7000000000007</v>
      </c>
      <c r="AZ55" s="306">
        <v>281895.7</v>
      </c>
      <c r="BA55" s="398">
        <v>44994</v>
      </c>
      <c r="BB55">
        <f t="shared" si="0"/>
        <v>9532.7000000000007</v>
      </c>
      <c r="BC55" t="str">
        <f t="shared" si="1"/>
        <v>09/03/23</v>
      </c>
    </row>
    <row r="56" spans="1:55" ht="31.5" customHeight="1">
      <c r="A56" t="s">
        <v>980</v>
      </c>
      <c r="B56" s="107" t="s">
        <v>1097</v>
      </c>
      <c r="C56" s="108" t="s">
        <v>981</v>
      </c>
      <c r="D56" s="109" t="s">
        <v>982</v>
      </c>
      <c r="E56" s="109" t="s">
        <v>916</v>
      </c>
      <c r="F56" s="109" t="s">
        <v>917</v>
      </c>
      <c r="G56" s="109" t="s">
        <v>983</v>
      </c>
      <c r="H56" s="110" t="s">
        <v>554</v>
      </c>
      <c r="I56" s="111">
        <v>96750</v>
      </c>
      <c r="J56" s="112">
        <v>29025</v>
      </c>
      <c r="K56" s="112">
        <v>4402.13</v>
      </c>
      <c r="L56" s="112">
        <v>130177.13</v>
      </c>
      <c r="M56" s="113">
        <v>43882</v>
      </c>
      <c r="N56" s="114">
        <v>115510</v>
      </c>
      <c r="O56" s="115">
        <v>34653</v>
      </c>
      <c r="P56" s="115">
        <v>5255.7</v>
      </c>
      <c r="Q56" s="115">
        <v>155418.70000000001</v>
      </c>
      <c r="R56" s="116">
        <v>44006</v>
      </c>
      <c r="S56" s="111">
        <v>170650</v>
      </c>
      <c r="T56" s="112">
        <v>22170</v>
      </c>
      <c r="U56" s="112">
        <v>6748.7</v>
      </c>
      <c r="V56" s="112">
        <v>199568.7</v>
      </c>
      <c r="W56" s="113">
        <v>44229</v>
      </c>
      <c r="X56" s="117">
        <v>20880</v>
      </c>
      <c r="Y56" s="115">
        <v>6264</v>
      </c>
      <c r="Z56" s="115">
        <v>950.04</v>
      </c>
      <c r="AA56" s="115">
        <v>28094.04</v>
      </c>
      <c r="AB56" s="118">
        <v>44337</v>
      </c>
      <c r="AC56" s="111">
        <v>282120</v>
      </c>
      <c r="AD56" s="112">
        <v>84636</v>
      </c>
      <c r="AE56" s="112">
        <v>12836.46</v>
      </c>
      <c r="AF56" s="112">
        <v>379592.46</v>
      </c>
      <c r="AG56" s="113">
        <v>44399</v>
      </c>
      <c r="AH56" s="280">
        <v>282120</v>
      </c>
      <c r="AI56" s="281">
        <v>84636</v>
      </c>
      <c r="AJ56" s="281">
        <v>12836.46</v>
      </c>
      <c r="AK56" s="282">
        <v>379592.46</v>
      </c>
      <c r="AL56" s="283">
        <v>44593</v>
      </c>
      <c r="AM56" s="304">
        <v>250540</v>
      </c>
      <c r="AN56" s="305">
        <v>75162</v>
      </c>
      <c r="AO56" s="305">
        <v>11399.57</v>
      </c>
      <c r="AP56" s="306">
        <v>337101.57</v>
      </c>
      <c r="AQ56" s="307">
        <v>44784</v>
      </c>
      <c r="AR56" s="280">
        <v>18330</v>
      </c>
      <c r="AS56" s="281">
        <v>5499</v>
      </c>
      <c r="AT56" s="281">
        <v>834.01</v>
      </c>
      <c r="AU56" s="308">
        <v>24663.01</v>
      </c>
      <c r="AV56" s="309">
        <v>44839</v>
      </c>
      <c r="AW56" s="391">
        <v>259420</v>
      </c>
      <c r="AX56" s="305">
        <v>77826</v>
      </c>
      <c r="AY56" s="305">
        <v>11803.61</v>
      </c>
      <c r="AZ56" s="306">
        <v>349049.61</v>
      </c>
      <c r="BA56" s="398">
        <v>44981</v>
      </c>
      <c r="BB56">
        <f t="shared" si="0"/>
        <v>11803.61</v>
      </c>
      <c r="BC56" t="str">
        <f t="shared" si="1"/>
        <v>24/02/23</v>
      </c>
    </row>
    <row r="57" spans="1:55" ht="31.5" customHeight="1" thickBot="1">
      <c r="A57" t="s">
        <v>993</v>
      </c>
      <c r="B57" s="120" t="s">
        <v>1098</v>
      </c>
      <c r="C57" s="121" t="s">
        <v>994</v>
      </c>
      <c r="D57" s="122" t="s">
        <v>995</v>
      </c>
      <c r="E57" s="122" t="s">
        <v>936</v>
      </c>
      <c r="F57" s="122" t="s">
        <v>937</v>
      </c>
      <c r="G57" s="122" t="s">
        <v>996</v>
      </c>
      <c r="H57" s="123" t="s">
        <v>580</v>
      </c>
      <c r="I57" s="124">
        <v>78420</v>
      </c>
      <c r="J57" s="125">
        <v>23526</v>
      </c>
      <c r="K57" s="125">
        <v>3568.11</v>
      </c>
      <c r="L57" s="125">
        <v>105514.11</v>
      </c>
      <c r="M57" s="126">
        <v>43880</v>
      </c>
      <c r="N57" s="127">
        <v>125150</v>
      </c>
      <c r="O57" s="128">
        <v>37545</v>
      </c>
      <c r="P57" s="128">
        <v>5694.33</v>
      </c>
      <c r="Q57" s="128">
        <v>168389.33</v>
      </c>
      <c r="R57" s="129">
        <v>44006</v>
      </c>
      <c r="S57" s="124">
        <v>156840</v>
      </c>
      <c r="T57" s="125">
        <v>23526</v>
      </c>
      <c r="U57" s="125">
        <v>6312.81</v>
      </c>
      <c r="V57" s="125">
        <v>186678.81</v>
      </c>
      <c r="W57" s="126">
        <v>44229</v>
      </c>
      <c r="X57" s="130">
        <v>14770</v>
      </c>
      <c r="Y57" s="128">
        <v>4431</v>
      </c>
      <c r="Z57" s="128">
        <v>672.03</v>
      </c>
      <c r="AA57" s="128">
        <v>19873.03</v>
      </c>
      <c r="AB57" s="131">
        <v>44337</v>
      </c>
      <c r="AC57" s="124">
        <v>245460</v>
      </c>
      <c r="AD57" s="125">
        <v>73638</v>
      </c>
      <c r="AE57" s="125">
        <v>11168.43</v>
      </c>
      <c r="AF57" s="125">
        <v>330266.43</v>
      </c>
      <c r="AG57" s="126">
        <v>44399</v>
      </c>
      <c r="AH57" s="284">
        <v>245460</v>
      </c>
      <c r="AI57" s="285">
        <v>73638</v>
      </c>
      <c r="AJ57" s="285">
        <v>11168.43</v>
      </c>
      <c r="AK57" s="286">
        <v>330266.43</v>
      </c>
      <c r="AL57" s="287">
        <v>44601</v>
      </c>
      <c r="AM57" s="310">
        <v>227160</v>
      </c>
      <c r="AN57" s="311">
        <v>68148</v>
      </c>
      <c r="AO57" s="311">
        <v>10335.780000000001</v>
      </c>
      <c r="AP57" s="312">
        <v>305643.78000000003</v>
      </c>
      <c r="AQ57" s="313">
        <v>44784</v>
      </c>
      <c r="AR57" s="284">
        <v>0</v>
      </c>
      <c r="AS57" s="285">
        <v>0</v>
      </c>
      <c r="AT57" s="285">
        <v>0</v>
      </c>
      <c r="AU57" s="314">
        <v>0</v>
      </c>
      <c r="AV57" s="315" t="s">
        <v>1053</v>
      </c>
      <c r="AW57" s="396">
        <v>271680</v>
      </c>
      <c r="AX57" s="311">
        <v>81504</v>
      </c>
      <c r="AY57" s="311">
        <v>12361.44</v>
      </c>
      <c r="AZ57" s="312">
        <v>365545.44</v>
      </c>
      <c r="BA57" s="400">
        <v>44973</v>
      </c>
      <c r="BB57">
        <f t="shared" si="0"/>
        <v>12361.44</v>
      </c>
      <c r="BC57" t="str">
        <f t="shared" si="1"/>
        <v>16/02/23</v>
      </c>
    </row>
    <row r="59" spans="1:55" ht="31.5" customHeight="1">
      <c r="I59" s="132"/>
      <c r="J59" s="132"/>
      <c r="K59" s="132"/>
      <c r="L59" s="132"/>
      <c r="M59" s="133"/>
      <c r="N59" s="132"/>
      <c r="O59" s="132"/>
      <c r="P59" s="132"/>
      <c r="Q59" s="132"/>
    </row>
  </sheetData>
  <mergeCells count="5">
    <mergeCell ref="Y1:AB1"/>
    <mergeCell ref="AH1:AL1"/>
    <mergeCell ref="AM1:AQ1"/>
    <mergeCell ref="AR1:AV1"/>
    <mergeCell ref="AW1:BA1"/>
  </mergeCells>
  <conditionalFormatting sqref="E3:F25 H3:H57 E27:F29 E31:F57">
    <cfRule type="cellIs" dxfId="43" priority="6" stopIfTrue="1" operator="equal">
      <formula>0</formula>
    </cfRule>
  </conditionalFormatting>
  <conditionalFormatting sqref="AM3:AV57">
    <cfRule type="cellIs" dxfId="42" priority="1" operator="equal">
      <formula>"Pendente"</formula>
    </cfRule>
  </conditionalFormatting>
  <pageMargins left="0.511811023622047" right="0.511811023622047" top="0.78740157480315021" bottom="0.78740157480315021" header="0.31496062992126012" footer="0.31496062992126012"/>
  <pageSetup paperSize="0" scale="66" fitToWidth="0" fitToHeight="0" orientation="landscape" horizontalDpi="0" verticalDpi="0" copies="0"/>
  <headerFooter>
    <oddHeader>&amp;C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C83"/>
  <sheetViews>
    <sheetView zoomScale="85" zoomScaleNormal="85" workbookViewId="0">
      <selection activeCell="G38" sqref="G38:H39"/>
    </sheetView>
  </sheetViews>
  <sheetFormatPr defaultRowHeight="15" zeroHeight="1"/>
  <cols>
    <col min="1" max="1" width="5.140625" customWidth="1"/>
    <col min="2" max="2" width="20.7109375" customWidth="1"/>
    <col min="3" max="3" width="14.7109375" customWidth="1"/>
    <col min="4" max="4" width="10.28515625" customWidth="1"/>
    <col min="5" max="5" width="10.42578125" customWidth="1"/>
    <col min="6" max="6" width="9.5703125" customWidth="1"/>
    <col min="7" max="8" width="9.140625" customWidth="1"/>
    <col min="9" max="9" width="10.28515625" customWidth="1"/>
    <col min="10" max="11" width="9.140625" customWidth="1"/>
    <col min="12" max="12" width="3.28515625" customWidth="1"/>
    <col min="13" max="16383" width="9.140625" hidden="1" customWidth="1"/>
    <col min="16384" max="16384" width="11.7109375" hidden="1" customWidth="1"/>
  </cols>
  <sheetData>
    <row r="1" spans="1:12" ht="15.75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>
      <c r="A2" s="1"/>
      <c r="B2" s="1"/>
      <c r="C2" s="1"/>
      <c r="D2" s="134" t="s">
        <v>1099</v>
      </c>
      <c r="E2" s="1"/>
      <c r="F2" s="1"/>
      <c r="G2" s="1"/>
      <c r="H2" s="1"/>
      <c r="I2" s="1"/>
      <c r="J2" s="1"/>
      <c r="K2" s="135" t="s">
        <v>1</v>
      </c>
      <c r="L2" s="1"/>
    </row>
    <row r="3" spans="1:12" ht="15.75" thickBot="1">
      <c r="A3" s="1"/>
      <c r="B3" s="1"/>
      <c r="C3" s="1"/>
      <c r="D3" s="134" t="s">
        <v>1100</v>
      </c>
      <c r="E3" s="1"/>
      <c r="F3" s="1"/>
      <c r="G3" s="1"/>
      <c r="H3" s="1"/>
      <c r="I3" s="1"/>
      <c r="J3" s="1"/>
      <c r="K3" s="233">
        <f>Checklist!C4</f>
        <v>0</v>
      </c>
      <c r="L3" s="1"/>
    </row>
    <row r="4" spans="1:12">
      <c r="A4" s="1"/>
      <c r="B4" s="1"/>
      <c r="C4" s="1"/>
      <c r="D4" s="1"/>
      <c r="E4" s="134" t="s">
        <v>1101</v>
      </c>
      <c r="F4" s="1"/>
      <c r="G4" s="1"/>
      <c r="H4" s="1"/>
      <c r="I4" s="1"/>
      <c r="J4" s="1"/>
      <c r="K4" s="1"/>
      <c r="L4" s="1"/>
    </row>
    <row r="5" spans="1:12" ht="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>
      <c r="A6" s="1"/>
      <c r="B6" s="1"/>
      <c r="C6" s="1"/>
      <c r="D6" s="1"/>
      <c r="E6" s="1"/>
      <c r="F6" s="1"/>
      <c r="G6" s="8" t="s">
        <v>1102</v>
      </c>
      <c r="H6" s="1"/>
      <c r="I6" s="1"/>
      <c r="J6" s="1"/>
      <c r="K6" s="1"/>
      <c r="L6" s="1"/>
    </row>
    <row r="7" spans="1:12">
      <c r="A7" s="1"/>
      <c r="B7" s="1"/>
      <c r="C7" s="1"/>
      <c r="D7" s="1"/>
      <c r="E7" s="1"/>
      <c r="F7" s="1"/>
      <c r="G7" s="8" t="s">
        <v>1103</v>
      </c>
      <c r="H7" s="1"/>
      <c r="I7" s="1"/>
      <c r="J7" s="1"/>
      <c r="K7" s="1"/>
      <c r="L7" s="1"/>
    </row>
    <row r="8" spans="1:1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>
      <c r="A9" s="419" t="s">
        <v>1104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136"/>
    </row>
    <row r="10" spans="1:12">
      <c r="A10" s="420" t="s">
        <v>1105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136"/>
    </row>
    <row r="11" spans="1:12">
      <c r="A11" s="421" t="str">
        <f>IFERROR(VLOOKUP(Checklist!$C$4,Info!$A:$P,4,FALSE),"")</f>
        <v>-</v>
      </c>
      <c r="B11" s="421"/>
      <c r="C11" s="421"/>
      <c r="D11" s="421"/>
      <c r="E11" s="421"/>
      <c r="F11" s="421"/>
      <c r="G11" s="421"/>
      <c r="H11" s="421"/>
      <c r="I11" s="421"/>
      <c r="J11" s="421"/>
      <c r="K11" s="421"/>
      <c r="L11" s="136"/>
    </row>
    <row r="12" spans="1:12">
      <c r="A12" s="422" t="s">
        <v>19</v>
      </c>
      <c r="B12" s="422"/>
      <c r="C12" s="422"/>
      <c r="D12" s="422"/>
      <c r="E12" s="422"/>
      <c r="F12" s="422"/>
      <c r="G12" s="422"/>
      <c r="H12" s="422"/>
      <c r="I12" s="422"/>
      <c r="J12" s="418" t="s">
        <v>1106</v>
      </c>
      <c r="K12" s="418"/>
      <c r="L12" s="136"/>
    </row>
    <row r="13" spans="1:12">
      <c r="A13" s="137"/>
      <c r="B13" s="138"/>
      <c r="C13" s="138"/>
      <c r="D13" s="138"/>
      <c r="E13" s="138"/>
      <c r="F13" s="138"/>
      <c r="G13" s="138"/>
      <c r="H13" s="138"/>
      <c r="I13" s="139"/>
      <c r="J13" s="418" t="s">
        <v>213</v>
      </c>
      <c r="K13" s="418"/>
      <c r="L13" s="136"/>
    </row>
    <row r="14" spans="1:12">
      <c r="A14" s="423" t="str">
        <f>IFERROR(VLOOKUP(Checklist!$C$4,Info!$A:$P,3,FALSE),"")</f>
        <v>-</v>
      </c>
      <c r="B14" s="423"/>
      <c r="C14" s="423"/>
      <c r="D14" s="423"/>
      <c r="E14" s="423"/>
      <c r="F14" s="423"/>
      <c r="G14" s="423"/>
      <c r="H14" s="423"/>
      <c r="I14" s="423"/>
      <c r="J14" s="140">
        <v>44927</v>
      </c>
      <c r="K14" s="140">
        <v>45078</v>
      </c>
      <c r="L14" s="136"/>
    </row>
    <row r="15" spans="1:12">
      <c r="A15" s="424"/>
      <c r="B15" s="424"/>
      <c r="C15" s="424"/>
      <c r="D15" s="424"/>
      <c r="E15" s="424"/>
      <c r="F15" s="424"/>
      <c r="G15" s="424"/>
      <c r="H15" s="424"/>
      <c r="I15" s="424"/>
      <c r="J15" s="424"/>
      <c r="K15" s="424"/>
      <c r="L15" s="136"/>
    </row>
    <row r="16" spans="1:12" ht="6.75" customHeight="1">
      <c r="A16" s="425"/>
      <c r="B16" s="425"/>
      <c r="C16" s="425"/>
      <c r="D16" s="425"/>
      <c r="E16" s="425"/>
      <c r="F16" s="425"/>
      <c r="G16" s="425"/>
      <c r="H16" s="425"/>
      <c r="I16" s="425"/>
      <c r="J16" s="425"/>
      <c r="K16" s="425"/>
      <c r="L16" s="136"/>
    </row>
    <row r="17" spans="1:12">
      <c r="A17" s="419" t="s">
        <v>1107</v>
      </c>
      <c r="B17" s="419"/>
      <c r="C17" s="419"/>
      <c r="D17" s="419"/>
      <c r="E17" s="419"/>
      <c r="F17" s="419"/>
      <c r="G17" s="419"/>
      <c r="H17" s="419"/>
      <c r="I17" s="419"/>
      <c r="J17" s="419"/>
      <c r="K17" s="419"/>
      <c r="L17" s="136"/>
    </row>
    <row r="18" spans="1:12">
      <c r="A18" s="426" t="s">
        <v>1108</v>
      </c>
      <c r="B18" s="426"/>
      <c r="C18" s="141" t="s">
        <v>1109</v>
      </c>
      <c r="D18" s="141" t="s">
        <v>1110</v>
      </c>
      <c r="E18" s="427" t="s">
        <v>1111</v>
      </c>
      <c r="F18" s="427"/>
      <c r="G18" s="141" t="s">
        <v>1108</v>
      </c>
      <c r="H18" s="141" t="s">
        <v>1109</v>
      </c>
      <c r="I18" s="141" t="s">
        <v>1110</v>
      </c>
      <c r="J18" s="426" t="s">
        <v>1111</v>
      </c>
      <c r="K18" s="426"/>
      <c r="L18" s="142"/>
    </row>
    <row r="19" spans="1:12">
      <c r="A19" s="426" t="s">
        <v>1112</v>
      </c>
      <c r="B19" s="426"/>
      <c r="C19" s="234">
        <v>600</v>
      </c>
      <c r="D19" s="143">
        <f>SUMIF(Pagamento_de_Bolsas!$D$65:$D$109,Encaminhamento!A19,Pagamento_de_Bolsas!$T$65:$T$109)</f>
        <v>0</v>
      </c>
      <c r="E19" s="428">
        <f>C19*D19</f>
        <v>0</v>
      </c>
      <c r="F19" s="428"/>
      <c r="G19" s="144" t="s">
        <v>1113</v>
      </c>
      <c r="H19" s="234">
        <v>2800</v>
      </c>
      <c r="I19" s="143">
        <f>SUMIF(Pagamento_de_Bolsas!$D$65:$D$109,Encaminhamento!G19,Pagamento_de_Bolsas!$T$65:$T$109)</f>
        <v>0</v>
      </c>
      <c r="J19" s="428">
        <f>H19*I19</f>
        <v>0</v>
      </c>
      <c r="K19" s="428"/>
      <c r="L19" s="136">
        <f>IF(OR($D19="",$I19=""),1,0)</f>
        <v>0</v>
      </c>
    </row>
    <row r="20" spans="1:12">
      <c r="A20" s="426" t="s">
        <v>1114</v>
      </c>
      <c r="B20" s="426"/>
      <c r="C20" s="234">
        <v>2230</v>
      </c>
      <c r="D20" s="143">
        <f>SUMIF(Pagamento_de_Bolsas!$D$65:$D$109,Encaminhamento!A20,Pagamento_de_Bolsas!$T$65:$T$109)</f>
        <v>0</v>
      </c>
      <c r="E20" s="428">
        <f>C20*D20</f>
        <v>0</v>
      </c>
      <c r="F20" s="428"/>
      <c r="G20" s="144" t="s">
        <v>1115</v>
      </c>
      <c r="H20" s="235">
        <v>7750</v>
      </c>
      <c r="I20" s="143">
        <f>SUMIF(Pagamento_de_Bolsas!$D$65:$D$109,Encaminhamento!G20,Pagamento_de_Bolsas!$T$65:$T$109)</f>
        <v>0</v>
      </c>
      <c r="J20" s="428">
        <f>H20*I20</f>
        <v>0</v>
      </c>
      <c r="K20" s="428"/>
      <c r="L20" s="136">
        <f>IF(OR($D20="",$I20=""),1,0)</f>
        <v>0</v>
      </c>
    </row>
    <row r="21" spans="1:12">
      <c r="A21" s="426" t="s">
        <v>1116</v>
      </c>
      <c r="B21" s="426"/>
      <c r="C21" s="234">
        <v>3280</v>
      </c>
      <c r="D21" s="143">
        <f>SUMIF(Pagamento_de_Bolsas!$D$65:$D$109,Encaminhamento!A21,Pagamento_de_Bolsas!$T$65:$T$109)</f>
        <v>0</v>
      </c>
      <c r="E21" s="428">
        <f>C21*D21</f>
        <v>0</v>
      </c>
      <c r="F21" s="428"/>
      <c r="G21" s="144" t="s">
        <v>1117</v>
      </c>
      <c r="H21" s="234">
        <v>820</v>
      </c>
      <c r="I21" s="143">
        <f>SUMIF(Pagamento_de_Bolsas!$D$65:$D$109,Encaminhamento!G21,Pagamento_de_Bolsas!$T$65:$T$109)</f>
        <v>0</v>
      </c>
      <c r="J21" s="428">
        <f>H21*I21</f>
        <v>0</v>
      </c>
      <c r="K21" s="428"/>
      <c r="L21" s="136">
        <f>IF(OR($D21="",$I21=""),1,0)</f>
        <v>0</v>
      </c>
    </row>
    <row r="22" spans="1:12">
      <c r="A22" s="426" t="s">
        <v>1118</v>
      </c>
      <c r="B22" s="426"/>
      <c r="C22" s="234">
        <v>6110</v>
      </c>
      <c r="D22" s="143">
        <f>SUMIF(Pagamento_de_Bolsas!$D$65:$D$109,Encaminhamento!A22,Pagamento_de_Bolsas!$T$65:$T$109)</f>
        <v>0</v>
      </c>
      <c r="E22" s="428">
        <f>C22*D22</f>
        <v>0</v>
      </c>
      <c r="F22" s="428"/>
      <c r="G22" s="429" t="s">
        <v>1119</v>
      </c>
      <c r="H22" s="429"/>
      <c r="I22" s="145">
        <f>SUM(I19:I21,D19:D22)</f>
        <v>0</v>
      </c>
      <c r="J22" s="430">
        <f>SUM($E$19:$F$22,$J$19:$K$21)</f>
        <v>0</v>
      </c>
      <c r="K22" s="430"/>
      <c r="L22" s="136">
        <f>IF($D22="",1,0)</f>
        <v>0</v>
      </c>
    </row>
    <row r="23" spans="1:1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36"/>
    </row>
    <row r="24" spans="1:12">
      <c r="A24" s="419" t="s">
        <v>1120</v>
      </c>
      <c r="B24" s="419"/>
      <c r="C24" s="419"/>
      <c r="D24" s="419"/>
      <c r="E24" s="419"/>
      <c r="F24" s="419"/>
      <c r="G24" s="419"/>
      <c r="H24" s="419"/>
      <c r="I24" s="419"/>
      <c r="J24" s="419"/>
      <c r="K24" s="419"/>
      <c r="L24" s="136"/>
    </row>
    <row r="25" spans="1:12">
      <c r="A25" s="376"/>
      <c r="B25" s="377" t="s">
        <v>42</v>
      </c>
      <c r="C25" s="431">
        <f>SUMIFS(Utilização_de_Taxa_de_Bancada!$I:$I,Utilização_de_Taxa_de_Bancada!$G:$G,Encaminhamento!B25)</f>
        <v>0</v>
      </c>
      <c r="D25" s="431"/>
      <c r="E25" s="431"/>
      <c r="F25" s="432" t="s">
        <v>131</v>
      </c>
      <c r="G25" s="432"/>
      <c r="H25" s="432"/>
      <c r="I25" s="431">
        <f>SUMIFS(Utilização_de_Taxa_de_Bancada!$I:$I,Utilização_de_Taxa_de_Bancada!$G:$G,Encaminhamento!F25)</f>
        <v>0</v>
      </c>
      <c r="J25" s="431"/>
      <c r="K25" s="431"/>
      <c r="L25" s="136"/>
    </row>
    <row r="26" spans="1:12">
      <c r="A26" s="378"/>
      <c r="B26" s="379" t="s">
        <v>70</v>
      </c>
      <c r="C26" s="431">
        <f>SUMIFS(Utilização_de_Taxa_de_Bancada!$I:$I,Utilização_de_Taxa_de_Bancada!$G:$G,Encaminhamento!B26)</f>
        <v>0</v>
      </c>
      <c r="D26" s="431"/>
      <c r="E26" s="431"/>
      <c r="F26" s="432" t="s">
        <v>146</v>
      </c>
      <c r="G26" s="432"/>
      <c r="H26" s="432"/>
      <c r="I26" s="431">
        <f>SUMIFS(Utilização_de_Taxa_de_Bancada!$I:$I,Utilização_de_Taxa_de_Bancada!$G:$G,Encaminhamento!F26)</f>
        <v>0</v>
      </c>
      <c r="J26" s="431"/>
      <c r="K26" s="431"/>
      <c r="L26" s="136"/>
    </row>
    <row r="27" spans="1:12">
      <c r="A27" s="378"/>
      <c r="B27" s="379" t="s">
        <v>101</v>
      </c>
      <c r="C27" s="431">
        <f>SUMIFS(Utilização_de_Taxa_de_Bancada!$I:$I,Utilização_de_Taxa_de_Bancada!$G:$G,Encaminhamento!B27)</f>
        <v>0</v>
      </c>
      <c r="D27" s="431"/>
      <c r="E27" s="431"/>
      <c r="F27" s="432" t="s">
        <v>174</v>
      </c>
      <c r="G27" s="432"/>
      <c r="H27" s="432"/>
      <c r="I27" s="431">
        <f>SUMIFS(Utilização_de_Taxa_de_Bancada!$I:$I,Utilização_de_Taxa_de_Bancada!$G:$G,Encaminhamento!F27)</f>
        <v>0</v>
      </c>
      <c r="J27" s="431"/>
      <c r="K27" s="431"/>
      <c r="L27" s="136"/>
    </row>
    <row r="28" spans="1:12">
      <c r="A28" s="267"/>
      <c r="B28" s="268"/>
      <c r="C28" s="269"/>
      <c r="D28" s="269"/>
      <c r="E28" s="269"/>
      <c r="F28" s="268"/>
      <c r="G28" s="429" t="s">
        <v>1119</v>
      </c>
      <c r="H28" s="429"/>
      <c r="I28" s="433">
        <f>SUM($C$25:$E$27,$I$25:$K$27)</f>
        <v>0</v>
      </c>
      <c r="J28" s="434"/>
      <c r="K28" s="435"/>
      <c r="L28" s="136"/>
    </row>
    <row r="29" spans="1:1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36"/>
    </row>
    <row r="30" spans="1:12">
      <c r="A30" s="419" t="s">
        <v>1121</v>
      </c>
      <c r="B30" s="419"/>
      <c r="C30" s="419"/>
      <c r="D30" s="419"/>
      <c r="E30" s="419"/>
      <c r="F30" s="419"/>
      <c r="G30" s="419"/>
      <c r="H30" s="419"/>
      <c r="I30" s="419"/>
      <c r="J30" s="419"/>
      <c r="K30" s="419"/>
      <c r="L30" s="136"/>
    </row>
    <row r="31" spans="1:12">
      <c r="A31" s="376"/>
      <c r="B31" s="377" t="s">
        <v>43</v>
      </c>
      <c r="C31" s="431">
        <f>SUMIFS(Devoluções_à_Conta!$E:$E,Devoluções_à_Conta!$C:$C,Encaminhamento!B31)</f>
        <v>0</v>
      </c>
      <c r="D31" s="431"/>
      <c r="E31" s="431"/>
      <c r="F31" s="432" t="s">
        <v>102</v>
      </c>
      <c r="G31" s="432"/>
      <c r="H31" s="432"/>
      <c r="I31" s="431">
        <f>SUMIFS(Devoluções_à_Conta!$E:$E,Devoluções_à_Conta!$C:$C,Encaminhamento!F31)</f>
        <v>0</v>
      </c>
      <c r="J31" s="431"/>
      <c r="K31" s="431"/>
      <c r="L31" s="136"/>
    </row>
    <row r="32" spans="1:12">
      <c r="A32" s="378"/>
      <c r="B32" s="379" t="s">
        <v>71</v>
      </c>
      <c r="C32" s="431">
        <f>SUMIFS(Devoluções_à_Conta!$E:$E,Devoluções_à_Conta!$C:$C,Encaminhamento!B32)</f>
        <v>0</v>
      </c>
      <c r="D32" s="431"/>
      <c r="E32" s="431"/>
      <c r="F32" s="432" t="s">
        <v>132</v>
      </c>
      <c r="G32" s="432"/>
      <c r="H32" s="432"/>
      <c r="I32" s="431">
        <f>SUMIFS(Devoluções_à_Conta!$E:$E,Devoluções_à_Conta!$C:$C,Encaminhamento!F32)</f>
        <v>0</v>
      </c>
      <c r="J32" s="431"/>
      <c r="K32" s="431"/>
      <c r="L32" s="136"/>
    </row>
    <row r="33" spans="1:1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36"/>
    </row>
    <row r="34" spans="1:12">
      <c r="A34" s="419" t="s">
        <v>1122</v>
      </c>
      <c r="B34" s="419"/>
      <c r="C34" s="419"/>
      <c r="D34" s="419"/>
      <c r="E34" s="419"/>
      <c r="F34" s="419"/>
      <c r="G34" s="419"/>
      <c r="H34" s="419"/>
      <c r="I34" s="419"/>
      <c r="J34" s="419"/>
      <c r="K34" s="419"/>
      <c r="L34" s="136"/>
    </row>
    <row r="35" spans="1:12">
      <c r="A35" s="147"/>
      <c r="B35" s="148"/>
      <c r="C35" s="236"/>
      <c r="D35" s="236"/>
      <c r="E35" s="237"/>
      <c r="F35" s="149"/>
      <c r="G35" s="436" t="s">
        <v>1123</v>
      </c>
      <c r="H35" s="436"/>
      <c r="I35" s="150"/>
      <c r="J35" s="437" t="s">
        <v>1124</v>
      </c>
      <c r="K35" s="437"/>
      <c r="L35" s="136"/>
    </row>
    <row r="36" spans="1:12">
      <c r="A36" s="440" t="s">
        <v>1125</v>
      </c>
      <c r="B36" s="440"/>
      <c r="C36" s="440"/>
      <c r="D36" s="440"/>
      <c r="E36" s="440"/>
      <c r="F36" s="440"/>
      <c r="G36" s="441">
        <f>IFERROR(VLOOKUP(Checklist!$C$4,Repasses!A:DD,54,FALSE),0)</f>
        <v>0</v>
      </c>
      <c r="H36" s="441"/>
      <c r="I36" s="151"/>
      <c r="J36" s="441" t="str">
        <f>IF(G36=0,"N/A",IFERROR(TEXT(VLOOKUP(Checklist!$C$4,Repasses!A:DD,55,FALSE),"dd/mm/aaaa"),""))</f>
        <v>N/A</v>
      </c>
      <c r="K36" s="441"/>
      <c r="L36" s="136"/>
    </row>
    <row r="37" spans="1:12">
      <c r="A37" s="440"/>
      <c r="B37" s="440"/>
      <c r="C37" s="440"/>
      <c r="D37" s="440"/>
      <c r="E37" s="440"/>
      <c r="F37" s="440"/>
      <c r="G37" s="441"/>
      <c r="H37" s="441"/>
      <c r="I37" s="152"/>
      <c r="J37" s="441"/>
      <c r="K37" s="441"/>
      <c r="L37" s="136"/>
    </row>
    <row r="38" spans="1:12">
      <c r="A38" s="442" t="s">
        <v>1126</v>
      </c>
      <c r="B38" s="442"/>
      <c r="C38" s="442"/>
      <c r="D38" s="442"/>
      <c r="E38" s="442"/>
      <c r="F38" s="442"/>
      <c r="G38" s="443"/>
      <c r="H38" s="443"/>
      <c r="I38" s="153"/>
      <c r="J38" s="444"/>
      <c r="K38" s="445"/>
      <c r="L38" s="417">
        <f>IF(J36="N/A",0,IF(OR(G38="",J38=""),1,0))</f>
        <v>0</v>
      </c>
    </row>
    <row r="39" spans="1:12">
      <c r="A39" s="442"/>
      <c r="B39" s="442"/>
      <c r="C39" s="442"/>
      <c r="D39" s="442"/>
      <c r="E39" s="442"/>
      <c r="F39" s="442"/>
      <c r="G39" s="443"/>
      <c r="H39" s="443"/>
      <c r="I39" s="154"/>
      <c r="J39" s="445"/>
      <c r="K39" s="445"/>
      <c r="L39" s="417"/>
    </row>
    <row r="40" spans="1:1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36"/>
    </row>
    <row r="41" spans="1:12">
      <c r="A41" s="419" t="s">
        <v>1127</v>
      </c>
      <c r="B41" s="419"/>
      <c r="C41" s="419"/>
      <c r="D41" s="419"/>
      <c r="E41" s="419"/>
      <c r="F41" s="419"/>
      <c r="G41" s="419"/>
      <c r="H41" s="419"/>
      <c r="I41" s="419"/>
      <c r="J41" s="419"/>
      <c r="K41" s="419"/>
      <c r="L41" s="136"/>
    </row>
    <row r="42" spans="1:12">
      <c r="A42" s="438" t="s">
        <v>1019</v>
      </c>
      <c r="B42" s="438"/>
      <c r="C42" s="426" t="str">
        <f>CONCATENATE("Saldo disponível para o pagamento de bolsa em ",TEXT(EDATE(K14,1)-1,"dd/mm/aa"))</f>
        <v>Saldo disponível para o pagamento de bolsa em 30/06/23</v>
      </c>
      <c r="D42" s="426"/>
      <c r="E42" s="426"/>
      <c r="F42" s="426"/>
      <c r="G42" s="426"/>
      <c r="H42" s="426"/>
      <c r="I42" s="426"/>
      <c r="J42" s="426"/>
      <c r="K42" s="426"/>
      <c r="L42" s="136"/>
    </row>
    <row r="43" spans="1:12">
      <c r="A43" s="438"/>
      <c r="B43" s="438"/>
      <c r="C43" s="439"/>
      <c r="D43" s="439"/>
      <c r="E43" s="439"/>
      <c r="F43" s="439"/>
      <c r="G43" s="439"/>
      <c r="H43" s="439"/>
      <c r="I43" s="439"/>
      <c r="J43" s="439"/>
      <c r="K43" s="439"/>
      <c r="L43" s="136"/>
    </row>
    <row r="44" spans="1:12">
      <c r="A44" s="438" t="s">
        <v>1020</v>
      </c>
      <c r="B44" s="438"/>
      <c r="C44" s="426" t="str">
        <f>CONCATENATE("Saldo disponível em taxa de bancada em ",TEXT(EDATE(K14,1)-1,"dd/mm/aa"))</f>
        <v>Saldo disponível em taxa de bancada em 30/06/23</v>
      </c>
      <c r="D44" s="426"/>
      <c r="E44" s="426"/>
      <c r="F44" s="426"/>
      <c r="G44" s="426"/>
      <c r="H44" s="426"/>
      <c r="I44" s="426"/>
      <c r="J44" s="426"/>
      <c r="K44" s="426"/>
      <c r="L44" s="136"/>
    </row>
    <row r="45" spans="1:12">
      <c r="A45" s="438"/>
      <c r="B45" s="438"/>
      <c r="C45" s="439"/>
      <c r="D45" s="439"/>
      <c r="E45" s="439"/>
      <c r="F45" s="439"/>
      <c r="G45" s="439"/>
      <c r="H45" s="439"/>
      <c r="I45" s="439"/>
      <c r="J45" s="439"/>
      <c r="K45" s="439"/>
      <c r="L45" s="136"/>
    </row>
    <row r="46" spans="1:12">
      <c r="A46" s="446" t="s">
        <v>1128</v>
      </c>
      <c r="B46" s="446"/>
      <c r="C46" s="426" t="str">
        <f>CONCATENATE("Saldo disponível em Despesas Operacionais e Administrativas em ",TEXT(EDATE($K$14,1)-1,"dd/mm/aa"))</f>
        <v>Saldo disponível em Despesas Operacionais e Administrativas em 30/06/23</v>
      </c>
      <c r="D46" s="426"/>
      <c r="E46" s="426"/>
      <c r="F46" s="426"/>
      <c r="G46" s="426"/>
      <c r="H46" s="426"/>
      <c r="I46" s="426"/>
      <c r="J46" s="426"/>
      <c r="K46" s="426"/>
      <c r="L46" s="136"/>
    </row>
    <row r="47" spans="1:12">
      <c r="A47" s="446"/>
      <c r="B47" s="446"/>
      <c r="C47" s="439"/>
      <c r="D47" s="439"/>
      <c r="E47" s="439"/>
      <c r="F47" s="439"/>
      <c r="G47" s="439"/>
      <c r="H47" s="439"/>
      <c r="I47" s="439"/>
      <c r="J47" s="439"/>
      <c r="K47" s="439"/>
      <c r="L47" s="136"/>
    </row>
    <row r="48" spans="1:12" ht="15" customHeight="1">
      <c r="A48" s="449" t="s">
        <v>1129</v>
      </c>
      <c r="B48" s="450"/>
      <c r="C48" s="426" t="str">
        <f>CONCATENATE("Rendimento de aplicação e gasto dos recursos mês a mês e Saldo acumulado disponível em ",TEXT(EDATE(K14,1)-1,"dd/mm/aa"))</f>
        <v>Rendimento de aplicação e gasto dos recursos mês a mês e Saldo acumulado disponível em 30/06/23</v>
      </c>
      <c r="D48" s="426"/>
      <c r="E48" s="426"/>
      <c r="F48" s="426"/>
      <c r="G48" s="426"/>
      <c r="H48" s="426"/>
      <c r="I48" s="426"/>
      <c r="J48" s="426"/>
      <c r="K48" s="426"/>
      <c r="L48" s="136"/>
    </row>
    <row r="49" spans="1:12">
      <c r="A49" s="451"/>
      <c r="B49" s="452"/>
      <c r="C49" s="146"/>
      <c r="D49" s="271">
        <f>J14</f>
        <v>44927</v>
      </c>
      <c r="E49" s="271">
        <f>EDATE(D49,1)</f>
        <v>44958</v>
      </c>
      <c r="F49" s="271">
        <f t="shared" ref="F49:I49" si="0">EDATE(E49,1)</f>
        <v>44986</v>
      </c>
      <c r="G49" s="271">
        <f t="shared" si="0"/>
        <v>45017</v>
      </c>
      <c r="H49" s="271">
        <f t="shared" si="0"/>
        <v>45047</v>
      </c>
      <c r="I49" s="271">
        <f t="shared" si="0"/>
        <v>45078</v>
      </c>
      <c r="J49" s="447" t="str">
        <f>CONCATENATE("Saldo em ",TEXT(EDATE(I49,1)-1,"dd/mm/aa"))</f>
        <v>Saldo em 30/06/23</v>
      </c>
      <c r="K49" s="448"/>
      <c r="L49" s="136"/>
    </row>
    <row r="50" spans="1:12">
      <c r="A50" s="451"/>
      <c r="B50" s="452"/>
      <c r="C50" s="290" t="s">
        <v>2320</v>
      </c>
      <c r="D50" s="270"/>
      <c r="E50" s="270"/>
      <c r="F50" s="270"/>
      <c r="G50" s="270"/>
      <c r="H50" s="270"/>
      <c r="I50" s="270"/>
      <c r="J50" s="439"/>
      <c r="K50" s="439"/>
      <c r="L50" s="417">
        <f>IF(COUNTA(D50:K51)&lt;13,1,0)</f>
        <v>1</v>
      </c>
    </row>
    <row r="51" spans="1:12">
      <c r="A51" s="453"/>
      <c r="B51" s="454"/>
      <c r="C51" s="290" t="s">
        <v>2321</v>
      </c>
      <c r="D51" s="270"/>
      <c r="E51" s="270"/>
      <c r="F51" s="270"/>
      <c r="G51" s="270"/>
      <c r="H51" s="270"/>
      <c r="I51" s="270"/>
      <c r="J51" s="291"/>
      <c r="K51" s="292"/>
      <c r="L51" s="417"/>
    </row>
    <row r="52" spans="1:12">
      <c r="A52" s="457" t="str">
        <f>CONCATENATE("TOTAL DISPONÍVEL NA CONTA EM ",TEXT(EDATE(K14,1)-1,"dd/mm/aa"))</f>
        <v>TOTAL DISPONÍVEL NA CONTA EM 30/06/23</v>
      </c>
      <c r="B52" s="457"/>
      <c r="C52" s="458">
        <f>J50+C45+C43+C47</f>
        <v>0</v>
      </c>
      <c r="D52" s="458"/>
      <c r="E52" s="458"/>
      <c r="F52" s="458"/>
      <c r="G52" s="458"/>
      <c r="H52" s="458"/>
      <c r="I52" s="458"/>
      <c r="J52" s="458"/>
      <c r="K52" s="458"/>
      <c r="L52" s="136"/>
    </row>
    <row r="53" spans="1:12">
      <c r="A53" s="457"/>
      <c r="B53" s="457"/>
      <c r="C53" s="458"/>
      <c r="D53" s="458"/>
      <c r="E53" s="458"/>
      <c r="F53" s="458"/>
      <c r="G53" s="458"/>
      <c r="H53" s="458"/>
      <c r="I53" s="458"/>
      <c r="J53" s="458"/>
      <c r="K53" s="458"/>
      <c r="L53" s="136"/>
    </row>
    <row r="54" spans="1:1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36"/>
    </row>
    <row r="55" spans="1:12">
      <c r="A55" s="419" t="s">
        <v>1130</v>
      </c>
      <c r="B55" s="419"/>
      <c r="C55" s="419"/>
      <c r="D55" s="419"/>
      <c r="E55" s="419"/>
      <c r="F55" s="419"/>
      <c r="G55" s="419"/>
      <c r="H55" s="419"/>
      <c r="I55" s="419"/>
      <c r="J55" s="419"/>
      <c r="K55" s="419"/>
      <c r="L55" s="136"/>
    </row>
    <row r="56" spans="1:12">
      <c r="A56" s="459" t="s">
        <v>1131</v>
      </c>
      <c r="B56" s="459"/>
      <c r="C56" s="459"/>
      <c r="D56" s="459"/>
      <c r="E56" s="459"/>
      <c r="F56" s="459"/>
      <c r="G56" s="459"/>
      <c r="H56" s="459"/>
      <c r="I56" s="459"/>
      <c r="J56" s="459"/>
      <c r="K56" s="459"/>
      <c r="L56" s="136"/>
    </row>
    <row r="57" spans="1:12">
      <c r="A57" s="459"/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136"/>
    </row>
    <row r="58" spans="1:12">
      <c r="A58" s="459"/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136"/>
    </row>
    <row r="59" spans="1:12">
      <c r="A59" s="455" t="s">
        <v>1132</v>
      </c>
      <c r="B59" s="455"/>
      <c r="C59" s="455"/>
      <c r="D59" s="455"/>
      <c r="E59" s="455"/>
      <c r="F59" s="456" t="s">
        <v>1133</v>
      </c>
      <c r="G59" s="456"/>
      <c r="H59" s="155" t="s">
        <v>1134</v>
      </c>
      <c r="I59" s="156"/>
      <c r="J59" s="156"/>
      <c r="K59" s="157"/>
      <c r="L59" s="136"/>
    </row>
    <row r="60" spans="1:12">
      <c r="A60" s="460"/>
      <c r="B60" s="460"/>
      <c r="C60" s="460"/>
      <c r="D60" s="460"/>
      <c r="E60" s="460"/>
      <c r="F60" s="461"/>
      <c r="G60" s="461"/>
      <c r="H60" s="462"/>
      <c r="I60" s="462"/>
      <c r="J60" s="462"/>
      <c r="K60" s="462"/>
      <c r="L60" s="136">
        <f>IF($A60="",1,0)</f>
        <v>1</v>
      </c>
    </row>
    <row r="61" spans="1:1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36"/>
    </row>
    <row r="62" spans="1:12">
      <c r="A62" s="419" t="s">
        <v>1135</v>
      </c>
      <c r="B62" s="419"/>
      <c r="C62" s="419"/>
      <c r="D62" s="419"/>
      <c r="E62" s="419"/>
      <c r="F62" s="419"/>
      <c r="G62" s="419"/>
      <c r="H62" s="419"/>
      <c r="I62" s="419"/>
      <c r="J62" s="419"/>
      <c r="K62" s="419"/>
      <c r="L62" s="136"/>
    </row>
    <row r="63" spans="1:12">
      <c r="A63" s="459" t="s">
        <v>1136</v>
      </c>
      <c r="B63" s="459"/>
      <c r="C63" s="459"/>
      <c r="D63" s="459"/>
      <c r="E63" s="459"/>
      <c r="F63" s="459"/>
      <c r="G63" s="459"/>
      <c r="H63" s="459"/>
      <c r="I63" s="459"/>
      <c r="J63" s="459"/>
      <c r="K63" s="459"/>
      <c r="L63" s="136"/>
    </row>
    <row r="64" spans="1:12">
      <c r="A64" s="459"/>
      <c r="B64" s="459"/>
      <c r="C64" s="459"/>
      <c r="D64" s="459"/>
      <c r="E64" s="459"/>
      <c r="F64" s="459"/>
      <c r="G64" s="459"/>
      <c r="H64" s="459"/>
      <c r="I64" s="459"/>
      <c r="J64" s="459"/>
      <c r="K64" s="459"/>
      <c r="L64" s="136"/>
    </row>
    <row r="65" spans="1:12">
      <c r="A65" s="455" t="s">
        <v>1137</v>
      </c>
      <c r="B65" s="455"/>
      <c r="C65" s="455"/>
      <c r="D65" s="455"/>
      <c r="E65" s="455"/>
      <c r="F65" s="456" t="s">
        <v>1133</v>
      </c>
      <c r="G65" s="456"/>
      <c r="H65" s="155" t="s">
        <v>1134</v>
      </c>
      <c r="I65" s="156"/>
      <c r="J65" s="156"/>
      <c r="K65" s="157"/>
      <c r="L65" s="136"/>
    </row>
    <row r="66" spans="1:12">
      <c r="A66" s="460"/>
      <c r="B66" s="460"/>
      <c r="C66" s="460"/>
      <c r="D66" s="460"/>
      <c r="E66" s="460"/>
      <c r="F66" s="461"/>
      <c r="G66" s="461"/>
      <c r="H66" s="462"/>
      <c r="I66" s="462"/>
      <c r="J66" s="462"/>
      <c r="K66" s="462"/>
      <c r="L66" s="136">
        <f>IF($A66="",1,0)</f>
        <v>1</v>
      </c>
    </row>
    <row r="67" spans="1:1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36"/>
    </row>
    <row r="68" spans="1:12">
      <c r="A68" s="419" t="s">
        <v>1138</v>
      </c>
      <c r="B68" s="419"/>
      <c r="C68" s="419"/>
      <c r="D68" s="419"/>
      <c r="E68" s="419"/>
      <c r="F68" s="419"/>
      <c r="G68" s="419"/>
      <c r="H68" s="419"/>
      <c r="I68" s="419"/>
      <c r="J68" s="419"/>
      <c r="K68" s="419"/>
      <c r="L68" s="136"/>
    </row>
    <row r="69" spans="1:12" ht="48" customHeight="1">
      <c r="A69" s="464" t="str">
        <f>CONCATENATE("Declaro que analisei a presente Prestação de Contas e que a despesas realizadas estão em conformidade com as  orientações da Comissão Gestora dos Recursos do PRH-ANP na instituição e as regras estabelecidas pela Concedente.",IF(G38&lt;&gt;0,CONCATENATE("
Declaro ainda que o valor de ",TEXT(G38,"R$ #.##0,00"),"  foi recolhido para fazer jus a Despesas Operacionais e Administrativas da Instituição Convenente atreladas à gestão e execução financeira do convênio."),""))</f>
        <v>Declaro que analisei a presente Prestação de Contas e que a despesas realizadas estão em conformidade com as  orientações da Comissão Gestora dos Recursos do PRH-ANP na instituição e as regras estabelecidas pela Concedente.</v>
      </c>
      <c r="B69" s="464"/>
      <c r="C69" s="464"/>
      <c r="D69" s="464"/>
      <c r="E69" s="464"/>
      <c r="F69" s="464"/>
      <c r="G69" s="464"/>
      <c r="H69" s="464"/>
      <c r="I69" s="464"/>
      <c r="J69" s="464"/>
      <c r="K69" s="464"/>
      <c r="L69" s="136"/>
    </row>
    <row r="70" spans="1:12">
      <c r="A70" s="455" t="s">
        <v>1139</v>
      </c>
      <c r="B70" s="455"/>
      <c r="C70" s="455"/>
      <c r="D70" s="455"/>
      <c r="E70" s="455"/>
      <c r="F70" s="456" t="s">
        <v>1133</v>
      </c>
      <c r="G70" s="456"/>
      <c r="H70" s="156" t="s">
        <v>1134</v>
      </c>
      <c r="I70" s="156"/>
      <c r="J70" s="156"/>
      <c r="K70" s="157"/>
      <c r="L70" s="136"/>
    </row>
    <row r="71" spans="1:12">
      <c r="A71" s="460"/>
      <c r="B71" s="460"/>
      <c r="C71" s="460"/>
      <c r="D71" s="460"/>
      <c r="E71" s="460"/>
      <c r="F71" s="461"/>
      <c r="G71" s="461"/>
      <c r="H71" s="462"/>
      <c r="I71" s="462"/>
      <c r="J71" s="462"/>
      <c r="K71" s="462"/>
      <c r="L71" s="136">
        <f>IF($A71="",1,0)</f>
        <v>1</v>
      </c>
    </row>
    <row r="72" spans="1:1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36"/>
    </row>
    <row r="73" spans="1:12">
      <c r="A73" s="419" t="s">
        <v>1140</v>
      </c>
      <c r="B73" s="419"/>
      <c r="C73" s="419"/>
      <c r="D73" s="419"/>
      <c r="E73" s="419"/>
      <c r="F73" s="419"/>
      <c r="G73" s="419"/>
      <c r="H73" s="419"/>
      <c r="I73" s="419"/>
      <c r="J73" s="419"/>
      <c r="K73" s="419"/>
      <c r="L73" s="136"/>
    </row>
    <row r="74" spans="1:12" ht="24.95" customHeight="1">
      <c r="A74" s="465"/>
      <c r="B74" s="465"/>
      <c r="C74" s="465"/>
      <c r="D74" s="465"/>
      <c r="E74" s="465"/>
      <c r="F74" s="465"/>
      <c r="G74" s="465"/>
      <c r="H74" s="465"/>
      <c r="I74" s="465"/>
      <c r="J74" s="465"/>
      <c r="K74" s="465"/>
      <c r="L74" s="463">
        <f>IF(AND(G38&lt;&gt;G36,A74=""),1,0)</f>
        <v>0</v>
      </c>
    </row>
    <row r="75" spans="1:12" ht="24.95" customHeight="1">
      <c r="A75" s="465"/>
      <c r="B75" s="465"/>
      <c r="C75" s="465"/>
      <c r="D75" s="465"/>
      <c r="E75" s="465"/>
      <c r="F75" s="465"/>
      <c r="G75" s="465"/>
      <c r="H75" s="465"/>
      <c r="I75" s="465"/>
      <c r="J75" s="465"/>
      <c r="K75" s="465"/>
      <c r="L75" s="463"/>
    </row>
    <row r="76" spans="1:12" ht="24.95" customHeight="1">
      <c r="A76" s="465"/>
      <c r="B76" s="465"/>
      <c r="C76" s="465"/>
      <c r="D76" s="465"/>
      <c r="E76" s="465"/>
      <c r="F76" s="465"/>
      <c r="G76" s="465"/>
      <c r="H76" s="465"/>
      <c r="I76" s="465"/>
      <c r="J76" s="465"/>
      <c r="K76" s="465"/>
      <c r="L76" s="463"/>
    </row>
    <row r="77" spans="1:12" ht="24.95" customHeight="1">
      <c r="A77" s="465"/>
      <c r="B77" s="465"/>
      <c r="C77" s="465"/>
      <c r="D77" s="465"/>
      <c r="E77" s="465"/>
      <c r="F77" s="465"/>
      <c r="G77" s="465"/>
      <c r="H77" s="465"/>
      <c r="I77" s="465"/>
      <c r="J77" s="465"/>
      <c r="K77" s="465"/>
      <c r="L77" s="463"/>
    </row>
    <row r="78" spans="1:1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</row>
    <row r="82" s="272" customFormat="1" hidden="1"/>
    <row r="83" s="272" customFormat="1" hidden="1"/>
  </sheetData>
  <sheetProtection algorithmName="SHA-512" hashValue="97eyu1mlEc+82efNzoOJQzNs/CXF0cPre6kelio8AlIr2zTdJ/QbLcGa/GPNgx84A2OiH7o0Yc+U/E5T50BaLg==" saltValue="uWStwvueDk3u8PQxm4lkxA==" spinCount="100000" sheet="1" selectLockedCells="1"/>
  <mergeCells count="96">
    <mergeCell ref="L74:L77"/>
    <mergeCell ref="A66:E66"/>
    <mergeCell ref="F66:G66"/>
    <mergeCell ref="H66:K66"/>
    <mergeCell ref="A68:K68"/>
    <mergeCell ref="A69:K69"/>
    <mergeCell ref="A70:E70"/>
    <mergeCell ref="F70:G70"/>
    <mergeCell ref="A71:E71"/>
    <mergeCell ref="F71:G71"/>
    <mergeCell ref="H71:K71"/>
    <mergeCell ref="A73:K73"/>
    <mergeCell ref="A74:K77"/>
    <mergeCell ref="J50:K50"/>
    <mergeCell ref="A48:B51"/>
    <mergeCell ref="A65:E65"/>
    <mergeCell ref="F65:G65"/>
    <mergeCell ref="A52:B53"/>
    <mergeCell ref="C52:K53"/>
    <mergeCell ref="A55:K55"/>
    <mergeCell ref="A56:K58"/>
    <mergeCell ref="A59:E59"/>
    <mergeCell ref="F59:G59"/>
    <mergeCell ref="A60:E60"/>
    <mergeCell ref="F60:G60"/>
    <mergeCell ref="H60:K60"/>
    <mergeCell ref="A62:K62"/>
    <mergeCell ref="A63:K64"/>
    <mergeCell ref="A46:B47"/>
    <mergeCell ref="C46:K46"/>
    <mergeCell ref="C47:K47"/>
    <mergeCell ref="C48:K48"/>
    <mergeCell ref="J49:K49"/>
    <mergeCell ref="L38:L39"/>
    <mergeCell ref="A41:K41"/>
    <mergeCell ref="A42:B43"/>
    <mergeCell ref="C42:K42"/>
    <mergeCell ref="C43:K43"/>
    <mergeCell ref="A44:B45"/>
    <mergeCell ref="C44:K44"/>
    <mergeCell ref="C45:K45"/>
    <mergeCell ref="A36:F37"/>
    <mergeCell ref="G36:H37"/>
    <mergeCell ref="J36:K37"/>
    <mergeCell ref="A38:F39"/>
    <mergeCell ref="G38:H39"/>
    <mergeCell ref="J38:K39"/>
    <mergeCell ref="C32:E32"/>
    <mergeCell ref="F32:H32"/>
    <mergeCell ref="I32:K32"/>
    <mergeCell ref="A34:K34"/>
    <mergeCell ref="G35:H35"/>
    <mergeCell ref="J35:K35"/>
    <mergeCell ref="C27:E27"/>
    <mergeCell ref="F27:H27"/>
    <mergeCell ref="I27:K27"/>
    <mergeCell ref="A30:K30"/>
    <mergeCell ref="C31:E31"/>
    <mergeCell ref="F31:H31"/>
    <mergeCell ref="I31:K31"/>
    <mergeCell ref="G28:H28"/>
    <mergeCell ref="I28:K28"/>
    <mergeCell ref="C25:E25"/>
    <mergeCell ref="F25:H25"/>
    <mergeCell ref="I25:K25"/>
    <mergeCell ref="C26:E26"/>
    <mergeCell ref="F26:H26"/>
    <mergeCell ref="I26:K26"/>
    <mergeCell ref="A22:B22"/>
    <mergeCell ref="E22:F22"/>
    <mergeCell ref="G22:H22"/>
    <mergeCell ref="J22:K22"/>
    <mergeCell ref="A24:K24"/>
    <mergeCell ref="J19:K19"/>
    <mergeCell ref="A20:B20"/>
    <mergeCell ref="E20:F20"/>
    <mergeCell ref="J20:K20"/>
    <mergeCell ref="A21:B21"/>
    <mergeCell ref="E21:F21"/>
    <mergeCell ref="J21:K21"/>
    <mergeCell ref="L50:L51"/>
    <mergeCell ref="J13:K13"/>
    <mergeCell ref="A9:K9"/>
    <mergeCell ref="A10:K10"/>
    <mergeCell ref="A11:K11"/>
    <mergeCell ref="A12:I12"/>
    <mergeCell ref="J12:K12"/>
    <mergeCell ref="A14:I14"/>
    <mergeCell ref="A15:K15"/>
    <mergeCell ref="A16:K16"/>
    <mergeCell ref="A17:K17"/>
    <mergeCell ref="A18:B18"/>
    <mergeCell ref="E18:F18"/>
    <mergeCell ref="J18:K18"/>
    <mergeCell ref="A19:B19"/>
    <mergeCell ref="E19:F19"/>
  </mergeCells>
  <conditionalFormatting sqref="L9:L38 L40:L50 L52:L74">
    <cfRule type="cellIs" dxfId="40" priority="7" stopIfTrue="1" operator="equal">
      <formula>1</formula>
    </cfRule>
  </conditionalFormatting>
  <dataValidations count="3">
    <dataValidation type="decimal" allowBlank="1" showInputMessage="1" showErrorMessage="1" sqref="C43 C45 C47" xr:uid="{00000000-0002-0000-0300-000000000000}">
      <formula1>0</formula1>
      <formula2>10000000000</formula2>
    </dataValidation>
    <dataValidation type="whole" allowBlank="1" showInputMessage="1" showErrorMessage="1" sqref="I19:I21 D19:D22" xr:uid="{00000000-0002-0000-0300-000001000000}">
      <formula1>0</formula1>
      <formula2>100</formula2>
    </dataValidation>
    <dataValidation type="decimal" operator="greaterThanOrEqual" allowBlank="1" showInputMessage="1" showErrorMessage="1" sqref="D50:K51" xr:uid="{00000000-0002-0000-0300-000002000000}">
      <formula1>0</formula1>
    </dataValidation>
  </dataValidations>
  <pageMargins left="0.511811024" right="0.511811024" top="0.78740157500000008" bottom="0.78740157500000008" header="0.31496062000000008" footer="0.31496062000000008"/>
  <pageSetup paperSize="9" scale="63" fitToWidth="0" fitToHeight="0" orientation="portrait" r:id="rId1"/>
  <rowBreaks count="1" manualBreakCount="1">
    <brk id="39" max="16383" man="1"/>
  </row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697932-C342-4B21-A4AD-2E04FD8EA7B0}">
            <xm:f>$J$22&lt;&gt;Pagamento_de_Bolsas!$Q$110</xm:f>
            <x14:dxf>
              <fill>
                <patternFill>
                  <bgColor rgb="FFFF0000"/>
                </patternFill>
              </fill>
            </x14:dxf>
          </x14:cfRule>
          <xm:sqref>J22:K22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33"/>
  <sheetViews>
    <sheetView view="pageBreakPreview" topLeftCell="B1" zoomScale="85" zoomScaleNormal="100" zoomScaleSheetLayoutView="85" workbookViewId="0">
      <selection activeCell="C27" sqref="C27"/>
    </sheetView>
  </sheetViews>
  <sheetFormatPr defaultColWidth="0" defaultRowHeight="15"/>
  <cols>
    <col min="1" max="1" width="9.140625" hidden="1" customWidth="1"/>
    <col min="2" max="2" width="2.28515625" style="1" customWidth="1"/>
    <col min="3" max="3" width="33.7109375" customWidth="1"/>
    <col min="4" max="4" width="10.42578125" customWidth="1"/>
    <col min="5" max="16" width="13.7109375" customWidth="1"/>
    <col min="17" max="17" width="16.140625" bestFit="1" customWidth="1"/>
    <col min="18" max="18" width="2.28515625" customWidth="1"/>
    <col min="19" max="21" width="9.140625" hidden="1" customWidth="1"/>
    <col min="22" max="22" width="12.42578125" hidden="1" customWidth="1"/>
    <col min="23" max="16384" width="9.140625" hidden="1"/>
  </cols>
  <sheetData>
    <row r="1" spans="1:18" ht="16.5" customHeight="1" thickBot="1">
      <c r="B1" s="238"/>
      <c r="C1" s="467" t="s">
        <v>1141</v>
      </c>
      <c r="D1" s="467"/>
      <c r="E1" s="468" t="str">
        <f>IFERROR(VLOOKUP(Checklist!$C$4,Info!$A:$P,3,FALSE),"")</f>
        <v>-</v>
      </c>
      <c r="F1" s="468"/>
      <c r="G1" s="468"/>
      <c r="H1" s="468"/>
      <c r="I1" s="468"/>
      <c r="J1" s="468"/>
      <c r="K1" s="468"/>
      <c r="L1" s="468"/>
      <c r="M1" s="468"/>
      <c r="N1" s="468"/>
      <c r="O1" s="238"/>
      <c r="P1" s="238"/>
      <c r="Q1" s="238"/>
      <c r="R1" s="136"/>
    </row>
    <row r="2" spans="1:18" ht="16.5" thickBot="1">
      <c r="B2" s="238"/>
      <c r="C2" s="467"/>
      <c r="D2" s="467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239" t="s">
        <v>1142</v>
      </c>
      <c r="Q2" s="240">
        <f>Checklist!$C$4</f>
        <v>0</v>
      </c>
      <c r="R2" s="136"/>
    </row>
    <row r="3" spans="1:18" ht="15.75">
      <c r="B3" s="238"/>
      <c r="C3" s="238"/>
      <c r="D3" s="239" t="s">
        <v>1143</v>
      </c>
      <c r="E3" s="241" t="str">
        <f>IFERROR(VLOOKUP(Checklist!$C$4,Info!$A:$P,4,FALSE),"")</f>
        <v>-</v>
      </c>
      <c r="F3" s="241"/>
      <c r="G3" s="241"/>
      <c r="H3" s="241"/>
      <c r="J3" s="158"/>
      <c r="K3" s="238"/>
      <c r="L3" s="242"/>
      <c r="M3" s="238"/>
      <c r="N3" s="238"/>
      <c r="O3" s="238"/>
      <c r="P3" s="238"/>
      <c r="Q3" s="238"/>
      <c r="R3" s="136"/>
    </row>
    <row r="4" spans="1:18" ht="15.75">
      <c r="B4" s="243"/>
      <c r="C4" s="243"/>
      <c r="D4" s="244"/>
      <c r="E4" s="243"/>
      <c r="F4" s="243"/>
      <c r="G4" s="243"/>
      <c r="H4" s="243"/>
      <c r="I4" s="245"/>
      <c r="J4" s="246"/>
      <c r="K4" s="242"/>
      <c r="L4" s="242"/>
      <c r="M4" s="247"/>
      <c r="N4" s="247"/>
      <c r="O4" s="247"/>
      <c r="P4" s="242"/>
      <c r="Q4" s="242"/>
      <c r="R4" s="136"/>
    </row>
    <row r="5" spans="1:18" ht="15" customHeight="1">
      <c r="B5" s="243"/>
      <c r="C5" s="469" t="s">
        <v>1144</v>
      </c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136"/>
    </row>
    <row r="6" spans="1:18" ht="15.75" thickBot="1">
      <c r="B6" s="470" t="s">
        <v>1145</v>
      </c>
      <c r="C6" s="470"/>
      <c r="D6" s="159"/>
      <c r="E6" s="159"/>
      <c r="F6" s="159"/>
      <c r="G6" s="159"/>
      <c r="H6" s="159"/>
      <c r="I6" s="245"/>
      <c r="J6" s="248"/>
      <c r="K6" s="249"/>
      <c r="L6" s="249"/>
      <c r="M6" s="247"/>
      <c r="N6" s="247"/>
      <c r="O6" s="247"/>
      <c r="P6" s="249"/>
      <c r="Q6" s="249"/>
      <c r="R6" s="136"/>
    </row>
    <row r="7" spans="1:18" ht="41.25" customHeight="1" thickBot="1">
      <c r="B7" s="250"/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71"/>
      <c r="P7" s="471"/>
      <c r="Q7" s="471"/>
      <c r="R7" s="466">
        <f>IF(AND($Q$59&lt;&gt;$Q$110,C7=""),1,0)</f>
        <v>0</v>
      </c>
    </row>
    <row r="8" spans="1:18" ht="41.25" customHeight="1" thickBot="1">
      <c r="B8" s="250"/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66"/>
    </row>
    <row r="9" spans="1:18">
      <c r="B9" s="249"/>
      <c r="C9" s="251" t="s">
        <v>2638</v>
      </c>
      <c r="D9" s="160"/>
      <c r="E9" s="161"/>
      <c r="F9" s="161"/>
      <c r="G9" s="161"/>
      <c r="H9" s="161"/>
      <c r="I9" s="252"/>
      <c r="J9" s="158"/>
      <c r="K9" s="161"/>
      <c r="L9" s="162"/>
      <c r="M9" s="247"/>
      <c r="N9" s="247"/>
      <c r="O9" s="247"/>
      <c r="P9" s="161"/>
      <c r="Q9" s="161"/>
      <c r="R9" s="136"/>
    </row>
    <row r="10" spans="1:18">
      <c r="B10" s="249"/>
      <c r="C10" s="251"/>
      <c r="D10" s="160"/>
      <c r="E10" s="161"/>
      <c r="F10" s="161"/>
      <c r="G10" s="161"/>
      <c r="H10" s="161"/>
      <c r="I10" s="252"/>
      <c r="J10" s="158"/>
      <c r="K10" s="161"/>
      <c r="L10" s="162"/>
      <c r="M10" s="247"/>
      <c r="N10" s="247"/>
      <c r="O10" s="247"/>
      <c r="P10" s="161"/>
      <c r="Q10" s="161"/>
      <c r="R10" s="136"/>
    </row>
    <row r="11" spans="1:18" hidden="1">
      <c r="B11" s="249"/>
      <c r="C11" s="251"/>
      <c r="D11" s="160"/>
      <c r="E11" s="160">
        <v>9</v>
      </c>
      <c r="F11" s="160">
        <v>10</v>
      </c>
      <c r="G11" s="160">
        <v>11</v>
      </c>
      <c r="H11" s="160">
        <v>12</v>
      </c>
      <c r="I11" s="253">
        <v>13</v>
      </c>
      <c r="J11" s="163">
        <v>14</v>
      </c>
      <c r="K11" s="160">
        <v>15</v>
      </c>
      <c r="L11" s="162">
        <v>16</v>
      </c>
      <c r="M11" s="254">
        <v>17</v>
      </c>
      <c r="N11" s="254">
        <v>18</v>
      </c>
      <c r="O11" s="254">
        <v>19</v>
      </c>
      <c r="P11" s="160">
        <v>20</v>
      </c>
      <c r="Q11" s="161"/>
      <c r="R11" s="136"/>
    </row>
    <row r="12" spans="1:18" ht="18.75" thickBot="1">
      <c r="B12" s="255"/>
      <c r="C12" s="474" t="s">
        <v>1146</v>
      </c>
      <c r="D12" s="474"/>
      <c r="E12" s="474"/>
      <c r="F12" s="474"/>
      <c r="G12" s="474"/>
      <c r="H12" s="474"/>
      <c r="I12" s="474"/>
      <c r="J12" s="474"/>
      <c r="K12" s="474"/>
      <c r="L12" s="474"/>
      <c r="M12" s="474"/>
      <c r="N12" s="474"/>
      <c r="O12" s="474"/>
      <c r="P12" s="474"/>
      <c r="Q12" s="164"/>
      <c r="R12" s="136"/>
    </row>
    <row r="13" spans="1:18">
      <c r="B13" s="243"/>
      <c r="C13" s="165" t="s">
        <v>1147</v>
      </c>
      <c r="D13" s="166" t="s">
        <v>1148</v>
      </c>
      <c r="E13" s="167">
        <f t="shared" ref="E13:I13" si="0">EDATE(F13,-1)</f>
        <v>44743</v>
      </c>
      <c r="F13" s="167">
        <f t="shared" si="0"/>
        <v>44774</v>
      </c>
      <c r="G13" s="167">
        <f t="shared" si="0"/>
        <v>44805</v>
      </c>
      <c r="H13" s="167">
        <f t="shared" si="0"/>
        <v>44835</v>
      </c>
      <c r="I13" s="167">
        <f t="shared" si="0"/>
        <v>44866</v>
      </c>
      <c r="J13" s="167">
        <f>EDATE(K13,-1)</f>
        <v>44896</v>
      </c>
      <c r="K13" s="168">
        <f>Encaminhamento!$J$14</f>
        <v>44927</v>
      </c>
      <c r="L13" s="168">
        <f>EDATE(K13,1)</f>
        <v>44958</v>
      </c>
      <c r="M13" s="168">
        <f t="shared" ref="M13:P13" si="1">EDATE(L13,1)</f>
        <v>44986</v>
      </c>
      <c r="N13" s="168">
        <f t="shared" si="1"/>
        <v>45017</v>
      </c>
      <c r="O13" s="168">
        <f t="shared" si="1"/>
        <v>45047</v>
      </c>
      <c r="P13" s="169">
        <f t="shared" si="1"/>
        <v>45078</v>
      </c>
      <c r="Q13" s="170" t="s">
        <v>1149</v>
      </c>
      <c r="R13" s="136"/>
    </row>
    <row r="14" spans="1:18">
      <c r="A14">
        <v>1</v>
      </c>
      <c r="B14" s="243"/>
      <c r="C14" s="171" t="str">
        <f>IFERROR(VLOOKUP(CONCATENATE($Q$2,"-",$A14),FolhasPgto!$A:$Q,4,FALSE),"")</f>
        <v/>
      </c>
      <c r="D14" s="172" t="str">
        <f>IFERROR(VLOOKUP(CONCATENATE($Q$2,"-",$A14),FolhasPgto!$A:$Q,5,FALSE),"")</f>
        <v/>
      </c>
      <c r="E14" s="357" t="str">
        <f>IFERROR(VLOOKUP(CONCATENATE($Q$2,"-",$A14),FolhasPgto!$A:$T,E$11,FALSE),"")</f>
        <v/>
      </c>
      <c r="F14" s="357" t="str">
        <f>IFERROR(VLOOKUP(CONCATENATE($Q$2,"-",$A14),FolhasPgto!$A:$T,F$11,FALSE),"")</f>
        <v/>
      </c>
      <c r="G14" s="357" t="str">
        <f>IFERROR(VLOOKUP(CONCATENATE($Q$2,"-",$A14),FolhasPgto!$A:$T,G$11,FALSE),"")</f>
        <v/>
      </c>
      <c r="H14" s="357" t="str">
        <f>IFERROR(VLOOKUP(CONCATENATE($Q$2,"-",$A14),FolhasPgto!$A:$T,H$11,FALSE),"")</f>
        <v/>
      </c>
      <c r="I14" s="357" t="str">
        <f>IFERROR(VLOOKUP(CONCATENATE($Q$2,"-",$A14),FolhasPgto!$A:$T,I$11,FALSE),"")</f>
        <v/>
      </c>
      <c r="J14" s="357" t="str">
        <f>IFERROR(VLOOKUP(CONCATENATE($Q$2,"-",$A14),FolhasPgto!$A:$T,J$11,FALSE),"")</f>
        <v/>
      </c>
      <c r="K14" s="358" t="str">
        <f>IFERROR(VLOOKUP(CONCATENATE($Q$2,"-",$A14),FolhasPgto!$A:$T,K$11,FALSE),"")</f>
        <v/>
      </c>
      <c r="L14" s="358" t="str">
        <f>IFERROR(VLOOKUP(CONCATENATE($Q$2,"-",$A14),FolhasPgto!$A:$T,L$11,FALSE),"")</f>
        <v/>
      </c>
      <c r="M14" s="358" t="str">
        <f>IFERROR(VLOOKUP(CONCATENATE($Q$2,"-",$A14),FolhasPgto!$A:$T,M$11,FALSE),"")</f>
        <v/>
      </c>
      <c r="N14" s="358" t="str">
        <f>IFERROR(VLOOKUP(CONCATENATE($Q$2,"-",$A14),FolhasPgto!$A:$T,N$11,FALSE),"")</f>
        <v/>
      </c>
      <c r="O14" s="358" t="str">
        <f>IFERROR(VLOOKUP(CONCATENATE($Q$2,"-",$A14),FolhasPgto!$A:$T,O$11,FALSE),"")</f>
        <v/>
      </c>
      <c r="P14" s="359" t="str">
        <f>IFERROR(VLOOKUP(CONCATENATE($Q$2,"-",$A14),FolhasPgto!$A:$T,P$11,FALSE),"")</f>
        <v/>
      </c>
      <c r="Q14" s="360" t="str">
        <f t="shared" ref="Q14:Q58" si="2">IF(C14&lt;&gt;"",SUM(K14:P14),"")</f>
        <v/>
      </c>
      <c r="R14" s="136"/>
    </row>
    <row r="15" spans="1:18">
      <c r="A15">
        <v>2</v>
      </c>
      <c r="B15" s="243"/>
      <c r="C15" s="171" t="str">
        <f>IFERROR(VLOOKUP(CONCATENATE($Q$2,"-",$A15),FolhasPgto!$A:$Q,4,FALSE),"")</f>
        <v/>
      </c>
      <c r="D15" s="172" t="str">
        <f>IFERROR(VLOOKUP(CONCATENATE($Q$2,"-",$A15),FolhasPgto!$A:$Q,5,FALSE),"")</f>
        <v/>
      </c>
      <c r="E15" s="357" t="str">
        <f>IFERROR(VLOOKUP(CONCATENATE($Q$2,"-",$A15),FolhasPgto!$A:$T,E$11,FALSE),"")</f>
        <v/>
      </c>
      <c r="F15" s="357" t="str">
        <f>IFERROR(VLOOKUP(CONCATENATE($Q$2,"-",$A15),FolhasPgto!$A:$T,F$11,FALSE),"")</f>
        <v/>
      </c>
      <c r="G15" s="357" t="str">
        <f>IFERROR(VLOOKUP(CONCATENATE($Q$2,"-",$A15),FolhasPgto!$A:$T,G$11,FALSE),"")</f>
        <v/>
      </c>
      <c r="H15" s="357" t="str">
        <f>IFERROR(VLOOKUP(CONCATENATE($Q$2,"-",$A15),FolhasPgto!$A:$T,H$11,FALSE),"")</f>
        <v/>
      </c>
      <c r="I15" s="357" t="str">
        <f>IFERROR(VLOOKUP(CONCATENATE($Q$2,"-",$A15),FolhasPgto!$A:$T,I$11,FALSE),"")</f>
        <v/>
      </c>
      <c r="J15" s="357" t="str">
        <f>IFERROR(VLOOKUP(CONCATENATE($Q$2,"-",$A15),FolhasPgto!$A:$T,J$11,FALSE),"")</f>
        <v/>
      </c>
      <c r="K15" s="358" t="str">
        <f>IFERROR(VLOOKUP(CONCATENATE($Q$2,"-",$A15),FolhasPgto!$A:$T,K$11,FALSE),"")</f>
        <v/>
      </c>
      <c r="L15" s="358" t="str">
        <f>IFERROR(VLOOKUP(CONCATENATE($Q$2,"-",$A15),FolhasPgto!$A:$T,L$11,FALSE),"")</f>
        <v/>
      </c>
      <c r="M15" s="358" t="str">
        <f>IFERROR(VLOOKUP(CONCATENATE($Q$2,"-",$A15),FolhasPgto!$A:$T,M$11,FALSE),"")</f>
        <v/>
      </c>
      <c r="N15" s="358" t="str">
        <f>IFERROR(VLOOKUP(CONCATENATE($Q$2,"-",$A15),FolhasPgto!$A:$T,N$11,FALSE),"")</f>
        <v/>
      </c>
      <c r="O15" s="358" t="str">
        <f>IFERROR(VLOOKUP(CONCATENATE($Q$2,"-",$A15),FolhasPgto!$A:$T,O$11,FALSE),"")</f>
        <v/>
      </c>
      <c r="P15" s="359" t="str">
        <f>IFERROR(VLOOKUP(CONCATENATE($Q$2,"-",$A15),FolhasPgto!$A:$T,P$11,FALSE),"")</f>
        <v/>
      </c>
      <c r="Q15" s="360" t="str">
        <f t="shared" si="2"/>
        <v/>
      </c>
      <c r="R15" s="136"/>
    </row>
    <row r="16" spans="1:18">
      <c r="A16">
        <v>3</v>
      </c>
      <c r="B16" s="243"/>
      <c r="C16" s="171" t="str">
        <f>IFERROR(VLOOKUP(CONCATENATE($Q$2,"-",$A16),FolhasPgto!$A:$Q,4,FALSE),"")</f>
        <v/>
      </c>
      <c r="D16" s="172" t="str">
        <f>IFERROR(VLOOKUP(CONCATENATE($Q$2,"-",$A16),FolhasPgto!$A:$Q,5,FALSE),"")</f>
        <v/>
      </c>
      <c r="E16" s="357" t="str">
        <f>IFERROR(VLOOKUP(CONCATENATE($Q$2,"-",$A16),FolhasPgto!$A:$T,E$11,FALSE),"")</f>
        <v/>
      </c>
      <c r="F16" s="357" t="str">
        <f>IFERROR(VLOOKUP(CONCATENATE($Q$2,"-",$A16),FolhasPgto!$A:$T,F$11,FALSE),"")</f>
        <v/>
      </c>
      <c r="G16" s="357" t="str">
        <f>IFERROR(VLOOKUP(CONCATENATE($Q$2,"-",$A16),FolhasPgto!$A:$T,G$11,FALSE),"")</f>
        <v/>
      </c>
      <c r="H16" s="357" t="str">
        <f>IFERROR(VLOOKUP(CONCATENATE($Q$2,"-",$A16),FolhasPgto!$A:$T,H$11,FALSE),"")</f>
        <v/>
      </c>
      <c r="I16" s="357" t="str">
        <f>IFERROR(VLOOKUP(CONCATENATE($Q$2,"-",$A16),FolhasPgto!$A:$T,I$11,FALSE),"")</f>
        <v/>
      </c>
      <c r="J16" s="357" t="str">
        <f>IFERROR(VLOOKUP(CONCATENATE($Q$2,"-",$A16),FolhasPgto!$A:$T,J$11,FALSE),"")</f>
        <v/>
      </c>
      <c r="K16" s="358" t="str">
        <f>IFERROR(VLOOKUP(CONCATENATE($Q$2,"-",$A16),FolhasPgto!$A:$T,K$11,FALSE),"")</f>
        <v/>
      </c>
      <c r="L16" s="358" t="str">
        <f>IFERROR(VLOOKUP(CONCATENATE($Q$2,"-",$A16),FolhasPgto!$A:$T,L$11,FALSE),"")</f>
        <v/>
      </c>
      <c r="M16" s="358" t="str">
        <f>IFERROR(VLOOKUP(CONCATENATE($Q$2,"-",$A16),FolhasPgto!$A:$T,M$11,FALSE),"")</f>
        <v/>
      </c>
      <c r="N16" s="358" t="str">
        <f>IFERROR(VLOOKUP(CONCATENATE($Q$2,"-",$A16),FolhasPgto!$A:$T,N$11,FALSE),"")</f>
        <v/>
      </c>
      <c r="O16" s="358" t="str">
        <f>IFERROR(VLOOKUP(CONCATENATE($Q$2,"-",$A16),FolhasPgto!$A:$T,O$11,FALSE),"")</f>
        <v/>
      </c>
      <c r="P16" s="359" t="str">
        <f>IFERROR(VLOOKUP(CONCATENATE($Q$2,"-",$A16),FolhasPgto!$A:$T,P$11,FALSE),"")</f>
        <v/>
      </c>
      <c r="Q16" s="360" t="str">
        <f t="shared" si="2"/>
        <v/>
      </c>
      <c r="R16" s="136"/>
    </row>
    <row r="17" spans="1:18">
      <c r="A17">
        <v>4</v>
      </c>
      <c r="B17" s="243"/>
      <c r="C17" s="171" t="str">
        <f>IFERROR(VLOOKUP(CONCATENATE($Q$2,"-",$A17),FolhasPgto!$A:$Q,4,FALSE),"")</f>
        <v/>
      </c>
      <c r="D17" s="172" t="str">
        <f>IFERROR(VLOOKUP(CONCATENATE($Q$2,"-",$A17),FolhasPgto!$A:$Q,5,FALSE),"")</f>
        <v/>
      </c>
      <c r="E17" s="357" t="str">
        <f>IFERROR(VLOOKUP(CONCATENATE($Q$2,"-",$A17),FolhasPgto!$A:$T,E$11,FALSE),"")</f>
        <v/>
      </c>
      <c r="F17" s="357" t="str">
        <f>IFERROR(VLOOKUP(CONCATENATE($Q$2,"-",$A17),FolhasPgto!$A:$T,F$11,FALSE),"")</f>
        <v/>
      </c>
      <c r="G17" s="357" t="str">
        <f>IFERROR(VLOOKUP(CONCATENATE($Q$2,"-",$A17),FolhasPgto!$A:$T,G$11,FALSE),"")</f>
        <v/>
      </c>
      <c r="H17" s="357" t="str">
        <f>IFERROR(VLOOKUP(CONCATENATE($Q$2,"-",$A17),FolhasPgto!$A:$T,H$11,FALSE),"")</f>
        <v/>
      </c>
      <c r="I17" s="357" t="str">
        <f>IFERROR(VLOOKUP(CONCATENATE($Q$2,"-",$A17),FolhasPgto!$A:$T,I$11,FALSE),"")</f>
        <v/>
      </c>
      <c r="J17" s="357" t="str">
        <f>IFERROR(VLOOKUP(CONCATENATE($Q$2,"-",$A17),FolhasPgto!$A:$T,J$11,FALSE),"")</f>
        <v/>
      </c>
      <c r="K17" s="358" t="str">
        <f>IFERROR(VLOOKUP(CONCATENATE($Q$2,"-",$A17),FolhasPgto!$A:$T,K$11,FALSE),"")</f>
        <v/>
      </c>
      <c r="L17" s="358" t="str">
        <f>IFERROR(VLOOKUP(CONCATENATE($Q$2,"-",$A17),FolhasPgto!$A:$T,L$11,FALSE),"")</f>
        <v/>
      </c>
      <c r="M17" s="358" t="str">
        <f>IFERROR(VLOOKUP(CONCATENATE($Q$2,"-",$A17),FolhasPgto!$A:$T,M$11,FALSE),"")</f>
        <v/>
      </c>
      <c r="N17" s="358" t="str">
        <f>IFERROR(VLOOKUP(CONCATENATE($Q$2,"-",$A17),FolhasPgto!$A:$T,N$11,FALSE),"")</f>
        <v/>
      </c>
      <c r="O17" s="358" t="str">
        <f>IFERROR(VLOOKUP(CONCATENATE($Q$2,"-",$A17),FolhasPgto!$A:$T,O$11,FALSE),"")</f>
        <v/>
      </c>
      <c r="P17" s="359" t="str">
        <f>IFERROR(VLOOKUP(CONCATENATE($Q$2,"-",$A17),FolhasPgto!$A:$T,P$11,FALSE),"")</f>
        <v/>
      </c>
      <c r="Q17" s="360" t="str">
        <f t="shared" si="2"/>
        <v/>
      </c>
      <c r="R17" s="136"/>
    </row>
    <row r="18" spans="1:18">
      <c r="A18">
        <v>5</v>
      </c>
      <c r="B18" s="243"/>
      <c r="C18" s="171" t="str">
        <f>IFERROR(VLOOKUP(CONCATENATE($Q$2,"-",$A18),FolhasPgto!$A:$Q,4,FALSE),"")</f>
        <v/>
      </c>
      <c r="D18" s="172" t="str">
        <f>IFERROR(VLOOKUP(CONCATENATE($Q$2,"-",$A18),FolhasPgto!$A:$Q,5,FALSE),"")</f>
        <v/>
      </c>
      <c r="E18" s="357" t="str">
        <f>IFERROR(VLOOKUP(CONCATENATE($Q$2,"-",$A18),FolhasPgto!$A:$T,E$11,FALSE),"")</f>
        <v/>
      </c>
      <c r="F18" s="357" t="str">
        <f>IFERROR(VLOOKUP(CONCATENATE($Q$2,"-",$A18),FolhasPgto!$A:$T,F$11,FALSE),"")</f>
        <v/>
      </c>
      <c r="G18" s="357" t="str">
        <f>IFERROR(VLOOKUP(CONCATENATE($Q$2,"-",$A18),FolhasPgto!$A:$T,G$11,FALSE),"")</f>
        <v/>
      </c>
      <c r="H18" s="357" t="str">
        <f>IFERROR(VLOOKUP(CONCATENATE($Q$2,"-",$A18),FolhasPgto!$A:$T,H$11,FALSE),"")</f>
        <v/>
      </c>
      <c r="I18" s="357" t="str">
        <f>IFERROR(VLOOKUP(CONCATENATE($Q$2,"-",$A18),FolhasPgto!$A:$T,I$11,FALSE),"")</f>
        <v/>
      </c>
      <c r="J18" s="357" t="str">
        <f>IFERROR(VLOOKUP(CONCATENATE($Q$2,"-",$A18),FolhasPgto!$A:$T,J$11,FALSE),"")</f>
        <v/>
      </c>
      <c r="K18" s="358" t="str">
        <f>IFERROR(VLOOKUP(CONCATENATE($Q$2,"-",$A18),FolhasPgto!$A:$T,K$11,FALSE),"")</f>
        <v/>
      </c>
      <c r="L18" s="358" t="str">
        <f>IFERROR(VLOOKUP(CONCATENATE($Q$2,"-",$A18),FolhasPgto!$A:$T,L$11,FALSE),"")</f>
        <v/>
      </c>
      <c r="M18" s="358" t="str">
        <f>IFERROR(VLOOKUP(CONCATENATE($Q$2,"-",$A18),FolhasPgto!$A:$T,M$11,FALSE),"")</f>
        <v/>
      </c>
      <c r="N18" s="358" t="str">
        <f>IFERROR(VLOOKUP(CONCATENATE($Q$2,"-",$A18),FolhasPgto!$A:$T,N$11,FALSE),"")</f>
        <v/>
      </c>
      <c r="O18" s="358" t="str">
        <f>IFERROR(VLOOKUP(CONCATENATE($Q$2,"-",$A18),FolhasPgto!$A:$T,O$11,FALSE),"")</f>
        <v/>
      </c>
      <c r="P18" s="359" t="str">
        <f>IFERROR(VLOOKUP(CONCATENATE($Q$2,"-",$A18),FolhasPgto!$A:$T,P$11,FALSE),"")</f>
        <v/>
      </c>
      <c r="Q18" s="360" t="str">
        <f t="shared" si="2"/>
        <v/>
      </c>
      <c r="R18" s="136"/>
    </row>
    <row r="19" spans="1:18">
      <c r="A19">
        <v>6</v>
      </c>
      <c r="B19" s="243"/>
      <c r="C19" s="171" t="str">
        <f>IFERROR(VLOOKUP(CONCATENATE($Q$2,"-",$A19),FolhasPgto!$A:$Q,4,FALSE),"")</f>
        <v/>
      </c>
      <c r="D19" s="172" t="str">
        <f>IFERROR(VLOOKUP(CONCATENATE($Q$2,"-",$A19),FolhasPgto!$A:$Q,5,FALSE),"")</f>
        <v/>
      </c>
      <c r="E19" s="357" t="str">
        <f>IFERROR(VLOOKUP(CONCATENATE($Q$2,"-",$A19),FolhasPgto!$A:$T,E$11,FALSE),"")</f>
        <v/>
      </c>
      <c r="F19" s="357" t="str">
        <f>IFERROR(VLOOKUP(CONCATENATE($Q$2,"-",$A19),FolhasPgto!$A:$T,F$11,FALSE),"")</f>
        <v/>
      </c>
      <c r="G19" s="357" t="str">
        <f>IFERROR(VLOOKUP(CONCATENATE($Q$2,"-",$A19),FolhasPgto!$A:$T,G$11,FALSE),"")</f>
        <v/>
      </c>
      <c r="H19" s="357" t="str">
        <f>IFERROR(VLOOKUP(CONCATENATE($Q$2,"-",$A19),FolhasPgto!$A:$T,H$11,FALSE),"")</f>
        <v/>
      </c>
      <c r="I19" s="357" t="str">
        <f>IFERROR(VLOOKUP(CONCATENATE($Q$2,"-",$A19),FolhasPgto!$A:$T,I$11,FALSE),"")</f>
        <v/>
      </c>
      <c r="J19" s="357" t="str">
        <f>IFERROR(VLOOKUP(CONCATENATE($Q$2,"-",$A19),FolhasPgto!$A:$T,J$11,FALSE),"")</f>
        <v/>
      </c>
      <c r="K19" s="358" t="str">
        <f>IFERROR(VLOOKUP(CONCATENATE($Q$2,"-",$A19),FolhasPgto!$A:$T,K$11,FALSE),"")</f>
        <v/>
      </c>
      <c r="L19" s="358" t="str">
        <f>IFERROR(VLOOKUP(CONCATENATE($Q$2,"-",$A19),FolhasPgto!$A:$T,L$11,FALSE),"")</f>
        <v/>
      </c>
      <c r="M19" s="358" t="str">
        <f>IFERROR(VLOOKUP(CONCATENATE($Q$2,"-",$A19),FolhasPgto!$A:$T,M$11,FALSE),"")</f>
        <v/>
      </c>
      <c r="N19" s="358" t="str">
        <f>IFERROR(VLOOKUP(CONCATENATE($Q$2,"-",$A19),FolhasPgto!$A:$T,N$11,FALSE),"")</f>
        <v/>
      </c>
      <c r="O19" s="358" t="str">
        <f>IFERROR(VLOOKUP(CONCATENATE($Q$2,"-",$A19),FolhasPgto!$A:$T,O$11,FALSE),"")</f>
        <v/>
      </c>
      <c r="P19" s="359" t="str">
        <f>IFERROR(VLOOKUP(CONCATENATE($Q$2,"-",$A19),FolhasPgto!$A:$T,P$11,FALSE),"")</f>
        <v/>
      </c>
      <c r="Q19" s="360" t="str">
        <f t="shared" si="2"/>
        <v/>
      </c>
      <c r="R19" s="136"/>
    </row>
    <row r="20" spans="1:18">
      <c r="A20">
        <v>7</v>
      </c>
      <c r="B20" s="243"/>
      <c r="C20" s="171" t="str">
        <f>IFERROR(VLOOKUP(CONCATENATE($Q$2,"-",$A20),FolhasPgto!$A:$Q,4,FALSE),"")</f>
        <v/>
      </c>
      <c r="D20" s="172" t="str">
        <f>IFERROR(VLOOKUP(CONCATENATE($Q$2,"-",$A20),FolhasPgto!$A:$Q,5,FALSE),"")</f>
        <v/>
      </c>
      <c r="E20" s="357" t="str">
        <f>IFERROR(VLOOKUP(CONCATENATE($Q$2,"-",$A20),FolhasPgto!$A:$T,E$11,FALSE),"")</f>
        <v/>
      </c>
      <c r="F20" s="357" t="str">
        <f>IFERROR(VLOOKUP(CONCATENATE($Q$2,"-",$A20),FolhasPgto!$A:$T,F$11,FALSE),"")</f>
        <v/>
      </c>
      <c r="G20" s="357" t="str">
        <f>IFERROR(VLOOKUP(CONCATENATE($Q$2,"-",$A20),FolhasPgto!$A:$T,G$11,FALSE),"")</f>
        <v/>
      </c>
      <c r="H20" s="357" t="str">
        <f>IFERROR(VLOOKUP(CONCATENATE($Q$2,"-",$A20),FolhasPgto!$A:$T,H$11,FALSE),"")</f>
        <v/>
      </c>
      <c r="I20" s="357" t="str">
        <f>IFERROR(VLOOKUP(CONCATENATE($Q$2,"-",$A20),FolhasPgto!$A:$T,I$11,FALSE),"")</f>
        <v/>
      </c>
      <c r="J20" s="357" t="str">
        <f>IFERROR(VLOOKUP(CONCATENATE($Q$2,"-",$A20),FolhasPgto!$A:$T,J$11,FALSE),"")</f>
        <v/>
      </c>
      <c r="K20" s="358" t="str">
        <f>IFERROR(VLOOKUP(CONCATENATE($Q$2,"-",$A20),FolhasPgto!$A:$T,K$11,FALSE),"")</f>
        <v/>
      </c>
      <c r="L20" s="358" t="str">
        <f>IFERROR(VLOOKUP(CONCATENATE($Q$2,"-",$A20),FolhasPgto!$A:$T,L$11,FALSE),"")</f>
        <v/>
      </c>
      <c r="M20" s="358" t="str">
        <f>IFERROR(VLOOKUP(CONCATENATE($Q$2,"-",$A20),FolhasPgto!$A:$T,M$11,FALSE),"")</f>
        <v/>
      </c>
      <c r="N20" s="358" t="str">
        <f>IFERROR(VLOOKUP(CONCATENATE($Q$2,"-",$A20),FolhasPgto!$A:$T,N$11,FALSE),"")</f>
        <v/>
      </c>
      <c r="O20" s="358" t="str">
        <f>IFERROR(VLOOKUP(CONCATENATE($Q$2,"-",$A20),FolhasPgto!$A:$T,O$11,FALSE),"")</f>
        <v/>
      </c>
      <c r="P20" s="359" t="str">
        <f>IFERROR(VLOOKUP(CONCATENATE($Q$2,"-",$A20),FolhasPgto!$A:$T,P$11,FALSE),"")</f>
        <v/>
      </c>
      <c r="Q20" s="360" t="str">
        <f t="shared" si="2"/>
        <v/>
      </c>
      <c r="R20" s="136"/>
    </row>
    <row r="21" spans="1:18">
      <c r="A21">
        <v>8</v>
      </c>
      <c r="B21" s="243"/>
      <c r="C21" s="171" t="str">
        <f>IFERROR(VLOOKUP(CONCATENATE($Q$2,"-",$A21),FolhasPgto!$A:$Q,4,FALSE),"")</f>
        <v/>
      </c>
      <c r="D21" s="172" t="str">
        <f>IFERROR(VLOOKUP(CONCATENATE($Q$2,"-",$A21),FolhasPgto!$A:$Q,5,FALSE),"")</f>
        <v/>
      </c>
      <c r="E21" s="357" t="str">
        <f>IFERROR(VLOOKUP(CONCATENATE($Q$2,"-",$A21),FolhasPgto!$A:$T,E$11,FALSE),"")</f>
        <v/>
      </c>
      <c r="F21" s="357" t="str">
        <f>IFERROR(VLOOKUP(CONCATENATE($Q$2,"-",$A21),FolhasPgto!$A:$T,F$11,FALSE),"")</f>
        <v/>
      </c>
      <c r="G21" s="357" t="str">
        <f>IFERROR(VLOOKUP(CONCATENATE($Q$2,"-",$A21),FolhasPgto!$A:$T,G$11,FALSE),"")</f>
        <v/>
      </c>
      <c r="H21" s="357" t="str">
        <f>IFERROR(VLOOKUP(CONCATENATE($Q$2,"-",$A21),FolhasPgto!$A:$T,H$11,FALSE),"")</f>
        <v/>
      </c>
      <c r="I21" s="357" t="str">
        <f>IFERROR(VLOOKUP(CONCATENATE($Q$2,"-",$A21),FolhasPgto!$A:$T,I$11,FALSE),"")</f>
        <v/>
      </c>
      <c r="J21" s="357" t="str">
        <f>IFERROR(VLOOKUP(CONCATENATE($Q$2,"-",$A21),FolhasPgto!$A:$T,J$11,FALSE),"")</f>
        <v/>
      </c>
      <c r="K21" s="358" t="str">
        <f>IFERROR(VLOOKUP(CONCATENATE($Q$2,"-",$A21),FolhasPgto!$A:$T,K$11,FALSE),"")</f>
        <v/>
      </c>
      <c r="L21" s="358" t="str">
        <f>IFERROR(VLOOKUP(CONCATENATE($Q$2,"-",$A21),FolhasPgto!$A:$T,L$11,FALSE),"")</f>
        <v/>
      </c>
      <c r="M21" s="358" t="str">
        <f>IFERROR(VLOOKUP(CONCATENATE($Q$2,"-",$A21),FolhasPgto!$A:$T,M$11,FALSE),"")</f>
        <v/>
      </c>
      <c r="N21" s="358" t="str">
        <f>IFERROR(VLOOKUP(CONCATENATE($Q$2,"-",$A21),FolhasPgto!$A:$T,N$11,FALSE),"")</f>
        <v/>
      </c>
      <c r="O21" s="358" t="str">
        <f>IFERROR(VLOOKUP(CONCATENATE($Q$2,"-",$A21),FolhasPgto!$A:$T,O$11,FALSE),"")</f>
        <v/>
      </c>
      <c r="P21" s="359" t="str">
        <f>IFERROR(VLOOKUP(CONCATENATE($Q$2,"-",$A21),FolhasPgto!$A:$T,P$11,FALSE),"")</f>
        <v/>
      </c>
      <c r="Q21" s="360" t="str">
        <f t="shared" si="2"/>
        <v/>
      </c>
      <c r="R21" s="136"/>
    </row>
    <row r="22" spans="1:18">
      <c r="A22">
        <v>9</v>
      </c>
      <c r="B22" s="243"/>
      <c r="C22" s="171" t="str">
        <f>IFERROR(VLOOKUP(CONCATENATE($Q$2,"-",$A22),FolhasPgto!$A:$Q,4,FALSE),"")</f>
        <v/>
      </c>
      <c r="D22" s="172" t="str">
        <f>IFERROR(VLOOKUP(CONCATENATE($Q$2,"-",$A22),FolhasPgto!$A:$Q,5,FALSE),"")</f>
        <v/>
      </c>
      <c r="E22" s="357" t="str">
        <f>IFERROR(VLOOKUP(CONCATENATE($Q$2,"-",$A22),FolhasPgto!$A:$T,E$11,FALSE),"")</f>
        <v/>
      </c>
      <c r="F22" s="357" t="str">
        <f>IFERROR(VLOOKUP(CONCATENATE($Q$2,"-",$A22),FolhasPgto!$A:$T,F$11,FALSE),"")</f>
        <v/>
      </c>
      <c r="G22" s="357" t="str">
        <f>IFERROR(VLOOKUP(CONCATENATE($Q$2,"-",$A22),FolhasPgto!$A:$T,G$11,FALSE),"")</f>
        <v/>
      </c>
      <c r="H22" s="357" t="str">
        <f>IFERROR(VLOOKUP(CONCATENATE($Q$2,"-",$A22),FolhasPgto!$A:$T,H$11,FALSE),"")</f>
        <v/>
      </c>
      <c r="I22" s="357" t="str">
        <f>IFERROR(VLOOKUP(CONCATENATE($Q$2,"-",$A22),FolhasPgto!$A:$T,I$11,FALSE),"")</f>
        <v/>
      </c>
      <c r="J22" s="357" t="str">
        <f>IFERROR(VLOOKUP(CONCATENATE($Q$2,"-",$A22),FolhasPgto!$A:$T,J$11,FALSE),"")</f>
        <v/>
      </c>
      <c r="K22" s="358" t="str">
        <f>IFERROR(VLOOKUP(CONCATENATE($Q$2,"-",$A22),FolhasPgto!$A:$T,K$11,FALSE),"")</f>
        <v/>
      </c>
      <c r="L22" s="358" t="str">
        <f>IFERROR(VLOOKUP(CONCATENATE($Q$2,"-",$A22),FolhasPgto!$A:$T,L$11,FALSE),"")</f>
        <v/>
      </c>
      <c r="M22" s="358" t="str">
        <f>IFERROR(VLOOKUP(CONCATENATE($Q$2,"-",$A22),FolhasPgto!$A:$T,M$11,FALSE),"")</f>
        <v/>
      </c>
      <c r="N22" s="358" t="str">
        <f>IFERROR(VLOOKUP(CONCATENATE($Q$2,"-",$A22),FolhasPgto!$A:$T,N$11,FALSE),"")</f>
        <v/>
      </c>
      <c r="O22" s="358" t="str">
        <f>IFERROR(VLOOKUP(CONCATENATE($Q$2,"-",$A22),FolhasPgto!$A:$T,O$11,FALSE),"")</f>
        <v/>
      </c>
      <c r="P22" s="359" t="str">
        <f>IFERROR(VLOOKUP(CONCATENATE($Q$2,"-",$A22),FolhasPgto!$A:$T,P$11,FALSE),"")</f>
        <v/>
      </c>
      <c r="Q22" s="360" t="str">
        <f t="shared" si="2"/>
        <v/>
      </c>
      <c r="R22" s="136"/>
    </row>
    <row r="23" spans="1:18">
      <c r="A23">
        <v>10</v>
      </c>
      <c r="B23" s="243"/>
      <c r="C23" s="171" t="str">
        <f>IFERROR(VLOOKUP(CONCATENATE($Q$2,"-",$A23),FolhasPgto!$A:$Q,4,FALSE),"")</f>
        <v/>
      </c>
      <c r="D23" s="172" t="str">
        <f>IFERROR(VLOOKUP(CONCATENATE($Q$2,"-",$A23),FolhasPgto!$A:$Q,5,FALSE),"")</f>
        <v/>
      </c>
      <c r="E23" s="357" t="str">
        <f>IFERROR(VLOOKUP(CONCATENATE($Q$2,"-",$A23),FolhasPgto!$A:$T,E$11,FALSE),"")</f>
        <v/>
      </c>
      <c r="F23" s="357" t="str">
        <f>IFERROR(VLOOKUP(CONCATENATE($Q$2,"-",$A23),FolhasPgto!$A:$T,F$11,FALSE),"")</f>
        <v/>
      </c>
      <c r="G23" s="357" t="str">
        <f>IFERROR(VLOOKUP(CONCATENATE($Q$2,"-",$A23),FolhasPgto!$A:$T,G$11,FALSE),"")</f>
        <v/>
      </c>
      <c r="H23" s="357" t="str">
        <f>IFERROR(VLOOKUP(CONCATENATE($Q$2,"-",$A23),FolhasPgto!$A:$T,H$11,FALSE),"")</f>
        <v/>
      </c>
      <c r="I23" s="357" t="str">
        <f>IFERROR(VLOOKUP(CONCATENATE($Q$2,"-",$A23),FolhasPgto!$A:$T,I$11,FALSE),"")</f>
        <v/>
      </c>
      <c r="J23" s="357" t="str">
        <f>IFERROR(VLOOKUP(CONCATENATE($Q$2,"-",$A23),FolhasPgto!$A:$T,J$11,FALSE),"")</f>
        <v/>
      </c>
      <c r="K23" s="358" t="str">
        <f>IFERROR(VLOOKUP(CONCATENATE($Q$2,"-",$A23),FolhasPgto!$A:$T,K$11,FALSE),"")</f>
        <v/>
      </c>
      <c r="L23" s="358" t="str">
        <f>IFERROR(VLOOKUP(CONCATENATE($Q$2,"-",$A23),FolhasPgto!$A:$T,L$11,FALSE),"")</f>
        <v/>
      </c>
      <c r="M23" s="358" t="str">
        <f>IFERROR(VLOOKUP(CONCATENATE($Q$2,"-",$A23),FolhasPgto!$A:$T,M$11,FALSE),"")</f>
        <v/>
      </c>
      <c r="N23" s="358" t="str">
        <f>IFERROR(VLOOKUP(CONCATENATE($Q$2,"-",$A23),FolhasPgto!$A:$T,N$11,FALSE),"")</f>
        <v/>
      </c>
      <c r="O23" s="358" t="str">
        <f>IFERROR(VLOOKUP(CONCATENATE($Q$2,"-",$A23),FolhasPgto!$A:$T,O$11,FALSE),"")</f>
        <v/>
      </c>
      <c r="P23" s="359" t="str">
        <f>IFERROR(VLOOKUP(CONCATENATE($Q$2,"-",$A23),FolhasPgto!$A:$T,P$11,FALSE),"")</f>
        <v/>
      </c>
      <c r="Q23" s="360" t="str">
        <f t="shared" si="2"/>
        <v/>
      </c>
      <c r="R23" s="136"/>
    </row>
    <row r="24" spans="1:18">
      <c r="A24">
        <v>11</v>
      </c>
      <c r="B24" s="243"/>
      <c r="C24" s="171" t="str">
        <f>IFERROR(VLOOKUP(CONCATENATE($Q$2,"-",$A24),FolhasPgto!$A:$Q,4,FALSE),"")</f>
        <v/>
      </c>
      <c r="D24" s="172" t="str">
        <f>IFERROR(VLOOKUP(CONCATENATE($Q$2,"-",$A24),FolhasPgto!$A:$Q,5,FALSE),"")</f>
        <v/>
      </c>
      <c r="E24" s="357" t="str">
        <f>IFERROR(VLOOKUP(CONCATENATE($Q$2,"-",$A24),FolhasPgto!$A:$T,E$11,FALSE),"")</f>
        <v/>
      </c>
      <c r="F24" s="357" t="str">
        <f>IFERROR(VLOOKUP(CONCATENATE($Q$2,"-",$A24),FolhasPgto!$A:$T,F$11,FALSE),"")</f>
        <v/>
      </c>
      <c r="G24" s="357" t="str">
        <f>IFERROR(VLOOKUP(CONCATENATE($Q$2,"-",$A24),FolhasPgto!$A:$T,G$11,FALSE),"")</f>
        <v/>
      </c>
      <c r="H24" s="357" t="str">
        <f>IFERROR(VLOOKUP(CONCATENATE($Q$2,"-",$A24),FolhasPgto!$A:$T,H$11,FALSE),"")</f>
        <v/>
      </c>
      <c r="I24" s="357" t="str">
        <f>IFERROR(VLOOKUP(CONCATENATE($Q$2,"-",$A24),FolhasPgto!$A:$T,I$11,FALSE),"")</f>
        <v/>
      </c>
      <c r="J24" s="357" t="str">
        <f>IFERROR(VLOOKUP(CONCATENATE($Q$2,"-",$A24),FolhasPgto!$A:$T,J$11,FALSE),"")</f>
        <v/>
      </c>
      <c r="K24" s="358" t="str">
        <f>IFERROR(VLOOKUP(CONCATENATE($Q$2,"-",$A24),FolhasPgto!$A:$T,K$11,FALSE),"")</f>
        <v/>
      </c>
      <c r="L24" s="358" t="str">
        <f>IFERROR(VLOOKUP(CONCATENATE($Q$2,"-",$A24),FolhasPgto!$A:$T,L$11,FALSE),"")</f>
        <v/>
      </c>
      <c r="M24" s="358" t="str">
        <f>IFERROR(VLOOKUP(CONCATENATE($Q$2,"-",$A24),FolhasPgto!$A:$T,M$11,FALSE),"")</f>
        <v/>
      </c>
      <c r="N24" s="358" t="str">
        <f>IFERROR(VLOOKUP(CONCATENATE($Q$2,"-",$A24),FolhasPgto!$A:$T,N$11,FALSE),"")</f>
        <v/>
      </c>
      <c r="O24" s="358" t="str">
        <f>IFERROR(VLOOKUP(CONCATENATE($Q$2,"-",$A24),FolhasPgto!$A:$T,O$11,FALSE),"")</f>
        <v/>
      </c>
      <c r="P24" s="359" t="str">
        <f>IFERROR(VLOOKUP(CONCATENATE($Q$2,"-",$A24),FolhasPgto!$A:$T,P$11,FALSE),"")</f>
        <v/>
      </c>
      <c r="Q24" s="360" t="str">
        <f t="shared" si="2"/>
        <v/>
      </c>
      <c r="R24" s="136"/>
    </row>
    <row r="25" spans="1:18">
      <c r="A25">
        <v>12</v>
      </c>
      <c r="B25" s="243"/>
      <c r="C25" s="171" t="str">
        <f>IFERROR(VLOOKUP(CONCATENATE($Q$2,"-",$A25),FolhasPgto!$A:$Q,4,FALSE),"")</f>
        <v/>
      </c>
      <c r="D25" s="172" t="str">
        <f>IFERROR(VLOOKUP(CONCATENATE($Q$2,"-",$A25),FolhasPgto!$A:$Q,5,FALSE),"")</f>
        <v/>
      </c>
      <c r="E25" s="357" t="str">
        <f>IFERROR(VLOOKUP(CONCATENATE($Q$2,"-",$A25),FolhasPgto!$A:$T,E$11,FALSE),"")</f>
        <v/>
      </c>
      <c r="F25" s="357" t="str">
        <f>IFERROR(VLOOKUP(CONCATENATE($Q$2,"-",$A25),FolhasPgto!$A:$T,F$11,FALSE),"")</f>
        <v/>
      </c>
      <c r="G25" s="357" t="str">
        <f>IFERROR(VLOOKUP(CONCATENATE($Q$2,"-",$A25),FolhasPgto!$A:$T,G$11,FALSE),"")</f>
        <v/>
      </c>
      <c r="H25" s="357" t="str">
        <f>IFERROR(VLOOKUP(CONCATENATE($Q$2,"-",$A25),FolhasPgto!$A:$T,H$11,FALSE),"")</f>
        <v/>
      </c>
      <c r="I25" s="357" t="str">
        <f>IFERROR(VLOOKUP(CONCATENATE($Q$2,"-",$A25),FolhasPgto!$A:$T,I$11,FALSE),"")</f>
        <v/>
      </c>
      <c r="J25" s="357" t="str">
        <f>IFERROR(VLOOKUP(CONCATENATE($Q$2,"-",$A25),FolhasPgto!$A:$T,J$11,FALSE),"")</f>
        <v/>
      </c>
      <c r="K25" s="358" t="str">
        <f>IFERROR(VLOOKUP(CONCATENATE($Q$2,"-",$A25),FolhasPgto!$A:$T,K$11,FALSE),"")</f>
        <v/>
      </c>
      <c r="L25" s="358" t="str">
        <f>IFERROR(VLOOKUP(CONCATENATE($Q$2,"-",$A25),FolhasPgto!$A:$T,L$11,FALSE),"")</f>
        <v/>
      </c>
      <c r="M25" s="358" t="str">
        <f>IFERROR(VLOOKUP(CONCATENATE($Q$2,"-",$A25),FolhasPgto!$A:$T,M$11,FALSE),"")</f>
        <v/>
      </c>
      <c r="N25" s="358" t="str">
        <f>IFERROR(VLOOKUP(CONCATENATE($Q$2,"-",$A25),FolhasPgto!$A:$T,N$11,FALSE),"")</f>
        <v/>
      </c>
      <c r="O25" s="358" t="str">
        <f>IFERROR(VLOOKUP(CONCATENATE($Q$2,"-",$A25),FolhasPgto!$A:$T,O$11,FALSE),"")</f>
        <v/>
      </c>
      <c r="P25" s="359" t="str">
        <f>IFERROR(VLOOKUP(CONCATENATE($Q$2,"-",$A25),FolhasPgto!$A:$T,P$11,FALSE),"")</f>
        <v/>
      </c>
      <c r="Q25" s="360" t="str">
        <f t="shared" si="2"/>
        <v/>
      </c>
      <c r="R25" s="136"/>
    </row>
    <row r="26" spans="1:18">
      <c r="A26">
        <v>13</v>
      </c>
      <c r="B26" s="243"/>
      <c r="C26" s="171" t="str">
        <f>IFERROR(VLOOKUP(CONCATENATE($Q$2,"-",$A26),FolhasPgto!$A:$Q,4,FALSE),"")</f>
        <v/>
      </c>
      <c r="D26" s="172" t="str">
        <f>IFERROR(VLOOKUP(CONCATENATE($Q$2,"-",$A26),FolhasPgto!$A:$Q,5,FALSE),"")</f>
        <v/>
      </c>
      <c r="E26" s="357" t="str">
        <f>IFERROR(VLOOKUP(CONCATENATE($Q$2,"-",$A26),FolhasPgto!$A:$T,E$11,FALSE),"")</f>
        <v/>
      </c>
      <c r="F26" s="357" t="str">
        <f>IFERROR(VLOOKUP(CONCATENATE($Q$2,"-",$A26),FolhasPgto!$A:$T,F$11,FALSE),"")</f>
        <v/>
      </c>
      <c r="G26" s="357" t="str">
        <f>IFERROR(VLOOKUP(CONCATENATE($Q$2,"-",$A26),FolhasPgto!$A:$T,G$11,FALSE),"")</f>
        <v/>
      </c>
      <c r="H26" s="357" t="str">
        <f>IFERROR(VLOOKUP(CONCATENATE($Q$2,"-",$A26),FolhasPgto!$A:$T,H$11,FALSE),"")</f>
        <v/>
      </c>
      <c r="I26" s="357" t="str">
        <f>IFERROR(VLOOKUP(CONCATENATE($Q$2,"-",$A26),FolhasPgto!$A:$T,I$11,FALSE),"")</f>
        <v/>
      </c>
      <c r="J26" s="357" t="str">
        <f>IFERROR(VLOOKUP(CONCATENATE($Q$2,"-",$A26),FolhasPgto!$A:$T,J$11,FALSE),"")</f>
        <v/>
      </c>
      <c r="K26" s="358" t="str">
        <f>IFERROR(VLOOKUP(CONCATENATE($Q$2,"-",$A26),FolhasPgto!$A:$T,K$11,FALSE),"")</f>
        <v/>
      </c>
      <c r="L26" s="358" t="str">
        <f>IFERROR(VLOOKUP(CONCATENATE($Q$2,"-",$A26),FolhasPgto!$A:$T,L$11,FALSE),"")</f>
        <v/>
      </c>
      <c r="M26" s="358" t="str">
        <f>IFERROR(VLOOKUP(CONCATENATE($Q$2,"-",$A26),FolhasPgto!$A:$T,M$11,FALSE),"")</f>
        <v/>
      </c>
      <c r="N26" s="358" t="str">
        <f>IFERROR(VLOOKUP(CONCATENATE($Q$2,"-",$A26),FolhasPgto!$A:$T,N$11,FALSE),"")</f>
        <v/>
      </c>
      <c r="O26" s="358" t="str">
        <f>IFERROR(VLOOKUP(CONCATENATE($Q$2,"-",$A26),FolhasPgto!$A:$T,O$11,FALSE),"")</f>
        <v/>
      </c>
      <c r="P26" s="359" t="str">
        <f>IFERROR(VLOOKUP(CONCATENATE($Q$2,"-",$A26),FolhasPgto!$A:$T,P$11,FALSE),"")</f>
        <v/>
      </c>
      <c r="Q26" s="360" t="str">
        <f t="shared" si="2"/>
        <v/>
      </c>
      <c r="R26" s="136"/>
    </row>
    <row r="27" spans="1:18">
      <c r="A27">
        <v>14</v>
      </c>
      <c r="B27" s="243"/>
      <c r="C27" s="171" t="str">
        <f>IFERROR(VLOOKUP(CONCATENATE($Q$2,"-",$A27),FolhasPgto!$A:$Q,4,FALSE),"")</f>
        <v/>
      </c>
      <c r="D27" s="172" t="str">
        <f>IFERROR(VLOOKUP(CONCATENATE($Q$2,"-",$A27),FolhasPgto!$A:$Q,5,FALSE),"")</f>
        <v/>
      </c>
      <c r="E27" s="357" t="str">
        <f>IFERROR(VLOOKUP(CONCATENATE($Q$2,"-",$A27),FolhasPgto!$A:$T,E$11,FALSE),"")</f>
        <v/>
      </c>
      <c r="F27" s="357" t="str">
        <f>IFERROR(VLOOKUP(CONCATENATE($Q$2,"-",$A27),FolhasPgto!$A:$T,F$11,FALSE),"")</f>
        <v/>
      </c>
      <c r="G27" s="357" t="str">
        <f>IFERROR(VLOOKUP(CONCATENATE($Q$2,"-",$A27),FolhasPgto!$A:$T,G$11,FALSE),"")</f>
        <v/>
      </c>
      <c r="H27" s="357" t="str">
        <f>IFERROR(VLOOKUP(CONCATENATE($Q$2,"-",$A27),FolhasPgto!$A:$T,H$11,FALSE),"")</f>
        <v/>
      </c>
      <c r="I27" s="357" t="str">
        <f>IFERROR(VLOOKUP(CONCATENATE($Q$2,"-",$A27),FolhasPgto!$A:$T,I$11,FALSE),"")</f>
        <v/>
      </c>
      <c r="J27" s="357" t="str">
        <f>IFERROR(VLOOKUP(CONCATENATE($Q$2,"-",$A27),FolhasPgto!$A:$T,J$11,FALSE),"")</f>
        <v/>
      </c>
      <c r="K27" s="358" t="str">
        <f>IFERROR(VLOOKUP(CONCATENATE($Q$2,"-",$A27),FolhasPgto!$A:$T,K$11,FALSE),"")</f>
        <v/>
      </c>
      <c r="L27" s="358" t="str">
        <f>IFERROR(VLOOKUP(CONCATENATE($Q$2,"-",$A27),FolhasPgto!$A:$T,L$11,FALSE),"")</f>
        <v/>
      </c>
      <c r="M27" s="358" t="str">
        <f>IFERROR(VLOOKUP(CONCATENATE($Q$2,"-",$A27),FolhasPgto!$A:$T,M$11,FALSE),"")</f>
        <v/>
      </c>
      <c r="N27" s="358" t="str">
        <f>IFERROR(VLOOKUP(CONCATENATE($Q$2,"-",$A27),FolhasPgto!$A:$T,N$11,FALSE),"")</f>
        <v/>
      </c>
      <c r="O27" s="358" t="str">
        <f>IFERROR(VLOOKUP(CONCATENATE($Q$2,"-",$A27),FolhasPgto!$A:$T,O$11,FALSE),"")</f>
        <v/>
      </c>
      <c r="P27" s="359" t="str">
        <f>IFERROR(VLOOKUP(CONCATENATE($Q$2,"-",$A27),FolhasPgto!$A:$T,P$11,FALSE),"")</f>
        <v/>
      </c>
      <c r="Q27" s="360" t="str">
        <f t="shared" si="2"/>
        <v/>
      </c>
      <c r="R27" s="136"/>
    </row>
    <row r="28" spans="1:18">
      <c r="A28">
        <v>15</v>
      </c>
      <c r="B28" s="243"/>
      <c r="C28" s="171" t="str">
        <f>IFERROR(VLOOKUP(CONCATENATE($Q$2,"-",$A28),FolhasPgto!$A:$Q,4,FALSE),"")</f>
        <v/>
      </c>
      <c r="D28" s="172" t="str">
        <f>IFERROR(VLOOKUP(CONCATENATE($Q$2,"-",$A28),FolhasPgto!$A:$Q,5,FALSE),"")</f>
        <v/>
      </c>
      <c r="E28" s="357" t="str">
        <f>IFERROR(VLOOKUP(CONCATENATE($Q$2,"-",$A28),FolhasPgto!$A:$T,E$11,FALSE),"")</f>
        <v/>
      </c>
      <c r="F28" s="357" t="str">
        <f>IFERROR(VLOOKUP(CONCATENATE($Q$2,"-",$A28),FolhasPgto!$A:$T,F$11,FALSE),"")</f>
        <v/>
      </c>
      <c r="G28" s="357" t="str">
        <f>IFERROR(VLOOKUP(CONCATENATE($Q$2,"-",$A28),FolhasPgto!$A:$T,G$11,FALSE),"")</f>
        <v/>
      </c>
      <c r="H28" s="357" t="str">
        <f>IFERROR(VLOOKUP(CONCATENATE($Q$2,"-",$A28),FolhasPgto!$A:$T,H$11,FALSE),"")</f>
        <v/>
      </c>
      <c r="I28" s="357" t="str">
        <f>IFERROR(VLOOKUP(CONCATENATE($Q$2,"-",$A28),FolhasPgto!$A:$T,I$11,FALSE),"")</f>
        <v/>
      </c>
      <c r="J28" s="357" t="str">
        <f>IFERROR(VLOOKUP(CONCATENATE($Q$2,"-",$A28),FolhasPgto!$A:$T,J$11,FALSE),"")</f>
        <v/>
      </c>
      <c r="K28" s="358" t="str">
        <f>IFERROR(VLOOKUP(CONCATENATE($Q$2,"-",$A28),FolhasPgto!$A:$T,K$11,FALSE),"")</f>
        <v/>
      </c>
      <c r="L28" s="358" t="str">
        <f>IFERROR(VLOOKUP(CONCATENATE($Q$2,"-",$A28),FolhasPgto!$A:$T,L$11,FALSE),"")</f>
        <v/>
      </c>
      <c r="M28" s="358" t="str">
        <f>IFERROR(VLOOKUP(CONCATENATE($Q$2,"-",$A28),FolhasPgto!$A:$T,M$11,FALSE),"")</f>
        <v/>
      </c>
      <c r="N28" s="358" t="str">
        <f>IFERROR(VLOOKUP(CONCATENATE($Q$2,"-",$A28),FolhasPgto!$A:$T,N$11,FALSE),"")</f>
        <v/>
      </c>
      <c r="O28" s="358" t="str">
        <f>IFERROR(VLOOKUP(CONCATENATE($Q$2,"-",$A28),FolhasPgto!$A:$T,O$11,FALSE),"")</f>
        <v/>
      </c>
      <c r="P28" s="359" t="str">
        <f>IFERROR(VLOOKUP(CONCATENATE($Q$2,"-",$A28),FolhasPgto!$A:$T,P$11,FALSE),"")</f>
        <v/>
      </c>
      <c r="Q28" s="360" t="str">
        <f t="shared" si="2"/>
        <v/>
      </c>
      <c r="R28" s="136"/>
    </row>
    <row r="29" spans="1:18">
      <c r="A29">
        <v>16</v>
      </c>
      <c r="B29" s="243"/>
      <c r="C29" s="171" t="str">
        <f>IFERROR(VLOOKUP(CONCATENATE($Q$2,"-",$A29),FolhasPgto!$A:$Q,4,FALSE),"")</f>
        <v/>
      </c>
      <c r="D29" s="172" t="str">
        <f>IFERROR(VLOOKUP(CONCATENATE($Q$2,"-",$A29),FolhasPgto!$A:$Q,5,FALSE),"")</f>
        <v/>
      </c>
      <c r="E29" s="357" t="str">
        <f>IFERROR(VLOOKUP(CONCATENATE($Q$2,"-",$A29),FolhasPgto!$A:$T,E$11,FALSE),"")</f>
        <v/>
      </c>
      <c r="F29" s="357" t="str">
        <f>IFERROR(VLOOKUP(CONCATENATE($Q$2,"-",$A29),FolhasPgto!$A:$T,F$11,FALSE),"")</f>
        <v/>
      </c>
      <c r="G29" s="357" t="str">
        <f>IFERROR(VLOOKUP(CONCATENATE($Q$2,"-",$A29),FolhasPgto!$A:$T,G$11,FALSE),"")</f>
        <v/>
      </c>
      <c r="H29" s="357" t="str">
        <f>IFERROR(VLOOKUP(CONCATENATE($Q$2,"-",$A29),FolhasPgto!$A:$T,H$11,FALSE),"")</f>
        <v/>
      </c>
      <c r="I29" s="357" t="str">
        <f>IFERROR(VLOOKUP(CONCATENATE($Q$2,"-",$A29),FolhasPgto!$A:$T,I$11,FALSE),"")</f>
        <v/>
      </c>
      <c r="J29" s="357" t="str">
        <f>IFERROR(VLOOKUP(CONCATENATE($Q$2,"-",$A29),FolhasPgto!$A:$T,J$11,FALSE),"")</f>
        <v/>
      </c>
      <c r="K29" s="358" t="str">
        <f>IFERROR(VLOOKUP(CONCATENATE($Q$2,"-",$A29),FolhasPgto!$A:$T,K$11,FALSE),"")</f>
        <v/>
      </c>
      <c r="L29" s="358" t="str">
        <f>IFERROR(VLOOKUP(CONCATENATE($Q$2,"-",$A29),FolhasPgto!$A:$T,L$11,FALSE),"")</f>
        <v/>
      </c>
      <c r="M29" s="358" t="str">
        <f>IFERROR(VLOOKUP(CONCATENATE($Q$2,"-",$A29),FolhasPgto!$A:$T,M$11,FALSE),"")</f>
        <v/>
      </c>
      <c r="N29" s="358" t="str">
        <f>IFERROR(VLOOKUP(CONCATENATE($Q$2,"-",$A29),FolhasPgto!$A:$T,N$11,FALSE),"")</f>
        <v/>
      </c>
      <c r="O29" s="358" t="str">
        <f>IFERROR(VLOOKUP(CONCATENATE($Q$2,"-",$A29),FolhasPgto!$A:$T,O$11,FALSE),"")</f>
        <v/>
      </c>
      <c r="P29" s="359" t="str">
        <f>IFERROR(VLOOKUP(CONCATENATE($Q$2,"-",$A29),FolhasPgto!$A:$T,P$11,FALSE),"")</f>
        <v/>
      </c>
      <c r="Q29" s="360" t="str">
        <f t="shared" si="2"/>
        <v/>
      </c>
      <c r="R29" s="136"/>
    </row>
    <row r="30" spans="1:18">
      <c r="A30">
        <v>17</v>
      </c>
      <c r="B30" s="243"/>
      <c r="C30" s="171" t="str">
        <f>IFERROR(VLOOKUP(CONCATENATE($Q$2,"-",$A30),FolhasPgto!$A:$Q,4,FALSE),"")</f>
        <v/>
      </c>
      <c r="D30" s="172" t="str">
        <f>IFERROR(VLOOKUP(CONCATENATE($Q$2,"-",$A30),FolhasPgto!$A:$Q,5,FALSE),"")</f>
        <v/>
      </c>
      <c r="E30" s="357" t="str">
        <f>IFERROR(VLOOKUP(CONCATENATE($Q$2,"-",$A30),FolhasPgto!$A:$T,E$11,FALSE),"")</f>
        <v/>
      </c>
      <c r="F30" s="357" t="str">
        <f>IFERROR(VLOOKUP(CONCATENATE($Q$2,"-",$A30),FolhasPgto!$A:$T,F$11,FALSE),"")</f>
        <v/>
      </c>
      <c r="G30" s="357" t="str">
        <f>IFERROR(VLOOKUP(CONCATENATE($Q$2,"-",$A30),FolhasPgto!$A:$T,G$11,FALSE),"")</f>
        <v/>
      </c>
      <c r="H30" s="357" t="str">
        <f>IFERROR(VLOOKUP(CONCATENATE($Q$2,"-",$A30),FolhasPgto!$A:$T,H$11,FALSE),"")</f>
        <v/>
      </c>
      <c r="I30" s="357" t="str">
        <f>IFERROR(VLOOKUP(CONCATENATE($Q$2,"-",$A30),FolhasPgto!$A:$T,I$11,FALSE),"")</f>
        <v/>
      </c>
      <c r="J30" s="357" t="str">
        <f>IFERROR(VLOOKUP(CONCATENATE($Q$2,"-",$A30),FolhasPgto!$A:$T,J$11,FALSE),"")</f>
        <v/>
      </c>
      <c r="K30" s="358" t="str">
        <f>IFERROR(VLOOKUP(CONCATENATE($Q$2,"-",$A30),FolhasPgto!$A:$T,K$11,FALSE),"")</f>
        <v/>
      </c>
      <c r="L30" s="358" t="str">
        <f>IFERROR(VLOOKUP(CONCATENATE($Q$2,"-",$A30),FolhasPgto!$A:$T,L$11,FALSE),"")</f>
        <v/>
      </c>
      <c r="M30" s="358" t="str">
        <f>IFERROR(VLOOKUP(CONCATENATE($Q$2,"-",$A30),FolhasPgto!$A:$T,M$11,FALSE),"")</f>
        <v/>
      </c>
      <c r="N30" s="358" t="str">
        <f>IFERROR(VLOOKUP(CONCATENATE($Q$2,"-",$A30),FolhasPgto!$A:$T,N$11,FALSE),"")</f>
        <v/>
      </c>
      <c r="O30" s="358" t="str">
        <f>IFERROR(VLOOKUP(CONCATENATE($Q$2,"-",$A30),FolhasPgto!$A:$T,O$11,FALSE),"")</f>
        <v/>
      </c>
      <c r="P30" s="359" t="str">
        <f>IFERROR(VLOOKUP(CONCATENATE($Q$2,"-",$A30),FolhasPgto!$A:$T,P$11,FALSE),"")</f>
        <v/>
      </c>
      <c r="Q30" s="360" t="str">
        <f t="shared" si="2"/>
        <v/>
      </c>
      <c r="R30" s="136"/>
    </row>
    <row r="31" spans="1:18">
      <c r="A31">
        <v>18</v>
      </c>
      <c r="B31" s="243"/>
      <c r="C31" s="171" t="str">
        <f>IFERROR(VLOOKUP(CONCATENATE($Q$2,"-",$A31),FolhasPgto!$A:$Q,4,FALSE),"")</f>
        <v/>
      </c>
      <c r="D31" s="172" t="str">
        <f>IFERROR(VLOOKUP(CONCATENATE($Q$2,"-",$A31),FolhasPgto!$A:$Q,5,FALSE),"")</f>
        <v/>
      </c>
      <c r="E31" s="357" t="str">
        <f>IFERROR(VLOOKUP(CONCATENATE($Q$2,"-",$A31),FolhasPgto!$A:$T,E$11,FALSE),"")</f>
        <v/>
      </c>
      <c r="F31" s="357" t="str">
        <f>IFERROR(VLOOKUP(CONCATENATE($Q$2,"-",$A31),FolhasPgto!$A:$T,F$11,FALSE),"")</f>
        <v/>
      </c>
      <c r="G31" s="357" t="str">
        <f>IFERROR(VLOOKUP(CONCATENATE($Q$2,"-",$A31),FolhasPgto!$A:$T,G$11,FALSE),"")</f>
        <v/>
      </c>
      <c r="H31" s="357" t="str">
        <f>IFERROR(VLOOKUP(CONCATENATE($Q$2,"-",$A31),FolhasPgto!$A:$T,H$11,FALSE),"")</f>
        <v/>
      </c>
      <c r="I31" s="357" t="str">
        <f>IFERROR(VLOOKUP(CONCATENATE($Q$2,"-",$A31),FolhasPgto!$A:$T,I$11,FALSE),"")</f>
        <v/>
      </c>
      <c r="J31" s="357" t="str">
        <f>IFERROR(VLOOKUP(CONCATENATE($Q$2,"-",$A31),FolhasPgto!$A:$T,J$11,FALSE),"")</f>
        <v/>
      </c>
      <c r="K31" s="358" t="str">
        <f>IFERROR(VLOOKUP(CONCATENATE($Q$2,"-",$A31),FolhasPgto!$A:$T,K$11,FALSE),"")</f>
        <v/>
      </c>
      <c r="L31" s="358" t="str">
        <f>IFERROR(VLOOKUP(CONCATENATE($Q$2,"-",$A31),FolhasPgto!$A:$T,L$11,FALSE),"")</f>
        <v/>
      </c>
      <c r="M31" s="358" t="str">
        <f>IFERROR(VLOOKUP(CONCATENATE($Q$2,"-",$A31),FolhasPgto!$A:$T,M$11,FALSE),"")</f>
        <v/>
      </c>
      <c r="N31" s="358" t="str">
        <f>IFERROR(VLOOKUP(CONCATENATE($Q$2,"-",$A31),FolhasPgto!$A:$T,N$11,FALSE),"")</f>
        <v/>
      </c>
      <c r="O31" s="358" t="str">
        <f>IFERROR(VLOOKUP(CONCATENATE($Q$2,"-",$A31),FolhasPgto!$A:$T,O$11,FALSE),"")</f>
        <v/>
      </c>
      <c r="P31" s="359" t="str">
        <f>IFERROR(VLOOKUP(CONCATENATE($Q$2,"-",$A31),FolhasPgto!$A:$T,P$11,FALSE),"")</f>
        <v/>
      </c>
      <c r="Q31" s="360" t="str">
        <f t="shared" si="2"/>
        <v/>
      </c>
      <c r="R31" s="136"/>
    </row>
    <row r="32" spans="1:18">
      <c r="A32">
        <v>19</v>
      </c>
      <c r="B32" s="243"/>
      <c r="C32" s="171" t="str">
        <f>IFERROR(VLOOKUP(CONCATENATE($Q$2,"-",$A32),FolhasPgto!$A:$Q,4,FALSE),"")</f>
        <v/>
      </c>
      <c r="D32" s="172" t="str">
        <f>IFERROR(VLOOKUP(CONCATENATE($Q$2,"-",$A32),FolhasPgto!$A:$Q,5,FALSE),"")</f>
        <v/>
      </c>
      <c r="E32" s="357" t="str">
        <f>IFERROR(VLOOKUP(CONCATENATE($Q$2,"-",$A32),FolhasPgto!$A:$T,E$11,FALSE),"")</f>
        <v/>
      </c>
      <c r="F32" s="357" t="str">
        <f>IFERROR(VLOOKUP(CONCATENATE($Q$2,"-",$A32),FolhasPgto!$A:$T,F$11,FALSE),"")</f>
        <v/>
      </c>
      <c r="G32" s="357" t="str">
        <f>IFERROR(VLOOKUP(CONCATENATE($Q$2,"-",$A32),FolhasPgto!$A:$T,G$11,FALSE),"")</f>
        <v/>
      </c>
      <c r="H32" s="357" t="str">
        <f>IFERROR(VLOOKUP(CONCATENATE($Q$2,"-",$A32),FolhasPgto!$A:$T,H$11,FALSE),"")</f>
        <v/>
      </c>
      <c r="I32" s="357" t="str">
        <f>IFERROR(VLOOKUP(CONCATENATE($Q$2,"-",$A32),FolhasPgto!$A:$T,I$11,FALSE),"")</f>
        <v/>
      </c>
      <c r="J32" s="357" t="str">
        <f>IFERROR(VLOOKUP(CONCATENATE($Q$2,"-",$A32),FolhasPgto!$A:$T,J$11,FALSE),"")</f>
        <v/>
      </c>
      <c r="K32" s="358" t="str">
        <f>IFERROR(VLOOKUP(CONCATENATE($Q$2,"-",$A32),FolhasPgto!$A:$T,K$11,FALSE),"")</f>
        <v/>
      </c>
      <c r="L32" s="358" t="str">
        <f>IFERROR(VLOOKUP(CONCATENATE($Q$2,"-",$A32),FolhasPgto!$A:$T,L$11,FALSE),"")</f>
        <v/>
      </c>
      <c r="M32" s="358" t="str">
        <f>IFERROR(VLOOKUP(CONCATENATE($Q$2,"-",$A32),FolhasPgto!$A:$T,M$11,FALSE),"")</f>
        <v/>
      </c>
      <c r="N32" s="358" t="str">
        <f>IFERROR(VLOOKUP(CONCATENATE($Q$2,"-",$A32),FolhasPgto!$A:$T,N$11,FALSE),"")</f>
        <v/>
      </c>
      <c r="O32" s="358" t="str">
        <f>IFERROR(VLOOKUP(CONCATENATE($Q$2,"-",$A32),FolhasPgto!$A:$T,O$11,FALSE),"")</f>
        <v/>
      </c>
      <c r="P32" s="359" t="str">
        <f>IFERROR(VLOOKUP(CONCATENATE($Q$2,"-",$A32),FolhasPgto!$A:$T,P$11,FALSE),"")</f>
        <v/>
      </c>
      <c r="Q32" s="360" t="str">
        <f t="shared" si="2"/>
        <v/>
      </c>
      <c r="R32" s="136"/>
    </row>
    <row r="33" spans="1:18">
      <c r="A33">
        <v>20</v>
      </c>
      <c r="B33" s="243"/>
      <c r="C33" s="171" t="str">
        <f>IFERROR(VLOOKUP(CONCATENATE($Q$2,"-",$A33),FolhasPgto!$A:$Q,4,FALSE),"")</f>
        <v/>
      </c>
      <c r="D33" s="172" t="str">
        <f>IFERROR(VLOOKUP(CONCATENATE($Q$2,"-",$A33),FolhasPgto!$A:$Q,5,FALSE),"")</f>
        <v/>
      </c>
      <c r="E33" s="357" t="str">
        <f>IFERROR(VLOOKUP(CONCATENATE($Q$2,"-",$A33),FolhasPgto!$A:$T,E$11,FALSE),"")</f>
        <v/>
      </c>
      <c r="F33" s="357" t="str">
        <f>IFERROR(VLOOKUP(CONCATENATE($Q$2,"-",$A33),FolhasPgto!$A:$T,F$11,FALSE),"")</f>
        <v/>
      </c>
      <c r="G33" s="357" t="str">
        <f>IFERROR(VLOOKUP(CONCATENATE($Q$2,"-",$A33),FolhasPgto!$A:$T,G$11,FALSE),"")</f>
        <v/>
      </c>
      <c r="H33" s="357" t="str">
        <f>IFERROR(VLOOKUP(CONCATENATE($Q$2,"-",$A33),FolhasPgto!$A:$T,H$11,FALSE),"")</f>
        <v/>
      </c>
      <c r="I33" s="357" t="str">
        <f>IFERROR(VLOOKUP(CONCATENATE($Q$2,"-",$A33),FolhasPgto!$A:$T,I$11,FALSE),"")</f>
        <v/>
      </c>
      <c r="J33" s="357" t="str">
        <f>IFERROR(VLOOKUP(CONCATENATE($Q$2,"-",$A33),FolhasPgto!$A:$T,J$11,FALSE),"")</f>
        <v/>
      </c>
      <c r="K33" s="358" t="str">
        <f>IFERROR(VLOOKUP(CONCATENATE($Q$2,"-",$A33),FolhasPgto!$A:$T,K$11,FALSE),"")</f>
        <v/>
      </c>
      <c r="L33" s="358" t="str">
        <f>IFERROR(VLOOKUP(CONCATENATE($Q$2,"-",$A33),FolhasPgto!$A:$T,L$11,FALSE),"")</f>
        <v/>
      </c>
      <c r="M33" s="358" t="str">
        <f>IFERROR(VLOOKUP(CONCATENATE($Q$2,"-",$A33),FolhasPgto!$A:$T,M$11,FALSE),"")</f>
        <v/>
      </c>
      <c r="N33" s="358" t="str">
        <f>IFERROR(VLOOKUP(CONCATENATE($Q$2,"-",$A33),FolhasPgto!$A:$T,N$11,FALSE),"")</f>
        <v/>
      </c>
      <c r="O33" s="358" t="str">
        <f>IFERROR(VLOOKUP(CONCATENATE($Q$2,"-",$A33),FolhasPgto!$A:$T,O$11,FALSE),"")</f>
        <v/>
      </c>
      <c r="P33" s="359" t="str">
        <f>IFERROR(VLOOKUP(CONCATENATE($Q$2,"-",$A33),FolhasPgto!$A:$T,P$11,FALSE),"")</f>
        <v/>
      </c>
      <c r="Q33" s="360" t="str">
        <f t="shared" si="2"/>
        <v/>
      </c>
      <c r="R33" s="136"/>
    </row>
    <row r="34" spans="1:18">
      <c r="A34">
        <v>21</v>
      </c>
      <c r="B34" s="243"/>
      <c r="C34" s="171" t="str">
        <f>IFERROR(VLOOKUP(CONCATENATE($Q$2,"-",$A34),FolhasPgto!$A:$Q,4,FALSE),"")</f>
        <v/>
      </c>
      <c r="D34" s="172" t="str">
        <f>IFERROR(VLOOKUP(CONCATENATE($Q$2,"-",$A34),FolhasPgto!$A:$Q,5,FALSE),"")</f>
        <v/>
      </c>
      <c r="E34" s="357" t="str">
        <f>IFERROR(VLOOKUP(CONCATENATE($Q$2,"-",$A34),FolhasPgto!$A:$T,E$11,FALSE),"")</f>
        <v/>
      </c>
      <c r="F34" s="357" t="str">
        <f>IFERROR(VLOOKUP(CONCATENATE($Q$2,"-",$A34),FolhasPgto!$A:$T,F$11,FALSE),"")</f>
        <v/>
      </c>
      <c r="G34" s="357" t="str">
        <f>IFERROR(VLOOKUP(CONCATENATE($Q$2,"-",$A34),FolhasPgto!$A:$T,G$11,FALSE),"")</f>
        <v/>
      </c>
      <c r="H34" s="357" t="str">
        <f>IFERROR(VLOOKUP(CONCATENATE($Q$2,"-",$A34),FolhasPgto!$A:$T,H$11,FALSE),"")</f>
        <v/>
      </c>
      <c r="I34" s="357" t="str">
        <f>IFERROR(VLOOKUP(CONCATENATE($Q$2,"-",$A34),FolhasPgto!$A:$T,I$11,FALSE),"")</f>
        <v/>
      </c>
      <c r="J34" s="357" t="str">
        <f>IFERROR(VLOOKUP(CONCATENATE($Q$2,"-",$A34),FolhasPgto!$A:$T,J$11,FALSE),"")</f>
        <v/>
      </c>
      <c r="K34" s="358" t="str">
        <f>IFERROR(VLOOKUP(CONCATENATE($Q$2,"-",$A34),FolhasPgto!$A:$T,K$11,FALSE),"")</f>
        <v/>
      </c>
      <c r="L34" s="358" t="str">
        <f>IFERROR(VLOOKUP(CONCATENATE($Q$2,"-",$A34),FolhasPgto!$A:$T,L$11,FALSE),"")</f>
        <v/>
      </c>
      <c r="M34" s="358" t="str">
        <f>IFERROR(VLOOKUP(CONCATENATE($Q$2,"-",$A34),FolhasPgto!$A:$T,M$11,FALSE),"")</f>
        <v/>
      </c>
      <c r="N34" s="358" t="str">
        <f>IFERROR(VLOOKUP(CONCATENATE($Q$2,"-",$A34),FolhasPgto!$A:$T,N$11,FALSE),"")</f>
        <v/>
      </c>
      <c r="O34" s="358" t="str">
        <f>IFERROR(VLOOKUP(CONCATENATE($Q$2,"-",$A34),FolhasPgto!$A:$T,O$11,FALSE),"")</f>
        <v/>
      </c>
      <c r="P34" s="359" t="str">
        <f>IFERROR(VLOOKUP(CONCATENATE($Q$2,"-",$A34),FolhasPgto!$A:$T,P$11,FALSE),"")</f>
        <v/>
      </c>
      <c r="Q34" s="360" t="str">
        <f t="shared" si="2"/>
        <v/>
      </c>
      <c r="R34" s="136"/>
    </row>
    <row r="35" spans="1:18">
      <c r="A35">
        <v>22</v>
      </c>
      <c r="B35" s="243"/>
      <c r="C35" s="171" t="str">
        <f>IFERROR(VLOOKUP(CONCATENATE($Q$2,"-",$A35),FolhasPgto!$A:$Q,4,FALSE),"")</f>
        <v/>
      </c>
      <c r="D35" s="172" t="str">
        <f>IFERROR(VLOOKUP(CONCATENATE($Q$2,"-",$A35),FolhasPgto!$A:$Q,5,FALSE),"")</f>
        <v/>
      </c>
      <c r="E35" s="357" t="str">
        <f>IFERROR(VLOOKUP(CONCATENATE($Q$2,"-",$A35),FolhasPgto!$A:$T,E$11,FALSE),"")</f>
        <v/>
      </c>
      <c r="F35" s="357" t="str">
        <f>IFERROR(VLOOKUP(CONCATENATE($Q$2,"-",$A35),FolhasPgto!$A:$T,F$11,FALSE),"")</f>
        <v/>
      </c>
      <c r="G35" s="357" t="str">
        <f>IFERROR(VLOOKUP(CONCATENATE($Q$2,"-",$A35),FolhasPgto!$A:$T,G$11,FALSE),"")</f>
        <v/>
      </c>
      <c r="H35" s="357" t="str">
        <f>IFERROR(VLOOKUP(CONCATENATE($Q$2,"-",$A35),FolhasPgto!$A:$T,H$11,FALSE),"")</f>
        <v/>
      </c>
      <c r="I35" s="357" t="str">
        <f>IFERROR(VLOOKUP(CONCATENATE($Q$2,"-",$A35),FolhasPgto!$A:$T,I$11,FALSE),"")</f>
        <v/>
      </c>
      <c r="J35" s="357" t="str">
        <f>IFERROR(VLOOKUP(CONCATENATE($Q$2,"-",$A35),FolhasPgto!$A:$T,J$11,FALSE),"")</f>
        <v/>
      </c>
      <c r="K35" s="358" t="str">
        <f>IFERROR(VLOOKUP(CONCATENATE($Q$2,"-",$A35),FolhasPgto!$A:$T,K$11,FALSE),"")</f>
        <v/>
      </c>
      <c r="L35" s="358" t="str">
        <f>IFERROR(VLOOKUP(CONCATENATE($Q$2,"-",$A35),FolhasPgto!$A:$T,L$11,FALSE),"")</f>
        <v/>
      </c>
      <c r="M35" s="358" t="str">
        <f>IFERROR(VLOOKUP(CONCATENATE($Q$2,"-",$A35),FolhasPgto!$A:$T,M$11,FALSE),"")</f>
        <v/>
      </c>
      <c r="N35" s="358" t="str">
        <f>IFERROR(VLOOKUP(CONCATENATE($Q$2,"-",$A35),FolhasPgto!$A:$T,N$11,FALSE),"")</f>
        <v/>
      </c>
      <c r="O35" s="358" t="str">
        <f>IFERROR(VLOOKUP(CONCATENATE($Q$2,"-",$A35),FolhasPgto!$A:$T,O$11,FALSE),"")</f>
        <v/>
      </c>
      <c r="P35" s="359" t="str">
        <f>IFERROR(VLOOKUP(CONCATENATE($Q$2,"-",$A35),FolhasPgto!$A:$T,P$11,FALSE),"")</f>
        <v/>
      </c>
      <c r="Q35" s="360" t="str">
        <f t="shared" si="2"/>
        <v/>
      </c>
      <c r="R35" s="136"/>
    </row>
    <row r="36" spans="1:18">
      <c r="A36">
        <v>23</v>
      </c>
      <c r="B36" s="243"/>
      <c r="C36" s="171" t="str">
        <f>IFERROR(VLOOKUP(CONCATENATE($Q$2,"-",$A36),FolhasPgto!$A:$Q,4,FALSE),"")</f>
        <v/>
      </c>
      <c r="D36" s="172" t="str">
        <f>IFERROR(VLOOKUP(CONCATENATE($Q$2,"-",$A36),FolhasPgto!$A:$Q,5,FALSE),"")</f>
        <v/>
      </c>
      <c r="E36" s="357" t="str">
        <f>IFERROR(VLOOKUP(CONCATENATE($Q$2,"-",$A36),FolhasPgto!$A:$T,E$11,FALSE),"")</f>
        <v/>
      </c>
      <c r="F36" s="357" t="str">
        <f>IFERROR(VLOOKUP(CONCATENATE($Q$2,"-",$A36),FolhasPgto!$A:$T,F$11,FALSE),"")</f>
        <v/>
      </c>
      <c r="G36" s="357" t="str">
        <f>IFERROR(VLOOKUP(CONCATENATE($Q$2,"-",$A36),FolhasPgto!$A:$T,G$11,FALSE),"")</f>
        <v/>
      </c>
      <c r="H36" s="357" t="str">
        <f>IFERROR(VLOOKUP(CONCATENATE($Q$2,"-",$A36),FolhasPgto!$A:$T,H$11,FALSE),"")</f>
        <v/>
      </c>
      <c r="I36" s="357" t="str">
        <f>IFERROR(VLOOKUP(CONCATENATE($Q$2,"-",$A36),FolhasPgto!$A:$T,I$11,FALSE),"")</f>
        <v/>
      </c>
      <c r="J36" s="357" t="str">
        <f>IFERROR(VLOOKUP(CONCATENATE($Q$2,"-",$A36),FolhasPgto!$A:$T,J$11,FALSE),"")</f>
        <v/>
      </c>
      <c r="K36" s="358" t="str">
        <f>IFERROR(VLOOKUP(CONCATENATE($Q$2,"-",$A36),FolhasPgto!$A:$T,K$11,FALSE),"")</f>
        <v/>
      </c>
      <c r="L36" s="358" t="str">
        <f>IFERROR(VLOOKUP(CONCATENATE($Q$2,"-",$A36),FolhasPgto!$A:$T,L$11,FALSE),"")</f>
        <v/>
      </c>
      <c r="M36" s="358" t="str">
        <f>IFERROR(VLOOKUP(CONCATENATE($Q$2,"-",$A36),FolhasPgto!$A:$T,M$11,FALSE),"")</f>
        <v/>
      </c>
      <c r="N36" s="358" t="str">
        <f>IFERROR(VLOOKUP(CONCATENATE($Q$2,"-",$A36),FolhasPgto!$A:$T,N$11,FALSE),"")</f>
        <v/>
      </c>
      <c r="O36" s="358" t="str">
        <f>IFERROR(VLOOKUP(CONCATENATE($Q$2,"-",$A36),FolhasPgto!$A:$T,O$11,FALSE),"")</f>
        <v/>
      </c>
      <c r="P36" s="359" t="str">
        <f>IFERROR(VLOOKUP(CONCATENATE($Q$2,"-",$A36),FolhasPgto!$A:$T,P$11,FALSE),"")</f>
        <v/>
      </c>
      <c r="Q36" s="360" t="str">
        <f t="shared" si="2"/>
        <v/>
      </c>
      <c r="R36" s="136"/>
    </row>
    <row r="37" spans="1:18">
      <c r="A37">
        <v>24</v>
      </c>
      <c r="B37" s="243"/>
      <c r="C37" s="171" t="str">
        <f>IFERROR(VLOOKUP(CONCATENATE($Q$2,"-",$A37),FolhasPgto!$A:$Q,4,FALSE),"")</f>
        <v/>
      </c>
      <c r="D37" s="172" t="str">
        <f>IFERROR(VLOOKUP(CONCATENATE($Q$2,"-",$A37),FolhasPgto!$A:$Q,5,FALSE),"")</f>
        <v/>
      </c>
      <c r="E37" s="357" t="str">
        <f>IFERROR(VLOOKUP(CONCATENATE($Q$2,"-",$A37),FolhasPgto!$A:$T,E$11,FALSE),"")</f>
        <v/>
      </c>
      <c r="F37" s="357" t="str">
        <f>IFERROR(VLOOKUP(CONCATENATE($Q$2,"-",$A37),FolhasPgto!$A:$T,F$11,FALSE),"")</f>
        <v/>
      </c>
      <c r="G37" s="357" t="str">
        <f>IFERROR(VLOOKUP(CONCATENATE($Q$2,"-",$A37),FolhasPgto!$A:$T,G$11,FALSE),"")</f>
        <v/>
      </c>
      <c r="H37" s="357" t="str">
        <f>IFERROR(VLOOKUP(CONCATENATE($Q$2,"-",$A37),FolhasPgto!$A:$T,H$11,FALSE),"")</f>
        <v/>
      </c>
      <c r="I37" s="357" t="str">
        <f>IFERROR(VLOOKUP(CONCATENATE($Q$2,"-",$A37),FolhasPgto!$A:$T,I$11,FALSE),"")</f>
        <v/>
      </c>
      <c r="J37" s="357" t="str">
        <f>IFERROR(VLOOKUP(CONCATENATE($Q$2,"-",$A37),FolhasPgto!$A:$T,J$11,FALSE),"")</f>
        <v/>
      </c>
      <c r="K37" s="358" t="str">
        <f>IFERROR(VLOOKUP(CONCATENATE($Q$2,"-",$A37),FolhasPgto!$A:$T,K$11,FALSE),"")</f>
        <v/>
      </c>
      <c r="L37" s="358" t="str">
        <f>IFERROR(VLOOKUP(CONCATENATE($Q$2,"-",$A37),FolhasPgto!$A:$T,L$11,FALSE),"")</f>
        <v/>
      </c>
      <c r="M37" s="358" t="str">
        <f>IFERROR(VLOOKUP(CONCATENATE($Q$2,"-",$A37),FolhasPgto!$A:$T,M$11,FALSE),"")</f>
        <v/>
      </c>
      <c r="N37" s="358" t="str">
        <f>IFERROR(VLOOKUP(CONCATENATE($Q$2,"-",$A37),FolhasPgto!$A:$T,N$11,FALSE),"")</f>
        <v/>
      </c>
      <c r="O37" s="358" t="str">
        <f>IFERROR(VLOOKUP(CONCATENATE($Q$2,"-",$A37),FolhasPgto!$A:$T,O$11,FALSE),"")</f>
        <v/>
      </c>
      <c r="P37" s="359" t="str">
        <f>IFERROR(VLOOKUP(CONCATENATE($Q$2,"-",$A37),FolhasPgto!$A:$T,P$11,FALSE),"")</f>
        <v/>
      </c>
      <c r="Q37" s="360" t="str">
        <f t="shared" si="2"/>
        <v/>
      </c>
      <c r="R37" s="136"/>
    </row>
    <row r="38" spans="1:18">
      <c r="A38">
        <v>25</v>
      </c>
      <c r="B38" s="243"/>
      <c r="C38" s="171" t="str">
        <f>IFERROR(VLOOKUP(CONCATENATE($Q$2,"-",$A38),FolhasPgto!$A:$Q,4,FALSE),"")</f>
        <v/>
      </c>
      <c r="D38" s="172" t="str">
        <f>IFERROR(VLOOKUP(CONCATENATE($Q$2,"-",$A38),FolhasPgto!$A:$Q,5,FALSE),"")</f>
        <v/>
      </c>
      <c r="E38" s="357" t="str">
        <f>IFERROR(VLOOKUP(CONCATENATE($Q$2,"-",$A38),FolhasPgto!$A:$T,E$11,FALSE),"")</f>
        <v/>
      </c>
      <c r="F38" s="357" t="str">
        <f>IFERROR(VLOOKUP(CONCATENATE($Q$2,"-",$A38),FolhasPgto!$A:$T,F$11,FALSE),"")</f>
        <v/>
      </c>
      <c r="G38" s="357" t="str">
        <f>IFERROR(VLOOKUP(CONCATENATE($Q$2,"-",$A38),FolhasPgto!$A:$T,G$11,FALSE),"")</f>
        <v/>
      </c>
      <c r="H38" s="357" t="str">
        <f>IFERROR(VLOOKUP(CONCATENATE($Q$2,"-",$A38),FolhasPgto!$A:$T,H$11,FALSE),"")</f>
        <v/>
      </c>
      <c r="I38" s="357" t="str">
        <f>IFERROR(VLOOKUP(CONCATENATE($Q$2,"-",$A38),FolhasPgto!$A:$T,I$11,FALSE),"")</f>
        <v/>
      </c>
      <c r="J38" s="357" t="str">
        <f>IFERROR(VLOOKUP(CONCATENATE($Q$2,"-",$A38),FolhasPgto!$A:$T,J$11,FALSE),"")</f>
        <v/>
      </c>
      <c r="K38" s="358" t="str">
        <f>IFERROR(VLOOKUP(CONCATENATE($Q$2,"-",$A38),FolhasPgto!$A:$T,K$11,FALSE),"")</f>
        <v/>
      </c>
      <c r="L38" s="358" t="str">
        <f>IFERROR(VLOOKUP(CONCATENATE($Q$2,"-",$A38),FolhasPgto!$A:$T,L$11,FALSE),"")</f>
        <v/>
      </c>
      <c r="M38" s="358" t="str">
        <f>IFERROR(VLOOKUP(CONCATENATE($Q$2,"-",$A38),FolhasPgto!$A:$T,M$11,FALSE),"")</f>
        <v/>
      </c>
      <c r="N38" s="358" t="str">
        <f>IFERROR(VLOOKUP(CONCATENATE($Q$2,"-",$A38),FolhasPgto!$A:$T,N$11,FALSE),"")</f>
        <v/>
      </c>
      <c r="O38" s="358" t="str">
        <f>IFERROR(VLOOKUP(CONCATENATE($Q$2,"-",$A38),FolhasPgto!$A:$T,O$11,FALSE),"")</f>
        <v/>
      </c>
      <c r="P38" s="359" t="str">
        <f>IFERROR(VLOOKUP(CONCATENATE($Q$2,"-",$A38),FolhasPgto!$A:$T,P$11,FALSE),"")</f>
        <v/>
      </c>
      <c r="Q38" s="360" t="str">
        <f t="shared" si="2"/>
        <v/>
      </c>
      <c r="R38" s="136"/>
    </row>
    <row r="39" spans="1:18">
      <c r="A39">
        <v>26</v>
      </c>
      <c r="B39" s="243"/>
      <c r="C39" s="171" t="str">
        <f>IFERROR(VLOOKUP(CONCATENATE($Q$2,"-",$A39),FolhasPgto!$A:$Q,4,FALSE),"")</f>
        <v/>
      </c>
      <c r="D39" s="172" t="str">
        <f>IFERROR(VLOOKUP(CONCATENATE($Q$2,"-",$A39),FolhasPgto!$A:$Q,5,FALSE),"")</f>
        <v/>
      </c>
      <c r="E39" s="357" t="str">
        <f>IFERROR(VLOOKUP(CONCATENATE($Q$2,"-",$A39),FolhasPgto!$A:$T,E$11,FALSE),"")</f>
        <v/>
      </c>
      <c r="F39" s="357" t="str">
        <f>IFERROR(VLOOKUP(CONCATENATE($Q$2,"-",$A39),FolhasPgto!$A:$T,F$11,FALSE),"")</f>
        <v/>
      </c>
      <c r="G39" s="357" t="str">
        <f>IFERROR(VLOOKUP(CONCATENATE($Q$2,"-",$A39),FolhasPgto!$A:$T,G$11,FALSE),"")</f>
        <v/>
      </c>
      <c r="H39" s="357" t="str">
        <f>IFERROR(VLOOKUP(CONCATENATE($Q$2,"-",$A39),FolhasPgto!$A:$T,H$11,FALSE),"")</f>
        <v/>
      </c>
      <c r="I39" s="357" t="str">
        <f>IFERROR(VLOOKUP(CONCATENATE($Q$2,"-",$A39),FolhasPgto!$A:$T,I$11,FALSE),"")</f>
        <v/>
      </c>
      <c r="J39" s="357" t="str">
        <f>IFERROR(VLOOKUP(CONCATENATE($Q$2,"-",$A39),FolhasPgto!$A:$T,J$11,FALSE),"")</f>
        <v/>
      </c>
      <c r="K39" s="358" t="str">
        <f>IFERROR(VLOOKUP(CONCATENATE($Q$2,"-",$A39),FolhasPgto!$A:$T,K$11,FALSE),"")</f>
        <v/>
      </c>
      <c r="L39" s="358" t="str">
        <f>IFERROR(VLOOKUP(CONCATENATE($Q$2,"-",$A39),FolhasPgto!$A:$T,L$11,FALSE),"")</f>
        <v/>
      </c>
      <c r="M39" s="358" t="str">
        <f>IFERROR(VLOOKUP(CONCATENATE($Q$2,"-",$A39),FolhasPgto!$A:$T,M$11,FALSE),"")</f>
        <v/>
      </c>
      <c r="N39" s="358" t="str">
        <f>IFERROR(VLOOKUP(CONCATENATE($Q$2,"-",$A39),FolhasPgto!$A:$T,N$11,FALSE),"")</f>
        <v/>
      </c>
      <c r="O39" s="358" t="str">
        <f>IFERROR(VLOOKUP(CONCATENATE($Q$2,"-",$A39),FolhasPgto!$A:$T,O$11,FALSE),"")</f>
        <v/>
      </c>
      <c r="P39" s="359" t="str">
        <f>IFERROR(VLOOKUP(CONCATENATE($Q$2,"-",$A39),FolhasPgto!$A:$T,P$11,FALSE),"")</f>
        <v/>
      </c>
      <c r="Q39" s="360" t="str">
        <f t="shared" si="2"/>
        <v/>
      </c>
      <c r="R39" s="136"/>
    </row>
    <row r="40" spans="1:18">
      <c r="A40">
        <v>27</v>
      </c>
      <c r="B40" s="243"/>
      <c r="C40" s="171" t="str">
        <f>IFERROR(VLOOKUP(CONCATENATE($Q$2,"-",$A40),FolhasPgto!$A:$Q,4,FALSE),"")</f>
        <v/>
      </c>
      <c r="D40" s="172" t="str">
        <f>IFERROR(VLOOKUP(CONCATENATE($Q$2,"-",$A40),FolhasPgto!$A:$Q,5,FALSE),"")</f>
        <v/>
      </c>
      <c r="E40" s="357" t="str">
        <f>IFERROR(VLOOKUP(CONCATENATE($Q$2,"-",$A40),FolhasPgto!$A:$T,E$11,FALSE),"")</f>
        <v/>
      </c>
      <c r="F40" s="357" t="str">
        <f>IFERROR(VLOOKUP(CONCATENATE($Q$2,"-",$A40),FolhasPgto!$A:$T,F$11,FALSE),"")</f>
        <v/>
      </c>
      <c r="G40" s="357" t="str">
        <f>IFERROR(VLOOKUP(CONCATENATE($Q$2,"-",$A40),FolhasPgto!$A:$T,G$11,FALSE),"")</f>
        <v/>
      </c>
      <c r="H40" s="357" t="str">
        <f>IFERROR(VLOOKUP(CONCATENATE($Q$2,"-",$A40),FolhasPgto!$A:$T,H$11,FALSE),"")</f>
        <v/>
      </c>
      <c r="I40" s="357" t="str">
        <f>IFERROR(VLOOKUP(CONCATENATE($Q$2,"-",$A40),FolhasPgto!$A:$T,I$11,FALSE),"")</f>
        <v/>
      </c>
      <c r="J40" s="357" t="str">
        <f>IFERROR(VLOOKUP(CONCATENATE($Q$2,"-",$A40),FolhasPgto!$A:$T,J$11,FALSE),"")</f>
        <v/>
      </c>
      <c r="K40" s="358" t="str">
        <f>IFERROR(VLOOKUP(CONCATENATE($Q$2,"-",$A40),FolhasPgto!$A:$T,K$11,FALSE),"")</f>
        <v/>
      </c>
      <c r="L40" s="358" t="str">
        <f>IFERROR(VLOOKUP(CONCATENATE($Q$2,"-",$A40),FolhasPgto!$A:$T,L$11,FALSE),"")</f>
        <v/>
      </c>
      <c r="M40" s="358" t="str">
        <f>IFERROR(VLOOKUP(CONCATENATE($Q$2,"-",$A40),FolhasPgto!$A:$T,M$11,FALSE),"")</f>
        <v/>
      </c>
      <c r="N40" s="358" t="str">
        <f>IFERROR(VLOOKUP(CONCATENATE($Q$2,"-",$A40),FolhasPgto!$A:$T,N$11,FALSE),"")</f>
        <v/>
      </c>
      <c r="O40" s="358" t="str">
        <f>IFERROR(VLOOKUP(CONCATENATE($Q$2,"-",$A40),FolhasPgto!$A:$T,O$11,FALSE),"")</f>
        <v/>
      </c>
      <c r="P40" s="359" t="str">
        <f>IFERROR(VLOOKUP(CONCATENATE($Q$2,"-",$A40),FolhasPgto!$A:$T,P$11,FALSE),"")</f>
        <v/>
      </c>
      <c r="Q40" s="360" t="str">
        <f t="shared" si="2"/>
        <v/>
      </c>
      <c r="R40" s="136"/>
    </row>
    <row r="41" spans="1:18">
      <c r="A41">
        <v>28</v>
      </c>
      <c r="B41" s="243"/>
      <c r="C41" s="171" t="str">
        <f>IFERROR(VLOOKUP(CONCATENATE($Q$2,"-",$A41),FolhasPgto!$A:$Q,4,FALSE),"")</f>
        <v/>
      </c>
      <c r="D41" s="172" t="str">
        <f>IFERROR(VLOOKUP(CONCATENATE($Q$2,"-",$A41),FolhasPgto!$A:$Q,5,FALSE),"")</f>
        <v/>
      </c>
      <c r="E41" s="357" t="str">
        <f>IFERROR(VLOOKUP(CONCATENATE($Q$2,"-",$A41),FolhasPgto!$A:$T,E$11,FALSE),"")</f>
        <v/>
      </c>
      <c r="F41" s="357" t="str">
        <f>IFERROR(VLOOKUP(CONCATENATE($Q$2,"-",$A41),FolhasPgto!$A:$T,F$11,FALSE),"")</f>
        <v/>
      </c>
      <c r="G41" s="357" t="str">
        <f>IFERROR(VLOOKUP(CONCATENATE($Q$2,"-",$A41),FolhasPgto!$A:$T,G$11,FALSE),"")</f>
        <v/>
      </c>
      <c r="H41" s="357" t="str">
        <f>IFERROR(VLOOKUP(CONCATENATE($Q$2,"-",$A41),FolhasPgto!$A:$T,H$11,FALSE),"")</f>
        <v/>
      </c>
      <c r="I41" s="357" t="str">
        <f>IFERROR(VLOOKUP(CONCATENATE($Q$2,"-",$A41),FolhasPgto!$A:$T,I$11,FALSE),"")</f>
        <v/>
      </c>
      <c r="J41" s="357" t="str">
        <f>IFERROR(VLOOKUP(CONCATENATE($Q$2,"-",$A41),FolhasPgto!$A:$T,J$11,FALSE),"")</f>
        <v/>
      </c>
      <c r="K41" s="358" t="str">
        <f>IFERROR(VLOOKUP(CONCATENATE($Q$2,"-",$A41),FolhasPgto!$A:$T,K$11,FALSE),"")</f>
        <v/>
      </c>
      <c r="L41" s="358" t="str">
        <f>IFERROR(VLOOKUP(CONCATENATE($Q$2,"-",$A41),FolhasPgto!$A:$T,L$11,FALSE),"")</f>
        <v/>
      </c>
      <c r="M41" s="358" t="str">
        <f>IFERROR(VLOOKUP(CONCATENATE($Q$2,"-",$A41),FolhasPgto!$A:$T,M$11,FALSE),"")</f>
        <v/>
      </c>
      <c r="N41" s="358" t="str">
        <f>IFERROR(VLOOKUP(CONCATENATE($Q$2,"-",$A41),FolhasPgto!$A:$T,N$11,FALSE),"")</f>
        <v/>
      </c>
      <c r="O41" s="358" t="str">
        <f>IFERROR(VLOOKUP(CONCATENATE($Q$2,"-",$A41),FolhasPgto!$A:$T,O$11,FALSE),"")</f>
        <v/>
      </c>
      <c r="P41" s="359" t="str">
        <f>IFERROR(VLOOKUP(CONCATENATE($Q$2,"-",$A41),FolhasPgto!$A:$T,P$11,FALSE),"")</f>
        <v/>
      </c>
      <c r="Q41" s="360" t="str">
        <f t="shared" si="2"/>
        <v/>
      </c>
      <c r="R41" s="136"/>
    </row>
    <row r="42" spans="1:18">
      <c r="A42">
        <v>29</v>
      </c>
      <c r="B42" s="243"/>
      <c r="C42" s="171" t="str">
        <f>IFERROR(VLOOKUP(CONCATENATE($Q$2,"-",$A42),FolhasPgto!$A:$Q,4,FALSE),"")</f>
        <v/>
      </c>
      <c r="D42" s="172" t="str">
        <f>IFERROR(VLOOKUP(CONCATENATE($Q$2,"-",$A42),FolhasPgto!$A:$Q,5,FALSE),"")</f>
        <v/>
      </c>
      <c r="E42" s="357" t="str">
        <f>IFERROR(VLOOKUP(CONCATENATE($Q$2,"-",$A42),FolhasPgto!$A:$T,E$11,FALSE),"")</f>
        <v/>
      </c>
      <c r="F42" s="357" t="str">
        <f>IFERROR(VLOOKUP(CONCATENATE($Q$2,"-",$A42),FolhasPgto!$A:$T,F$11,FALSE),"")</f>
        <v/>
      </c>
      <c r="G42" s="357" t="str">
        <f>IFERROR(VLOOKUP(CONCATENATE($Q$2,"-",$A42),FolhasPgto!$A:$T,G$11,FALSE),"")</f>
        <v/>
      </c>
      <c r="H42" s="357" t="str">
        <f>IFERROR(VLOOKUP(CONCATENATE($Q$2,"-",$A42),FolhasPgto!$A:$T,H$11,FALSE),"")</f>
        <v/>
      </c>
      <c r="I42" s="357" t="str">
        <f>IFERROR(VLOOKUP(CONCATENATE($Q$2,"-",$A42),FolhasPgto!$A:$T,I$11,FALSE),"")</f>
        <v/>
      </c>
      <c r="J42" s="357" t="str">
        <f>IFERROR(VLOOKUP(CONCATENATE($Q$2,"-",$A42),FolhasPgto!$A:$T,J$11,FALSE),"")</f>
        <v/>
      </c>
      <c r="K42" s="358" t="str">
        <f>IFERROR(VLOOKUP(CONCATENATE($Q$2,"-",$A42),FolhasPgto!$A:$T,K$11,FALSE),"")</f>
        <v/>
      </c>
      <c r="L42" s="358" t="str">
        <f>IFERROR(VLOOKUP(CONCATENATE($Q$2,"-",$A42),FolhasPgto!$A:$T,L$11,FALSE),"")</f>
        <v/>
      </c>
      <c r="M42" s="358" t="str">
        <f>IFERROR(VLOOKUP(CONCATENATE($Q$2,"-",$A42),FolhasPgto!$A:$T,M$11,FALSE),"")</f>
        <v/>
      </c>
      <c r="N42" s="358" t="str">
        <f>IFERROR(VLOOKUP(CONCATENATE($Q$2,"-",$A42),FolhasPgto!$A:$T,N$11,FALSE),"")</f>
        <v/>
      </c>
      <c r="O42" s="358" t="str">
        <f>IFERROR(VLOOKUP(CONCATENATE($Q$2,"-",$A42),FolhasPgto!$A:$T,O$11,FALSE),"")</f>
        <v/>
      </c>
      <c r="P42" s="359" t="str">
        <f>IFERROR(VLOOKUP(CONCATENATE($Q$2,"-",$A42),FolhasPgto!$A:$T,P$11,FALSE),"")</f>
        <v/>
      </c>
      <c r="Q42" s="360" t="str">
        <f t="shared" si="2"/>
        <v/>
      </c>
      <c r="R42" s="136"/>
    </row>
    <row r="43" spans="1:18">
      <c r="A43">
        <v>30</v>
      </c>
      <c r="B43" s="243"/>
      <c r="C43" s="171" t="str">
        <f>IFERROR(VLOOKUP(CONCATENATE($Q$2,"-",$A43),FolhasPgto!$A:$Q,4,FALSE),"")</f>
        <v/>
      </c>
      <c r="D43" s="172" t="str">
        <f>IFERROR(VLOOKUP(CONCATENATE($Q$2,"-",$A43),FolhasPgto!$A:$Q,5,FALSE),"")</f>
        <v/>
      </c>
      <c r="E43" s="357" t="str">
        <f>IFERROR(VLOOKUP(CONCATENATE($Q$2,"-",$A43),FolhasPgto!$A:$T,E$11,FALSE),"")</f>
        <v/>
      </c>
      <c r="F43" s="357" t="str">
        <f>IFERROR(VLOOKUP(CONCATENATE($Q$2,"-",$A43),FolhasPgto!$A:$T,F$11,FALSE),"")</f>
        <v/>
      </c>
      <c r="G43" s="357" t="str">
        <f>IFERROR(VLOOKUP(CONCATENATE($Q$2,"-",$A43),FolhasPgto!$A:$T,G$11,FALSE),"")</f>
        <v/>
      </c>
      <c r="H43" s="357" t="str">
        <f>IFERROR(VLOOKUP(CONCATENATE($Q$2,"-",$A43),FolhasPgto!$A:$T,H$11,FALSE),"")</f>
        <v/>
      </c>
      <c r="I43" s="357" t="str">
        <f>IFERROR(VLOOKUP(CONCATENATE($Q$2,"-",$A43),FolhasPgto!$A:$T,I$11,FALSE),"")</f>
        <v/>
      </c>
      <c r="J43" s="357" t="str">
        <f>IFERROR(VLOOKUP(CONCATENATE($Q$2,"-",$A43),FolhasPgto!$A:$T,J$11,FALSE),"")</f>
        <v/>
      </c>
      <c r="K43" s="358" t="str">
        <f>IFERROR(VLOOKUP(CONCATENATE($Q$2,"-",$A43),FolhasPgto!$A:$T,K$11,FALSE),"")</f>
        <v/>
      </c>
      <c r="L43" s="358" t="str">
        <f>IFERROR(VLOOKUP(CONCATENATE($Q$2,"-",$A43),FolhasPgto!$A:$T,L$11,FALSE),"")</f>
        <v/>
      </c>
      <c r="M43" s="358" t="str">
        <f>IFERROR(VLOOKUP(CONCATENATE($Q$2,"-",$A43),FolhasPgto!$A:$T,M$11,FALSE),"")</f>
        <v/>
      </c>
      <c r="N43" s="358" t="str">
        <f>IFERROR(VLOOKUP(CONCATENATE($Q$2,"-",$A43),FolhasPgto!$A:$T,N$11,FALSE),"")</f>
        <v/>
      </c>
      <c r="O43" s="358" t="str">
        <f>IFERROR(VLOOKUP(CONCATENATE($Q$2,"-",$A43),FolhasPgto!$A:$T,O$11,FALSE),"")</f>
        <v/>
      </c>
      <c r="P43" s="359" t="str">
        <f>IFERROR(VLOOKUP(CONCATENATE($Q$2,"-",$A43),FolhasPgto!$A:$T,P$11,FALSE),"")</f>
        <v/>
      </c>
      <c r="Q43" s="360" t="str">
        <f t="shared" si="2"/>
        <v/>
      </c>
      <c r="R43" s="136"/>
    </row>
    <row r="44" spans="1:18">
      <c r="A44">
        <v>31</v>
      </c>
      <c r="B44" s="243"/>
      <c r="C44" s="171" t="str">
        <f>IFERROR(VLOOKUP(CONCATENATE($Q$2,"-",$A44),FolhasPgto!$A:$Q,4,FALSE),"")</f>
        <v/>
      </c>
      <c r="D44" s="172" t="str">
        <f>IFERROR(VLOOKUP(CONCATENATE($Q$2,"-",$A44),FolhasPgto!$A:$Q,5,FALSE),"")</f>
        <v/>
      </c>
      <c r="E44" s="357" t="str">
        <f>IFERROR(VLOOKUP(CONCATENATE($Q$2,"-",$A44),FolhasPgto!$A:$T,E$11,FALSE),"")</f>
        <v/>
      </c>
      <c r="F44" s="357" t="str">
        <f>IFERROR(VLOOKUP(CONCATENATE($Q$2,"-",$A44),FolhasPgto!$A:$T,F$11,FALSE),"")</f>
        <v/>
      </c>
      <c r="G44" s="357" t="str">
        <f>IFERROR(VLOOKUP(CONCATENATE($Q$2,"-",$A44),FolhasPgto!$A:$T,G$11,FALSE),"")</f>
        <v/>
      </c>
      <c r="H44" s="357" t="str">
        <f>IFERROR(VLOOKUP(CONCATENATE($Q$2,"-",$A44),FolhasPgto!$A:$T,H$11,FALSE),"")</f>
        <v/>
      </c>
      <c r="I44" s="357" t="str">
        <f>IFERROR(VLOOKUP(CONCATENATE($Q$2,"-",$A44),FolhasPgto!$A:$T,I$11,FALSE),"")</f>
        <v/>
      </c>
      <c r="J44" s="357" t="str">
        <f>IFERROR(VLOOKUP(CONCATENATE($Q$2,"-",$A44),FolhasPgto!$A:$T,J$11,FALSE),"")</f>
        <v/>
      </c>
      <c r="K44" s="358" t="str">
        <f>IFERROR(VLOOKUP(CONCATENATE($Q$2,"-",$A44),FolhasPgto!$A:$T,K$11,FALSE),"")</f>
        <v/>
      </c>
      <c r="L44" s="358" t="str">
        <f>IFERROR(VLOOKUP(CONCATENATE($Q$2,"-",$A44),FolhasPgto!$A:$T,L$11,FALSE),"")</f>
        <v/>
      </c>
      <c r="M44" s="358" t="str">
        <f>IFERROR(VLOOKUP(CONCATENATE($Q$2,"-",$A44),FolhasPgto!$A:$T,M$11,FALSE),"")</f>
        <v/>
      </c>
      <c r="N44" s="358" t="str">
        <f>IFERROR(VLOOKUP(CONCATENATE($Q$2,"-",$A44),FolhasPgto!$A:$T,N$11,FALSE),"")</f>
        <v/>
      </c>
      <c r="O44" s="358" t="str">
        <f>IFERROR(VLOOKUP(CONCATENATE($Q$2,"-",$A44),FolhasPgto!$A:$T,O$11,FALSE),"")</f>
        <v/>
      </c>
      <c r="P44" s="359" t="str">
        <f>IFERROR(VLOOKUP(CONCATENATE($Q$2,"-",$A44),FolhasPgto!$A:$T,P$11,FALSE),"")</f>
        <v/>
      </c>
      <c r="Q44" s="360" t="str">
        <f t="shared" si="2"/>
        <v/>
      </c>
      <c r="R44" s="136"/>
    </row>
    <row r="45" spans="1:18">
      <c r="A45">
        <v>32</v>
      </c>
      <c r="B45" s="243"/>
      <c r="C45" s="171" t="str">
        <f>IFERROR(VLOOKUP(CONCATENATE($Q$2,"-",$A45),FolhasPgto!$A:$Q,4,FALSE),"")</f>
        <v/>
      </c>
      <c r="D45" s="172" t="str">
        <f>IFERROR(VLOOKUP(CONCATENATE($Q$2,"-",$A45),FolhasPgto!$A:$Q,5,FALSE),"")</f>
        <v/>
      </c>
      <c r="E45" s="357" t="str">
        <f>IFERROR(VLOOKUP(CONCATENATE($Q$2,"-",$A45),FolhasPgto!$A:$T,E$11,FALSE),"")</f>
        <v/>
      </c>
      <c r="F45" s="357" t="str">
        <f>IFERROR(VLOOKUP(CONCATENATE($Q$2,"-",$A45),FolhasPgto!$A:$T,F$11,FALSE),"")</f>
        <v/>
      </c>
      <c r="G45" s="357" t="str">
        <f>IFERROR(VLOOKUP(CONCATENATE($Q$2,"-",$A45),FolhasPgto!$A:$T,G$11,FALSE),"")</f>
        <v/>
      </c>
      <c r="H45" s="357" t="str">
        <f>IFERROR(VLOOKUP(CONCATENATE($Q$2,"-",$A45),FolhasPgto!$A:$T,H$11,FALSE),"")</f>
        <v/>
      </c>
      <c r="I45" s="357" t="str">
        <f>IFERROR(VLOOKUP(CONCATENATE($Q$2,"-",$A45),FolhasPgto!$A:$T,I$11,FALSE),"")</f>
        <v/>
      </c>
      <c r="J45" s="357" t="str">
        <f>IFERROR(VLOOKUP(CONCATENATE($Q$2,"-",$A45),FolhasPgto!$A:$T,J$11,FALSE),"")</f>
        <v/>
      </c>
      <c r="K45" s="358" t="str">
        <f>IFERROR(VLOOKUP(CONCATENATE($Q$2,"-",$A45),FolhasPgto!$A:$T,K$11,FALSE),"")</f>
        <v/>
      </c>
      <c r="L45" s="358" t="str">
        <f>IFERROR(VLOOKUP(CONCATENATE($Q$2,"-",$A45),FolhasPgto!$A:$T,L$11,FALSE),"")</f>
        <v/>
      </c>
      <c r="M45" s="358" t="str">
        <f>IFERROR(VLOOKUP(CONCATENATE($Q$2,"-",$A45),FolhasPgto!$A:$T,M$11,FALSE),"")</f>
        <v/>
      </c>
      <c r="N45" s="358" t="str">
        <f>IFERROR(VLOOKUP(CONCATENATE($Q$2,"-",$A45),FolhasPgto!$A:$T,N$11,FALSE),"")</f>
        <v/>
      </c>
      <c r="O45" s="358" t="str">
        <f>IFERROR(VLOOKUP(CONCATENATE($Q$2,"-",$A45),FolhasPgto!$A:$T,O$11,FALSE),"")</f>
        <v/>
      </c>
      <c r="P45" s="359" t="str">
        <f>IFERROR(VLOOKUP(CONCATENATE($Q$2,"-",$A45),FolhasPgto!$A:$T,P$11,FALSE),"")</f>
        <v/>
      </c>
      <c r="Q45" s="360" t="str">
        <f t="shared" si="2"/>
        <v/>
      </c>
      <c r="R45" s="136"/>
    </row>
    <row r="46" spans="1:18">
      <c r="A46">
        <v>33</v>
      </c>
      <c r="B46" s="243"/>
      <c r="C46" s="171" t="str">
        <f>IFERROR(VLOOKUP(CONCATENATE($Q$2,"-",$A46),FolhasPgto!$A:$Q,4,FALSE),"")</f>
        <v/>
      </c>
      <c r="D46" s="172" t="str">
        <f>IFERROR(VLOOKUP(CONCATENATE($Q$2,"-",$A46),FolhasPgto!$A:$Q,5,FALSE),"")</f>
        <v/>
      </c>
      <c r="E46" s="357" t="str">
        <f>IFERROR(VLOOKUP(CONCATENATE($Q$2,"-",$A46),FolhasPgto!$A:$T,E$11,FALSE),"")</f>
        <v/>
      </c>
      <c r="F46" s="357" t="str">
        <f>IFERROR(VLOOKUP(CONCATENATE($Q$2,"-",$A46),FolhasPgto!$A:$T,F$11,FALSE),"")</f>
        <v/>
      </c>
      <c r="G46" s="357" t="str">
        <f>IFERROR(VLOOKUP(CONCATENATE($Q$2,"-",$A46),FolhasPgto!$A:$T,G$11,FALSE),"")</f>
        <v/>
      </c>
      <c r="H46" s="357" t="str">
        <f>IFERROR(VLOOKUP(CONCATENATE($Q$2,"-",$A46),FolhasPgto!$A:$T,H$11,FALSE),"")</f>
        <v/>
      </c>
      <c r="I46" s="357" t="str">
        <f>IFERROR(VLOOKUP(CONCATENATE($Q$2,"-",$A46),FolhasPgto!$A:$T,I$11,FALSE),"")</f>
        <v/>
      </c>
      <c r="J46" s="357" t="str">
        <f>IFERROR(VLOOKUP(CONCATENATE($Q$2,"-",$A46),FolhasPgto!$A:$T,J$11,FALSE),"")</f>
        <v/>
      </c>
      <c r="K46" s="358" t="str">
        <f>IFERROR(VLOOKUP(CONCATENATE($Q$2,"-",$A46),FolhasPgto!$A:$T,K$11,FALSE),"")</f>
        <v/>
      </c>
      <c r="L46" s="358" t="str">
        <f>IFERROR(VLOOKUP(CONCATENATE($Q$2,"-",$A46),FolhasPgto!$A:$T,L$11,FALSE),"")</f>
        <v/>
      </c>
      <c r="M46" s="358" t="str">
        <f>IFERROR(VLOOKUP(CONCATENATE($Q$2,"-",$A46),FolhasPgto!$A:$T,M$11,FALSE),"")</f>
        <v/>
      </c>
      <c r="N46" s="358" t="str">
        <f>IFERROR(VLOOKUP(CONCATENATE($Q$2,"-",$A46),FolhasPgto!$A:$T,N$11,FALSE),"")</f>
        <v/>
      </c>
      <c r="O46" s="358" t="str">
        <f>IFERROR(VLOOKUP(CONCATENATE($Q$2,"-",$A46),FolhasPgto!$A:$T,O$11,FALSE),"")</f>
        <v/>
      </c>
      <c r="P46" s="359" t="str">
        <f>IFERROR(VLOOKUP(CONCATENATE($Q$2,"-",$A46),FolhasPgto!$A:$T,P$11,FALSE),"")</f>
        <v/>
      </c>
      <c r="Q46" s="360" t="str">
        <f t="shared" si="2"/>
        <v/>
      </c>
      <c r="R46" s="136"/>
    </row>
    <row r="47" spans="1:18">
      <c r="A47">
        <v>34</v>
      </c>
      <c r="B47" s="243"/>
      <c r="C47" s="171" t="str">
        <f>IFERROR(VLOOKUP(CONCATENATE($Q$2,"-",$A47),FolhasPgto!$A:$Q,4,FALSE),"")</f>
        <v/>
      </c>
      <c r="D47" s="172" t="str">
        <f>IFERROR(VLOOKUP(CONCATENATE($Q$2,"-",$A47),FolhasPgto!$A:$Q,5,FALSE),"")</f>
        <v/>
      </c>
      <c r="E47" s="357" t="str">
        <f>IFERROR(VLOOKUP(CONCATENATE($Q$2,"-",$A47),FolhasPgto!$A:$T,E$11,FALSE),"")</f>
        <v/>
      </c>
      <c r="F47" s="357" t="str">
        <f>IFERROR(VLOOKUP(CONCATENATE($Q$2,"-",$A47),FolhasPgto!$A:$T,F$11,FALSE),"")</f>
        <v/>
      </c>
      <c r="G47" s="357" t="str">
        <f>IFERROR(VLOOKUP(CONCATENATE($Q$2,"-",$A47),FolhasPgto!$A:$T,G$11,FALSE),"")</f>
        <v/>
      </c>
      <c r="H47" s="357" t="str">
        <f>IFERROR(VLOOKUP(CONCATENATE($Q$2,"-",$A47),FolhasPgto!$A:$T,H$11,FALSE),"")</f>
        <v/>
      </c>
      <c r="I47" s="357" t="str">
        <f>IFERROR(VLOOKUP(CONCATENATE($Q$2,"-",$A47),FolhasPgto!$A:$T,I$11,FALSE),"")</f>
        <v/>
      </c>
      <c r="J47" s="357" t="str">
        <f>IFERROR(VLOOKUP(CONCATENATE($Q$2,"-",$A47),FolhasPgto!$A:$T,J$11,FALSE),"")</f>
        <v/>
      </c>
      <c r="K47" s="358" t="str">
        <f>IFERROR(VLOOKUP(CONCATENATE($Q$2,"-",$A47),FolhasPgto!$A:$T,K$11,FALSE),"")</f>
        <v/>
      </c>
      <c r="L47" s="358" t="str">
        <f>IFERROR(VLOOKUP(CONCATENATE($Q$2,"-",$A47),FolhasPgto!$A:$T,L$11,FALSE),"")</f>
        <v/>
      </c>
      <c r="M47" s="358" t="str">
        <f>IFERROR(VLOOKUP(CONCATENATE($Q$2,"-",$A47),FolhasPgto!$A:$T,M$11,FALSE),"")</f>
        <v/>
      </c>
      <c r="N47" s="358" t="str">
        <f>IFERROR(VLOOKUP(CONCATENATE($Q$2,"-",$A47),FolhasPgto!$A:$T,N$11,FALSE),"")</f>
        <v/>
      </c>
      <c r="O47" s="358" t="str">
        <f>IFERROR(VLOOKUP(CONCATENATE($Q$2,"-",$A47),FolhasPgto!$A:$T,O$11,FALSE),"")</f>
        <v/>
      </c>
      <c r="P47" s="359" t="str">
        <f>IFERROR(VLOOKUP(CONCATENATE($Q$2,"-",$A47),FolhasPgto!$A:$T,P$11,FALSE),"")</f>
        <v/>
      </c>
      <c r="Q47" s="360" t="str">
        <f t="shared" si="2"/>
        <v/>
      </c>
      <c r="R47" s="136"/>
    </row>
    <row r="48" spans="1:18">
      <c r="A48">
        <v>35</v>
      </c>
      <c r="B48" s="243"/>
      <c r="C48" s="171" t="str">
        <f>IFERROR(VLOOKUP(CONCATENATE($Q$2,"-",$A48),FolhasPgto!$A:$Q,4,FALSE),"")</f>
        <v/>
      </c>
      <c r="D48" s="172" t="str">
        <f>IFERROR(VLOOKUP(CONCATENATE($Q$2,"-",$A48),FolhasPgto!$A:$Q,5,FALSE),"")</f>
        <v/>
      </c>
      <c r="E48" s="357" t="str">
        <f>IFERROR(VLOOKUP(CONCATENATE($Q$2,"-",$A48),FolhasPgto!$A:$T,E$11,FALSE),"")</f>
        <v/>
      </c>
      <c r="F48" s="357" t="str">
        <f>IFERROR(VLOOKUP(CONCATENATE($Q$2,"-",$A48),FolhasPgto!$A:$T,F$11,FALSE),"")</f>
        <v/>
      </c>
      <c r="G48" s="357" t="str">
        <f>IFERROR(VLOOKUP(CONCATENATE($Q$2,"-",$A48),FolhasPgto!$A:$T,G$11,FALSE),"")</f>
        <v/>
      </c>
      <c r="H48" s="357" t="str">
        <f>IFERROR(VLOOKUP(CONCATENATE($Q$2,"-",$A48),FolhasPgto!$A:$T,H$11,FALSE),"")</f>
        <v/>
      </c>
      <c r="I48" s="357" t="str">
        <f>IFERROR(VLOOKUP(CONCATENATE($Q$2,"-",$A48),FolhasPgto!$A:$T,I$11,FALSE),"")</f>
        <v/>
      </c>
      <c r="J48" s="357" t="str">
        <f>IFERROR(VLOOKUP(CONCATENATE($Q$2,"-",$A48),FolhasPgto!$A:$T,J$11,FALSE),"")</f>
        <v/>
      </c>
      <c r="K48" s="358" t="str">
        <f>IFERROR(VLOOKUP(CONCATENATE($Q$2,"-",$A48),FolhasPgto!$A:$T,K$11,FALSE),"")</f>
        <v/>
      </c>
      <c r="L48" s="358" t="str">
        <f>IFERROR(VLOOKUP(CONCATENATE($Q$2,"-",$A48),FolhasPgto!$A:$T,L$11,FALSE),"")</f>
        <v/>
      </c>
      <c r="M48" s="358" t="str">
        <f>IFERROR(VLOOKUP(CONCATENATE($Q$2,"-",$A48),FolhasPgto!$A:$T,M$11,FALSE),"")</f>
        <v/>
      </c>
      <c r="N48" s="358" t="str">
        <f>IFERROR(VLOOKUP(CONCATENATE($Q$2,"-",$A48),FolhasPgto!$A:$T,N$11,FALSE),"")</f>
        <v/>
      </c>
      <c r="O48" s="358" t="str">
        <f>IFERROR(VLOOKUP(CONCATENATE($Q$2,"-",$A48),FolhasPgto!$A:$T,O$11,FALSE),"")</f>
        <v/>
      </c>
      <c r="P48" s="359" t="str">
        <f>IFERROR(VLOOKUP(CONCATENATE($Q$2,"-",$A48),FolhasPgto!$A:$T,P$11,FALSE),"")</f>
        <v/>
      </c>
      <c r="Q48" s="360" t="str">
        <f t="shared" si="2"/>
        <v/>
      </c>
      <c r="R48" s="136"/>
    </row>
    <row r="49" spans="1:18">
      <c r="A49">
        <v>36</v>
      </c>
      <c r="B49" s="243"/>
      <c r="C49" s="171" t="str">
        <f>IFERROR(VLOOKUP(CONCATENATE($Q$2,"-",$A49),FolhasPgto!$A:$Q,4,FALSE),"")</f>
        <v/>
      </c>
      <c r="D49" s="172" t="str">
        <f>IFERROR(VLOOKUP(CONCATENATE($Q$2,"-",$A49),FolhasPgto!$A:$Q,5,FALSE),"")</f>
        <v/>
      </c>
      <c r="E49" s="357" t="str">
        <f>IFERROR(VLOOKUP(CONCATENATE($Q$2,"-",$A49),FolhasPgto!$A:$T,E$11,FALSE),"")</f>
        <v/>
      </c>
      <c r="F49" s="357" t="str">
        <f>IFERROR(VLOOKUP(CONCATENATE($Q$2,"-",$A49),FolhasPgto!$A:$T,F$11,FALSE),"")</f>
        <v/>
      </c>
      <c r="G49" s="357" t="str">
        <f>IFERROR(VLOOKUP(CONCATENATE($Q$2,"-",$A49),FolhasPgto!$A:$T,G$11,FALSE),"")</f>
        <v/>
      </c>
      <c r="H49" s="357" t="str">
        <f>IFERROR(VLOOKUP(CONCATENATE($Q$2,"-",$A49),FolhasPgto!$A:$T,H$11,FALSE),"")</f>
        <v/>
      </c>
      <c r="I49" s="357" t="str">
        <f>IFERROR(VLOOKUP(CONCATENATE($Q$2,"-",$A49),FolhasPgto!$A:$T,I$11,FALSE),"")</f>
        <v/>
      </c>
      <c r="J49" s="357" t="str">
        <f>IFERROR(VLOOKUP(CONCATENATE($Q$2,"-",$A49),FolhasPgto!$A:$T,J$11,FALSE),"")</f>
        <v/>
      </c>
      <c r="K49" s="358" t="str">
        <f>IFERROR(VLOOKUP(CONCATENATE($Q$2,"-",$A49),FolhasPgto!$A:$T,K$11,FALSE),"")</f>
        <v/>
      </c>
      <c r="L49" s="358" t="str">
        <f>IFERROR(VLOOKUP(CONCATENATE($Q$2,"-",$A49),FolhasPgto!$A:$T,L$11,FALSE),"")</f>
        <v/>
      </c>
      <c r="M49" s="358" t="str">
        <f>IFERROR(VLOOKUP(CONCATENATE($Q$2,"-",$A49),FolhasPgto!$A:$T,M$11,FALSE),"")</f>
        <v/>
      </c>
      <c r="N49" s="358" t="str">
        <f>IFERROR(VLOOKUP(CONCATENATE($Q$2,"-",$A49),FolhasPgto!$A:$T,N$11,FALSE),"")</f>
        <v/>
      </c>
      <c r="O49" s="358" t="str">
        <f>IFERROR(VLOOKUP(CONCATENATE($Q$2,"-",$A49),FolhasPgto!$A:$T,O$11,FALSE),"")</f>
        <v/>
      </c>
      <c r="P49" s="359" t="str">
        <f>IFERROR(VLOOKUP(CONCATENATE($Q$2,"-",$A49),FolhasPgto!$A:$T,P$11,FALSE),"")</f>
        <v/>
      </c>
      <c r="Q49" s="360" t="str">
        <f t="shared" si="2"/>
        <v/>
      </c>
      <c r="R49" s="136"/>
    </row>
    <row r="50" spans="1:18">
      <c r="A50">
        <v>37</v>
      </c>
      <c r="B50" s="243"/>
      <c r="C50" s="171" t="str">
        <f>IFERROR(VLOOKUP(CONCATENATE($Q$2,"-",$A50),FolhasPgto!$A:$Q,4,FALSE),"")</f>
        <v/>
      </c>
      <c r="D50" s="172" t="str">
        <f>IFERROR(VLOOKUP(CONCATENATE($Q$2,"-",$A50),FolhasPgto!$A:$Q,5,FALSE),"")</f>
        <v/>
      </c>
      <c r="E50" s="357" t="str">
        <f>IFERROR(VLOOKUP(CONCATENATE($Q$2,"-",$A50),FolhasPgto!$A:$T,E$11,FALSE),"")</f>
        <v/>
      </c>
      <c r="F50" s="357" t="str">
        <f>IFERROR(VLOOKUP(CONCATENATE($Q$2,"-",$A50),FolhasPgto!$A:$T,F$11,FALSE),"")</f>
        <v/>
      </c>
      <c r="G50" s="357" t="str">
        <f>IFERROR(VLOOKUP(CONCATENATE($Q$2,"-",$A50),FolhasPgto!$A:$T,G$11,FALSE),"")</f>
        <v/>
      </c>
      <c r="H50" s="357" t="str">
        <f>IFERROR(VLOOKUP(CONCATENATE($Q$2,"-",$A50),FolhasPgto!$A:$T,H$11,FALSE),"")</f>
        <v/>
      </c>
      <c r="I50" s="357" t="str">
        <f>IFERROR(VLOOKUP(CONCATENATE($Q$2,"-",$A50),FolhasPgto!$A:$T,I$11,FALSE),"")</f>
        <v/>
      </c>
      <c r="J50" s="357" t="str">
        <f>IFERROR(VLOOKUP(CONCATENATE($Q$2,"-",$A50),FolhasPgto!$A:$T,J$11,FALSE),"")</f>
        <v/>
      </c>
      <c r="K50" s="358" t="str">
        <f>IFERROR(VLOOKUP(CONCATENATE($Q$2,"-",$A50),FolhasPgto!$A:$T,K$11,FALSE),"")</f>
        <v/>
      </c>
      <c r="L50" s="358" t="str">
        <f>IFERROR(VLOOKUP(CONCATENATE($Q$2,"-",$A50),FolhasPgto!$A:$T,L$11,FALSE),"")</f>
        <v/>
      </c>
      <c r="M50" s="358" t="str">
        <f>IFERROR(VLOOKUP(CONCATENATE($Q$2,"-",$A50),FolhasPgto!$A:$T,M$11,FALSE),"")</f>
        <v/>
      </c>
      <c r="N50" s="358" t="str">
        <f>IFERROR(VLOOKUP(CONCATENATE($Q$2,"-",$A50),FolhasPgto!$A:$T,N$11,FALSE),"")</f>
        <v/>
      </c>
      <c r="O50" s="358" t="str">
        <f>IFERROR(VLOOKUP(CONCATENATE($Q$2,"-",$A50),FolhasPgto!$A:$T,O$11,FALSE),"")</f>
        <v/>
      </c>
      <c r="P50" s="359" t="str">
        <f>IFERROR(VLOOKUP(CONCATENATE($Q$2,"-",$A50),FolhasPgto!$A:$T,P$11,FALSE),"")</f>
        <v/>
      </c>
      <c r="Q50" s="360" t="str">
        <f t="shared" si="2"/>
        <v/>
      </c>
      <c r="R50" s="136"/>
    </row>
    <row r="51" spans="1:18">
      <c r="A51">
        <v>38</v>
      </c>
      <c r="B51" s="243"/>
      <c r="C51" s="171" t="str">
        <f>IFERROR(VLOOKUP(CONCATENATE($Q$2,"-",$A51),FolhasPgto!$A:$Q,4,FALSE),"")</f>
        <v/>
      </c>
      <c r="D51" s="172" t="str">
        <f>IFERROR(VLOOKUP(CONCATENATE($Q$2,"-",$A51),FolhasPgto!$A:$Q,5,FALSE),"")</f>
        <v/>
      </c>
      <c r="E51" s="357" t="str">
        <f>IFERROR(VLOOKUP(CONCATENATE($Q$2,"-",$A51),FolhasPgto!$A:$T,E$11,FALSE),"")</f>
        <v/>
      </c>
      <c r="F51" s="357" t="str">
        <f>IFERROR(VLOOKUP(CONCATENATE($Q$2,"-",$A51),FolhasPgto!$A:$T,F$11,FALSE),"")</f>
        <v/>
      </c>
      <c r="G51" s="357" t="str">
        <f>IFERROR(VLOOKUP(CONCATENATE($Q$2,"-",$A51),FolhasPgto!$A:$T,G$11,FALSE),"")</f>
        <v/>
      </c>
      <c r="H51" s="357" t="str">
        <f>IFERROR(VLOOKUP(CONCATENATE($Q$2,"-",$A51),FolhasPgto!$A:$T,H$11,FALSE),"")</f>
        <v/>
      </c>
      <c r="I51" s="357" t="str">
        <f>IFERROR(VLOOKUP(CONCATENATE($Q$2,"-",$A51),FolhasPgto!$A:$T,I$11,FALSE),"")</f>
        <v/>
      </c>
      <c r="J51" s="357" t="str">
        <f>IFERROR(VLOOKUP(CONCATENATE($Q$2,"-",$A51),FolhasPgto!$A:$T,J$11,FALSE),"")</f>
        <v/>
      </c>
      <c r="K51" s="358" t="str">
        <f>IFERROR(VLOOKUP(CONCATENATE($Q$2,"-",$A51),FolhasPgto!$A:$T,K$11,FALSE),"")</f>
        <v/>
      </c>
      <c r="L51" s="358" t="str">
        <f>IFERROR(VLOOKUP(CONCATENATE($Q$2,"-",$A51),FolhasPgto!$A:$T,L$11,FALSE),"")</f>
        <v/>
      </c>
      <c r="M51" s="358" t="str">
        <f>IFERROR(VLOOKUP(CONCATENATE($Q$2,"-",$A51),FolhasPgto!$A:$T,M$11,FALSE),"")</f>
        <v/>
      </c>
      <c r="N51" s="358" t="str">
        <f>IFERROR(VLOOKUP(CONCATENATE($Q$2,"-",$A51),FolhasPgto!$A:$T,N$11,FALSE),"")</f>
        <v/>
      </c>
      <c r="O51" s="358" t="str">
        <f>IFERROR(VLOOKUP(CONCATENATE($Q$2,"-",$A51),FolhasPgto!$A:$T,O$11,FALSE),"")</f>
        <v/>
      </c>
      <c r="P51" s="359" t="str">
        <f>IFERROR(VLOOKUP(CONCATENATE($Q$2,"-",$A51),FolhasPgto!$A:$T,P$11,FALSE),"")</f>
        <v/>
      </c>
      <c r="Q51" s="360" t="str">
        <f t="shared" si="2"/>
        <v/>
      </c>
      <c r="R51" s="136"/>
    </row>
    <row r="52" spans="1:18">
      <c r="A52">
        <v>39</v>
      </c>
      <c r="B52" s="243"/>
      <c r="C52" s="171" t="str">
        <f>IFERROR(VLOOKUP(CONCATENATE($Q$2,"-",$A52),FolhasPgto!$A:$Q,4,FALSE),"")</f>
        <v/>
      </c>
      <c r="D52" s="172" t="str">
        <f>IFERROR(VLOOKUP(CONCATENATE($Q$2,"-",$A52),FolhasPgto!$A:$Q,5,FALSE),"")</f>
        <v/>
      </c>
      <c r="E52" s="357" t="str">
        <f>IFERROR(VLOOKUP(CONCATENATE($Q$2,"-",$A52),FolhasPgto!$A:$T,E$11,FALSE),"")</f>
        <v/>
      </c>
      <c r="F52" s="357" t="str">
        <f>IFERROR(VLOOKUP(CONCATENATE($Q$2,"-",$A52),FolhasPgto!$A:$T,F$11,FALSE),"")</f>
        <v/>
      </c>
      <c r="G52" s="357" t="str">
        <f>IFERROR(VLOOKUP(CONCATENATE($Q$2,"-",$A52),FolhasPgto!$A:$T,G$11,FALSE),"")</f>
        <v/>
      </c>
      <c r="H52" s="357" t="str">
        <f>IFERROR(VLOOKUP(CONCATENATE($Q$2,"-",$A52),FolhasPgto!$A:$T,H$11,FALSE),"")</f>
        <v/>
      </c>
      <c r="I52" s="357" t="str">
        <f>IFERROR(VLOOKUP(CONCATENATE($Q$2,"-",$A52),FolhasPgto!$A:$T,I$11,FALSE),"")</f>
        <v/>
      </c>
      <c r="J52" s="357" t="str">
        <f>IFERROR(VLOOKUP(CONCATENATE($Q$2,"-",$A52),FolhasPgto!$A:$T,J$11,FALSE),"")</f>
        <v/>
      </c>
      <c r="K52" s="358" t="str">
        <f>IFERROR(VLOOKUP(CONCATENATE($Q$2,"-",$A52),FolhasPgto!$A:$T,K$11,FALSE),"")</f>
        <v/>
      </c>
      <c r="L52" s="358" t="str">
        <f>IFERROR(VLOOKUP(CONCATENATE($Q$2,"-",$A52),FolhasPgto!$A:$T,L$11,FALSE),"")</f>
        <v/>
      </c>
      <c r="M52" s="358" t="str">
        <f>IFERROR(VLOOKUP(CONCATENATE($Q$2,"-",$A52),FolhasPgto!$A:$T,M$11,FALSE),"")</f>
        <v/>
      </c>
      <c r="N52" s="358" t="str">
        <f>IFERROR(VLOOKUP(CONCATENATE($Q$2,"-",$A52),FolhasPgto!$A:$T,N$11,FALSE),"")</f>
        <v/>
      </c>
      <c r="O52" s="358" t="str">
        <f>IFERROR(VLOOKUP(CONCATENATE($Q$2,"-",$A52),FolhasPgto!$A:$T,O$11,FALSE),"")</f>
        <v/>
      </c>
      <c r="P52" s="359" t="str">
        <f>IFERROR(VLOOKUP(CONCATENATE($Q$2,"-",$A52),FolhasPgto!$A:$T,P$11,FALSE),"")</f>
        <v/>
      </c>
      <c r="Q52" s="360" t="str">
        <f t="shared" si="2"/>
        <v/>
      </c>
      <c r="R52" s="136"/>
    </row>
    <row r="53" spans="1:18">
      <c r="A53">
        <v>40</v>
      </c>
      <c r="B53" s="243"/>
      <c r="C53" s="171" t="str">
        <f>IFERROR(VLOOKUP(CONCATENATE($Q$2,"-",$A53),FolhasPgto!$A:$Q,4,FALSE),"")</f>
        <v/>
      </c>
      <c r="D53" s="172" t="str">
        <f>IFERROR(VLOOKUP(CONCATENATE($Q$2,"-",$A53),FolhasPgto!$A:$Q,5,FALSE),"")</f>
        <v/>
      </c>
      <c r="E53" s="357" t="str">
        <f>IFERROR(VLOOKUP(CONCATENATE($Q$2,"-",$A53),FolhasPgto!$A:$T,E$11,FALSE),"")</f>
        <v/>
      </c>
      <c r="F53" s="357" t="str">
        <f>IFERROR(VLOOKUP(CONCATENATE($Q$2,"-",$A53),FolhasPgto!$A:$T,F$11,FALSE),"")</f>
        <v/>
      </c>
      <c r="G53" s="357" t="str">
        <f>IFERROR(VLOOKUP(CONCATENATE($Q$2,"-",$A53),FolhasPgto!$A:$T,G$11,FALSE),"")</f>
        <v/>
      </c>
      <c r="H53" s="357" t="str">
        <f>IFERROR(VLOOKUP(CONCATENATE($Q$2,"-",$A53),FolhasPgto!$A:$T,H$11,FALSE),"")</f>
        <v/>
      </c>
      <c r="I53" s="357" t="str">
        <f>IFERROR(VLOOKUP(CONCATENATE($Q$2,"-",$A53),FolhasPgto!$A:$T,I$11,FALSE),"")</f>
        <v/>
      </c>
      <c r="J53" s="357" t="str">
        <f>IFERROR(VLOOKUP(CONCATENATE($Q$2,"-",$A53),FolhasPgto!$A:$T,J$11,FALSE),"")</f>
        <v/>
      </c>
      <c r="K53" s="358" t="str">
        <f>IFERROR(VLOOKUP(CONCATENATE($Q$2,"-",$A53),FolhasPgto!$A:$T,K$11,FALSE),"")</f>
        <v/>
      </c>
      <c r="L53" s="358" t="str">
        <f>IFERROR(VLOOKUP(CONCATENATE($Q$2,"-",$A53),FolhasPgto!$A:$T,L$11,FALSE),"")</f>
        <v/>
      </c>
      <c r="M53" s="358" t="str">
        <f>IFERROR(VLOOKUP(CONCATENATE($Q$2,"-",$A53),FolhasPgto!$A:$T,M$11,FALSE),"")</f>
        <v/>
      </c>
      <c r="N53" s="358" t="str">
        <f>IFERROR(VLOOKUP(CONCATENATE($Q$2,"-",$A53),FolhasPgto!$A:$T,N$11,FALSE),"")</f>
        <v/>
      </c>
      <c r="O53" s="358" t="str">
        <f>IFERROR(VLOOKUP(CONCATENATE($Q$2,"-",$A53),FolhasPgto!$A:$T,O$11,FALSE),"")</f>
        <v/>
      </c>
      <c r="P53" s="359" t="str">
        <f>IFERROR(VLOOKUP(CONCATENATE($Q$2,"-",$A53),FolhasPgto!$A:$T,P$11,FALSE),"")</f>
        <v/>
      </c>
      <c r="Q53" s="360" t="str">
        <f t="shared" si="2"/>
        <v/>
      </c>
      <c r="R53" s="136"/>
    </row>
    <row r="54" spans="1:18">
      <c r="A54">
        <v>41</v>
      </c>
      <c r="B54" s="243"/>
      <c r="C54" s="171" t="str">
        <f>IFERROR(VLOOKUP(CONCATENATE($Q$2,"-",$A54),FolhasPgto!$A:$Q,4,FALSE),"")</f>
        <v/>
      </c>
      <c r="D54" s="172" t="str">
        <f>IFERROR(VLOOKUP(CONCATENATE($Q$2,"-",$A54),FolhasPgto!$A:$Q,5,FALSE),"")</f>
        <v/>
      </c>
      <c r="E54" s="357" t="str">
        <f>IFERROR(VLOOKUP(CONCATENATE($Q$2,"-",$A54),FolhasPgto!$A:$T,E$11,FALSE),"")</f>
        <v/>
      </c>
      <c r="F54" s="357" t="str">
        <f>IFERROR(VLOOKUP(CONCATENATE($Q$2,"-",$A54),FolhasPgto!$A:$T,F$11,FALSE),"")</f>
        <v/>
      </c>
      <c r="G54" s="357" t="str">
        <f>IFERROR(VLOOKUP(CONCATENATE($Q$2,"-",$A54),FolhasPgto!$A:$T,G$11,FALSE),"")</f>
        <v/>
      </c>
      <c r="H54" s="357" t="str">
        <f>IFERROR(VLOOKUP(CONCATENATE($Q$2,"-",$A54),FolhasPgto!$A:$T,H$11,FALSE),"")</f>
        <v/>
      </c>
      <c r="I54" s="357" t="str">
        <f>IFERROR(VLOOKUP(CONCATENATE($Q$2,"-",$A54),FolhasPgto!$A:$T,I$11,FALSE),"")</f>
        <v/>
      </c>
      <c r="J54" s="357" t="str">
        <f>IFERROR(VLOOKUP(CONCATENATE($Q$2,"-",$A54),FolhasPgto!$A:$T,J$11,FALSE),"")</f>
        <v/>
      </c>
      <c r="K54" s="358" t="str">
        <f>IFERROR(VLOOKUP(CONCATENATE($Q$2,"-",$A54),FolhasPgto!$A:$T,K$11,FALSE),"")</f>
        <v/>
      </c>
      <c r="L54" s="358" t="str">
        <f>IFERROR(VLOOKUP(CONCATENATE($Q$2,"-",$A54),FolhasPgto!$A:$T,L$11,FALSE),"")</f>
        <v/>
      </c>
      <c r="M54" s="358" t="str">
        <f>IFERROR(VLOOKUP(CONCATENATE($Q$2,"-",$A54),FolhasPgto!$A:$T,M$11,FALSE),"")</f>
        <v/>
      </c>
      <c r="N54" s="358" t="str">
        <f>IFERROR(VLOOKUP(CONCATENATE($Q$2,"-",$A54),FolhasPgto!$A:$T,N$11,FALSE),"")</f>
        <v/>
      </c>
      <c r="O54" s="358" t="str">
        <f>IFERROR(VLOOKUP(CONCATENATE($Q$2,"-",$A54),FolhasPgto!$A:$T,O$11,FALSE),"")</f>
        <v/>
      </c>
      <c r="P54" s="359" t="str">
        <f>IFERROR(VLOOKUP(CONCATENATE($Q$2,"-",$A54),FolhasPgto!$A:$T,P$11,FALSE),"")</f>
        <v/>
      </c>
      <c r="Q54" s="360" t="str">
        <f t="shared" si="2"/>
        <v/>
      </c>
      <c r="R54" s="136"/>
    </row>
    <row r="55" spans="1:18">
      <c r="A55">
        <v>42</v>
      </c>
      <c r="B55" s="243"/>
      <c r="C55" s="171" t="str">
        <f>IFERROR(VLOOKUP(CONCATENATE($Q$2,"-",$A55),FolhasPgto!$A:$Q,4,FALSE),"")</f>
        <v/>
      </c>
      <c r="D55" s="172" t="str">
        <f>IFERROR(VLOOKUP(CONCATENATE($Q$2,"-",$A55),FolhasPgto!$A:$Q,5,FALSE),"")</f>
        <v/>
      </c>
      <c r="E55" s="357" t="str">
        <f>IFERROR(VLOOKUP(CONCATENATE($Q$2,"-",$A55),FolhasPgto!$A:$T,E$11,FALSE),"")</f>
        <v/>
      </c>
      <c r="F55" s="357" t="str">
        <f>IFERROR(VLOOKUP(CONCATENATE($Q$2,"-",$A55),FolhasPgto!$A:$T,F$11,FALSE),"")</f>
        <v/>
      </c>
      <c r="G55" s="357" t="str">
        <f>IFERROR(VLOOKUP(CONCATENATE($Q$2,"-",$A55),FolhasPgto!$A:$T,G$11,FALSE),"")</f>
        <v/>
      </c>
      <c r="H55" s="357" t="str">
        <f>IFERROR(VLOOKUP(CONCATENATE($Q$2,"-",$A55),FolhasPgto!$A:$T,H$11,FALSE),"")</f>
        <v/>
      </c>
      <c r="I55" s="357" t="str">
        <f>IFERROR(VLOOKUP(CONCATENATE($Q$2,"-",$A55),FolhasPgto!$A:$T,I$11,FALSE),"")</f>
        <v/>
      </c>
      <c r="J55" s="357" t="str">
        <f>IFERROR(VLOOKUP(CONCATENATE($Q$2,"-",$A55),FolhasPgto!$A:$T,J$11,FALSE),"")</f>
        <v/>
      </c>
      <c r="K55" s="358" t="str">
        <f>IFERROR(VLOOKUP(CONCATENATE($Q$2,"-",$A55),FolhasPgto!$A:$T,K$11,FALSE),"")</f>
        <v/>
      </c>
      <c r="L55" s="358" t="str">
        <f>IFERROR(VLOOKUP(CONCATENATE($Q$2,"-",$A55),FolhasPgto!$A:$T,L$11,FALSE),"")</f>
        <v/>
      </c>
      <c r="M55" s="358" t="str">
        <f>IFERROR(VLOOKUP(CONCATENATE($Q$2,"-",$A55),FolhasPgto!$A:$T,M$11,FALSE),"")</f>
        <v/>
      </c>
      <c r="N55" s="358" t="str">
        <f>IFERROR(VLOOKUP(CONCATENATE($Q$2,"-",$A55),FolhasPgto!$A:$T,N$11,FALSE),"")</f>
        <v/>
      </c>
      <c r="O55" s="358" t="str">
        <f>IFERROR(VLOOKUP(CONCATENATE($Q$2,"-",$A55),FolhasPgto!$A:$T,O$11,FALSE),"")</f>
        <v/>
      </c>
      <c r="P55" s="359" t="str">
        <f>IFERROR(VLOOKUP(CONCATENATE($Q$2,"-",$A55),FolhasPgto!$A:$T,P$11,FALSE),"")</f>
        <v/>
      </c>
      <c r="Q55" s="360" t="str">
        <f t="shared" si="2"/>
        <v/>
      </c>
      <c r="R55" s="136"/>
    </row>
    <row r="56" spans="1:18">
      <c r="A56">
        <v>43</v>
      </c>
      <c r="B56" s="243"/>
      <c r="C56" s="325" t="str">
        <f>IFERROR(VLOOKUP(CONCATENATE($Q$2,"-",$A56),FolhasPgto!$A:$Q,4,FALSE),"")</f>
        <v/>
      </c>
      <c r="D56" s="326" t="str">
        <f>IFERROR(VLOOKUP(CONCATENATE($Q$2,"-",$A56),FolhasPgto!$A:$Q,5,FALSE),"")</f>
        <v/>
      </c>
      <c r="E56" s="361" t="str">
        <f>IFERROR(VLOOKUP(CONCATENATE($Q$2,"-",$A56),FolhasPgto!$A:$T,E$11,FALSE),"")</f>
        <v/>
      </c>
      <c r="F56" s="361" t="str">
        <f>IFERROR(VLOOKUP(CONCATENATE($Q$2,"-",$A56),FolhasPgto!$A:$T,F$11,FALSE),"")</f>
        <v/>
      </c>
      <c r="G56" s="361" t="str">
        <f>IFERROR(VLOOKUP(CONCATENATE($Q$2,"-",$A56),FolhasPgto!$A:$T,G$11,FALSE),"")</f>
        <v/>
      </c>
      <c r="H56" s="361" t="str">
        <f>IFERROR(VLOOKUP(CONCATENATE($Q$2,"-",$A56),FolhasPgto!$A:$T,H$11,FALSE),"")</f>
        <v/>
      </c>
      <c r="I56" s="361" t="str">
        <f>IFERROR(VLOOKUP(CONCATENATE($Q$2,"-",$A56),FolhasPgto!$A:$T,I$11,FALSE),"")</f>
        <v/>
      </c>
      <c r="J56" s="361" t="str">
        <f>IFERROR(VLOOKUP(CONCATENATE($Q$2,"-",$A56),FolhasPgto!$A:$T,J$11,FALSE),"")</f>
        <v/>
      </c>
      <c r="K56" s="362" t="str">
        <f>IFERROR(VLOOKUP(CONCATENATE($Q$2,"-",$A56),FolhasPgto!$A:$T,K$11,FALSE),"")</f>
        <v/>
      </c>
      <c r="L56" s="362" t="str">
        <f>IFERROR(VLOOKUP(CONCATENATE($Q$2,"-",$A56),FolhasPgto!$A:$T,L$11,FALSE),"")</f>
        <v/>
      </c>
      <c r="M56" s="362" t="str">
        <f>IFERROR(VLOOKUP(CONCATENATE($Q$2,"-",$A56),FolhasPgto!$A:$T,M$11,FALSE),"")</f>
        <v/>
      </c>
      <c r="N56" s="362" t="str">
        <f>IFERROR(VLOOKUP(CONCATENATE($Q$2,"-",$A56),FolhasPgto!$A:$T,N$11,FALSE),"")</f>
        <v/>
      </c>
      <c r="O56" s="362" t="str">
        <f>IFERROR(VLOOKUP(CONCATENATE($Q$2,"-",$A56),FolhasPgto!$A:$T,O$11,FALSE),"")</f>
        <v/>
      </c>
      <c r="P56" s="363" t="str">
        <f>IFERROR(VLOOKUP(CONCATENATE($Q$2,"-",$A56),FolhasPgto!$A:$T,P$11,FALSE),"")</f>
        <v/>
      </c>
      <c r="Q56" s="360" t="str">
        <f t="shared" si="2"/>
        <v/>
      </c>
      <c r="R56" s="136"/>
    </row>
    <row r="57" spans="1:18">
      <c r="A57">
        <v>44</v>
      </c>
      <c r="B57" s="243"/>
      <c r="C57" s="325" t="str">
        <f>IFERROR(VLOOKUP(CONCATENATE($Q$2,"-",$A57),FolhasPgto!$A:$Q,4,FALSE),"")</f>
        <v/>
      </c>
      <c r="D57" s="326" t="str">
        <f>IFERROR(VLOOKUP(CONCATENATE($Q$2,"-",$A57),FolhasPgto!$A:$Q,5,FALSE),"")</f>
        <v/>
      </c>
      <c r="E57" s="361" t="str">
        <f>IFERROR(VLOOKUP(CONCATENATE($Q$2,"-",$A57),FolhasPgto!$A:$T,E$11,FALSE),"")</f>
        <v/>
      </c>
      <c r="F57" s="361" t="str">
        <f>IFERROR(VLOOKUP(CONCATENATE($Q$2,"-",$A57),FolhasPgto!$A:$T,F$11,FALSE),"")</f>
        <v/>
      </c>
      <c r="G57" s="361" t="str">
        <f>IFERROR(VLOOKUP(CONCATENATE($Q$2,"-",$A57),FolhasPgto!$A:$T,G$11,FALSE),"")</f>
        <v/>
      </c>
      <c r="H57" s="361" t="str">
        <f>IFERROR(VLOOKUP(CONCATENATE($Q$2,"-",$A57),FolhasPgto!$A:$T,H$11,FALSE),"")</f>
        <v/>
      </c>
      <c r="I57" s="361" t="str">
        <f>IFERROR(VLOOKUP(CONCATENATE($Q$2,"-",$A57),FolhasPgto!$A:$T,I$11,FALSE),"")</f>
        <v/>
      </c>
      <c r="J57" s="361" t="str">
        <f>IFERROR(VLOOKUP(CONCATENATE($Q$2,"-",$A57),FolhasPgto!$A:$T,J$11,FALSE),"")</f>
        <v/>
      </c>
      <c r="K57" s="362" t="str">
        <f>IFERROR(VLOOKUP(CONCATENATE($Q$2,"-",$A57),FolhasPgto!$A:$T,K$11,FALSE),"")</f>
        <v/>
      </c>
      <c r="L57" s="362" t="str">
        <f>IFERROR(VLOOKUP(CONCATENATE($Q$2,"-",$A57),FolhasPgto!$A:$T,L$11,FALSE),"")</f>
        <v/>
      </c>
      <c r="M57" s="362" t="str">
        <f>IFERROR(VLOOKUP(CONCATENATE($Q$2,"-",$A57),FolhasPgto!$A:$T,M$11,FALSE),"")</f>
        <v/>
      </c>
      <c r="N57" s="362" t="str">
        <f>IFERROR(VLOOKUP(CONCATENATE($Q$2,"-",$A57),FolhasPgto!$A:$T,N$11,FALSE),"")</f>
        <v/>
      </c>
      <c r="O57" s="362" t="str">
        <f>IFERROR(VLOOKUP(CONCATENATE($Q$2,"-",$A57),FolhasPgto!$A:$T,O$11,FALSE),"")</f>
        <v/>
      </c>
      <c r="P57" s="363" t="str">
        <f>IFERROR(VLOOKUP(CONCATENATE($Q$2,"-",$A57),FolhasPgto!$A:$T,P$11,FALSE),"")</f>
        <v/>
      </c>
      <c r="Q57" s="360" t="str">
        <f t="shared" si="2"/>
        <v/>
      </c>
      <c r="R57" s="136"/>
    </row>
    <row r="58" spans="1:18" ht="15.75" thickBot="1">
      <c r="A58">
        <v>45</v>
      </c>
      <c r="B58" s="243"/>
      <c r="C58" s="173" t="str">
        <f>IFERROR(VLOOKUP(CONCATENATE($Q$2,"-",$A58),FolhasPgto!$A:$Q,4,FALSE),"")</f>
        <v/>
      </c>
      <c r="D58" s="174" t="str">
        <f>IFERROR(VLOOKUP(CONCATENATE($Q$2,"-",$A58),FolhasPgto!$A:$Q,5,FALSE),"")</f>
        <v/>
      </c>
      <c r="E58" s="364" t="str">
        <f>IFERROR(VLOOKUP(CONCATENATE($Q$2,"-",$A58),FolhasPgto!$A:$T,E$11,FALSE),"")</f>
        <v/>
      </c>
      <c r="F58" s="364" t="str">
        <f>IFERROR(VLOOKUP(CONCATENATE($Q$2,"-",$A58),FolhasPgto!$A:$T,F$11,FALSE),"")</f>
        <v/>
      </c>
      <c r="G58" s="364" t="str">
        <f>IFERROR(VLOOKUP(CONCATENATE($Q$2,"-",$A58),FolhasPgto!$A:$T,G$11,FALSE),"")</f>
        <v/>
      </c>
      <c r="H58" s="364" t="str">
        <f>IFERROR(VLOOKUP(CONCATENATE($Q$2,"-",$A58),FolhasPgto!$A:$T,H$11,FALSE),"")</f>
        <v/>
      </c>
      <c r="I58" s="364" t="str">
        <f>IFERROR(VLOOKUP(CONCATENATE($Q$2,"-",$A58),FolhasPgto!$A:$T,I$11,FALSE),"")</f>
        <v/>
      </c>
      <c r="J58" s="364" t="str">
        <f>IFERROR(VLOOKUP(CONCATENATE($Q$2,"-",$A58),FolhasPgto!$A:$T,J$11,FALSE),"")</f>
        <v/>
      </c>
      <c r="K58" s="365" t="str">
        <f>IFERROR(VLOOKUP(CONCATENATE($Q$2,"-",$A58),FolhasPgto!$A:$T,K$11,FALSE),"")</f>
        <v/>
      </c>
      <c r="L58" s="365" t="str">
        <f>IFERROR(VLOOKUP(CONCATENATE($Q$2,"-",$A58),FolhasPgto!$A:$T,L$11,FALSE),"")</f>
        <v/>
      </c>
      <c r="M58" s="365" t="str">
        <f>IFERROR(VLOOKUP(CONCATENATE($Q$2,"-",$A58),FolhasPgto!$A:$T,M$11,FALSE),"")</f>
        <v/>
      </c>
      <c r="N58" s="365" t="str">
        <f>IFERROR(VLOOKUP(CONCATENATE($Q$2,"-",$A58),FolhasPgto!$A:$T,N$11,FALSE),"")</f>
        <v/>
      </c>
      <c r="O58" s="365" t="str">
        <f>IFERROR(VLOOKUP(CONCATENATE($Q$2,"-",$A58),FolhasPgto!$A:$T,O$11,FALSE),"")</f>
        <v/>
      </c>
      <c r="P58" s="366" t="str">
        <f>IFERROR(VLOOKUP(CONCATENATE($Q$2,"-",$A58),FolhasPgto!$A:$T,P$11,FALSE),"")</f>
        <v/>
      </c>
      <c r="Q58" s="360" t="str">
        <f t="shared" si="2"/>
        <v/>
      </c>
      <c r="R58" s="136"/>
    </row>
    <row r="59" spans="1:18">
      <c r="B59" s="243"/>
      <c r="C59" s="175"/>
      <c r="D59" s="176" t="s">
        <v>2123</v>
      </c>
      <c r="E59" s="367">
        <f>SUM(E14:E58)</f>
        <v>0</v>
      </c>
      <c r="F59" s="367">
        <f t="shared" ref="F59:P59" si="3">SUM(F14:F58)</f>
        <v>0</v>
      </c>
      <c r="G59" s="367">
        <f t="shared" si="3"/>
        <v>0</v>
      </c>
      <c r="H59" s="367">
        <f t="shared" si="3"/>
        <v>0</v>
      </c>
      <c r="I59" s="367">
        <f t="shared" si="3"/>
        <v>0</v>
      </c>
      <c r="J59" s="367">
        <f t="shared" si="3"/>
        <v>0</v>
      </c>
      <c r="K59" s="367">
        <f t="shared" si="3"/>
        <v>0</v>
      </c>
      <c r="L59" s="367">
        <f t="shared" si="3"/>
        <v>0</v>
      </c>
      <c r="M59" s="367">
        <f t="shared" si="3"/>
        <v>0</v>
      </c>
      <c r="N59" s="367">
        <f t="shared" si="3"/>
        <v>0</v>
      </c>
      <c r="O59" s="367">
        <f t="shared" si="3"/>
        <v>0</v>
      </c>
      <c r="P59" s="367">
        <f t="shared" si="3"/>
        <v>0</v>
      </c>
      <c r="Q59" s="368">
        <f>SUM(Q14:Q58)</f>
        <v>0</v>
      </c>
      <c r="R59" s="136"/>
    </row>
    <row r="60" spans="1:18">
      <c r="B60" s="316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36"/>
    </row>
    <row r="61" spans="1:18" ht="18.75" thickBot="1">
      <c r="B61" s="316"/>
      <c r="C61" s="475" t="str">
        <f>CONCATENATE("Pagamentos Realizados entre ",TEXT(Encaminhamento!J14,"Mmmm/aaaa")," e ",TEXT(Encaminhamento!K14,"mmmm/aaaa"))</f>
        <v>Pagamentos Realizados entre janeiro/2023 e junho/2023</v>
      </c>
      <c r="D61" s="475"/>
      <c r="E61" s="475"/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164"/>
      <c r="R61" s="136"/>
    </row>
    <row r="62" spans="1:18" ht="15" customHeight="1">
      <c r="B62" s="243"/>
      <c r="C62" s="371" t="s">
        <v>2633</v>
      </c>
      <c r="D62" s="372"/>
      <c r="E62" s="372"/>
      <c r="F62" s="372"/>
      <c r="G62" s="372"/>
      <c r="H62" s="372"/>
      <c r="I62" s="372"/>
      <c r="J62" s="372"/>
      <c r="K62" s="372"/>
      <c r="L62" s="372"/>
      <c r="M62" s="369"/>
      <c r="N62" s="371" t="s">
        <v>2639</v>
      </c>
      <c r="O62" s="272"/>
      <c r="P62" s="372"/>
      <c r="Q62" s="373"/>
      <c r="R62" s="136"/>
    </row>
    <row r="63" spans="1:18" ht="15" customHeight="1" thickBot="1">
      <c r="B63" s="243"/>
      <c r="C63" s="371" t="s">
        <v>2634</v>
      </c>
      <c r="D63" s="372"/>
      <c r="E63" s="372"/>
      <c r="F63" s="372"/>
      <c r="G63" s="372"/>
      <c r="H63" s="372"/>
      <c r="I63" s="372"/>
      <c r="J63" s="372"/>
      <c r="K63" s="372"/>
      <c r="L63" s="372"/>
      <c r="M63" s="370"/>
      <c r="N63" s="371" t="s">
        <v>2635</v>
      </c>
      <c r="O63" s="272"/>
      <c r="P63" s="372"/>
      <c r="Q63" s="373"/>
      <c r="R63" s="136"/>
    </row>
    <row r="64" spans="1:18">
      <c r="B64" s="243"/>
      <c r="C64" s="317" t="s">
        <v>1147</v>
      </c>
      <c r="D64" s="318" t="s">
        <v>1148</v>
      </c>
      <c r="E64" s="319">
        <f t="shared" ref="E64:P64" si="4">E13</f>
        <v>44743</v>
      </c>
      <c r="F64" s="319">
        <f t="shared" si="4"/>
        <v>44774</v>
      </c>
      <c r="G64" s="319">
        <f t="shared" si="4"/>
        <v>44805</v>
      </c>
      <c r="H64" s="319">
        <f t="shared" si="4"/>
        <v>44835</v>
      </c>
      <c r="I64" s="319">
        <f t="shared" si="4"/>
        <v>44866</v>
      </c>
      <c r="J64" s="319">
        <f t="shared" si="4"/>
        <v>44896</v>
      </c>
      <c r="K64" s="319">
        <f t="shared" si="4"/>
        <v>44927</v>
      </c>
      <c r="L64" s="319">
        <f t="shared" si="4"/>
        <v>44958</v>
      </c>
      <c r="M64" s="319">
        <f t="shared" si="4"/>
        <v>44986</v>
      </c>
      <c r="N64" s="319">
        <f t="shared" si="4"/>
        <v>45017</v>
      </c>
      <c r="O64" s="324">
        <f t="shared" si="4"/>
        <v>45047</v>
      </c>
      <c r="P64" s="327">
        <f t="shared" si="4"/>
        <v>45078</v>
      </c>
      <c r="Q64" s="170"/>
      <c r="R64" s="136"/>
    </row>
    <row r="65" spans="2:33">
      <c r="B65" s="243"/>
      <c r="C65" s="320" t="str">
        <f t="shared" ref="C65:D78" si="5">C14</f>
        <v/>
      </c>
      <c r="D65" s="172" t="str">
        <f t="shared" si="5"/>
        <v/>
      </c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328"/>
      <c r="Q65" s="360" t="str">
        <f>IF($C65&lt;&gt;"",SUM(V65:AG65)*U65,"")</f>
        <v/>
      </c>
      <c r="R65" s="136"/>
      <c r="T65">
        <f>SUM(V65:AG65)</f>
        <v>0</v>
      </c>
      <c r="U65">
        <f>IFERROR(VLOOKUP($D65,FolhasPgto!$W$3:$X$9,2,FALSE),0)</f>
        <v>0</v>
      </c>
      <c r="V65">
        <f>IF(COUNT(E65)&gt;0,1,0)</f>
        <v>0</v>
      </c>
      <c r="W65">
        <f t="shared" ref="W65:AG65" si="6">IF(COUNT(F65)&gt;0,1,0)</f>
        <v>0</v>
      </c>
      <c r="X65">
        <f t="shared" si="6"/>
        <v>0</v>
      </c>
      <c r="Y65">
        <f t="shared" si="6"/>
        <v>0</v>
      </c>
      <c r="Z65">
        <f t="shared" si="6"/>
        <v>0</v>
      </c>
      <c r="AA65">
        <f t="shared" si="6"/>
        <v>0</v>
      </c>
      <c r="AB65">
        <f t="shared" si="6"/>
        <v>0</v>
      </c>
      <c r="AC65">
        <f t="shared" si="6"/>
        <v>0</v>
      </c>
      <c r="AD65">
        <f t="shared" si="6"/>
        <v>0</v>
      </c>
      <c r="AE65">
        <f t="shared" si="6"/>
        <v>0</v>
      </c>
      <c r="AF65">
        <f t="shared" si="6"/>
        <v>0</v>
      </c>
      <c r="AG65">
        <f t="shared" si="6"/>
        <v>0</v>
      </c>
    </row>
    <row r="66" spans="2:33">
      <c r="B66" s="243"/>
      <c r="C66" s="320" t="str">
        <f t="shared" si="5"/>
        <v/>
      </c>
      <c r="D66" s="172" t="str">
        <f t="shared" si="5"/>
        <v/>
      </c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329"/>
      <c r="Q66" s="360" t="str">
        <f t="shared" ref="Q66:Q109" si="7">IF($C66&lt;&gt;"",SUM(V66:AG66)*U66,"")</f>
        <v/>
      </c>
      <c r="R66" s="136"/>
      <c r="T66">
        <f t="shared" ref="T66:T109" si="8">SUM(V66:AG66)</f>
        <v>0</v>
      </c>
      <c r="U66">
        <f>IFERROR(VLOOKUP($D66,FolhasPgto!$W$3:$X$9,2,FALSE),0)</f>
        <v>0</v>
      </c>
      <c r="V66">
        <f t="shared" ref="V66:V109" si="9">IF(COUNT(E66)&gt;0,1,0)</f>
        <v>0</v>
      </c>
      <c r="W66">
        <f t="shared" ref="W66:W109" si="10">IF(COUNT(F66)&gt;0,1,0)</f>
        <v>0</v>
      </c>
      <c r="X66">
        <f t="shared" ref="X66:X109" si="11">IF(COUNT(G66)&gt;0,1,0)</f>
        <v>0</v>
      </c>
      <c r="Y66">
        <f t="shared" ref="Y66:Y109" si="12">IF(COUNT(H66)&gt;0,1,0)</f>
        <v>0</v>
      </c>
      <c r="Z66">
        <f t="shared" ref="Z66:Z109" si="13">IF(COUNT(I66)&gt;0,1,0)</f>
        <v>0</v>
      </c>
      <c r="AA66">
        <f t="shared" ref="AA66:AA109" si="14">IF(COUNT(J66)&gt;0,1,0)</f>
        <v>0</v>
      </c>
      <c r="AB66">
        <f t="shared" ref="AB66:AB109" si="15">IF(COUNT(K66)&gt;0,1,0)</f>
        <v>0</v>
      </c>
      <c r="AC66">
        <f t="shared" ref="AC66:AC109" si="16">IF(COUNT(L66)&gt;0,1,0)</f>
        <v>0</v>
      </c>
      <c r="AD66">
        <f t="shared" ref="AD66:AD109" si="17">IF(COUNT(M66)&gt;0,1,0)</f>
        <v>0</v>
      </c>
      <c r="AE66">
        <f t="shared" ref="AE66:AE109" si="18">IF(COUNT(N66)&gt;0,1,0)</f>
        <v>0</v>
      </c>
      <c r="AF66">
        <f t="shared" ref="AF66:AF109" si="19">IF(COUNT(O66)&gt;0,1,0)</f>
        <v>0</v>
      </c>
      <c r="AG66">
        <f t="shared" ref="AG66:AG109" si="20">IF(COUNT(P66)&gt;0,1,0)</f>
        <v>0</v>
      </c>
    </row>
    <row r="67" spans="2:33">
      <c r="B67" s="243"/>
      <c r="C67" s="320" t="str">
        <f t="shared" si="5"/>
        <v/>
      </c>
      <c r="D67" s="172" t="str">
        <f t="shared" si="5"/>
        <v/>
      </c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329"/>
      <c r="Q67" s="360" t="str">
        <f t="shared" si="7"/>
        <v/>
      </c>
      <c r="R67" s="136"/>
      <c r="T67">
        <f t="shared" si="8"/>
        <v>0</v>
      </c>
      <c r="U67">
        <f>IFERROR(VLOOKUP($D67,FolhasPgto!$W$3:$X$9,2,FALSE),0)</f>
        <v>0</v>
      </c>
      <c r="V67">
        <f t="shared" si="9"/>
        <v>0</v>
      </c>
      <c r="W67">
        <f t="shared" si="10"/>
        <v>0</v>
      </c>
      <c r="X67">
        <f t="shared" si="11"/>
        <v>0</v>
      </c>
      <c r="Y67">
        <f t="shared" si="12"/>
        <v>0</v>
      </c>
      <c r="Z67">
        <f t="shared" si="13"/>
        <v>0</v>
      </c>
      <c r="AA67">
        <f t="shared" si="14"/>
        <v>0</v>
      </c>
      <c r="AB67">
        <f t="shared" si="15"/>
        <v>0</v>
      </c>
      <c r="AC67">
        <f t="shared" si="16"/>
        <v>0</v>
      </c>
      <c r="AD67">
        <f t="shared" si="17"/>
        <v>0</v>
      </c>
      <c r="AE67">
        <f t="shared" si="18"/>
        <v>0</v>
      </c>
      <c r="AF67">
        <f t="shared" si="19"/>
        <v>0</v>
      </c>
      <c r="AG67">
        <f t="shared" si="20"/>
        <v>0</v>
      </c>
    </row>
    <row r="68" spans="2:33">
      <c r="B68" s="243"/>
      <c r="C68" s="320" t="str">
        <f t="shared" si="5"/>
        <v/>
      </c>
      <c r="D68" s="172" t="str">
        <f t="shared" si="5"/>
        <v/>
      </c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329"/>
      <c r="Q68" s="360" t="str">
        <f t="shared" si="7"/>
        <v/>
      </c>
      <c r="R68" s="136"/>
      <c r="T68">
        <f t="shared" si="8"/>
        <v>0</v>
      </c>
      <c r="U68">
        <f>IFERROR(VLOOKUP($D68,FolhasPgto!$W$3:$X$9,2,FALSE),0)</f>
        <v>0</v>
      </c>
      <c r="V68">
        <f t="shared" si="9"/>
        <v>0</v>
      </c>
      <c r="W68">
        <f t="shared" si="10"/>
        <v>0</v>
      </c>
      <c r="X68">
        <f t="shared" si="11"/>
        <v>0</v>
      </c>
      <c r="Y68">
        <f t="shared" si="12"/>
        <v>0</v>
      </c>
      <c r="Z68">
        <f t="shared" si="13"/>
        <v>0</v>
      </c>
      <c r="AA68">
        <f t="shared" si="14"/>
        <v>0</v>
      </c>
      <c r="AB68">
        <f t="shared" si="15"/>
        <v>0</v>
      </c>
      <c r="AC68">
        <f t="shared" si="16"/>
        <v>0</v>
      </c>
      <c r="AD68">
        <f t="shared" si="17"/>
        <v>0</v>
      </c>
      <c r="AE68">
        <f t="shared" si="18"/>
        <v>0</v>
      </c>
      <c r="AF68">
        <f t="shared" si="19"/>
        <v>0</v>
      </c>
      <c r="AG68">
        <f t="shared" si="20"/>
        <v>0</v>
      </c>
    </row>
    <row r="69" spans="2:33">
      <c r="B69" s="243"/>
      <c r="C69" s="320" t="str">
        <f t="shared" si="5"/>
        <v/>
      </c>
      <c r="D69" s="172" t="str">
        <f t="shared" si="5"/>
        <v/>
      </c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329"/>
      <c r="Q69" s="360" t="str">
        <f t="shared" si="7"/>
        <v/>
      </c>
      <c r="R69" s="136"/>
      <c r="T69">
        <f t="shared" si="8"/>
        <v>0</v>
      </c>
      <c r="U69">
        <f>IFERROR(VLOOKUP($D69,FolhasPgto!$W$3:$X$9,2,FALSE),0)</f>
        <v>0</v>
      </c>
      <c r="V69">
        <f t="shared" si="9"/>
        <v>0</v>
      </c>
      <c r="W69">
        <f t="shared" si="10"/>
        <v>0</v>
      </c>
      <c r="X69">
        <f t="shared" si="11"/>
        <v>0</v>
      </c>
      <c r="Y69">
        <f t="shared" si="12"/>
        <v>0</v>
      </c>
      <c r="Z69">
        <f t="shared" si="13"/>
        <v>0</v>
      </c>
      <c r="AA69">
        <f t="shared" si="14"/>
        <v>0</v>
      </c>
      <c r="AB69">
        <f t="shared" si="15"/>
        <v>0</v>
      </c>
      <c r="AC69">
        <f t="shared" si="16"/>
        <v>0</v>
      </c>
      <c r="AD69">
        <f t="shared" si="17"/>
        <v>0</v>
      </c>
      <c r="AE69">
        <f t="shared" si="18"/>
        <v>0</v>
      </c>
      <c r="AF69">
        <f t="shared" si="19"/>
        <v>0</v>
      </c>
      <c r="AG69">
        <f t="shared" si="20"/>
        <v>0</v>
      </c>
    </row>
    <row r="70" spans="2:33">
      <c r="B70" s="243"/>
      <c r="C70" s="320" t="str">
        <f t="shared" si="5"/>
        <v/>
      </c>
      <c r="D70" s="172" t="str">
        <f t="shared" si="5"/>
        <v/>
      </c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329"/>
      <c r="Q70" s="360" t="str">
        <f t="shared" si="7"/>
        <v/>
      </c>
      <c r="R70" s="136"/>
      <c r="T70">
        <f t="shared" si="8"/>
        <v>0</v>
      </c>
      <c r="U70">
        <f>IFERROR(VLOOKUP($D70,FolhasPgto!$W$3:$X$9,2,FALSE),0)</f>
        <v>0</v>
      </c>
      <c r="V70">
        <f t="shared" si="9"/>
        <v>0</v>
      </c>
      <c r="W70">
        <f t="shared" si="10"/>
        <v>0</v>
      </c>
      <c r="X70">
        <f t="shared" si="11"/>
        <v>0</v>
      </c>
      <c r="Y70">
        <f t="shared" si="12"/>
        <v>0</v>
      </c>
      <c r="Z70">
        <f t="shared" si="13"/>
        <v>0</v>
      </c>
      <c r="AA70">
        <f t="shared" si="14"/>
        <v>0</v>
      </c>
      <c r="AB70">
        <f t="shared" si="15"/>
        <v>0</v>
      </c>
      <c r="AC70">
        <f t="shared" si="16"/>
        <v>0</v>
      </c>
      <c r="AD70">
        <f t="shared" si="17"/>
        <v>0</v>
      </c>
      <c r="AE70">
        <f t="shared" si="18"/>
        <v>0</v>
      </c>
      <c r="AF70">
        <f t="shared" si="19"/>
        <v>0</v>
      </c>
      <c r="AG70">
        <f t="shared" si="20"/>
        <v>0</v>
      </c>
    </row>
    <row r="71" spans="2:33">
      <c r="B71" s="243"/>
      <c r="C71" s="320" t="str">
        <f t="shared" si="5"/>
        <v/>
      </c>
      <c r="D71" s="172" t="str">
        <f t="shared" si="5"/>
        <v/>
      </c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329"/>
      <c r="Q71" s="360" t="str">
        <f t="shared" si="7"/>
        <v/>
      </c>
      <c r="R71" s="136"/>
      <c r="T71">
        <f t="shared" si="8"/>
        <v>0</v>
      </c>
      <c r="U71">
        <f>IFERROR(VLOOKUP($D71,FolhasPgto!$W$3:$X$9,2,FALSE),0)</f>
        <v>0</v>
      </c>
      <c r="V71">
        <f t="shared" si="9"/>
        <v>0</v>
      </c>
      <c r="W71">
        <f t="shared" si="10"/>
        <v>0</v>
      </c>
      <c r="X71">
        <f t="shared" si="11"/>
        <v>0</v>
      </c>
      <c r="Y71">
        <f t="shared" si="12"/>
        <v>0</v>
      </c>
      <c r="Z71">
        <f t="shared" si="13"/>
        <v>0</v>
      </c>
      <c r="AA71">
        <f t="shared" si="14"/>
        <v>0</v>
      </c>
      <c r="AB71">
        <f t="shared" si="15"/>
        <v>0</v>
      </c>
      <c r="AC71">
        <f t="shared" si="16"/>
        <v>0</v>
      </c>
      <c r="AD71">
        <f t="shared" si="17"/>
        <v>0</v>
      </c>
      <c r="AE71">
        <f t="shared" si="18"/>
        <v>0</v>
      </c>
      <c r="AF71">
        <f t="shared" si="19"/>
        <v>0</v>
      </c>
      <c r="AG71">
        <f t="shared" si="20"/>
        <v>0</v>
      </c>
    </row>
    <row r="72" spans="2:33">
      <c r="B72" s="243"/>
      <c r="C72" s="320" t="str">
        <f t="shared" si="5"/>
        <v/>
      </c>
      <c r="D72" s="172" t="str">
        <f t="shared" si="5"/>
        <v/>
      </c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329"/>
      <c r="Q72" s="360" t="str">
        <f t="shared" si="7"/>
        <v/>
      </c>
      <c r="R72" s="136"/>
      <c r="T72">
        <f t="shared" si="8"/>
        <v>0</v>
      </c>
      <c r="U72">
        <f>IFERROR(VLOOKUP($D72,FolhasPgto!$W$3:$X$9,2,FALSE),0)</f>
        <v>0</v>
      </c>
      <c r="V72">
        <f t="shared" si="9"/>
        <v>0</v>
      </c>
      <c r="W72">
        <f t="shared" si="10"/>
        <v>0</v>
      </c>
      <c r="X72">
        <f t="shared" si="11"/>
        <v>0</v>
      </c>
      <c r="Y72">
        <f t="shared" si="12"/>
        <v>0</v>
      </c>
      <c r="Z72">
        <f t="shared" si="13"/>
        <v>0</v>
      </c>
      <c r="AA72">
        <f t="shared" si="14"/>
        <v>0</v>
      </c>
      <c r="AB72">
        <f t="shared" si="15"/>
        <v>0</v>
      </c>
      <c r="AC72">
        <f t="shared" si="16"/>
        <v>0</v>
      </c>
      <c r="AD72">
        <f t="shared" si="17"/>
        <v>0</v>
      </c>
      <c r="AE72">
        <f t="shared" si="18"/>
        <v>0</v>
      </c>
      <c r="AF72">
        <f t="shared" si="19"/>
        <v>0</v>
      </c>
      <c r="AG72">
        <f t="shared" si="20"/>
        <v>0</v>
      </c>
    </row>
    <row r="73" spans="2:33">
      <c r="B73" s="243"/>
      <c r="C73" s="320" t="str">
        <f t="shared" si="5"/>
        <v/>
      </c>
      <c r="D73" s="172" t="str">
        <f t="shared" si="5"/>
        <v/>
      </c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329"/>
      <c r="Q73" s="360" t="str">
        <f t="shared" si="7"/>
        <v/>
      </c>
      <c r="R73" s="136"/>
      <c r="T73">
        <f t="shared" si="8"/>
        <v>0</v>
      </c>
      <c r="U73">
        <f>IFERROR(VLOOKUP($D73,FolhasPgto!$W$3:$X$9,2,FALSE),0)</f>
        <v>0</v>
      </c>
      <c r="V73">
        <f t="shared" si="9"/>
        <v>0</v>
      </c>
      <c r="W73">
        <f t="shared" si="10"/>
        <v>0</v>
      </c>
      <c r="X73">
        <f t="shared" si="11"/>
        <v>0</v>
      </c>
      <c r="Y73">
        <f t="shared" si="12"/>
        <v>0</v>
      </c>
      <c r="Z73">
        <f t="shared" si="13"/>
        <v>0</v>
      </c>
      <c r="AA73">
        <f t="shared" si="14"/>
        <v>0</v>
      </c>
      <c r="AB73">
        <f t="shared" si="15"/>
        <v>0</v>
      </c>
      <c r="AC73">
        <f t="shared" si="16"/>
        <v>0</v>
      </c>
      <c r="AD73">
        <f t="shared" si="17"/>
        <v>0</v>
      </c>
      <c r="AE73">
        <f t="shared" si="18"/>
        <v>0</v>
      </c>
      <c r="AF73">
        <f t="shared" si="19"/>
        <v>0</v>
      </c>
      <c r="AG73">
        <f t="shared" si="20"/>
        <v>0</v>
      </c>
    </row>
    <row r="74" spans="2:33">
      <c r="B74" s="243"/>
      <c r="C74" s="320" t="str">
        <f t="shared" si="5"/>
        <v/>
      </c>
      <c r="D74" s="172" t="str">
        <f t="shared" si="5"/>
        <v/>
      </c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329"/>
      <c r="Q74" s="360" t="str">
        <f t="shared" si="7"/>
        <v/>
      </c>
      <c r="R74" s="136"/>
      <c r="T74">
        <f t="shared" si="8"/>
        <v>0</v>
      </c>
      <c r="U74">
        <f>IFERROR(VLOOKUP($D74,FolhasPgto!$W$3:$X$9,2,FALSE),0)</f>
        <v>0</v>
      </c>
      <c r="V74">
        <f t="shared" si="9"/>
        <v>0</v>
      </c>
      <c r="W74">
        <f t="shared" si="10"/>
        <v>0</v>
      </c>
      <c r="X74">
        <f t="shared" si="11"/>
        <v>0</v>
      </c>
      <c r="Y74">
        <f t="shared" si="12"/>
        <v>0</v>
      </c>
      <c r="Z74">
        <f t="shared" si="13"/>
        <v>0</v>
      </c>
      <c r="AA74">
        <f t="shared" si="14"/>
        <v>0</v>
      </c>
      <c r="AB74">
        <f t="shared" si="15"/>
        <v>0</v>
      </c>
      <c r="AC74">
        <f t="shared" si="16"/>
        <v>0</v>
      </c>
      <c r="AD74">
        <f t="shared" si="17"/>
        <v>0</v>
      </c>
      <c r="AE74">
        <f t="shared" si="18"/>
        <v>0</v>
      </c>
      <c r="AF74">
        <f t="shared" si="19"/>
        <v>0</v>
      </c>
      <c r="AG74">
        <f t="shared" si="20"/>
        <v>0</v>
      </c>
    </row>
    <row r="75" spans="2:33">
      <c r="B75" s="243"/>
      <c r="C75" s="320" t="str">
        <f t="shared" si="5"/>
        <v/>
      </c>
      <c r="D75" s="172" t="str">
        <f t="shared" si="5"/>
        <v/>
      </c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329"/>
      <c r="Q75" s="360" t="str">
        <f t="shared" si="7"/>
        <v/>
      </c>
      <c r="R75" s="136"/>
      <c r="T75">
        <f t="shared" si="8"/>
        <v>0</v>
      </c>
      <c r="U75">
        <f>IFERROR(VLOOKUP($D75,FolhasPgto!$W$3:$X$9,2,FALSE),0)</f>
        <v>0</v>
      </c>
      <c r="V75">
        <f t="shared" si="9"/>
        <v>0</v>
      </c>
      <c r="W75">
        <f t="shared" si="10"/>
        <v>0</v>
      </c>
      <c r="X75">
        <f t="shared" si="11"/>
        <v>0</v>
      </c>
      <c r="Y75">
        <f t="shared" si="12"/>
        <v>0</v>
      </c>
      <c r="Z75">
        <f t="shared" si="13"/>
        <v>0</v>
      </c>
      <c r="AA75">
        <f t="shared" si="14"/>
        <v>0</v>
      </c>
      <c r="AB75">
        <f t="shared" si="15"/>
        <v>0</v>
      </c>
      <c r="AC75">
        <f t="shared" si="16"/>
        <v>0</v>
      </c>
      <c r="AD75">
        <f t="shared" si="17"/>
        <v>0</v>
      </c>
      <c r="AE75">
        <f t="shared" si="18"/>
        <v>0</v>
      </c>
      <c r="AF75">
        <f t="shared" si="19"/>
        <v>0</v>
      </c>
      <c r="AG75">
        <f t="shared" si="20"/>
        <v>0</v>
      </c>
    </row>
    <row r="76" spans="2:33">
      <c r="B76" s="243"/>
      <c r="C76" s="320" t="str">
        <f t="shared" si="5"/>
        <v/>
      </c>
      <c r="D76" s="172" t="str">
        <f t="shared" si="5"/>
        <v/>
      </c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329"/>
      <c r="Q76" s="360" t="str">
        <f t="shared" si="7"/>
        <v/>
      </c>
      <c r="R76" s="136"/>
      <c r="T76">
        <f t="shared" si="8"/>
        <v>0</v>
      </c>
      <c r="U76">
        <f>IFERROR(VLOOKUP($D76,FolhasPgto!$W$3:$X$9,2,FALSE),0)</f>
        <v>0</v>
      </c>
      <c r="V76">
        <f t="shared" si="9"/>
        <v>0</v>
      </c>
      <c r="W76">
        <f t="shared" si="10"/>
        <v>0</v>
      </c>
      <c r="X76">
        <f t="shared" si="11"/>
        <v>0</v>
      </c>
      <c r="Y76">
        <f t="shared" si="12"/>
        <v>0</v>
      </c>
      <c r="Z76">
        <f t="shared" si="13"/>
        <v>0</v>
      </c>
      <c r="AA76">
        <f t="shared" si="14"/>
        <v>0</v>
      </c>
      <c r="AB76">
        <f t="shared" si="15"/>
        <v>0</v>
      </c>
      <c r="AC76">
        <f t="shared" si="16"/>
        <v>0</v>
      </c>
      <c r="AD76">
        <f t="shared" si="17"/>
        <v>0</v>
      </c>
      <c r="AE76">
        <f t="shared" si="18"/>
        <v>0</v>
      </c>
      <c r="AF76">
        <f t="shared" si="19"/>
        <v>0</v>
      </c>
      <c r="AG76">
        <f t="shared" si="20"/>
        <v>0</v>
      </c>
    </row>
    <row r="77" spans="2:33">
      <c r="B77" s="243"/>
      <c r="C77" s="320" t="str">
        <f t="shared" si="5"/>
        <v/>
      </c>
      <c r="D77" s="172" t="str">
        <f t="shared" si="5"/>
        <v/>
      </c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329"/>
      <c r="Q77" s="360" t="str">
        <f t="shared" si="7"/>
        <v/>
      </c>
      <c r="R77" s="136"/>
      <c r="T77">
        <f t="shared" si="8"/>
        <v>0</v>
      </c>
      <c r="U77">
        <f>IFERROR(VLOOKUP($D77,FolhasPgto!$W$3:$X$9,2,FALSE),0)</f>
        <v>0</v>
      </c>
      <c r="V77">
        <f t="shared" si="9"/>
        <v>0</v>
      </c>
      <c r="W77">
        <f t="shared" si="10"/>
        <v>0</v>
      </c>
      <c r="X77">
        <f t="shared" si="11"/>
        <v>0</v>
      </c>
      <c r="Y77">
        <f t="shared" si="12"/>
        <v>0</v>
      </c>
      <c r="Z77">
        <f t="shared" si="13"/>
        <v>0</v>
      </c>
      <c r="AA77">
        <f t="shared" si="14"/>
        <v>0</v>
      </c>
      <c r="AB77">
        <f t="shared" si="15"/>
        <v>0</v>
      </c>
      <c r="AC77">
        <f t="shared" si="16"/>
        <v>0</v>
      </c>
      <c r="AD77">
        <f t="shared" si="17"/>
        <v>0</v>
      </c>
      <c r="AE77">
        <f t="shared" si="18"/>
        <v>0</v>
      </c>
      <c r="AF77">
        <f t="shared" si="19"/>
        <v>0</v>
      </c>
      <c r="AG77">
        <f t="shared" si="20"/>
        <v>0</v>
      </c>
    </row>
    <row r="78" spans="2:33">
      <c r="B78" s="243"/>
      <c r="C78" s="320" t="str">
        <f t="shared" si="5"/>
        <v/>
      </c>
      <c r="D78" s="172" t="str">
        <f t="shared" si="5"/>
        <v/>
      </c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329"/>
      <c r="Q78" s="360" t="str">
        <f t="shared" si="7"/>
        <v/>
      </c>
      <c r="R78" s="136"/>
      <c r="T78">
        <f t="shared" si="8"/>
        <v>0</v>
      </c>
      <c r="U78">
        <f>IFERROR(VLOOKUP($D78,FolhasPgto!$W$3:$X$9,2,FALSE),0)</f>
        <v>0</v>
      </c>
      <c r="V78">
        <f t="shared" si="9"/>
        <v>0</v>
      </c>
      <c r="W78">
        <f t="shared" si="10"/>
        <v>0</v>
      </c>
      <c r="X78">
        <f t="shared" si="11"/>
        <v>0</v>
      </c>
      <c r="Y78">
        <f t="shared" si="12"/>
        <v>0</v>
      </c>
      <c r="Z78">
        <f t="shared" si="13"/>
        <v>0</v>
      </c>
      <c r="AA78">
        <f t="shared" si="14"/>
        <v>0</v>
      </c>
      <c r="AB78">
        <f t="shared" si="15"/>
        <v>0</v>
      </c>
      <c r="AC78">
        <f t="shared" si="16"/>
        <v>0</v>
      </c>
      <c r="AD78">
        <f t="shared" si="17"/>
        <v>0</v>
      </c>
      <c r="AE78">
        <f t="shared" si="18"/>
        <v>0</v>
      </c>
      <c r="AF78">
        <f t="shared" si="19"/>
        <v>0</v>
      </c>
      <c r="AG78">
        <f t="shared" si="20"/>
        <v>0</v>
      </c>
    </row>
    <row r="79" spans="2:33">
      <c r="B79" s="243"/>
      <c r="C79" s="320" t="str">
        <f t="shared" ref="C79:D79" si="21">C28</f>
        <v/>
      </c>
      <c r="D79" s="172" t="str">
        <f t="shared" si="21"/>
        <v/>
      </c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329"/>
      <c r="Q79" s="360" t="str">
        <f t="shared" si="7"/>
        <v/>
      </c>
      <c r="R79" s="136"/>
      <c r="T79">
        <f t="shared" si="8"/>
        <v>0</v>
      </c>
      <c r="U79">
        <f>IFERROR(VLOOKUP($D79,FolhasPgto!$W$3:$X$9,2,FALSE),0)</f>
        <v>0</v>
      </c>
      <c r="V79">
        <f t="shared" si="9"/>
        <v>0</v>
      </c>
      <c r="W79">
        <f t="shared" si="10"/>
        <v>0</v>
      </c>
      <c r="X79">
        <f t="shared" si="11"/>
        <v>0</v>
      </c>
      <c r="Y79">
        <f t="shared" si="12"/>
        <v>0</v>
      </c>
      <c r="Z79">
        <f t="shared" si="13"/>
        <v>0</v>
      </c>
      <c r="AA79">
        <f t="shared" si="14"/>
        <v>0</v>
      </c>
      <c r="AB79">
        <f t="shared" si="15"/>
        <v>0</v>
      </c>
      <c r="AC79">
        <f t="shared" si="16"/>
        <v>0</v>
      </c>
      <c r="AD79">
        <f t="shared" si="17"/>
        <v>0</v>
      </c>
      <c r="AE79">
        <f t="shared" si="18"/>
        <v>0</v>
      </c>
      <c r="AF79">
        <f t="shared" si="19"/>
        <v>0</v>
      </c>
      <c r="AG79">
        <f t="shared" si="20"/>
        <v>0</v>
      </c>
    </row>
    <row r="80" spans="2:33">
      <c r="B80" s="243"/>
      <c r="C80" s="320" t="str">
        <f t="shared" ref="C80:D80" si="22">C29</f>
        <v/>
      </c>
      <c r="D80" s="172" t="str">
        <f t="shared" si="22"/>
        <v/>
      </c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329"/>
      <c r="Q80" s="360" t="str">
        <f t="shared" si="7"/>
        <v/>
      </c>
      <c r="R80" s="136"/>
      <c r="T80">
        <f t="shared" si="8"/>
        <v>0</v>
      </c>
      <c r="U80">
        <f>IFERROR(VLOOKUP($D80,FolhasPgto!$W$3:$X$9,2,FALSE),0)</f>
        <v>0</v>
      </c>
      <c r="V80">
        <f t="shared" si="9"/>
        <v>0</v>
      </c>
      <c r="W80">
        <f t="shared" si="10"/>
        <v>0</v>
      </c>
      <c r="X80">
        <f t="shared" si="11"/>
        <v>0</v>
      </c>
      <c r="Y80">
        <f t="shared" si="12"/>
        <v>0</v>
      </c>
      <c r="Z80">
        <f t="shared" si="13"/>
        <v>0</v>
      </c>
      <c r="AA80">
        <f t="shared" si="14"/>
        <v>0</v>
      </c>
      <c r="AB80">
        <f t="shared" si="15"/>
        <v>0</v>
      </c>
      <c r="AC80">
        <f t="shared" si="16"/>
        <v>0</v>
      </c>
      <c r="AD80">
        <f t="shared" si="17"/>
        <v>0</v>
      </c>
      <c r="AE80">
        <f t="shared" si="18"/>
        <v>0</v>
      </c>
      <c r="AF80">
        <f t="shared" si="19"/>
        <v>0</v>
      </c>
      <c r="AG80">
        <f t="shared" si="20"/>
        <v>0</v>
      </c>
    </row>
    <row r="81" spans="2:33">
      <c r="B81" s="243"/>
      <c r="C81" s="320" t="str">
        <f t="shared" ref="C81:D81" si="23">C30</f>
        <v/>
      </c>
      <c r="D81" s="172" t="str">
        <f t="shared" si="23"/>
        <v/>
      </c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329"/>
      <c r="Q81" s="360" t="str">
        <f t="shared" si="7"/>
        <v/>
      </c>
      <c r="R81" s="136"/>
      <c r="T81">
        <f t="shared" si="8"/>
        <v>0</v>
      </c>
      <c r="U81">
        <f>IFERROR(VLOOKUP($D81,FolhasPgto!$W$3:$X$9,2,FALSE),0)</f>
        <v>0</v>
      </c>
      <c r="V81">
        <f t="shared" si="9"/>
        <v>0</v>
      </c>
      <c r="W81">
        <f t="shared" si="10"/>
        <v>0</v>
      </c>
      <c r="X81">
        <f t="shared" si="11"/>
        <v>0</v>
      </c>
      <c r="Y81">
        <f t="shared" si="12"/>
        <v>0</v>
      </c>
      <c r="Z81">
        <f t="shared" si="13"/>
        <v>0</v>
      </c>
      <c r="AA81">
        <f t="shared" si="14"/>
        <v>0</v>
      </c>
      <c r="AB81">
        <f t="shared" si="15"/>
        <v>0</v>
      </c>
      <c r="AC81">
        <f t="shared" si="16"/>
        <v>0</v>
      </c>
      <c r="AD81">
        <f t="shared" si="17"/>
        <v>0</v>
      </c>
      <c r="AE81">
        <f t="shared" si="18"/>
        <v>0</v>
      </c>
      <c r="AF81">
        <f t="shared" si="19"/>
        <v>0</v>
      </c>
      <c r="AG81">
        <f t="shared" si="20"/>
        <v>0</v>
      </c>
    </row>
    <row r="82" spans="2:33">
      <c r="B82" s="243"/>
      <c r="C82" s="320" t="str">
        <f t="shared" ref="C82:D82" si="24">C31</f>
        <v/>
      </c>
      <c r="D82" s="172" t="str">
        <f t="shared" si="24"/>
        <v/>
      </c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329"/>
      <c r="Q82" s="360" t="str">
        <f t="shared" si="7"/>
        <v/>
      </c>
      <c r="R82" s="136"/>
      <c r="T82">
        <f t="shared" si="8"/>
        <v>0</v>
      </c>
      <c r="U82">
        <f>IFERROR(VLOOKUP($D82,FolhasPgto!$W$3:$X$9,2,FALSE),0)</f>
        <v>0</v>
      </c>
      <c r="V82">
        <f t="shared" si="9"/>
        <v>0</v>
      </c>
      <c r="W82">
        <f t="shared" si="10"/>
        <v>0</v>
      </c>
      <c r="X82">
        <f t="shared" si="11"/>
        <v>0</v>
      </c>
      <c r="Y82">
        <f t="shared" si="12"/>
        <v>0</v>
      </c>
      <c r="Z82">
        <f t="shared" si="13"/>
        <v>0</v>
      </c>
      <c r="AA82">
        <f t="shared" si="14"/>
        <v>0</v>
      </c>
      <c r="AB82">
        <f t="shared" si="15"/>
        <v>0</v>
      </c>
      <c r="AC82">
        <f t="shared" si="16"/>
        <v>0</v>
      </c>
      <c r="AD82">
        <f t="shared" si="17"/>
        <v>0</v>
      </c>
      <c r="AE82">
        <f t="shared" si="18"/>
        <v>0</v>
      </c>
      <c r="AF82">
        <f t="shared" si="19"/>
        <v>0</v>
      </c>
      <c r="AG82">
        <f t="shared" si="20"/>
        <v>0</v>
      </c>
    </row>
    <row r="83" spans="2:33">
      <c r="B83" s="243"/>
      <c r="C83" s="320" t="str">
        <f t="shared" ref="C83:D83" si="25">C32</f>
        <v/>
      </c>
      <c r="D83" s="172" t="str">
        <f t="shared" si="25"/>
        <v/>
      </c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329"/>
      <c r="Q83" s="360" t="str">
        <f t="shared" si="7"/>
        <v/>
      </c>
      <c r="R83" s="136"/>
      <c r="T83">
        <f t="shared" si="8"/>
        <v>0</v>
      </c>
      <c r="U83">
        <f>IFERROR(VLOOKUP($D83,FolhasPgto!$W$3:$X$9,2,FALSE),0)</f>
        <v>0</v>
      </c>
      <c r="V83">
        <f t="shared" si="9"/>
        <v>0</v>
      </c>
      <c r="W83">
        <f t="shared" si="10"/>
        <v>0</v>
      </c>
      <c r="X83">
        <f t="shared" si="11"/>
        <v>0</v>
      </c>
      <c r="Y83">
        <f t="shared" si="12"/>
        <v>0</v>
      </c>
      <c r="Z83">
        <f t="shared" si="13"/>
        <v>0</v>
      </c>
      <c r="AA83">
        <f t="shared" si="14"/>
        <v>0</v>
      </c>
      <c r="AB83">
        <f t="shared" si="15"/>
        <v>0</v>
      </c>
      <c r="AC83">
        <f t="shared" si="16"/>
        <v>0</v>
      </c>
      <c r="AD83">
        <f t="shared" si="17"/>
        <v>0</v>
      </c>
      <c r="AE83">
        <f t="shared" si="18"/>
        <v>0</v>
      </c>
      <c r="AF83">
        <f t="shared" si="19"/>
        <v>0</v>
      </c>
      <c r="AG83">
        <f t="shared" si="20"/>
        <v>0</v>
      </c>
    </row>
    <row r="84" spans="2:33">
      <c r="B84" s="243"/>
      <c r="C84" s="320" t="str">
        <f t="shared" ref="C84:D84" si="26">C33</f>
        <v/>
      </c>
      <c r="D84" s="172" t="str">
        <f t="shared" si="26"/>
        <v/>
      </c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329"/>
      <c r="Q84" s="360" t="str">
        <f t="shared" si="7"/>
        <v/>
      </c>
      <c r="R84" s="136"/>
      <c r="T84">
        <f t="shared" si="8"/>
        <v>0</v>
      </c>
      <c r="U84">
        <f>IFERROR(VLOOKUP($D84,FolhasPgto!$W$3:$X$9,2,FALSE),0)</f>
        <v>0</v>
      </c>
      <c r="V84">
        <f t="shared" si="9"/>
        <v>0</v>
      </c>
      <c r="W84">
        <f t="shared" si="10"/>
        <v>0</v>
      </c>
      <c r="X84">
        <f t="shared" si="11"/>
        <v>0</v>
      </c>
      <c r="Y84">
        <f t="shared" si="12"/>
        <v>0</v>
      </c>
      <c r="Z84">
        <f t="shared" si="13"/>
        <v>0</v>
      </c>
      <c r="AA84">
        <f t="shared" si="14"/>
        <v>0</v>
      </c>
      <c r="AB84">
        <f t="shared" si="15"/>
        <v>0</v>
      </c>
      <c r="AC84">
        <f t="shared" si="16"/>
        <v>0</v>
      </c>
      <c r="AD84">
        <f t="shared" si="17"/>
        <v>0</v>
      </c>
      <c r="AE84">
        <f t="shared" si="18"/>
        <v>0</v>
      </c>
      <c r="AF84">
        <f t="shared" si="19"/>
        <v>0</v>
      </c>
      <c r="AG84">
        <f t="shared" si="20"/>
        <v>0</v>
      </c>
    </row>
    <row r="85" spans="2:33">
      <c r="B85" s="243"/>
      <c r="C85" s="320" t="str">
        <f t="shared" ref="C85:D85" si="27">C34</f>
        <v/>
      </c>
      <c r="D85" s="172" t="str">
        <f t="shared" si="27"/>
        <v/>
      </c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329"/>
      <c r="Q85" s="360" t="str">
        <f t="shared" si="7"/>
        <v/>
      </c>
      <c r="R85" s="136"/>
      <c r="T85">
        <f t="shared" si="8"/>
        <v>0</v>
      </c>
      <c r="U85">
        <f>IFERROR(VLOOKUP($D85,FolhasPgto!$W$3:$X$9,2,FALSE),0)</f>
        <v>0</v>
      </c>
      <c r="V85">
        <f t="shared" si="9"/>
        <v>0</v>
      </c>
      <c r="W85">
        <f t="shared" si="10"/>
        <v>0</v>
      </c>
      <c r="X85">
        <f t="shared" si="11"/>
        <v>0</v>
      </c>
      <c r="Y85">
        <f t="shared" si="12"/>
        <v>0</v>
      </c>
      <c r="Z85">
        <f t="shared" si="13"/>
        <v>0</v>
      </c>
      <c r="AA85">
        <f t="shared" si="14"/>
        <v>0</v>
      </c>
      <c r="AB85">
        <f t="shared" si="15"/>
        <v>0</v>
      </c>
      <c r="AC85">
        <f t="shared" si="16"/>
        <v>0</v>
      </c>
      <c r="AD85">
        <f t="shared" si="17"/>
        <v>0</v>
      </c>
      <c r="AE85">
        <f t="shared" si="18"/>
        <v>0</v>
      </c>
      <c r="AF85">
        <f t="shared" si="19"/>
        <v>0</v>
      </c>
      <c r="AG85">
        <f t="shared" si="20"/>
        <v>0</v>
      </c>
    </row>
    <row r="86" spans="2:33">
      <c r="B86" s="243"/>
      <c r="C86" s="320" t="str">
        <f t="shared" ref="C86:D86" si="28">C35</f>
        <v/>
      </c>
      <c r="D86" s="172" t="str">
        <f t="shared" si="28"/>
        <v/>
      </c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329"/>
      <c r="Q86" s="360" t="str">
        <f t="shared" si="7"/>
        <v/>
      </c>
      <c r="R86" s="136"/>
      <c r="T86">
        <f t="shared" si="8"/>
        <v>0</v>
      </c>
      <c r="U86">
        <f>IFERROR(VLOOKUP($D86,FolhasPgto!$W$3:$X$9,2,FALSE),0)</f>
        <v>0</v>
      </c>
      <c r="V86">
        <f t="shared" si="9"/>
        <v>0</v>
      </c>
      <c r="W86">
        <f t="shared" si="10"/>
        <v>0</v>
      </c>
      <c r="X86">
        <f t="shared" si="11"/>
        <v>0</v>
      </c>
      <c r="Y86">
        <f t="shared" si="12"/>
        <v>0</v>
      </c>
      <c r="Z86">
        <f t="shared" si="13"/>
        <v>0</v>
      </c>
      <c r="AA86">
        <f t="shared" si="14"/>
        <v>0</v>
      </c>
      <c r="AB86">
        <f t="shared" si="15"/>
        <v>0</v>
      </c>
      <c r="AC86">
        <f t="shared" si="16"/>
        <v>0</v>
      </c>
      <c r="AD86">
        <f t="shared" si="17"/>
        <v>0</v>
      </c>
      <c r="AE86">
        <f t="shared" si="18"/>
        <v>0</v>
      </c>
      <c r="AF86">
        <f t="shared" si="19"/>
        <v>0</v>
      </c>
      <c r="AG86">
        <f t="shared" si="20"/>
        <v>0</v>
      </c>
    </row>
    <row r="87" spans="2:33">
      <c r="B87" s="243"/>
      <c r="C87" s="320" t="str">
        <f t="shared" ref="C87:D87" si="29">C36</f>
        <v/>
      </c>
      <c r="D87" s="172" t="str">
        <f t="shared" si="29"/>
        <v/>
      </c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329"/>
      <c r="Q87" s="360" t="str">
        <f t="shared" si="7"/>
        <v/>
      </c>
      <c r="R87" s="136"/>
      <c r="T87">
        <f t="shared" si="8"/>
        <v>0</v>
      </c>
      <c r="U87">
        <f>IFERROR(VLOOKUP($D87,FolhasPgto!$W$3:$X$9,2,FALSE),0)</f>
        <v>0</v>
      </c>
      <c r="V87">
        <f t="shared" si="9"/>
        <v>0</v>
      </c>
      <c r="W87">
        <f t="shared" si="10"/>
        <v>0</v>
      </c>
      <c r="X87">
        <f t="shared" si="11"/>
        <v>0</v>
      </c>
      <c r="Y87">
        <f t="shared" si="12"/>
        <v>0</v>
      </c>
      <c r="Z87">
        <f t="shared" si="13"/>
        <v>0</v>
      </c>
      <c r="AA87">
        <f t="shared" si="14"/>
        <v>0</v>
      </c>
      <c r="AB87">
        <f t="shared" si="15"/>
        <v>0</v>
      </c>
      <c r="AC87">
        <f t="shared" si="16"/>
        <v>0</v>
      </c>
      <c r="AD87">
        <f t="shared" si="17"/>
        <v>0</v>
      </c>
      <c r="AE87">
        <f t="shared" si="18"/>
        <v>0</v>
      </c>
      <c r="AF87">
        <f t="shared" si="19"/>
        <v>0</v>
      </c>
      <c r="AG87">
        <f t="shared" si="20"/>
        <v>0</v>
      </c>
    </row>
    <row r="88" spans="2:33">
      <c r="B88" s="243"/>
      <c r="C88" s="320" t="str">
        <f t="shared" ref="C88:D88" si="30">C37</f>
        <v/>
      </c>
      <c r="D88" s="172" t="str">
        <f t="shared" si="30"/>
        <v/>
      </c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329"/>
      <c r="Q88" s="360" t="str">
        <f t="shared" si="7"/>
        <v/>
      </c>
      <c r="R88" s="136"/>
      <c r="T88">
        <f t="shared" si="8"/>
        <v>0</v>
      </c>
      <c r="U88">
        <f>IFERROR(VLOOKUP($D88,FolhasPgto!$W$3:$X$9,2,FALSE),0)</f>
        <v>0</v>
      </c>
      <c r="V88">
        <f t="shared" si="9"/>
        <v>0</v>
      </c>
      <c r="W88">
        <f t="shared" si="10"/>
        <v>0</v>
      </c>
      <c r="X88">
        <f t="shared" si="11"/>
        <v>0</v>
      </c>
      <c r="Y88">
        <f t="shared" si="12"/>
        <v>0</v>
      </c>
      <c r="Z88">
        <f t="shared" si="13"/>
        <v>0</v>
      </c>
      <c r="AA88">
        <f t="shared" si="14"/>
        <v>0</v>
      </c>
      <c r="AB88">
        <f t="shared" si="15"/>
        <v>0</v>
      </c>
      <c r="AC88">
        <f t="shared" si="16"/>
        <v>0</v>
      </c>
      <c r="AD88">
        <f t="shared" si="17"/>
        <v>0</v>
      </c>
      <c r="AE88">
        <f t="shared" si="18"/>
        <v>0</v>
      </c>
      <c r="AF88">
        <f t="shared" si="19"/>
        <v>0</v>
      </c>
      <c r="AG88">
        <f t="shared" si="20"/>
        <v>0</v>
      </c>
    </row>
    <row r="89" spans="2:33">
      <c r="B89" s="243"/>
      <c r="C89" s="320" t="str">
        <f t="shared" ref="C89:D89" si="31">C38</f>
        <v/>
      </c>
      <c r="D89" s="172" t="str">
        <f t="shared" si="31"/>
        <v/>
      </c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329"/>
      <c r="Q89" s="360" t="str">
        <f t="shared" si="7"/>
        <v/>
      </c>
      <c r="R89" s="136"/>
      <c r="T89">
        <f t="shared" si="8"/>
        <v>0</v>
      </c>
      <c r="U89">
        <f>IFERROR(VLOOKUP($D89,FolhasPgto!$W$3:$X$9,2,FALSE),0)</f>
        <v>0</v>
      </c>
      <c r="V89">
        <f t="shared" si="9"/>
        <v>0</v>
      </c>
      <c r="W89">
        <f t="shared" si="10"/>
        <v>0</v>
      </c>
      <c r="X89">
        <f t="shared" si="11"/>
        <v>0</v>
      </c>
      <c r="Y89">
        <f t="shared" si="12"/>
        <v>0</v>
      </c>
      <c r="Z89">
        <f t="shared" si="13"/>
        <v>0</v>
      </c>
      <c r="AA89">
        <f t="shared" si="14"/>
        <v>0</v>
      </c>
      <c r="AB89">
        <f t="shared" si="15"/>
        <v>0</v>
      </c>
      <c r="AC89">
        <f t="shared" si="16"/>
        <v>0</v>
      </c>
      <c r="AD89">
        <f t="shared" si="17"/>
        <v>0</v>
      </c>
      <c r="AE89">
        <f t="shared" si="18"/>
        <v>0</v>
      </c>
      <c r="AF89">
        <f t="shared" si="19"/>
        <v>0</v>
      </c>
      <c r="AG89">
        <f t="shared" si="20"/>
        <v>0</v>
      </c>
    </row>
    <row r="90" spans="2:33">
      <c r="B90" s="243"/>
      <c r="C90" s="320" t="str">
        <f t="shared" ref="C90:D90" si="32">C39</f>
        <v/>
      </c>
      <c r="D90" s="172" t="str">
        <f t="shared" si="32"/>
        <v/>
      </c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329"/>
      <c r="Q90" s="360" t="str">
        <f t="shared" si="7"/>
        <v/>
      </c>
      <c r="R90" s="136"/>
      <c r="T90">
        <f t="shared" si="8"/>
        <v>0</v>
      </c>
      <c r="U90">
        <f>IFERROR(VLOOKUP($D90,FolhasPgto!$W$3:$X$9,2,FALSE),0)</f>
        <v>0</v>
      </c>
      <c r="V90">
        <f t="shared" si="9"/>
        <v>0</v>
      </c>
      <c r="W90">
        <f t="shared" si="10"/>
        <v>0</v>
      </c>
      <c r="X90">
        <f t="shared" si="11"/>
        <v>0</v>
      </c>
      <c r="Y90">
        <f t="shared" si="12"/>
        <v>0</v>
      </c>
      <c r="Z90">
        <f t="shared" si="13"/>
        <v>0</v>
      </c>
      <c r="AA90">
        <f t="shared" si="14"/>
        <v>0</v>
      </c>
      <c r="AB90">
        <f t="shared" si="15"/>
        <v>0</v>
      </c>
      <c r="AC90">
        <f t="shared" si="16"/>
        <v>0</v>
      </c>
      <c r="AD90">
        <f t="shared" si="17"/>
        <v>0</v>
      </c>
      <c r="AE90">
        <f t="shared" si="18"/>
        <v>0</v>
      </c>
      <c r="AF90">
        <f t="shared" si="19"/>
        <v>0</v>
      </c>
      <c r="AG90">
        <f t="shared" si="20"/>
        <v>0</v>
      </c>
    </row>
    <row r="91" spans="2:33">
      <c r="B91" s="243"/>
      <c r="C91" s="320" t="str">
        <f t="shared" ref="C91:D91" si="33">C40</f>
        <v/>
      </c>
      <c r="D91" s="172" t="str">
        <f t="shared" si="33"/>
        <v/>
      </c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329"/>
      <c r="Q91" s="360" t="str">
        <f t="shared" si="7"/>
        <v/>
      </c>
      <c r="R91" s="136"/>
      <c r="T91">
        <f t="shared" si="8"/>
        <v>0</v>
      </c>
      <c r="U91">
        <f>IFERROR(VLOOKUP($D91,FolhasPgto!$W$3:$X$9,2,FALSE),0)</f>
        <v>0</v>
      </c>
      <c r="V91">
        <f t="shared" si="9"/>
        <v>0</v>
      </c>
      <c r="W91">
        <f t="shared" si="10"/>
        <v>0</v>
      </c>
      <c r="X91">
        <f t="shared" si="11"/>
        <v>0</v>
      </c>
      <c r="Y91">
        <f t="shared" si="12"/>
        <v>0</v>
      </c>
      <c r="Z91">
        <f t="shared" si="13"/>
        <v>0</v>
      </c>
      <c r="AA91">
        <f t="shared" si="14"/>
        <v>0</v>
      </c>
      <c r="AB91">
        <f t="shared" si="15"/>
        <v>0</v>
      </c>
      <c r="AC91">
        <f t="shared" si="16"/>
        <v>0</v>
      </c>
      <c r="AD91">
        <f t="shared" si="17"/>
        <v>0</v>
      </c>
      <c r="AE91">
        <f t="shared" si="18"/>
        <v>0</v>
      </c>
      <c r="AF91">
        <f t="shared" si="19"/>
        <v>0</v>
      </c>
      <c r="AG91">
        <f t="shared" si="20"/>
        <v>0</v>
      </c>
    </row>
    <row r="92" spans="2:33">
      <c r="B92" s="243"/>
      <c r="C92" s="320" t="str">
        <f t="shared" ref="C92:D92" si="34">C41</f>
        <v/>
      </c>
      <c r="D92" s="172" t="str">
        <f t="shared" si="34"/>
        <v/>
      </c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329"/>
      <c r="Q92" s="360" t="str">
        <f t="shared" si="7"/>
        <v/>
      </c>
      <c r="R92" s="136"/>
      <c r="T92">
        <f t="shared" si="8"/>
        <v>0</v>
      </c>
      <c r="U92">
        <f>IFERROR(VLOOKUP($D92,FolhasPgto!$W$3:$X$9,2,FALSE),0)</f>
        <v>0</v>
      </c>
      <c r="V92">
        <f t="shared" si="9"/>
        <v>0</v>
      </c>
      <c r="W92">
        <f t="shared" si="10"/>
        <v>0</v>
      </c>
      <c r="X92">
        <f t="shared" si="11"/>
        <v>0</v>
      </c>
      <c r="Y92">
        <f t="shared" si="12"/>
        <v>0</v>
      </c>
      <c r="Z92">
        <f t="shared" si="13"/>
        <v>0</v>
      </c>
      <c r="AA92">
        <f t="shared" si="14"/>
        <v>0</v>
      </c>
      <c r="AB92">
        <f t="shared" si="15"/>
        <v>0</v>
      </c>
      <c r="AC92">
        <f t="shared" si="16"/>
        <v>0</v>
      </c>
      <c r="AD92">
        <f t="shared" si="17"/>
        <v>0</v>
      </c>
      <c r="AE92">
        <f t="shared" si="18"/>
        <v>0</v>
      </c>
      <c r="AF92">
        <f t="shared" si="19"/>
        <v>0</v>
      </c>
      <c r="AG92">
        <f t="shared" si="20"/>
        <v>0</v>
      </c>
    </row>
    <row r="93" spans="2:33">
      <c r="B93" s="243"/>
      <c r="C93" s="320" t="str">
        <f t="shared" ref="C93:D93" si="35">C42</f>
        <v/>
      </c>
      <c r="D93" s="172" t="str">
        <f t="shared" si="35"/>
        <v/>
      </c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329"/>
      <c r="Q93" s="360" t="str">
        <f t="shared" si="7"/>
        <v/>
      </c>
      <c r="R93" s="136"/>
      <c r="T93">
        <f t="shared" si="8"/>
        <v>0</v>
      </c>
      <c r="U93">
        <f>IFERROR(VLOOKUP($D93,FolhasPgto!$W$3:$X$9,2,FALSE),0)</f>
        <v>0</v>
      </c>
      <c r="V93">
        <f t="shared" si="9"/>
        <v>0</v>
      </c>
      <c r="W93">
        <f t="shared" si="10"/>
        <v>0</v>
      </c>
      <c r="X93">
        <f t="shared" si="11"/>
        <v>0</v>
      </c>
      <c r="Y93">
        <f t="shared" si="12"/>
        <v>0</v>
      </c>
      <c r="Z93">
        <f t="shared" si="13"/>
        <v>0</v>
      </c>
      <c r="AA93">
        <f t="shared" si="14"/>
        <v>0</v>
      </c>
      <c r="AB93">
        <f t="shared" si="15"/>
        <v>0</v>
      </c>
      <c r="AC93">
        <f t="shared" si="16"/>
        <v>0</v>
      </c>
      <c r="AD93">
        <f t="shared" si="17"/>
        <v>0</v>
      </c>
      <c r="AE93">
        <f t="shared" si="18"/>
        <v>0</v>
      </c>
      <c r="AF93">
        <f t="shared" si="19"/>
        <v>0</v>
      </c>
      <c r="AG93">
        <f t="shared" si="20"/>
        <v>0</v>
      </c>
    </row>
    <row r="94" spans="2:33">
      <c r="B94" s="243"/>
      <c r="C94" s="320" t="str">
        <f t="shared" ref="C94:D94" si="36">C43</f>
        <v/>
      </c>
      <c r="D94" s="172" t="str">
        <f t="shared" si="36"/>
        <v/>
      </c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329"/>
      <c r="Q94" s="360" t="str">
        <f t="shared" si="7"/>
        <v/>
      </c>
      <c r="R94" s="136"/>
      <c r="T94">
        <f t="shared" si="8"/>
        <v>0</v>
      </c>
      <c r="U94">
        <f>IFERROR(VLOOKUP($D94,FolhasPgto!$W$3:$X$9,2,FALSE),0)</f>
        <v>0</v>
      </c>
      <c r="V94">
        <f t="shared" si="9"/>
        <v>0</v>
      </c>
      <c r="W94">
        <f t="shared" si="10"/>
        <v>0</v>
      </c>
      <c r="X94">
        <f t="shared" si="11"/>
        <v>0</v>
      </c>
      <c r="Y94">
        <f t="shared" si="12"/>
        <v>0</v>
      </c>
      <c r="Z94">
        <f t="shared" si="13"/>
        <v>0</v>
      </c>
      <c r="AA94">
        <f t="shared" si="14"/>
        <v>0</v>
      </c>
      <c r="AB94">
        <f t="shared" si="15"/>
        <v>0</v>
      </c>
      <c r="AC94">
        <f t="shared" si="16"/>
        <v>0</v>
      </c>
      <c r="AD94">
        <f t="shared" si="17"/>
        <v>0</v>
      </c>
      <c r="AE94">
        <f t="shared" si="18"/>
        <v>0</v>
      </c>
      <c r="AF94">
        <f t="shared" si="19"/>
        <v>0</v>
      </c>
      <c r="AG94">
        <f t="shared" si="20"/>
        <v>0</v>
      </c>
    </row>
    <row r="95" spans="2:33">
      <c r="B95" s="243"/>
      <c r="C95" s="320" t="str">
        <f t="shared" ref="C95:D95" si="37">C44</f>
        <v/>
      </c>
      <c r="D95" s="172" t="str">
        <f t="shared" si="37"/>
        <v/>
      </c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329"/>
      <c r="Q95" s="360" t="str">
        <f t="shared" si="7"/>
        <v/>
      </c>
      <c r="R95" s="136"/>
      <c r="T95">
        <f t="shared" si="8"/>
        <v>0</v>
      </c>
      <c r="U95">
        <f>IFERROR(VLOOKUP($D95,FolhasPgto!$W$3:$X$9,2,FALSE),0)</f>
        <v>0</v>
      </c>
      <c r="V95">
        <f t="shared" si="9"/>
        <v>0</v>
      </c>
      <c r="W95">
        <f t="shared" si="10"/>
        <v>0</v>
      </c>
      <c r="X95">
        <f t="shared" si="11"/>
        <v>0</v>
      </c>
      <c r="Y95">
        <f t="shared" si="12"/>
        <v>0</v>
      </c>
      <c r="Z95">
        <f t="shared" si="13"/>
        <v>0</v>
      </c>
      <c r="AA95">
        <f t="shared" si="14"/>
        <v>0</v>
      </c>
      <c r="AB95">
        <f t="shared" si="15"/>
        <v>0</v>
      </c>
      <c r="AC95">
        <f t="shared" si="16"/>
        <v>0</v>
      </c>
      <c r="AD95">
        <f t="shared" si="17"/>
        <v>0</v>
      </c>
      <c r="AE95">
        <f t="shared" si="18"/>
        <v>0</v>
      </c>
      <c r="AF95">
        <f t="shared" si="19"/>
        <v>0</v>
      </c>
      <c r="AG95">
        <f t="shared" si="20"/>
        <v>0</v>
      </c>
    </row>
    <row r="96" spans="2:33">
      <c r="B96" s="243"/>
      <c r="C96" s="320" t="str">
        <f t="shared" ref="C96:D96" si="38">C45</f>
        <v/>
      </c>
      <c r="D96" s="172" t="str">
        <f t="shared" si="38"/>
        <v/>
      </c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329"/>
      <c r="Q96" s="360" t="str">
        <f t="shared" si="7"/>
        <v/>
      </c>
      <c r="R96" s="136"/>
      <c r="T96">
        <f t="shared" si="8"/>
        <v>0</v>
      </c>
      <c r="U96">
        <f>IFERROR(VLOOKUP($D96,FolhasPgto!$W$3:$X$9,2,FALSE),0)</f>
        <v>0</v>
      </c>
      <c r="V96">
        <f t="shared" si="9"/>
        <v>0</v>
      </c>
      <c r="W96">
        <f t="shared" si="10"/>
        <v>0</v>
      </c>
      <c r="X96">
        <f t="shared" si="11"/>
        <v>0</v>
      </c>
      <c r="Y96">
        <f t="shared" si="12"/>
        <v>0</v>
      </c>
      <c r="Z96">
        <f t="shared" si="13"/>
        <v>0</v>
      </c>
      <c r="AA96">
        <f t="shared" si="14"/>
        <v>0</v>
      </c>
      <c r="AB96">
        <f t="shared" si="15"/>
        <v>0</v>
      </c>
      <c r="AC96">
        <f t="shared" si="16"/>
        <v>0</v>
      </c>
      <c r="AD96">
        <f t="shared" si="17"/>
        <v>0</v>
      </c>
      <c r="AE96">
        <f t="shared" si="18"/>
        <v>0</v>
      </c>
      <c r="AF96">
        <f t="shared" si="19"/>
        <v>0</v>
      </c>
      <c r="AG96">
        <f t="shared" si="20"/>
        <v>0</v>
      </c>
    </row>
    <row r="97" spans="2:33">
      <c r="B97" s="243"/>
      <c r="C97" s="320" t="str">
        <f t="shared" ref="C97:D97" si="39">C46</f>
        <v/>
      </c>
      <c r="D97" s="172" t="str">
        <f t="shared" si="39"/>
        <v/>
      </c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329"/>
      <c r="Q97" s="360" t="str">
        <f t="shared" si="7"/>
        <v/>
      </c>
      <c r="R97" s="136"/>
      <c r="T97">
        <f t="shared" si="8"/>
        <v>0</v>
      </c>
      <c r="U97">
        <f>IFERROR(VLOOKUP($D97,FolhasPgto!$W$3:$X$9,2,FALSE),0)</f>
        <v>0</v>
      </c>
      <c r="V97">
        <f t="shared" si="9"/>
        <v>0</v>
      </c>
      <c r="W97">
        <f t="shared" si="10"/>
        <v>0</v>
      </c>
      <c r="X97">
        <f t="shared" si="11"/>
        <v>0</v>
      </c>
      <c r="Y97">
        <f t="shared" si="12"/>
        <v>0</v>
      </c>
      <c r="Z97">
        <f t="shared" si="13"/>
        <v>0</v>
      </c>
      <c r="AA97">
        <f t="shared" si="14"/>
        <v>0</v>
      </c>
      <c r="AB97">
        <f t="shared" si="15"/>
        <v>0</v>
      </c>
      <c r="AC97">
        <f t="shared" si="16"/>
        <v>0</v>
      </c>
      <c r="AD97">
        <f t="shared" si="17"/>
        <v>0</v>
      </c>
      <c r="AE97">
        <f t="shared" si="18"/>
        <v>0</v>
      </c>
      <c r="AF97">
        <f t="shared" si="19"/>
        <v>0</v>
      </c>
      <c r="AG97">
        <f t="shared" si="20"/>
        <v>0</v>
      </c>
    </row>
    <row r="98" spans="2:33">
      <c r="B98" s="243"/>
      <c r="C98" s="320" t="str">
        <f t="shared" ref="C98:D98" si="40">C47</f>
        <v/>
      </c>
      <c r="D98" s="172" t="str">
        <f t="shared" si="40"/>
        <v/>
      </c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329"/>
      <c r="Q98" s="360" t="str">
        <f t="shared" si="7"/>
        <v/>
      </c>
      <c r="R98" s="136"/>
      <c r="T98">
        <f t="shared" si="8"/>
        <v>0</v>
      </c>
      <c r="U98">
        <f>IFERROR(VLOOKUP($D98,FolhasPgto!$W$3:$X$9,2,FALSE),0)</f>
        <v>0</v>
      </c>
      <c r="V98">
        <f t="shared" si="9"/>
        <v>0</v>
      </c>
      <c r="W98">
        <f t="shared" si="10"/>
        <v>0</v>
      </c>
      <c r="X98">
        <f t="shared" si="11"/>
        <v>0</v>
      </c>
      <c r="Y98">
        <f t="shared" si="12"/>
        <v>0</v>
      </c>
      <c r="Z98">
        <f t="shared" si="13"/>
        <v>0</v>
      </c>
      <c r="AA98">
        <f t="shared" si="14"/>
        <v>0</v>
      </c>
      <c r="AB98">
        <f t="shared" si="15"/>
        <v>0</v>
      </c>
      <c r="AC98">
        <f t="shared" si="16"/>
        <v>0</v>
      </c>
      <c r="AD98">
        <f t="shared" si="17"/>
        <v>0</v>
      </c>
      <c r="AE98">
        <f t="shared" si="18"/>
        <v>0</v>
      </c>
      <c r="AF98">
        <f t="shared" si="19"/>
        <v>0</v>
      </c>
      <c r="AG98">
        <f t="shared" si="20"/>
        <v>0</v>
      </c>
    </row>
    <row r="99" spans="2:33">
      <c r="B99" s="243"/>
      <c r="C99" s="320" t="str">
        <f t="shared" ref="C99:D99" si="41">C48</f>
        <v/>
      </c>
      <c r="D99" s="172" t="str">
        <f t="shared" si="41"/>
        <v/>
      </c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329"/>
      <c r="Q99" s="360" t="str">
        <f t="shared" si="7"/>
        <v/>
      </c>
      <c r="R99" s="136"/>
      <c r="T99">
        <f t="shared" si="8"/>
        <v>0</v>
      </c>
      <c r="U99">
        <f>IFERROR(VLOOKUP($D99,FolhasPgto!$W$3:$X$9,2,FALSE),0)</f>
        <v>0</v>
      </c>
      <c r="V99">
        <f t="shared" si="9"/>
        <v>0</v>
      </c>
      <c r="W99">
        <f t="shared" si="10"/>
        <v>0</v>
      </c>
      <c r="X99">
        <f t="shared" si="11"/>
        <v>0</v>
      </c>
      <c r="Y99">
        <f t="shared" si="12"/>
        <v>0</v>
      </c>
      <c r="Z99">
        <f t="shared" si="13"/>
        <v>0</v>
      </c>
      <c r="AA99">
        <f t="shared" si="14"/>
        <v>0</v>
      </c>
      <c r="AB99">
        <f t="shared" si="15"/>
        <v>0</v>
      </c>
      <c r="AC99">
        <f t="shared" si="16"/>
        <v>0</v>
      </c>
      <c r="AD99">
        <f t="shared" si="17"/>
        <v>0</v>
      </c>
      <c r="AE99">
        <f t="shared" si="18"/>
        <v>0</v>
      </c>
      <c r="AF99">
        <f t="shared" si="19"/>
        <v>0</v>
      </c>
      <c r="AG99">
        <f t="shared" si="20"/>
        <v>0</v>
      </c>
    </row>
    <row r="100" spans="2:33">
      <c r="B100" s="243"/>
      <c r="C100" s="320" t="str">
        <f t="shared" ref="C100:D100" si="42">C49</f>
        <v/>
      </c>
      <c r="D100" s="172" t="str">
        <f t="shared" si="42"/>
        <v/>
      </c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329"/>
      <c r="Q100" s="360" t="str">
        <f t="shared" si="7"/>
        <v/>
      </c>
      <c r="R100" s="136"/>
      <c r="T100">
        <f t="shared" si="8"/>
        <v>0</v>
      </c>
      <c r="U100">
        <f>IFERROR(VLOOKUP($D100,FolhasPgto!$W$3:$X$9,2,FALSE),0)</f>
        <v>0</v>
      </c>
      <c r="V100">
        <f t="shared" si="9"/>
        <v>0</v>
      </c>
      <c r="W100">
        <f t="shared" si="10"/>
        <v>0</v>
      </c>
      <c r="X100">
        <f t="shared" si="11"/>
        <v>0</v>
      </c>
      <c r="Y100">
        <f t="shared" si="12"/>
        <v>0</v>
      </c>
      <c r="Z100">
        <f t="shared" si="13"/>
        <v>0</v>
      </c>
      <c r="AA100">
        <f t="shared" si="14"/>
        <v>0</v>
      </c>
      <c r="AB100">
        <f t="shared" si="15"/>
        <v>0</v>
      </c>
      <c r="AC100">
        <f t="shared" si="16"/>
        <v>0</v>
      </c>
      <c r="AD100">
        <f t="shared" si="17"/>
        <v>0</v>
      </c>
      <c r="AE100">
        <f t="shared" si="18"/>
        <v>0</v>
      </c>
      <c r="AF100">
        <f t="shared" si="19"/>
        <v>0</v>
      </c>
      <c r="AG100">
        <f t="shared" si="20"/>
        <v>0</v>
      </c>
    </row>
    <row r="101" spans="2:33">
      <c r="B101" s="243"/>
      <c r="C101" s="320" t="str">
        <f t="shared" ref="C101:D101" si="43">C50</f>
        <v/>
      </c>
      <c r="D101" s="172" t="str">
        <f t="shared" si="43"/>
        <v/>
      </c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329"/>
      <c r="Q101" s="360" t="str">
        <f t="shared" si="7"/>
        <v/>
      </c>
      <c r="R101" s="136"/>
      <c r="T101">
        <f t="shared" si="8"/>
        <v>0</v>
      </c>
      <c r="U101">
        <f>IFERROR(VLOOKUP($D101,FolhasPgto!$W$3:$X$9,2,FALSE),0)</f>
        <v>0</v>
      </c>
      <c r="V101">
        <f t="shared" si="9"/>
        <v>0</v>
      </c>
      <c r="W101">
        <f t="shared" si="10"/>
        <v>0</v>
      </c>
      <c r="X101">
        <f t="shared" si="11"/>
        <v>0</v>
      </c>
      <c r="Y101">
        <f t="shared" si="12"/>
        <v>0</v>
      </c>
      <c r="Z101">
        <f t="shared" si="13"/>
        <v>0</v>
      </c>
      <c r="AA101">
        <f t="shared" si="14"/>
        <v>0</v>
      </c>
      <c r="AB101">
        <f t="shared" si="15"/>
        <v>0</v>
      </c>
      <c r="AC101">
        <f t="shared" si="16"/>
        <v>0</v>
      </c>
      <c r="AD101">
        <f t="shared" si="17"/>
        <v>0</v>
      </c>
      <c r="AE101">
        <f t="shared" si="18"/>
        <v>0</v>
      </c>
      <c r="AF101">
        <f t="shared" si="19"/>
        <v>0</v>
      </c>
      <c r="AG101">
        <f t="shared" si="20"/>
        <v>0</v>
      </c>
    </row>
    <row r="102" spans="2:33">
      <c r="B102" s="243"/>
      <c r="C102" s="320" t="str">
        <f t="shared" ref="C102:D102" si="44">C51</f>
        <v/>
      </c>
      <c r="D102" s="172" t="str">
        <f t="shared" si="44"/>
        <v/>
      </c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329"/>
      <c r="Q102" s="360" t="str">
        <f t="shared" si="7"/>
        <v/>
      </c>
      <c r="R102" s="136"/>
      <c r="T102">
        <f t="shared" si="8"/>
        <v>0</v>
      </c>
      <c r="U102">
        <f>IFERROR(VLOOKUP($D102,FolhasPgto!$W$3:$X$9,2,FALSE),0)</f>
        <v>0</v>
      </c>
      <c r="V102">
        <f t="shared" si="9"/>
        <v>0</v>
      </c>
      <c r="W102">
        <f t="shared" si="10"/>
        <v>0</v>
      </c>
      <c r="X102">
        <f t="shared" si="11"/>
        <v>0</v>
      </c>
      <c r="Y102">
        <f t="shared" si="12"/>
        <v>0</v>
      </c>
      <c r="Z102">
        <f t="shared" si="13"/>
        <v>0</v>
      </c>
      <c r="AA102">
        <f t="shared" si="14"/>
        <v>0</v>
      </c>
      <c r="AB102">
        <f t="shared" si="15"/>
        <v>0</v>
      </c>
      <c r="AC102">
        <f t="shared" si="16"/>
        <v>0</v>
      </c>
      <c r="AD102">
        <f t="shared" si="17"/>
        <v>0</v>
      </c>
      <c r="AE102">
        <f t="shared" si="18"/>
        <v>0</v>
      </c>
      <c r="AF102">
        <f t="shared" si="19"/>
        <v>0</v>
      </c>
      <c r="AG102">
        <f t="shared" si="20"/>
        <v>0</v>
      </c>
    </row>
    <row r="103" spans="2:33">
      <c r="B103" s="243"/>
      <c r="C103" s="320" t="str">
        <f t="shared" ref="C103:D103" si="45">C52</f>
        <v/>
      </c>
      <c r="D103" s="172" t="str">
        <f t="shared" si="45"/>
        <v/>
      </c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329"/>
      <c r="Q103" s="360" t="str">
        <f t="shared" si="7"/>
        <v/>
      </c>
      <c r="R103" s="136"/>
      <c r="T103">
        <f t="shared" si="8"/>
        <v>0</v>
      </c>
      <c r="U103">
        <f>IFERROR(VLOOKUP($D103,FolhasPgto!$W$3:$X$9,2,FALSE),0)</f>
        <v>0</v>
      </c>
      <c r="V103">
        <f t="shared" si="9"/>
        <v>0</v>
      </c>
      <c r="W103">
        <f t="shared" si="10"/>
        <v>0</v>
      </c>
      <c r="X103">
        <f t="shared" si="11"/>
        <v>0</v>
      </c>
      <c r="Y103">
        <f t="shared" si="12"/>
        <v>0</v>
      </c>
      <c r="Z103">
        <f t="shared" si="13"/>
        <v>0</v>
      </c>
      <c r="AA103">
        <f t="shared" si="14"/>
        <v>0</v>
      </c>
      <c r="AB103">
        <f t="shared" si="15"/>
        <v>0</v>
      </c>
      <c r="AC103">
        <f t="shared" si="16"/>
        <v>0</v>
      </c>
      <c r="AD103">
        <f t="shared" si="17"/>
        <v>0</v>
      </c>
      <c r="AE103">
        <f t="shared" si="18"/>
        <v>0</v>
      </c>
      <c r="AF103">
        <f t="shared" si="19"/>
        <v>0</v>
      </c>
      <c r="AG103">
        <f t="shared" si="20"/>
        <v>0</v>
      </c>
    </row>
    <row r="104" spans="2:33">
      <c r="B104" s="243"/>
      <c r="C104" s="320" t="str">
        <f t="shared" ref="C104:D104" si="46">C53</f>
        <v/>
      </c>
      <c r="D104" s="172" t="str">
        <f t="shared" si="46"/>
        <v/>
      </c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329"/>
      <c r="Q104" s="360" t="str">
        <f t="shared" si="7"/>
        <v/>
      </c>
      <c r="R104" s="136"/>
      <c r="T104">
        <f t="shared" si="8"/>
        <v>0</v>
      </c>
      <c r="U104">
        <f>IFERROR(VLOOKUP($D104,FolhasPgto!$W$3:$X$9,2,FALSE),0)</f>
        <v>0</v>
      </c>
      <c r="V104">
        <f t="shared" si="9"/>
        <v>0</v>
      </c>
      <c r="W104">
        <f t="shared" si="10"/>
        <v>0</v>
      </c>
      <c r="X104">
        <f t="shared" si="11"/>
        <v>0</v>
      </c>
      <c r="Y104">
        <f t="shared" si="12"/>
        <v>0</v>
      </c>
      <c r="Z104">
        <f t="shared" si="13"/>
        <v>0</v>
      </c>
      <c r="AA104">
        <f t="shared" si="14"/>
        <v>0</v>
      </c>
      <c r="AB104">
        <f t="shared" si="15"/>
        <v>0</v>
      </c>
      <c r="AC104">
        <f t="shared" si="16"/>
        <v>0</v>
      </c>
      <c r="AD104">
        <f t="shared" si="17"/>
        <v>0</v>
      </c>
      <c r="AE104">
        <f t="shared" si="18"/>
        <v>0</v>
      </c>
      <c r="AF104">
        <f t="shared" si="19"/>
        <v>0</v>
      </c>
      <c r="AG104">
        <f t="shared" si="20"/>
        <v>0</v>
      </c>
    </row>
    <row r="105" spans="2:33">
      <c r="B105" s="243"/>
      <c r="C105" s="320" t="str">
        <f t="shared" ref="C105:D105" si="47">C54</f>
        <v/>
      </c>
      <c r="D105" s="172" t="str">
        <f t="shared" si="47"/>
        <v/>
      </c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329"/>
      <c r="Q105" s="360" t="str">
        <f t="shared" si="7"/>
        <v/>
      </c>
      <c r="R105" s="136"/>
      <c r="T105">
        <f t="shared" si="8"/>
        <v>0</v>
      </c>
      <c r="U105">
        <f>IFERROR(VLOOKUP($D105,FolhasPgto!$W$3:$X$9,2,FALSE),0)</f>
        <v>0</v>
      </c>
      <c r="V105">
        <f t="shared" si="9"/>
        <v>0</v>
      </c>
      <c r="W105">
        <f t="shared" si="10"/>
        <v>0</v>
      </c>
      <c r="X105">
        <f t="shared" si="11"/>
        <v>0</v>
      </c>
      <c r="Y105">
        <f t="shared" si="12"/>
        <v>0</v>
      </c>
      <c r="Z105">
        <f t="shared" si="13"/>
        <v>0</v>
      </c>
      <c r="AA105">
        <f t="shared" si="14"/>
        <v>0</v>
      </c>
      <c r="AB105">
        <f t="shared" si="15"/>
        <v>0</v>
      </c>
      <c r="AC105">
        <f t="shared" si="16"/>
        <v>0</v>
      </c>
      <c r="AD105">
        <f t="shared" si="17"/>
        <v>0</v>
      </c>
      <c r="AE105">
        <f t="shared" si="18"/>
        <v>0</v>
      </c>
      <c r="AF105">
        <f t="shared" si="19"/>
        <v>0</v>
      </c>
      <c r="AG105">
        <f t="shared" si="20"/>
        <v>0</v>
      </c>
    </row>
    <row r="106" spans="2:33">
      <c r="B106" s="243"/>
      <c r="C106" s="320" t="str">
        <f t="shared" ref="C106:D106" si="48">C55</f>
        <v/>
      </c>
      <c r="D106" s="172" t="str">
        <f t="shared" si="48"/>
        <v/>
      </c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329"/>
      <c r="Q106" s="360" t="str">
        <f t="shared" si="7"/>
        <v/>
      </c>
      <c r="R106" s="136"/>
      <c r="T106">
        <f t="shared" si="8"/>
        <v>0</v>
      </c>
      <c r="U106">
        <f>IFERROR(VLOOKUP($D106,FolhasPgto!$W$3:$X$9,2,FALSE),0)</f>
        <v>0</v>
      </c>
      <c r="V106">
        <f t="shared" si="9"/>
        <v>0</v>
      </c>
      <c r="W106">
        <f t="shared" si="10"/>
        <v>0</v>
      </c>
      <c r="X106">
        <f t="shared" si="11"/>
        <v>0</v>
      </c>
      <c r="Y106">
        <f t="shared" si="12"/>
        <v>0</v>
      </c>
      <c r="Z106">
        <f t="shared" si="13"/>
        <v>0</v>
      </c>
      <c r="AA106">
        <f t="shared" si="14"/>
        <v>0</v>
      </c>
      <c r="AB106">
        <f t="shared" si="15"/>
        <v>0</v>
      </c>
      <c r="AC106">
        <f t="shared" si="16"/>
        <v>0</v>
      </c>
      <c r="AD106">
        <f t="shared" si="17"/>
        <v>0</v>
      </c>
      <c r="AE106">
        <f t="shared" si="18"/>
        <v>0</v>
      </c>
      <c r="AF106">
        <f t="shared" si="19"/>
        <v>0</v>
      </c>
      <c r="AG106">
        <f t="shared" si="20"/>
        <v>0</v>
      </c>
    </row>
    <row r="107" spans="2:33">
      <c r="B107" s="243"/>
      <c r="C107" s="320" t="str">
        <f t="shared" ref="C107:D107" si="49">C56</f>
        <v/>
      </c>
      <c r="D107" s="172" t="str">
        <f t="shared" si="49"/>
        <v/>
      </c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329"/>
      <c r="Q107" s="360" t="str">
        <f t="shared" si="7"/>
        <v/>
      </c>
      <c r="R107" s="136"/>
      <c r="T107">
        <f t="shared" si="8"/>
        <v>0</v>
      </c>
      <c r="U107">
        <f>IFERROR(VLOOKUP($D107,FolhasPgto!$W$3:$X$9,2,FALSE),0)</f>
        <v>0</v>
      </c>
      <c r="V107">
        <f t="shared" si="9"/>
        <v>0</v>
      </c>
      <c r="W107">
        <f t="shared" si="10"/>
        <v>0</v>
      </c>
      <c r="X107">
        <f t="shared" si="11"/>
        <v>0</v>
      </c>
      <c r="Y107">
        <f t="shared" si="12"/>
        <v>0</v>
      </c>
      <c r="Z107">
        <f t="shared" si="13"/>
        <v>0</v>
      </c>
      <c r="AA107">
        <f t="shared" si="14"/>
        <v>0</v>
      </c>
      <c r="AB107">
        <f t="shared" si="15"/>
        <v>0</v>
      </c>
      <c r="AC107">
        <f t="shared" si="16"/>
        <v>0</v>
      </c>
      <c r="AD107">
        <f t="shared" si="17"/>
        <v>0</v>
      </c>
      <c r="AE107">
        <f t="shared" si="18"/>
        <v>0</v>
      </c>
      <c r="AF107">
        <f t="shared" si="19"/>
        <v>0</v>
      </c>
      <c r="AG107">
        <f t="shared" si="20"/>
        <v>0</v>
      </c>
    </row>
    <row r="108" spans="2:33">
      <c r="B108" s="243"/>
      <c r="C108" s="320" t="str">
        <f t="shared" ref="C108:D108" si="50">C57</f>
        <v/>
      </c>
      <c r="D108" s="172" t="str">
        <f t="shared" si="50"/>
        <v/>
      </c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329"/>
      <c r="Q108" s="360" t="str">
        <f t="shared" si="7"/>
        <v/>
      </c>
      <c r="R108" s="136"/>
      <c r="T108">
        <f t="shared" si="8"/>
        <v>0</v>
      </c>
      <c r="U108">
        <f>IFERROR(VLOOKUP($D108,FolhasPgto!$W$3:$X$9,2,FALSE),0)</f>
        <v>0</v>
      </c>
      <c r="V108">
        <f t="shared" si="9"/>
        <v>0</v>
      </c>
      <c r="W108">
        <f t="shared" si="10"/>
        <v>0</v>
      </c>
      <c r="X108">
        <f t="shared" si="11"/>
        <v>0</v>
      </c>
      <c r="Y108">
        <f t="shared" si="12"/>
        <v>0</v>
      </c>
      <c r="Z108">
        <f t="shared" si="13"/>
        <v>0</v>
      </c>
      <c r="AA108">
        <f t="shared" si="14"/>
        <v>0</v>
      </c>
      <c r="AB108">
        <f t="shared" si="15"/>
        <v>0</v>
      </c>
      <c r="AC108">
        <f t="shared" si="16"/>
        <v>0</v>
      </c>
      <c r="AD108">
        <f t="shared" si="17"/>
        <v>0</v>
      </c>
      <c r="AE108">
        <f t="shared" si="18"/>
        <v>0</v>
      </c>
      <c r="AF108">
        <f t="shared" si="19"/>
        <v>0</v>
      </c>
      <c r="AG108">
        <f t="shared" si="20"/>
        <v>0</v>
      </c>
    </row>
    <row r="109" spans="2:33" ht="15.75" thickBot="1">
      <c r="B109" s="243"/>
      <c r="C109" s="321" t="str">
        <f t="shared" ref="C109:D109" si="51">C58</f>
        <v/>
      </c>
      <c r="D109" s="322" t="str">
        <f t="shared" si="51"/>
        <v/>
      </c>
      <c r="E109" s="323"/>
      <c r="F109" s="323"/>
      <c r="G109" s="323"/>
      <c r="H109" s="323"/>
      <c r="I109" s="323"/>
      <c r="J109" s="323"/>
      <c r="K109" s="323"/>
      <c r="L109" s="323"/>
      <c r="M109" s="323"/>
      <c r="N109" s="323"/>
      <c r="O109" s="323"/>
      <c r="P109" s="330"/>
      <c r="Q109" s="360" t="str">
        <f t="shared" si="7"/>
        <v/>
      </c>
      <c r="R109" s="136"/>
      <c r="T109">
        <f t="shared" si="8"/>
        <v>0</v>
      </c>
      <c r="U109">
        <f>IFERROR(VLOOKUP($D109,FolhasPgto!$W$3:$X$9,2,FALSE),0)</f>
        <v>0</v>
      </c>
      <c r="V109">
        <f t="shared" si="9"/>
        <v>0</v>
      </c>
      <c r="W109">
        <f t="shared" si="10"/>
        <v>0</v>
      </c>
      <c r="X109">
        <f t="shared" si="11"/>
        <v>0</v>
      </c>
      <c r="Y109">
        <f t="shared" si="12"/>
        <v>0</v>
      </c>
      <c r="Z109">
        <f t="shared" si="13"/>
        <v>0</v>
      </c>
      <c r="AA109">
        <f t="shared" si="14"/>
        <v>0</v>
      </c>
      <c r="AB109">
        <f t="shared" si="15"/>
        <v>0</v>
      </c>
      <c r="AC109">
        <f t="shared" si="16"/>
        <v>0</v>
      </c>
      <c r="AD109">
        <f t="shared" si="17"/>
        <v>0</v>
      </c>
      <c r="AE109">
        <f t="shared" si="18"/>
        <v>0</v>
      </c>
      <c r="AF109">
        <f t="shared" si="19"/>
        <v>0</v>
      </c>
      <c r="AG109">
        <f t="shared" si="20"/>
        <v>0</v>
      </c>
    </row>
    <row r="110" spans="2:33">
      <c r="B110" s="243"/>
      <c r="C110" s="1"/>
      <c r="D110" s="176" t="s">
        <v>2123</v>
      </c>
      <c r="E110" s="367">
        <f t="array" ref="E110">MMULT(TRANSPOSE($U$65:$U$109),V65:V109)</f>
        <v>0</v>
      </c>
      <c r="F110" s="367">
        <f t="array" ref="F110">MMULT(TRANSPOSE($U$65:$U$109),W65:W109)</f>
        <v>0</v>
      </c>
      <c r="G110" s="367">
        <f t="array" ref="G110">MMULT(TRANSPOSE($U$65:$U$109),X65:X109)</f>
        <v>0</v>
      </c>
      <c r="H110" s="367">
        <f t="array" ref="H110">MMULT(TRANSPOSE($U$65:$U$109),Y65:Y109)</f>
        <v>0</v>
      </c>
      <c r="I110" s="367">
        <f t="array" ref="I110">MMULT(TRANSPOSE($U$65:$U$109),Z65:Z109)</f>
        <v>0</v>
      </c>
      <c r="J110" s="367">
        <f t="array" ref="J110">MMULT(TRANSPOSE($U$65:$U$109),AA65:AA109)</f>
        <v>0</v>
      </c>
      <c r="K110" s="367">
        <f t="array" ref="K110">MMULT(TRANSPOSE($U$65:$U$109),AB65:AB109)</f>
        <v>0</v>
      </c>
      <c r="L110" s="367">
        <f t="array" ref="L110">MMULT(TRANSPOSE($U$65:$U$109),AC65:AC109)</f>
        <v>0</v>
      </c>
      <c r="M110" s="367">
        <f t="array" ref="M110">MMULT(TRANSPOSE($U$65:$U$109),AD65:AD109)</f>
        <v>0</v>
      </c>
      <c r="N110" s="367">
        <f t="array" ref="N110">MMULT(TRANSPOSE($U$65:$U$109),AE65:AE109)</f>
        <v>0</v>
      </c>
      <c r="O110" s="367">
        <f t="array" ref="O110">MMULT(TRANSPOSE($U$65:$U$109),AF65:AF109)</f>
        <v>0</v>
      </c>
      <c r="P110" s="367">
        <f t="array" ref="P110">MMULT(TRANSPOSE($U$65:$U$109),AG65:AG109)</f>
        <v>0</v>
      </c>
      <c r="Q110" s="368">
        <f>SUM(Q65:Q109)</f>
        <v>0</v>
      </c>
      <c r="R110" s="136"/>
    </row>
    <row r="111" spans="2:33">
      <c r="B111" s="243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76"/>
      <c r="Q111" s="257"/>
      <c r="R111" s="136"/>
    </row>
    <row r="112" spans="2:33">
      <c r="B112" s="243"/>
      <c r="C112" s="472" t="s">
        <v>1150</v>
      </c>
      <c r="D112" s="472"/>
      <c r="E112" s="472"/>
      <c r="F112" s="472"/>
      <c r="G112" s="472"/>
      <c r="H112" s="472"/>
      <c r="I112" s="472"/>
      <c r="J112" s="472"/>
      <c r="K112" s="472"/>
      <c r="L112" s="472"/>
      <c r="M112" s="472"/>
      <c r="N112" s="472"/>
      <c r="O112" s="472"/>
      <c r="P112" s="472"/>
      <c r="Q112" s="256"/>
      <c r="R112" s="136"/>
    </row>
    <row r="113" spans="2:18">
      <c r="B113" s="243"/>
      <c r="C113" s="455" t="s">
        <v>1132</v>
      </c>
      <c r="D113" s="455"/>
      <c r="E113" s="455"/>
      <c r="F113" s="455"/>
      <c r="G113" s="455"/>
      <c r="H113" s="455"/>
      <c r="I113" s="455"/>
      <c r="J113" s="455"/>
      <c r="K113" s="178" t="s">
        <v>1133</v>
      </c>
      <c r="L113" s="473" t="s">
        <v>1134</v>
      </c>
      <c r="M113" s="473"/>
      <c r="N113" s="473"/>
      <c r="O113" s="14"/>
      <c r="P113" s="179"/>
      <c r="Q113" s="256"/>
      <c r="R113" s="136"/>
    </row>
    <row r="114" spans="2:18">
      <c r="B114" s="243"/>
      <c r="C114" s="476" t="str">
        <f>IF(Encaminhamento!$A$60="","",Encaminhamento!$A$60)</f>
        <v/>
      </c>
      <c r="D114" s="476"/>
      <c r="E114" s="476"/>
      <c r="F114" s="476"/>
      <c r="G114" s="476"/>
      <c r="H114" s="476"/>
      <c r="I114" s="476"/>
      <c r="J114" s="476"/>
      <c r="K114" s="180" t="str">
        <f>IF(Encaminhamento!$F$60="","",Encaminhamento!$F$60)</f>
        <v/>
      </c>
      <c r="L114" s="181"/>
      <c r="M114" s="477"/>
      <c r="N114" s="477"/>
      <c r="O114" s="13"/>
      <c r="P114" s="52"/>
      <c r="Q114" s="256"/>
      <c r="R114" s="136"/>
    </row>
    <row r="115" spans="2:18">
      <c r="B115" s="243"/>
      <c r="C115" s="455" t="s">
        <v>1139</v>
      </c>
      <c r="D115" s="455"/>
      <c r="E115" s="455"/>
      <c r="F115" s="455"/>
      <c r="G115" s="455"/>
      <c r="H115" s="455"/>
      <c r="I115" s="455"/>
      <c r="J115" s="455"/>
      <c r="K115" s="182" t="s">
        <v>1133</v>
      </c>
      <c r="L115" s="473" t="s">
        <v>1134</v>
      </c>
      <c r="M115" s="473"/>
      <c r="N115" s="473"/>
      <c r="O115" s="14"/>
      <c r="P115" s="179"/>
      <c r="Q115" s="256"/>
      <c r="R115" s="136"/>
    </row>
    <row r="116" spans="2:18">
      <c r="B116" s="243"/>
      <c r="C116" s="476" t="str">
        <f>IF(Encaminhamento!$A$71="","",Encaminhamento!$A$71)</f>
        <v/>
      </c>
      <c r="D116" s="476"/>
      <c r="E116" s="476"/>
      <c r="F116" s="476"/>
      <c r="G116" s="476"/>
      <c r="H116" s="476"/>
      <c r="I116" s="476"/>
      <c r="J116" s="476"/>
      <c r="K116" s="180" t="str">
        <f>IF(Encaminhamento!$F$71="","",Encaminhamento!$F$71)</f>
        <v/>
      </c>
      <c r="L116" s="181"/>
      <c r="M116" s="477"/>
      <c r="N116" s="477"/>
      <c r="O116" s="13"/>
      <c r="P116" s="52"/>
      <c r="Q116" s="256"/>
      <c r="R116" s="136"/>
    </row>
    <row r="117" spans="2:18">
      <c r="B117" s="243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36"/>
    </row>
    <row r="118" spans="2:18">
      <c r="B118" s="24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36"/>
    </row>
    <row r="119" spans="2:18">
      <c r="B119" s="243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36"/>
    </row>
    <row r="120" spans="2:18">
      <c r="B120" s="243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36"/>
    </row>
    <row r="121" spans="2:18">
      <c r="B121" s="24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36"/>
    </row>
    <row r="122" spans="2:18">
      <c r="B122" s="243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36"/>
    </row>
    <row r="123" spans="2:18">
      <c r="B123" s="24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36"/>
    </row>
    <row r="124" spans="2:18">
      <c r="B124" s="24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36"/>
    </row>
    <row r="125" spans="2:18">
      <c r="B125" s="243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36"/>
    </row>
    <row r="126" spans="2:18">
      <c r="B126" s="243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36"/>
    </row>
    <row r="127" spans="2:18">
      <c r="B127" s="24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36"/>
    </row>
    <row r="128" spans="2:18">
      <c r="B128" s="243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36"/>
    </row>
    <row r="129" spans="3:18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</row>
    <row r="130" spans="3:18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</row>
    <row r="131" spans="3:18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</row>
    <row r="132" spans="3:18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</row>
    <row r="133" spans="3:18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</row>
  </sheetData>
  <sheetProtection algorithmName="SHA-512" hashValue="jvakv5viHU2DG3vglkhGJReYIu98VVivXt0O26sl+pCueR9u8r+DVqtWcGXgZDI6ik/7PesDYrLeOWu/FEiaug==" saltValue="yd6HCOpfHVciYjEvaNHiIg==" spinCount="100000" sheet="1" objects="1" scenarios="1"/>
  <mergeCells count="17">
    <mergeCell ref="C114:J114"/>
    <mergeCell ref="M114:N114"/>
    <mergeCell ref="C115:J115"/>
    <mergeCell ref="L115:N115"/>
    <mergeCell ref="C116:J116"/>
    <mergeCell ref="M116:N116"/>
    <mergeCell ref="C112:P112"/>
    <mergeCell ref="C113:J113"/>
    <mergeCell ref="L113:N113"/>
    <mergeCell ref="C12:P12"/>
    <mergeCell ref="C61:P61"/>
    <mergeCell ref="R7:R8"/>
    <mergeCell ref="C1:D2"/>
    <mergeCell ref="E1:N2"/>
    <mergeCell ref="C5:Q5"/>
    <mergeCell ref="B6:C6"/>
    <mergeCell ref="C7:Q8"/>
  </mergeCells>
  <conditionalFormatting sqref="E14:J58">
    <cfRule type="cellIs" dxfId="39" priority="12" stopIfTrue="1" operator="equal">
      <formula>0</formula>
    </cfRule>
  </conditionalFormatting>
  <conditionalFormatting sqref="E65:P109">
    <cfRule type="expression" dxfId="38" priority="2">
      <formula>AND(E65&gt;0,E14="")</formula>
    </cfRule>
  </conditionalFormatting>
  <conditionalFormatting sqref="K14:P58">
    <cfRule type="cellIs" dxfId="37" priority="11" stopIfTrue="1" operator="equal">
      <formula>0</formula>
    </cfRule>
  </conditionalFormatting>
  <conditionalFormatting sqref="K65:P109">
    <cfRule type="expression" dxfId="36" priority="3">
      <formula>AND(K65="",VALUE(K14)&gt;0)</formula>
    </cfRule>
  </conditionalFormatting>
  <conditionalFormatting sqref="K110:P110">
    <cfRule type="expression" dxfId="35" priority="1">
      <formula>K110&lt;&gt;K59</formula>
    </cfRule>
  </conditionalFormatting>
  <conditionalFormatting sqref="Q110">
    <cfRule type="expression" dxfId="34" priority="4">
      <formula>SUM($Q$65:$Q$109)&lt;&gt;SUM($E$110:$P$110)</formula>
    </cfRule>
  </conditionalFormatting>
  <conditionalFormatting sqref="R7 R14:R58">
    <cfRule type="cellIs" dxfId="33" priority="10" stopIfTrue="1" operator="equal">
      <formula>1</formula>
    </cfRule>
  </conditionalFormatting>
  <conditionalFormatting sqref="R13 R59:R128">
    <cfRule type="cellIs" dxfId="32" priority="13" stopIfTrue="1" operator="equal">
      <formula>1</formula>
    </cfRule>
  </conditionalFormatting>
  <dataValidations count="1">
    <dataValidation type="whole" allowBlank="1" showInputMessage="1" showErrorMessage="1" sqref="O1 L3:L4 L6 L9:L11" xr:uid="{00000000-0002-0000-0400-000000000000}">
      <formula1>0</formula1>
      <formula2>99999999999999</formula2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53" fitToWidth="0" fitToHeight="2" orientation="landscape" r:id="rId1"/>
  <rowBreaks count="1" manualBreakCount="1">
    <brk id="59" min="1" max="1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AB1630"/>
  <sheetViews>
    <sheetView topLeftCell="A473" workbookViewId="0">
      <selection activeCell="D727" sqref="D727:D1564"/>
    </sheetView>
  </sheetViews>
  <sheetFormatPr defaultRowHeight="15"/>
  <cols>
    <col min="1" max="1" width="7.28515625" bestFit="1" customWidth="1"/>
    <col min="2" max="2" width="4.42578125" bestFit="1" customWidth="1"/>
    <col min="3" max="3" width="9.140625" customWidth="1"/>
  </cols>
  <sheetData>
    <row r="1" spans="1:28">
      <c r="A1" t="s">
        <v>1151</v>
      </c>
      <c r="B1" t="s">
        <v>1152</v>
      </c>
      <c r="C1" t="s">
        <v>1</v>
      </c>
      <c r="D1" t="s">
        <v>1153</v>
      </c>
      <c r="E1" t="s">
        <v>1154</v>
      </c>
      <c r="F1" t="s">
        <v>1155</v>
      </c>
      <c r="H1" s="183" t="s">
        <v>1156</v>
      </c>
      <c r="I1" s="184">
        <f>Pagamento_de_Bolsas!E13</f>
        <v>44743</v>
      </c>
      <c r="J1" s="184">
        <f>Pagamento_de_Bolsas!F13</f>
        <v>44774</v>
      </c>
      <c r="K1" s="184">
        <f>Pagamento_de_Bolsas!G13</f>
        <v>44805</v>
      </c>
      <c r="L1" s="184">
        <f>Pagamento_de_Bolsas!H13</f>
        <v>44835</v>
      </c>
      <c r="M1" s="184">
        <f>Pagamento_de_Bolsas!I13</f>
        <v>44866</v>
      </c>
      <c r="N1" s="184">
        <f>Pagamento_de_Bolsas!J13</f>
        <v>44896</v>
      </c>
      <c r="O1" s="184">
        <f>Pagamento_de_Bolsas!K13</f>
        <v>44927</v>
      </c>
      <c r="P1" s="184">
        <f>Pagamento_de_Bolsas!L13</f>
        <v>44958</v>
      </c>
      <c r="Q1" s="184">
        <f>Pagamento_de_Bolsas!M13</f>
        <v>44986</v>
      </c>
      <c r="R1" s="184">
        <f>Pagamento_de_Bolsas!N13</f>
        <v>45017</v>
      </c>
      <c r="S1" s="184">
        <f>Pagamento_de_Bolsas!O13</f>
        <v>45047</v>
      </c>
      <c r="T1" s="184">
        <f>Pagamento_de_Bolsas!P13</f>
        <v>45078</v>
      </c>
      <c r="W1" t="s">
        <v>1157</v>
      </c>
      <c r="Y1">
        <f>MAX($B:$B)</f>
        <v>43</v>
      </c>
      <c r="AA1">
        <f>Checklist!C4</f>
        <v>0</v>
      </c>
      <c r="AB1" t="s">
        <v>1158</v>
      </c>
    </row>
    <row r="2" spans="1:28" hidden="1">
      <c r="A2" t="str">
        <f t="shared" ref="A2:A33" si="0">CONCATENATE(C2,".1-",B2)</f>
        <v>1.1-1</v>
      </c>
      <c r="B2">
        <f t="shared" ref="B2:B33" si="1">IF(C2&lt;&gt;C1,1,B1+1)</f>
        <v>1</v>
      </c>
      <c r="C2">
        <v>1</v>
      </c>
      <c r="D2" t="s">
        <v>2124</v>
      </c>
      <c r="E2" t="s">
        <v>1112</v>
      </c>
      <c r="F2" t="s">
        <v>1163</v>
      </c>
      <c r="H2">
        <f>SUM(I2:T2)</f>
        <v>7200</v>
      </c>
      <c r="I2">
        <f>IFERROR(VLOOKUP(CONCATENATE($C2,$D2,I$1,$E2),AuxFolhas!$A:$E,5,FALSE),"")</f>
        <v>600</v>
      </c>
      <c r="J2">
        <f>IFERROR(VLOOKUP(CONCATENATE($C2,$D2,J$1,$E2),AuxFolhas!$A:$E,5,FALSE),"")</f>
        <v>600</v>
      </c>
      <c r="K2">
        <f>IFERROR(VLOOKUP(CONCATENATE($C2,$D2,K$1,$E2),AuxFolhas!$A:$E,5,FALSE),"")</f>
        <v>600</v>
      </c>
      <c r="L2">
        <f>IFERROR(VLOOKUP(CONCATENATE($C2,$D2,L$1,$E2),AuxFolhas!$A:$E,5,FALSE),"")</f>
        <v>600</v>
      </c>
      <c r="M2">
        <f>IFERROR(VLOOKUP(CONCATENATE($C2,$D2,M$1,$E2),AuxFolhas!$A:$E,5,FALSE),"")</f>
        <v>600</v>
      </c>
      <c r="N2">
        <f>IFERROR(VLOOKUP(CONCATENATE($C2,$D2,N$1,$E2),AuxFolhas!$A:$E,5,FALSE),"")</f>
        <v>600</v>
      </c>
      <c r="O2">
        <f>IFERROR(VLOOKUP(CONCATENATE($C2,$D2,O$1,$E2),AuxFolhas!$A:$E,5,FALSE),"")</f>
        <v>600</v>
      </c>
      <c r="P2">
        <f>IFERROR(VLOOKUP(CONCATENATE($C2,$D2,P$1,$E2),AuxFolhas!$A:$E,5,FALSE),"")</f>
        <v>600</v>
      </c>
      <c r="Q2">
        <f>IFERROR(VLOOKUP(CONCATENATE($C2,$D2,Q$1,$E2),AuxFolhas!$A:$E,5,FALSE),"")</f>
        <v>600</v>
      </c>
      <c r="R2">
        <f>IFERROR(VLOOKUP(CONCATENATE($C2,$D2,R$1,$E2),AuxFolhas!$A:$E,5,FALSE),"")</f>
        <v>600</v>
      </c>
      <c r="S2">
        <f>IFERROR(VLOOKUP(CONCATENATE($C2,$D2,S$1,$E2),AuxFolhas!$A:$E,5,FALSE),"")</f>
        <v>600</v>
      </c>
      <c r="T2">
        <f>IFERROR(VLOOKUP(CONCATENATE($C2,$D2,T$1,$E2),AuxFolhas!$A:$E,5,FALSE),"")</f>
        <v>600</v>
      </c>
      <c r="U2">
        <f t="shared" ref="U2:U65" si="2">COUNTIF($D:$D,D2)</f>
        <v>1</v>
      </c>
    </row>
    <row r="3" spans="1:28" hidden="1">
      <c r="A3" t="str">
        <f t="shared" si="0"/>
        <v>1.1-2</v>
      </c>
      <c r="B3">
        <f t="shared" si="1"/>
        <v>2</v>
      </c>
      <c r="C3">
        <v>1</v>
      </c>
      <c r="D3" t="s">
        <v>1164</v>
      </c>
      <c r="E3" t="s">
        <v>1112</v>
      </c>
      <c r="F3" t="s">
        <v>1163</v>
      </c>
      <c r="H3">
        <f t="shared" ref="H3:H66" si="3">SUM(I3:T3)</f>
        <v>7200</v>
      </c>
      <c r="I3">
        <f>IFERROR(VLOOKUP(CONCATENATE($C3,$D3,I$1,$E3),AuxFolhas!$A:$E,5,FALSE),"")</f>
        <v>600</v>
      </c>
      <c r="J3">
        <f>IFERROR(VLOOKUP(CONCATENATE($C3,$D3,J$1,$E3),AuxFolhas!$A:$E,5,FALSE),"")</f>
        <v>600</v>
      </c>
      <c r="K3">
        <f>IFERROR(VLOOKUP(CONCATENATE($C3,$D3,K$1,$E3),AuxFolhas!$A:$E,5,FALSE),"")</f>
        <v>600</v>
      </c>
      <c r="L3">
        <f>IFERROR(VLOOKUP(CONCATENATE($C3,$D3,L$1,$E3),AuxFolhas!$A:$E,5,FALSE),"")</f>
        <v>600</v>
      </c>
      <c r="M3">
        <f>IFERROR(VLOOKUP(CONCATENATE($C3,$D3,M$1,$E3),AuxFolhas!$A:$E,5,FALSE),"")</f>
        <v>600</v>
      </c>
      <c r="N3">
        <f>IFERROR(VLOOKUP(CONCATENATE($C3,$D3,N$1,$E3),AuxFolhas!$A:$E,5,FALSE),"")</f>
        <v>600</v>
      </c>
      <c r="O3">
        <f>IFERROR(VLOOKUP(CONCATENATE($C3,$D3,O$1,$E3),AuxFolhas!$A:$E,5,FALSE),"")</f>
        <v>600</v>
      </c>
      <c r="P3">
        <f>IFERROR(VLOOKUP(CONCATENATE($C3,$D3,P$1,$E3),AuxFolhas!$A:$E,5,FALSE),"")</f>
        <v>600</v>
      </c>
      <c r="Q3">
        <f>IFERROR(VLOOKUP(CONCATENATE($C3,$D3,Q$1,$E3),AuxFolhas!$A:$E,5,FALSE),"")</f>
        <v>600</v>
      </c>
      <c r="R3">
        <f>IFERROR(VLOOKUP(CONCATENATE($C3,$D3,R$1,$E3),AuxFolhas!$A:$E,5,FALSE),"")</f>
        <v>600</v>
      </c>
      <c r="S3">
        <f>IFERROR(VLOOKUP(CONCATENATE($C3,$D3,S$1,$E3),AuxFolhas!$A:$E,5,FALSE),"")</f>
        <v>600</v>
      </c>
      <c r="T3">
        <f>IFERROR(VLOOKUP(CONCATENATE($C3,$D3,T$1,$E3),AuxFolhas!$A:$E,5,FALSE),"")</f>
        <v>600</v>
      </c>
      <c r="U3">
        <f t="shared" si="2"/>
        <v>1</v>
      </c>
      <c r="W3" t="s">
        <v>1112</v>
      </c>
      <c r="X3">
        <v>600</v>
      </c>
      <c r="Y3">
        <v>1</v>
      </c>
      <c r="AA3">
        <v>1</v>
      </c>
      <c r="AB3" t="str">
        <f t="shared" ref="AB3:AB47" si="4">IFERROR(CONCATENATE(VLOOKUP(CONCATENATE($AA$1,"-",$AA3),$A:$G,5,FALSE)," - ",VLOOKUP(CONCATENATE($AA$1,"-",$AA3),$A:$G,4,FALSE)),"")</f>
        <v/>
      </c>
    </row>
    <row r="4" spans="1:28" hidden="1">
      <c r="A4" t="str">
        <f t="shared" si="0"/>
        <v>1.1-3</v>
      </c>
      <c r="B4">
        <f t="shared" si="1"/>
        <v>3</v>
      </c>
      <c r="C4">
        <v>1</v>
      </c>
      <c r="D4" t="s">
        <v>2125</v>
      </c>
      <c r="E4" t="s">
        <v>1112</v>
      </c>
      <c r="F4" t="s">
        <v>1163</v>
      </c>
      <c r="H4">
        <f t="shared" si="3"/>
        <v>7200</v>
      </c>
      <c r="I4">
        <f>IFERROR(VLOOKUP(CONCATENATE($C4,$D4,I$1,$E4),AuxFolhas!$A:$E,5,FALSE),"")</f>
        <v>600</v>
      </c>
      <c r="J4">
        <f>IFERROR(VLOOKUP(CONCATENATE($C4,$D4,J$1,$E4),AuxFolhas!$A:$E,5,FALSE),"")</f>
        <v>600</v>
      </c>
      <c r="K4">
        <f>IFERROR(VLOOKUP(CONCATENATE($C4,$D4,K$1,$E4),AuxFolhas!$A:$E,5,FALSE),"")</f>
        <v>600</v>
      </c>
      <c r="L4">
        <f>IFERROR(VLOOKUP(CONCATENATE($C4,$D4,L$1,$E4),AuxFolhas!$A:$E,5,FALSE),"")</f>
        <v>600</v>
      </c>
      <c r="M4">
        <f>IFERROR(VLOOKUP(CONCATENATE($C4,$D4,M$1,$E4),AuxFolhas!$A:$E,5,FALSE),"")</f>
        <v>600</v>
      </c>
      <c r="N4">
        <f>IFERROR(VLOOKUP(CONCATENATE($C4,$D4,N$1,$E4),AuxFolhas!$A:$E,5,FALSE),"")</f>
        <v>600</v>
      </c>
      <c r="O4">
        <f>IFERROR(VLOOKUP(CONCATENATE($C4,$D4,O$1,$E4),AuxFolhas!$A:$E,5,FALSE),"")</f>
        <v>600</v>
      </c>
      <c r="P4">
        <f>IFERROR(VLOOKUP(CONCATENATE($C4,$D4,P$1,$E4),AuxFolhas!$A:$E,5,FALSE),"")</f>
        <v>600</v>
      </c>
      <c r="Q4">
        <f>IFERROR(VLOOKUP(CONCATENATE($C4,$D4,Q$1,$E4),AuxFolhas!$A:$E,5,FALSE),"")</f>
        <v>600</v>
      </c>
      <c r="R4">
        <f>IFERROR(VLOOKUP(CONCATENATE($C4,$D4,R$1,$E4),AuxFolhas!$A:$E,5,FALSE),"")</f>
        <v>600</v>
      </c>
      <c r="S4">
        <f>IFERROR(VLOOKUP(CONCATENATE($C4,$D4,S$1,$E4),AuxFolhas!$A:$E,5,FALSE),"")</f>
        <v>600</v>
      </c>
      <c r="T4">
        <f>IFERROR(VLOOKUP(CONCATENATE($C4,$D4,T$1,$E4),AuxFolhas!$A:$E,5,FALSE),"")</f>
        <v>600</v>
      </c>
      <c r="U4">
        <f t="shared" si="2"/>
        <v>1</v>
      </c>
      <c r="W4" t="s">
        <v>1114</v>
      </c>
      <c r="X4">
        <v>2230</v>
      </c>
      <c r="Y4">
        <v>2</v>
      </c>
      <c r="AA4">
        <v>2</v>
      </c>
      <c r="AB4" t="str">
        <f t="shared" si="4"/>
        <v/>
      </c>
    </row>
    <row r="5" spans="1:28" hidden="1">
      <c r="A5" t="str">
        <f t="shared" si="0"/>
        <v>1.1-4</v>
      </c>
      <c r="B5">
        <f t="shared" si="1"/>
        <v>4</v>
      </c>
      <c r="C5">
        <v>1</v>
      </c>
      <c r="D5" t="s">
        <v>1166</v>
      </c>
      <c r="E5" t="s">
        <v>1112</v>
      </c>
      <c r="F5" t="s">
        <v>1163</v>
      </c>
      <c r="H5">
        <f t="shared" si="3"/>
        <v>1200</v>
      </c>
      <c r="I5">
        <f>IFERROR(VLOOKUP(CONCATENATE($C5,$D5,I$1,$E5),AuxFolhas!$A:$E,5,FALSE),"")</f>
        <v>600</v>
      </c>
      <c r="J5">
        <f>IFERROR(VLOOKUP(CONCATENATE($C5,$D5,J$1,$E5),AuxFolhas!$A:$E,5,FALSE),"")</f>
        <v>600</v>
      </c>
      <c r="K5" t="str">
        <f>IFERROR(VLOOKUP(CONCATENATE($C5,$D5,K$1,$E5),AuxFolhas!$A:$E,5,FALSE),"")</f>
        <v/>
      </c>
      <c r="L5" t="str">
        <f>IFERROR(VLOOKUP(CONCATENATE($C5,$D5,L$1,$E5),AuxFolhas!$A:$E,5,FALSE),"")</f>
        <v/>
      </c>
      <c r="M5" t="str">
        <f>IFERROR(VLOOKUP(CONCATENATE($C5,$D5,M$1,$E5),AuxFolhas!$A:$E,5,FALSE),"")</f>
        <v/>
      </c>
      <c r="N5" t="str">
        <f>IFERROR(VLOOKUP(CONCATENATE($C5,$D5,N$1,$E5),AuxFolhas!$A:$E,5,FALSE),"")</f>
        <v/>
      </c>
      <c r="O5" t="str">
        <f>IFERROR(VLOOKUP(CONCATENATE($C5,$D5,O$1,$E5),AuxFolhas!$A:$E,5,FALSE),"")</f>
        <v/>
      </c>
      <c r="P5" t="str">
        <f>IFERROR(VLOOKUP(CONCATENATE($C5,$D5,P$1,$E5),AuxFolhas!$A:$E,5,FALSE),"")</f>
        <v/>
      </c>
      <c r="Q5" t="str">
        <f>IFERROR(VLOOKUP(CONCATENATE($C5,$D5,Q$1,$E5),AuxFolhas!$A:$E,5,FALSE),"")</f>
        <v/>
      </c>
      <c r="R5" t="str">
        <f>IFERROR(VLOOKUP(CONCATENATE($C5,$D5,R$1,$E5),AuxFolhas!$A:$E,5,FALSE),"")</f>
        <v/>
      </c>
      <c r="S5" t="str">
        <f>IFERROR(VLOOKUP(CONCATENATE($C5,$D5,S$1,$E5),AuxFolhas!$A:$E,5,FALSE),"")</f>
        <v/>
      </c>
      <c r="T5" t="str">
        <f>IFERROR(VLOOKUP(CONCATENATE($C5,$D5,T$1,$E5),AuxFolhas!$A:$E,5,FALSE),"")</f>
        <v/>
      </c>
      <c r="U5">
        <f t="shared" si="2"/>
        <v>2</v>
      </c>
      <c r="W5" t="s">
        <v>1162</v>
      </c>
      <c r="X5">
        <v>3280</v>
      </c>
      <c r="Y5">
        <v>3</v>
      </c>
      <c r="AA5">
        <v>3</v>
      </c>
      <c r="AB5" t="str">
        <f t="shared" si="4"/>
        <v/>
      </c>
    </row>
    <row r="6" spans="1:28" hidden="1">
      <c r="A6" t="str">
        <f t="shared" si="0"/>
        <v>1.1-5</v>
      </c>
      <c r="B6">
        <f t="shared" si="1"/>
        <v>5</v>
      </c>
      <c r="C6">
        <v>1</v>
      </c>
      <c r="D6" t="s">
        <v>1167</v>
      </c>
      <c r="E6" t="s">
        <v>1112</v>
      </c>
      <c r="F6" t="s">
        <v>1163</v>
      </c>
      <c r="H6">
        <f t="shared" si="3"/>
        <v>1200</v>
      </c>
      <c r="I6">
        <f>IFERROR(VLOOKUP(CONCATENATE($C6,$D6,I$1,$E6),AuxFolhas!$A:$E,5,FALSE),"")</f>
        <v>600</v>
      </c>
      <c r="J6">
        <f>IFERROR(VLOOKUP(CONCATENATE($C6,$D6,J$1,$E6),AuxFolhas!$A:$E,5,FALSE),"")</f>
        <v>600</v>
      </c>
      <c r="K6" t="str">
        <f>IFERROR(VLOOKUP(CONCATENATE($C6,$D6,K$1,$E6),AuxFolhas!$A:$E,5,FALSE),"")</f>
        <v/>
      </c>
      <c r="L6" t="str">
        <f>IFERROR(VLOOKUP(CONCATENATE($C6,$D6,L$1,$E6),AuxFolhas!$A:$E,5,FALSE),"")</f>
        <v/>
      </c>
      <c r="M6" t="str">
        <f>IFERROR(VLOOKUP(CONCATENATE($C6,$D6,M$1,$E6),AuxFolhas!$A:$E,5,FALSE),"")</f>
        <v/>
      </c>
      <c r="N6" t="str">
        <f>IFERROR(VLOOKUP(CONCATENATE($C6,$D6,N$1,$E6),AuxFolhas!$A:$E,5,FALSE),"")</f>
        <v/>
      </c>
      <c r="O6" t="str">
        <f>IFERROR(VLOOKUP(CONCATENATE($C6,$D6,O$1,$E6),AuxFolhas!$A:$E,5,FALSE),"")</f>
        <v/>
      </c>
      <c r="P6" t="str">
        <f>IFERROR(VLOOKUP(CONCATENATE($C6,$D6,P$1,$E6),AuxFolhas!$A:$E,5,FALSE),"")</f>
        <v/>
      </c>
      <c r="Q6" t="str">
        <f>IFERROR(VLOOKUP(CONCATENATE($C6,$D6,Q$1,$E6),AuxFolhas!$A:$E,5,FALSE),"")</f>
        <v/>
      </c>
      <c r="R6" t="str">
        <f>IFERROR(VLOOKUP(CONCATENATE($C6,$D6,R$1,$E6),AuxFolhas!$A:$E,5,FALSE),"")</f>
        <v/>
      </c>
      <c r="S6" t="str">
        <f>IFERROR(VLOOKUP(CONCATENATE($C6,$D6,S$1,$E6),AuxFolhas!$A:$E,5,FALSE),"")</f>
        <v/>
      </c>
      <c r="T6" t="str">
        <f>IFERROR(VLOOKUP(CONCATENATE($C6,$D6,T$1,$E6),AuxFolhas!$A:$E,5,FALSE),"")</f>
        <v/>
      </c>
      <c r="U6">
        <f t="shared" si="2"/>
        <v>1</v>
      </c>
      <c r="W6" t="s">
        <v>1165</v>
      </c>
      <c r="X6">
        <v>6110</v>
      </c>
      <c r="Y6">
        <v>4</v>
      </c>
      <c r="AA6">
        <v>4</v>
      </c>
      <c r="AB6" t="str">
        <f t="shared" si="4"/>
        <v/>
      </c>
    </row>
    <row r="7" spans="1:28" hidden="1">
      <c r="A7" t="str">
        <f t="shared" si="0"/>
        <v>1.1-6</v>
      </c>
      <c r="B7">
        <f t="shared" si="1"/>
        <v>6</v>
      </c>
      <c r="C7">
        <v>1</v>
      </c>
      <c r="D7" t="s">
        <v>1168</v>
      </c>
      <c r="E7" t="s">
        <v>1112</v>
      </c>
      <c r="F7" t="s">
        <v>1163</v>
      </c>
      <c r="H7">
        <f t="shared" si="3"/>
        <v>1200</v>
      </c>
      <c r="I7">
        <f>IFERROR(VLOOKUP(CONCATENATE($C7,$D7,I$1,$E7),AuxFolhas!$A:$E,5,FALSE),"")</f>
        <v>600</v>
      </c>
      <c r="J7">
        <f>IFERROR(VLOOKUP(CONCATENATE($C7,$D7,J$1,$E7),AuxFolhas!$A:$E,5,FALSE),"")</f>
        <v>600</v>
      </c>
      <c r="K7" t="str">
        <f>IFERROR(VLOOKUP(CONCATENATE($C7,$D7,K$1,$E7),AuxFolhas!$A:$E,5,FALSE),"")</f>
        <v/>
      </c>
      <c r="L7" t="str">
        <f>IFERROR(VLOOKUP(CONCATENATE($C7,$D7,L$1,$E7),AuxFolhas!$A:$E,5,FALSE),"")</f>
        <v/>
      </c>
      <c r="M7" t="str">
        <f>IFERROR(VLOOKUP(CONCATENATE($C7,$D7,M$1,$E7),AuxFolhas!$A:$E,5,FALSE),"")</f>
        <v/>
      </c>
      <c r="N7" t="str">
        <f>IFERROR(VLOOKUP(CONCATENATE($C7,$D7,N$1,$E7),AuxFolhas!$A:$E,5,FALSE),"")</f>
        <v/>
      </c>
      <c r="O7" t="str">
        <f>IFERROR(VLOOKUP(CONCATENATE($C7,$D7,O$1,$E7),AuxFolhas!$A:$E,5,FALSE),"")</f>
        <v/>
      </c>
      <c r="P7" t="str">
        <f>IFERROR(VLOOKUP(CONCATENATE($C7,$D7,P$1,$E7),AuxFolhas!$A:$E,5,FALSE),"")</f>
        <v/>
      </c>
      <c r="Q7" t="str">
        <f>IFERROR(VLOOKUP(CONCATENATE($C7,$D7,Q$1,$E7),AuxFolhas!$A:$E,5,FALSE),"")</f>
        <v/>
      </c>
      <c r="R7" t="str">
        <f>IFERROR(VLOOKUP(CONCATENATE($C7,$D7,R$1,$E7),AuxFolhas!$A:$E,5,FALSE),"")</f>
        <v/>
      </c>
      <c r="S7" t="str">
        <f>IFERROR(VLOOKUP(CONCATENATE($C7,$D7,S$1,$E7),AuxFolhas!$A:$E,5,FALSE),"")</f>
        <v/>
      </c>
      <c r="T7" t="str">
        <f>IFERROR(VLOOKUP(CONCATENATE($C7,$D7,T$1,$E7),AuxFolhas!$A:$E,5,FALSE),"")</f>
        <v/>
      </c>
      <c r="U7">
        <f t="shared" si="2"/>
        <v>1</v>
      </c>
      <c r="W7" t="s">
        <v>1117</v>
      </c>
      <c r="X7">
        <v>820</v>
      </c>
      <c r="Y7">
        <v>5</v>
      </c>
      <c r="AA7">
        <v>5</v>
      </c>
      <c r="AB7" t="str">
        <f t="shared" si="4"/>
        <v/>
      </c>
    </row>
    <row r="8" spans="1:28" hidden="1">
      <c r="A8" t="str">
        <f t="shared" si="0"/>
        <v>1.1-7</v>
      </c>
      <c r="B8">
        <f t="shared" si="1"/>
        <v>7</v>
      </c>
      <c r="C8">
        <v>1</v>
      </c>
      <c r="D8" t="s">
        <v>1169</v>
      </c>
      <c r="E8" t="s">
        <v>1112</v>
      </c>
      <c r="F8" t="s">
        <v>1163</v>
      </c>
      <c r="H8">
        <f t="shared" si="3"/>
        <v>1200</v>
      </c>
      <c r="I8">
        <f>IFERROR(VLOOKUP(CONCATENATE($C8,$D8,I$1,$E8),AuxFolhas!$A:$E,5,FALSE),"")</f>
        <v>600</v>
      </c>
      <c r="J8">
        <f>IFERROR(VLOOKUP(CONCATENATE($C8,$D8,J$1,$E8),AuxFolhas!$A:$E,5,FALSE),"")</f>
        <v>600</v>
      </c>
      <c r="K8" t="str">
        <f>IFERROR(VLOOKUP(CONCATENATE($C8,$D8,K$1,$E8),AuxFolhas!$A:$E,5,FALSE),"")</f>
        <v/>
      </c>
      <c r="L8" t="str">
        <f>IFERROR(VLOOKUP(CONCATENATE($C8,$D8,L$1,$E8),AuxFolhas!$A:$E,5,FALSE),"")</f>
        <v/>
      </c>
      <c r="M8" t="str">
        <f>IFERROR(VLOOKUP(CONCATENATE($C8,$D8,M$1,$E8),AuxFolhas!$A:$E,5,FALSE),"")</f>
        <v/>
      </c>
      <c r="N8" t="str">
        <f>IFERROR(VLOOKUP(CONCATENATE($C8,$D8,N$1,$E8),AuxFolhas!$A:$E,5,FALSE),"")</f>
        <v/>
      </c>
      <c r="O8" t="str">
        <f>IFERROR(VLOOKUP(CONCATENATE($C8,$D8,O$1,$E8),AuxFolhas!$A:$E,5,FALSE),"")</f>
        <v/>
      </c>
      <c r="P8" t="str">
        <f>IFERROR(VLOOKUP(CONCATENATE($C8,$D8,P$1,$E8),AuxFolhas!$A:$E,5,FALSE),"")</f>
        <v/>
      </c>
      <c r="Q8" t="str">
        <f>IFERROR(VLOOKUP(CONCATENATE($C8,$D8,Q$1,$E8),AuxFolhas!$A:$E,5,FALSE),"")</f>
        <v/>
      </c>
      <c r="R8" t="str">
        <f>IFERROR(VLOOKUP(CONCATENATE($C8,$D8,R$1,$E8),AuxFolhas!$A:$E,5,FALSE),"")</f>
        <v/>
      </c>
      <c r="S8" t="str">
        <f>IFERROR(VLOOKUP(CONCATENATE($C8,$D8,S$1,$E8),AuxFolhas!$A:$E,5,FALSE),"")</f>
        <v/>
      </c>
      <c r="T8" t="str">
        <f>IFERROR(VLOOKUP(CONCATENATE($C8,$D8,T$1,$E8),AuxFolhas!$A:$E,5,FALSE),"")</f>
        <v/>
      </c>
      <c r="U8">
        <f t="shared" si="2"/>
        <v>1</v>
      </c>
      <c r="W8" t="s">
        <v>1115</v>
      </c>
      <c r="X8">
        <v>7750</v>
      </c>
      <c r="Y8">
        <v>6</v>
      </c>
      <c r="AA8">
        <v>6</v>
      </c>
      <c r="AB8" t="str">
        <f t="shared" si="4"/>
        <v/>
      </c>
    </row>
    <row r="9" spans="1:28" hidden="1">
      <c r="A9" t="str">
        <f t="shared" si="0"/>
        <v>1.1-8</v>
      </c>
      <c r="B9">
        <f t="shared" si="1"/>
        <v>8</v>
      </c>
      <c r="C9">
        <v>1</v>
      </c>
      <c r="D9" t="s">
        <v>1170</v>
      </c>
      <c r="E9" t="s">
        <v>1112</v>
      </c>
      <c r="F9" t="s">
        <v>1163</v>
      </c>
      <c r="H9">
        <f t="shared" si="3"/>
        <v>1800</v>
      </c>
      <c r="I9">
        <f>IFERROR(VLOOKUP(CONCATENATE($C9,$D9,I$1,$E9),AuxFolhas!$A:$E,5,FALSE),"")</f>
        <v>600</v>
      </c>
      <c r="J9">
        <f>IFERROR(VLOOKUP(CONCATENATE($C9,$D9,J$1,$E9),AuxFolhas!$A:$E,5,FALSE),"")</f>
        <v>600</v>
      </c>
      <c r="K9">
        <f>IFERROR(VLOOKUP(CONCATENATE($C9,$D9,K$1,$E9),AuxFolhas!$A:$E,5,FALSE),"")</f>
        <v>600</v>
      </c>
      <c r="L9" t="str">
        <f>IFERROR(VLOOKUP(CONCATENATE($C9,$D9,L$1,$E9),AuxFolhas!$A:$E,5,FALSE),"")</f>
        <v/>
      </c>
      <c r="M9" t="str">
        <f>IFERROR(VLOOKUP(CONCATENATE($C9,$D9,M$1,$E9),AuxFolhas!$A:$E,5,FALSE),"")</f>
        <v/>
      </c>
      <c r="N9" t="str">
        <f>IFERROR(VLOOKUP(CONCATENATE($C9,$D9,N$1,$E9),AuxFolhas!$A:$E,5,FALSE),"")</f>
        <v/>
      </c>
      <c r="O9" t="str">
        <f>IFERROR(VLOOKUP(CONCATENATE($C9,$D9,O$1,$E9),AuxFolhas!$A:$E,5,FALSE),"")</f>
        <v/>
      </c>
      <c r="P9" t="str">
        <f>IFERROR(VLOOKUP(CONCATENATE($C9,$D9,P$1,$E9),AuxFolhas!$A:$E,5,FALSE),"")</f>
        <v/>
      </c>
      <c r="Q9" t="str">
        <f>IFERROR(VLOOKUP(CONCATENATE($C9,$D9,Q$1,$E9),AuxFolhas!$A:$E,5,FALSE),"")</f>
        <v/>
      </c>
      <c r="R9" t="str">
        <f>IFERROR(VLOOKUP(CONCATENATE($C9,$D9,R$1,$E9),AuxFolhas!$A:$E,5,FALSE),"")</f>
        <v/>
      </c>
      <c r="S9" t="str">
        <f>IFERROR(VLOOKUP(CONCATENATE($C9,$D9,S$1,$E9),AuxFolhas!$A:$E,5,FALSE),"")</f>
        <v/>
      </c>
      <c r="T9" t="str">
        <f>IFERROR(VLOOKUP(CONCATENATE($C9,$D9,T$1,$E9),AuxFolhas!$A:$E,5,FALSE),"")</f>
        <v/>
      </c>
      <c r="U9">
        <f t="shared" si="2"/>
        <v>1</v>
      </c>
      <c r="W9" t="s">
        <v>1113</v>
      </c>
      <c r="X9">
        <v>2800</v>
      </c>
      <c r="Y9">
        <v>7</v>
      </c>
      <c r="AA9">
        <v>7</v>
      </c>
      <c r="AB9" t="str">
        <f t="shared" si="4"/>
        <v/>
      </c>
    </row>
    <row r="10" spans="1:28" hidden="1">
      <c r="A10" t="str">
        <f t="shared" si="0"/>
        <v>1.1-9</v>
      </c>
      <c r="B10">
        <f t="shared" si="1"/>
        <v>9</v>
      </c>
      <c r="C10">
        <v>1</v>
      </c>
      <c r="D10" t="s">
        <v>2126</v>
      </c>
      <c r="E10" t="s">
        <v>1112</v>
      </c>
      <c r="F10" t="s">
        <v>1163</v>
      </c>
      <c r="H10">
        <f t="shared" si="3"/>
        <v>7200</v>
      </c>
      <c r="I10">
        <f>IFERROR(VLOOKUP(CONCATENATE($C10,$D10,I$1,$E10),AuxFolhas!$A:$E,5,FALSE),"")</f>
        <v>600</v>
      </c>
      <c r="J10">
        <f>IFERROR(VLOOKUP(CONCATENATE($C10,$D10,J$1,$E10),AuxFolhas!$A:$E,5,FALSE),"")</f>
        <v>600</v>
      </c>
      <c r="K10">
        <f>IFERROR(VLOOKUP(CONCATENATE($C10,$D10,K$1,$E10),AuxFolhas!$A:$E,5,FALSE),"")</f>
        <v>600</v>
      </c>
      <c r="L10">
        <f>IFERROR(VLOOKUP(CONCATENATE($C10,$D10,L$1,$E10),AuxFolhas!$A:$E,5,FALSE),"")</f>
        <v>600</v>
      </c>
      <c r="M10">
        <f>IFERROR(VLOOKUP(CONCATENATE($C10,$D10,M$1,$E10),AuxFolhas!$A:$E,5,FALSE),"")</f>
        <v>600</v>
      </c>
      <c r="N10">
        <f>IFERROR(VLOOKUP(CONCATENATE($C10,$D10,N$1,$E10),AuxFolhas!$A:$E,5,FALSE),"")</f>
        <v>600</v>
      </c>
      <c r="O10">
        <f>IFERROR(VLOOKUP(CONCATENATE($C10,$D10,O$1,$E10),AuxFolhas!$A:$E,5,FALSE),"")</f>
        <v>600</v>
      </c>
      <c r="P10">
        <f>IFERROR(VLOOKUP(CONCATENATE($C10,$D10,P$1,$E10),AuxFolhas!$A:$E,5,FALSE),"")</f>
        <v>600</v>
      </c>
      <c r="Q10">
        <f>IFERROR(VLOOKUP(CONCATENATE($C10,$D10,Q$1,$E10),AuxFolhas!$A:$E,5,FALSE),"")</f>
        <v>600</v>
      </c>
      <c r="R10">
        <f>IFERROR(VLOOKUP(CONCATENATE($C10,$D10,R$1,$E10),AuxFolhas!$A:$E,5,FALSE),"")</f>
        <v>600</v>
      </c>
      <c r="S10">
        <f>IFERROR(VLOOKUP(CONCATENATE($C10,$D10,S$1,$E10),AuxFolhas!$A:$E,5,FALSE),"")</f>
        <v>600</v>
      </c>
      <c r="T10">
        <f>IFERROR(VLOOKUP(CONCATENATE($C10,$D10,T$1,$E10),AuxFolhas!$A:$E,5,FALSE),"")</f>
        <v>600</v>
      </c>
      <c r="U10">
        <f t="shared" si="2"/>
        <v>1</v>
      </c>
      <c r="AA10">
        <v>8</v>
      </c>
      <c r="AB10" t="str">
        <f t="shared" si="4"/>
        <v/>
      </c>
    </row>
    <row r="11" spans="1:28" hidden="1">
      <c r="A11" t="str">
        <f t="shared" si="0"/>
        <v>1.1-10</v>
      </c>
      <c r="B11">
        <f t="shared" si="1"/>
        <v>10</v>
      </c>
      <c r="C11">
        <v>1</v>
      </c>
      <c r="D11" t="s">
        <v>3715</v>
      </c>
      <c r="E11" t="s">
        <v>1112</v>
      </c>
      <c r="F11" t="s">
        <v>1163</v>
      </c>
      <c r="H11">
        <f t="shared" si="3"/>
        <v>1200</v>
      </c>
      <c r="I11" t="str">
        <f>IFERROR(VLOOKUP(CONCATENATE($C11,$D11,I$1,$E11),AuxFolhas!$A:$E,5,FALSE),"")</f>
        <v/>
      </c>
      <c r="J11" t="str">
        <f>IFERROR(VLOOKUP(CONCATENATE($C11,$D11,J$1,$E11),AuxFolhas!$A:$E,5,FALSE),"")</f>
        <v/>
      </c>
      <c r="K11" t="str">
        <f>IFERROR(VLOOKUP(CONCATENATE($C11,$D11,K$1,$E11),AuxFolhas!$A:$E,5,FALSE),"")</f>
        <v/>
      </c>
      <c r="L11" t="str">
        <f>IFERROR(VLOOKUP(CONCATENATE($C11,$D11,L$1,$E11),AuxFolhas!$A:$E,5,FALSE),"")</f>
        <v/>
      </c>
      <c r="M11" t="str">
        <f>IFERROR(VLOOKUP(CONCATENATE($C11,$D11,M$1,$E11),AuxFolhas!$A:$E,5,FALSE),"")</f>
        <v/>
      </c>
      <c r="N11" t="str">
        <f>IFERROR(VLOOKUP(CONCATENATE($C11,$D11,N$1,$E11),AuxFolhas!$A:$E,5,FALSE),"")</f>
        <v/>
      </c>
      <c r="O11" t="str">
        <f>IFERROR(VLOOKUP(CONCATENATE($C11,$D11,O$1,$E11),AuxFolhas!$A:$E,5,FALSE),"")</f>
        <v/>
      </c>
      <c r="P11" t="str">
        <f>IFERROR(VLOOKUP(CONCATENATE($C11,$D11,P$1,$E11),AuxFolhas!$A:$E,5,FALSE),"")</f>
        <v/>
      </c>
      <c r="Q11" t="str">
        <f>IFERROR(VLOOKUP(CONCATENATE($C11,$D11,Q$1,$E11),AuxFolhas!$A:$E,5,FALSE),"")</f>
        <v/>
      </c>
      <c r="R11" t="str">
        <f>IFERROR(VLOOKUP(CONCATENATE($C11,$D11,R$1,$E11),AuxFolhas!$A:$E,5,FALSE),"")</f>
        <v/>
      </c>
      <c r="S11">
        <f>IFERROR(VLOOKUP(CONCATENATE($C11,$D11,S$1,$E11),AuxFolhas!$A:$E,5,FALSE),"")</f>
        <v>600</v>
      </c>
      <c r="T11">
        <f>IFERROR(VLOOKUP(CONCATENATE($C11,$D11,T$1,$E11),AuxFolhas!$A:$E,5,FALSE),"")</f>
        <v>600</v>
      </c>
      <c r="U11">
        <f t="shared" si="2"/>
        <v>1</v>
      </c>
      <c r="AA11">
        <v>9</v>
      </c>
      <c r="AB11" t="str">
        <f t="shared" si="4"/>
        <v/>
      </c>
    </row>
    <row r="12" spans="1:28" hidden="1">
      <c r="A12" t="str">
        <f t="shared" si="0"/>
        <v>1.1-11</v>
      </c>
      <c r="B12">
        <f t="shared" si="1"/>
        <v>11</v>
      </c>
      <c r="C12">
        <v>1</v>
      </c>
      <c r="D12" t="s">
        <v>2127</v>
      </c>
      <c r="E12" t="s">
        <v>1112</v>
      </c>
      <c r="F12" t="s">
        <v>1163</v>
      </c>
      <c r="H12">
        <f t="shared" si="3"/>
        <v>1200</v>
      </c>
      <c r="I12">
        <f>IFERROR(VLOOKUP(CONCATENATE($C12,$D12,I$1,$E12),AuxFolhas!$A:$E,5,FALSE),"")</f>
        <v>600</v>
      </c>
      <c r="J12">
        <f>IFERROR(VLOOKUP(CONCATENATE($C12,$D12,J$1,$E12),AuxFolhas!$A:$E,5,FALSE),"")</f>
        <v>600</v>
      </c>
      <c r="K12" t="str">
        <f>IFERROR(VLOOKUP(CONCATENATE($C12,$D12,K$1,$E12),AuxFolhas!$A:$E,5,FALSE),"")</f>
        <v/>
      </c>
      <c r="L12" t="str">
        <f>IFERROR(VLOOKUP(CONCATENATE($C12,$D12,L$1,$E12),AuxFolhas!$A:$E,5,FALSE),"")</f>
        <v/>
      </c>
      <c r="M12" t="str">
        <f>IFERROR(VLOOKUP(CONCATENATE($C12,$D12,M$1,$E12),AuxFolhas!$A:$E,5,FALSE),"")</f>
        <v/>
      </c>
      <c r="N12" t="str">
        <f>IFERROR(VLOOKUP(CONCATENATE($C12,$D12,N$1,$E12),AuxFolhas!$A:$E,5,FALSE),"")</f>
        <v/>
      </c>
      <c r="O12" t="str">
        <f>IFERROR(VLOOKUP(CONCATENATE($C12,$D12,O$1,$E12),AuxFolhas!$A:$E,5,FALSE),"")</f>
        <v/>
      </c>
      <c r="P12" t="str">
        <f>IFERROR(VLOOKUP(CONCATENATE($C12,$D12,P$1,$E12),AuxFolhas!$A:$E,5,FALSE),"")</f>
        <v/>
      </c>
      <c r="Q12" t="str">
        <f>IFERROR(VLOOKUP(CONCATENATE($C12,$D12,Q$1,$E12),AuxFolhas!$A:$E,5,FALSE),"")</f>
        <v/>
      </c>
      <c r="R12" t="str">
        <f>IFERROR(VLOOKUP(CONCATENATE($C12,$D12,R$1,$E12),AuxFolhas!$A:$E,5,FALSE),"")</f>
        <v/>
      </c>
      <c r="S12" t="str">
        <f>IFERROR(VLOOKUP(CONCATENATE($C12,$D12,S$1,$E12),AuxFolhas!$A:$E,5,FALSE),"")</f>
        <v/>
      </c>
      <c r="T12" t="str">
        <f>IFERROR(VLOOKUP(CONCATENATE($C12,$D12,T$1,$E12),AuxFolhas!$A:$E,5,FALSE),"")</f>
        <v/>
      </c>
      <c r="U12">
        <f t="shared" si="2"/>
        <v>1</v>
      </c>
      <c r="AA12">
        <v>10</v>
      </c>
      <c r="AB12" t="str">
        <f t="shared" si="4"/>
        <v/>
      </c>
    </row>
    <row r="13" spans="1:28" hidden="1">
      <c r="A13" t="str">
        <f t="shared" si="0"/>
        <v>1.1-12</v>
      </c>
      <c r="B13">
        <f t="shared" si="1"/>
        <v>12</v>
      </c>
      <c r="C13">
        <v>1</v>
      </c>
      <c r="D13" t="s">
        <v>1171</v>
      </c>
      <c r="E13" t="s">
        <v>1112</v>
      </c>
      <c r="F13" t="s">
        <v>1163</v>
      </c>
      <c r="H13">
        <f t="shared" si="3"/>
        <v>1200</v>
      </c>
      <c r="I13">
        <f>IFERROR(VLOOKUP(CONCATENATE($C13,$D13,I$1,$E13),AuxFolhas!$A:$E,5,FALSE),"")</f>
        <v>600</v>
      </c>
      <c r="J13">
        <f>IFERROR(VLOOKUP(CONCATENATE($C13,$D13,J$1,$E13),AuxFolhas!$A:$E,5,FALSE),"")</f>
        <v>600</v>
      </c>
      <c r="K13" t="str">
        <f>IFERROR(VLOOKUP(CONCATENATE($C13,$D13,K$1,$E13),AuxFolhas!$A:$E,5,FALSE),"")</f>
        <v/>
      </c>
      <c r="L13" t="str">
        <f>IFERROR(VLOOKUP(CONCATENATE($C13,$D13,L$1,$E13),AuxFolhas!$A:$E,5,FALSE),"")</f>
        <v/>
      </c>
      <c r="M13" t="str">
        <f>IFERROR(VLOOKUP(CONCATENATE($C13,$D13,M$1,$E13),AuxFolhas!$A:$E,5,FALSE),"")</f>
        <v/>
      </c>
      <c r="N13" t="str">
        <f>IFERROR(VLOOKUP(CONCATENATE($C13,$D13,N$1,$E13),AuxFolhas!$A:$E,5,FALSE),"")</f>
        <v/>
      </c>
      <c r="O13" t="str">
        <f>IFERROR(VLOOKUP(CONCATENATE($C13,$D13,O$1,$E13),AuxFolhas!$A:$E,5,FALSE),"")</f>
        <v/>
      </c>
      <c r="P13" t="str">
        <f>IFERROR(VLOOKUP(CONCATENATE($C13,$D13,P$1,$E13),AuxFolhas!$A:$E,5,FALSE),"")</f>
        <v/>
      </c>
      <c r="Q13" t="str">
        <f>IFERROR(VLOOKUP(CONCATENATE($C13,$D13,Q$1,$E13),AuxFolhas!$A:$E,5,FALSE),"")</f>
        <v/>
      </c>
      <c r="R13" t="str">
        <f>IFERROR(VLOOKUP(CONCATENATE($C13,$D13,R$1,$E13),AuxFolhas!$A:$E,5,FALSE),"")</f>
        <v/>
      </c>
      <c r="S13" t="str">
        <f>IFERROR(VLOOKUP(CONCATENATE($C13,$D13,S$1,$E13),AuxFolhas!$A:$E,5,FALSE),"")</f>
        <v/>
      </c>
      <c r="T13" t="str">
        <f>IFERROR(VLOOKUP(CONCATENATE($C13,$D13,T$1,$E13),AuxFolhas!$A:$E,5,FALSE),"")</f>
        <v/>
      </c>
      <c r="U13">
        <f t="shared" si="2"/>
        <v>1</v>
      </c>
      <c r="AA13">
        <v>11</v>
      </c>
      <c r="AB13" t="str">
        <f t="shared" si="4"/>
        <v/>
      </c>
    </row>
    <row r="14" spans="1:28" hidden="1">
      <c r="A14" t="str">
        <f t="shared" si="0"/>
        <v>1.1-13</v>
      </c>
      <c r="B14">
        <f t="shared" si="1"/>
        <v>13</v>
      </c>
      <c r="C14">
        <v>1</v>
      </c>
      <c r="D14" t="s">
        <v>1172</v>
      </c>
      <c r="E14" t="s">
        <v>1112</v>
      </c>
      <c r="F14" t="s">
        <v>1163</v>
      </c>
      <c r="H14">
        <f t="shared" si="3"/>
        <v>1200</v>
      </c>
      <c r="I14">
        <f>IFERROR(VLOOKUP(CONCATENATE($C14,$D14,I$1,$E14),AuxFolhas!$A:$E,5,FALSE),"")</f>
        <v>600</v>
      </c>
      <c r="J14">
        <f>IFERROR(VLOOKUP(CONCATENATE($C14,$D14,J$1,$E14),AuxFolhas!$A:$E,5,FALSE),"")</f>
        <v>600</v>
      </c>
      <c r="K14" t="str">
        <f>IFERROR(VLOOKUP(CONCATENATE($C14,$D14,K$1,$E14),AuxFolhas!$A:$E,5,FALSE),"")</f>
        <v/>
      </c>
      <c r="L14" t="str">
        <f>IFERROR(VLOOKUP(CONCATENATE($C14,$D14,L$1,$E14),AuxFolhas!$A:$E,5,FALSE),"")</f>
        <v/>
      </c>
      <c r="M14" t="str">
        <f>IFERROR(VLOOKUP(CONCATENATE($C14,$D14,M$1,$E14),AuxFolhas!$A:$E,5,FALSE),"")</f>
        <v/>
      </c>
      <c r="N14" t="str">
        <f>IFERROR(VLOOKUP(CONCATENATE($C14,$D14,N$1,$E14),AuxFolhas!$A:$E,5,FALSE),"")</f>
        <v/>
      </c>
      <c r="O14" t="str">
        <f>IFERROR(VLOOKUP(CONCATENATE($C14,$D14,O$1,$E14),AuxFolhas!$A:$E,5,FALSE),"")</f>
        <v/>
      </c>
      <c r="P14" t="str">
        <f>IFERROR(VLOOKUP(CONCATENATE($C14,$D14,P$1,$E14),AuxFolhas!$A:$E,5,FALSE),"")</f>
        <v/>
      </c>
      <c r="Q14" t="str">
        <f>IFERROR(VLOOKUP(CONCATENATE($C14,$D14,Q$1,$E14),AuxFolhas!$A:$E,5,FALSE),"")</f>
        <v/>
      </c>
      <c r="R14" t="str">
        <f>IFERROR(VLOOKUP(CONCATENATE($C14,$D14,R$1,$E14),AuxFolhas!$A:$E,5,FALSE),"")</f>
        <v/>
      </c>
      <c r="S14" t="str">
        <f>IFERROR(VLOOKUP(CONCATENATE($C14,$D14,S$1,$E14),AuxFolhas!$A:$E,5,FALSE),"")</f>
        <v/>
      </c>
      <c r="T14" t="str">
        <f>IFERROR(VLOOKUP(CONCATENATE($C14,$D14,T$1,$E14),AuxFolhas!$A:$E,5,FALSE),"")</f>
        <v/>
      </c>
      <c r="U14">
        <f t="shared" si="2"/>
        <v>1</v>
      </c>
      <c r="AA14">
        <v>12</v>
      </c>
      <c r="AB14" t="str">
        <f t="shared" si="4"/>
        <v/>
      </c>
    </row>
    <row r="15" spans="1:28" hidden="1">
      <c r="A15" t="str">
        <f t="shared" si="0"/>
        <v>1.1-14</v>
      </c>
      <c r="B15">
        <f t="shared" si="1"/>
        <v>14</v>
      </c>
      <c r="C15">
        <v>1</v>
      </c>
      <c r="D15" t="s">
        <v>3716</v>
      </c>
      <c r="E15" t="s">
        <v>1114</v>
      </c>
      <c r="F15" t="s">
        <v>1163</v>
      </c>
      <c r="H15">
        <f t="shared" si="3"/>
        <v>4460</v>
      </c>
      <c r="I15" t="str">
        <f>IFERROR(VLOOKUP(CONCATENATE($C15,$D15,I$1,$E15),AuxFolhas!$A:$E,5,FALSE),"")</f>
        <v/>
      </c>
      <c r="J15" t="str">
        <f>IFERROR(VLOOKUP(CONCATENATE($C15,$D15,J$1,$E15),AuxFolhas!$A:$E,5,FALSE),"")</f>
        <v/>
      </c>
      <c r="K15" t="str">
        <f>IFERROR(VLOOKUP(CONCATENATE($C15,$D15,K$1,$E15),AuxFolhas!$A:$E,5,FALSE),"")</f>
        <v/>
      </c>
      <c r="L15" t="str">
        <f>IFERROR(VLOOKUP(CONCATENATE($C15,$D15,L$1,$E15),AuxFolhas!$A:$E,5,FALSE),"")</f>
        <v/>
      </c>
      <c r="M15" t="str">
        <f>IFERROR(VLOOKUP(CONCATENATE($C15,$D15,M$1,$E15),AuxFolhas!$A:$E,5,FALSE),"")</f>
        <v/>
      </c>
      <c r="N15" t="str">
        <f>IFERROR(VLOOKUP(CONCATENATE($C15,$D15,N$1,$E15),AuxFolhas!$A:$E,5,FALSE),"")</f>
        <v/>
      </c>
      <c r="O15" t="str">
        <f>IFERROR(VLOOKUP(CONCATENATE($C15,$D15,O$1,$E15),AuxFolhas!$A:$E,5,FALSE),"")</f>
        <v/>
      </c>
      <c r="P15" t="str">
        <f>IFERROR(VLOOKUP(CONCATENATE($C15,$D15,P$1,$E15),AuxFolhas!$A:$E,5,FALSE),"")</f>
        <v/>
      </c>
      <c r="Q15" t="str">
        <f>IFERROR(VLOOKUP(CONCATENATE($C15,$D15,Q$1,$E15),AuxFolhas!$A:$E,5,FALSE),"")</f>
        <v/>
      </c>
      <c r="R15" t="str">
        <f>IFERROR(VLOOKUP(CONCATENATE($C15,$D15,R$1,$E15),AuxFolhas!$A:$E,5,FALSE),"")</f>
        <v/>
      </c>
      <c r="S15">
        <f>IFERROR(VLOOKUP(CONCATENATE($C15,$D15,S$1,$E15),AuxFolhas!$A:$E,5,FALSE),"")</f>
        <v>2230</v>
      </c>
      <c r="T15">
        <f>IFERROR(VLOOKUP(CONCATENATE($C15,$D15,T$1,$E15),AuxFolhas!$A:$E,5,FALSE),"")</f>
        <v>2230</v>
      </c>
      <c r="U15">
        <f t="shared" si="2"/>
        <v>1</v>
      </c>
      <c r="AA15">
        <v>13</v>
      </c>
      <c r="AB15" t="str">
        <f t="shared" si="4"/>
        <v/>
      </c>
    </row>
    <row r="16" spans="1:28" hidden="1">
      <c r="A16" t="str">
        <f t="shared" si="0"/>
        <v>1.1-15</v>
      </c>
      <c r="B16">
        <f t="shared" si="1"/>
        <v>15</v>
      </c>
      <c r="C16">
        <v>1</v>
      </c>
      <c r="D16" t="s">
        <v>1166</v>
      </c>
      <c r="E16" t="s">
        <v>1114</v>
      </c>
      <c r="F16" t="s">
        <v>1163</v>
      </c>
      <c r="H16">
        <f t="shared" si="3"/>
        <v>17840</v>
      </c>
      <c r="I16" t="str">
        <f>IFERROR(VLOOKUP(CONCATENATE($C16,$D16,I$1,$E16),AuxFolhas!$A:$E,5,FALSE),"")</f>
        <v/>
      </c>
      <c r="J16" t="str">
        <f>IFERROR(VLOOKUP(CONCATENATE($C16,$D16,J$1,$E16),AuxFolhas!$A:$E,5,FALSE),"")</f>
        <v/>
      </c>
      <c r="K16" t="str">
        <f>IFERROR(VLOOKUP(CONCATENATE($C16,$D16,K$1,$E16),AuxFolhas!$A:$E,5,FALSE),"")</f>
        <v/>
      </c>
      <c r="L16" t="str">
        <f>IFERROR(VLOOKUP(CONCATENATE($C16,$D16,L$1,$E16),AuxFolhas!$A:$E,5,FALSE),"")</f>
        <v/>
      </c>
      <c r="M16">
        <f>IFERROR(VLOOKUP(CONCATENATE($C16,$D16,M$1,$E16),AuxFolhas!$A:$E,5,FALSE),"")</f>
        <v>2230</v>
      </c>
      <c r="N16">
        <f>IFERROR(VLOOKUP(CONCATENATE($C16,$D16,N$1,$E16),AuxFolhas!$A:$E,5,FALSE),"")</f>
        <v>2230</v>
      </c>
      <c r="O16">
        <f>IFERROR(VLOOKUP(CONCATENATE($C16,$D16,O$1,$E16),AuxFolhas!$A:$E,5,FALSE),"")</f>
        <v>2230</v>
      </c>
      <c r="P16">
        <f>IFERROR(VLOOKUP(CONCATENATE($C16,$D16,P$1,$E16),AuxFolhas!$A:$E,5,FALSE),"")</f>
        <v>2230</v>
      </c>
      <c r="Q16">
        <f>IFERROR(VLOOKUP(CONCATENATE($C16,$D16,Q$1,$E16),AuxFolhas!$A:$E,5,FALSE),"")</f>
        <v>2230</v>
      </c>
      <c r="R16">
        <f>IFERROR(VLOOKUP(CONCATENATE($C16,$D16,R$1,$E16),AuxFolhas!$A:$E,5,FALSE),"")</f>
        <v>2230</v>
      </c>
      <c r="S16">
        <f>IFERROR(VLOOKUP(CONCATENATE($C16,$D16,S$1,$E16),AuxFolhas!$A:$E,5,FALSE),"")</f>
        <v>2230</v>
      </c>
      <c r="T16">
        <f>IFERROR(VLOOKUP(CONCATENATE($C16,$D16,T$1,$E16),AuxFolhas!$A:$E,5,FALSE),"")</f>
        <v>2230</v>
      </c>
      <c r="U16">
        <f t="shared" si="2"/>
        <v>2</v>
      </c>
      <c r="AA16">
        <v>14</v>
      </c>
      <c r="AB16" t="str">
        <f t="shared" si="4"/>
        <v/>
      </c>
    </row>
    <row r="17" spans="1:28" hidden="1">
      <c r="A17" t="str">
        <f t="shared" si="0"/>
        <v>1.1-16</v>
      </c>
      <c r="B17">
        <f t="shared" si="1"/>
        <v>16</v>
      </c>
      <c r="C17">
        <v>1</v>
      </c>
      <c r="D17" t="s">
        <v>2128</v>
      </c>
      <c r="E17" t="s">
        <v>1114</v>
      </c>
      <c r="F17" t="s">
        <v>1163</v>
      </c>
      <c r="H17">
        <f t="shared" si="3"/>
        <v>26760</v>
      </c>
      <c r="I17">
        <f>IFERROR(VLOOKUP(CONCATENATE($C17,$D17,I$1,$E17),AuxFolhas!$A:$E,5,FALSE),"")</f>
        <v>2230</v>
      </c>
      <c r="J17">
        <f>IFERROR(VLOOKUP(CONCATENATE($C17,$D17,J$1,$E17),AuxFolhas!$A:$E,5,FALSE),"")</f>
        <v>2230</v>
      </c>
      <c r="K17">
        <f>IFERROR(VLOOKUP(CONCATENATE($C17,$D17,K$1,$E17),AuxFolhas!$A:$E,5,FALSE),"")</f>
        <v>2230</v>
      </c>
      <c r="L17">
        <f>IFERROR(VLOOKUP(CONCATENATE($C17,$D17,L$1,$E17),AuxFolhas!$A:$E,5,FALSE),"")</f>
        <v>2230</v>
      </c>
      <c r="M17">
        <f>IFERROR(VLOOKUP(CONCATENATE($C17,$D17,M$1,$E17),AuxFolhas!$A:$E,5,FALSE),"")</f>
        <v>2230</v>
      </c>
      <c r="N17">
        <f>IFERROR(VLOOKUP(CONCATENATE($C17,$D17,N$1,$E17),AuxFolhas!$A:$E,5,FALSE),"")</f>
        <v>2230</v>
      </c>
      <c r="O17">
        <f>IFERROR(VLOOKUP(CONCATENATE($C17,$D17,O$1,$E17),AuxFolhas!$A:$E,5,FALSE),"")</f>
        <v>2230</v>
      </c>
      <c r="P17">
        <f>IFERROR(VLOOKUP(CONCATENATE($C17,$D17,P$1,$E17),AuxFolhas!$A:$E,5,FALSE),"")</f>
        <v>2230</v>
      </c>
      <c r="Q17">
        <f>IFERROR(VLOOKUP(CONCATENATE($C17,$D17,Q$1,$E17),AuxFolhas!$A:$E,5,FALSE),"")</f>
        <v>2230</v>
      </c>
      <c r="R17">
        <f>IFERROR(VLOOKUP(CONCATENATE($C17,$D17,R$1,$E17),AuxFolhas!$A:$E,5,FALSE),"")</f>
        <v>2230</v>
      </c>
      <c r="S17">
        <f>IFERROR(VLOOKUP(CONCATENATE($C17,$D17,S$1,$E17),AuxFolhas!$A:$E,5,FALSE),"")</f>
        <v>2230</v>
      </c>
      <c r="T17">
        <f>IFERROR(VLOOKUP(CONCATENATE($C17,$D17,T$1,$E17),AuxFolhas!$A:$E,5,FALSE),"")</f>
        <v>2230</v>
      </c>
      <c r="U17">
        <f t="shared" si="2"/>
        <v>1</v>
      </c>
      <c r="AA17">
        <v>15</v>
      </c>
      <c r="AB17" t="str">
        <f t="shared" si="4"/>
        <v/>
      </c>
    </row>
    <row r="18" spans="1:28" hidden="1">
      <c r="A18" t="str">
        <f t="shared" si="0"/>
        <v>1.1-17</v>
      </c>
      <c r="B18">
        <f t="shared" si="1"/>
        <v>17</v>
      </c>
      <c r="C18">
        <v>1</v>
      </c>
      <c r="D18" t="s">
        <v>2129</v>
      </c>
      <c r="E18" t="s">
        <v>1114</v>
      </c>
      <c r="F18" t="s">
        <v>1163</v>
      </c>
      <c r="H18">
        <f t="shared" si="3"/>
        <v>26760</v>
      </c>
      <c r="I18">
        <f>IFERROR(VLOOKUP(CONCATENATE($C18,$D18,I$1,$E18),AuxFolhas!$A:$E,5,FALSE),"")</f>
        <v>2230</v>
      </c>
      <c r="J18">
        <f>IFERROR(VLOOKUP(CONCATENATE($C18,$D18,J$1,$E18),AuxFolhas!$A:$E,5,FALSE),"")</f>
        <v>2230</v>
      </c>
      <c r="K18">
        <f>IFERROR(VLOOKUP(CONCATENATE($C18,$D18,K$1,$E18),AuxFolhas!$A:$E,5,FALSE),"")</f>
        <v>2230</v>
      </c>
      <c r="L18">
        <f>IFERROR(VLOOKUP(CONCATENATE($C18,$D18,L$1,$E18),AuxFolhas!$A:$E,5,FALSE),"")</f>
        <v>2230</v>
      </c>
      <c r="M18">
        <f>IFERROR(VLOOKUP(CONCATENATE($C18,$D18,M$1,$E18),AuxFolhas!$A:$E,5,FALSE),"")</f>
        <v>2230</v>
      </c>
      <c r="N18">
        <f>IFERROR(VLOOKUP(CONCATENATE($C18,$D18,N$1,$E18),AuxFolhas!$A:$E,5,FALSE),"")</f>
        <v>2230</v>
      </c>
      <c r="O18">
        <f>IFERROR(VLOOKUP(CONCATENATE($C18,$D18,O$1,$E18),AuxFolhas!$A:$E,5,FALSE),"")</f>
        <v>2230</v>
      </c>
      <c r="P18">
        <f>IFERROR(VLOOKUP(CONCATENATE($C18,$D18,P$1,$E18),AuxFolhas!$A:$E,5,FALSE),"")</f>
        <v>2230</v>
      </c>
      <c r="Q18">
        <f>IFERROR(VLOOKUP(CONCATENATE($C18,$D18,Q$1,$E18),AuxFolhas!$A:$E,5,FALSE),"")</f>
        <v>2230</v>
      </c>
      <c r="R18">
        <f>IFERROR(VLOOKUP(CONCATENATE($C18,$D18,R$1,$E18),AuxFolhas!$A:$E,5,FALSE),"")</f>
        <v>2230</v>
      </c>
      <c r="S18">
        <f>IFERROR(VLOOKUP(CONCATENATE($C18,$D18,S$1,$E18),AuxFolhas!$A:$E,5,FALSE),"")</f>
        <v>2230</v>
      </c>
      <c r="T18">
        <f>IFERROR(VLOOKUP(CONCATENATE($C18,$D18,T$1,$E18),AuxFolhas!$A:$E,5,FALSE),"")</f>
        <v>2230</v>
      </c>
      <c r="U18">
        <f t="shared" si="2"/>
        <v>1</v>
      </c>
      <c r="AA18">
        <v>16</v>
      </c>
      <c r="AB18" t="str">
        <f t="shared" si="4"/>
        <v/>
      </c>
    </row>
    <row r="19" spans="1:28" hidden="1">
      <c r="A19" t="str">
        <f t="shared" si="0"/>
        <v>1.1-18</v>
      </c>
      <c r="B19">
        <f t="shared" si="1"/>
        <v>18</v>
      </c>
      <c r="C19">
        <v>1</v>
      </c>
      <c r="D19" t="s">
        <v>1173</v>
      </c>
      <c r="E19" t="s">
        <v>1114</v>
      </c>
      <c r="F19" t="s">
        <v>1163</v>
      </c>
      <c r="H19">
        <f t="shared" si="3"/>
        <v>24530</v>
      </c>
      <c r="I19">
        <f>IFERROR(VLOOKUP(CONCATENATE($C19,$D19,I$1,$E19),AuxFolhas!$A:$E,5,FALSE),"")</f>
        <v>2230</v>
      </c>
      <c r="J19">
        <f>IFERROR(VLOOKUP(CONCATENATE($C19,$D19,J$1,$E19),AuxFolhas!$A:$E,5,FALSE),"")</f>
        <v>2230</v>
      </c>
      <c r="K19">
        <f>IFERROR(VLOOKUP(CONCATENATE($C19,$D19,K$1,$E19),AuxFolhas!$A:$E,5,FALSE),"")</f>
        <v>2230</v>
      </c>
      <c r="L19">
        <f>IFERROR(VLOOKUP(CONCATENATE($C19,$D19,L$1,$E19),AuxFolhas!$A:$E,5,FALSE),"")</f>
        <v>2230</v>
      </c>
      <c r="M19">
        <f>IFERROR(VLOOKUP(CONCATENATE($C19,$D19,M$1,$E19),AuxFolhas!$A:$E,5,FALSE),"")</f>
        <v>2230</v>
      </c>
      <c r="N19">
        <f>IFERROR(VLOOKUP(CONCATENATE($C19,$D19,N$1,$E19),AuxFolhas!$A:$E,5,FALSE),"")</f>
        <v>2230</v>
      </c>
      <c r="O19">
        <f>IFERROR(VLOOKUP(CONCATENATE($C19,$D19,O$1,$E19),AuxFolhas!$A:$E,5,FALSE),"")</f>
        <v>2230</v>
      </c>
      <c r="P19">
        <f>IFERROR(VLOOKUP(CONCATENATE($C19,$D19,P$1,$E19),AuxFolhas!$A:$E,5,FALSE),"")</f>
        <v>2230</v>
      </c>
      <c r="Q19">
        <f>IFERROR(VLOOKUP(CONCATENATE($C19,$D19,Q$1,$E19),AuxFolhas!$A:$E,5,FALSE),"")</f>
        <v>2230</v>
      </c>
      <c r="R19">
        <f>IFERROR(VLOOKUP(CONCATENATE($C19,$D19,R$1,$E19),AuxFolhas!$A:$E,5,FALSE),"")</f>
        <v>2230</v>
      </c>
      <c r="S19">
        <f>IFERROR(VLOOKUP(CONCATENATE($C19,$D19,S$1,$E19),AuxFolhas!$A:$E,5,FALSE),"")</f>
        <v>2230</v>
      </c>
      <c r="T19" t="str">
        <f>IFERROR(VLOOKUP(CONCATENATE($C19,$D19,T$1,$E19),AuxFolhas!$A:$E,5,FALSE),"")</f>
        <v/>
      </c>
      <c r="U19">
        <f t="shared" si="2"/>
        <v>1</v>
      </c>
      <c r="AA19">
        <v>17</v>
      </c>
      <c r="AB19" t="str">
        <f t="shared" si="4"/>
        <v/>
      </c>
    </row>
    <row r="20" spans="1:28" hidden="1">
      <c r="A20" t="str">
        <f t="shared" si="0"/>
        <v>1.1-19</v>
      </c>
      <c r="B20">
        <f t="shared" si="1"/>
        <v>19</v>
      </c>
      <c r="C20">
        <v>1</v>
      </c>
      <c r="D20" t="s">
        <v>1174</v>
      </c>
      <c r="E20" t="s">
        <v>1114</v>
      </c>
      <c r="F20" t="s">
        <v>1163</v>
      </c>
      <c r="H20">
        <f t="shared" si="3"/>
        <v>13380</v>
      </c>
      <c r="I20">
        <f>IFERROR(VLOOKUP(CONCATENATE($C20,$D20,I$1,$E20),AuxFolhas!$A:$E,5,FALSE),"")</f>
        <v>2230</v>
      </c>
      <c r="J20">
        <f>IFERROR(VLOOKUP(CONCATENATE($C20,$D20,J$1,$E20),AuxFolhas!$A:$E,5,FALSE),"")</f>
        <v>2230</v>
      </c>
      <c r="K20">
        <f>IFERROR(VLOOKUP(CONCATENATE($C20,$D20,K$1,$E20),AuxFolhas!$A:$E,5,FALSE),"")</f>
        <v>2230</v>
      </c>
      <c r="L20">
        <f>IFERROR(VLOOKUP(CONCATENATE($C20,$D20,L$1,$E20),AuxFolhas!$A:$E,5,FALSE),"")</f>
        <v>2230</v>
      </c>
      <c r="M20">
        <f>IFERROR(VLOOKUP(CONCATENATE($C20,$D20,M$1,$E20),AuxFolhas!$A:$E,5,FALSE),"")</f>
        <v>2230</v>
      </c>
      <c r="N20">
        <f>IFERROR(VLOOKUP(CONCATENATE($C20,$D20,N$1,$E20),AuxFolhas!$A:$E,5,FALSE),"")</f>
        <v>2230</v>
      </c>
      <c r="O20" t="str">
        <f>IFERROR(VLOOKUP(CONCATENATE($C20,$D20,O$1,$E20),AuxFolhas!$A:$E,5,FALSE),"")</f>
        <v/>
      </c>
      <c r="P20" t="str">
        <f>IFERROR(VLOOKUP(CONCATENATE($C20,$D20,P$1,$E20),AuxFolhas!$A:$E,5,FALSE),"")</f>
        <v/>
      </c>
      <c r="Q20" t="str">
        <f>IFERROR(VLOOKUP(CONCATENATE($C20,$D20,Q$1,$E20),AuxFolhas!$A:$E,5,FALSE),"")</f>
        <v/>
      </c>
      <c r="R20" t="str">
        <f>IFERROR(VLOOKUP(CONCATENATE($C20,$D20,R$1,$E20),AuxFolhas!$A:$E,5,FALSE),"")</f>
        <v/>
      </c>
      <c r="S20" t="str">
        <f>IFERROR(VLOOKUP(CONCATENATE($C20,$D20,S$1,$E20),AuxFolhas!$A:$E,5,FALSE),"")</f>
        <v/>
      </c>
      <c r="T20" t="str">
        <f>IFERROR(VLOOKUP(CONCATENATE($C20,$D20,T$1,$E20),AuxFolhas!$A:$E,5,FALSE),"")</f>
        <v/>
      </c>
      <c r="U20">
        <f t="shared" si="2"/>
        <v>2</v>
      </c>
      <c r="AA20">
        <v>18</v>
      </c>
      <c r="AB20" t="str">
        <f t="shared" si="4"/>
        <v/>
      </c>
    </row>
    <row r="21" spans="1:28" hidden="1">
      <c r="A21" t="str">
        <f t="shared" si="0"/>
        <v>1.1-20</v>
      </c>
      <c r="B21">
        <f t="shared" si="1"/>
        <v>20</v>
      </c>
      <c r="C21">
        <v>1</v>
      </c>
      <c r="D21" t="s">
        <v>3717</v>
      </c>
      <c r="E21" t="s">
        <v>1114</v>
      </c>
      <c r="F21" t="s">
        <v>1163</v>
      </c>
      <c r="H21">
        <f t="shared" si="3"/>
        <v>4460</v>
      </c>
      <c r="I21" t="str">
        <f>IFERROR(VLOOKUP(CONCATENATE($C21,$D21,I$1,$E21),AuxFolhas!$A:$E,5,FALSE),"")</f>
        <v/>
      </c>
      <c r="J21" t="str">
        <f>IFERROR(VLOOKUP(CONCATENATE($C21,$D21,J$1,$E21),AuxFolhas!$A:$E,5,FALSE),"")</f>
        <v/>
      </c>
      <c r="K21" t="str">
        <f>IFERROR(VLOOKUP(CONCATENATE($C21,$D21,K$1,$E21),AuxFolhas!$A:$E,5,FALSE),"")</f>
        <v/>
      </c>
      <c r="L21" t="str">
        <f>IFERROR(VLOOKUP(CONCATENATE($C21,$D21,L$1,$E21),AuxFolhas!$A:$E,5,FALSE),"")</f>
        <v/>
      </c>
      <c r="M21" t="str">
        <f>IFERROR(VLOOKUP(CONCATENATE($C21,$D21,M$1,$E21),AuxFolhas!$A:$E,5,FALSE),"")</f>
        <v/>
      </c>
      <c r="N21" t="str">
        <f>IFERROR(VLOOKUP(CONCATENATE($C21,$D21,N$1,$E21),AuxFolhas!$A:$E,5,FALSE),"")</f>
        <v/>
      </c>
      <c r="O21" t="str">
        <f>IFERROR(VLOOKUP(CONCATENATE($C21,$D21,O$1,$E21),AuxFolhas!$A:$E,5,FALSE),"")</f>
        <v/>
      </c>
      <c r="P21" t="str">
        <f>IFERROR(VLOOKUP(CONCATENATE($C21,$D21,P$1,$E21),AuxFolhas!$A:$E,5,FALSE),"")</f>
        <v/>
      </c>
      <c r="Q21" t="str">
        <f>IFERROR(VLOOKUP(CONCATENATE($C21,$D21,Q$1,$E21),AuxFolhas!$A:$E,5,FALSE),"")</f>
        <v/>
      </c>
      <c r="R21" t="str">
        <f>IFERROR(VLOOKUP(CONCATENATE($C21,$D21,R$1,$E21),AuxFolhas!$A:$E,5,FALSE),"")</f>
        <v/>
      </c>
      <c r="S21">
        <f>IFERROR(VLOOKUP(CONCATENATE($C21,$D21,S$1,$E21),AuxFolhas!$A:$E,5,FALSE),"")</f>
        <v>2230</v>
      </c>
      <c r="T21">
        <f>IFERROR(VLOOKUP(CONCATENATE($C21,$D21,T$1,$E21),AuxFolhas!$A:$E,5,FALSE),"")</f>
        <v>2230</v>
      </c>
      <c r="U21">
        <f t="shared" si="2"/>
        <v>1</v>
      </c>
      <c r="AA21">
        <v>19</v>
      </c>
      <c r="AB21" t="str">
        <f t="shared" si="4"/>
        <v/>
      </c>
    </row>
    <row r="22" spans="1:28" hidden="1">
      <c r="A22" t="str">
        <f t="shared" si="0"/>
        <v>1.1-21</v>
      </c>
      <c r="B22">
        <f t="shared" si="1"/>
        <v>21</v>
      </c>
      <c r="C22">
        <v>1</v>
      </c>
      <c r="D22" t="s">
        <v>1161</v>
      </c>
      <c r="E22" t="s">
        <v>1162</v>
      </c>
      <c r="F22" t="s">
        <v>1163</v>
      </c>
      <c r="H22">
        <f t="shared" si="3"/>
        <v>39360</v>
      </c>
      <c r="I22">
        <f>IFERROR(VLOOKUP(CONCATENATE($C22,$D22,I$1,$E22),AuxFolhas!$A:$E,5,FALSE),"")</f>
        <v>3280</v>
      </c>
      <c r="J22">
        <f>IFERROR(VLOOKUP(CONCATENATE($C22,$D22,J$1,$E22),AuxFolhas!$A:$E,5,FALSE),"")</f>
        <v>3280</v>
      </c>
      <c r="K22">
        <f>IFERROR(VLOOKUP(CONCATENATE($C22,$D22,K$1,$E22),AuxFolhas!$A:$E,5,FALSE),"")</f>
        <v>3280</v>
      </c>
      <c r="L22">
        <f>IFERROR(VLOOKUP(CONCATENATE($C22,$D22,L$1,$E22),AuxFolhas!$A:$E,5,FALSE),"")</f>
        <v>3280</v>
      </c>
      <c r="M22">
        <f>IFERROR(VLOOKUP(CONCATENATE($C22,$D22,M$1,$E22),AuxFolhas!$A:$E,5,FALSE),"")</f>
        <v>3280</v>
      </c>
      <c r="N22">
        <f>IFERROR(VLOOKUP(CONCATENATE($C22,$D22,N$1,$E22),AuxFolhas!$A:$E,5,FALSE),"")</f>
        <v>3280</v>
      </c>
      <c r="O22">
        <f>IFERROR(VLOOKUP(CONCATENATE($C22,$D22,O$1,$E22),AuxFolhas!$A:$E,5,FALSE),"")</f>
        <v>3280</v>
      </c>
      <c r="P22">
        <f>IFERROR(VLOOKUP(CONCATENATE($C22,$D22,P$1,$E22),AuxFolhas!$A:$E,5,FALSE),"")</f>
        <v>3280</v>
      </c>
      <c r="Q22">
        <f>IFERROR(VLOOKUP(CONCATENATE($C22,$D22,Q$1,$E22),AuxFolhas!$A:$E,5,FALSE),"")</f>
        <v>3280</v>
      </c>
      <c r="R22">
        <f>IFERROR(VLOOKUP(CONCATENATE($C22,$D22,R$1,$E22),AuxFolhas!$A:$E,5,FALSE),"")</f>
        <v>3280</v>
      </c>
      <c r="S22">
        <f>IFERROR(VLOOKUP(CONCATENATE($C22,$D22,S$1,$E22),AuxFolhas!$A:$E,5,FALSE),"")</f>
        <v>3280</v>
      </c>
      <c r="T22">
        <f>IFERROR(VLOOKUP(CONCATENATE($C22,$D22,T$1,$E22),AuxFolhas!$A:$E,5,FALSE),"")</f>
        <v>3280</v>
      </c>
      <c r="U22">
        <f t="shared" si="2"/>
        <v>1</v>
      </c>
      <c r="AA22">
        <v>20</v>
      </c>
      <c r="AB22" t="str">
        <f t="shared" si="4"/>
        <v/>
      </c>
    </row>
    <row r="23" spans="1:28" hidden="1">
      <c r="A23" t="str">
        <f t="shared" si="0"/>
        <v>1.1-22</v>
      </c>
      <c r="B23">
        <f t="shared" si="1"/>
        <v>22</v>
      </c>
      <c r="C23">
        <v>1</v>
      </c>
      <c r="D23" t="s">
        <v>2836</v>
      </c>
      <c r="E23" t="s">
        <v>1162</v>
      </c>
      <c r="F23" t="s">
        <v>1163</v>
      </c>
      <c r="H23">
        <f t="shared" si="3"/>
        <v>9840</v>
      </c>
      <c r="I23" t="str">
        <f>IFERROR(VLOOKUP(CONCATENATE($C23,$D23,I$1,$E23),AuxFolhas!$A:$E,5,FALSE),"")</f>
        <v/>
      </c>
      <c r="J23" t="str">
        <f>IFERROR(VLOOKUP(CONCATENATE($C23,$D23,J$1,$E23),AuxFolhas!$A:$E,5,FALSE),"")</f>
        <v/>
      </c>
      <c r="K23" t="str">
        <f>IFERROR(VLOOKUP(CONCATENATE($C23,$D23,K$1,$E23),AuxFolhas!$A:$E,5,FALSE),"")</f>
        <v/>
      </c>
      <c r="L23" t="str">
        <f>IFERROR(VLOOKUP(CONCATENATE($C23,$D23,L$1,$E23),AuxFolhas!$A:$E,5,FALSE),"")</f>
        <v/>
      </c>
      <c r="M23" t="str">
        <f>IFERROR(VLOOKUP(CONCATENATE($C23,$D23,M$1,$E23),AuxFolhas!$A:$E,5,FALSE),"")</f>
        <v/>
      </c>
      <c r="N23" t="str">
        <f>IFERROR(VLOOKUP(CONCATENATE($C23,$D23,N$1,$E23),AuxFolhas!$A:$E,5,FALSE),"")</f>
        <v/>
      </c>
      <c r="O23" t="str">
        <f>IFERROR(VLOOKUP(CONCATENATE($C23,$D23,O$1,$E23),AuxFolhas!$A:$E,5,FALSE),"")</f>
        <v/>
      </c>
      <c r="P23" t="str">
        <f>IFERROR(VLOOKUP(CONCATENATE($C23,$D23,P$1,$E23),AuxFolhas!$A:$E,5,FALSE),"")</f>
        <v/>
      </c>
      <c r="Q23" t="str">
        <f>IFERROR(VLOOKUP(CONCATENATE($C23,$D23,Q$1,$E23),AuxFolhas!$A:$E,5,FALSE),"")</f>
        <v/>
      </c>
      <c r="R23">
        <f>IFERROR(VLOOKUP(CONCATENATE($C23,$D23,R$1,$E23),AuxFolhas!$A:$E,5,FALSE),"")</f>
        <v>3280</v>
      </c>
      <c r="S23">
        <f>IFERROR(VLOOKUP(CONCATENATE($C23,$D23,S$1,$E23),AuxFolhas!$A:$E,5,FALSE),"")</f>
        <v>3280</v>
      </c>
      <c r="T23">
        <f>IFERROR(VLOOKUP(CONCATENATE($C23,$D23,T$1,$E23),AuxFolhas!$A:$E,5,FALSE),"")</f>
        <v>3280</v>
      </c>
      <c r="U23">
        <f t="shared" si="2"/>
        <v>2</v>
      </c>
      <c r="AA23">
        <v>21</v>
      </c>
      <c r="AB23" t="str">
        <f t="shared" si="4"/>
        <v/>
      </c>
    </row>
    <row r="24" spans="1:28" hidden="1">
      <c r="A24" t="str">
        <f t="shared" si="0"/>
        <v>1.1-23</v>
      </c>
      <c r="B24">
        <f t="shared" si="1"/>
        <v>23</v>
      </c>
      <c r="C24">
        <v>1</v>
      </c>
      <c r="D24" t="s">
        <v>1175</v>
      </c>
      <c r="E24" t="s">
        <v>1162</v>
      </c>
      <c r="F24" t="s">
        <v>1163</v>
      </c>
      <c r="H24">
        <f t="shared" si="3"/>
        <v>39360</v>
      </c>
      <c r="I24">
        <f>IFERROR(VLOOKUP(CONCATENATE($C24,$D24,I$1,$E24),AuxFolhas!$A:$E,5,FALSE),"")</f>
        <v>3280</v>
      </c>
      <c r="J24">
        <f>IFERROR(VLOOKUP(CONCATENATE($C24,$D24,J$1,$E24),AuxFolhas!$A:$E,5,FALSE),"")</f>
        <v>3280</v>
      </c>
      <c r="K24">
        <f>IFERROR(VLOOKUP(CONCATENATE($C24,$D24,K$1,$E24),AuxFolhas!$A:$E,5,FALSE),"")</f>
        <v>3280</v>
      </c>
      <c r="L24">
        <f>IFERROR(VLOOKUP(CONCATENATE($C24,$D24,L$1,$E24),AuxFolhas!$A:$E,5,FALSE),"")</f>
        <v>3280</v>
      </c>
      <c r="M24">
        <f>IFERROR(VLOOKUP(CONCATENATE($C24,$D24,M$1,$E24),AuxFolhas!$A:$E,5,FALSE),"")</f>
        <v>3280</v>
      </c>
      <c r="N24">
        <f>IFERROR(VLOOKUP(CONCATENATE($C24,$D24,N$1,$E24),AuxFolhas!$A:$E,5,FALSE),"")</f>
        <v>3280</v>
      </c>
      <c r="O24">
        <f>IFERROR(VLOOKUP(CONCATENATE($C24,$D24,O$1,$E24),AuxFolhas!$A:$E,5,FALSE),"")</f>
        <v>3280</v>
      </c>
      <c r="P24">
        <f>IFERROR(VLOOKUP(CONCATENATE($C24,$D24,P$1,$E24),AuxFolhas!$A:$E,5,FALSE),"")</f>
        <v>3280</v>
      </c>
      <c r="Q24">
        <f>IFERROR(VLOOKUP(CONCATENATE($C24,$D24,Q$1,$E24),AuxFolhas!$A:$E,5,FALSE),"")</f>
        <v>3280</v>
      </c>
      <c r="R24">
        <f>IFERROR(VLOOKUP(CONCATENATE($C24,$D24,R$1,$E24),AuxFolhas!$A:$E,5,FALSE),"")</f>
        <v>3280</v>
      </c>
      <c r="S24">
        <f>IFERROR(VLOOKUP(CONCATENATE($C24,$D24,S$1,$E24),AuxFolhas!$A:$E,5,FALSE),"")</f>
        <v>3280</v>
      </c>
      <c r="T24">
        <f>IFERROR(VLOOKUP(CONCATENATE($C24,$D24,T$1,$E24),AuxFolhas!$A:$E,5,FALSE),"")</f>
        <v>3280</v>
      </c>
      <c r="U24">
        <f t="shared" si="2"/>
        <v>1</v>
      </c>
      <c r="AA24">
        <v>22</v>
      </c>
      <c r="AB24" t="str">
        <f t="shared" si="4"/>
        <v/>
      </c>
    </row>
    <row r="25" spans="1:28" hidden="1">
      <c r="A25" t="str">
        <f t="shared" si="0"/>
        <v>1.1-24</v>
      </c>
      <c r="B25">
        <f t="shared" si="1"/>
        <v>24</v>
      </c>
      <c r="C25">
        <v>1</v>
      </c>
      <c r="D25" t="s">
        <v>1176</v>
      </c>
      <c r="E25" t="s">
        <v>1165</v>
      </c>
      <c r="F25" t="s">
        <v>1163</v>
      </c>
      <c r="H25">
        <f t="shared" si="3"/>
        <v>36660</v>
      </c>
      <c r="I25" t="str">
        <f>IFERROR(VLOOKUP(CONCATENATE($C25,$D25,I$1,$E25),AuxFolhas!$A:$E,5,FALSE),"")</f>
        <v/>
      </c>
      <c r="J25" t="str">
        <f>IFERROR(VLOOKUP(CONCATENATE($C25,$D25,J$1,$E25),AuxFolhas!$A:$E,5,FALSE),"")</f>
        <v/>
      </c>
      <c r="K25" t="str">
        <f>IFERROR(VLOOKUP(CONCATENATE($C25,$D25,K$1,$E25),AuxFolhas!$A:$E,5,FALSE),"")</f>
        <v/>
      </c>
      <c r="L25" t="str">
        <f>IFERROR(VLOOKUP(CONCATENATE($C25,$D25,L$1,$E25),AuxFolhas!$A:$E,5,FALSE),"")</f>
        <v/>
      </c>
      <c r="M25" t="str">
        <f>IFERROR(VLOOKUP(CONCATENATE($C25,$D25,M$1,$E25),AuxFolhas!$A:$E,5,FALSE),"")</f>
        <v/>
      </c>
      <c r="N25" t="str">
        <f>IFERROR(VLOOKUP(CONCATENATE($C25,$D25,N$1,$E25),AuxFolhas!$A:$E,5,FALSE),"")</f>
        <v/>
      </c>
      <c r="O25">
        <f>IFERROR(VLOOKUP(CONCATENATE($C25,$D25,O$1,$E25),AuxFolhas!$A:$E,5,FALSE),"")</f>
        <v>6110</v>
      </c>
      <c r="P25">
        <f>IFERROR(VLOOKUP(CONCATENATE($C25,$D25,P$1,$E25),AuxFolhas!$A:$E,5,FALSE),"")</f>
        <v>6110</v>
      </c>
      <c r="Q25">
        <f>IFERROR(VLOOKUP(CONCATENATE($C25,$D25,Q$1,$E25),AuxFolhas!$A:$E,5,FALSE),"")</f>
        <v>6110</v>
      </c>
      <c r="R25">
        <f>IFERROR(VLOOKUP(CONCATENATE($C25,$D25,R$1,$E25),AuxFolhas!$A:$E,5,FALSE),"")</f>
        <v>6110</v>
      </c>
      <c r="S25">
        <f>IFERROR(VLOOKUP(CONCATENATE($C25,$D25,S$1,$E25),AuxFolhas!$A:$E,5,FALSE),"")</f>
        <v>6110</v>
      </c>
      <c r="T25">
        <f>IFERROR(VLOOKUP(CONCATENATE($C25,$D25,T$1,$E25),AuxFolhas!$A:$E,5,FALSE),"")</f>
        <v>6110</v>
      </c>
      <c r="U25">
        <f t="shared" si="2"/>
        <v>1</v>
      </c>
      <c r="AA25">
        <v>23</v>
      </c>
      <c r="AB25" t="str">
        <f t="shared" si="4"/>
        <v/>
      </c>
    </row>
    <row r="26" spans="1:28" hidden="1">
      <c r="A26" t="str">
        <f t="shared" si="0"/>
        <v>1.1-25</v>
      </c>
      <c r="B26">
        <f t="shared" si="1"/>
        <v>25</v>
      </c>
      <c r="C26">
        <v>1</v>
      </c>
      <c r="D26" t="s">
        <v>2325</v>
      </c>
      <c r="E26" t="s">
        <v>1117</v>
      </c>
      <c r="F26" t="s">
        <v>1159</v>
      </c>
      <c r="H26">
        <f t="shared" si="3"/>
        <v>6560</v>
      </c>
      <c r="I26" t="str">
        <f>IFERROR(VLOOKUP(CONCATENATE($C26,$D26,I$1,$E26),AuxFolhas!$A:$E,5,FALSE),"")</f>
        <v/>
      </c>
      <c r="J26" t="str">
        <f>IFERROR(VLOOKUP(CONCATENATE($C26,$D26,J$1,$E26),AuxFolhas!$A:$E,5,FALSE),"")</f>
        <v/>
      </c>
      <c r="K26" t="str">
        <f>IFERROR(VLOOKUP(CONCATENATE($C26,$D26,K$1,$E26),AuxFolhas!$A:$E,5,FALSE),"")</f>
        <v/>
      </c>
      <c r="L26" t="str">
        <f>IFERROR(VLOOKUP(CONCATENATE($C26,$D26,L$1,$E26),AuxFolhas!$A:$E,5,FALSE),"")</f>
        <v/>
      </c>
      <c r="M26">
        <f>IFERROR(VLOOKUP(CONCATENATE($C26,$D26,M$1,$E26),AuxFolhas!$A:$E,5,FALSE),"")</f>
        <v>820</v>
      </c>
      <c r="N26">
        <f>IFERROR(VLOOKUP(CONCATENATE($C26,$D26,N$1,$E26),AuxFolhas!$A:$E,5,FALSE),"")</f>
        <v>820</v>
      </c>
      <c r="O26">
        <f>IFERROR(VLOOKUP(CONCATENATE($C26,$D26,O$1,$E26),AuxFolhas!$A:$E,5,FALSE),"")</f>
        <v>820</v>
      </c>
      <c r="P26">
        <f>IFERROR(VLOOKUP(CONCATENATE($C26,$D26,P$1,$E26),AuxFolhas!$A:$E,5,FALSE),"")</f>
        <v>820</v>
      </c>
      <c r="Q26">
        <f>IFERROR(VLOOKUP(CONCATENATE($C26,$D26,Q$1,$E26),AuxFolhas!$A:$E,5,FALSE),"")</f>
        <v>820</v>
      </c>
      <c r="R26">
        <f>IFERROR(VLOOKUP(CONCATENATE($C26,$D26,R$1,$E26),AuxFolhas!$A:$E,5,FALSE),"")</f>
        <v>820</v>
      </c>
      <c r="S26">
        <f>IFERROR(VLOOKUP(CONCATENATE($C26,$D26,S$1,$E26),AuxFolhas!$A:$E,5,FALSE),"")</f>
        <v>820</v>
      </c>
      <c r="T26">
        <f>IFERROR(VLOOKUP(CONCATENATE($C26,$D26,T$1,$E26),AuxFolhas!$A:$E,5,FALSE),"")</f>
        <v>820</v>
      </c>
      <c r="U26">
        <f t="shared" si="2"/>
        <v>1</v>
      </c>
      <c r="AA26">
        <v>24</v>
      </c>
      <c r="AB26" t="str">
        <f t="shared" si="4"/>
        <v/>
      </c>
    </row>
    <row r="27" spans="1:28" hidden="1">
      <c r="A27" t="str">
        <f t="shared" si="0"/>
        <v>1.1-26</v>
      </c>
      <c r="B27">
        <f t="shared" si="1"/>
        <v>26</v>
      </c>
      <c r="C27">
        <v>1</v>
      </c>
      <c r="D27" t="s">
        <v>1177</v>
      </c>
      <c r="E27" t="s">
        <v>1115</v>
      </c>
      <c r="F27" t="s">
        <v>1159</v>
      </c>
      <c r="H27">
        <f t="shared" si="3"/>
        <v>85250</v>
      </c>
      <c r="I27">
        <f>IFERROR(VLOOKUP(CONCATENATE($C27,$D27,I$1,$E27),AuxFolhas!$A:$E,5,FALSE),"")</f>
        <v>7750</v>
      </c>
      <c r="J27">
        <f>IFERROR(VLOOKUP(CONCATENATE($C27,$D27,J$1,$E27),AuxFolhas!$A:$E,5,FALSE),"")</f>
        <v>7750</v>
      </c>
      <c r="K27">
        <f>IFERROR(VLOOKUP(CONCATENATE($C27,$D27,K$1,$E27),AuxFolhas!$A:$E,5,FALSE),"")</f>
        <v>7750</v>
      </c>
      <c r="L27">
        <f>IFERROR(VLOOKUP(CONCATENATE($C27,$D27,L$1,$E27),AuxFolhas!$A:$E,5,FALSE),"")</f>
        <v>7750</v>
      </c>
      <c r="M27">
        <f>IFERROR(VLOOKUP(CONCATENATE($C27,$D27,M$1,$E27),AuxFolhas!$A:$E,5,FALSE),"")</f>
        <v>7750</v>
      </c>
      <c r="N27" t="str">
        <f>IFERROR(VLOOKUP(CONCATENATE($C27,$D27,N$1,$E27),AuxFolhas!$A:$E,5,FALSE),"")</f>
        <v/>
      </c>
      <c r="O27">
        <f>IFERROR(VLOOKUP(CONCATENATE($C27,$D27,O$1,$E27),AuxFolhas!$A:$E,5,FALSE),"")</f>
        <v>7750</v>
      </c>
      <c r="P27">
        <f>IFERROR(VLOOKUP(CONCATENATE($C27,$D27,P$1,$E27),AuxFolhas!$A:$E,5,FALSE),"")</f>
        <v>7750</v>
      </c>
      <c r="Q27">
        <f>IFERROR(VLOOKUP(CONCATENATE($C27,$D27,Q$1,$E27),AuxFolhas!$A:$E,5,FALSE),"")</f>
        <v>7750</v>
      </c>
      <c r="R27">
        <f>IFERROR(VLOOKUP(CONCATENATE($C27,$D27,R$1,$E27),AuxFolhas!$A:$E,5,FALSE),"")</f>
        <v>7750</v>
      </c>
      <c r="S27">
        <f>IFERROR(VLOOKUP(CONCATENATE($C27,$D27,S$1,$E27),AuxFolhas!$A:$E,5,FALSE),"")</f>
        <v>7750</v>
      </c>
      <c r="T27">
        <f>IFERROR(VLOOKUP(CONCATENATE($C27,$D27,T$1,$E27),AuxFolhas!$A:$E,5,FALSE),"")</f>
        <v>7750</v>
      </c>
      <c r="U27">
        <f t="shared" si="2"/>
        <v>1</v>
      </c>
      <c r="AA27">
        <v>25</v>
      </c>
      <c r="AB27" t="str">
        <f t="shared" si="4"/>
        <v/>
      </c>
    </row>
    <row r="28" spans="1:28">
      <c r="A28" t="str">
        <f t="shared" si="0"/>
        <v>1.1-27</v>
      </c>
      <c r="B28">
        <f t="shared" si="1"/>
        <v>27</v>
      </c>
      <c r="C28">
        <v>1</v>
      </c>
      <c r="D28" t="s">
        <v>1160</v>
      </c>
      <c r="E28" t="s">
        <v>1113</v>
      </c>
      <c r="F28" t="s">
        <v>1159</v>
      </c>
      <c r="H28">
        <f t="shared" si="3"/>
        <v>33600</v>
      </c>
      <c r="I28">
        <f>IFERROR(VLOOKUP(CONCATENATE($C28,$D28,I$1,$E28),AuxFolhas!$A:$E,5,FALSE),"")</f>
        <v>2800</v>
      </c>
      <c r="J28">
        <f>IFERROR(VLOOKUP(CONCATENATE($C28,$D28,J$1,$E28),AuxFolhas!$A:$E,5,FALSE),"")</f>
        <v>2800</v>
      </c>
      <c r="K28">
        <f>IFERROR(VLOOKUP(CONCATENATE($C28,$D28,K$1,$E28),AuxFolhas!$A:$E,5,FALSE),"")</f>
        <v>2800</v>
      </c>
      <c r="L28">
        <f>IFERROR(VLOOKUP(CONCATENATE($C28,$D28,L$1,$E28),AuxFolhas!$A:$E,5,FALSE),"")</f>
        <v>2800</v>
      </c>
      <c r="M28">
        <f>IFERROR(VLOOKUP(CONCATENATE($C28,$D28,M$1,$E28),AuxFolhas!$A:$E,5,FALSE),"")</f>
        <v>2800</v>
      </c>
      <c r="N28">
        <f>IFERROR(VLOOKUP(CONCATENATE($C28,$D28,N$1,$E28),AuxFolhas!$A:$E,5,FALSE),"")</f>
        <v>2800</v>
      </c>
      <c r="O28">
        <f>IFERROR(VLOOKUP(CONCATENATE($C28,$D28,O$1,$E28),AuxFolhas!$A:$E,5,FALSE),"")</f>
        <v>2800</v>
      </c>
      <c r="P28">
        <f>IFERROR(VLOOKUP(CONCATENATE($C28,$D28,P$1,$E28),AuxFolhas!$A:$E,5,FALSE),"")</f>
        <v>2800</v>
      </c>
      <c r="Q28">
        <f>IFERROR(VLOOKUP(CONCATENATE($C28,$D28,Q$1,$E28),AuxFolhas!$A:$E,5,FALSE),"")</f>
        <v>2800</v>
      </c>
      <c r="R28">
        <f>IFERROR(VLOOKUP(CONCATENATE($C28,$D28,R$1,$E28),AuxFolhas!$A:$E,5,FALSE),"")</f>
        <v>2800</v>
      </c>
      <c r="S28">
        <f>IFERROR(VLOOKUP(CONCATENATE($C28,$D28,S$1,$E28),AuxFolhas!$A:$E,5,FALSE),"")</f>
        <v>2800</v>
      </c>
      <c r="T28">
        <f>IFERROR(VLOOKUP(CONCATENATE($C28,$D28,T$1,$E28),AuxFolhas!$A:$E,5,FALSE),"")</f>
        <v>2800</v>
      </c>
      <c r="U28">
        <f t="shared" si="2"/>
        <v>1</v>
      </c>
      <c r="AA28">
        <v>26</v>
      </c>
      <c r="AB28" t="str">
        <f t="shared" si="4"/>
        <v/>
      </c>
    </row>
    <row r="29" spans="1:28" hidden="1">
      <c r="A29" t="str">
        <f t="shared" si="0"/>
        <v>2.1-1</v>
      </c>
      <c r="B29">
        <f t="shared" si="1"/>
        <v>1</v>
      </c>
      <c r="C29">
        <v>2</v>
      </c>
      <c r="D29" t="s">
        <v>2131</v>
      </c>
      <c r="E29" t="s">
        <v>1112</v>
      </c>
      <c r="F29" t="s">
        <v>1163</v>
      </c>
      <c r="H29">
        <f t="shared" si="3"/>
        <v>7200</v>
      </c>
      <c r="I29">
        <f>IFERROR(VLOOKUP(CONCATENATE($C29,$D29,I$1,$E29),AuxFolhas!$A:$E,5,FALSE),"")</f>
        <v>600</v>
      </c>
      <c r="J29">
        <f>IFERROR(VLOOKUP(CONCATENATE($C29,$D29,J$1,$E29),AuxFolhas!$A:$E,5,FALSE),"")</f>
        <v>600</v>
      </c>
      <c r="K29">
        <f>IFERROR(VLOOKUP(CONCATENATE($C29,$D29,K$1,$E29),AuxFolhas!$A:$E,5,FALSE),"")</f>
        <v>600</v>
      </c>
      <c r="L29">
        <f>IFERROR(VLOOKUP(CONCATENATE($C29,$D29,L$1,$E29),AuxFolhas!$A:$E,5,FALSE),"")</f>
        <v>600</v>
      </c>
      <c r="M29">
        <f>IFERROR(VLOOKUP(CONCATENATE($C29,$D29,M$1,$E29),AuxFolhas!$A:$E,5,FALSE),"")</f>
        <v>600</v>
      </c>
      <c r="N29">
        <f>IFERROR(VLOOKUP(CONCATENATE($C29,$D29,N$1,$E29),AuxFolhas!$A:$E,5,FALSE),"")</f>
        <v>600</v>
      </c>
      <c r="O29">
        <f>IFERROR(VLOOKUP(CONCATENATE($C29,$D29,O$1,$E29),AuxFolhas!$A:$E,5,FALSE),"")</f>
        <v>600</v>
      </c>
      <c r="P29">
        <f>IFERROR(VLOOKUP(CONCATENATE($C29,$D29,P$1,$E29),AuxFolhas!$A:$E,5,FALSE),"")</f>
        <v>600</v>
      </c>
      <c r="Q29">
        <f>IFERROR(VLOOKUP(CONCATENATE($C29,$D29,Q$1,$E29),AuxFolhas!$A:$E,5,FALSE),"")</f>
        <v>600</v>
      </c>
      <c r="R29">
        <f>IFERROR(VLOOKUP(CONCATENATE($C29,$D29,R$1,$E29),AuxFolhas!$A:$E,5,FALSE),"")</f>
        <v>600</v>
      </c>
      <c r="S29">
        <f>IFERROR(VLOOKUP(CONCATENATE($C29,$D29,S$1,$E29),AuxFolhas!$A:$E,5,FALSE),"")</f>
        <v>600</v>
      </c>
      <c r="T29">
        <f>IFERROR(VLOOKUP(CONCATENATE($C29,$D29,T$1,$E29),AuxFolhas!$A:$E,5,FALSE),"")</f>
        <v>600</v>
      </c>
      <c r="U29">
        <f t="shared" si="2"/>
        <v>1</v>
      </c>
      <c r="AA29">
        <v>27</v>
      </c>
      <c r="AB29" t="str">
        <f t="shared" si="4"/>
        <v/>
      </c>
    </row>
    <row r="30" spans="1:28" hidden="1">
      <c r="A30" t="str">
        <f t="shared" si="0"/>
        <v>2.1-2</v>
      </c>
      <c r="B30">
        <f t="shared" si="1"/>
        <v>2</v>
      </c>
      <c r="C30">
        <v>2</v>
      </c>
      <c r="D30" t="s">
        <v>1181</v>
      </c>
      <c r="E30" t="s">
        <v>1112</v>
      </c>
      <c r="F30" t="s">
        <v>1163</v>
      </c>
      <c r="H30">
        <f t="shared" si="3"/>
        <v>4800</v>
      </c>
      <c r="I30">
        <f>IFERROR(VLOOKUP(CONCATENATE($C30,$D30,I$1,$E30),AuxFolhas!$A:$E,5,FALSE),"")</f>
        <v>600</v>
      </c>
      <c r="J30">
        <f>IFERROR(VLOOKUP(CONCATENATE($C30,$D30,J$1,$E30),AuxFolhas!$A:$E,5,FALSE),"")</f>
        <v>600</v>
      </c>
      <c r="K30">
        <f>IFERROR(VLOOKUP(CONCATENATE($C30,$D30,K$1,$E30),AuxFolhas!$A:$E,5,FALSE),"")</f>
        <v>600</v>
      </c>
      <c r="L30">
        <f>IFERROR(VLOOKUP(CONCATENATE($C30,$D30,L$1,$E30),AuxFolhas!$A:$E,5,FALSE),"")</f>
        <v>600</v>
      </c>
      <c r="M30">
        <f>IFERROR(VLOOKUP(CONCATENATE($C30,$D30,M$1,$E30),AuxFolhas!$A:$E,5,FALSE),"")</f>
        <v>600</v>
      </c>
      <c r="N30">
        <f>IFERROR(VLOOKUP(CONCATENATE($C30,$D30,N$1,$E30),AuxFolhas!$A:$E,5,FALSE),"")</f>
        <v>600</v>
      </c>
      <c r="O30">
        <f>IFERROR(VLOOKUP(CONCATENATE($C30,$D30,O$1,$E30),AuxFolhas!$A:$E,5,FALSE),"")</f>
        <v>600</v>
      </c>
      <c r="P30">
        <f>IFERROR(VLOOKUP(CONCATENATE($C30,$D30,P$1,$E30),AuxFolhas!$A:$E,5,FALSE),"")</f>
        <v>600</v>
      </c>
      <c r="Q30" t="str">
        <f>IFERROR(VLOOKUP(CONCATENATE($C30,$D30,Q$1,$E30),AuxFolhas!$A:$E,5,FALSE),"")</f>
        <v/>
      </c>
      <c r="R30" t="str">
        <f>IFERROR(VLOOKUP(CONCATENATE($C30,$D30,R$1,$E30),AuxFolhas!$A:$E,5,FALSE),"")</f>
        <v/>
      </c>
      <c r="S30" t="str">
        <f>IFERROR(VLOOKUP(CONCATENATE($C30,$D30,S$1,$E30),AuxFolhas!$A:$E,5,FALSE),"")</f>
        <v/>
      </c>
      <c r="T30" t="str">
        <f>IFERROR(VLOOKUP(CONCATENATE($C30,$D30,T$1,$E30),AuxFolhas!$A:$E,5,FALSE),"")</f>
        <v/>
      </c>
      <c r="U30">
        <f t="shared" si="2"/>
        <v>1</v>
      </c>
      <c r="AA30">
        <v>28</v>
      </c>
      <c r="AB30" t="str">
        <f t="shared" si="4"/>
        <v/>
      </c>
    </row>
    <row r="31" spans="1:28" hidden="1">
      <c r="A31" t="str">
        <f t="shared" si="0"/>
        <v>2.1-3</v>
      </c>
      <c r="B31">
        <f t="shared" si="1"/>
        <v>3</v>
      </c>
      <c r="C31">
        <v>2</v>
      </c>
      <c r="D31" t="s">
        <v>1182</v>
      </c>
      <c r="E31" t="s">
        <v>1112</v>
      </c>
      <c r="F31" t="s">
        <v>1163</v>
      </c>
      <c r="H31">
        <f t="shared" si="3"/>
        <v>1200</v>
      </c>
      <c r="I31">
        <f>IFERROR(VLOOKUP(CONCATENATE($C31,$D31,I$1,$E31),AuxFolhas!$A:$E,5,FALSE),"")</f>
        <v>600</v>
      </c>
      <c r="J31">
        <f>IFERROR(VLOOKUP(CONCATENATE($C31,$D31,J$1,$E31),AuxFolhas!$A:$E,5,FALSE),"")</f>
        <v>600</v>
      </c>
      <c r="K31" t="str">
        <f>IFERROR(VLOOKUP(CONCATENATE($C31,$D31,K$1,$E31),AuxFolhas!$A:$E,5,FALSE),"")</f>
        <v/>
      </c>
      <c r="L31" t="str">
        <f>IFERROR(VLOOKUP(CONCATENATE($C31,$D31,L$1,$E31),AuxFolhas!$A:$E,5,FALSE),"")</f>
        <v/>
      </c>
      <c r="M31" t="str">
        <f>IFERROR(VLOOKUP(CONCATENATE($C31,$D31,M$1,$E31),AuxFolhas!$A:$E,5,FALSE),"")</f>
        <v/>
      </c>
      <c r="N31" t="str">
        <f>IFERROR(VLOOKUP(CONCATENATE($C31,$D31,N$1,$E31),AuxFolhas!$A:$E,5,FALSE),"")</f>
        <v/>
      </c>
      <c r="O31" t="str">
        <f>IFERROR(VLOOKUP(CONCATENATE($C31,$D31,O$1,$E31),AuxFolhas!$A:$E,5,FALSE),"")</f>
        <v/>
      </c>
      <c r="P31" t="str">
        <f>IFERROR(VLOOKUP(CONCATENATE($C31,$D31,P$1,$E31),AuxFolhas!$A:$E,5,FALSE),"")</f>
        <v/>
      </c>
      <c r="Q31" t="str">
        <f>IFERROR(VLOOKUP(CONCATENATE($C31,$D31,Q$1,$E31),AuxFolhas!$A:$E,5,FALSE),"")</f>
        <v/>
      </c>
      <c r="R31" t="str">
        <f>IFERROR(VLOOKUP(CONCATENATE($C31,$D31,R$1,$E31),AuxFolhas!$A:$E,5,FALSE),"")</f>
        <v/>
      </c>
      <c r="S31" t="str">
        <f>IFERROR(VLOOKUP(CONCATENATE($C31,$D31,S$1,$E31),AuxFolhas!$A:$E,5,FALSE),"")</f>
        <v/>
      </c>
      <c r="T31" t="str">
        <f>IFERROR(VLOOKUP(CONCATENATE($C31,$D31,T$1,$E31),AuxFolhas!$A:$E,5,FALSE),"")</f>
        <v/>
      </c>
      <c r="U31">
        <f t="shared" si="2"/>
        <v>1</v>
      </c>
      <c r="AA31">
        <v>29</v>
      </c>
      <c r="AB31" t="str">
        <f t="shared" si="4"/>
        <v/>
      </c>
    </row>
    <row r="32" spans="1:28" hidden="1">
      <c r="A32" t="str">
        <f t="shared" si="0"/>
        <v>2.1-4</v>
      </c>
      <c r="B32">
        <f t="shared" si="1"/>
        <v>4</v>
      </c>
      <c r="C32">
        <v>2</v>
      </c>
      <c r="D32" t="s">
        <v>1183</v>
      </c>
      <c r="E32" t="s">
        <v>1112</v>
      </c>
      <c r="F32" t="s">
        <v>1163</v>
      </c>
      <c r="H32">
        <f t="shared" si="3"/>
        <v>3600</v>
      </c>
      <c r="I32">
        <f>IFERROR(VLOOKUP(CONCATENATE($C32,$D32,I$1,$E32),AuxFolhas!$A:$E,5,FALSE),"")</f>
        <v>600</v>
      </c>
      <c r="J32">
        <f>IFERROR(VLOOKUP(CONCATENATE($C32,$D32,J$1,$E32),AuxFolhas!$A:$E,5,FALSE),"")</f>
        <v>600</v>
      </c>
      <c r="K32">
        <f>IFERROR(VLOOKUP(CONCATENATE($C32,$D32,K$1,$E32),AuxFolhas!$A:$E,5,FALSE),"")</f>
        <v>600</v>
      </c>
      <c r="L32">
        <f>IFERROR(VLOOKUP(CONCATENATE($C32,$D32,L$1,$E32),AuxFolhas!$A:$E,5,FALSE),"")</f>
        <v>600</v>
      </c>
      <c r="M32">
        <f>IFERROR(VLOOKUP(CONCATENATE($C32,$D32,M$1,$E32),AuxFolhas!$A:$E,5,FALSE),"")</f>
        <v>600</v>
      </c>
      <c r="N32">
        <f>IFERROR(VLOOKUP(CONCATENATE($C32,$D32,N$1,$E32),AuxFolhas!$A:$E,5,FALSE),"")</f>
        <v>600</v>
      </c>
      <c r="O32" t="str">
        <f>IFERROR(VLOOKUP(CONCATENATE($C32,$D32,O$1,$E32),AuxFolhas!$A:$E,5,FALSE),"")</f>
        <v/>
      </c>
      <c r="P32" t="str">
        <f>IFERROR(VLOOKUP(CONCATENATE($C32,$D32,P$1,$E32),AuxFolhas!$A:$E,5,FALSE),"")</f>
        <v/>
      </c>
      <c r="Q32" t="str">
        <f>IFERROR(VLOOKUP(CONCATENATE($C32,$D32,Q$1,$E32),AuxFolhas!$A:$E,5,FALSE),"")</f>
        <v/>
      </c>
      <c r="R32" t="str">
        <f>IFERROR(VLOOKUP(CONCATENATE($C32,$D32,R$1,$E32),AuxFolhas!$A:$E,5,FALSE),"")</f>
        <v/>
      </c>
      <c r="S32" t="str">
        <f>IFERROR(VLOOKUP(CONCATENATE($C32,$D32,S$1,$E32),AuxFolhas!$A:$E,5,FALSE),"")</f>
        <v/>
      </c>
      <c r="T32" t="str">
        <f>IFERROR(VLOOKUP(CONCATENATE($C32,$D32,T$1,$E32),AuxFolhas!$A:$E,5,FALSE),"")</f>
        <v/>
      </c>
      <c r="U32">
        <f t="shared" si="2"/>
        <v>1</v>
      </c>
      <c r="AA32">
        <v>30</v>
      </c>
      <c r="AB32" t="str">
        <f t="shared" si="4"/>
        <v/>
      </c>
    </row>
    <row r="33" spans="1:28" hidden="1">
      <c r="A33" t="str">
        <f t="shared" si="0"/>
        <v>2.1-5</v>
      </c>
      <c r="B33">
        <f t="shared" si="1"/>
        <v>5</v>
      </c>
      <c r="C33">
        <v>2</v>
      </c>
      <c r="D33" t="s">
        <v>2132</v>
      </c>
      <c r="E33" t="s">
        <v>1112</v>
      </c>
      <c r="F33" t="s">
        <v>1163</v>
      </c>
      <c r="H33">
        <f t="shared" si="3"/>
        <v>7200</v>
      </c>
      <c r="I33">
        <f>IFERROR(VLOOKUP(CONCATENATE($C33,$D33,I$1,$E33),AuxFolhas!$A:$E,5,FALSE),"")</f>
        <v>600</v>
      </c>
      <c r="J33">
        <f>IFERROR(VLOOKUP(CONCATENATE($C33,$D33,J$1,$E33),AuxFolhas!$A:$E,5,FALSE),"")</f>
        <v>600</v>
      </c>
      <c r="K33">
        <f>IFERROR(VLOOKUP(CONCATENATE($C33,$D33,K$1,$E33),AuxFolhas!$A:$E,5,FALSE),"")</f>
        <v>600</v>
      </c>
      <c r="L33">
        <f>IFERROR(VLOOKUP(CONCATENATE($C33,$D33,L$1,$E33),AuxFolhas!$A:$E,5,FALSE),"")</f>
        <v>600</v>
      </c>
      <c r="M33">
        <f>IFERROR(VLOOKUP(CONCATENATE($C33,$D33,M$1,$E33),AuxFolhas!$A:$E,5,FALSE),"")</f>
        <v>600</v>
      </c>
      <c r="N33">
        <f>IFERROR(VLOOKUP(CONCATENATE($C33,$D33,N$1,$E33),AuxFolhas!$A:$E,5,FALSE),"")</f>
        <v>600</v>
      </c>
      <c r="O33">
        <f>IFERROR(VLOOKUP(CONCATENATE($C33,$D33,O$1,$E33),AuxFolhas!$A:$E,5,FALSE),"")</f>
        <v>600</v>
      </c>
      <c r="P33">
        <f>IFERROR(VLOOKUP(CONCATENATE($C33,$D33,P$1,$E33),AuxFolhas!$A:$E,5,FALSE),"")</f>
        <v>600</v>
      </c>
      <c r="Q33">
        <f>IFERROR(VLOOKUP(CONCATENATE($C33,$D33,Q$1,$E33),AuxFolhas!$A:$E,5,FALSE),"")</f>
        <v>600</v>
      </c>
      <c r="R33">
        <f>IFERROR(VLOOKUP(CONCATENATE($C33,$D33,R$1,$E33),AuxFolhas!$A:$E,5,FALSE),"")</f>
        <v>600</v>
      </c>
      <c r="S33">
        <f>IFERROR(VLOOKUP(CONCATENATE($C33,$D33,S$1,$E33),AuxFolhas!$A:$E,5,FALSE),"")</f>
        <v>600</v>
      </c>
      <c r="T33">
        <f>IFERROR(VLOOKUP(CONCATENATE($C33,$D33,T$1,$E33),AuxFolhas!$A:$E,5,FALSE),"")</f>
        <v>600</v>
      </c>
      <c r="U33">
        <f t="shared" si="2"/>
        <v>1</v>
      </c>
      <c r="AA33">
        <v>31</v>
      </c>
      <c r="AB33" t="str">
        <f t="shared" si="4"/>
        <v/>
      </c>
    </row>
    <row r="34" spans="1:28" hidden="1">
      <c r="A34" t="str">
        <f t="shared" ref="A34:A97" si="5">CONCATENATE(C34,".1-",B34)</f>
        <v>2.1-6</v>
      </c>
      <c r="B34">
        <f t="shared" ref="B34:B97" si="6">IF(C34&lt;&gt;C33,1,B33+1)</f>
        <v>6</v>
      </c>
      <c r="C34">
        <v>2</v>
      </c>
      <c r="D34" t="s">
        <v>1184</v>
      </c>
      <c r="E34" t="s">
        <v>1112</v>
      </c>
      <c r="F34" t="s">
        <v>1163</v>
      </c>
      <c r="H34">
        <f t="shared" si="3"/>
        <v>1200</v>
      </c>
      <c r="I34">
        <f>IFERROR(VLOOKUP(CONCATENATE($C34,$D34,I$1,$E34),AuxFolhas!$A:$E,5,FALSE),"")</f>
        <v>600</v>
      </c>
      <c r="J34">
        <f>IFERROR(VLOOKUP(CONCATENATE($C34,$D34,J$1,$E34),AuxFolhas!$A:$E,5,FALSE),"")</f>
        <v>600</v>
      </c>
      <c r="K34" t="str">
        <f>IFERROR(VLOOKUP(CONCATENATE($C34,$D34,K$1,$E34),AuxFolhas!$A:$E,5,FALSE),"")</f>
        <v/>
      </c>
      <c r="L34" t="str">
        <f>IFERROR(VLOOKUP(CONCATENATE($C34,$D34,L$1,$E34),AuxFolhas!$A:$E,5,FALSE),"")</f>
        <v/>
      </c>
      <c r="M34" t="str">
        <f>IFERROR(VLOOKUP(CONCATENATE($C34,$D34,M$1,$E34),AuxFolhas!$A:$E,5,FALSE),"")</f>
        <v/>
      </c>
      <c r="N34" t="str">
        <f>IFERROR(VLOOKUP(CONCATENATE($C34,$D34,N$1,$E34),AuxFolhas!$A:$E,5,FALSE),"")</f>
        <v/>
      </c>
      <c r="O34" t="str">
        <f>IFERROR(VLOOKUP(CONCATENATE($C34,$D34,O$1,$E34),AuxFolhas!$A:$E,5,FALSE),"")</f>
        <v/>
      </c>
      <c r="P34" t="str">
        <f>IFERROR(VLOOKUP(CONCATENATE($C34,$D34,P$1,$E34),AuxFolhas!$A:$E,5,FALSE),"")</f>
        <v/>
      </c>
      <c r="Q34" t="str">
        <f>IFERROR(VLOOKUP(CONCATENATE($C34,$D34,Q$1,$E34),AuxFolhas!$A:$E,5,FALSE),"")</f>
        <v/>
      </c>
      <c r="R34" t="str">
        <f>IFERROR(VLOOKUP(CONCATENATE($C34,$D34,R$1,$E34),AuxFolhas!$A:$E,5,FALSE),"")</f>
        <v/>
      </c>
      <c r="S34" t="str">
        <f>IFERROR(VLOOKUP(CONCATENATE($C34,$D34,S$1,$E34),AuxFolhas!$A:$E,5,FALSE),"")</f>
        <v/>
      </c>
      <c r="T34" t="str">
        <f>IFERROR(VLOOKUP(CONCATENATE($C34,$D34,T$1,$E34),AuxFolhas!$A:$E,5,FALSE),"")</f>
        <v/>
      </c>
      <c r="U34">
        <f t="shared" si="2"/>
        <v>1</v>
      </c>
      <c r="AA34">
        <v>32</v>
      </c>
      <c r="AB34" t="str">
        <f t="shared" si="4"/>
        <v/>
      </c>
    </row>
    <row r="35" spans="1:28" hidden="1">
      <c r="A35" t="str">
        <f t="shared" si="5"/>
        <v>2.1-7</v>
      </c>
      <c r="B35">
        <f t="shared" si="6"/>
        <v>7</v>
      </c>
      <c r="C35">
        <v>2</v>
      </c>
      <c r="D35" t="s">
        <v>1185</v>
      </c>
      <c r="E35" t="s">
        <v>1112</v>
      </c>
      <c r="F35" t="s">
        <v>1163</v>
      </c>
      <c r="H35">
        <f t="shared" si="3"/>
        <v>7200</v>
      </c>
      <c r="I35">
        <f>IFERROR(VLOOKUP(CONCATENATE($C35,$D35,I$1,$E35),AuxFolhas!$A:$E,5,FALSE),"")</f>
        <v>600</v>
      </c>
      <c r="J35">
        <f>IFERROR(VLOOKUP(CONCATENATE($C35,$D35,J$1,$E35),AuxFolhas!$A:$E,5,FALSE),"")</f>
        <v>600</v>
      </c>
      <c r="K35">
        <f>IFERROR(VLOOKUP(CONCATENATE($C35,$D35,K$1,$E35),AuxFolhas!$A:$E,5,FALSE),"")</f>
        <v>600</v>
      </c>
      <c r="L35">
        <f>IFERROR(VLOOKUP(CONCATENATE($C35,$D35,L$1,$E35),AuxFolhas!$A:$E,5,FALSE),"")</f>
        <v>600</v>
      </c>
      <c r="M35">
        <f>IFERROR(VLOOKUP(CONCATENATE($C35,$D35,M$1,$E35),AuxFolhas!$A:$E,5,FALSE),"")</f>
        <v>600</v>
      </c>
      <c r="N35">
        <f>IFERROR(VLOOKUP(CONCATENATE($C35,$D35,N$1,$E35),AuxFolhas!$A:$E,5,FALSE),"")</f>
        <v>600</v>
      </c>
      <c r="O35">
        <f>IFERROR(VLOOKUP(CONCATENATE($C35,$D35,O$1,$E35),AuxFolhas!$A:$E,5,FALSE),"")</f>
        <v>600</v>
      </c>
      <c r="P35">
        <f>IFERROR(VLOOKUP(CONCATENATE($C35,$D35,P$1,$E35),AuxFolhas!$A:$E,5,FALSE),"")</f>
        <v>600</v>
      </c>
      <c r="Q35">
        <f>IFERROR(VLOOKUP(CONCATENATE($C35,$D35,Q$1,$E35),AuxFolhas!$A:$E,5,FALSE),"")</f>
        <v>600</v>
      </c>
      <c r="R35">
        <f>IFERROR(VLOOKUP(CONCATENATE($C35,$D35,R$1,$E35),AuxFolhas!$A:$E,5,FALSE),"")</f>
        <v>600</v>
      </c>
      <c r="S35">
        <f>IFERROR(VLOOKUP(CONCATENATE($C35,$D35,S$1,$E35),AuxFolhas!$A:$E,5,FALSE),"")</f>
        <v>600</v>
      </c>
      <c r="T35">
        <f>IFERROR(VLOOKUP(CONCATENATE($C35,$D35,T$1,$E35),AuxFolhas!$A:$E,5,FALSE),"")</f>
        <v>600</v>
      </c>
      <c r="U35">
        <f t="shared" si="2"/>
        <v>1</v>
      </c>
      <c r="AA35">
        <v>33</v>
      </c>
      <c r="AB35" t="str">
        <f t="shared" si="4"/>
        <v/>
      </c>
    </row>
    <row r="36" spans="1:28" hidden="1">
      <c r="A36" t="str">
        <f t="shared" si="5"/>
        <v>2.1-8</v>
      </c>
      <c r="B36">
        <f t="shared" si="6"/>
        <v>8</v>
      </c>
      <c r="C36">
        <v>2</v>
      </c>
      <c r="D36" t="s">
        <v>2133</v>
      </c>
      <c r="E36" t="s">
        <v>1112</v>
      </c>
      <c r="F36" t="s">
        <v>1163</v>
      </c>
      <c r="H36">
        <f t="shared" si="3"/>
        <v>7200</v>
      </c>
      <c r="I36">
        <f>IFERROR(VLOOKUP(CONCATENATE($C36,$D36,I$1,$E36),AuxFolhas!$A:$E,5,FALSE),"")</f>
        <v>600</v>
      </c>
      <c r="J36">
        <f>IFERROR(VLOOKUP(CONCATENATE($C36,$D36,J$1,$E36),AuxFolhas!$A:$E,5,FALSE),"")</f>
        <v>600</v>
      </c>
      <c r="K36">
        <f>IFERROR(VLOOKUP(CONCATENATE($C36,$D36,K$1,$E36),AuxFolhas!$A:$E,5,FALSE),"")</f>
        <v>600</v>
      </c>
      <c r="L36">
        <f>IFERROR(VLOOKUP(CONCATENATE($C36,$D36,L$1,$E36),AuxFolhas!$A:$E,5,FALSE),"")</f>
        <v>600</v>
      </c>
      <c r="M36">
        <f>IFERROR(VLOOKUP(CONCATENATE($C36,$D36,M$1,$E36),AuxFolhas!$A:$E,5,FALSE),"")</f>
        <v>600</v>
      </c>
      <c r="N36">
        <f>IFERROR(VLOOKUP(CONCATENATE($C36,$D36,N$1,$E36),AuxFolhas!$A:$E,5,FALSE),"")</f>
        <v>600</v>
      </c>
      <c r="O36">
        <f>IFERROR(VLOOKUP(CONCATENATE($C36,$D36,O$1,$E36),AuxFolhas!$A:$E,5,FALSE),"")</f>
        <v>600</v>
      </c>
      <c r="P36">
        <f>IFERROR(VLOOKUP(CONCATENATE($C36,$D36,P$1,$E36),AuxFolhas!$A:$E,5,FALSE),"")</f>
        <v>600</v>
      </c>
      <c r="Q36">
        <f>IFERROR(VLOOKUP(CONCATENATE($C36,$D36,Q$1,$E36),AuxFolhas!$A:$E,5,FALSE),"")</f>
        <v>600</v>
      </c>
      <c r="R36">
        <f>IFERROR(VLOOKUP(CONCATENATE($C36,$D36,R$1,$E36),AuxFolhas!$A:$E,5,FALSE),"")</f>
        <v>600</v>
      </c>
      <c r="S36">
        <f>IFERROR(VLOOKUP(CONCATENATE($C36,$D36,S$1,$E36),AuxFolhas!$A:$E,5,FALSE),"")</f>
        <v>600</v>
      </c>
      <c r="T36">
        <f>IFERROR(VLOOKUP(CONCATENATE($C36,$D36,T$1,$E36),AuxFolhas!$A:$E,5,FALSE),"")</f>
        <v>600</v>
      </c>
      <c r="U36">
        <f t="shared" si="2"/>
        <v>1</v>
      </c>
      <c r="AA36">
        <v>34</v>
      </c>
      <c r="AB36" t="str">
        <f t="shared" si="4"/>
        <v/>
      </c>
    </row>
    <row r="37" spans="1:28" hidden="1">
      <c r="A37" t="str">
        <f t="shared" si="5"/>
        <v>2.1-9</v>
      </c>
      <c r="B37">
        <f t="shared" si="6"/>
        <v>9</v>
      </c>
      <c r="C37">
        <v>2</v>
      </c>
      <c r="D37" t="s">
        <v>1186</v>
      </c>
      <c r="E37" t="s">
        <v>1112</v>
      </c>
      <c r="F37" t="s">
        <v>1163</v>
      </c>
      <c r="H37">
        <f t="shared" si="3"/>
        <v>1200</v>
      </c>
      <c r="I37">
        <f>IFERROR(VLOOKUP(CONCATENATE($C37,$D37,I$1,$E37),AuxFolhas!$A:$E,5,FALSE),"")</f>
        <v>600</v>
      </c>
      <c r="J37">
        <f>IFERROR(VLOOKUP(CONCATENATE($C37,$D37,J$1,$E37),AuxFolhas!$A:$E,5,FALSE),"")</f>
        <v>600</v>
      </c>
      <c r="K37" t="str">
        <f>IFERROR(VLOOKUP(CONCATENATE($C37,$D37,K$1,$E37),AuxFolhas!$A:$E,5,FALSE),"")</f>
        <v/>
      </c>
      <c r="L37" t="str">
        <f>IFERROR(VLOOKUP(CONCATENATE($C37,$D37,L$1,$E37),AuxFolhas!$A:$E,5,FALSE),"")</f>
        <v/>
      </c>
      <c r="M37" t="str">
        <f>IFERROR(VLOOKUP(CONCATENATE($C37,$D37,M$1,$E37),AuxFolhas!$A:$E,5,FALSE),"")</f>
        <v/>
      </c>
      <c r="N37" t="str">
        <f>IFERROR(VLOOKUP(CONCATENATE($C37,$D37,N$1,$E37),AuxFolhas!$A:$E,5,FALSE),"")</f>
        <v/>
      </c>
      <c r="O37" t="str">
        <f>IFERROR(VLOOKUP(CONCATENATE($C37,$D37,O$1,$E37),AuxFolhas!$A:$E,5,FALSE),"")</f>
        <v/>
      </c>
      <c r="P37" t="str">
        <f>IFERROR(VLOOKUP(CONCATENATE($C37,$D37,P$1,$E37),AuxFolhas!$A:$E,5,FALSE),"")</f>
        <v/>
      </c>
      <c r="Q37" t="str">
        <f>IFERROR(VLOOKUP(CONCATENATE($C37,$D37,Q$1,$E37),AuxFolhas!$A:$E,5,FALSE),"")</f>
        <v/>
      </c>
      <c r="R37" t="str">
        <f>IFERROR(VLOOKUP(CONCATENATE($C37,$D37,R$1,$E37),AuxFolhas!$A:$E,5,FALSE),"")</f>
        <v/>
      </c>
      <c r="S37" t="str">
        <f>IFERROR(VLOOKUP(CONCATENATE($C37,$D37,S$1,$E37),AuxFolhas!$A:$E,5,FALSE),"")</f>
        <v/>
      </c>
      <c r="T37" t="str">
        <f>IFERROR(VLOOKUP(CONCATENATE($C37,$D37,T$1,$E37),AuxFolhas!$A:$E,5,FALSE),"")</f>
        <v/>
      </c>
      <c r="U37">
        <f t="shared" si="2"/>
        <v>1</v>
      </c>
      <c r="AA37">
        <v>35</v>
      </c>
      <c r="AB37" t="str">
        <f t="shared" si="4"/>
        <v/>
      </c>
    </row>
    <row r="38" spans="1:28" hidden="1">
      <c r="A38" t="str">
        <f t="shared" si="5"/>
        <v>2.1-10</v>
      </c>
      <c r="B38">
        <f t="shared" si="6"/>
        <v>10</v>
      </c>
      <c r="C38">
        <v>2</v>
      </c>
      <c r="D38" t="s">
        <v>2134</v>
      </c>
      <c r="E38" t="s">
        <v>1114</v>
      </c>
      <c r="F38" t="s">
        <v>1163</v>
      </c>
      <c r="H38">
        <f t="shared" si="3"/>
        <v>26760</v>
      </c>
      <c r="I38">
        <f>IFERROR(VLOOKUP(CONCATENATE($C38,$D38,I$1,$E38),AuxFolhas!$A:$E,5,FALSE),"")</f>
        <v>2230</v>
      </c>
      <c r="J38">
        <f>IFERROR(VLOOKUP(CONCATENATE($C38,$D38,J$1,$E38),AuxFolhas!$A:$E,5,FALSE),"")</f>
        <v>2230</v>
      </c>
      <c r="K38">
        <f>IFERROR(VLOOKUP(CONCATENATE($C38,$D38,K$1,$E38),AuxFolhas!$A:$E,5,FALSE),"")</f>
        <v>2230</v>
      </c>
      <c r="L38">
        <f>IFERROR(VLOOKUP(CONCATENATE($C38,$D38,L$1,$E38),AuxFolhas!$A:$E,5,FALSE),"")</f>
        <v>2230</v>
      </c>
      <c r="M38">
        <f>IFERROR(VLOOKUP(CONCATENATE($C38,$D38,M$1,$E38),AuxFolhas!$A:$E,5,FALSE),"")</f>
        <v>2230</v>
      </c>
      <c r="N38">
        <f>IFERROR(VLOOKUP(CONCATENATE($C38,$D38,N$1,$E38),AuxFolhas!$A:$E,5,FALSE),"")</f>
        <v>2230</v>
      </c>
      <c r="O38">
        <f>IFERROR(VLOOKUP(CONCATENATE($C38,$D38,O$1,$E38),AuxFolhas!$A:$E,5,FALSE),"")</f>
        <v>2230</v>
      </c>
      <c r="P38">
        <f>IFERROR(VLOOKUP(CONCATENATE($C38,$D38,P$1,$E38),AuxFolhas!$A:$E,5,FALSE),"")</f>
        <v>2230</v>
      </c>
      <c r="Q38">
        <f>IFERROR(VLOOKUP(CONCATENATE($C38,$D38,Q$1,$E38),AuxFolhas!$A:$E,5,FALSE),"")</f>
        <v>2230</v>
      </c>
      <c r="R38">
        <f>IFERROR(VLOOKUP(CONCATENATE($C38,$D38,R$1,$E38),AuxFolhas!$A:$E,5,FALSE),"")</f>
        <v>2230</v>
      </c>
      <c r="S38">
        <f>IFERROR(VLOOKUP(CONCATENATE($C38,$D38,S$1,$E38),AuxFolhas!$A:$E,5,FALSE),"")</f>
        <v>2230</v>
      </c>
      <c r="T38">
        <f>IFERROR(VLOOKUP(CONCATENATE($C38,$D38,T$1,$E38),AuxFolhas!$A:$E,5,FALSE),"")</f>
        <v>2230</v>
      </c>
      <c r="U38">
        <f t="shared" si="2"/>
        <v>1</v>
      </c>
      <c r="AA38">
        <v>36</v>
      </c>
      <c r="AB38" t="str">
        <f t="shared" si="4"/>
        <v/>
      </c>
    </row>
    <row r="39" spans="1:28" hidden="1">
      <c r="A39" t="str">
        <f t="shared" si="5"/>
        <v>2.1-11</v>
      </c>
      <c r="B39">
        <f t="shared" si="6"/>
        <v>11</v>
      </c>
      <c r="C39">
        <v>2</v>
      </c>
      <c r="D39" t="s">
        <v>1187</v>
      </c>
      <c r="E39" t="s">
        <v>1114</v>
      </c>
      <c r="F39" t="s">
        <v>1163</v>
      </c>
      <c r="H39">
        <f t="shared" si="3"/>
        <v>26760</v>
      </c>
      <c r="I39">
        <f>IFERROR(VLOOKUP(CONCATENATE($C39,$D39,I$1,$E39),AuxFolhas!$A:$E,5,FALSE),"")</f>
        <v>2230</v>
      </c>
      <c r="J39">
        <f>IFERROR(VLOOKUP(CONCATENATE($C39,$D39,J$1,$E39),AuxFolhas!$A:$E,5,FALSE),"")</f>
        <v>2230</v>
      </c>
      <c r="K39">
        <f>IFERROR(VLOOKUP(CONCATENATE($C39,$D39,K$1,$E39),AuxFolhas!$A:$E,5,FALSE),"")</f>
        <v>2230</v>
      </c>
      <c r="L39">
        <f>IFERROR(VLOOKUP(CONCATENATE($C39,$D39,L$1,$E39),AuxFolhas!$A:$E,5,FALSE),"")</f>
        <v>2230</v>
      </c>
      <c r="M39">
        <f>IFERROR(VLOOKUP(CONCATENATE($C39,$D39,M$1,$E39),AuxFolhas!$A:$E,5,FALSE),"")</f>
        <v>2230</v>
      </c>
      <c r="N39">
        <f>IFERROR(VLOOKUP(CONCATENATE($C39,$D39,N$1,$E39),AuxFolhas!$A:$E,5,FALSE),"")</f>
        <v>2230</v>
      </c>
      <c r="O39">
        <f>IFERROR(VLOOKUP(CONCATENATE($C39,$D39,O$1,$E39),AuxFolhas!$A:$E,5,FALSE),"")</f>
        <v>2230</v>
      </c>
      <c r="P39">
        <f>IFERROR(VLOOKUP(CONCATENATE($C39,$D39,P$1,$E39),AuxFolhas!$A:$E,5,FALSE),"")</f>
        <v>2230</v>
      </c>
      <c r="Q39">
        <f>IFERROR(VLOOKUP(CONCATENATE($C39,$D39,Q$1,$E39),AuxFolhas!$A:$E,5,FALSE),"")</f>
        <v>2230</v>
      </c>
      <c r="R39">
        <f>IFERROR(VLOOKUP(CONCATENATE($C39,$D39,R$1,$E39),AuxFolhas!$A:$E,5,FALSE),"")</f>
        <v>2230</v>
      </c>
      <c r="S39">
        <f>IFERROR(VLOOKUP(CONCATENATE($C39,$D39,S$1,$E39),AuxFolhas!$A:$E,5,FALSE),"")</f>
        <v>2230</v>
      </c>
      <c r="T39">
        <f>IFERROR(VLOOKUP(CONCATENATE($C39,$D39,T$1,$E39),AuxFolhas!$A:$E,5,FALSE),"")</f>
        <v>2230</v>
      </c>
      <c r="U39">
        <f t="shared" si="2"/>
        <v>1</v>
      </c>
      <c r="AA39">
        <v>37</v>
      </c>
      <c r="AB39" t="str">
        <f t="shared" si="4"/>
        <v/>
      </c>
    </row>
    <row r="40" spans="1:28" hidden="1">
      <c r="A40" t="str">
        <f t="shared" si="5"/>
        <v>2.1-12</v>
      </c>
      <c r="B40">
        <f t="shared" si="6"/>
        <v>12</v>
      </c>
      <c r="C40">
        <v>2</v>
      </c>
      <c r="D40" t="s">
        <v>1188</v>
      </c>
      <c r="E40" t="s">
        <v>1114</v>
      </c>
      <c r="F40" t="s">
        <v>1163</v>
      </c>
      <c r="H40">
        <f t="shared" si="3"/>
        <v>26760</v>
      </c>
      <c r="I40">
        <f>IFERROR(VLOOKUP(CONCATENATE($C40,$D40,I$1,$E40),AuxFolhas!$A:$E,5,FALSE),"")</f>
        <v>2230</v>
      </c>
      <c r="J40">
        <f>IFERROR(VLOOKUP(CONCATENATE($C40,$D40,J$1,$E40),AuxFolhas!$A:$E,5,FALSE),"")</f>
        <v>2230</v>
      </c>
      <c r="K40">
        <f>IFERROR(VLOOKUP(CONCATENATE($C40,$D40,K$1,$E40),AuxFolhas!$A:$E,5,FALSE),"")</f>
        <v>2230</v>
      </c>
      <c r="L40">
        <f>IFERROR(VLOOKUP(CONCATENATE($C40,$D40,L$1,$E40),AuxFolhas!$A:$E,5,FALSE),"")</f>
        <v>2230</v>
      </c>
      <c r="M40">
        <f>IFERROR(VLOOKUP(CONCATENATE($C40,$D40,M$1,$E40),AuxFolhas!$A:$E,5,FALSE),"")</f>
        <v>2230</v>
      </c>
      <c r="N40">
        <f>IFERROR(VLOOKUP(CONCATENATE($C40,$D40,N$1,$E40),AuxFolhas!$A:$E,5,FALSE),"")</f>
        <v>2230</v>
      </c>
      <c r="O40">
        <f>IFERROR(VLOOKUP(CONCATENATE($C40,$D40,O$1,$E40),AuxFolhas!$A:$E,5,FALSE),"")</f>
        <v>2230</v>
      </c>
      <c r="P40">
        <f>IFERROR(VLOOKUP(CONCATENATE($C40,$D40,P$1,$E40),AuxFolhas!$A:$E,5,FALSE),"")</f>
        <v>2230</v>
      </c>
      <c r="Q40">
        <f>IFERROR(VLOOKUP(CONCATENATE($C40,$D40,Q$1,$E40),AuxFolhas!$A:$E,5,FALSE),"")</f>
        <v>2230</v>
      </c>
      <c r="R40">
        <f>IFERROR(VLOOKUP(CONCATENATE($C40,$D40,R$1,$E40),AuxFolhas!$A:$E,5,FALSE),"")</f>
        <v>2230</v>
      </c>
      <c r="S40">
        <f>IFERROR(VLOOKUP(CONCATENATE($C40,$D40,S$1,$E40),AuxFolhas!$A:$E,5,FALSE),"")</f>
        <v>2230</v>
      </c>
      <c r="T40">
        <f>IFERROR(VLOOKUP(CONCATENATE($C40,$D40,T$1,$E40),AuxFolhas!$A:$E,5,FALSE),"")</f>
        <v>2230</v>
      </c>
      <c r="U40">
        <f t="shared" si="2"/>
        <v>1</v>
      </c>
      <c r="AA40">
        <v>38</v>
      </c>
      <c r="AB40" t="str">
        <f t="shared" si="4"/>
        <v/>
      </c>
    </row>
    <row r="41" spans="1:28" hidden="1">
      <c r="A41" t="str">
        <f t="shared" si="5"/>
        <v>2.1-13</v>
      </c>
      <c r="B41">
        <f t="shared" si="6"/>
        <v>13</v>
      </c>
      <c r="C41">
        <v>2</v>
      </c>
      <c r="D41" t="s">
        <v>2326</v>
      </c>
      <c r="E41" t="s">
        <v>1114</v>
      </c>
      <c r="F41" t="s">
        <v>1163</v>
      </c>
      <c r="H41">
        <f t="shared" si="3"/>
        <v>26760</v>
      </c>
      <c r="I41">
        <f>IFERROR(VLOOKUP(CONCATENATE($C41,$D41,I$1,$E41),AuxFolhas!$A:$E,5,FALSE),"")</f>
        <v>2230</v>
      </c>
      <c r="J41">
        <f>IFERROR(VLOOKUP(CONCATENATE($C41,$D41,J$1,$E41),AuxFolhas!$A:$E,5,FALSE),"")</f>
        <v>2230</v>
      </c>
      <c r="K41">
        <f>IFERROR(VLOOKUP(CONCATENATE($C41,$D41,K$1,$E41),AuxFolhas!$A:$E,5,FALSE),"")</f>
        <v>2230</v>
      </c>
      <c r="L41">
        <f>IFERROR(VLOOKUP(CONCATENATE($C41,$D41,L$1,$E41),AuxFolhas!$A:$E,5,FALSE),"")</f>
        <v>2230</v>
      </c>
      <c r="M41">
        <f>IFERROR(VLOOKUP(CONCATENATE($C41,$D41,M$1,$E41),AuxFolhas!$A:$E,5,FALSE),"")</f>
        <v>2230</v>
      </c>
      <c r="N41">
        <f>IFERROR(VLOOKUP(CONCATENATE($C41,$D41,N$1,$E41),AuxFolhas!$A:$E,5,FALSE),"")</f>
        <v>2230</v>
      </c>
      <c r="O41">
        <f>IFERROR(VLOOKUP(CONCATENATE($C41,$D41,O$1,$E41),AuxFolhas!$A:$E,5,FALSE),"")</f>
        <v>2230</v>
      </c>
      <c r="P41">
        <f>IFERROR(VLOOKUP(CONCATENATE($C41,$D41,P$1,$E41),AuxFolhas!$A:$E,5,FALSE),"")</f>
        <v>2230</v>
      </c>
      <c r="Q41">
        <f>IFERROR(VLOOKUP(CONCATENATE($C41,$D41,Q$1,$E41),AuxFolhas!$A:$E,5,FALSE),"")</f>
        <v>2230</v>
      </c>
      <c r="R41">
        <f>IFERROR(VLOOKUP(CONCATENATE($C41,$D41,R$1,$E41),AuxFolhas!$A:$E,5,FALSE),"")</f>
        <v>2230</v>
      </c>
      <c r="S41">
        <f>IFERROR(VLOOKUP(CONCATENATE($C41,$D41,S$1,$E41),AuxFolhas!$A:$E,5,FALSE),"")</f>
        <v>2230</v>
      </c>
      <c r="T41">
        <f>IFERROR(VLOOKUP(CONCATENATE($C41,$D41,T$1,$E41),AuxFolhas!$A:$E,5,FALSE),"")</f>
        <v>2230</v>
      </c>
      <c r="U41">
        <f t="shared" si="2"/>
        <v>1</v>
      </c>
      <c r="AA41">
        <v>39</v>
      </c>
      <c r="AB41" t="str">
        <f t="shared" si="4"/>
        <v/>
      </c>
    </row>
    <row r="42" spans="1:28" hidden="1">
      <c r="A42" t="str">
        <f t="shared" si="5"/>
        <v>2.1-14</v>
      </c>
      <c r="B42">
        <f t="shared" si="6"/>
        <v>14</v>
      </c>
      <c r="C42">
        <v>2</v>
      </c>
      <c r="D42" t="s">
        <v>2327</v>
      </c>
      <c r="E42" t="s">
        <v>1114</v>
      </c>
      <c r="F42" t="s">
        <v>1163</v>
      </c>
      <c r="H42">
        <f t="shared" si="3"/>
        <v>4460</v>
      </c>
      <c r="I42">
        <f>IFERROR(VLOOKUP(CONCATENATE($C42,$D42,I$1,$E42),AuxFolhas!$A:$E,5,FALSE),"")</f>
        <v>2230</v>
      </c>
      <c r="J42">
        <f>IFERROR(VLOOKUP(CONCATENATE($C42,$D42,J$1,$E42),AuxFolhas!$A:$E,5,FALSE),"")</f>
        <v>2230</v>
      </c>
      <c r="K42" t="str">
        <f>IFERROR(VLOOKUP(CONCATENATE($C42,$D42,K$1,$E42),AuxFolhas!$A:$E,5,FALSE),"")</f>
        <v/>
      </c>
      <c r="L42" t="str">
        <f>IFERROR(VLOOKUP(CONCATENATE($C42,$D42,L$1,$E42),AuxFolhas!$A:$E,5,FALSE),"")</f>
        <v/>
      </c>
      <c r="M42" t="str">
        <f>IFERROR(VLOOKUP(CONCATENATE($C42,$D42,M$1,$E42),AuxFolhas!$A:$E,5,FALSE),"")</f>
        <v/>
      </c>
      <c r="N42" t="str">
        <f>IFERROR(VLOOKUP(CONCATENATE($C42,$D42,N$1,$E42),AuxFolhas!$A:$E,5,FALSE),"")</f>
        <v/>
      </c>
      <c r="O42" t="str">
        <f>IFERROR(VLOOKUP(CONCATENATE($C42,$D42,O$1,$E42),AuxFolhas!$A:$E,5,FALSE),"")</f>
        <v/>
      </c>
      <c r="P42" t="str">
        <f>IFERROR(VLOOKUP(CONCATENATE($C42,$D42,P$1,$E42),AuxFolhas!$A:$E,5,FALSE),"")</f>
        <v/>
      </c>
      <c r="Q42" t="str">
        <f>IFERROR(VLOOKUP(CONCATENATE($C42,$D42,Q$1,$E42),AuxFolhas!$A:$E,5,FALSE),"")</f>
        <v/>
      </c>
      <c r="R42" t="str">
        <f>IFERROR(VLOOKUP(CONCATENATE($C42,$D42,R$1,$E42),AuxFolhas!$A:$E,5,FALSE),"")</f>
        <v/>
      </c>
      <c r="S42" t="str">
        <f>IFERROR(VLOOKUP(CONCATENATE($C42,$D42,S$1,$E42),AuxFolhas!$A:$E,5,FALSE),"")</f>
        <v/>
      </c>
      <c r="T42" t="str">
        <f>IFERROR(VLOOKUP(CONCATENATE($C42,$D42,T$1,$E42),AuxFolhas!$A:$E,5,FALSE),"")</f>
        <v/>
      </c>
      <c r="U42">
        <f t="shared" si="2"/>
        <v>1</v>
      </c>
      <c r="AA42">
        <v>40</v>
      </c>
      <c r="AB42" t="str">
        <f t="shared" si="4"/>
        <v/>
      </c>
    </row>
    <row r="43" spans="1:28" hidden="1">
      <c r="A43" t="str">
        <f t="shared" si="5"/>
        <v>2.1-15</v>
      </c>
      <c r="B43">
        <f t="shared" si="6"/>
        <v>15</v>
      </c>
      <c r="C43">
        <v>2</v>
      </c>
      <c r="D43" t="s">
        <v>1189</v>
      </c>
      <c r="E43" t="s">
        <v>1114</v>
      </c>
      <c r="F43" t="s">
        <v>1163</v>
      </c>
      <c r="H43">
        <f t="shared" si="3"/>
        <v>26760</v>
      </c>
      <c r="I43">
        <f>IFERROR(VLOOKUP(CONCATENATE($C43,$D43,I$1,$E43),AuxFolhas!$A:$E,5,FALSE),"")</f>
        <v>2230</v>
      </c>
      <c r="J43">
        <f>IFERROR(VLOOKUP(CONCATENATE($C43,$D43,J$1,$E43),AuxFolhas!$A:$E,5,FALSE),"")</f>
        <v>2230</v>
      </c>
      <c r="K43">
        <f>IFERROR(VLOOKUP(CONCATENATE($C43,$D43,K$1,$E43),AuxFolhas!$A:$E,5,FALSE),"")</f>
        <v>2230</v>
      </c>
      <c r="L43">
        <f>IFERROR(VLOOKUP(CONCATENATE($C43,$D43,L$1,$E43),AuxFolhas!$A:$E,5,FALSE),"")</f>
        <v>2230</v>
      </c>
      <c r="M43">
        <f>IFERROR(VLOOKUP(CONCATENATE($C43,$D43,M$1,$E43),AuxFolhas!$A:$E,5,FALSE),"")</f>
        <v>2230</v>
      </c>
      <c r="N43">
        <f>IFERROR(VLOOKUP(CONCATENATE($C43,$D43,N$1,$E43),AuxFolhas!$A:$E,5,FALSE),"")</f>
        <v>2230</v>
      </c>
      <c r="O43">
        <f>IFERROR(VLOOKUP(CONCATENATE($C43,$D43,O$1,$E43),AuxFolhas!$A:$E,5,FALSE),"")</f>
        <v>2230</v>
      </c>
      <c r="P43">
        <f>IFERROR(VLOOKUP(CONCATENATE($C43,$D43,P$1,$E43),AuxFolhas!$A:$E,5,FALSE),"")</f>
        <v>2230</v>
      </c>
      <c r="Q43">
        <f>IFERROR(VLOOKUP(CONCATENATE($C43,$D43,Q$1,$E43),AuxFolhas!$A:$E,5,FALSE),"")</f>
        <v>2230</v>
      </c>
      <c r="R43">
        <f>IFERROR(VLOOKUP(CONCATENATE($C43,$D43,R$1,$E43),AuxFolhas!$A:$E,5,FALSE),"")</f>
        <v>2230</v>
      </c>
      <c r="S43">
        <f>IFERROR(VLOOKUP(CONCATENATE($C43,$D43,S$1,$E43),AuxFolhas!$A:$E,5,FALSE),"")</f>
        <v>2230</v>
      </c>
      <c r="T43">
        <f>IFERROR(VLOOKUP(CONCATENATE($C43,$D43,T$1,$E43),AuxFolhas!$A:$E,5,FALSE),"")</f>
        <v>2230</v>
      </c>
      <c r="U43">
        <f t="shared" si="2"/>
        <v>1</v>
      </c>
      <c r="AA43">
        <v>41</v>
      </c>
      <c r="AB43" t="str">
        <f t="shared" si="4"/>
        <v/>
      </c>
    </row>
    <row r="44" spans="1:28" hidden="1">
      <c r="A44" t="str">
        <f t="shared" si="5"/>
        <v>2.1-16</v>
      </c>
      <c r="B44">
        <f t="shared" si="6"/>
        <v>16</v>
      </c>
      <c r="C44">
        <v>2</v>
      </c>
      <c r="D44" t="s">
        <v>1180</v>
      </c>
      <c r="E44" t="s">
        <v>1162</v>
      </c>
      <c r="F44" t="s">
        <v>1163</v>
      </c>
      <c r="H44">
        <f t="shared" si="3"/>
        <v>39360</v>
      </c>
      <c r="I44">
        <f>IFERROR(VLOOKUP(CONCATENATE($C44,$D44,I$1,$E44),AuxFolhas!$A:$E,5,FALSE),"")</f>
        <v>3280</v>
      </c>
      <c r="J44">
        <f>IFERROR(VLOOKUP(CONCATENATE($C44,$D44,J$1,$E44),AuxFolhas!$A:$E,5,FALSE),"")</f>
        <v>3280</v>
      </c>
      <c r="K44">
        <f>IFERROR(VLOOKUP(CONCATENATE($C44,$D44,K$1,$E44),AuxFolhas!$A:$E,5,FALSE),"")</f>
        <v>3280</v>
      </c>
      <c r="L44">
        <f>IFERROR(VLOOKUP(CONCATENATE($C44,$D44,L$1,$E44),AuxFolhas!$A:$E,5,FALSE),"")</f>
        <v>3280</v>
      </c>
      <c r="M44">
        <f>IFERROR(VLOOKUP(CONCATENATE($C44,$D44,M$1,$E44),AuxFolhas!$A:$E,5,FALSE),"")</f>
        <v>3280</v>
      </c>
      <c r="N44">
        <f>IFERROR(VLOOKUP(CONCATENATE($C44,$D44,N$1,$E44),AuxFolhas!$A:$E,5,FALSE),"")</f>
        <v>3280</v>
      </c>
      <c r="O44">
        <f>IFERROR(VLOOKUP(CONCATENATE($C44,$D44,O$1,$E44),AuxFolhas!$A:$E,5,FALSE),"")</f>
        <v>3280</v>
      </c>
      <c r="P44">
        <f>IFERROR(VLOOKUP(CONCATENATE($C44,$D44,P$1,$E44),AuxFolhas!$A:$E,5,FALSE),"")</f>
        <v>3280</v>
      </c>
      <c r="Q44">
        <f>IFERROR(VLOOKUP(CONCATENATE($C44,$D44,Q$1,$E44),AuxFolhas!$A:$E,5,FALSE),"")</f>
        <v>3280</v>
      </c>
      <c r="R44">
        <f>IFERROR(VLOOKUP(CONCATENATE($C44,$D44,R$1,$E44),AuxFolhas!$A:$E,5,FALSE),"")</f>
        <v>3280</v>
      </c>
      <c r="S44">
        <f>IFERROR(VLOOKUP(CONCATENATE($C44,$D44,S$1,$E44),AuxFolhas!$A:$E,5,FALSE),"")</f>
        <v>3280</v>
      </c>
      <c r="T44">
        <f>IFERROR(VLOOKUP(CONCATENATE($C44,$D44,T$1,$E44),AuxFolhas!$A:$E,5,FALSE),"")</f>
        <v>3280</v>
      </c>
      <c r="U44">
        <f t="shared" si="2"/>
        <v>1</v>
      </c>
      <c r="AA44">
        <v>42</v>
      </c>
      <c r="AB44" t="str">
        <f t="shared" si="4"/>
        <v/>
      </c>
    </row>
    <row r="45" spans="1:28" hidden="1">
      <c r="A45" t="str">
        <f t="shared" si="5"/>
        <v>2.1-17</v>
      </c>
      <c r="B45">
        <f t="shared" si="6"/>
        <v>17</v>
      </c>
      <c r="C45">
        <v>2</v>
      </c>
      <c r="D45" t="s">
        <v>2130</v>
      </c>
      <c r="E45" t="s">
        <v>1162</v>
      </c>
      <c r="F45" t="s">
        <v>1163</v>
      </c>
      <c r="H45">
        <f t="shared" si="3"/>
        <v>39360</v>
      </c>
      <c r="I45">
        <f>IFERROR(VLOOKUP(CONCATENATE($C45,$D45,I$1,$E45),AuxFolhas!$A:$E,5,FALSE),"")</f>
        <v>3280</v>
      </c>
      <c r="J45">
        <f>IFERROR(VLOOKUP(CONCATENATE($C45,$D45,J$1,$E45),AuxFolhas!$A:$E,5,FALSE),"")</f>
        <v>3280</v>
      </c>
      <c r="K45">
        <f>IFERROR(VLOOKUP(CONCATENATE($C45,$D45,K$1,$E45),AuxFolhas!$A:$E,5,FALSE),"")</f>
        <v>3280</v>
      </c>
      <c r="L45">
        <f>IFERROR(VLOOKUP(CONCATENATE($C45,$D45,L$1,$E45),AuxFolhas!$A:$E,5,FALSE),"")</f>
        <v>3280</v>
      </c>
      <c r="M45">
        <f>IFERROR(VLOOKUP(CONCATENATE($C45,$D45,M$1,$E45),AuxFolhas!$A:$E,5,FALSE),"")</f>
        <v>3280</v>
      </c>
      <c r="N45">
        <f>IFERROR(VLOOKUP(CONCATENATE($C45,$D45,N$1,$E45),AuxFolhas!$A:$E,5,FALSE),"")</f>
        <v>3280</v>
      </c>
      <c r="O45">
        <f>IFERROR(VLOOKUP(CONCATENATE($C45,$D45,O$1,$E45),AuxFolhas!$A:$E,5,FALSE),"")</f>
        <v>3280</v>
      </c>
      <c r="P45">
        <f>IFERROR(VLOOKUP(CONCATENATE($C45,$D45,P$1,$E45),AuxFolhas!$A:$E,5,FALSE),"")</f>
        <v>3280</v>
      </c>
      <c r="Q45">
        <f>IFERROR(VLOOKUP(CONCATENATE($C45,$D45,Q$1,$E45),AuxFolhas!$A:$E,5,FALSE),"")</f>
        <v>3280</v>
      </c>
      <c r="R45">
        <f>IFERROR(VLOOKUP(CONCATENATE($C45,$D45,R$1,$E45),AuxFolhas!$A:$E,5,FALSE),"")</f>
        <v>3280</v>
      </c>
      <c r="S45">
        <f>IFERROR(VLOOKUP(CONCATENATE($C45,$D45,S$1,$E45),AuxFolhas!$A:$E,5,FALSE),"")</f>
        <v>3280</v>
      </c>
      <c r="T45">
        <f>IFERROR(VLOOKUP(CONCATENATE($C45,$D45,T$1,$E45),AuxFolhas!$A:$E,5,FALSE),"")</f>
        <v>3280</v>
      </c>
      <c r="U45">
        <f t="shared" si="2"/>
        <v>1</v>
      </c>
      <c r="AA45">
        <v>43</v>
      </c>
      <c r="AB45" t="str">
        <f t="shared" si="4"/>
        <v/>
      </c>
    </row>
    <row r="46" spans="1:28" hidden="1">
      <c r="A46" t="str">
        <f t="shared" si="5"/>
        <v>2.1-18</v>
      </c>
      <c r="B46">
        <f t="shared" si="6"/>
        <v>18</v>
      </c>
      <c r="C46">
        <v>2</v>
      </c>
      <c r="D46" t="s">
        <v>2328</v>
      </c>
      <c r="E46" t="s">
        <v>1165</v>
      </c>
      <c r="F46" t="s">
        <v>1163</v>
      </c>
      <c r="H46">
        <f t="shared" si="3"/>
        <v>24440</v>
      </c>
      <c r="I46" t="str">
        <f>IFERROR(VLOOKUP(CONCATENATE($C46,$D46,I$1,$E46),AuxFolhas!$A:$E,5,FALSE),"")</f>
        <v/>
      </c>
      <c r="J46" t="str">
        <f>IFERROR(VLOOKUP(CONCATENATE($C46,$D46,J$1,$E46),AuxFolhas!$A:$E,5,FALSE),"")</f>
        <v/>
      </c>
      <c r="K46" t="str">
        <f>IFERROR(VLOOKUP(CONCATENATE($C46,$D46,K$1,$E46),AuxFolhas!$A:$E,5,FALSE),"")</f>
        <v/>
      </c>
      <c r="L46" t="str">
        <f>IFERROR(VLOOKUP(CONCATENATE($C46,$D46,L$1,$E46),AuxFolhas!$A:$E,5,FALSE),"")</f>
        <v/>
      </c>
      <c r="M46">
        <f>IFERROR(VLOOKUP(CONCATENATE($C46,$D46,M$1,$E46),AuxFolhas!$A:$E,5,FALSE),"")</f>
        <v>6110</v>
      </c>
      <c r="N46">
        <f>IFERROR(VLOOKUP(CONCATENATE($C46,$D46,N$1,$E46),AuxFolhas!$A:$E,5,FALSE),"")</f>
        <v>6110</v>
      </c>
      <c r="O46">
        <f>IFERROR(VLOOKUP(CONCATENATE($C46,$D46,O$1,$E46),AuxFolhas!$A:$E,5,FALSE),"")</f>
        <v>6110</v>
      </c>
      <c r="P46">
        <f>IFERROR(VLOOKUP(CONCATENATE($C46,$D46,P$1,$E46),AuxFolhas!$A:$E,5,FALSE),"")</f>
        <v>6110</v>
      </c>
      <c r="Q46" t="str">
        <f>IFERROR(VLOOKUP(CONCATENATE($C46,$D46,Q$1,$E46),AuxFolhas!$A:$E,5,FALSE),"")</f>
        <v/>
      </c>
      <c r="R46" t="str">
        <f>IFERROR(VLOOKUP(CONCATENATE($C46,$D46,R$1,$E46),AuxFolhas!$A:$E,5,FALSE),"")</f>
        <v/>
      </c>
      <c r="S46" t="str">
        <f>IFERROR(VLOOKUP(CONCATENATE($C46,$D46,S$1,$E46),AuxFolhas!$A:$E,5,FALSE),"")</f>
        <v/>
      </c>
      <c r="T46" t="str">
        <f>IFERROR(VLOOKUP(CONCATENATE($C46,$D46,T$1,$E46),AuxFolhas!$A:$E,5,FALSE),"")</f>
        <v/>
      </c>
      <c r="U46">
        <f t="shared" si="2"/>
        <v>1</v>
      </c>
      <c r="AA46">
        <v>44</v>
      </c>
      <c r="AB46" t="str">
        <f t="shared" si="4"/>
        <v/>
      </c>
    </row>
    <row r="47" spans="1:28" hidden="1">
      <c r="A47" t="str">
        <f t="shared" si="5"/>
        <v>2.1-19</v>
      </c>
      <c r="B47">
        <f t="shared" si="6"/>
        <v>19</v>
      </c>
      <c r="C47">
        <v>2</v>
      </c>
      <c r="D47" t="s">
        <v>1190</v>
      </c>
      <c r="E47" t="s">
        <v>1165</v>
      </c>
      <c r="F47" t="s">
        <v>1163</v>
      </c>
      <c r="H47">
        <f t="shared" si="3"/>
        <v>24440</v>
      </c>
      <c r="I47">
        <f>IFERROR(VLOOKUP(CONCATENATE($C47,$D47,I$1,$E47),AuxFolhas!$A:$E,5,FALSE),"")</f>
        <v>6110</v>
      </c>
      <c r="J47">
        <f>IFERROR(VLOOKUP(CONCATENATE($C47,$D47,J$1,$E47),AuxFolhas!$A:$E,5,FALSE),"")</f>
        <v>6110</v>
      </c>
      <c r="K47">
        <f>IFERROR(VLOOKUP(CONCATENATE($C47,$D47,K$1,$E47),AuxFolhas!$A:$E,5,FALSE),"")</f>
        <v>6110</v>
      </c>
      <c r="L47">
        <f>IFERROR(VLOOKUP(CONCATENATE($C47,$D47,L$1,$E47),AuxFolhas!$A:$E,5,FALSE),"")</f>
        <v>6110</v>
      </c>
      <c r="M47" t="str">
        <f>IFERROR(VLOOKUP(CONCATENATE($C47,$D47,M$1,$E47),AuxFolhas!$A:$E,5,FALSE),"")</f>
        <v/>
      </c>
      <c r="N47" t="str">
        <f>IFERROR(VLOOKUP(CONCATENATE($C47,$D47,N$1,$E47),AuxFolhas!$A:$E,5,FALSE),"")</f>
        <v/>
      </c>
      <c r="O47" t="str">
        <f>IFERROR(VLOOKUP(CONCATENATE($C47,$D47,O$1,$E47),AuxFolhas!$A:$E,5,FALSE),"")</f>
        <v/>
      </c>
      <c r="P47" t="str">
        <f>IFERROR(VLOOKUP(CONCATENATE($C47,$D47,P$1,$E47),AuxFolhas!$A:$E,5,FALSE),"")</f>
        <v/>
      </c>
      <c r="Q47" t="str">
        <f>IFERROR(VLOOKUP(CONCATENATE($C47,$D47,Q$1,$E47),AuxFolhas!$A:$E,5,FALSE),"")</f>
        <v/>
      </c>
      <c r="R47" t="str">
        <f>IFERROR(VLOOKUP(CONCATENATE($C47,$D47,R$1,$E47),AuxFolhas!$A:$E,5,FALSE),"")</f>
        <v/>
      </c>
      <c r="S47" t="str">
        <f>IFERROR(VLOOKUP(CONCATENATE($C47,$D47,S$1,$E47),AuxFolhas!$A:$E,5,FALSE),"")</f>
        <v/>
      </c>
      <c r="T47" t="str">
        <f>IFERROR(VLOOKUP(CONCATENATE($C47,$D47,T$1,$E47),AuxFolhas!$A:$E,5,FALSE),"")</f>
        <v/>
      </c>
      <c r="U47">
        <f t="shared" si="2"/>
        <v>2</v>
      </c>
      <c r="AA47">
        <v>45</v>
      </c>
      <c r="AB47" t="str">
        <f t="shared" si="4"/>
        <v/>
      </c>
    </row>
    <row r="48" spans="1:28" hidden="1">
      <c r="A48" t="str">
        <f t="shared" si="5"/>
        <v>2.1-20</v>
      </c>
      <c r="B48">
        <f t="shared" si="6"/>
        <v>20</v>
      </c>
      <c r="C48">
        <v>2</v>
      </c>
      <c r="D48" t="s">
        <v>1178</v>
      </c>
      <c r="E48" t="s">
        <v>1117</v>
      </c>
      <c r="F48" t="s">
        <v>1159</v>
      </c>
      <c r="H48">
        <f t="shared" si="3"/>
        <v>1640</v>
      </c>
      <c r="I48">
        <f>IFERROR(VLOOKUP(CONCATENATE($C48,$D48,I$1,$E48),AuxFolhas!$A:$E,5,FALSE),"")</f>
        <v>820</v>
      </c>
      <c r="J48">
        <f>IFERROR(VLOOKUP(CONCATENATE($C48,$D48,J$1,$E48),AuxFolhas!$A:$E,5,FALSE),"")</f>
        <v>820</v>
      </c>
      <c r="K48" t="str">
        <f>IFERROR(VLOOKUP(CONCATENATE($C48,$D48,K$1,$E48),AuxFolhas!$A:$E,5,FALSE),"")</f>
        <v/>
      </c>
      <c r="L48" t="str">
        <f>IFERROR(VLOOKUP(CONCATENATE($C48,$D48,L$1,$E48),AuxFolhas!$A:$E,5,FALSE),"")</f>
        <v/>
      </c>
      <c r="M48" t="str">
        <f>IFERROR(VLOOKUP(CONCATENATE($C48,$D48,M$1,$E48),AuxFolhas!$A:$E,5,FALSE),"")</f>
        <v/>
      </c>
      <c r="N48" t="str">
        <f>IFERROR(VLOOKUP(CONCATENATE($C48,$D48,N$1,$E48),AuxFolhas!$A:$E,5,FALSE),"")</f>
        <v/>
      </c>
      <c r="O48" t="str">
        <f>IFERROR(VLOOKUP(CONCATENATE($C48,$D48,O$1,$E48),AuxFolhas!$A:$E,5,FALSE),"")</f>
        <v/>
      </c>
      <c r="P48" t="str">
        <f>IFERROR(VLOOKUP(CONCATENATE($C48,$D48,P$1,$E48),AuxFolhas!$A:$E,5,FALSE),"")</f>
        <v/>
      </c>
      <c r="Q48" t="str">
        <f>IFERROR(VLOOKUP(CONCATENATE($C48,$D48,Q$1,$E48),AuxFolhas!$A:$E,5,FALSE),"")</f>
        <v/>
      </c>
      <c r="R48" t="str">
        <f>IFERROR(VLOOKUP(CONCATENATE($C48,$D48,R$1,$E48),AuxFolhas!$A:$E,5,FALSE),"")</f>
        <v/>
      </c>
      <c r="S48" t="str">
        <f>IFERROR(VLOOKUP(CONCATENATE($C48,$D48,S$1,$E48),AuxFolhas!$A:$E,5,FALSE),"")</f>
        <v/>
      </c>
      <c r="T48" t="str">
        <f>IFERROR(VLOOKUP(CONCATENATE($C48,$D48,T$1,$E48),AuxFolhas!$A:$E,5,FALSE),"")</f>
        <v/>
      </c>
      <c r="U48">
        <f t="shared" si="2"/>
        <v>1</v>
      </c>
      <c r="AB48" t="s">
        <v>2616</v>
      </c>
    </row>
    <row r="49" spans="1:21" hidden="1">
      <c r="A49" t="str">
        <f t="shared" si="5"/>
        <v>2.1-21</v>
      </c>
      <c r="B49">
        <f t="shared" si="6"/>
        <v>21</v>
      </c>
      <c r="C49">
        <v>2</v>
      </c>
      <c r="D49" t="s">
        <v>2329</v>
      </c>
      <c r="E49" t="s">
        <v>1117</v>
      </c>
      <c r="F49" t="s">
        <v>1159</v>
      </c>
      <c r="H49">
        <f t="shared" si="3"/>
        <v>7380</v>
      </c>
      <c r="I49" t="str">
        <f>IFERROR(VLOOKUP(CONCATENATE($C49,$D49,I$1,$E49),AuxFolhas!$A:$E,5,FALSE),"")</f>
        <v/>
      </c>
      <c r="J49" t="str">
        <f>IFERROR(VLOOKUP(CONCATENATE($C49,$D49,J$1,$E49),AuxFolhas!$A:$E,5,FALSE),"")</f>
        <v/>
      </c>
      <c r="K49" t="str">
        <f>IFERROR(VLOOKUP(CONCATENATE($C49,$D49,K$1,$E49),AuxFolhas!$A:$E,5,FALSE),"")</f>
        <v/>
      </c>
      <c r="L49">
        <f>IFERROR(VLOOKUP(CONCATENATE($C49,$D49,L$1,$E49),AuxFolhas!$A:$E,5,FALSE),"")</f>
        <v>820</v>
      </c>
      <c r="M49">
        <f>IFERROR(VLOOKUP(CONCATENATE($C49,$D49,M$1,$E49),AuxFolhas!$A:$E,5,FALSE),"")</f>
        <v>820</v>
      </c>
      <c r="N49">
        <f>IFERROR(VLOOKUP(CONCATENATE($C49,$D49,N$1,$E49),AuxFolhas!$A:$E,5,FALSE),"")</f>
        <v>820</v>
      </c>
      <c r="O49">
        <f>IFERROR(VLOOKUP(CONCATENATE($C49,$D49,O$1,$E49),AuxFolhas!$A:$E,5,FALSE),"")</f>
        <v>820</v>
      </c>
      <c r="P49">
        <f>IFERROR(VLOOKUP(CONCATENATE($C49,$D49,P$1,$E49),AuxFolhas!$A:$E,5,FALSE),"")</f>
        <v>820</v>
      </c>
      <c r="Q49">
        <f>IFERROR(VLOOKUP(CONCATENATE($C49,$D49,Q$1,$E49),AuxFolhas!$A:$E,5,FALSE),"")</f>
        <v>820</v>
      </c>
      <c r="R49">
        <f>IFERROR(VLOOKUP(CONCATENATE($C49,$D49,R$1,$E49),AuxFolhas!$A:$E,5,FALSE),"")</f>
        <v>820</v>
      </c>
      <c r="S49">
        <f>IFERROR(VLOOKUP(CONCATENATE($C49,$D49,S$1,$E49),AuxFolhas!$A:$E,5,FALSE),"")</f>
        <v>820</v>
      </c>
      <c r="T49">
        <f>IFERROR(VLOOKUP(CONCATENATE($C49,$D49,T$1,$E49),AuxFolhas!$A:$E,5,FALSE),"")</f>
        <v>820</v>
      </c>
      <c r="U49">
        <f t="shared" si="2"/>
        <v>1</v>
      </c>
    </row>
    <row r="50" spans="1:21" hidden="1">
      <c r="A50" t="str">
        <f t="shared" si="5"/>
        <v>2.1-22</v>
      </c>
      <c r="B50">
        <f t="shared" si="6"/>
        <v>22</v>
      </c>
      <c r="C50">
        <v>2</v>
      </c>
      <c r="D50" t="s">
        <v>1191</v>
      </c>
      <c r="E50" t="s">
        <v>1115</v>
      </c>
      <c r="F50" t="s">
        <v>1159</v>
      </c>
      <c r="H50">
        <f t="shared" si="3"/>
        <v>62000</v>
      </c>
      <c r="I50">
        <f>IFERROR(VLOOKUP(CONCATENATE($C50,$D50,I$1,$E50),AuxFolhas!$A:$E,5,FALSE),"")</f>
        <v>7750</v>
      </c>
      <c r="J50">
        <f>IFERROR(VLOOKUP(CONCATENATE($C50,$D50,J$1,$E50),AuxFolhas!$A:$E,5,FALSE),"")</f>
        <v>7750</v>
      </c>
      <c r="K50">
        <f>IFERROR(VLOOKUP(CONCATENATE($C50,$D50,K$1,$E50),AuxFolhas!$A:$E,5,FALSE),"")</f>
        <v>7750</v>
      </c>
      <c r="L50">
        <f>IFERROR(VLOOKUP(CONCATENATE($C50,$D50,L$1,$E50),AuxFolhas!$A:$E,5,FALSE),"")</f>
        <v>7750</v>
      </c>
      <c r="M50">
        <f>IFERROR(VLOOKUP(CONCATENATE($C50,$D50,M$1,$E50),AuxFolhas!$A:$E,5,FALSE),"")</f>
        <v>7750</v>
      </c>
      <c r="N50">
        <f>IFERROR(VLOOKUP(CONCATENATE($C50,$D50,N$1,$E50),AuxFolhas!$A:$E,5,FALSE),"")</f>
        <v>7750</v>
      </c>
      <c r="O50">
        <f>IFERROR(VLOOKUP(CONCATENATE($C50,$D50,O$1,$E50),AuxFolhas!$A:$E,5,FALSE),"")</f>
        <v>7750</v>
      </c>
      <c r="P50">
        <f>IFERROR(VLOOKUP(CONCATENATE($C50,$D50,P$1,$E50),AuxFolhas!$A:$E,5,FALSE),"")</f>
        <v>7750</v>
      </c>
      <c r="Q50" t="str">
        <f>IFERROR(VLOOKUP(CONCATENATE($C50,$D50,Q$1,$E50),AuxFolhas!$A:$E,5,FALSE),"")</f>
        <v/>
      </c>
      <c r="R50" t="str">
        <f>IFERROR(VLOOKUP(CONCATENATE($C50,$D50,R$1,$E50),AuxFolhas!$A:$E,5,FALSE),"")</f>
        <v/>
      </c>
      <c r="S50" t="str">
        <f>IFERROR(VLOOKUP(CONCATENATE($C50,$D50,S$1,$E50),AuxFolhas!$A:$E,5,FALSE),"")</f>
        <v/>
      </c>
      <c r="T50" t="str">
        <f>IFERROR(VLOOKUP(CONCATENATE($C50,$D50,T$1,$E50),AuxFolhas!$A:$E,5,FALSE),"")</f>
        <v/>
      </c>
      <c r="U50">
        <f t="shared" si="2"/>
        <v>1</v>
      </c>
    </row>
    <row r="51" spans="1:21" hidden="1">
      <c r="A51" t="str">
        <f t="shared" si="5"/>
        <v>2.1-23</v>
      </c>
      <c r="B51">
        <f t="shared" si="6"/>
        <v>23</v>
      </c>
      <c r="C51">
        <v>2</v>
      </c>
      <c r="D51" t="s">
        <v>2860</v>
      </c>
      <c r="E51" t="s">
        <v>1115</v>
      </c>
      <c r="F51" t="s">
        <v>1159</v>
      </c>
      <c r="H51">
        <f t="shared" si="3"/>
        <v>23250</v>
      </c>
      <c r="I51" t="str">
        <f>IFERROR(VLOOKUP(CONCATENATE($C51,$D51,I$1,$E51),AuxFolhas!$A:$E,5,FALSE),"")</f>
        <v/>
      </c>
      <c r="J51" t="str">
        <f>IFERROR(VLOOKUP(CONCATENATE($C51,$D51,J$1,$E51),AuxFolhas!$A:$E,5,FALSE),"")</f>
        <v/>
      </c>
      <c r="K51" t="str">
        <f>IFERROR(VLOOKUP(CONCATENATE($C51,$D51,K$1,$E51),AuxFolhas!$A:$E,5,FALSE),"")</f>
        <v/>
      </c>
      <c r="L51" t="str">
        <f>IFERROR(VLOOKUP(CONCATENATE($C51,$D51,L$1,$E51),AuxFolhas!$A:$E,5,FALSE),"")</f>
        <v/>
      </c>
      <c r="M51" t="str">
        <f>IFERROR(VLOOKUP(CONCATENATE($C51,$D51,M$1,$E51),AuxFolhas!$A:$E,5,FALSE),"")</f>
        <v/>
      </c>
      <c r="N51" t="str">
        <f>IFERROR(VLOOKUP(CONCATENATE($C51,$D51,N$1,$E51),AuxFolhas!$A:$E,5,FALSE),"")</f>
        <v/>
      </c>
      <c r="O51" t="str">
        <f>IFERROR(VLOOKUP(CONCATENATE($C51,$D51,O$1,$E51),AuxFolhas!$A:$E,5,FALSE),"")</f>
        <v/>
      </c>
      <c r="P51" t="str">
        <f>IFERROR(VLOOKUP(CONCATENATE($C51,$D51,P$1,$E51),AuxFolhas!$A:$E,5,FALSE),"")</f>
        <v/>
      </c>
      <c r="Q51" t="str">
        <f>IFERROR(VLOOKUP(CONCATENATE($C51,$D51,Q$1,$E51),AuxFolhas!$A:$E,5,FALSE),"")</f>
        <v/>
      </c>
      <c r="R51">
        <f>IFERROR(VLOOKUP(CONCATENATE($C51,$D51,R$1,$E51),AuxFolhas!$A:$E,5,FALSE),"")</f>
        <v>7750</v>
      </c>
      <c r="S51">
        <f>IFERROR(VLOOKUP(CONCATENATE($C51,$D51,S$1,$E51),AuxFolhas!$A:$E,5,FALSE),"")</f>
        <v>7750</v>
      </c>
      <c r="T51">
        <f>IFERROR(VLOOKUP(CONCATENATE($C51,$D51,T$1,$E51),AuxFolhas!$A:$E,5,FALSE),"")</f>
        <v>7750</v>
      </c>
      <c r="U51">
        <f t="shared" si="2"/>
        <v>1</v>
      </c>
    </row>
    <row r="52" spans="1:21">
      <c r="A52" t="str">
        <f t="shared" si="5"/>
        <v>2.1-24</v>
      </c>
      <c r="B52">
        <f t="shared" si="6"/>
        <v>24</v>
      </c>
      <c r="C52">
        <v>2</v>
      </c>
      <c r="D52" t="s">
        <v>1179</v>
      </c>
      <c r="E52" t="s">
        <v>1113</v>
      </c>
      <c r="F52" t="s">
        <v>1159</v>
      </c>
      <c r="H52">
        <f t="shared" si="3"/>
        <v>33600</v>
      </c>
      <c r="I52">
        <f>IFERROR(VLOOKUP(CONCATENATE($C52,$D52,I$1,$E52),AuxFolhas!$A:$E,5,FALSE),"")</f>
        <v>2800</v>
      </c>
      <c r="J52">
        <f>IFERROR(VLOOKUP(CONCATENATE($C52,$D52,J$1,$E52),AuxFolhas!$A:$E,5,FALSE),"")</f>
        <v>2800</v>
      </c>
      <c r="K52">
        <f>IFERROR(VLOOKUP(CONCATENATE($C52,$D52,K$1,$E52),AuxFolhas!$A:$E,5,FALSE),"")</f>
        <v>2800</v>
      </c>
      <c r="L52">
        <f>IFERROR(VLOOKUP(CONCATENATE($C52,$D52,L$1,$E52),AuxFolhas!$A:$E,5,FALSE),"")</f>
        <v>2800</v>
      </c>
      <c r="M52">
        <f>IFERROR(VLOOKUP(CONCATENATE($C52,$D52,M$1,$E52),AuxFolhas!$A:$E,5,FALSE),"")</f>
        <v>2800</v>
      </c>
      <c r="N52">
        <f>IFERROR(VLOOKUP(CONCATENATE($C52,$D52,N$1,$E52),AuxFolhas!$A:$E,5,FALSE),"")</f>
        <v>2800</v>
      </c>
      <c r="O52">
        <f>IFERROR(VLOOKUP(CONCATENATE($C52,$D52,O$1,$E52),AuxFolhas!$A:$E,5,FALSE),"")</f>
        <v>2800</v>
      </c>
      <c r="P52">
        <f>IFERROR(VLOOKUP(CONCATENATE($C52,$D52,P$1,$E52),AuxFolhas!$A:$E,5,FALSE),"")</f>
        <v>2800</v>
      </c>
      <c r="Q52">
        <f>IFERROR(VLOOKUP(CONCATENATE($C52,$D52,Q$1,$E52),AuxFolhas!$A:$E,5,FALSE),"")</f>
        <v>2800</v>
      </c>
      <c r="R52">
        <f>IFERROR(VLOOKUP(CONCATENATE($C52,$D52,R$1,$E52),AuxFolhas!$A:$E,5,FALSE),"")</f>
        <v>2800</v>
      </c>
      <c r="S52">
        <f>IFERROR(VLOOKUP(CONCATENATE($C52,$D52,S$1,$E52),AuxFolhas!$A:$E,5,FALSE),"")</f>
        <v>2800</v>
      </c>
      <c r="T52">
        <f>IFERROR(VLOOKUP(CONCATENATE($C52,$D52,T$1,$E52),AuxFolhas!$A:$E,5,FALSE),"")</f>
        <v>2800</v>
      </c>
      <c r="U52">
        <f t="shared" si="2"/>
        <v>1</v>
      </c>
    </row>
    <row r="53" spans="1:21" hidden="1">
      <c r="A53" t="str">
        <f t="shared" si="5"/>
        <v>3.1-1</v>
      </c>
      <c r="B53">
        <f t="shared" si="6"/>
        <v>1</v>
      </c>
      <c r="C53">
        <v>3</v>
      </c>
      <c r="D53" t="s">
        <v>2330</v>
      </c>
      <c r="E53" t="s">
        <v>1112</v>
      </c>
      <c r="F53" t="s">
        <v>1163</v>
      </c>
      <c r="H53">
        <f t="shared" si="3"/>
        <v>5400</v>
      </c>
      <c r="I53" t="str">
        <f>IFERROR(VLOOKUP(CONCATENATE($C53,$D53,I$1,$E53),AuxFolhas!$A:$E,5,FALSE),"")</f>
        <v/>
      </c>
      <c r="J53" t="str">
        <f>IFERROR(VLOOKUP(CONCATENATE($C53,$D53,J$1,$E53),AuxFolhas!$A:$E,5,FALSE),"")</f>
        <v/>
      </c>
      <c r="K53" t="str">
        <f>IFERROR(VLOOKUP(CONCATENATE($C53,$D53,K$1,$E53),AuxFolhas!$A:$E,5,FALSE),"")</f>
        <v/>
      </c>
      <c r="L53">
        <f>IFERROR(VLOOKUP(CONCATENATE($C53,$D53,L$1,$E53),AuxFolhas!$A:$E,5,FALSE),"")</f>
        <v>600</v>
      </c>
      <c r="M53">
        <f>IFERROR(VLOOKUP(CONCATENATE($C53,$D53,M$1,$E53),AuxFolhas!$A:$E,5,FALSE),"")</f>
        <v>600</v>
      </c>
      <c r="N53">
        <f>IFERROR(VLOOKUP(CONCATENATE($C53,$D53,N$1,$E53),AuxFolhas!$A:$E,5,FALSE),"")</f>
        <v>600</v>
      </c>
      <c r="O53">
        <f>IFERROR(VLOOKUP(CONCATENATE($C53,$D53,O$1,$E53),AuxFolhas!$A:$E,5,FALSE),"")</f>
        <v>600</v>
      </c>
      <c r="P53">
        <f>IFERROR(VLOOKUP(CONCATENATE($C53,$D53,P$1,$E53),AuxFolhas!$A:$E,5,FALSE),"")</f>
        <v>600</v>
      </c>
      <c r="Q53">
        <f>IFERROR(VLOOKUP(CONCATENATE($C53,$D53,Q$1,$E53),AuxFolhas!$A:$E,5,FALSE),"")</f>
        <v>600</v>
      </c>
      <c r="R53">
        <f>IFERROR(VLOOKUP(CONCATENATE($C53,$D53,R$1,$E53),AuxFolhas!$A:$E,5,FALSE),"")</f>
        <v>600</v>
      </c>
      <c r="S53">
        <f>IFERROR(VLOOKUP(CONCATENATE($C53,$D53,S$1,$E53),AuxFolhas!$A:$E,5,FALSE),"")</f>
        <v>600</v>
      </c>
      <c r="T53">
        <f>IFERROR(VLOOKUP(CONCATENATE($C53,$D53,T$1,$E53),AuxFolhas!$A:$E,5,FALSE),"")</f>
        <v>600</v>
      </c>
      <c r="U53">
        <f t="shared" si="2"/>
        <v>1</v>
      </c>
    </row>
    <row r="54" spans="1:21" hidden="1">
      <c r="A54" t="str">
        <f t="shared" si="5"/>
        <v>3.1-2</v>
      </c>
      <c r="B54">
        <f t="shared" si="6"/>
        <v>2</v>
      </c>
      <c r="C54">
        <v>3</v>
      </c>
      <c r="D54" t="s">
        <v>2331</v>
      </c>
      <c r="E54" t="s">
        <v>1112</v>
      </c>
      <c r="F54" t="s">
        <v>1163</v>
      </c>
      <c r="H54">
        <f t="shared" si="3"/>
        <v>5400</v>
      </c>
      <c r="I54" t="str">
        <f>IFERROR(VLOOKUP(CONCATENATE($C54,$D54,I$1,$E54),AuxFolhas!$A:$E,5,FALSE),"")</f>
        <v/>
      </c>
      <c r="J54" t="str">
        <f>IFERROR(VLOOKUP(CONCATENATE($C54,$D54,J$1,$E54),AuxFolhas!$A:$E,5,FALSE),"")</f>
        <v/>
      </c>
      <c r="K54" t="str">
        <f>IFERROR(VLOOKUP(CONCATENATE($C54,$D54,K$1,$E54),AuxFolhas!$A:$E,5,FALSE),"")</f>
        <v/>
      </c>
      <c r="L54">
        <f>IFERROR(VLOOKUP(CONCATENATE($C54,$D54,L$1,$E54),AuxFolhas!$A:$E,5,FALSE),"")</f>
        <v>600</v>
      </c>
      <c r="M54">
        <f>IFERROR(VLOOKUP(CONCATENATE($C54,$D54,M$1,$E54),AuxFolhas!$A:$E,5,FALSE),"")</f>
        <v>600</v>
      </c>
      <c r="N54">
        <f>IFERROR(VLOOKUP(CONCATENATE($C54,$D54,N$1,$E54),AuxFolhas!$A:$E,5,FALSE),"")</f>
        <v>600</v>
      </c>
      <c r="O54">
        <f>IFERROR(VLOOKUP(CONCATENATE($C54,$D54,O$1,$E54),AuxFolhas!$A:$E,5,FALSE),"")</f>
        <v>600</v>
      </c>
      <c r="P54">
        <f>IFERROR(VLOOKUP(CONCATENATE($C54,$D54,P$1,$E54),AuxFolhas!$A:$E,5,FALSE),"")</f>
        <v>600</v>
      </c>
      <c r="Q54">
        <f>IFERROR(VLOOKUP(CONCATENATE($C54,$D54,Q$1,$E54),AuxFolhas!$A:$E,5,FALSE),"")</f>
        <v>600</v>
      </c>
      <c r="R54">
        <f>IFERROR(VLOOKUP(CONCATENATE($C54,$D54,R$1,$E54),AuxFolhas!$A:$E,5,FALSE),"")</f>
        <v>600</v>
      </c>
      <c r="S54">
        <f>IFERROR(VLOOKUP(CONCATENATE($C54,$D54,S$1,$E54),AuxFolhas!$A:$E,5,FALSE),"")</f>
        <v>600</v>
      </c>
      <c r="T54">
        <f>IFERROR(VLOOKUP(CONCATENATE($C54,$D54,T$1,$E54),AuxFolhas!$A:$E,5,FALSE),"")</f>
        <v>600</v>
      </c>
      <c r="U54">
        <f t="shared" si="2"/>
        <v>1</v>
      </c>
    </row>
    <row r="55" spans="1:21" hidden="1">
      <c r="A55" t="str">
        <f t="shared" si="5"/>
        <v>3.1-3</v>
      </c>
      <c r="B55">
        <f t="shared" si="6"/>
        <v>3</v>
      </c>
      <c r="C55">
        <v>3</v>
      </c>
      <c r="D55" t="s">
        <v>2332</v>
      </c>
      <c r="E55" t="s">
        <v>1112</v>
      </c>
      <c r="F55" t="s">
        <v>1163</v>
      </c>
      <c r="H55">
        <f t="shared" si="3"/>
        <v>5400</v>
      </c>
      <c r="I55" t="str">
        <f>IFERROR(VLOOKUP(CONCATENATE($C55,$D55,I$1,$E55),AuxFolhas!$A:$E,5,FALSE),"")</f>
        <v/>
      </c>
      <c r="J55" t="str">
        <f>IFERROR(VLOOKUP(CONCATENATE($C55,$D55,J$1,$E55),AuxFolhas!$A:$E,5,FALSE),"")</f>
        <v/>
      </c>
      <c r="K55" t="str">
        <f>IFERROR(VLOOKUP(CONCATENATE($C55,$D55,K$1,$E55),AuxFolhas!$A:$E,5,FALSE),"")</f>
        <v/>
      </c>
      <c r="L55">
        <f>IFERROR(VLOOKUP(CONCATENATE($C55,$D55,L$1,$E55),AuxFolhas!$A:$E,5,FALSE),"")</f>
        <v>600</v>
      </c>
      <c r="M55">
        <f>IFERROR(VLOOKUP(CONCATENATE($C55,$D55,M$1,$E55),AuxFolhas!$A:$E,5,FALSE),"")</f>
        <v>600</v>
      </c>
      <c r="N55">
        <f>IFERROR(VLOOKUP(CONCATENATE($C55,$D55,N$1,$E55),AuxFolhas!$A:$E,5,FALSE),"")</f>
        <v>600</v>
      </c>
      <c r="O55">
        <f>IFERROR(VLOOKUP(CONCATENATE($C55,$D55,O$1,$E55),AuxFolhas!$A:$E,5,FALSE),"")</f>
        <v>600</v>
      </c>
      <c r="P55">
        <f>IFERROR(VLOOKUP(CONCATENATE($C55,$D55,P$1,$E55),AuxFolhas!$A:$E,5,FALSE),"")</f>
        <v>600</v>
      </c>
      <c r="Q55">
        <f>IFERROR(VLOOKUP(CONCATENATE($C55,$D55,Q$1,$E55),AuxFolhas!$A:$E,5,FALSE),"")</f>
        <v>600</v>
      </c>
      <c r="R55">
        <f>IFERROR(VLOOKUP(CONCATENATE($C55,$D55,R$1,$E55),AuxFolhas!$A:$E,5,FALSE),"")</f>
        <v>600</v>
      </c>
      <c r="S55">
        <f>IFERROR(VLOOKUP(CONCATENATE($C55,$D55,S$1,$E55),AuxFolhas!$A:$E,5,FALSE),"")</f>
        <v>600</v>
      </c>
      <c r="T55">
        <f>IFERROR(VLOOKUP(CONCATENATE($C55,$D55,T$1,$E55),AuxFolhas!$A:$E,5,FALSE),"")</f>
        <v>600</v>
      </c>
      <c r="U55">
        <f t="shared" si="2"/>
        <v>1</v>
      </c>
    </row>
    <row r="56" spans="1:21" hidden="1">
      <c r="A56" t="str">
        <f t="shared" si="5"/>
        <v>3.1-4</v>
      </c>
      <c r="B56">
        <f t="shared" si="6"/>
        <v>4</v>
      </c>
      <c r="C56">
        <v>3</v>
      </c>
      <c r="D56" t="s">
        <v>1195</v>
      </c>
      <c r="E56" t="s">
        <v>1112</v>
      </c>
      <c r="F56" t="s">
        <v>1163</v>
      </c>
      <c r="H56">
        <f t="shared" si="3"/>
        <v>3600</v>
      </c>
      <c r="I56">
        <f>IFERROR(VLOOKUP(CONCATENATE($C56,$D56,I$1,$E56),AuxFolhas!$A:$E,5,FALSE),"")</f>
        <v>600</v>
      </c>
      <c r="J56">
        <f>IFERROR(VLOOKUP(CONCATENATE($C56,$D56,J$1,$E56),AuxFolhas!$A:$E,5,FALSE),"")</f>
        <v>600</v>
      </c>
      <c r="K56">
        <f>IFERROR(VLOOKUP(CONCATENATE($C56,$D56,K$1,$E56),AuxFolhas!$A:$E,5,FALSE),"")</f>
        <v>600</v>
      </c>
      <c r="L56">
        <f>IFERROR(VLOOKUP(CONCATENATE($C56,$D56,L$1,$E56),AuxFolhas!$A:$E,5,FALSE),"")</f>
        <v>600</v>
      </c>
      <c r="M56">
        <f>IFERROR(VLOOKUP(CONCATENATE($C56,$D56,M$1,$E56),AuxFolhas!$A:$E,5,FALSE),"")</f>
        <v>600</v>
      </c>
      <c r="N56">
        <f>IFERROR(VLOOKUP(CONCATENATE($C56,$D56,N$1,$E56),AuxFolhas!$A:$E,5,FALSE),"")</f>
        <v>600</v>
      </c>
      <c r="O56" t="str">
        <f>IFERROR(VLOOKUP(CONCATENATE($C56,$D56,O$1,$E56),AuxFolhas!$A:$E,5,FALSE),"")</f>
        <v/>
      </c>
      <c r="P56" t="str">
        <f>IFERROR(VLOOKUP(CONCATENATE($C56,$D56,P$1,$E56),AuxFolhas!$A:$E,5,FALSE),"")</f>
        <v/>
      </c>
      <c r="Q56" t="str">
        <f>IFERROR(VLOOKUP(CONCATENATE($C56,$D56,Q$1,$E56),AuxFolhas!$A:$E,5,FALSE),"")</f>
        <v/>
      </c>
      <c r="R56" t="str">
        <f>IFERROR(VLOOKUP(CONCATENATE($C56,$D56,R$1,$E56),AuxFolhas!$A:$E,5,FALSE),"")</f>
        <v/>
      </c>
      <c r="S56" t="str">
        <f>IFERROR(VLOOKUP(CONCATENATE($C56,$D56,S$1,$E56),AuxFolhas!$A:$E,5,FALSE),"")</f>
        <v/>
      </c>
      <c r="T56" t="str">
        <f>IFERROR(VLOOKUP(CONCATENATE($C56,$D56,T$1,$E56),AuxFolhas!$A:$E,5,FALSE),"")</f>
        <v/>
      </c>
      <c r="U56">
        <f t="shared" si="2"/>
        <v>1</v>
      </c>
    </row>
    <row r="57" spans="1:21" hidden="1">
      <c r="A57" t="str">
        <f t="shared" si="5"/>
        <v>3.1-5</v>
      </c>
      <c r="B57">
        <f t="shared" si="6"/>
        <v>5</v>
      </c>
      <c r="C57">
        <v>3</v>
      </c>
      <c r="D57" t="s">
        <v>2333</v>
      </c>
      <c r="E57" t="s">
        <v>1112</v>
      </c>
      <c r="F57" t="s">
        <v>1163</v>
      </c>
      <c r="H57">
        <f t="shared" si="3"/>
        <v>4800</v>
      </c>
      <c r="I57" t="str">
        <f>IFERROR(VLOOKUP(CONCATENATE($C57,$D57,I$1,$E57),AuxFolhas!$A:$E,5,FALSE),"")</f>
        <v/>
      </c>
      <c r="J57" t="str">
        <f>IFERROR(VLOOKUP(CONCATENATE($C57,$D57,J$1,$E57),AuxFolhas!$A:$E,5,FALSE),"")</f>
        <v/>
      </c>
      <c r="K57" t="str">
        <f>IFERROR(VLOOKUP(CONCATENATE($C57,$D57,K$1,$E57),AuxFolhas!$A:$E,5,FALSE),"")</f>
        <v/>
      </c>
      <c r="L57" t="str">
        <f>IFERROR(VLOOKUP(CONCATENATE($C57,$D57,L$1,$E57),AuxFolhas!$A:$E,5,FALSE),"")</f>
        <v/>
      </c>
      <c r="M57">
        <f>IFERROR(VLOOKUP(CONCATENATE($C57,$D57,M$1,$E57),AuxFolhas!$A:$E,5,FALSE),"")</f>
        <v>600</v>
      </c>
      <c r="N57">
        <f>IFERROR(VLOOKUP(CONCATENATE($C57,$D57,N$1,$E57),AuxFolhas!$A:$E,5,FALSE),"")</f>
        <v>600</v>
      </c>
      <c r="O57">
        <f>IFERROR(VLOOKUP(CONCATENATE($C57,$D57,O$1,$E57),AuxFolhas!$A:$E,5,FALSE),"")</f>
        <v>600</v>
      </c>
      <c r="P57">
        <f>IFERROR(VLOOKUP(CONCATENATE($C57,$D57,P$1,$E57),AuxFolhas!$A:$E,5,FALSE),"")</f>
        <v>600</v>
      </c>
      <c r="Q57">
        <f>IFERROR(VLOOKUP(CONCATENATE($C57,$D57,Q$1,$E57),AuxFolhas!$A:$E,5,FALSE),"")</f>
        <v>600</v>
      </c>
      <c r="R57">
        <f>IFERROR(VLOOKUP(CONCATENATE($C57,$D57,R$1,$E57),AuxFolhas!$A:$E,5,FALSE),"")</f>
        <v>600</v>
      </c>
      <c r="S57">
        <f>IFERROR(VLOOKUP(CONCATENATE($C57,$D57,S$1,$E57),AuxFolhas!$A:$E,5,FALSE),"")</f>
        <v>600</v>
      </c>
      <c r="T57">
        <f>IFERROR(VLOOKUP(CONCATENATE($C57,$D57,T$1,$E57),AuxFolhas!$A:$E,5,FALSE),"")</f>
        <v>600</v>
      </c>
      <c r="U57">
        <f t="shared" si="2"/>
        <v>1</v>
      </c>
    </row>
    <row r="58" spans="1:21" hidden="1">
      <c r="A58" t="str">
        <f t="shared" si="5"/>
        <v>3.1-6</v>
      </c>
      <c r="B58">
        <f t="shared" si="6"/>
        <v>6</v>
      </c>
      <c r="C58">
        <v>3</v>
      </c>
      <c r="D58" t="s">
        <v>1196</v>
      </c>
      <c r="E58" t="s">
        <v>1112</v>
      </c>
      <c r="F58" t="s">
        <v>1163</v>
      </c>
      <c r="H58">
        <f t="shared" si="3"/>
        <v>1200</v>
      </c>
      <c r="I58">
        <f>IFERROR(VLOOKUP(CONCATENATE($C58,$D58,I$1,$E58),AuxFolhas!$A:$E,5,FALSE),"")</f>
        <v>600</v>
      </c>
      <c r="J58">
        <f>IFERROR(VLOOKUP(CONCATENATE($C58,$D58,J$1,$E58),AuxFolhas!$A:$E,5,FALSE),"")</f>
        <v>600</v>
      </c>
      <c r="K58" t="str">
        <f>IFERROR(VLOOKUP(CONCATENATE($C58,$D58,K$1,$E58),AuxFolhas!$A:$E,5,FALSE),"")</f>
        <v/>
      </c>
      <c r="L58" t="str">
        <f>IFERROR(VLOOKUP(CONCATENATE($C58,$D58,L$1,$E58),AuxFolhas!$A:$E,5,FALSE),"")</f>
        <v/>
      </c>
      <c r="M58" t="str">
        <f>IFERROR(VLOOKUP(CONCATENATE($C58,$D58,M$1,$E58),AuxFolhas!$A:$E,5,FALSE),"")</f>
        <v/>
      </c>
      <c r="N58" t="str">
        <f>IFERROR(VLOOKUP(CONCATENATE($C58,$D58,N$1,$E58),AuxFolhas!$A:$E,5,FALSE),"")</f>
        <v/>
      </c>
      <c r="O58" t="str">
        <f>IFERROR(VLOOKUP(CONCATENATE($C58,$D58,O$1,$E58),AuxFolhas!$A:$E,5,FALSE),"")</f>
        <v/>
      </c>
      <c r="P58" t="str">
        <f>IFERROR(VLOOKUP(CONCATENATE($C58,$D58,P$1,$E58),AuxFolhas!$A:$E,5,FALSE),"")</f>
        <v/>
      </c>
      <c r="Q58" t="str">
        <f>IFERROR(VLOOKUP(CONCATENATE($C58,$D58,Q$1,$E58),AuxFolhas!$A:$E,5,FALSE),"")</f>
        <v/>
      </c>
      <c r="R58" t="str">
        <f>IFERROR(VLOOKUP(CONCATENATE($C58,$D58,R$1,$E58),AuxFolhas!$A:$E,5,FALSE),"")</f>
        <v/>
      </c>
      <c r="S58" t="str">
        <f>IFERROR(VLOOKUP(CONCATENATE($C58,$D58,S$1,$E58),AuxFolhas!$A:$E,5,FALSE),"")</f>
        <v/>
      </c>
      <c r="T58" t="str">
        <f>IFERROR(VLOOKUP(CONCATENATE($C58,$D58,T$1,$E58),AuxFolhas!$A:$E,5,FALSE),"")</f>
        <v/>
      </c>
      <c r="U58">
        <f t="shared" si="2"/>
        <v>1</v>
      </c>
    </row>
    <row r="59" spans="1:21" hidden="1">
      <c r="A59" t="str">
        <f t="shared" si="5"/>
        <v>3.1-7</v>
      </c>
      <c r="B59">
        <f t="shared" si="6"/>
        <v>7</v>
      </c>
      <c r="C59">
        <v>3</v>
      </c>
      <c r="D59" t="s">
        <v>2662</v>
      </c>
      <c r="E59" t="s">
        <v>1112</v>
      </c>
      <c r="F59" t="s">
        <v>1163</v>
      </c>
      <c r="H59">
        <f t="shared" si="3"/>
        <v>6000</v>
      </c>
      <c r="I59">
        <f>IFERROR(VLOOKUP(CONCATENATE($C59,$D59,I$1,$E59),AuxFolhas!$A:$E,5,FALSE),"")</f>
        <v>600</v>
      </c>
      <c r="J59">
        <f>IFERROR(VLOOKUP(CONCATENATE($C59,$D59,J$1,$E59),AuxFolhas!$A:$E,5,FALSE),"")</f>
        <v>600</v>
      </c>
      <c r="K59">
        <f>IFERROR(VLOOKUP(CONCATENATE($C59,$D59,K$1,$E59),AuxFolhas!$A:$E,5,FALSE),"")</f>
        <v>600</v>
      </c>
      <c r="L59">
        <f>IFERROR(VLOOKUP(CONCATENATE($C59,$D59,L$1,$E59),AuxFolhas!$A:$E,5,FALSE),"")</f>
        <v>600</v>
      </c>
      <c r="M59">
        <f>IFERROR(VLOOKUP(CONCATENATE($C59,$D59,M$1,$E59),AuxFolhas!$A:$E,5,FALSE),"")</f>
        <v>600</v>
      </c>
      <c r="N59">
        <f>IFERROR(VLOOKUP(CONCATENATE($C59,$D59,N$1,$E59),AuxFolhas!$A:$E,5,FALSE),"")</f>
        <v>600</v>
      </c>
      <c r="O59">
        <f>IFERROR(VLOOKUP(CONCATENATE($C59,$D59,O$1,$E59),AuxFolhas!$A:$E,5,FALSE),"")</f>
        <v>600</v>
      </c>
      <c r="P59">
        <f>IFERROR(VLOOKUP(CONCATENATE($C59,$D59,P$1,$E59),AuxFolhas!$A:$E,5,FALSE),"")</f>
        <v>600</v>
      </c>
      <c r="Q59">
        <f>IFERROR(VLOOKUP(CONCATENATE($C59,$D59,Q$1,$E59),AuxFolhas!$A:$E,5,FALSE),"")</f>
        <v>600</v>
      </c>
      <c r="R59">
        <f>IFERROR(VLOOKUP(CONCATENATE($C59,$D59,R$1,$E59),AuxFolhas!$A:$E,5,FALSE),"")</f>
        <v>600</v>
      </c>
      <c r="S59" t="str">
        <f>IFERROR(VLOOKUP(CONCATENATE($C59,$D59,S$1,$E59),AuxFolhas!$A:$E,5,FALSE),"")</f>
        <v/>
      </c>
      <c r="T59" t="str">
        <f>IFERROR(VLOOKUP(CONCATENATE($C59,$D59,T$1,$E59),AuxFolhas!$A:$E,5,FALSE),"")</f>
        <v/>
      </c>
      <c r="U59">
        <f t="shared" si="2"/>
        <v>1</v>
      </c>
    </row>
    <row r="60" spans="1:21" hidden="1">
      <c r="A60" t="str">
        <f t="shared" si="5"/>
        <v>3.1-8</v>
      </c>
      <c r="B60">
        <f t="shared" si="6"/>
        <v>8</v>
      </c>
      <c r="C60">
        <v>3</v>
      </c>
      <c r="D60" t="s">
        <v>1197</v>
      </c>
      <c r="E60" t="s">
        <v>1112</v>
      </c>
      <c r="F60" t="s">
        <v>1163</v>
      </c>
      <c r="H60">
        <f t="shared" si="3"/>
        <v>6600</v>
      </c>
      <c r="I60">
        <f>IFERROR(VLOOKUP(CONCATENATE($C60,$D60,I$1,$E60),AuxFolhas!$A:$E,5,FALSE),"")</f>
        <v>600</v>
      </c>
      <c r="J60">
        <f>IFERROR(VLOOKUP(CONCATENATE($C60,$D60,J$1,$E60),AuxFolhas!$A:$E,5,FALSE),"")</f>
        <v>600</v>
      </c>
      <c r="K60">
        <f>IFERROR(VLOOKUP(CONCATENATE($C60,$D60,K$1,$E60),AuxFolhas!$A:$E,5,FALSE),"")</f>
        <v>600</v>
      </c>
      <c r="L60">
        <f>IFERROR(VLOOKUP(CONCATENATE($C60,$D60,L$1,$E60),AuxFolhas!$A:$E,5,FALSE),"")</f>
        <v>600</v>
      </c>
      <c r="M60">
        <f>IFERROR(VLOOKUP(CONCATENATE($C60,$D60,M$1,$E60),AuxFolhas!$A:$E,5,FALSE),"")</f>
        <v>600</v>
      </c>
      <c r="N60">
        <f>IFERROR(VLOOKUP(CONCATENATE($C60,$D60,N$1,$E60),AuxFolhas!$A:$E,5,FALSE),"")</f>
        <v>600</v>
      </c>
      <c r="O60">
        <f>IFERROR(VLOOKUP(CONCATENATE($C60,$D60,O$1,$E60),AuxFolhas!$A:$E,5,FALSE),"")</f>
        <v>600</v>
      </c>
      <c r="P60">
        <f>IFERROR(VLOOKUP(CONCATENATE($C60,$D60,P$1,$E60),AuxFolhas!$A:$E,5,FALSE),"")</f>
        <v>600</v>
      </c>
      <c r="Q60">
        <f>IFERROR(VLOOKUP(CONCATENATE($C60,$D60,Q$1,$E60),AuxFolhas!$A:$E,5,FALSE),"")</f>
        <v>600</v>
      </c>
      <c r="R60">
        <f>IFERROR(VLOOKUP(CONCATENATE($C60,$D60,R$1,$E60),AuxFolhas!$A:$E,5,FALSE),"")</f>
        <v>600</v>
      </c>
      <c r="S60">
        <f>IFERROR(VLOOKUP(CONCATENATE($C60,$D60,S$1,$E60),AuxFolhas!$A:$E,5,FALSE),"")</f>
        <v>600</v>
      </c>
      <c r="T60" t="str">
        <f>IFERROR(VLOOKUP(CONCATENATE($C60,$D60,T$1,$E60),AuxFolhas!$A:$E,5,FALSE),"")</f>
        <v/>
      </c>
      <c r="U60">
        <f t="shared" si="2"/>
        <v>1</v>
      </c>
    </row>
    <row r="61" spans="1:21" hidden="1">
      <c r="A61" t="str">
        <f t="shared" si="5"/>
        <v>3.1-9</v>
      </c>
      <c r="B61">
        <f t="shared" si="6"/>
        <v>9</v>
      </c>
      <c r="C61">
        <v>3</v>
      </c>
      <c r="D61" t="s">
        <v>2334</v>
      </c>
      <c r="E61" t="s">
        <v>1112</v>
      </c>
      <c r="F61" t="s">
        <v>1163</v>
      </c>
      <c r="H61">
        <f t="shared" si="3"/>
        <v>5400</v>
      </c>
      <c r="I61" t="str">
        <f>IFERROR(VLOOKUP(CONCATENATE($C61,$D61,I$1,$E61),AuxFolhas!$A:$E,5,FALSE),"")</f>
        <v/>
      </c>
      <c r="J61" t="str">
        <f>IFERROR(VLOOKUP(CONCATENATE($C61,$D61,J$1,$E61),AuxFolhas!$A:$E,5,FALSE),"")</f>
        <v/>
      </c>
      <c r="K61" t="str">
        <f>IFERROR(VLOOKUP(CONCATENATE($C61,$D61,K$1,$E61),AuxFolhas!$A:$E,5,FALSE),"")</f>
        <v/>
      </c>
      <c r="L61">
        <f>IFERROR(VLOOKUP(CONCATENATE($C61,$D61,L$1,$E61),AuxFolhas!$A:$E,5,FALSE),"")</f>
        <v>600</v>
      </c>
      <c r="M61">
        <f>IFERROR(VLOOKUP(CONCATENATE($C61,$D61,M$1,$E61),AuxFolhas!$A:$E,5,FALSE),"")</f>
        <v>600</v>
      </c>
      <c r="N61">
        <f>IFERROR(VLOOKUP(CONCATENATE($C61,$D61,N$1,$E61),AuxFolhas!$A:$E,5,FALSE),"")</f>
        <v>600</v>
      </c>
      <c r="O61">
        <f>IFERROR(VLOOKUP(CONCATENATE($C61,$D61,O$1,$E61),AuxFolhas!$A:$E,5,FALSE),"")</f>
        <v>600</v>
      </c>
      <c r="P61">
        <f>IFERROR(VLOOKUP(CONCATENATE($C61,$D61,P$1,$E61),AuxFolhas!$A:$E,5,FALSE),"")</f>
        <v>600</v>
      </c>
      <c r="Q61">
        <f>IFERROR(VLOOKUP(CONCATENATE($C61,$D61,Q$1,$E61),AuxFolhas!$A:$E,5,FALSE),"")</f>
        <v>600</v>
      </c>
      <c r="R61">
        <f>IFERROR(VLOOKUP(CONCATENATE($C61,$D61,R$1,$E61),AuxFolhas!$A:$E,5,FALSE),"")</f>
        <v>600</v>
      </c>
      <c r="S61">
        <f>IFERROR(VLOOKUP(CONCATENATE($C61,$D61,S$1,$E61),AuxFolhas!$A:$E,5,FALSE),"")</f>
        <v>600</v>
      </c>
      <c r="T61">
        <f>IFERROR(VLOOKUP(CONCATENATE($C61,$D61,T$1,$E61),AuxFolhas!$A:$E,5,FALSE),"")</f>
        <v>600</v>
      </c>
      <c r="U61">
        <f t="shared" si="2"/>
        <v>1</v>
      </c>
    </row>
    <row r="62" spans="1:21" hidden="1">
      <c r="A62" t="str">
        <f t="shared" si="5"/>
        <v>3.1-10</v>
      </c>
      <c r="B62">
        <f t="shared" si="6"/>
        <v>10</v>
      </c>
      <c r="C62">
        <v>3</v>
      </c>
      <c r="D62" t="s">
        <v>2663</v>
      </c>
      <c r="E62" t="s">
        <v>1112</v>
      </c>
      <c r="F62" t="s">
        <v>1163</v>
      </c>
      <c r="H62">
        <f t="shared" si="3"/>
        <v>3600</v>
      </c>
      <c r="I62">
        <f>IFERROR(VLOOKUP(CONCATENATE($C62,$D62,I$1,$E62),AuxFolhas!$A:$E,5,FALSE),"")</f>
        <v>600</v>
      </c>
      <c r="J62">
        <f>IFERROR(VLOOKUP(CONCATENATE($C62,$D62,J$1,$E62),AuxFolhas!$A:$E,5,FALSE),"")</f>
        <v>600</v>
      </c>
      <c r="K62">
        <f>IFERROR(VLOOKUP(CONCATENATE($C62,$D62,K$1,$E62),AuxFolhas!$A:$E,5,FALSE),"")</f>
        <v>600</v>
      </c>
      <c r="L62">
        <f>IFERROR(VLOOKUP(CONCATENATE($C62,$D62,L$1,$E62),AuxFolhas!$A:$E,5,FALSE),"")</f>
        <v>600</v>
      </c>
      <c r="M62">
        <f>IFERROR(VLOOKUP(CONCATENATE($C62,$D62,M$1,$E62),AuxFolhas!$A:$E,5,FALSE),"")</f>
        <v>600</v>
      </c>
      <c r="N62">
        <f>IFERROR(VLOOKUP(CONCATENATE($C62,$D62,N$1,$E62),AuxFolhas!$A:$E,5,FALSE),"")</f>
        <v>600</v>
      </c>
      <c r="O62" t="str">
        <f>IFERROR(VLOOKUP(CONCATENATE($C62,$D62,O$1,$E62),AuxFolhas!$A:$E,5,FALSE),"")</f>
        <v/>
      </c>
      <c r="P62" t="str">
        <f>IFERROR(VLOOKUP(CONCATENATE($C62,$D62,P$1,$E62),AuxFolhas!$A:$E,5,FALSE),"")</f>
        <v/>
      </c>
      <c r="Q62" t="str">
        <f>IFERROR(VLOOKUP(CONCATENATE($C62,$D62,Q$1,$E62),AuxFolhas!$A:$E,5,FALSE),"")</f>
        <v/>
      </c>
      <c r="R62" t="str">
        <f>IFERROR(VLOOKUP(CONCATENATE($C62,$D62,R$1,$E62),AuxFolhas!$A:$E,5,FALSE),"")</f>
        <v/>
      </c>
      <c r="S62" t="str">
        <f>IFERROR(VLOOKUP(CONCATENATE($C62,$D62,S$1,$E62),AuxFolhas!$A:$E,5,FALSE),"")</f>
        <v/>
      </c>
      <c r="T62" t="str">
        <f>IFERROR(VLOOKUP(CONCATENATE($C62,$D62,T$1,$E62),AuxFolhas!$A:$E,5,FALSE),"")</f>
        <v/>
      </c>
      <c r="U62">
        <f t="shared" si="2"/>
        <v>1</v>
      </c>
    </row>
    <row r="63" spans="1:21" hidden="1">
      <c r="A63" t="str">
        <f t="shared" si="5"/>
        <v>3.1-11</v>
      </c>
      <c r="B63">
        <f t="shared" si="6"/>
        <v>11</v>
      </c>
      <c r="C63">
        <v>3</v>
      </c>
      <c r="D63" t="s">
        <v>1198</v>
      </c>
      <c r="E63" t="s">
        <v>1112</v>
      </c>
      <c r="F63" t="s">
        <v>1163</v>
      </c>
      <c r="H63">
        <f t="shared" si="3"/>
        <v>7200</v>
      </c>
      <c r="I63">
        <f>IFERROR(VLOOKUP(CONCATENATE($C63,$D63,I$1,$E63),AuxFolhas!$A:$E,5,FALSE),"")</f>
        <v>600</v>
      </c>
      <c r="J63">
        <f>IFERROR(VLOOKUP(CONCATENATE($C63,$D63,J$1,$E63),AuxFolhas!$A:$E,5,FALSE),"")</f>
        <v>600</v>
      </c>
      <c r="K63">
        <f>IFERROR(VLOOKUP(CONCATENATE($C63,$D63,K$1,$E63),AuxFolhas!$A:$E,5,FALSE),"")</f>
        <v>600</v>
      </c>
      <c r="L63">
        <f>IFERROR(VLOOKUP(CONCATENATE($C63,$D63,L$1,$E63),AuxFolhas!$A:$E,5,FALSE),"")</f>
        <v>600</v>
      </c>
      <c r="M63">
        <f>IFERROR(VLOOKUP(CONCATENATE($C63,$D63,M$1,$E63),AuxFolhas!$A:$E,5,FALSE),"")</f>
        <v>600</v>
      </c>
      <c r="N63">
        <f>IFERROR(VLOOKUP(CONCATENATE($C63,$D63,N$1,$E63),AuxFolhas!$A:$E,5,FALSE),"")</f>
        <v>600</v>
      </c>
      <c r="O63">
        <f>IFERROR(VLOOKUP(CONCATENATE($C63,$D63,O$1,$E63),AuxFolhas!$A:$E,5,FALSE),"")</f>
        <v>600</v>
      </c>
      <c r="P63">
        <f>IFERROR(VLOOKUP(CONCATENATE($C63,$D63,P$1,$E63),AuxFolhas!$A:$E,5,FALSE),"")</f>
        <v>600</v>
      </c>
      <c r="Q63">
        <f>IFERROR(VLOOKUP(CONCATENATE($C63,$D63,Q$1,$E63),AuxFolhas!$A:$E,5,FALSE),"")</f>
        <v>600</v>
      </c>
      <c r="R63">
        <f>IFERROR(VLOOKUP(CONCATENATE($C63,$D63,R$1,$E63),AuxFolhas!$A:$E,5,FALSE),"")</f>
        <v>600</v>
      </c>
      <c r="S63">
        <f>IFERROR(VLOOKUP(CONCATENATE($C63,$D63,S$1,$E63),AuxFolhas!$A:$E,5,FALSE),"")</f>
        <v>600</v>
      </c>
      <c r="T63">
        <f>IFERROR(VLOOKUP(CONCATENATE($C63,$D63,T$1,$E63),AuxFolhas!$A:$E,5,FALSE),"")</f>
        <v>600</v>
      </c>
      <c r="U63">
        <f t="shared" si="2"/>
        <v>1</v>
      </c>
    </row>
    <row r="64" spans="1:21" hidden="1">
      <c r="A64" t="str">
        <f t="shared" si="5"/>
        <v>3.1-12</v>
      </c>
      <c r="B64">
        <f t="shared" si="6"/>
        <v>12</v>
      </c>
      <c r="C64">
        <v>3</v>
      </c>
      <c r="D64" t="s">
        <v>2752</v>
      </c>
      <c r="E64" t="s">
        <v>1112</v>
      </c>
      <c r="F64" t="s">
        <v>1163</v>
      </c>
      <c r="H64">
        <f t="shared" si="3"/>
        <v>3600</v>
      </c>
      <c r="I64" t="str">
        <f>IFERROR(VLOOKUP(CONCATENATE($C64,$D64,I$1,$E64),AuxFolhas!$A:$E,5,FALSE),"")</f>
        <v/>
      </c>
      <c r="J64" t="str">
        <f>IFERROR(VLOOKUP(CONCATENATE($C64,$D64,J$1,$E64),AuxFolhas!$A:$E,5,FALSE),"")</f>
        <v/>
      </c>
      <c r="K64" t="str">
        <f>IFERROR(VLOOKUP(CONCATENATE($C64,$D64,K$1,$E64),AuxFolhas!$A:$E,5,FALSE),"")</f>
        <v/>
      </c>
      <c r="L64" t="str">
        <f>IFERROR(VLOOKUP(CONCATENATE($C64,$D64,L$1,$E64),AuxFolhas!$A:$E,5,FALSE),"")</f>
        <v/>
      </c>
      <c r="M64" t="str">
        <f>IFERROR(VLOOKUP(CONCATENATE($C64,$D64,M$1,$E64),AuxFolhas!$A:$E,5,FALSE),"")</f>
        <v/>
      </c>
      <c r="N64" t="str">
        <f>IFERROR(VLOOKUP(CONCATENATE($C64,$D64,N$1,$E64),AuxFolhas!$A:$E,5,FALSE),"")</f>
        <v/>
      </c>
      <c r="O64">
        <f>IFERROR(VLOOKUP(CONCATENATE($C64,$D64,O$1,$E64),AuxFolhas!$A:$E,5,FALSE),"")</f>
        <v>600</v>
      </c>
      <c r="P64">
        <f>IFERROR(VLOOKUP(CONCATENATE($C64,$D64,P$1,$E64),AuxFolhas!$A:$E,5,FALSE),"")</f>
        <v>600</v>
      </c>
      <c r="Q64">
        <f>IFERROR(VLOOKUP(CONCATENATE($C64,$D64,Q$1,$E64),AuxFolhas!$A:$E,5,FALSE),"")</f>
        <v>600</v>
      </c>
      <c r="R64">
        <f>IFERROR(VLOOKUP(CONCATENATE($C64,$D64,R$1,$E64),AuxFolhas!$A:$E,5,FALSE),"")</f>
        <v>600</v>
      </c>
      <c r="S64">
        <f>IFERROR(VLOOKUP(CONCATENATE($C64,$D64,S$1,$E64),AuxFolhas!$A:$E,5,FALSE),"")</f>
        <v>600</v>
      </c>
      <c r="T64">
        <f>IFERROR(VLOOKUP(CONCATENATE($C64,$D64,T$1,$E64),AuxFolhas!$A:$E,5,FALSE),"")</f>
        <v>600</v>
      </c>
      <c r="U64">
        <f t="shared" si="2"/>
        <v>1</v>
      </c>
    </row>
    <row r="65" spans="1:21" hidden="1">
      <c r="A65" t="str">
        <f t="shared" si="5"/>
        <v>3.1-13</v>
      </c>
      <c r="B65">
        <f t="shared" si="6"/>
        <v>13</v>
      </c>
      <c r="C65">
        <v>3</v>
      </c>
      <c r="D65" t="s">
        <v>2804</v>
      </c>
      <c r="E65" t="s">
        <v>1112</v>
      </c>
      <c r="F65" t="s">
        <v>1163</v>
      </c>
      <c r="H65">
        <f t="shared" si="3"/>
        <v>5400</v>
      </c>
      <c r="I65" t="str">
        <f>IFERROR(VLOOKUP(CONCATENATE($C65,$D65,I$1,$E65),AuxFolhas!$A:$E,5,FALSE),"")</f>
        <v/>
      </c>
      <c r="J65" t="str">
        <f>IFERROR(VLOOKUP(CONCATENATE($C65,$D65,J$1,$E65),AuxFolhas!$A:$E,5,FALSE),"")</f>
        <v/>
      </c>
      <c r="K65" t="str">
        <f>IFERROR(VLOOKUP(CONCATENATE($C65,$D65,K$1,$E65),AuxFolhas!$A:$E,5,FALSE),"")</f>
        <v/>
      </c>
      <c r="L65">
        <f>IFERROR(VLOOKUP(CONCATENATE($C65,$D65,L$1,$E65),AuxFolhas!$A:$E,5,FALSE),"")</f>
        <v>600</v>
      </c>
      <c r="M65">
        <f>IFERROR(VLOOKUP(CONCATENATE($C65,$D65,M$1,$E65),AuxFolhas!$A:$E,5,FALSE),"")</f>
        <v>600</v>
      </c>
      <c r="N65">
        <f>IFERROR(VLOOKUP(CONCATENATE($C65,$D65,N$1,$E65),AuxFolhas!$A:$E,5,FALSE),"")</f>
        <v>600</v>
      </c>
      <c r="O65">
        <f>IFERROR(VLOOKUP(CONCATENATE($C65,$D65,O$1,$E65),AuxFolhas!$A:$E,5,FALSE),"")</f>
        <v>600</v>
      </c>
      <c r="P65">
        <f>IFERROR(VLOOKUP(CONCATENATE($C65,$D65,P$1,$E65),AuxFolhas!$A:$E,5,FALSE),"")</f>
        <v>600</v>
      </c>
      <c r="Q65">
        <f>IFERROR(VLOOKUP(CONCATENATE($C65,$D65,Q$1,$E65),AuxFolhas!$A:$E,5,FALSE),"")</f>
        <v>600</v>
      </c>
      <c r="R65">
        <f>IFERROR(VLOOKUP(CONCATENATE($C65,$D65,R$1,$E65),AuxFolhas!$A:$E,5,FALSE),"")</f>
        <v>600</v>
      </c>
      <c r="S65">
        <f>IFERROR(VLOOKUP(CONCATENATE($C65,$D65,S$1,$E65),AuxFolhas!$A:$E,5,FALSE),"")</f>
        <v>600</v>
      </c>
      <c r="T65">
        <f>IFERROR(VLOOKUP(CONCATENATE($C65,$D65,T$1,$E65),AuxFolhas!$A:$E,5,FALSE),"")</f>
        <v>600</v>
      </c>
      <c r="U65">
        <f t="shared" si="2"/>
        <v>1</v>
      </c>
    </row>
    <row r="66" spans="1:21" hidden="1">
      <c r="A66" t="str">
        <f t="shared" si="5"/>
        <v>3.1-14</v>
      </c>
      <c r="B66">
        <f t="shared" si="6"/>
        <v>14</v>
      </c>
      <c r="C66">
        <v>3</v>
      </c>
      <c r="D66" t="s">
        <v>2335</v>
      </c>
      <c r="E66" t="s">
        <v>1112</v>
      </c>
      <c r="F66" t="s">
        <v>1163</v>
      </c>
      <c r="H66">
        <f t="shared" si="3"/>
        <v>4800</v>
      </c>
      <c r="I66" t="str">
        <f>IFERROR(VLOOKUP(CONCATENATE($C66,$D66,I$1,$E66),AuxFolhas!$A:$E,5,FALSE),"")</f>
        <v/>
      </c>
      <c r="J66" t="str">
        <f>IFERROR(VLOOKUP(CONCATENATE($C66,$D66,J$1,$E66),AuxFolhas!$A:$E,5,FALSE),"")</f>
        <v/>
      </c>
      <c r="K66" t="str">
        <f>IFERROR(VLOOKUP(CONCATENATE($C66,$D66,K$1,$E66),AuxFolhas!$A:$E,5,FALSE),"")</f>
        <v/>
      </c>
      <c r="L66" t="str">
        <f>IFERROR(VLOOKUP(CONCATENATE($C66,$D66,L$1,$E66),AuxFolhas!$A:$E,5,FALSE),"")</f>
        <v/>
      </c>
      <c r="M66">
        <f>IFERROR(VLOOKUP(CONCATENATE($C66,$D66,M$1,$E66),AuxFolhas!$A:$E,5,FALSE),"")</f>
        <v>600</v>
      </c>
      <c r="N66">
        <f>IFERROR(VLOOKUP(CONCATENATE($C66,$D66,N$1,$E66),AuxFolhas!$A:$E,5,FALSE),"")</f>
        <v>600</v>
      </c>
      <c r="O66">
        <f>IFERROR(VLOOKUP(CONCATENATE($C66,$D66,O$1,$E66),AuxFolhas!$A:$E,5,FALSE),"")</f>
        <v>600</v>
      </c>
      <c r="P66">
        <f>IFERROR(VLOOKUP(CONCATENATE($C66,$D66,P$1,$E66),AuxFolhas!$A:$E,5,FALSE),"")</f>
        <v>600</v>
      </c>
      <c r="Q66">
        <f>IFERROR(VLOOKUP(CONCATENATE($C66,$D66,Q$1,$E66),AuxFolhas!$A:$E,5,FALSE),"")</f>
        <v>600</v>
      </c>
      <c r="R66">
        <f>IFERROR(VLOOKUP(CONCATENATE($C66,$D66,R$1,$E66),AuxFolhas!$A:$E,5,FALSE),"")</f>
        <v>600</v>
      </c>
      <c r="S66">
        <f>IFERROR(VLOOKUP(CONCATENATE($C66,$D66,S$1,$E66),AuxFolhas!$A:$E,5,FALSE),"")</f>
        <v>600</v>
      </c>
      <c r="T66">
        <f>IFERROR(VLOOKUP(CONCATENATE($C66,$D66,T$1,$E66),AuxFolhas!$A:$E,5,FALSE),"")</f>
        <v>600</v>
      </c>
      <c r="U66">
        <f t="shared" ref="U66:U129" si="7">COUNTIF($D:$D,D66)</f>
        <v>1</v>
      </c>
    </row>
    <row r="67" spans="1:21" hidden="1">
      <c r="A67" t="str">
        <f t="shared" si="5"/>
        <v>3.1-15</v>
      </c>
      <c r="B67">
        <f t="shared" si="6"/>
        <v>15</v>
      </c>
      <c r="C67">
        <v>3</v>
      </c>
      <c r="D67" t="s">
        <v>1199</v>
      </c>
      <c r="E67" t="s">
        <v>1112</v>
      </c>
      <c r="F67" t="s">
        <v>1163</v>
      </c>
      <c r="H67">
        <f t="shared" ref="H67:H130" si="8">SUM(I67:T67)</f>
        <v>7200</v>
      </c>
      <c r="I67">
        <f>IFERROR(VLOOKUP(CONCATENATE($C67,$D67,I$1,$E67),AuxFolhas!$A:$E,5,FALSE),"")</f>
        <v>600</v>
      </c>
      <c r="J67">
        <f>IFERROR(VLOOKUP(CONCATENATE($C67,$D67,J$1,$E67),AuxFolhas!$A:$E,5,FALSE),"")</f>
        <v>600</v>
      </c>
      <c r="K67">
        <f>IFERROR(VLOOKUP(CONCATENATE($C67,$D67,K$1,$E67),AuxFolhas!$A:$E,5,FALSE),"")</f>
        <v>600</v>
      </c>
      <c r="L67">
        <f>IFERROR(VLOOKUP(CONCATENATE($C67,$D67,L$1,$E67),AuxFolhas!$A:$E,5,FALSE),"")</f>
        <v>600</v>
      </c>
      <c r="M67">
        <f>IFERROR(VLOOKUP(CONCATENATE($C67,$D67,M$1,$E67),AuxFolhas!$A:$E,5,FALSE),"")</f>
        <v>600</v>
      </c>
      <c r="N67">
        <f>IFERROR(VLOOKUP(CONCATENATE($C67,$D67,N$1,$E67),AuxFolhas!$A:$E,5,FALSE),"")</f>
        <v>600</v>
      </c>
      <c r="O67">
        <f>IFERROR(VLOOKUP(CONCATENATE($C67,$D67,O$1,$E67),AuxFolhas!$A:$E,5,FALSE),"")</f>
        <v>600</v>
      </c>
      <c r="P67">
        <f>IFERROR(VLOOKUP(CONCATENATE($C67,$D67,P$1,$E67),AuxFolhas!$A:$E,5,FALSE),"")</f>
        <v>600</v>
      </c>
      <c r="Q67">
        <f>IFERROR(VLOOKUP(CONCATENATE($C67,$D67,Q$1,$E67),AuxFolhas!$A:$E,5,FALSE),"")</f>
        <v>600</v>
      </c>
      <c r="R67">
        <f>IFERROR(VLOOKUP(CONCATENATE($C67,$D67,R$1,$E67),AuxFolhas!$A:$E,5,FALSE),"")</f>
        <v>600</v>
      </c>
      <c r="S67">
        <f>IFERROR(VLOOKUP(CONCATENATE($C67,$D67,S$1,$E67),AuxFolhas!$A:$E,5,FALSE),"")</f>
        <v>600</v>
      </c>
      <c r="T67">
        <f>IFERROR(VLOOKUP(CONCATENATE($C67,$D67,T$1,$E67),AuxFolhas!$A:$E,5,FALSE),"")</f>
        <v>600</v>
      </c>
      <c r="U67">
        <f t="shared" si="7"/>
        <v>1</v>
      </c>
    </row>
    <row r="68" spans="1:21" hidden="1">
      <c r="A68" t="str">
        <f t="shared" si="5"/>
        <v>3.1-16</v>
      </c>
      <c r="B68">
        <f t="shared" si="6"/>
        <v>16</v>
      </c>
      <c r="C68">
        <v>3</v>
      </c>
      <c r="D68" t="s">
        <v>2336</v>
      </c>
      <c r="E68" t="s">
        <v>1112</v>
      </c>
      <c r="F68" t="s">
        <v>1163</v>
      </c>
      <c r="H68">
        <f t="shared" si="8"/>
        <v>5400</v>
      </c>
      <c r="I68" t="str">
        <f>IFERROR(VLOOKUP(CONCATENATE($C68,$D68,I$1,$E68),AuxFolhas!$A:$E,5,FALSE),"")</f>
        <v/>
      </c>
      <c r="J68" t="str">
        <f>IFERROR(VLOOKUP(CONCATENATE($C68,$D68,J$1,$E68),AuxFolhas!$A:$E,5,FALSE),"")</f>
        <v/>
      </c>
      <c r="K68" t="str">
        <f>IFERROR(VLOOKUP(CONCATENATE($C68,$D68,K$1,$E68),AuxFolhas!$A:$E,5,FALSE),"")</f>
        <v/>
      </c>
      <c r="L68">
        <f>IFERROR(VLOOKUP(CONCATENATE($C68,$D68,L$1,$E68),AuxFolhas!$A:$E,5,FALSE),"")</f>
        <v>600</v>
      </c>
      <c r="M68">
        <f>IFERROR(VLOOKUP(CONCATENATE($C68,$D68,M$1,$E68),AuxFolhas!$A:$E,5,FALSE),"")</f>
        <v>600</v>
      </c>
      <c r="N68">
        <f>IFERROR(VLOOKUP(CONCATENATE($C68,$D68,N$1,$E68),AuxFolhas!$A:$E,5,FALSE),"")</f>
        <v>600</v>
      </c>
      <c r="O68">
        <f>IFERROR(VLOOKUP(CONCATENATE($C68,$D68,O$1,$E68),AuxFolhas!$A:$E,5,FALSE),"")</f>
        <v>600</v>
      </c>
      <c r="P68">
        <f>IFERROR(VLOOKUP(CONCATENATE($C68,$D68,P$1,$E68),AuxFolhas!$A:$E,5,FALSE),"")</f>
        <v>600</v>
      </c>
      <c r="Q68">
        <f>IFERROR(VLOOKUP(CONCATENATE($C68,$D68,Q$1,$E68),AuxFolhas!$A:$E,5,FALSE),"")</f>
        <v>600</v>
      </c>
      <c r="R68">
        <f>IFERROR(VLOOKUP(CONCATENATE($C68,$D68,R$1,$E68),AuxFolhas!$A:$E,5,FALSE),"")</f>
        <v>600</v>
      </c>
      <c r="S68">
        <f>IFERROR(VLOOKUP(CONCATENATE($C68,$D68,S$1,$E68),AuxFolhas!$A:$E,5,FALSE),"")</f>
        <v>600</v>
      </c>
      <c r="T68">
        <f>IFERROR(VLOOKUP(CONCATENATE($C68,$D68,T$1,$E68),AuxFolhas!$A:$E,5,FALSE),"")</f>
        <v>600</v>
      </c>
      <c r="U68">
        <f t="shared" si="7"/>
        <v>1</v>
      </c>
    </row>
    <row r="69" spans="1:21" hidden="1">
      <c r="A69" t="str">
        <f t="shared" si="5"/>
        <v>3.1-17</v>
      </c>
      <c r="B69">
        <f t="shared" si="6"/>
        <v>17</v>
      </c>
      <c r="C69">
        <v>3</v>
      </c>
      <c r="D69" t="s">
        <v>1200</v>
      </c>
      <c r="E69" t="s">
        <v>1112</v>
      </c>
      <c r="F69" t="s">
        <v>1163</v>
      </c>
      <c r="H69">
        <f t="shared" si="8"/>
        <v>7200</v>
      </c>
      <c r="I69">
        <f>IFERROR(VLOOKUP(CONCATENATE($C69,$D69,I$1,$E69),AuxFolhas!$A:$E,5,FALSE),"")</f>
        <v>600</v>
      </c>
      <c r="J69">
        <f>IFERROR(VLOOKUP(CONCATENATE($C69,$D69,J$1,$E69),AuxFolhas!$A:$E,5,FALSE),"")</f>
        <v>600</v>
      </c>
      <c r="K69">
        <f>IFERROR(VLOOKUP(CONCATENATE($C69,$D69,K$1,$E69),AuxFolhas!$A:$E,5,FALSE),"")</f>
        <v>600</v>
      </c>
      <c r="L69">
        <f>IFERROR(VLOOKUP(CONCATENATE($C69,$D69,L$1,$E69),AuxFolhas!$A:$E,5,FALSE),"")</f>
        <v>600</v>
      </c>
      <c r="M69">
        <f>IFERROR(VLOOKUP(CONCATENATE($C69,$D69,M$1,$E69),AuxFolhas!$A:$E,5,FALSE),"")</f>
        <v>600</v>
      </c>
      <c r="N69">
        <f>IFERROR(VLOOKUP(CONCATENATE($C69,$D69,N$1,$E69),AuxFolhas!$A:$E,5,FALSE),"")</f>
        <v>600</v>
      </c>
      <c r="O69">
        <f>IFERROR(VLOOKUP(CONCATENATE($C69,$D69,O$1,$E69),AuxFolhas!$A:$E,5,FALSE),"")</f>
        <v>600</v>
      </c>
      <c r="P69">
        <f>IFERROR(VLOOKUP(CONCATENATE($C69,$D69,P$1,$E69),AuxFolhas!$A:$E,5,FALSE),"")</f>
        <v>600</v>
      </c>
      <c r="Q69">
        <f>IFERROR(VLOOKUP(CONCATENATE($C69,$D69,Q$1,$E69),AuxFolhas!$A:$E,5,FALSE),"")</f>
        <v>600</v>
      </c>
      <c r="R69">
        <f>IFERROR(VLOOKUP(CONCATENATE($C69,$D69,R$1,$E69),AuxFolhas!$A:$E,5,FALSE),"")</f>
        <v>600</v>
      </c>
      <c r="S69">
        <f>IFERROR(VLOOKUP(CONCATENATE($C69,$D69,S$1,$E69),AuxFolhas!$A:$E,5,FALSE),"")</f>
        <v>600</v>
      </c>
      <c r="T69">
        <f>IFERROR(VLOOKUP(CONCATENATE($C69,$D69,T$1,$E69),AuxFolhas!$A:$E,5,FALSE),"")</f>
        <v>600</v>
      </c>
      <c r="U69">
        <f t="shared" si="7"/>
        <v>1</v>
      </c>
    </row>
    <row r="70" spans="1:21" hidden="1">
      <c r="A70" t="str">
        <f t="shared" si="5"/>
        <v>3.1-18</v>
      </c>
      <c r="B70">
        <f t="shared" si="6"/>
        <v>18</v>
      </c>
      <c r="C70">
        <v>3</v>
      </c>
      <c r="D70" t="s">
        <v>1201</v>
      </c>
      <c r="E70" t="s">
        <v>1112</v>
      </c>
      <c r="F70" t="s">
        <v>1163</v>
      </c>
      <c r="H70">
        <f t="shared" si="8"/>
        <v>7200</v>
      </c>
      <c r="I70">
        <f>IFERROR(VLOOKUP(CONCATENATE($C70,$D70,I$1,$E70),AuxFolhas!$A:$E,5,FALSE),"")</f>
        <v>600</v>
      </c>
      <c r="J70">
        <f>IFERROR(VLOOKUP(CONCATENATE($C70,$D70,J$1,$E70),AuxFolhas!$A:$E,5,FALSE),"")</f>
        <v>600</v>
      </c>
      <c r="K70">
        <f>IFERROR(VLOOKUP(CONCATENATE($C70,$D70,K$1,$E70),AuxFolhas!$A:$E,5,FALSE),"")</f>
        <v>600</v>
      </c>
      <c r="L70">
        <f>IFERROR(VLOOKUP(CONCATENATE($C70,$D70,L$1,$E70),AuxFolhas!$A:$E,5,FALSE),"")</f>
        <v>600</v>
      </c>
      <c r="M70">
        <f>IFERROR(VLOOKUP(CONCATENATE($C70,$D70,M$1,$E70),AuxFolhas!$A:$E,5,FALSE),"")</f>
        <v>600</v>
      </c>
      <c r="N70">
        <f>IFERROR(VLOOKUP(CONCATENATE($C70,$D70,N$1,$E70),AuxFolhas!$A:$E,5,FALSE),"")</f>
        <v>600</v>
      </c>
      <c r="O70">
        <f>IFERROR(VLOOKUP(CONCATENATE($C70,$D70,O$1,$E70),AuxFolhas!$A:$E,5,FALSE),"")</f>
        <v>600</v>
      </c>
      <c r="P70">
        <f>IFERROR(VLOOKUP(CONCATENATE($C70,$D70,P$1,$E70),AuxFolhas!$A:$E,5,FALSE),"")</f>
        <v>600</v>
      </c>
      <c r="Q70">
        <f>IFERROR(VLOOKUP(CONCATENATE($C70,$D70,Q$1,$E70),AuxFolhas!$A:$E,5,FALSE),"")</f>
        <v>600</v>
      </c>
      <c r="R70">
        <f>IFERROR(VLOOKUP(CONCATENATE($C70,$D70,R$1,$E70),AuxFolhas!$A:$E,5,FALSE),"")</f>
        <v>600</v>
      </c>
      <c r="S70">
        <f>IFERROR(VLOOKUP(CONCATENATE($C70,$D70,S$1,$E70),AuxFolhas!$A:$E,5,FALSE),"")</f>
        <v>600</v>
      </c>
      <c r="T70">
        <f>IFERROR(VLOOKUP(CONCATENATE($C70,$D70,T$1,$E70),AuxFolhas!$A:$E,5,FALSE),"")</f>
        <v>600</v>
      </c>
      <c r="U70">
        <f t="shared" si="7"/>
        <v>1</v>
      </c>
    </row>
    <row r="71" spans="1:21" hidden="1">
      <c r="A71" t="str">
        <f t="shared" si="5"/>
        <v>3.1-19</v>
      </c>
      <c r="B71">
        <f t="shared" si="6"/>
        <v>19</v>
      </c>
      <c r="C71">
        <v>3</v>
      </c>
      <c r="D71" t="s">
        <v>1202</v>
      </c>
      <c r="E71" t="s">
        <v>1112</v>
      </c>
      <c r="F71" t="s">
        <v>1163</v>
      </c>
      <c r="H71">
        <f t="shared" si="8"/>
        <v>7200</v>
      </c>
      <c r="I71">
        <f>IFERROR(VLOOKUP(CONCATENATE($C71,$D71,I$1,$E71),AuxFolhas!$A:$E,5,FALSE),"")</f>
        <v>600</v>
      </c>
      <c r="J71">
        <f>IFERROR(VLOOKUP(CONCATENATE($C71,$D71,J$1,$E71),AuxFolhas!$A:$E,5,FALSE),"")</f>
        <v>600</v>
      </c>
      <c r="K71">
        <f>IFERROR(VLOOKUP(CONCATENATE($C71,$D71,K$1,$E71),AuxFolhas!$A:$E,5,FALSE),"")</f>
        <v>600</v>
      </c>
      <c r="L71">
        <f>IFERROR(VLOOKUP(CONCATENATE($C71,$D71,L$1,$E71),AuxFolhas!$A:$E,5,FALSE),"")</f>
        <v>600</v>
      </c>
      <c r="M71">
        <f>IFERROR(VLOOKUP(CONCATENATE($C71,$D71,M$1,$E71),AuxFolhas!$A:$E,5,FALSE),"")</f>
        <v>600</v>
      </c>
      <c r="N71">
        <f>IFERROR(VLOOKUP(CONCATENATE($C71,$D71,N$1,$E71),AuxFolhas!$A:$E,5,FALSE),"")</f>
        <v>600</v>
      </c>
      <c r="O71">
        <f>IFERROR(VLOOKUP(CONCATENATE($C71,$D71,O$1,$E71),AuxFolhas!$A:$E,5,FALSE),"")</f>
        <v>600</v>
      </c>
      <c r="P71">
        <f>IFERROR(VLOOKUP(CONCATENATE($C71,$D71,P$1,$E71),AuxFolhas!$A:$E,5,FALSE),"")</f>
        <v>600</v>
      </c>
      <c r="Q71">
        <f>IFERROR(VLOOKUP(CONCATENATE($C71,$D71,Q$1,$E71),AuxFolhas!$A:$E,5,FALSE),"")</f>
        <v>600</v>
      </c>
      <c r="R71">
        <f>IFERROR(VLOOKUP(CONCATENATE($C71,$D71,R$1,$E71),AuxFolhas!$A:$E,5,FALSE),"")</f>
        <v>600</v>
      </c>
      <c r="S71">
        <f>IFERROR(VLOOKUP(CONCATENATE($C71,$D71,S$1,$E71),AuxFolhas!$A:$E,5,FALSE),"")</f>
        <v>600</v>
      </c>
      <c r="T71">
        <f>IFERROR(VLOOKUP(CONCATENATE($C71,$D71,T$1,$E71),AuxFolhas!$A:$E,5,FALSE),"")</f>
        <v>600</v>
      </c>
      <c r="U71">
        <f t="shared" si="7"/>
        <v>1</v>
      </c>
    </row>
    <row r="72" spans="1:21" hidden="1">
      <c r="A72" t="str">
        <f t="shared" si="5"/>
        <v>3.1-20</v>
      </c>
      <c r="B72">
        <f t="shared" si="6"/>
        <v>20</v>
      </c>
      <c r="C72">
        <v>3</v>
      </c>
      <c r="D72" t="s">
        <v>3747</v>
      </c>
      <c r="E72" t="s">
        <v>1114</v>
      </c>
      <c r="F72" t="s">
        <v>1163</v>
      </c>
      <c r="H72">
        <f t="shared" si="8"/>
        <v>2230</v>
      </c>
      <c r="I72" t="str">
        <f>IFERROR(VLOOKUP(CONCATENATE($C72,$D72,I$1,$E72),AuxFolhas!$A:$E,5,FALSE),"")</f>
        <v/>
      </c>
      <c r="J72" t="str">
        <f>IFERROR(VLOOKUP(CONCATENATE($C72,$D72,J$1,$E72),AuxFolhas!$A:$E,5,FALSE),"")</f>
        <v/>
      </c>
      <c r="K72" t="str">
        <f>IFERROR(VLOOKUP(CONCATENATE($C72,$D72,K$1,$E72),AuxFolhas!$A:$E,5,FALSE),"")</f>
        <v/>
      </c>
      <c r="L72" t="str">
        <f>IFERROR(VLOOKUP(CONCATENATE($C72,$D72,L$1,$E72),AuxFolhas!$A:$E,5,FALSE),"")</f>
        <v/>
      </c>
      <c r="M72" t="str">
        <f>IFERROR(VLOOKUP(CONCATENATE($C72,$D72,M$1,$E72),AuxFolhas!$A:$E,5,FALSE),"")</f>
        <v/>
      </c>
      <c r="N72" t="str">
        <f>IFERROR(VLOOKUP(CONCATENATE($C72,$D72,N$1,$E72),AuxFolhas!$A:$E,5,FALSE),"")</f>
        <v/>
      </c>
      <c r="O72" t="str">
        <f>IFERROR(VLOOKUP(CONCATENATE($C72,$D72,O$1,$E72),AuxFolhas!$A:$E,5,FALSE),"")</f>
        <v/>
      </c>
      <c r="P72" t="str">
        <f>IFERROR(VLOOKUP(CONCATENATE($C72,$D72,P$1,$E72),AuxFolhas!$A:$E,5,FALSE),"")</f>
        <v/>
      </c>
      <c r="Q72" t="str">
        <f>IFERROR(VLOOKUP(CONCATENATE($C72,$D72,Q$1,$E72),AuxFolhas!$A:$E,5,FALSE),"")</f>
        <v/>
      </c>
      <c r="R72" t="str">
        <f>IFERROR(VLOOKUP(CONCATENATE($C72,$D72,R$1,$E72),AuxFolhas!$A:$E,5,FALSE),"")</f>
        <v/>
      </c>
      <c r="S72" t="str">
        <f>IFERROR(VLOOKUP(CONCATENATE($C72,$D72,S$1,$E72),AuxFolhas!$A:$E,5,FALSE),"")</f>
        <v/>
      </c>
      <c r="T72">
        <f>IFERROR(VLOOKUP(CONCATENATE($C72,$D72,T$1,$E72),AuxFolhas!$A:$E,5,FALSE),"")</f>
        <v>2230</v>
      </c>
      <c r="U72">
        <f t="shared" si="7"/>
        <v>1</v>
      </c>
    </row>
    <row r="73" spans="1:21" hidden="1">
      <c r="A73" t="str">
        <f t="shared" si="5"/>
        <v>3.1-21</v>
      </c>
      <c r="B73">
        <f t="shared" si="6"/>
        <v>21</v>
      </c>
      <c r="C73">
        <v>3</v>
      </c>
      <c r="D73" t="s">
        <v>1203</v>
      </c>
      <c r="E73" t="s">
        <v>1114</v>
      </c>
      <c r="F73" t="s">
        <v>1163</v>
      </c>
      <c r="H73">
        <f t="shared" si="8"/>
        <v>2230</v>
      </c>
      <c r="I73">
        <f>IFERROR(VLOOKUP(CONCATENATE($C73,$D73,I$1,$E73),AuxFolhas!$A:$E,5,FALSE),"")</f>
        <v>2230</v>
      </c>
      <c r="J73" t="str">
        <f>IFERROR(VLOOKUP(CONCATENATE($C73,$D73,J$1,$E73),AuxFolhas!$A:$E,5,FALSE),"")</f>
        <v/>
      </c>
      <c r="K73" t="str">
        <f>IFERROR(VLOOKUP(CONCATENATE($C73,$D73,K$1,$E73),AuxFolhas!$A:$E,5,FALSE),"")</f>
        <v/>
      </c>
      <c r="L73" t="str">
        <f>IFERROR(VLOOKUP(CONCATENATE($C73,$D73,L$1,$E73),AuxFolhas!$A:$E,5,FALSE),"")</f>
        <v/>
      </c>
      <c r="M73" t="str">
        <f>IFERROR(VLOOKUP(CONCATENATE($C73,$D73,M$1,$E73),AuxFolhas!$A:$E,5,FALSE),"")</f>
        <v/>
      </c>
      <c r="N73" t="str">
        <f>IFERROR(VLOOKUP(CONCATENATE($C73,$D73,N$1,$E73),AuxFolhas!$A:$E,5,FALSE),"")</f>
        <v/>
      </c>
      <c r="O73" t="str">
        <f>IFERROR(VLOOKUP(CONCATENATE($C73,$D73,O$1,$E73),AuxFolhas!$A:$E,5,FALSE),"")</f>
        <v/>
      </c>
      <c r="P73" t="str">
        <f>IFERROR(VLOOKUP(CONCATENATE($C73,$D73,P$1,$E73),AuxFolhas!$A:$E,5,FALSE),"")</f>
        <v/>
      </c>
      <c r="Q73" t="str">
        <f>IFERROR(VLOOKUP(CONCATENATE($C73,$D73,Q$1,$E73),AuxFolhas!$A:$E,5,FALSE),"")</f>
        <v/>
      </c>
      <c r="R73" t="str">
        <f>IFERROR(VLOOKUP(CONCATENATE($C73,$D73,R$1,$E73),AuxFolhas!$A:$E,5,FALSE),"")</f>
        <v/>
      </c>
      <c r="S73" t="str">
        <f>IFERROR(VLOOKUP(CONCATENATE($C73,$D73,S$1,$E73),AuxFolhas!$A:$E,5,FALSE),"")</f>
        <v/>
      </c>
      <c r="T73" t="str">
        <f>IFERROR(VLOOKUP(CONCATENATE($C73,$D73,T$1,$E73),AuxFolhas!$A:$E,5,FALSE),"")</f>
        <v/>
      </c>
      <c r="U73">
        <f t="shared" si="7"/>
        <v>1</v>
      </c>
    </row>
    <row r="74" spans="1:21" hidden="1">
      <c r="A74" t="str">
        <f t="shared" si="5"/>
        <v>3.1-22</v>
      </c>
      <c r="B74">
        <f t="shared" si="6"/>
        <v>22</v>
      </c>
      <c r="C74">
        <v>3</v>
      </c>
      <c r="D74" t="s">
        <v>2337</v>
      </c>
      <c r="E74" t="s">
        <v>1114</v>
      </c>
      <c r="F74" t="s">
        <v>1163</v>
      </c>
      <c r="H74">
        <f t="shared" si="8"/>
        <v>17840</v>
      </c>
      <c r="I74" t="str">
        <f>IFERROR(VLOOKUP(CONCATENATE($C74,$D74,I$1,$E74),AuxFolhas!$A:$E,5,FALSE),"")</f>
        <v/>
      </c>
      <c r="J74" t="str">
        <f>IFERROR(VLOOKUP(CONCATENATE($C74,$D74,J$1,$E74),AuxFolhas!$A:$E,5,FALSE),"")</f>
        <v/>
      </c>
      <c r="K74" t="str">
        <f>IFERROR(VLOOKUP(CONCATENATE($C74,$D74,K$1,$E74),AuxFolhas!$A:$E,5,FALSE),"")</f>
        <v/>
      </c>
      <c r="L74" t="str">
        <f>IFERROR(VLOOKUP(CONCATENATE($C74,$D74,L$1,$E74),AuxFolhas!$A:$E,5,FALSE),"")</f>
        <v/>
      </c>
      <c r="M74">
        <f>IFERROR(VLOOKUP(CONCATENATE($C74,$D74,M$1,$E74),AuxFolhas!$A:$E,5,FALSE),"")</f>
        <v>2230</v>
      </c>
      <c r="N74">
        <f>IFERROR(VLOOKUP(CONCATENATE($C74,$D74,N$1,$E74),AuxFolhas!$A:$E,5,FALSE),"")</f>
        <v>2230</v>
      </c>
      <c r="O74">
        <f>IFERROR(VLOOKUP(CONCATENATE($C74,$D74,O$1,$E74),AuxFolhas!$A:$E,5,FALSE),"")</f>
        <v>2230</v>
      </c>
      <c r="P74">
        <f>IFERROR(VLOOKUP(CONCATENATE($C74,$D74,P$1,$E74),AuxFolhas!$A:$E,5,FALSE),"")</f>
        <v>2230</v>
      </c>
      <c r="Q74">
        <f>IFERROR(VLOOKUP(CONCATENATE($C74,$D74,Q$1,$E74),AuxFolhas!$A:$E,5,FALSE),"")</f>
        <v>2230</v>
      </c>
      <c r="R74">
        <f>IFERROR(VLOOKUP(CONCATENATE($C74,$D74,R$1,$E74),AuxFolhas!$A:$E,5,FALSE),"")</f>
        <v>2230</v>
      </c>
      <c r="S74">
        <f>IFERROR(VLOOKUP(CONCATENATE($C74,$D74,S$1,$E74),AuxFolhas!$A:$E,5,FALSE),"")</f>
        <v>2230</v>
      </c>
      <c r="T74">
        <f>IFERROR(VLOOKUP(CONCATENATE($C74,$D74,T$1,$E74),AuxFolhas!$A:$E,5,FALSE),"")</f>
        <v>2230</v>
      </c>
      <c r="U74">
        <f t="shared" si="7"/>
        <v>1</v>
      </c>
    </row>
    <row r="75" spans="1:21" hidden="1">
      <c r="A75" t="str">
        <f t="shared" si="5"/>
        <v>3.1-23</v>
      </c>
      <c r="B75">
        <f t="shared" si="6"/>
        <v>23</v>
      </c>
      <c r="C75">
        <v>3</v>
      </c>
      <c r="D75" t="s">
        <v>2338</v>
      </c>
      <c r="E75" t="s">
        <v>1114</v>
      </c>
      <c r="F75" t="s">
        <v>1163</v>
      </c>
      <c r="H75">
        <f t="shared" si="8"/>
        <v>17840</v>
      </c>
      <c r="I75" t="str">
        <f>IFERROR(VLOOKUP(CONCATENATE($C75,$D75,I$1,$E75),AuxFolhas!$A:$E,5,FALSE),"")</f>
        <v/>
      </c>
      <c r="J75" t="str">
        <f>IFERROR(VLOOKUP(CONCATENATE($C75,$D75,J$1,$E75),AuxFolhas!$A:$E,5,FALSE),"")</f>
        <v/>
      </c>
      <c r="K75" t="str">
        <f>IFERROR(VLOOKUP(CONCATENATE($C75,$D75,K$1,$E75),AuxFolhas!$A:$E,5,FALSE),"")</f>
        <v/>
      </c>
      <c r="L75" t="str">
        <f>IFERROR(VLOOKUP(CONCATENATE($C75,$D75,L$1,$E75),AuxFolhas!$A:$E,5,FALSE),"")</f>
        <v/>
      </c>
      <c r="M75">
        <f>IFERROR(VLOOKUP(CONCATENATE($C75,$D75,M$1,$E75),AuxFolhas!$A:$E,5,FALSE),"")</f>
        <v>2230</v>
      </c>
      <c r="N75">
        <f>IFERROR(VLOOKUP(CONCATENATE($C75,$D75,N$1,$E75),AuxFolhas!$A:$E,5,FALSE),"")</f>
        <v>2230</v>
      </c>
      <c r="O75">
        <f>IFERROR(VLOOKUP(CONCATENATE($C75,$D75,O$1,$E75),AuxFolhas!$A:$E,5,FALSE),"")</f>
        <v>2230</v>
      </c>
      <c r="P75">
        <f>IFERROR(VLOOKUP(CONCATENATE($C75,$D75,P$1,$E75),AuxFolhas!$A:$E,5,FALSE),"")</f>
        <v>2230</v>
      </c>
      <c r="Q75">
        <f>IFERROR(VLOOKUP(CONCATENATE($C75,$D75,Q$1,$E75),AuxFolhas!$A:$E,5,FALSE),"")</f>
        <v>2230</v>
      </c>
      <c r="R75">
        <f>IFERROR(VLOOKUP(CONCATENATE($C75,$D75,R$1,$E75),AuxFolhas!$A:$E,5,FALSE),"")</f>
        <v>2230</v>
      </c>
      <c r="S75">
        <f>IFERROR(VLOOKUP(CONCATENATE($C75,$D75,S$1,$E75),AuxFolhas!$A:$E,5,FALSE),"")</f>
        <v>2230</v>
      </c>
      <c r="T75">
        <f>IFERROR(VLOOKUP(CONCATENATE($C75,$D75,T$1,$E75),AuxFolhas!$A:$E,5,FALSE),"")</f>
        <v>2230</v>
      </c>
      <c r="U75">
        <f t="shared" si="7"/>
        <v>1</v>
      </c>
    </row>
    <row r="76" spans="1:21" hidden="1">
      <c r="A76" t="str">
        <f t="shared" si="5"/>
        <v>3.1-24</v>
      </c>
      <c r="B76">
        <f t="shared" si="6"/>
        <v>24</v>
      </c>
      <c r="C76">
        <v>3</v>
      </c>
      <c r="D76" t="s">
        <v>1204</v>
      </c>
      <c r="E76" t="s">
        <v>1114</v>
      </c>
      <c r="F76" t="s">
        <v>1163</v>
      </c>
      <c r="H76">
        <f t="shared" si="8"/>
        <v>15610</v>
      </c>
      <c r="I76">
        <f>IFERROR(VLOOKUP(CONCATENATE($C76,$D76,I$1,$E76),AuxFolhas!$A:$E,5,FALSE),"")</f>
        <v>2230</v>
      </c>
      <c r="J76">
        <f>IFERROR(VLOOKUP(CONCATENATE($C76,$D76,J$1,$E76),AuxFolhas!$A:$E,5,FALSE),"")</f>
        <v>2230</v>
      </c>
      <c r="K76">
        <f>IFERROR(VLOOKUP(CONCATENATE($C76,$D76,K$1,$E76),AuxFolhas!$A:$E,5,FALSE),"")</f>
        <v>2230</v>
      </c>
      <c r="L76">
        <f>IFERROR(VLOOKUP(CONCATENATE($C76,$D76,L$1,$E76),AuxFolhas!$A:$E,5,FALSE),"")</f>
        <v>2230</v>
      </c>
      <c r="M76">
        <f>IFERROR(VLOOKUP(CONCATENATE($C76,$D76,M$1,$E76),AuxFolhas!$A:$E,5,FALSE),"")</f>
        <v>2230</v>
      </c>
      <c r="N76">
        <f>IFERROR(VLOOKUP(CONCATENATE($C76,$D76,N$1,$E76),AuxFolhas!$A:$E,5,FALSE),"")</f>
        <v>2230</v>
      </c>
      <c r="O76">
        <f>IFERROR(VLOOKUP(CONCATENATE($C76,$D76,O$1,$E76),AuxFolhas!$A:$E,5,FALSE),"")</f>
        <v>2230</v>
      </c>
      <c r="P76" t="str">
        <f>IFERROR(VLOOKUP(CONCATENATE($C76,$D76,P$1,$E76),AuxFolhas!$A:$E,5,FALSE),"")</f>
        <v/>
      </c>
      <c r="Q76" t="str">
        <f>IFERROR(VLOOKUP(CONCATENATE($C76,$D76,Q$1,$E76),AuxFolhas!$A:$E,5,FALSE),"")</f>
        <v/>
      </c>
      <c r="R76" t="str">
        <f>IFERROR(VLOOKUP(CONCATENATE($C76,$D76,R$1,$E76),AuxFolhas!$A:$E,5,FALSE),"")</f>
        <v/>
      </c>
      <c r="S76" t="str">
        <f>IFERROR(VLOOKUP(CONCATENATE($C76,$D76,S$1,$E76),AuxFolhas!$A:$E,5,FALSE),"")</f>
        <v/>
      </c>
      <c r="T76" t="str">
        <f>IFERROR(VLOOKUP(CONCATENATE($C76,$D76,T$1,$E76),AuxFolhas!$A:$E,5,FALSE),"")</f>
        <v/>
      </c>
      <c r="U76">
        <f t="shared" si="7"/>
        <v>1</v>
      </c>
    </row>
    <row r="77" spans="1:21" hidden="1">
      <c r="A77" t="str">
        <f t="shared" si="5"/>
        <v>3.1-25</v>
      </c>
      <c r="B77">
        <f t="shared" si="6"/>
        <v>25</v>
      </c>
      <c r="C77">
        <v>3</v>
      </c>
      <c r="D77" t="s">
        <v>3748</v>
      </c>
      <c r="E77" t="s">
        <v>1114</v>
      </c>
      <c r="F77" t="s">
        <v>1163</v>
      </c>
      <c r="H77">
        <f t="shared" si="8"/>
        <v>2230</v>
      </c>
      <c r="I77" t="str">
        <f>IFERROR(VLOOKUP(CONCATENATE($C77,$D77,I$1,$E77),AuxFolhas!$A:$E,5,FALSE),"")</f>
        <v/>
      </c>
      <c r="J77" t="str">
        <f>IFERROR(VLOOKUP(CONCATENATE($C77,$D77,J$1,$E77),AuxFolhas!$A:$E,5,FALSE),"")</f>
        <v/>
      </c>
      <c r="K77" t="str">
        <f>IFERROR(VLOOKUP(CONCATENATE($C77,$D77,K$1,$E77),AuxFolhas!$A:$E,5,FALSE),"")</f>
        <v/>
      </c>
      <c r="L77" t="str">
        <f>IFERROR(VLOOKUP(CONCATENATE($C77,$D77,L$1,$E77),AuxFolhas!$A:$E,5,FALSE),"")</f>
        <v/>
      </c>
      <c r="M77" t="str">
        <f>IFERROR(VLOOKUP(CONCATENATE($C77,$D77,M$1,$E77),AuxFolhas!$A:$E,5,FALSE),"")</f>
        <v/>
      </c>
      <c r="N77" t="str">
        <f>IFERROR(VLOOKUP(CONCATENATE($C77,$D77,N$1,$E77),AuxFolhas!$A:$E,5,FALSE),"")</f>
        <v/>
      </c>
      <c r="O77" t="str">
        <f>IFERROR(VLOOKUP(CONCATENATE($C77,$D77,O$1,$E77),AuxFolhas!$A:$E,5,FALSE),"")</f>
        <v/>
      </c>
      <c r="P77" t="str">
        <f>IFERROR(VLOOKUP(CONCATENATE($C77,$D77,P$1,$E77),AuxFolhas!$A:$E,5,FALSE),"")</f>
        <v/>
      </c>
      <c r="Q77" t="str">
        <f>IFERROR(VLOOKUP(CONCATENATE($C77,$D77,Q$1,$E77),AuxFolhas!$A:$E,5,FALSE),"")</f>
        <v/>
      </c>
      <c r="R77" t="str">
        <f>IFERROR(VLOOKUP(CONCATENATE($C77,$D77,R$1,$E77),AuxFolhas!$A:$E,5,FALSE),"")</f>
        <v/>
      </c>
      <c r="S77" t="str">
        <f>IFERROR(VLOOKUP(CONCATENATE($C77,$D77,S$1,$E77),AuxFolhas!$A:$E,5,FALSE),"")</f>
        <v/>
      </c>
      <c r="T77">
        <f>IFERROR(VLOOKUP(CONCATENATE($C77,$D77,T$1,$E77),AuxFolhas!$A:$E,5,FALSE),"")</f>
        <v>2230</v>
      </c>
      <c r="U77">
        <f t="shared" si="7"/>
        <v>1</v>
      </c>
    </row>
    <row r="78" spans="1:21" hidden="1">
      <c r="A78" t="str">
        <f t="shared" si="5"/>
        <v>3.1-26</v>
      </c>
      <c r="B78">
        <f t="shared" si="6"/>
        <v>26</v>
      </c>
      <c r="C78">
        <v>3</v>
      </c>
      <c r="D78" t="s">
        <v>2135</v>
      </c>
      <c r="E78" t="s">
        <v>1114</v>
      </c>
      <c r="F78" t="s">
        <v>1163</v>
      </c>
      <c r="H78">
        <f t="shared" si="8"/>
        <v>6690</v>
      </c>
      <c r="I78">
        <f>IFERROR(VLOOKUP(CONCATENATE($C78,$D78,I$1,$E78),AuxFolhas!$A:$E,5,FALSE),"")</f>
        <v>2230</v>
      </c>
      <c r="J78">
        <f>IFERROR(VLOOKUP(CONCATENATE($C78,$D78,J$1,$E78),AuxFolhas!$A:$E,5,FALSE),"")</f>
        <v>2230</v>
      </c>
      <c r="K78">
        <f>IFERROR(VLOOKUP(CONCATENATE($C78,$D78,K$1,$E78),AuxFolhas!$A:$E,5,FALSE),"")</f>
        <v>2230</v>
      </c>
      <c r="L78" t="str">
        <f>IFERROR(VLOOKUP(CONCATENATE($C78,$D78,L$1,$E78),AuxFolhas!$A:$E,5,FALSE),"")</f>
        <v/>
      </c>
      <c r="M78" t="str">
        <f>IFERROR(VLOOKUP(CONCATENATE($C78,$D78,M$1,$E78),AuxFolhas!$A:$E,5,FALSE),"")</f>
        <v/>
      </c>
      <c r="N78" t="str">
        <f>IFERROR(VLOOKUP(CONCATENATE($C78,$D78,N$1,$E78),AuxFolhas!$A:$E,5,FALSE),"")</f>
        <v/>
      </c>
      <c r="O78" t="str">
        <f>IFERROR(VLOOKUP(CONCATENATE($C78,$D78,O$1,$E78),AuxFolhas!$A:$E,5,FALSE),"")</f>
        <v/>
      </c>
      <c r="P78" t="str">
        <f>IFERROR(VLOOKUP(CONCATENATE($C78,$D78,P$1,$E78),AuxFolhas!$A:$E,5,FALSE),"")</f>
        <v/>
      </c>
      <c r="Q78" t="str">
        <f>IFERROR(VLOOKUP(CONCATENATE($C78,$D78,Q$1,$E78),AuxFolhas!$A:$E,5,FALSE),"")</f>
        <v/>
      </c>
      <c r="R78" t="str">
        <f>IFERROR(VLOOKUP(CONCATENATE($C78,$D78,R$1,$E78),AuxFolhas!$A:$E,5,FALSE),"")</f>
        <v/>
      </c>
      <c r="S78" t="str">
        <f>IFERROR(VLOOKUP(CONCATENATE($C78,$D78,S$1,$E78),AuxFolhas!$A:$E,5,FALSE),"")</f>
        <v/>
      </c>
      <c r="T78" t="str">
        <f>IFERROR(VLOOKUP(CONCATENATE($C78,$D78,T$1,$E78),AuxFolhas!$A:$E,5,FALSE),"")</f>
        <v/>
      </c>
      <c r="U78">
        <f t="shared" si="7"/>
        <v>1</v>
      </c>
    </row>
    <row r="79" spans="1:21" hidden="1">
      <c r="A79" t="str">
        <f t="shared" si="5"/>
        <v>3.1-27</v>
      </c>
      <c r="B79">
        <f t="shared" si="6"/>
        <v>27</v>
      </c>
      <c r="C79">
        <v>3</v>
      </c>
      <c r="D79" t="s">
        <v>2751</v>
      </c>
      <c r="E79" t="s">
        <v>1162</v>
      </c>
      <c r="F79" t="s">
        <v>1163</v>
      </c>
      <c r="H79">
        <f t="shared" si="8"/>
        <v>19680</v>
      </c>
      <c r="I79" t="str">
        <f>IFERROR(VLOOKUP(CONCATENATE($C79,$D79,I$1,$E79),AuxFolhas!$A:$E,5,FALSE),"")</f>
        <v/>
      </c>
      <c r="J79" t="str">
        <f>IFERROR(VLOOKUP(CONCATENATE($C79,$D79,J$1,$E79),AuxFolhas!$A:$E,5,FALSE),"")</f>
        <v/>
      </c>
      <c r="K79" t="str">
        <f>IFERROR(VLOOKUP(CONCATENATE($C79,$D79,K$1,$E79),AuxFolhas!$A:$E,5,FALSE),"")</f>
        <v/>
      </c>
      <c r="L79" t="str">
        <f>IFERROR(VLOOKUP(CONCATENATE($C79,$D79,L$1,$E79),AuxFolhas!$A:$E,5,FALSE),"")</f>
        <v/>
      </c>
      <c r="M79" t="str">
        <f>IFERROR(VLOOKUP(CONCATENATE($C79,$D79,M$1,$E79),AuxFolhas!$A:$E,5,FALSE),"")</f>
        <v/>
      </c>
      <c r="N79" t="str">
        <f>IFERROR(VLOOKUP(CONCATENATE($C79,$D79,N$1,$E79),AuxFolhas!$A:$E,5,FALSE),"")</f>
        <v/>
      </c>
      <c r="O79">
        <f>IFERROR(VLOOKUP(CONCATENATE($C79,$D79,O$1,$E79),AuxFolhas!$A:$E,5,FALSE),"")</f>
        <v>3280</v>
      </c>
      <c r="P79">
        <f>IFERROR(VLOOKUP(CONCATENATE($C79,$D79,P$1,$E79),AuxFolhas!$A:$E,5,FALSE),"")</f>
        <v>3280</v>
      </c>
      <c r="Q79">
        <f>IFERROR(VLOOKUP(CONCATENATE($C79,$D79,Q$1,$E79),AuxFolhas!$A:$E,5,FALSE),"")</f>
        <v>3280</v>
      </c>
      <c r="R79">
        <f>IFERROR(VLOOKUP(CONCATENATE($C79,$D79,R$1,$E79),AuxFolhas!$A:$E,5,FALSE),"")</f>
        <v>3280</v>
      </c>
      <c r="S79">
        <f>IFERROR(VLOOKUP(CONCATENATE($C79,$D79,S$1,$E79),AuxFolhas!$A:$E,5,FALSE),"")</f>
        <v>3280</v>
      </c>
      <c r="T79">
        <f>IFERROR(VLOOKUP(CONCATENATE($C79,$D79,T$1,$E79),AuxFolhas!$A:$E,5,FALSE),"")</f>
        <v>3280</v>
      </c>
      <c r="U79">
        <f t="shared" si="7"/>
        <v>1</v>
      </c>
    </row>
    <row r="80" spans="1:21" hidden="1">
      <c r="A80" t="str">
        <f t="shared" si="5"/>
        <v>3.1-28</v>
      </c>
      <c r="B80">
        <f t="shared" si="6"/>
        <v>28</v>
      </c>
      <c r="C80">
        <v>3</v>
      </c>
      <c r="D80" t="s">
        <v>1193</v>
      </c>
      <c r="E80" t="s">
        <v>1162</v>
      </c>
      <c r="F80" t="s">
        <v>1163</v>
      </c>
      <c r="H80">
        <f t="shared" si="8"/>
        <v>39360</v>
      </c>
      <c r="I80">
        <f>IFERROR(VLOOKUP(CONCATENATE($C80,$D80,I$1,$E80),AuxFolhas!$A:$E,5,FALSE),"")</f>
        <v>3280</v>
      </c>
      <c r="J80">
        <f>IFERROR(VLOOKUP(CONCATENATE($C80,$D80,J$1,$E80),AuxFolhas!$A:$E,5,FALSE),"")</f>
        <v>3280</v>
      </c>
      <c r="K80">
        <f>IFERROR(VLOOKUP(CONCATENATE($C80,$D80,K$1,$E80),AuxFolhas!$A:$E,5,FALSE),"")</f>
        <v>3280</v>
      </c>
      <c r="L80">
        <f>IFERROR(VLOOKUP(CONCATENATE($C80,$D80,L$1,$E80),AuxFolhas!$A:$E,5,FALSE),"")</f>
        <v>3280</v>
      </c>
      <c r="M80">
        <f>IFERROR(VLOOKUP(CONCATENATE($C80,$D80,M$1,$E80),AuxFolhas!$A:$E,5,FALSE),"")</f>
        <v>3280</v>
      </c>
      <c r="N80">
        <f>IFERROR(VLOOKUP(CONCATENATE($C80,$D80,N$1,$E80),AuxFolhas!$A:$E,5,FALSE),"")</f>
        <v>3280</v>
      </c>
      <c r="O80">
        <f>IFERROR(VLOOKUP(CONCATENATE($C80,$D80,O$1,$E80),AuxFolhas!$A:$E,5,FALSE),"")</f>
        <v>3280</v>
      </c>
      <c r="P80">
        <f>IFERROR(VLOOKUP(CONCATENATE($C80,$D80,P$1,$E80),AuxFolhas!$A:$E,5,FALSE),"")</f>
        <v>3280</v>
      </c>
      <c r="Q80">
        <f>IFERROR(VLOOKUP(CONCATENATE($C80,$D80,Q$1,$E80),AuxFolhas!$A:$E,5,FALSE),"")</f>
        <v>3280</v>
      </c>
      <c r="R80">
        <f>IFERROR(VLOOKUP(CONCATENATE($C80,$D80,R$1,$E80),AuxFolhas!$A:$E,5,FALSE),"")</f>
        <v>3280</v>
      </c>
      <c r="S80">
        <f>IFERROR(VLOOKUP(CONCATENATE($C80,$D80,S$1,$E80),AuxFolhas!$A:$E,5,FALSE),"")</f>
        <v>3280</v>
      </c>
      <c r="T80">
        <f>IFERROR(VLOOKUP(CONCATENATE($C80,$D80,T$1,$E80),AuxFolhas!$A:$E,5,FALSE),"")</f>
        <v>3280</v>
      </c>
      <c r="U80">
        <f t="shared" si="7"/>
        <v>1</v>
      </c>
    </row>
    <row r="81" spans="1:21" hidden="1">
      <c r="A81" t="str">
        <f t="shared" si="5"/>
        <v>3.1-29</v>
      </c>
      <c r="B81">
        <f t="shared" si="6"/>
        <v>29</v>
      </c>
      <c r="C81">
        <v>3</v>
      </c>
      <c r="D81" t="s">
        <v>1194</v>
      </c>
      <c r="E81" t="s">
        <v>1162</v>
      </c>
      <c r="F81" t="s">
        <v>1163</v>
      </c>
      <c r="H81">
        <f t="shared" si="8"/>
        <v>26240</v>
      </c>
      <c r="I81">
        <f>IFERROR(VLOOKUP(CONCATENATE($C81,$D81,I$1,$E81),AuxFolhas!$A:$E,5,FALSE),"")</f>
        <v>3280</v>
      </c>
      <c r="J81">
        <f>IFERROR(VLOOKUP(CONCATENATE($C81,$D81,J$1,$E81),AuxFolhas!$A:$E,5,FALSE),"")</f>
        <v>3280</v>
      </c>
      <c r="K81">
        <f>IFERROR(VLOOKUP(CONCATENATE($C81,$D81,K$1,$E81),AuxFolhas!$A:$E,5,FALSE),"")</f>
        <v>3280</v>
      </c>
      <c r="L81">
        <f>IFERROR(VLOOKUP(CONCATENATE($C81,$D81,L$1,$E81),AuxFolhas!$A:$E,5,FALSE),"")</f>
        <v>3280</v>
      </c>
      <c r="M81">
        <f>IFERROR(VLOOKUP(CONCATENATE($C81,$D81,M$1,$E81),AuxFolhas!$A:$E,5,FALSE),"")</f>
        <v>3280</v>
      </c>
      <c r="N81">
        <f>IFERROR(VLOOKUP(CONCATENATE($C81,$D81,N$1,$E81),AuxFolhas!$A:$E,5,FALSE),"")</f>
        <v>3280</v>
      </c>
      <c r="O81">
        <f>IFERROR(VLOOKUP(CONCATENATE($C81,$D81,O$1,$E81),AuxFolhas!$A:$E,5,FALSE),"")</f>
        <v>3280</v>
      </c>
      <c r="P81">
        <f>IFERROR(VLOOKUP(CONCATENATE($C81,$D81,P$1,$E81),AuxFolhas!$A:$E,5,FALSE),"")</f>
        <v>3280</v>
      </c>
      <c r="Q81" t="str">
        <f>IFERROR(VLOOKUP(CONCATENATE($C81,$D81,Q$1,$E81),AuxFolhas!$A:$E,5,FALSE),"")</f>
        <v/>
      </c>
      <c r="R81" t="str">
        <f>IFERROR(VLOOKUP(CONCATENATE($C81,$D81,R$1,$E81),AuxFolhas!$A:$E,5,FALSE),"")</f>
        <v/>
      </c>
      <c r="S81" t="str">
        <f>IFERROR(VLOOKUP(CONCATENATE($C81,$D81,S$1,$E81),AuxFolhas!$A:$E,5,FALSE),"")</f>
        <v/>
      </c>
      <c r="T81" t="str">
        <f>IFERROR(VLOOKUP(CONCATENATE($C81,$D81,T$1,$E81),AuxFolhas!$A:$E,5,FALSE),"")</f>
        <v/>
      </c>
      <c r="U81">
        <f t="shared" si="7"/>
        <v>1</v>
      </c>
    </row>
    <row r="82" spans="1:21" hidden="1">
      <c r="A82" t="str">
        <f t="shared" si="5"/>
        <v>3.1-30</v>
      </c>
      <c r="B82">
        <f t="shared" si="6"/>
        <v>30</v>
      </c>
      <c r="C82">
        <v>3</v>
      </c>
      <c r="D82" t="s">
        <v>1545</v>
      </c>
      <c r="E82" t="s">
        <v>1165</v>
      </c>
      <c r="F82" t="s">
        <v>1163</v>
      </c>
      <c r="H82">
        <f t="shared" si="8"/>
        <v>36660</v>
      </c>
      <c r="I82" t="str">
        <f>IFERROR(VLOOKUP(CONCATENATE($C82,$D82,I$1,$E82),AuxFolhas!$A:$E,5,FALSE),"")</f>
        <v/>
      </c>
      <c r="J82" t="str">
        <f>IFERROR(VLOOKUP(CONCATENATE($C82,$D82,J$1,$E82),AuxFolhas!$A:$E,5,FALSE),"")</f>
        <v/>
      </c>
      <c r="K82" t="str">
        <f>IFERROR(VLOOKUP(CONCATENATE($C82,$D82,K$1,$E82),AuxFolhas!$A:$E,5,FALSE),"")</f>
        <v/>
      </c>
      <c r="L82" t="str">
        <f>IFERROR(VLOOKUP(CONCATENATE($C82,$D82,L$1,$E82),AuxFolhas!$A:$E,5,FALSE),"")</f>
        <v/>
      </c>
      <c r="M82" t="str">
        <f>IFERROR(VLOOKUP(CONCATENATE($C82,$D82,M$1,$E82),AuxFolhas!$A:$E,5,FALSE),"")</f>
        <v/>
      </c>
      <c r="N82" t="str">
        <f>IFERROR(VLOOKUP(CONCATENATE($C82,$D82,N$1,$E82),AuxFolhas!$A:$E,5,FALSE),"")</f>
        <v/>
      </c>
      <c r="O82">
        <f>IFERROR(VLOOKUP(CONCATENATE($C82,$D82,O$1,$E82),AuxFolhas!$A:$E,5,FALSE),"")</f>
        <v>6110</v>
      </c>
      <c r="P82">
        <f>IFERROR(VLOOKUP(CONCATENATE($C82,$D82,P$1,$E82),AuxFolhas!$A:$E,5,FALSE),"")</f>
        <v>6110</v>
      </c>
      <c r="Q82">
        <f>IFERROR(VLOOKUP(CONCATENATE($C82,$D82,Q$1,$E82),AuxFolhas!$A:$E,5,FALSE),"")</f>
        <v>6110</v>
      </c>
      <c r="R82">
        <f>IFERROR(VLOOKUP(CONCATENATE($C82,$D82,R$1,$E82),AuxFolhas!$A:$E,5,FALSE),"")</f>
        <v>6110</v>
      </c>
      <c r="S82">
        <f>IFERROR(VLOOKUP(CONCATENATE($C82,$D82,S$1,$E82),AuxFolhas!$A:$E,5,FALSE),"")</f>
        <v>6110</v>
      </c>
      <c r="T82">
        <f>IFERROR(VLOOKUP(CONCATENATE($C82,$D82,T$1,$E82),AuxFolhas!$A:$E,5,FALSE),"")</f>
        <v>6110</v>
      </c>
      <c r="U82">
        <f t="shared" si="7"/>
        <v>2</v>
      </c>
    </row>
    <row r="83" spans="1:21" hidden="1">
      <c r="A83" t="str">
        <f t="shared" si="5"/>
        <v>3.1-31</v>
      </c>
      <c r="B83">
        <f t="shared" si="6"/>
        <v>31</v>
      </c>
      <c r="C83">
        <v>3</v>
      </c>
      <c r="D83" t="s">
        <v>1192</v>
      </c>
      <c r="E83" t="s">
        <v>1117</v>
      </c>
      <c r="F83" t="s">
        <v>1159</v>
      </c>
      <c r="H83">
        <f t="shared" si="8"/>
        <v>9840</v>
      </c>
      <c r="I83">
        <f>IFERROR(VLOOKUP(CONCATENATE($C83,$D83,I$1,$E83),AuxFolhas!$A:$E,5,FALSE),"")</f>
        <v>820</v>
      </c>
      <c r="J83">
        <f>IFERROR(VLOOKUP(CONCATENATE($C83,$D83,J$1,$E83),AuxFolhas!$A:$E,5,FALSE),"")</f>
        <v>820</v>
      </c>
      <c r="K83">
        <f>IFERROR(VLOOKUP(CONCATENATE($C83,$D83,K$1,$E83),AuxFolhas!$A:$E,5,FALSE),"")</f>
        <v>820</v>
      </c>
      <c r="L83">
        <f>IFERROR(VLOOKUP(CONCATENATE($C83,$D83,L$1,$E83),AuxFolhas!$A:$E,5,FALSE),"")</f>
        <v>820</v>
      </c>
      <c r="M83">
        <f>IFERROR(VLOOKUP(CONCATENATE($C83,$D83,M$1,$E83),AuxFolhas!$A:$E,5,FALSE),"")</f>
        <v>820</v>
      </c>
      <c r="N83">
        <f>IFERROR(VLOOKUP(CONCATENATE($C83,$D83,N$1,$E83),AuxFolhas!$A:$E,5,FALSE),"")</f>
        <v>820</v>
      </c>
      <c r="O83">
        <f>IFERROR(VLOOKUP(CONCATENATE($C83,$D83,O$1,$E83),AuxFolhas!$A:$E,5,FALSE),"")</f>
        <v>820</v>
      </c>
      <c r="P83">
        <f>IFERROR(VLOOKUP(CONCATENATE($C83,$D83,P$1,$E83),AuxFolhas!$A:$E,5,FALSE),"")</f>
        <v>820</v>
      </c>
      <c r="Q83">
        <f>IFERROR(VLOOKUP(CONCATENATE($C83,$D83,Q$1,$E83),AuxFolhas!$A:$E,5,FALSE),"")</f>
        <v>820</v>
      </c>
      <c r="R83">
        <f>IFERROR(VLOOKUP(CONCATENATE($C83,$D83,R$1,$E83),AuxFolhas!$A:$E,5,FALSE),"")</f>
        <v>820</v>
      </c>
      <c r="S83">
        <f>IFERROR(VLOOKUP(CONCATENATE($C83,$D83,S$1,$E83),AuxFolhas!$A:$E,5,FALSE),"")</f>
        <v>820</v>
      </c>
      <c r="T83">
        <f>IFERROR(VLOOKUP(CONCATENATE($C83,$D83,T$1,$E83),AuxFolhas!$A:$E,5,FALSE),"")</f>
        <v>820</v>
      </c>
      <c r="U83">
        <f t="shared" si="7"/>
        <v>1</v>
      </c>
    </row>
    <row r="84" spans="1:21" hidden="1">
      <c r="A84" t="str">
        <f t="shared" si="5"/>
        <v>3.1-32</v>
      </c>
      <c r="B84">
        <f t="shared" si="6"/>
        <v>32</v>
      </c>
      <c r="C84">
        <v>3</v>
      </c>
      <c r="D84" t="s">
        <v>1205</v>
      </c>
      <c r="E84" t="s">
        <v>1115</v>
      </c>
      <c r="F84" t="s">
        <v>1159</v>
      </c>
      <c r="H84">
        <f t="shared" si="8"/>
        <v>93000</v>
      </c>
      <c r="I84">
        <f>IFERROR(VLOOKUP(CONCATENATE($C84,$D84,I$1,$E84),AuxFolhas!$A:$E,5,FALSE),"")</f>
        <v>7750</v>
      </c>
      <c r="J84">
        <f>IFERROR(VLOOKUP(CONCATENATE($C84,$D84,J$1,$E84),AuxFolhas!$A:$E,5,FALSE),"")</f>
        <v>7750</v>
      </c>
      <c r="K84">
        <f>IFERROR(VLOOKUP(CONCATENATE($C84,$D84,K$1,$E84),AuxFolhas!$A:$E,5,FALSE),"")</f>
        <v>7750</v>
      </c>
      <c r="L84">
        <f>IFERROR(VLOOKUP(CONCATENATE($C84,$D84,L$1,$E84),AuxFolhas!$A:$E,5,FALSE),"")</f>
        <v>7750</v>
      </c>
      <c r="M84">
        <f>IFERROR(VLOOKUP(CONCATENATE($C84,$D84,M$1,$E84),AuxFolhas!$A:$E,5,FALSE),"")</f>
        <v>7750</v>
      </c>
      <c r="N84">
        <f>IFERROR(VLOOKUP(CONCATENATE($C84,$D84,N$1,$E84),AuxFolhas!$A:$E,5,FALSE),"")</f>
        <v>7750</v>
      </c>
      <c r="O84">
        <f>IFERROR(VLOOKUP(CONCATENATE($C84,$D84,O$1,$E84),AuxFolhas!$A:$E,5,FALSE),"")</f>
        <v>7750</v>
      </c>
      <c r="P84">
        <f>IFERROR(VLOOKUP(CONCATENATE($C84,$D84,P$1,$E84),AuxFolhas!$A:$E,5,FALSE),"")</f>
        <v>7750</v>
      </c>
      <c r="Q84">
        <f>IFERROR(VLOOKUP(CONCATENATE($C84,$D84,Q$1,$E84),AuxFolhas!$A:$E,5,FALSE),"")</f>
        <v>7750</v>
      </c>
      <c r="R84">
        <f>IFERROR(VLOOKUP(CONCATENATE($C84,$D84,R$1,$E84),AuxFolhas!$A:$E,5,FALSE),"")</f>
        <v>7750</v>
      </c>
      <c r="S84">
        <f>IFERROR(VLOOKUP(CONCATENATE($C84,$D84,S$1,$E84),AuxFolhas!$A:$E,5,FALSE),"")</f>
        <v>7750</v>
      </c>
      <c r="T84">
        <f>IFERROR(VLOOKUP(CONCATENATE($C84,$D84,T$1,$E84),AuxFolhas!$A:$E,5,FALSE),"")</f>
        <v>7750</v>
      </c>
      <c r="U84">
        <f t="shared" si="7"/>
        <v>1</v>
      </c>
    </row>
    <row r="85" spans="1:21">
      <c r="A85" t="str">
        <f t="shared" si="5"/>
        <v>3.1-33</v>
      </c>
      <c r="B85">
        <f t="shared" si="6"/>
        <v>33</v>
      </c>
      <c r="C85">
        <v>3</v>
      </c>
      <c r="D85" t="s">
        <v>2136</v>
      </c>
      <c r="E85" t="s">
        <v>1113</v>
      </c>
      <c r="F85" t="s">
        <v>1159</v>
      </c>
      <c r="H85">
        <f t="shared" si="8"/>
        <v>33600</v>
      </c>
      <c r="I85">
        <f>IFERROR(VLOOKUP(CONCATENATE($C85,$D85,I$1,$E85),AuxFolhas!$A:$E,5,FALSE),"")</f>
        <v>2800</v>
      </c>
      <c r="J85">
        <f>IFERROR(VLOOKUP(CONCATENATE($C85,$D85,J$1,$E85),AuxFolhas!$A:$E,5,FALSE),"")</f>
        <v>2800</v>
      </c>
      <c r="K85">
        <f>IFERROR(VLOOKUP(CONCATENATE($C85,$D85,K$1,$E85),AuxFolhas!$A:$E,5,FALSE),"")</f>
        <v>2800</v>
      </c>
      <c r="L85">
        <f>IFERROR(VLOOKUP(CONCATENATE($C85,$D85,L$1,$E85),AuxFolhas!$A:$E,5,FALSE),"")</f>
        <v>2800</v>
      </c>
      <c r="M85">
        <f>IFERROR(VLOOKUP(CONCATENATE($C85,$D85,M$1,$E85),AuxFolhas!$A:$E,5,FALSE),"")</f>
        <v>2800</v>
      </c>
      <c r="N85">
        <f>IFERROR(VLOOKUP(CONCATENATE($C85,$D85,N$1,$E85),AuxFolhas!$A:$E,5,FALSE),"")</f>
        <v>2800</v>
      </c>
      <c r="O85">
        <f>IFERROR(VLOOKUP(CONCATENATE($C85,$D85,O$1,$E85),AuxFolhas!$A:$E,5,FALSE),"")</f>
        <v>2800</v>
      </c>
      <c r="P85">
        <f>IFERROR(VLOOKUP(CONCATENATE($C85,$D85,P$1,$E85),AuxFolhas!$A:$E,5,FALSE),"")</f>
        <v>2800</v>
      </c>
      <c r="Q85">
        <f>IFERROR(VLOOKUP(CONCATENATE($C85,$D85,Q$1,$E85),AuxFolhas!$A:$E,5,FALSE),"")</f>
        <v>2800</v>
      </c>
      <c r="R85">
        <f>IFERROR(VLOOKUP(CONCATENATE($C85,$D85,R$1,$E85),AuxFolhas!$A:$E,5,FALSE),"")</f>
        <v>2800</v>
      </c>
      <c r="S85">
        <f>IFERROR(VLOOKUP(CONCATENATE($C85,$D85,S$1,$E85),AuxFolhas!$A:$E,5,FALSE),"")</f>
        <v>2800</v>
      </c>
      <c r="T85">
        <f>IFERROR(VLOOKUP(CONCATENATE($C85,$D85,T$1,$E85),AuxFolhas!$A:$E,5,FALSE),"")</f>
        <v>2800</v>
      </c>
      <c r="U85">
        <f t="shared" si="7"/>
        <v>1</v>
      </c>
    </row>
    <row r="86" spans="1:21" hidden="1">
      <c r="A86" t="str">
        <f t="shared" si="5"/>
        <v>4.1-1</v>
      </c>
      <c r="B86">
        <f t="shared" si="6"/>
        <v>1</v>
      </c>
      <c r="C86">
        <v>4</v>
      </c>
      <c r="D86" t="s">
        <v>2341</v>
      </c>
      <c r="E86" t="s">
        <v>1112</v>
      </c>
      <c r="F86" t="s">
        <v>1163</v>
      </c>
      <c r="H86">
        <f t="shared" si="8"/>
        <v>4800</v>
      </c>
      <c r="I86" t="str">
        <f>IFERROR(VLOOKUP(CONCATENATE($C86,$D86,I$1,$E86),AuxFolhas!$A:$E,5,FALSE),"")</f>
        <v/>
      </c>
      <c r="J86" t="str">
        <f>IFERROR(VLOOKUP(CONCATENATE($C86,$D86,J$1,$E86),AuxFolhas!$A:$E,5,FALSE),"")</f>
        <v/>
      </c>
      <c r="K86" t="str">
        <f>IFERROR(VLOOKUP(CONCATENATE($C86,$D86,K$1,$E86),AuxFolhas!$A:$E,5,FALSE),"")</f>
        <v/>
      </c>
      <c r="L86" t="str">
        <f>IFERROR(VLOOKUP(CONCATENATE($C86,$D86,L$1,$E86),AuxFolhas!$A:$E,5,FALSE),"")</f>
        <v/>
      </c>
      <c r="M86">
        <f>IFERROR(VLOOKUP(CONCATENATE($C86,$D86,M$1,$E86),AuxFolhas!$A:$E,5,FALSE),"")</f>
        <v>600</v>
      </c>
      <c r="N86">
        <f>IFERROR(VLOOKUP(CONCATENATE($C86,$D86,N$1,$E86),AuxFolhas!$A:$E,5,FALSE),"")</f>
        <v>600</v>
      </c>
      <c r="O86">
        <f>IFERROR(VLOOKUP(CONCATENATE($C86,$D86,O$1,$E86),AuxFolhas!$A:$E,5,FALSE),"")</f>
        <v>600</v>
      </c>
      <c r="P86">
        <f>IFERROR(VLOOKUP(CONCATENATE($C86,$D86,P$1,$E86),AuxFolhas!$A:$E,5,FALSE),"")</f>
        <v>600</v>
      </c>
      <c r="Q86">
        <f>IFERROR(VLOOKUP(CONCATENATE($C86,$D86,Q$1,$E86),AuxFolhas!$A:$E,5,FALSE),"")</f>
        <v>600</v>
      </c>
      <c r="R86">
        <f>IFERROR(VLOOKUP(CONCATENATE($C86,$D86,R$1,$E86),AuxFolhas!$A:$E,5,FALSE),"")</f>
        <v>600</v>
      </c>
      <c r="S86">
        <f>IFERROR(VLOOKUP(CONCATENATE($C86,$D86,S$1,$E86),AuxFolhas!$A:$E,5,FALSE),"")</f>
        <v>600</v>
      </c>
      <c r="T86">
        <f>IFERROR(VLOOKUP(CONCATENATE($C86,$D86,T$1,$E86),AuxFolhas!$A:$E,5,FALSE),"")</f>
        <v>600</v>
      </c>
      <c r="U86">
        <f t="shared" si="7"/>
        <v>1</v>
      </c>
    </row>
    <row r="87" spans="1:21" hidden="1">
      <c r="A87" t="str">
        <f t="shared" si="5"/>
        <v>4.1-2</v>
      </c>
      <c r="B87">
        <f t="shared" si="6"/>
        <v>2</v>
      </c>
      <c r="C87">
        <v>4</v>
      </c>
      <c r="D87" t="s">
        <v>1209</v>
      </c>
      <c r="E87" t="s">
        <v>1112</v>
      </c>
      <c r="F87" t="s">
        <v>1163</v>
      </c>
      <c r="H87">
        <f t="shared" si="8"/>
        <v>6600</v>
      </c>
      <c r="I87">
        <f>IFERROR(VLOOKUP(CONCATENATE($C87,$D87,I$1,$E87),AuxFolhas!$A:$E,5,FALSE),"")</f>
        <v>600</v>
      </c>
      <c r="J87">
        <f>IFERROR(VLOOKUP(CONCATENATE($C87,$D87,J$1,$E87),AuxFolhas!$A:$E,5,FALSE),"")</f>
        <v>600</v>
      </c>
      <c r="K87">
        <f>IFERROR(VLOOKUP(CONCATENATE($C87,$D87,K$1,$E87),AuxFolhas!$A:$E,5,FALSE),"")</f>
        <v>600</v>
      </c>
      <c r="L87">
        <f>IFERROR(VLOOKUP(CONCATENATE($C87,$D87,L$1,$E87),AuxFolhas!$A:$E,5,FALSE),"")</f>
        <v>600</v>
      </c>
      <c r="M87">
        <f>IFERROR(VLOOKUP(CONCATENATE($C87,$D87,M$1,$E87),AuxFolhas!$A:$E,5,FALSE),"")</f>
        <v>600</v>
      </c>
      <c r="N87">
        <f>IFERROR(VLOOKUP(CONCATENATE($C87,$D87,N$1,$E87),AuxFolhas!$A:$E,5,FALSE),"")</f>
        <v>600</v>
      </c>
      <c r="O87">
        <f>IFERROR(VLOOKUP(CONCATENATE($C87,$D87,O$1,$E87),AuxFolhas!$A:$E,5,FALSE),"")</f>
        <v>600</v>
      </c>
      <c r="P87">
        <f>IFERROR(VLOOKUP(CONCATENATE($C87,$D87,P$1,$E87),AuxFolhas!$A:$E,5,FALSE),"")</f>
        <v>600</v>
      </c>
      <c r="Q87">
        <f>IFERROR(VLOOKUP(CONCATENATE($C87,$D87,Q$1,$E87),AuxFolhas!$A:$E,5,FALSE),"")</f>
        <v>600</v>
      </c>
      <c r="R87">
        <f>IFERROR(VLOOKUP(CONCATENATE($C87,$D87,R$1,$E87),AuxFolhas!$A:$E,5,FALSE),"")</f>
        <v>600</v>
      </c>
      <c r="S87">
        <f>IFERROR(VLOOKUP(CONCATENATE($C87,$D87,S$1,$E87),AuxFolhas!$A:$E,5,FALSE),"")</f>
        <v>600</v>
      </c>
      <c r="T87" t="str">
        <f>IFERROR(VLOOKUP(CONCATENATE($C87,$D87,T$1,$E87),AuxFolhas!$A:$E,5,FALSE),"")</f>
        <v/>
      </c>
      <c r="U87">
        <f t="shared" si="7"/>
        <v>1</v>
      </c>
    </row>
    <row r="88" spans="1:21" hidden="1">
      <c r="A88" t="str">
        <f t="shared" si="5"/>
        <v>4.1-3</v>
      </c>
      <c r="B88">
        <f t="shared" si="6"/>
        <v>3</v>
      </c>
      <c r="C88">
        <v>4</v>
      </c>
      <c r="D88" t="s">
        <v>2342</v>
      </c>
      <c r="E88" t="s">
        <v>1112</v>
      </c>
      <c r="F88" t="s">
        <v>1163</v>
      </c>
      <c r="H88">
        <f t="shared" si="8"/>
        <v>4800</v>
      </c>
      <c r="I88" t="str">
        <f>IFERROR(VLOOKUP(CONCATENATE($C88,$D88,I$1,$E88),AuxFolhas!$A:$E,5,FALSE),"")</f>
        <v/>
      </c>
      <c r="J88" t="str">
        <f>IFERROR(VLOOKUP(CONCATENATE($C88,$D88,J$1,$E88),AuxFolhas!$A:$E,5,FALSE),"")</f>
        <v/>
      </c>
      <c r="K88" t="str">
        <f>IFERROR(VLOOKUP(CONCATENATE($C88,$D88,K$1,$E88),AuxFolhas!$A:$E,5,FALSE),"")</f>
        <v/>
      </c>
      <c r="L88" t="str">
        <f>IFERROR(VLOOKUP(CONCATENATE($C88,$D88,L$1,$E88),AuxFolhas!$A:$E,5,FALSE),"")</f>
        <v/>
      </c>
      <c r="M88">
        <f>IFERROR(VLOOKUP(CONCATENATE($C88,$D88,M$1,$E88),AuxFolhas!$A:$E,5,FALSE),"")</f>
        <v>600</v>
      </c>
      <c r="N88">
        <f>IFERROR(VLOOKUP(CONCATENATE($C88,$D88,N$1,$E88),AuxFolhas!$A:$E,5,FALSE),"")</f>
        <v>600</v>
      </c>
      <c r="O88">
        <f>IFERROR(VLOOKUP(CONCATENATE($C88,$D88,O$1,$E88),AuxFolhas!$A:$E,5,FALSE),"")</f>
        <v>600</v>
      </c>
      <c r="P88">
        <f>IFERROR(VLOOKUP(CONCATENATE($C88,$D88,P$1,$E88),AuxFolhas!$A:$E,5,FALSE),"")</f>
        <v>600</v>
      </c>
      <c r="Q88">
        <f>IFERROR(VLOOKUP(CONCATENATE($C88,$D88,Q$1,$E88),AuxFolhas!$A:$E,5,FALSE),"")</f>
        <v>600</v>
      </c>
      <c r="R88">
        <f>IFERROR(VLOOKUP(CONCATENATE($C88,$D88,R$1,$E88),AuxFolhas!$A:$E,5,FALSE),"")</f>
        <v>600</v>
      </c>
      <c r="S88">
        <f>IFERROR(VLOOKUP(CONCATENATE($C88,$D88,S$1,$E88),AuxFolhas!$A:$E,5,FALSE),"")</f>
        <v>600</v>
      </c>
      <c r="T88">
        <f>IFERROR(VLOOKUP(CONCATENATE($C88,$D88,T$1,$E88),AuxFolhas!$A:$E,5,FALSE),"")</f>
        <v>600</v>
      </c>
      <c r="U88">
        <f t="shared" si="7"/>
        <v>1</v>
      </c>
    </row>
    <row r="89" spans="1:21" hidden="1">
      <c r="A89" t="str">
        <f t="shared" si="5"/>
        <v>4.1-4</v>
      </c>
      <c r="B89">
        <f t="shared" si="6"/>
        <v>4</v>
      </c>
      <c r="C89">
        <v>4</v>
      </c>
      <c r="D89" t="s">
        <v>1210</v>
      </c>
      <c r="E89" t="s">
        <v>1112</v>
      </c>
      <c r="F89" t="s">
        <v>1163</v>
      </c>
      <c r="H89">
        <f t="shared" si="8"/>
        <v>6000</v>
      </c>
      <c r="I89">
        <f>IFERROR(VLOOKUP(CONCATENATE($C89,$D89,I$1,$E89),AuxFolhas!$A:$E,5,FALSE),"")</f>
        <v>600</v>
      </c>
      <c r="J89">
        <f>IFERROR(VLOOKUP(CONCATENATE($C89,$D89,J$1,$E89),AuxFolhas!$A:$E,5,FALSE),"")</f>
        <v>600</v>
      </c>
      <c r="K89">
        <f>IFERROR(VLOOKUP(CONCATENATE($C89,$D89,K$1,$E89),AuxFolhas!$A:$E,5,FALSE),"")</f>
        <v>600</v>
      </c>
      <c r="L89">
        <f>IFERROR(VLOOKUP(CONCATENATE($C89,$D89,L$1,$E89),AuxFolhas!$A:$E,5,FALSE),"")</f>
        <v>600</v>
      </c>
      <c r="M89">
        <f>IFERROR(VLOOKUP(CONCATENATE($C89,$D89,M$1,$E89),AuxFolhas!$A:$E,5,FALSE),"")</f>
        <v>600</v>
      </c>
      <c r="N89">
        <f>IFERROR(VLOOKUP(CONCATENATE($C89,$D89,N$1,$E89),AuxFolhas!$A:$E,5,FALSE),"")</f>
        <v>600</v>
      </c>
      <c r="O89">
        <f>IFERROR(VLOOKUP(CONCATENATE($C89,$D89,O$1,$E89),AuxFolhas!$A:$E,5,FALSE),"")</f>
        <v>600</v>
      </c>
      <c r="P89">
        <f>IFERROR(VLOOKUP(CONCATENATE($C89,$D89,P$1,$E89),AuxFolhas!$A:$E,5,FALSE),"")</f>
        <v>600</v>
      </c>
      <c r="Q89">
        <f>IFERROR(VLOOKUP(CONCATENATE($C89,$D89,Q$1,$E89),AuxFolhas!$A:$E,5,FALSE),"")</f>
        <v>600</v>
      </c>
      <c r="R89">
        <f>IFERROR(VLOOKUP(CONCATENATE($C89,$D89,R$1,$E89),AuxFolhas!$A:$E,5,FALSE),"")</f>
        <v>600</v>
      </c>
      <c r="S89" t="str">
        <f>IFERROR(VLOOKUP(CONCATENATE($C89,$D89,S$1,$E89),AuxFolhas!$A:$E,5,FALSE),"")</f>
        <v/>
      </c>
      <c r="T89" t="str">
        <f>IFERROR(VLOOKUP(CONCATENATE($C89,$D89,T$1,$E89),AuxFolhas!$A:$E,5,FALSE),"")</f>
        <v/>
      </c>
      <c r="U89">
        <f t="shared" si="7"/>
        <v>1</v>
      </c>
    </row>
    <row r="90" spans="1:21" hidden="1">
      <c r="A90" t="str">
        <f t="shared" si="5"/>
        <v>4.1-5</v>
      </c>
      <c r="B90">
        <f t="shared" si="6"/>
        <v>5</v>
      </c>
      <c r="C90">
        <v>4</v>
      </c>
      <c r="D90" t="s">
        <v>3749</v>
      </c>
      <c r="E90" t="s">
        <v>1112</v>
      </c>
      <c r="F90" t="s">
        <v>1163</v>
      </c>
      <c r="H90">
        <f t="shared" si="8"/>
        <v>600</v>
      </c>
      <c r="I90" t="str">
        <f>IFERROR(VLOOKUP(CONCATENATE($C90,$D90,I$1,$E90),AuxFolhas!$A:$E,5,FALSE),"")</f>
        <v/>
      </c>
      <c r="J90" t="str">
        <f>IFERROR(VLOOKUP(CONCATENATE($C90,$D90,J$1,$E90),AuxFolhas!$A:$E,5,FALSE),"")</f>
        <v/>
      </c>
      <c r="K90" t="str">
        <f>IFERROR(VLOOKUP(CONCATENATE($C90,$D90,K$1,$E90),AuxFolhas!$A:$E,5,FALSE),"")</f>
        <v/>
      </c>
      <c r="L90" t="str">
        <f>IFERROR(VLOOKUP(CONCATENATE($C90,$D90,L$1,$E90),AuxFolhas!$A:$E,5,FALSE),"")</f>
        <v/>
      </c>
      <c r="M90" t="str">
        <f>IFERROR(VLOOKUP(CONCATENATE($C90,$D90,M$1,$E90),AuxFolhas!$A:$E,5,FALSE),"")</f>
        <v/>
      </c>
      <c r="N90" t="str">
        <f>IFERROR(VLOOKUP(CONCATENATE($C90,$D90,N$1,$E90),AuxFolhas!$A:$E,5,FALSE),"")</f>
        <v/>
      </c>
      <c r="O90" t="str">
        <f>IFERROR(VLOOKUP(CONCATENATE($C90,$D90,O$1,$E90),AuxFolhas!$A:$E,5,FALSE),"")</f>
        <v/>
      </c>
      <c r="P90" t="str">
        <f>IFERROR(VLOOKUP(CONCATENATE($C90,$D90,P$1,$E90),AuxFolhas!$A:$E,5,FALSE),"")</f>
        <v/>
      </c>
      <c r="Q90" t="str">
        <f>IFERROR(VLOOKUP(CONCATENATE($C90,$D90,Q$1,$E90),AuxFolhas!$A:$E,5,FALSE),"")</f>
        <v/>
      </c>
      <c r="R90" t="str">
        <f>IFERROR(VLOOKUP(CONCATENATE($C90,$D90,R$1,$E90),AuxFolhas!$A:$E,5,FALSE),"")</f>
        <v/>
      </c>
      <c r="S90" t="str">
        <f>IFERROR(VLOOKUP(CONCATENATE($C90,$D90,S$1,$E90),AuxFolhas!$A:$E,5,FALSE),"")</f>
        <v/>
      </c>
      <c r="T90">
        <f>IFERROR(VLOOKUP(CONCATENATE($C90,$D90,T$1,$E90),AuxFolhas!$A:$E,5,FALSE),"")</f>
        <v>600</v>
      </c>
      <c r="U90">
        <f t="shared" si="7"/>
        <v>1</v>
      </c>
    </row>
    <row r="91" spans="1:21" hidden="1">
      <c r="A91" t="str">
        <f t="shared" si="5"/>
        <v>4.1-6</v>
      </c>
      <c r="B91">
        <f t="shared" si="6"/>
        <v>6</v>
      </c>
      <c r="C91">
        <v>4</v>
      </c>
      <c r="D91" t="s">
        <v>3750</v>
      </c>
      <c r="E91" t="s">
        <v>1112</v>
      </c>
      <c r="F91" t="s">
        <v>1163</v>
      </c>
      <c r="H91">
        <f t="shared" si="8"/>
        <v>600</v>
      </c>
      <c r="I91" t="str">
        <f>IFERROR(VLOOKUP(CONCATENATE($C91,$D91,I$1,$E91),AuxFolhas!$A:$E,5,FALSE),"")</f>
        <v/>
      </c>
      <c r="J91" t="str">
        <f>IFERROR(VLOOKUP(CONCATENATE($C91,$D91,J$1,$E91),AuxFolhas!$A:$E,5,FALSE),"")</f>
        <v/>
      </c>
      <c r="K91" t="str">
        <f>IFERROR(VLOOKUP(CONCATENATE($C91,$D91,K$1,$E91),AuxFolhas!$A:$E,5,FALSE),"")</f>
        <v/>
      </c>
      <c r="L91" t="str">
        <f>IFERROR(VLOOKUP(CONCATENATE($C91,$D91,L$1,$E91),AuxFolhas!$A:$E,5,FALSE),"")</f>
        <v/>
      </c>
      <c r="M91" t="str">
        <f>IFERROR(VLOOKUP(CONCATENATE($C91,$D91,M$1,$E91),AuxFolhas!$A:$E,5,FALSE),"")</f>
        <v/>
      </c>
      <c r="N91" t="str">
        <f>IFERROR(VLOOKUP(CONCATENATE($C91,$D91,N$1,$E91),AuxFolhas!$A:$E,5,FALSE),"")</f>
        <v/>
      </c>
      <c r="O91" t="str">
        <f>IFERROR(VLOOKUP(CONCATENATE($C91,$D91,O$1,$E91),AuxFolhas!$A:$E,5,FALSE),"")</f>
        <v/>
      </c>
      <c r="P91" t="str">
        <f>IFERROR(VLOOKUP(CONCATENATE($C91,$D91,P$1,$E91),AuxFolhas!$A:$E,5,FALSE),"")</f>
        <v/>
      </c>
      <c r="Q91" t="str">
        <f>IFERROR(VLOOKUP(CONCATENATE($C91,$D91,Q$1,$E91),AuxFolhas!$A:$E,5,FALSE),"")</f>
        <v/>
      </c>
      <c r="R91" t="str">
        <f>IFERROR(VLOOKUP(CONCATENATE($C91,$D91,R$1,$E91),AuxFolhas!$A:$E,5,FALSE),"")</f>
        <v/>
      </c>
      <c r="S91" t="str">
        <f>IFERROR(VLOOKUP(CONCATENATE($C91,$D91,S$1,$E91),AuxFolhas!$A:$E,5,FALSE),"")</f>
        <v/>
      </c>
      <c r="T91">
        <f>IFERROR(VLOOKUP(CONCATENATE($C91,$D91,T$1,$E91),AuxFolhas!$A:$E,5,FALSE),"")</f>
        <v>600</v>
      </c>
      <c r="U91">
        <f t="shared" si="7"/>
        <v>1</v>
      </c>
    </row>
    <row r="92" spans="1:21" hidden="1">
      <c r="A92" t="str">
        <f t="shared" si="5"/>
        <v>4.1-7</v>
      </c>
      <c r="B92">
        <f t="shared" si="6"/>
        <v>7</v>
      </c>
      <c r="C92">
        <v>4</v>
      </c>
      <c r="D92" t="s">
        <v>2343</v>
      </c>
      <c r="E92" t="s">
        <v>1112</v>
      </c>
      <c r="F92" t="s">
        <v>1163</v>
      </c>
      <c r="H92">
        <f t="shared" si="8"/>
        <v>5400</v>
      </c>
      <c r="I92" t="str">
        <f>IFERROR(VLOOKUP(CONCATENATE($C92,$D92,I$1,$E92),AuxFolhas!$A:$E,5,FALSE),"")</f>
        <v/>
      </c>
      <c r="J92" t="str">
        <f>IFERROR(VLOOKUP(CONCATENATE($C92,$D92,J$1,$E92),AuxFolhas!$A:$E,5,FALSE),"")</f>
        <v/>
      </c>
      <c r="K92" t="str">
        <f>IFERROR(VLOOKUP(CONCATENATE($C92,$D92,K$1,$E92),AuxFolhas!$A:$E,5,FALSE),"")</f>
        <v/>
      </c>
      <c r="L92">
        <f>IFERROR(VLOOKUP(CONCATENATE($C92,$D92,L$1,$E92),AuxFolhas!$A:$E,5,FALSE),"")</f>
        <v>600</v>
      </c>
      <c r="M92">
        <f>IFERROR(VLOOKUP(CONCATENATE($C92,$D92,M$1,$E92),AuxFolhas!$A:$E,5,FALSE),"")</f>
        <v>600</v>
      </c>
      <c r="N92">
        <f>IFERROR(VLOOKUP(CONCATENATE($C92,$D92,N$1,$E92),AuxFolhas!$A:$E,5,FALSE),"")</f>
        <v>600</v>
      </c>
      <c r="O92">
        <f>IFERROR(VLOOKUP(CONCATENATE($C92,$D92,O$1,$E92),AuxFolhas!$A:$E,5,FALSE),"")</f>
        <v>600</v>
      </c>
      <c r="P92">
        <f>IFERROR(VLOOKUP(CONCATENATE($C92,$D92,P$1,$E92),AuxFolhas!$A:$E,5,FALSE),"")</f>
        <v>600</v>
      </c>
      <c r="Q92">
        <f>IFERROR(VLOOKUP(CONCATENATE($C92,$D92,Q$1,$E92),AuxFolhas!$A:$E,5,FALSE),"")</f>
        <v>600</v>
      </c>
      <c r="R92">
        <f>IFERROR(VLOOKUP(CONCATENATE($C92,$D92,R$1,$E92),AuxFolhas!$A:$E,5,FALSE),"")</f>
        <v>600</v>
      </c>
      <c r="S92">
        <f>IFERROR(VLOOKUP(CONCATENATE($C92,$D92,S$1,$E92),AuxFolhas!$A:$E,5,FALSE),"")</f>
        <v>600</v>
      </c>
      <c r="T92">
        <f>IFERROR(VLOOKUP(CONCATENATE($C92,$D92,T$1,$E92),AuxFolhas!$A:$E,5,FALSE),"")</f>
        <v>600</v>
      </c>
      <c r="U92">
        <f t="shared" si="7"/>
        <v>1</v>
      </c>
    </row>
    <row r="93" spans="1:21" hidden="1">
      <c r="A93" t="str">
        <f t="shared" si="5"/>
        <v>4.1-8</v>
      </c>
      <c r="B93">
        <f t="shared" si="6"/>
        <v>8</v>
      </c>
      <c r="C93">
        <v>4</v>
      </c>
      <c r="D93" t="s">
        <v>2344</v>
      </c>
      <c r="E93" t="s">
        <v>1114</v>
      </c>
      <c r="F93" t="s">
        <v>1163</v>
      </c>
      <c r="H93">
        <f t="shared" si="8"/>
        <v>15610</v>
      </c>
      <c r="I93" t="str">
        <f>IFERROR(VLOOKUP(CONCATENATE($C93,$D93,I$1,$E93),AuxFolhas!$A:$E,5,FALSE),"")</f>
        <v/>
      </c>
      <c r="J93">
        <f>IFERROR(VLOOKUP(CONCATENATE($C93,$D93,J$1,$E93),AuxFolhas!$A:$E,5,FALSE),"")</f>
        <v>2230</v>
      </c>
      <c r="K93">
        <f>IFERROR(VLOOKUP(CONCATENATE($C93,$D93,K$1,$E93),AuxFolhas!$A:$E,5,FALSE),"")</f>
        <v>2230</v>
      </c>
      <c r="L93">
        <f>IFERROR(VLOOKUP(CONCATENATE($C93,$D93,L$1,$E93),AuxFolhas!$A:$E,5,FALSE),"")</f>
        <v>2230</v>
      </c>
      <c r="M93">
        <f>IFERROR(VLOOKUP(CONCATENATE($C93,$D93,M$1,$E93),AuxFolhas!$A:$E,5,FALSE),"")</f>
        <v>2230</v>
      </c>
      <c r="N93">
        <f>IFERROR(VLOOKUP(CONCATENATE($C93,$D93,N$1,$E93),AuxFolhas!$A:$E,5,FALSE),"")</f>
        <v>2230</v>
      </c>
      <c r="O93">
        <f>IFERROR(VLOOKUP(CONCATENATE($C93,$D93,O$1,$E93),AuxFolhas!$A:$E,5,FALSE),"")</f>
        <v>2230</v>
      </c>
      <c r="P93">
        <f>IFERROR(VLOOKUP(CONCATENATE($C93,$D93,P$1,$E93),AuxFolhas!$A:$E,5,FALSE),"")</f>
        <v>2230</v>
      </c>
      <c r="Q93" t="str">
        <f>IFERROR(VLOOKUP(CONCATENATE($C93,$D93,Q$1,$E93),AuxFolhas!$A:$E,5,FALSE),"")</f>
        <v/>
      </c>
      <c r="R93" t="str">
        <f>IFERROR(VLOOKUP(CONCATENATE($C93,$D93,R$1,$E93),AuxFolhas!$A:$E,5,FALSE),"")</f>
        <v/>
      </c>
      <c r="S93" t="str">
        <f>IFERROR(VLOOKUP(CONCATENATE($C93,$D93,S$1,$E93),AuxFolhas!$A:$E,5,FALSE),"")</f>
        <v/>
      </c>
      <c r="T93" t="str">
        <f>IFERROR(VLOOKUP(CONCATENATE($C93,$D93,T$1,$E93),AuxFolhas!$A:$E,5,FALSE),"")</f>
        <v/>
      </c>
      <c r="U93">
        <f t="shared" si="7"/>
        <v>1</v>
      </c>
    </row>
    <row r="94" spans="1:21" hidden="1">
      <c r="A94" t="str">
        <f t="shared" si="5"/>
        <v>4.1-9</v>
      </c>
      <c r="B94">
        <f t="shared" si="6"/>
        <v>9</v>
      </c>
      <c r="C94">
        <v>4</v>
      </c>
      <c r="D94" t="s">
        <v>2753</v>
      </c>
      <c r="E94" t="s">
        <v>1114</v>
      </c>
      <c r="F94" t="s">
        <v>1163</v>
      </c>
      <c r="H94">
        <f t="shared" si="8"/>
        <v>13380</v>
      </c>
      <c r="I94" t="str">
        <f>IFERROR(VLOOKUP(CONCATENATE($C94,$D94,I$1,$E94),AuxFolhas!$A:$E,5,FALSE),"")</f>
        <v/>
      </c>
      <c r="J94" t="str">
        <f>IFERROR(VLOOKUP(CONCATENATE($C94,$D94,J$1,$E94),AuxFolhas!$A:$E,5,FALSE),"")</f>
        <v/>
      </c>
      <c r="K94" t="str">
        <f>IFERROR(VLOOKUP(CONCATENATE($C94,$D94,K$1,$E94),AuxFolhas!$A:$E,5,FALSE),"")</f>
        <v/>
      </c>
      <c r="L94" t="str">
        <f>IFERROR(VLOOKUP(CONCATENATE($C94,$D94,L$1,$E94),AuxFolhas!$A:$E,5,FALSE),"")</f>
        <v/>
      </c>
      <c r="M94" t="str">
        <f>IFERROR(VLOOKUP(CONCATENATE($C94,$D94,M$1,$E94),AuxFolhas!$A:$E,5,FALSE),"")</f>
        <v/>
      </c>
      <c r="N94" t="str">
        <f>IFERROR(VLOOKUP(CONCATENATE($C94,$D94,N$1,$E94),AuxFolhas!$A:$E,5,FALSE),"")</f>
        <v/>
      </c>
      <c r="O94">
        <f>IFERROR(VLOOKUP(CONCATENATE($C94,$D94,O$1,$E94),AuxFolhas!$A:$E,5,FALSE),"")</f>
        <v>2230</v>
      </c>
      <c r="P94">
        <f>IFERROR(VLOOKUP(CONCATENATE($C94,$D94,P$1,$E94),AuxFolhas!$A:$E,5,FALSE),"")</f>
        <v>2230</v>
      </c>
      <c r="Q94">
        <f>IFERROR(VLOOKUP(CONCATENATE($C94,$D94,Q$1,$E94),AuxFolhas!$A:$E,5,FALSE),"")</f>
        <v>2230</v>
      </c>
      <c r="R94">
        <f>IFERROR(VLOOKUP(CONCATENATE($C94,$D94,R$1,$E94),AuxFolhas!$A:$E,5,FALSE),"")</f>
        <v>2230</v>
      </c>
      <c r="S94">
        <f>IFERROR(VLOOKUP(CONCATENATE($C94,$D94,S$1,$E94),AuxFolhas!$A:$E,5,FALSE),"")</f>
        <v>2230</v>
      </c>
      <c r="T94">
        <f>IFERROR(VLOOKUP(CONCATENATE($C94,$D94,T$1,$E94),AuxFolhas!$A:$E,5,FALSE),"")</f>
        <v>2230</v>
      </c>
      <c r="U94">
        <f t="shared" si="7"/>
        <v>1</v>
      </c>
    </row>
    <row r="95" spans="1:21" hidden="1">
      <c r="A95" t="str">
        <f t="shared" si="5"/>
        <v>4.1-10</v>
      </c>
      <c r="B95">
        <f t="shared" si="6"/>
        <v>10</v>
      </c>
      <c r="C95">
        <v>4</v>
      </c>
      <c r="D95" t="s">
        <v>2345</v>
      </c>
      <c r="E95" t="s">
        <v>1114</v>
      </c>
      <c r="F95" t="s">
        <v>1163</v>
      </c>
      <c r="H95">
        <f t="shared" si="8"/>
        <v>24530</v>
      </c>
      <c r="I95" t="str">
        <f>IFERROR(VLOOKUP(CONCATENATE($C95,$D95,I$1,$E95),AuxFolhas!$A:$E,5,FALSE),"")</f>
        <v/>
      </c>
      <c r="J95">
        <f>IFERROR(VLOOKUP(CONCATENATE($C95,$D95,J$1,$E95),AuxFolhas!$A:$E,5,FALSE),"")</f>
        <v>2230</v>
      </c>
      <c r="K95">
        <f>IFERROR(VLOOKUP(CONCATENATE($C95,$D95,K$1,$E95),AuxFolhas!$A:$E,5,FALSE),"")</f>
        <v>2230</v>
      </c>
      <c r="L95">
        <f>IFERROR(VLOOKUP(CONCATENATE($C95,$D95,L$1,$E95),AuxFolhas!$A:$E,5,FALSE),"")</f>
        <v>2230</v>
      </c>
      <c r="M95">
        <f>IFERROR(VLOOKUP(CONCATENATE($C95,$D95,M$1,$E95),AuxFolhas!$A:$E,5,FALSE),"")</f>
        <v>2230</v>
      </c>
      <c r="N95">
        <f>IFERROR(VLOOKUP(CONCATENATE($C95,$D95,N$1,$E95),AuxFolhas!$A:$E,5,FALSE),"")</f>
        <v>2230</v>
      </c>
      <c r="O95">
        <f>IFERROR(VLOOKUP(CONCATENATE($C95,$D95,O$1,$E95),AuxFolhas!$A:$E,5,FALSE),"")</f>
        <v>2230</v>
      </c>
      <c r="P95">
        <f>IFERROR(VLOOKUP(CONCATENATE($C95,$D95,P$1,$E95),AuxFolhas!$A:$E,5,FALSE),"")</f>
        <v>2230</v>
      </c>
      <c r="Q95">
        <f>IFERROR(VLOOKUP(CONCATENATE($C95,$D95,Q$1,$E95),AuxFolhas!$A:$E,5,FALSE),"")</f>
        <v>2230</v>
      </c>
      <c r="R95">
        <f>IFERROR(VLOOKUP(CONCATENATE($C95,$D95,R$1,$E95),AuxFolhas!$A:$E,5,FALSE),"")</f>
        <v>2230</v>
      </c>
      <c r="S95">
        <f>IFERROR(VLOOKUP(CONCATENATE($C95,$D95,S$1,$E95),AuxFolhas!$A:$E,5,FALSE),"")</f>
        <v>2230</v>
      </c>
      <c r="T95">
        <f>IFERROR(VLOOKUP(CONCATENATE($C95,$D95,T$1,$E95),AuxFolhas!$A:$E,5,FALSE),"")</f>
        <v>2230</v>
      </c>
      <c r="U95">
        <f t="shared" si="7"/>
        <v>1</v>
      </c>
    </row>
    <row r="96" spans="1:21" hidden="1">
      <c r="A96" t="str">
        <f t="shared" si="5"/>
        <v>4.1-11</v>
      </c>
      <c r="B96">
        <f t="shared" si="6"/>
        <v>11</v>
      </c>
      <c r="C96">
        <v>4</v>
      </c>
      <c r="D96" t="s">
        <v>1211</v>
      </c>
      <c r="E96" t="s">
        <v>1114</v>
      </c>
      <c r="F96" t="s">
        <v>1163</v>
      </c>
      <c r="H96">
        <f t="shared" si="8"/>
        <v>8920</v>
      </c>
      <c r="I96">
        <f>IFERROR(VLOOKUP(CONCATENATE($C96,$D96,I$1,$E96),AuxFolhas!$A:$E,5,FALSE),"")</f>
        <v>2230</v>
      </c>
      <c r="J96">
        <f>IFERROR(VLOOKUP(CONCATENATE($C96,$D96,J$1,$E96),AuxFolhas!$A:$E,5,FALSE),"")</f>
        <v>2230</v>
      </c>
      <c r="K96">
        <f>IFERROR(VLOOKUP(CONCATENATE($C96,$D96,K$1,$E96),AuxFolhas!$A:$E,5,FALSE),"")</f>
        <v>2230</v>
      </c>
      <c r="L96">
        <f>IFERROR(VLOOKUP(CONCATENATE($C96,$D96,L$1,$E96),AuxFolhas!$A:$E,5,FALSE),"")</f>
        <v>2230</v>
      </c>
      <c r="M96" t="str">
        <f>IFERROR(VLOOKUP(CONCATENATE($C96,$D96,M$1,$E96),AuxFolhas!$A:$E,5,FALSE),"")</f>
        <v/>
      </c>
      <c r="N96" t="str">
        <f>IFERROR(VLOOKUP(CONCATENATE($C96,$D96,N$1,$E96),AuxFolhas!$A:$E,5,FALSE),"")</f>
        <v/>
      </c>
      <c r="O96" t="str">
        <f>IFERROR(VLOOKUP(CONCATENATE($C96,$D96,O$1,$E96),AuxFolhas!$A:$E,5,FALSE),"")</f>
        <v/>
      </c>
      <c r="P96" t="str">
        <f>IFERROR(VLOOKUP(CONCATENATE($C96,$D96,P$1,$E96),AuxFolhas!$A:$E,5,FALSE),"")</f>
        <v/>
      </c>
      <c r="Q96" t="str">
        <f>IFERROR(VLOOKUP(CONCATENATE($C96,$D96,Q$1,$E96),AuxFolhas!$A:$E,5,FALSE),"")</f>
        <v/>
      </c>
      <c r="R96" t="str">
        <f>IFERROR(VLOOKUP(CONCATENATE($C96,$D96,R$1,$E96),AuxFolhas!$A:$E,5,FALSE),"")</f>
        <v/>
      </c>
      <c r="S96" t="str">
        <f>IFERROR(VLOOKUP(CONCATENATE($C96,$D96,S$1,$E96),AuxFolhas!$A:$E,5,FALSE),"")</f>
        <v/>
      </c>
      <c r="T96" t="str">
        <f>IFERROR(VLOOKUP(CONCATENATE($C96,$D96,T$1,$E96),AuxFolhas!$A:$E,5,FALSE),"")</f>
        <v/>
      </c>
      <c r="U96">
        <f t="shared" si="7"/>
        <v>1</v>
      </c>
    </row>
    <row r="97" spans="1:21" hidden="1">
      <c r="A97" t="str">
        <f t="shared" si="5"/>
        <v>4.1-12</v>
      </c>
      <c r="B97">
        <f t="shared" si="6"/>
        <v>12</v>
      </c>
      <c r="C97">
        <v>4</v>
      </c>
      <c r="D97" t="s">
        <v>1212</v>
      </c>
      <c r="E97" t="s">
        <v>1114</v>
      </c>
      <c r="F97" t="s">
        <v>1163</v>
      </c>
      <c r="H97">
        <f t="shared" si="8"/>
        <v>22300</v>
      </c>
      <c r="I97">
        <f>IFERROR(VLOOKUP(CONCATENATE($C97,$D97,I$1,$E97),AuxFolhas!$A:$E,5,FALSE),"")</f>
        <v>2230</v>
      </c>
      <c r="J97">
        <f>IFERROR(VLOOKUP(CONCATENATE($C97,$D97,J$1,$E97),AuxFolhas!$A:$E,5,FALSE),"")</f>
        <v>2230</v>
      </c>
      <c r="K97">
        <f>IFERROR(VLOOKUP(CONCATENATE($C97,$D97,K$1,$E97),AuxFolhas!$A:$E,5,FALSE),"")</f>
        <v>2230</v>
      </c>
      <c r="L97">
        <f>IFERROR(VLOOKUP(CONCATENATE($C97,$D97,L$1,$E97),AuxFolhas!$A:$E,5,FALSE),"")</f>
        <v>2230</v>
      </c>
      <c r="M97">
        <f>IFERROR(VLOOKUP(CONCATENATE($C97,$D97,M$1,$E97),AuxFolhas!$A:$E,5,FALSE),"")</f>
        <v>2230</v>
      </c>
      <c r="N97">
        <f>IFERROR(VLOOKUP(CONCATENATE($C97,$D97,N$1,$E97),AuxFolhas!$A:$E,5,FALSE),"")</f>
        <v>2230</v>
      </c>
      <c r="O97">
        <f>IFERROR(VLOOKUP(CONCATENATE($C97,$D97,O$1,$E97),AuxFolhas!$A:$E,5,FALSE),"")</f>
        <v>2230</v>
      </c>
      <c r="P97">
        <f>IFERROR(VLOOKUP(CONCATENATE($C97,$D97,P$1,$E97),AuxFolhas!$A:$E,5,FALSE),"")</f>
        <v>2230</v>
      </c>
      <c r="Q97">
        <f>IFERROR(VLOOKUP(CONCATENATE($C97,$D97,Q$1,$E97),AuxFolhas!$A:$E,5,FALSE),"")</f>
        <v>2230</v>
      </c>
      <c r="R97">
        <f>IFERROR(VLOOKUP(CONCATENATE($C97,$D97,R$1,$E97),AuxFolhas!$A:$E,5,FALSE),"")</f>
        <v>2230</v>
      </c>
      <c r="S97" t="str">
        <f>IFERROR(VLOOKUP(CONCATENATE($C97,$D97,S$1,$E97),AuxFolhas!$A:$E,5,FALSE),"")</f>
        <v/>
      </c>
      <c r="T97" t="str">
        <f>IFERROR(VLOOKUP(CONCATENATE($C97,$D97,T$1,$E97),AuxFolhas!$A:$E,5,FALSE),"")</f>
        <v/>
      </c>
      <c r="U97">
        <f t="shared" si="7"/>
        <v>2</v>
      </c>
    </row>
    <row r="98" spans="1:21" hidden="1">
      <c r="A98" t="str">
        <f t="shared" ref="A98:A161" si="9">CONCATENATE(C98,".1-",B98)</f>
        <v>4.1-13</v>
      </c>
      <c r="B98">
        <f t="shared" ref="B98:B161" si="10">IF(C98&lt;&gt;C97,1,B97+1)</f>
        <v>13</v>
      </c>
      <c r="C98">
        <v>4</v>
      </c>
      <c r="D98" t="s">
        <v>1213</v>
      </c>
      <c r="E98" t="s">
        <v>1114</v>
      </c>
      <c r="F98" t="s">
        <v>1163</v>
      </c>
      <c r="H98">
        <f t="shared" si="8"/>
        <v>26760</v>
      </c>
      <c r="I98">
        <f>IFERROR(VLOOKUP(CONCATENATE($C98,$D98,I$1,$E98),AuxFolhas!$A:$E,5,FALSE),"")</f>
        <v>2230</v>
      </c>
      <c r="J98">
        <f>IFERROR(VLOOKUP(CONCATENATE($C98,$D98,J$1,$E98),AuxFolhas!$A:$E,5,FALSE),"")</f>
        <v>2230</v>
      </c>
      <c r="K98">
        <f>IFERROR(VLOOKUP(CONCATENATE($C98,$D98,K$1,$E98),AuxFolhas!$A:$E,5,FALSE),"")</f>
        <v>2230</v>
      </c>
      <c r="L98">
        <f>IFERROR(VLOOKUP(CONCATENATE($C98,$D98,L$1,$E98),AuxFolhas!$A:$E,5,FALSE),"")</f>
        <v>2230</v>
      </c>
      <c r="M98">
        <f>IFERROR(VLOOKUP(CONCATENATE($C98,$D98,M$1,$E98),AuxFolhas!$A:$E,5,FALSE),"")</f>
        <v>2230</v>
      </c>
      <c r="N98">
        <f>IFERROR(VLOOKUP(CONCATENATE($C98,$D98,N$1,$E98),AuxFolhas!$A:$E,5,FALSE),"")</f>
        <v>2230</v>
      </c>
      <c r="O98">
        <f>IFERROR(VLOOKUP(CONCATENATE($C98,$D98,O$1,$E98),AuxFolhas!$A:$E,5,FALSE),"")</f>
        <v>2230</v>
      </c>
      <c r="P98">
        <f>IFERROR(VLOOKUP(CONCATENATE($C98,$D98,P$1,$E98),AuxFolhas!$A:$E,5,FALSE),"")</f>
        <v>2230</v>
      </c>
      <c r="Q98">
        <f>IFERROR(VLOOKUP(CONCATENATE($C98,$D98,Q$1,$E98),AuxFolhas!$A:$E,5,FALSE),"")</f>
        <v>2230</v>
      </c>
      <c r="R98">
        <f>IFERROR(VLOOKUP(CONCATENATE($C98,$D98,R$1,$E98),AuxFolhas!$A:$E,5,FALSE),"")</f>
        <v>2230</v>
      </c>
      <c r="S98">
        <f>IFERROR(VLOOKUP(CONCATENATE($C98,$D98,S$1,$E98),AuxFolhas!$A:$E,5,FALSE),"")</f>
        <v>2230</v>
      </c>
      <c r="T98">
        <f>IFERROR(VLOOKUP(CONCATENATE($C98,$D98,T$1,$E98),AuxFolhas!$A:$E,5,FALSE),"")</f>
        <v>2230</v>
      </c>
      <c r="U98">
        <f t="shared" si="7"/>
        <v>1</v>
      </c>
    </row>
    <row r="99" spans="1:21" hidden="1">
      <c r="A99" t="str">
        <f t="shared" si="9"/>
        <v>4.1-14</v>
      </c>
      <c r="B99">
        <f t="shared" si="10"/>
        <v>14</v>
      </c>
      <c r="C99">
        <v>4</v>
      </c>
      <c r="D99" t="s">
        <v>2137</v>
      </c>
      <c r="E99" t="s">
        <v>1114</v>
      </c>
      <c r="F99" t="s">
        <v>1163</v>
      </c>
      <c r="H99">
        <f t="shared" si="8"/>
        <v>26760</v>
      </c>
      <c r="I99">
        <f>IFERROR(VLOOKUP(CONCATENATE($C99,$D99,I$1,$E99),AuxFolhas!$A:$E,5,FALSE),"")</f>
        <v>2230</v>
      </c>
      <c r="J99">
        <f>IFERROR(VLOOKUP(CONCATENATE($C99,$D99,J$1,$E99),AuxFolhas!$A:$E,5,FALSE),"")</f>
        <v>2230</v>
      </c>
      <c r="K99">
        <f>IFERROR(VLOOKUP(CONCATENATE($C99,$D99,K$1,$E99),AuxFolhas!$A:$E,5,FALSE),"")</f>
        <v>2230</v>
      </c>
      <c r="L99">
        <f>IFERROR(VLOOKUP(CONCATENATE($C99,$D99,L$1,$E99),AuxFolhas!$A:$E,5,FALSE),"")</f>
        <v>2230</v>
      </c>
      <c r="M99">
        <f>IFERROR(VLOOKUP(CONCATENATE($C99,$D99,M$1,$E99),AuxFolhas!$A:$E,5,FALSE),"")</f>
        <v>2230</v>
      </c>
      <c r="N99">
        <f>IFERROR(VLOOKUP(CONCATENATE($C99,$D99,N$1,$E99),AuxFolhas!$A:$E,5,FALSE),"")</f>
        <v>2230</v>
      </c>
      <c r="O99">
        <f>IFERROR(VLOOKUP(CONCATENATE($C99,$D99,O$1,$E99),AuxFolhas!$A:$E,5,FALSE),"")</f>
        <v>2230</v>
      </c>
      <c r="P99">
        <f>IFERROR(VLOOKUP(CONCATENATE($C99,$D99,P$1,$E99),AuxFolhas!$A:$E,5,FALSE),"")</f>
        <v>2230</v>
      </c>
      <c r="Q99">
        <f>IFERROR(VLOOKUP(CONCATENATE($C99,$D99,Q$1,$E99),AuxFolhas!$A:$E,5,FALSE),"")</f>
        <v>2230</v>
      </c>
      <c r="R99">
        <f>IFERROR(VLOOKUP(CONCATENATE($C99,$D99,R$1,$E99),AuxFolhas!$A:$E,5,FALSE),"")</f>
        <v>2230</v>
      </c>
      <c r="S99">
        <f>IFERROR(VLOOKUP(CONCATENATE($C99,$D99,S$1,$E99),AuxFolhas!$A:$E,5,FALSE),"")</f>
        <v>2230</v>
      </c>
      <c r="T99">
        <f>IFERROR(VLOOKUP(CONCATENATE($C99,$D99,T$1,$E99),AuxFolhas!$A:$E,5,FALSE),"")</f>
        <v>2230</v>
      </c>
      <c r="U99">
        <f t="shared" si="7"/>
        <v>1</v>
      </c>
    </row>
    <row r="100" spans="1:21" hidden="1">
      <c r="A100" t="str">
        <f t="shared" si="9"/>
        <v>4.1-15</v>
      </c>
      <c r="B100">
        <f t="shared" si="10"/>
        <v>15</v>
      </c>
      <c r="C100">
        <v>4</v>
      </c>
      <c r="D100" t="s">
        <v>2346</v>
      </c>
      <c r="E100" t="s">
        <v>1114</v>
      </c>
      <c r="F100" t="s">
        <v>1163</v>
      </c>
      <c r="H100">
        <f t="shared" si="8"/>
        <v>17840</v>
      </c>
      <c r="I100">
        <f>IFERROR(VLOOKUP(CONCATENATE($C100,$D100,I$1,$E100),AuxFolhas!$A:$E,5,FALSE),"")</f>
        <v>2230</v>
      </c>
      <c r="J100">
        <f>IFERROR(VLOOKUP(CONCATENATE($C100,$D100,J$1,$E100),AuxFolhas!$A:$E,5,FALSE),"")</f>
        <v>2230</v>
      </c>
      <c r="K100">
        <f>IFERROR(VLOOKUP(CONCATENATE($C100,$D100,K$1,$E100),AuxFolhas!$A:$E,5,FALSE),"")</f>
        <v>2230</v>
      </c>
      <c r="L100">
        <f>IFERROR(VLOOKUP(CONCATENATE($C100,$D100,L$1,$E100),AuxFolhas!$A:$E,5,FALSE),"")</f>
        <v>2230</v>
      </c>
      <c r="M100">
        <f>IFERROR(VLOOKUP(CONCATENATE($C100,$D100,M$1,$E100),AuxFolhas!$A:$E,5,FALSE),"")</f>
        <v>2230</v>
      </c>
      <c r="N100">
        <f>IFERROR(VLOOKUP(CONCATENATE($C100,$D100,N$1,$E100),AuxFolhas!$A:$E,5,FALSE),"")</f>
        <v>2230</v>
      </c>
      <c r="O100">
        <f>IFERROR(VLOOKUP(CONCATENATE($C100,$D100,O$1,$E100),AuxFolhas!$A:$E,5,FALSE),"")</f>
        <v>2230</v>
      </c>
      <c r="P100">
        <f>IFERROR(VLOOKUP(CONCATENATE($C100,$D100,P$1,$E100),AuxFolhas!$A:$E,5,FALSE),"")</f>
        <v>2230</v>
      </c>
      <c r="Q100" t="str">
        <f>IFERROR(VLOOKUP(CONCATENATE($C100,$D100,Q$1,$E100),AuxFolhas!$A:$E,5,FALSE),"")</f>
        <v/>
      </c>
      <c r="R100" t="str">
        <f>IFERROR(VLOOKUP(CONCATENATE($C100,$D100,R$1,$E100),AuxFolhas!$A:$E,5,FALSE),"")</f>
        <v/>
      </c>
      <c r="S100" t="str">
        <f>IFERROR(VLOOKUP(CONCATENATE($C100,$D100,S$1,$E100),AuxFolhas!$A:$E,5,FALSE),"")</f>
        <v/>
      </c>
      <c r="T100" t="str">
        <f>IFERROR(VLOOKUP(CONCATENATE($C100,$D100,T$1,$E100),AuxFolhas!$A:$E,5,FALSE),"")</f>
        <v/>
      </c>
      <c r="U100">
        <f t="shared" si="7"/>
        <v>1</v>
      </c>
    </row>
    <row r="101" spans="1:21" hidden="1">
      <c r="A101" t="str">
        <f t="shared" si="9"/>
        <v>4.1-16</v>
      </c>
      <c r="B101">
        <f t="shared" si="10"/>
        <v>16</v>
      </c>
      <c r="C101">
        <v>4</v>
      </c>
      <c r="D101" t="s">
        <v>2347</v>
      </c>
      <c r="E101" t="s">
        <v>1114</v>
      </c>
      <c r="F101" t="s">
        <v>1163</v>
      </c>
      <c r="H101">
        <f t="shared" si="8"/>
        <v>17840</v>
      </c>
      <c r="I101" t="str">
        <f>IFERROR(VLOOKUP(CONCATENATE($C101,$D101,I$1,$E101),AuxFolhas!$A:$E,5,FALSE),"")</f>
        <v/>
      </c>
      <c r="J101" t="str">
        <f>IFERROR(VLOOKUP(CONCATENATE($C101,$D101,J$1,$E101),AuxFolhas!$A:$E,5,FALSE),"")</f>
        <v/>
      </c>
      <c r="K101" t="str">
        <f>IFERROR(VLOOKUP(CONCATENATE($C101,$D101,K$1,$E101),AuxFolhas!$A:$E,5,FALSE),"")</f>
        <v/>
      </c>
      <c r="L101" t="str">
        <f>IFERROR(VLOOKUP(CONCATENATE($C101,$D101,L$1,$E101),AuxFolhas!$A:$E,5,FALSE),"")</f>
        <v/>
      </c>
      <c r="M101">
        <f>IFERROR(VLOOKUP(CONCATENATE($C101,$D101,M$1,$E101),AuxFolhas!$A:$E,5,FALSE),"")</f>
        <v>2230</v>
      </c>
      <c r="N101">
        <f>IFERROR(VLOOKUP(CONCATENATE($C101,$D101,N$1,$E101),AuxFolhas!$A:$E,5,FALSE),"")</f>
        <v>2230</v>
      </c>
      <c r="O101">
        <f>IFERROR(VLOOKUP(CONCATENATE($C101,$D101,O$1,$E101),AuxFolhas!$A:$E,5,FALSE),"")</f>
        <v>2230</v>
      </c>
      <c r="P101">
        <f>IFERROR(VLOOKUP(CONCATENATE($C101,$D101,P$1,$E101),AuxFolhas!$A:$E,5,FALSE),"")</f>
        <v>2230</v>
      </c>
      <c r="Q101">
        <f>IFERROR(VLOOKUP(CONCATENATE($C101,$D101,Q$1,$E101),AuxFolhas!$A:$E,5,FALSE),"")</f>
        <v>2230</v>
      </c>
      <c r="R101">
        <f>IFERROR(VLOOKUP(CONCATENATE($C101,$D101,R$1,$E101),AuxFolhas!$A:$E,5,FALSE),"")</f>
        <v>2230</v>
      </c>
      <c r="S101">
        <f>IFERROR(VLOOKUP(CONCATENATE($C101,$D101,S$1,$E101),AuxFolhas!$A:$E,5,FALSE),"")</f>
        <v>2230</v>
      </c>
      <c r="T101">
        <f>IFERROR(VLOOKUP(CONCATENATE($C101,$D101,T$1,$E101),AuxFolhas!$A:$E,5,FALSE),"")</f>
        <v>2230</v>
      </c>
      <c r="U101">
        <f t="shared" si="7"/>
        <v>1</v>
      </c>
    </row>
    <row r="102" spans="1:21" hidden="1">
      <c r="A102" t="str">
        <f t="shared" si="9"/>
        <v>4.1-17</v>
      </c>
      <c r="B102">
        <f t="shared" si="10"/>
        <v>17</v>
      </c>
      <c r="C102">
        <v>4</v>
      </c>
      <c r="D102" t="s">
        <v>2339</v>
      </c>
      <c r="E102" t="s">
        <v>1162</v>
      </c>
      <c r="F102" t="s">
        <v>1163</v>
      </c>
      <c r="H102">
        <f t="shared" si="8"/>
        <v>36080</v>
      </c>
      <c r="I102" t="str">
        <f>IFERROR(VLOOKUP(CONCATENATE($C102,$D102,I$1,$E102),AuxFolhas!$A:$E,5,FALSE),"")</f>
        <v/>
      </c>
      <c r="J102">
        <f>IFERROR(VLOOKUP(CONCATENATE($C102,$D102,J$1,$E102),AuxFolhas!$A:$E,5,FALSE),"")</f>
        <v>3280</v>
      </c>
      <c r="K102">
        <f>IFERROR(VLOOKUP(CONCATENATE($C102,$D102,K$1,$E102),AuxFolhas!$A:$E,5,FALSE),"")</f>
        <v>3280</v>
      </c>
      <c r="L102">
        <f>IFERROR(VLOOKUP(CONCATENATE($C102,$D102,L$1,$E102),AuxFolhas!$A:$E,5,FALSE),"")</f>
        <v>3280</v>
      </c>
      <c r="M102">
        <f>IFERROR(VLOOKUP(CONCATENATE($C102,$D102,M$1,$E102),AuxFolhas!$A:$E,5,FALSE),"")</f>
        <v>3280</v>
      </c>
      <c r="N102">
        <f>IFERROR(VLOOKUP(CONCATENATE($C102,$D102,N$1,$E102),AuxFolhas!$A:$E,5,FALSE),"")</f>
        <v>3280</v>
      </c>
      <c r="O102">
        <f>IFERROR(VLOOKUP(CONCATENATE($C102,$D102,O$1,$E102),AuxFolhas!$A:$E,5,FALSE),"")</f>
        <v>3280</v>
      </c>
      <c r="P102">
        <f>IFERROR(VLOOKUP(CONCATENATE($C102,$D102,P$1,$E102),AuxFolhas!$A:$E,5,FALSE),"")</f>
        <v>3280</v>
      </c>
      <c r="Q102">
        <f>IFERROR(VLOOKUP(CONCATENATE($C102,$D102,Q$1,$E102),AuxFolhas!$A:$E,5,FALSE),"")</f>
        <v>3280</v>
      </c>
      <c r="R102">
        <f>IFERROR(VLOOKUP(CONCATENATE($C102,$D102,R$1,$E102),AuxFolhas!$A:$E,5,FALSE),"")</f>
        <v>3280</v>
      </c>
      <c r="S102">
        <f>IFERROR(VLOOKUP(CONCATENATE($C102,$D102,S$1,$E102),AuxFolhas!$A:$E,5,FALSE),"")</f>
        <v>3280</v>
      </c>
      <c r="T102">
        <f>IFERROR(VLOOKUP(CONCATENATE($C102,$D102,T$1,$E102),AuxFolhas!$A:$E,5,FALSE),"")</f>
        <v>3280</v>
      </c>
      <c r="U102">
        <f t="shared" si="7"/>
        <v>1</v>
      </c>
    </row>
    <row r="103" spans="1:21" hidden="1">
      <c r="A103" t="str">
        <f t="shared" si="9"/>
        <v>4.1-18</v>
      </c>
      <c r="B103">
        <f t="shared" si="10"/>
        <v>18</v>
      </c>
      <c r="C103">
        <v>4</v>
      </c>
      <c r="D103" t="s">
        <v>2340</v>
      </c>
      <c r="E103" t="s">
        <v>1162</v>
      </c>
      <c r="F103" t="s">
        <v>1163</v>
      </c>
      <c r="H103">
        <f t="shared" si="8"/>
        <v>36080</v>
      </c>
      <c r="I103" t="str">
        <f>IFERROR(VLOOKUP(CONCATENATE($C103,$D103,I$1,$E103),AuxFolhas!$A:$E,5,FALSE),"")</f>
        <v/>
      </c>
      <c r="J103">
        <f>IFERROR(VLOOKUP(CONCATENATE($C103,$D103,J$1,$E103),AuxFolhas!$A:$E,5,FALSE),"")</f>
        <v>3280</v>
      </c>
      <c r="K103">
        <f>IFERROR(VLOOKUP(CONCATENATE($C103,$D103,K$1,$E103),AuxFolhas!$A:$E,5,FALSE),"")</f>
        <v>3280</v>
      </c>
      <c r="L103">
        <f>IFERROR(VLOOKUP(CONCATENATE($C103,$D103,L$1,$E103),AuxFolhas!$A:$E,5,FALSE),"")</f>
        <v>3280</v>
      </c>
      <c r="M103">
        <f>IFERROR(VLOOKUP(CONCATENATE($C103,$D103,M$1,$E103),AuxFolhas!$A:$E,5,FALSE),"")</f>
        <v>3280</v>
      </c>
      <c r="N103">
        <f>IFERROR(VLOOKUP(CONCATENATE($C103,$D103,N$1,$E103),AuxFolhas!$A:$E,5,FALSE),"")</f>
        <v>3280</v>
      </c>
      <c r="O103">
        <f>IFERROR(VLOOKUP(CONCATENATE($C103,$D103,O$1,$E103),AuxFolhas!$A:$E,5,FALSE),"")</f>
        <v>3280</v>
      </c>
      <c r="P103">
        <f>IFERROR(VLOOKUP(CONCATENATE($C103,$D103,P$1,$E103),AuxFolhas!$A:$E,5,FALSE),"")</f>
        <v>3280</v>
      </c>
      <c r="Q103">
        <f>IFERROR(VLOOKUP(CONCATENATE($C103,$D103,Q$1,$E103),AuxFolhas!$A:$E,5,FALSE),"")</f>
        <v>3280</v>
      </c>
      <c r="R103">
        <f>IFERROR(VLOOKUP(CONCATENATE($C103,$D103,R$1,$E103),AuxFolhas!$A:$E,5,FALSE),"")</f>
        <v>3280</v>
      </c>
      <c r="S103">
        <f>IFERROR(VLOOKUP(CONCATENATE($C103,$D103,S$1,$E103),AuxFolhas!$A:$E,5,FALSE),"")</f>
        <v>3280</v>
      </c>
      <c r="T103">
        <f>IFERROR(VLOOKUP(CONCATENATE($C103,$D103,T$1,$E103),AuxFolhas!$A:$E,5,FALSE),"")</f>
        <v>3280</v>
      </c>
      <c r="U103">
        <f t="shared" si="7"/>
        <v>1</v>
      </c>
    </row>
    <row r="104" spans="1:21" hidden="1">
      <c r="A104" t="str">
        <f t="shared" si="9"/>
        <v>4.1-19</v>
      </c>
      <c r="B104">
        <f t="shared" si="10"/>
        <v>19</v>
      </c>
      <c r="C104">
        <v>4</v>
      </c>
      <c r="D104" t="s">
        <v>2892</v>
      </c>
      <c r="E104" t="s">
        <v>1162</v>
      </c>
      <c r="F104" t="s">
        <v>1163</v>
      </c>
      <c r="H104">
        <f t="shared" si="8"/>
        <v>6560</v>
      </c>
      <c r="I104" t="str">
        <f>IFERROR(VLOOKUP(CONCATENATE($C104,$D104,I$1,$E104),AuxFolhas!$A:$E,5,FALSE),"")</f>
        <v/>
      </c>
      <c r="J104" t="str">
        <f>IFERROR(VLOOKUP(CONCATENATE($C104,$D104,J$1,$E104),AuxFolhas!$A:$E,5,FALSE),"")</f>
        <v/>
      </c>
      <c r="K104" t="str">
        <f>IFERROR(VLOOKUP(CONCATENATE($C104,$D104,K$1,$E104),AuxFolhas!$A:$E,5,FALSE),"")</f>
        <v/>
      </c>
      <c r="L104" t="str">
        <f>IFERROR(VLOOKUP(CONCATENATE($C104,$D104,L$1,$E104),AuxFolhas!$A:$E,5,FALSE),"")</f>
        <v/>
      </c>
      <c r="M104" t="str">
        <f>IFERROR(VLOOKUP(CONCATENATE($C104,$D104,M$1,$E104),AuxFolhas!$A:$E,5,FALSE),"")</f>
        <v/>
      </c>
      <c r="N104" t="str">
        <f>IFERROR(VLOOKUP(CONCATENATE($C104,$D104,N$1,$E104),AuxFolhas!$A:$E,5,FALSE),"")</f>
        <v/>
      </c>
      <c r="O104" t="str">
        <f>IFERROR(VLOOKUP(CONCATENATE($C104,$D104,O$1,$E104),AuxFolhas!$A:$E,5,FALSE),"")</f>
        <v/>
      </c>
      <c r="P104" t="str">
        <f>IFERROR(VLOOKUP(CONCATENATE($C104,$D104,P$1,$E104),AuxFolhas!$A:$E,5,FALSE),"")</f>
        <v/>
      </c>
      <c r="Q104" t="str">
        <f>IFERROR(VLOOKUP(CONCATENATE($C104,$D104,Q$1,$E104),AuxFolhas!$A:$E,5,FALSE),"")</f>
        <v/>
      </c>
      <c r="R104" t="str">
        <f>IFERROR(VLOOKUP(CONCATENATE($C104,$D104,R$1,$E104),AuxFolhas!$A:$E,5,FALSE),"")</f>
        <v/>
      </c>
      <c r="S104">
        <f>IFERROR(VLOOKUP(CONCATENATE($C104,$D104,S$1,$E104),AuxFolhas!$A:$E,5,FALSE),"")</f>
        <v>3280</v>
      </c>
      <c r="T104">
        <f>IFERROR(VLOOKUP(CONCATENATE($C104,$D104,T$1,$E104),AuxFolhas!$A:$E,5,FALSE),"")</f>
        <v>3280</v>
      </c>
      <c r="U104">
        <f t="shared" si="7"/>
        <v>2</v>
      </c>
    </row>
    <row r="105" spans="1:21" hidden="1">
      <c r="A105" t="str">
        <f t="shared" si="9"/>
        <v>4.1-20</v>
      </c>
      <c r="B105">
        <f t="shared" si="10"/>
        <v>20</v>
      </c>
      <c r="C105">
        <v>4</v>
      </c>
      <c r="D105" t="s">
        <v>1208</v>
      </c>
      <c r="E105" t="s">
        <v>1162</v>
      </c>
      <c r="F105" t="s">
        <v>1163</v>
      </c>
      <c r="H105">
        <f t="shared" si="8"/>
        <v>9840</v>
      </c>
      <c r="I105">
        <f>IFERROR(VLOOKUP(CONCATENATE($C105,$D105,I$1,$E105),AuxFolhas!$A:$E,5,FALSE),"")</f>
        <v>3280</v>
      </c>
      <c r="J105">
        <f>IFERROR(VLOOKUP(CONCATENATE($C105,$D105,J$1,$E105),AuxFolhas!$A:$E,5,FALSE),"")</f>
        <v>3280</v>
      </c>
      <c r="K105">
        <f>IFERROR(VLOOKUP(CONCATENATE($C105,$D105,K$1,$E105),AuxFolhas!$A:$E,5,FALSE),"")</f>
        <v>3280</v>
      </c>
      <c r="L105" t="str">
        <f>IFERROR(VLOOKUP(CONCATENATE($C105,$D105,L$1,$E105),AuxFolhas!$A:$E,5,FALSE),"")</f>
        <v/>
      </c>
      <c r="M105" t="str">
        <f>IFERROR(VLOOKUP(CONCATENATE($C105,$D105,M$1,$E105),AuxFolhas!$A:$E,5,FALSE),"")</f>
        <v/>
      </c>
      <c r="N105" t="str">
        <f>IFERROR(VLOOKUP(CONCATENATE($C105,$D105,N$1,$E105),AuxFolhas!$A:$E,5,FALSE),"")</f>
        <v/>
      </c>
      <c r="O105" t="str">
        <f>IFERROR(VLOOKUP(CONCATENATE($C105,$D105,O$1,$E105),AuxFolhas!$A:$E,5,FALSE),"")</f>
        <v/>
      </c>
      <c r="P105" t="str">
        <f>IFERROR(VLOOKUP(CONCATENATE($C105,$D105,P$1,$E105),AuxFolhas!$A:$E,5,FALSE),"")</f>
        <v/>
      </c>
      <c r="Q105" t="str">
        <f>IFERROR(VLOOKUP(CONCATENATE($C105,$D105,Q$1,$E105),AuxFolhas!$A:$E,5,FALSE),"")</f>
        <v/>
      </c>
      <c r="R105" t="str">
        <f>IFERROR(VLOOKUP(CONCATENATE($C105,$D105,R$1,$E105),AuxFolhas!$A:$E,5,FALSE),"")</f>
        <v/>
      </c>
      <c r="S105" t="str">
        <f>IFERROR(VLOOKUP(CONCATENATE($C105,$D105,S$1,$E105),AuxFolhas!$A:$E,5,FALSE),"")</f>
        <v/>
      </c>
      <c r="T105" t="str">
        <f>IFERROR(VLOOKUP(CONCATENATE($C105,$D105,T$1,$E105),AuxFolhas!$A:$E,5,FALSE),"")</f>
        <v/>
      </c>
      <c r="U105">
        <f t="shared" si="7"/>
        <v>1</v>
      </c>
    </row>
    <row r="106" spans="1:21" hidden="1">
      <c r="A106" t="str">
        <f t="shared" si="9"/>
        <v>4.1-21</v>
      </c>
      <c r="B106">
        <f t="shared" si="10"/>
        <v>21</v>
      </c>
      <c r="C106">
        <v>4</v>
      </c>
      <c r="D106" t="s">
        <v>3718</v>
      </c>
      <c r="E106" t="s">
        <v>1162</v>
      </c>
      <c r="F106" t="s">
        <v>1163</v>
      </c>
      <c r="H106">
        <f t="shared" si="8"/>
        <v>6560</v>
      </c>
      <c r="I106" t="str">
        <f>IFERROR(VLOOKUP(CONCATENATE($C106,$D106,I$1,$E106),AuxFolhas!$A:$E,5,FALSE),"")</f>
        <v/>
      </c>
      <c r="J106" t="str">
        <f>IFERROR(VLOOKUP(CONCATENATE($C106,$D106,J$1,$E106),AuxFolhas!$A:$E,5,FALSE),"")</f>
        <v/>
      </c>
      <c r="K106" t="str">
        <f>IFERROR(VLOOKUP(CONCATENATE($C106,$D106,K$1,$E106),AuxFolhas!$A:$E,5,FALSE),"")</f>
        <v/>
      </c>
      <c r="L106" t="str">
        <f>IFERROR(VLOOKUP(CONCATENATE($C106,$D106,L$1,$E106),AuxFolhas!$A:$E,5,FALSE),"")</f>
        <v/>
      </c>
      <c r="M106" t="str">
        <f>IFERROR(VLOOKUP(CONCATENATE($C106,$D106,M$1,$E106),AuxFolhas!$A:$E,5,FALSE),"")</f>
        <v/>
      </c>
      <c r="N106" t="str">
        <f>IFERROR(VLOOKUP(CONCATENATE($C106,$D106,N$1,$E106),AuxFolhas!$A:$E,5,FALSE),"")</f>
        <v/>
      </c>
      <c r="O106" t="str">
        <f>IFERROR(VLOOKUP(CONCATENATE($C106,$D106,O$1,$E106),AuxFolhas!$A:$E,5,FALSE),"")</f>
        <v/>
      </c>
      <c r="P106" t="str">
        <f>IFERROR(VLOOKUP(CONCATENATE($C106,$D106,P$1,$E106),AuxFolhas!$A:$E,5,FALSE),"")</f>
        <v/>
      </c>
      <c r="Q106" t="str">
        <f>IFERROR(VLOOKUP(CONCATENATE($C106,$D106,Q$1,$E106),AuxFolhas!$A:$E,5,FALSE),"")</f>
        <v/>
      </c>
      <c r="R106" t="str">
        <f>IFERROR(VLOOKUP(CONCATENATE($C106,$D106,R$1,$E106),AuxFolhas!$A:$E,5,FALSE),"")</f>
        <v/>
      </c>
      <c r="S106">
        <f>IFERROR(VLOOKUP(CONCATENATE($C106,$D106,S$1,$E106),AuxFolhas!$A:$E,5,FALSE),"")</f>
        <v>3280</v>
      </c>
      <c r="T106">
        <f>IFERROR(VLOOKUP(CONCATENATE($C106,$D106,T$1,$E106),AuxFolhas!$A:$E,5,FALSE),"")</f>
        <v>3280</v>
      </c>
      <c r="U106">
        <f t="shared" si="7"/>
        <v>1</v>
      </c>
    </row>
    <row r="107" spans="1:21" hidden="1">
      <c r="A107" t="str">
        <f t="shared" si="9"/>
        <v>4.1-22</v>
      </c>
      <c r="B107">
        <f t="shared" si="10"/>
        <v>22</v>
      </c>
      <c r="C107">
        <v>4</v>
      </c>
      <c r="D107" t="s">
        <v>1214</v>
      </c>
      <c r="E107" t="s">
        <v>1165</v>
      </c>
      <c r="F107" t="s">
        <v>1163</v>
      </c>
      <c r="H107">
        <f t="shared" si="8"/>
        <v>67210</v>
      </c>
      <c r="I107">
        <f>IFERROR(VLOOKUP(CONCATENATE($C107,$D107,I$1,$E107),AuxFolhas!$A:$E,5,FALSE),"")</f>
        <v>6110</v>
      </c>
      <c r="J107">
        <f>IFERROR(VLOOKUP(CONCATENATE($C107,$D107,J$1,$E107),AuxFolhas!$A:$E,5,FALSE),"")</f>
        <v>6110</v>
      </c>
      <c r="K107">
        <f>IFERROR(VLOOKUP(CONCATENATE($C107,$D107,K$1,$E107),AuxFolhas!$A:$E,5,FALSE),"")</f>
        <v>6110</v>
      </c>
      <c r="L107">
        <f>IFERROR(VLOOKUP(CONCATENATE($C107,$D107,L$1,$E107),AuxFolhas!$A:$E,5,FALSE),"")</f>
        <v>6110</v>
      </c>
      <c r="M107">
        <f>IFERROR(VLOOKUP(CONCATENATE($C107,$D107,M$1,$E107),AuxFolhas!$A:$E,5,FALSE),"")</f>
        <v>6110</v>
      </c>
      <c r="N107">
        <f>IFERROR(VLOOKUP(CONCATENATE($C107,$D107,N$1,$E107),AuxFolhas!$A:$E,5,FALSE),"")</f>
        <v>6110</v>
      </c>
      <c r="O107">
        <f>IFERROR(VLOOKUP(CONCATENATE($C107,$D107,O$1,$E107),AuxFolhas!$A:$E,5,FALSE),"")</f>
        <v>6110</v>
      </c>
      <c r="P107">
        <f>IFERROR(VLOOKUP(CONCATENATE($C107,$D107,P$1,$E107),AuxFolhas!$A:$E,5,FALSE),"")</f>
        <v>6110</v>
      </c>
      <c r="Q107">
        <f>IFERROR(VLOOKUP(CONCATENATE($C107,$D107,Q$1,$E107),AuxFolhas!$A:$E,5,FALSE),"")</f>
        <v>6110</v>
      </c>
      <c r="R107">
        <f>IFERROR(VLOOKUP(CONCATENATE($C107,$D107,R$1,$E107),AuxFolhas!$A:$E,5,FALSE),"")</f>
        <v>6110</v>
      </c>
      <c r="S107">
        <f>IFERROR(VLOOKUP(CONCATENATE($C107,$D107,S$1,$E107),AuxFolhas!$A:$E,5,FALSE),"")</f>
        <v>6110</v>
      </c>
      <c r="T107" t="str">
        <f>IFERROR(VLOOKUP(CONCATENATE($C107,$D107,T$1,$E107),AuxFolhas!$A:$E,5,FALSE),"")</f>
        <v/>
      </c>
      <c r="U107">
        <f t="shared" si="7"/>
        <v>1</v>
      </c>
    </row>
    <row r="108" spans="1:21" hidden="1">
      <c r="A108" t="str">
        <f t="shared" si="9"/>
        <v>4.1-23</v>
      </c>
      <c r="B108">
        <f t="shared" si="10"/>
        <v>23</v>
      </c>
      <c r="C108">
        <v>4</v>
      </c>
      <c r="D108" t="s">
        <v>1206</v>
      </c>
      <c r="E108" t="s">
        <v>1117</v>
      </c>
      <c r="F108" t="s">
        <v>1159</v>
      </c>
      <c r="H108">
        <f t="shared" si="8"/>
        <v>9840</v>
      </c>
      <c r="I108">
        <f>IFERROR(VLOOKUP(CONCATENATE($C108,$D108,I$1,$E108),AuxFolhas!$A:$E,5,FALSE),"")</f>
        <v>820</v>
      </c>
      <c r="J108">
        <f>IFERROR(VLOOKUP(CONCATENATE($C108,$D108,J$1,$E108),AuxFolhas!$A:$E,5,FALSE),"")</f>
        <v>820</v>
      </c>
      <c r="K108">
        <f>IFERROR(VLOOKUP(CONCATENATE($C108,$D108,K$1,$E108),AuxFolhas!$A:$E,5,FALSE),"")</f>
        <v>820</v>
      </c>
      <c r="L108">
        <f>IFERROR(VLOOKUP(CONCATENATE($C108,$D108,L$1,$E108),AuxFolhas!$A:$E,5,FALSE),"")</f>
        <v>820</v>
      </c>
      <c r="M108">
        <f>IFERROR(VLOOKUP(CONCATENATE($C108,$D108,M$1,$E108),AuxFolhas!$A:$E,5,FALSE),"")</f>
        <v>820</v>
      </c>
      <c r="N108">
        <f>IFERROR(VLOOKUP(CONCATENATE($C108,$D108,N$1,$E108),AuxFolhas!$A:$E,5,FALSE),"")</f>
        <v>820</v>
      </c>
      <c r="O108">
        <f>IFERROR(VLOOKUP(CONCATENATE($C108,$D108,O$1,$E108),AuxFolhas!$A:$E,5,FALSE),"")</f>
        <v>820</v>
      </c>
      <c r="P108">
        <f>IFERROR(VLOOKUP(CONCATENATE($C108,$D108,P$1,$E108),AuxFolhas!$A:$E,5,FALSE),"")</f>
        <v>820</v>
      </c>
      <c r="Q108">
        <f>IFERROR(VLOOKUP(CONCATENATE($C108,$D108,Q$1,$E108),AuxFolhas!$A:$E,5,FALSE),"")</f>
        <v>820</v>
      </c>
      <c r="R108">
        <f>IFERROR(VLOOKUP(CONCATENATE($C108,$D108,R$1,$E108),AuxFolhas!$A:$E,5,FALSE),"")</f>
        <v>820</v>
      </c>
      <c r="S108">
        <f>IFERROR(VLOOKUP(CONCATENATE($C108,$D108,S$1,$E108),AuxFolhas!$A:$E,5,FALSE),"")</f>
        <v>820</v>
      </c>
      <c r="T108">
        <f>IFERROR(VLOOKUP(CONCATENATE($C108,$D108,T$1,$E108),AuxFolhas!$A:$E,5,FALSE),"")</f>
        <v>820</v>
      </c>
      <c r="U108">
        <f t="shared" si="7"/>
        <v>1</v>
      </c>
    </row>
    <row r="109" spans="1:21" hidden="1">
      <c r="A109" t="str">
        <f t="shared" si="9"/>
        <v>4.1-24</v>
      </c>
      <c r="B109">
        <f t="shared" si="10"/>
        <v>24</v>
      </c>
      <c r="C109">
        <v>4</v>
      </c>
      <c r="D109" t="s">
        <v>1215</v>
      </c>
      <c r="E109" t="s">
        <v>1115</v>
      </c>
      <c r="F109" t="s">
        <v>1159</v>
      </c>
      <c r="H109">
        <f t="shared" si="8"/>
        <v>85250</v>
      </c>
      <c r="I109">
        <f>IFERROR(VLOOKUP(CONCATENATE($C109,$D109,I$1,$E109),AuxFolhas!$A:$E,5,FALSE),"")</f>
        <v>7750</v>
      </c>
      <c r="J109">
        <f>IFERROR(VLOOKUP(CONCATENATE($C109,$D109,J$1,$E109),AuxFolhas!$A:$E,5,FALSE),"")</f>
        <v>7750</v>
      </c>
      <c r="K109">
        <f>IFERROR(VLOOKUP(CONCATENATE($C109,$D109,K$1,$E109),AuxFolhas!$A:$E,5,FALSE),"")</f>
        <v>7750</v>
      </c>
      <c r="L109">
        <f>IFERROR(VLOOKUP(CONCATENATE($C109,$D109,L$1,$E109),AuxFolhas!$A:$E,5,FALSE),"")</f>
        <v>7750</v>
      </c>
      <c r="M109">
        <f>IFERROR(VLOOKUP(CONCATENATE($C109,$D109,M$1,$E109),AuxFolhas!$A:$E,5,FALSE),"")</f>
        <v>7750</v>
      </c>
      <c r="N109" t="str">
        <f>IFERROR(VLOOKUP(CONCATENATE($C109,$D109,N$1,$E109),AuxFolhas!$A:$E,5,FALSE),"")</f>
        <v/>
      </c>
      <c r="O109">
        <f>IFERROR(VLOOKUP(CONCATENATE($C109,$D109,O$1,$E109),AuxFolhas!$A:$E,5,FALSE),"")</f>
        <v>7750</v>
      </c>
      <c r="P109">
        <f>IFERROR(VLOOKUP(CONCATENATE($C109,$D109,P$1,$E109),AuxFolhas!$A:$E,5,FALSE),"")</f>
        <v>7750</v>
      </c>
      <c r="Q109">
        <f>IFERROR(VLOOKUP(CONCATENATE($C109,$D109,Q$1,$E109),AuxFolhas!$A:$E,5,FALSE),"")</f>
        <v>7750</v>
      </c>
      <c r="R109">
        <f>IFERROR(VLOOKUP(CONCATENATE($C109,$D109,R$1,$E109),AuxFolhas!$A:$E,5,FALSE),"")</f>
        <v>7750</v>
      </c>
      <c r="S109">
        <f>IFERROR(VLOOKUP(CONCATENATE($C109,$D109,S$1,$E109),AuxFolhas!$A:$E,5,FALSE),"")</f>
        <v>7750</v>
      </c>
      <c r="T109">
        <f>IFERROR(VLOOKUP(CONCATENATE($C109,$D109,T$1,$E109),AuxFolhas!$A:$E,5,FALSE),"")</f>
        <v>7750</v>
      </c>
      <c r="U109">
        <f t="shared" si="7"/>
        <v>1</v>
      </c>
    </row>
    <row r="110" spans="1:21">
      <c r="A110" t="str">
        <f t="shared" si="9"/>
        <v>4.1-25</v>
      </c>
      <c r="B110">
        <f t="shared" si="10"/>
        <v>25</v>
      </c>
      <c r="C110">
        <v>4</v>
      </c>
      <c r="D110" t="s">
        <v>1207</v>
      </c>
      <c r="E110" t="s">
        <v>1113</v>
      </c>
      <c r="F110" t="s">
        <v>1159</v>
      </c>
      <c r="H110">
        <f t="shared" si="8"/>
        <v>33600</v>
      </c>
      <c r="I110">
        <f>IFERROR(VLOOKUP(CONCATENATE($C110,$D110,I$1,$E110),AuxFolhas!$A:$E,5,FALSE),"")</f>
        <v>2800</v>
      </c>
      <c r="J110">
        <f>IFERROR(VLOOKUP(CONCATENATE($C110,$D110,J$1,$E110),AuxFolhas!$A:$E,5,FALSE),"")</f>
        <v>2800</v>
      </c>
      <c r="K110">
        <f>IFERROR(VLOOKUP(CONCATENATE($C110,$D110,K$1,$E110),AuxFolhas!$A:$E,5,FALSE),"")</f>
        <v>2800</v>
      </c>
      <c r="L110">
        <f>IFERROR(VLOOKUP(CONCATENATE($C110,$D110,L$1,$E110),AuxFolhas!$A:$E,5,FALSE),"")</f>
        <v>2800</v>
      </c>
      <c r="M110">
        <f>IFERROR(VLOOKUP(CONCATENATE($C110,$D110,M$1,$E110),AuxFolhas!$A:$E,5,FALSE),"")</f>
        <v>2800</v>
      </c>
      <c r="N110">
        <f>IFERROR(VLOOKUP(CONCATENATE($C110,$D110,N$1,$E110),AuxFolhas!$A:$E,5,FALSE),"")</f>
        <v>2800</v>
      </c>
      <c r="O110">
        <f>IFERROR(VLOOKUP(CONCATENATE($C110,$D110,O$1,$E110),AuxFolhas!$A:$E,5,FALSE),"")</f>
        <v>2800</v>
      </c>
      <c r="P110">
        <f>IFERROR(VLOOKUP(CONCATENATE($C110,$D110,P$1,$E110),AuxFolhas!$A:$E,5,FALSE),"")</f>
        <v>2800</v>
      </c>
      <c r="Q110">
        <f>IFERROR(VLOOKUP(CONCATENATE($C110,$D110,Q$1,$E110),AuxFolhas!$A:$E,5,FALSE),"")</f>
        <v>2800</v>
      </c>
      <c r="R110">
        <f>IFERROR(VLOOKUP(CONCATENATE($C110,$D110,R$1,$E110),AuxFolhas!$A:$E,5,FALSE),"")</f>
        <v>2800</v>
      </c>
      <c r="S110">
        <f>IFERROR(VLOOKUP(CONCATENATE($C110,$D110,S$1,$E110),AuxFolhas!$A:$E,5,FALSE),"")</f>
        <v>2800</v>
      </c>
      <c r="T110">
        <f>IFERROR(VLOOKUP(CONCATENATE($C110,$D110,T$1,$E110),AuxFolhas!$A:$E,5,FALSE),"")</f>
        <v>2800</v>
      </c>
      <c r="U110">
        <f t="shared" si="7"/>
        <v>1</v>
      </c>
    </row>
    <row r="111" spans="1:21" hidden="1">
      <c r="A111" t="str">
        <f t="shared" si="9"/>
        <v>5.1-1</v>
      </c>
      <c r="B111">
        <f t="shared" si="10"/>
        <v>1</v>
      </c>
      <c r="C111">
        <v>5</v>
      </c>
      <c r="D111" t="s">
        <v>1219</v>
      </c>
      <c r="E111" t="s">
        <v>1112</v>
      </c>
      <c r="F111" t="s">
        <v>1163</v>
      </c>
      <c r="H111">
        <f t="shared" si="8"/>
        <v>3000</v>
      </c>
      <c r="I111">
        <f>IFERROR(VLOOKUP(CONCATENATE($C111,$D111,I$1,$E111),AuxFolhas!$A:$E,5,FALSE),"")</f>
        <v>600</v>
      </c>
      <c r="J111">
        <f>IFERROR(VLOOKUP(CONCATENATE($C111,$D111,J$1,$E111),AuxFolhas!$A:$E,5,FALSE),"")</f>
        <v>600</v>
      </c>
      <c r="K111">
        <f>IFERROR(VLOOKUP(CONCATENATE($C111,$D111,K$1,$E111),AuxFolhas!$A:$E,5,FALSE),"")</f>
        <v>600</v>
      </c>
      <c r="L111">
        <f>IFERROR(VLOOKUP(CONCATENATE($C111,$D111,L$1,$E111),AuxFolhas!$A:$E,5,FALSE),"")</f>
        <v>600</v>
      </c>
      <c r="M111">
        <f>IFERROR(VLOOKUP(CONCATENATE($C111,$D111,M$1,$E111),AuxFolhas!$A:$E,5,FALSE),"")</f>
        <v>600</v>
      </c>
      <c r="N111" t="str">
        <f>IFERROR(VLOOKUP(CONCATENATE($C111,$D111,N$1,$E111),AuxFolhas!$A:$E,5,FALSE),"")</f>
        <v/>
      </c>
      <c r="O111" t="str">
        <f>IFERROR(VLOOKUP(CONCATENATE($C111,$D111,O$1,$E111),AuxFolhas!$A:$E,5,FALSE),"")</f>
        <v/>
      </c>
      <c r="P111" t="str">
        <f>IFERROR(VLOOKUP(CONCATENATE($C111,$D111,P$1,$E111),AuxFolhas!$A:$E,5,FALSE),"")</f>
        <v/>
      </c>
      <c r="Q111" t="str">
        <f>IFERROR(VLOOKUP(CONCATENATE($C111,$D111,Q$1,$E111),AuxFolhas!$A:$E,5,FALSE),"")</f>
        <v/>
      </c>
      <c r="R111" t="str">
        <f>IFERROR(VLOOKUP(CONCATENATE($C111,$D111,R$1,$E111),AuxFolhas!$A:$E,5,FALSE),"")</f>
        <v/>
      </c>
      <c r="S111" t="str">
        <f>IFERROR(VLOOKUP(CONCATENATE($C111,$D111,S$1,$E111),AuxFolhas!$A:$E,5,FALSE),"")</f>
        <v/>
      </c>
      <c r="T111" t="str">
        <f>IFERROR(VLOOKUP(CONCATENATE($C111,$D111,T$1,$E111),AuxFolhas!$A:$E,5,FALSE),"")</f>
        <v/>
      </c>
      <c r="U111">
        <f t="shared" si="7"/>
        <v>1</v>
      </c>
    </row>
    <row r="112" spans="1:21" hidden="1">
      <c r="A112" t="str">
        <f t="shared" si="9"/>
        <v>5.1-2</v>
      </c>
      <c r="B112">
        <f t="shared" si="10"/>
        <v>2</v>
      </c>
      <c r="C112">
        <v>5</v>
      </c>
      <c r="D112" t="s">
        <v>1220</v>
      </c>
      <c r="E112" t="s">
        <v>1112</v>
      </c>
      <c r="F112" t="s">
        <v>1163</v>
      </c>
      <c r="H112">
        <f t="shared" si="8"/>
        <v>3000</v>
      </c>
      <c r="I112">
        <f>IFERROR(VLOOKUP(CONCATENATE($C112,$D112,I$1,$E112),AuxFolhas!$A:$E,5,FALSE),"")</f>
        <v>600</v>
      </c>
      <c r="J112">
        <f>IFERROR(VLOOKUP(CONCATENATE($C112,$D112,J$1,$E112),AuxFolhas!$A:$E,5,FALSE),"")</f>
        <v>600</v>
      </c>
      <c r="K112">
        <f>IFERROR(VLOOKUP(CONCATENATE($C112,$D112,K$1,$E112),AuxFolhas!$A:$E,5,FALSE),"")</f>
        <v>600</v>
      </c>
      <c r="L112">
        <f>IFERROR(VLOOKUP(CONCATENATE($C112,$D112,L$1,$E112),AuxFolhas!$A:$E,5,FALSE),"")</f>
        <v>600</v>
      </c>
      <c r="M112">
        <f>IFERROR(VLOOKUP(CONCATENATE($C112,$D112,M$1,$E112),AuxFolhas!$A:$E,5,FALSE),"")</f>
        <v>600</v>
      </c>
      <c r="N112" t="str">
        <f>IFERROR(VLOOKUP(CONCATENATE($C112,$D112,N$1,$E112),AuxFolhas!$A:$E,5,FALSE),"")</f>
        <v/>
      </c>
      <c r="O112" t="str">
        <f>IFERROR(VLOOKUP(CONCATENATE($C112,$D112,O$1,$E112),AuxFolhas!$A:$E,5,FALSE),"")</f>
        <v/>
      </c>
      <c r="P112" t="str">
        <f>IFERROR(VLOOKUP(CONCATENATE($C112,$D112,P$1,$E112),AuxFolhas!$A:$E,5,FALSE),"")</f>
        <v/>
      </c>
      <c r="Q112" t="str">
        <f>IFERROR(VLOOKUP(CONCATENATE($C112,$D112,Q$1,$E112),AuxFolhas!$A:$E,5,FALSE),"")</f>
        <v/>
      </c>
      <c r="R112" t="str">
        <f>IFERROR(VLOOKUP(CONCATENATE($C112,$D112,R$1,$E112),AuxFolhas!$A:$E,5,FALSE),"")</f>
        <v/>
      </c>
      <c r="S112" t="str">
        <f>IFERROR(VLOOKUP(CONCATENATE($C112,$D112,S$1,$E112),AuxFolhas!$A:$E,5,FALSE),"")</f>
        <v/>
      </c>
      <c r="T112" t="str">
        <f>IFERROR(VLOOKUP(CONCATENATE($C112,$D112,T$1,$E112),AuxFolhas!$A:$E,5,FALSE),"")</f>
        <v/>
      </c>
      <c r="U112">
        <f t="shared" si="7"/>
        <v>1</v>
      </c>
    </row>
    <row r="113" spans="1:21" hidden="1">
      <c r="A113" t="str">
        <f t="shared" si="9"/>
        <v>5.1-3</v>
      </c>
      <c r="B113">
        <f t="shared" si="10"/>
        <v>3</v>
      </c>
      <c r="C113">
        <v>5</v>
      </c>
      <c r="D113" t="s">
        <v>1221</v>
      </c>
      <c r="E113" t="s">
        <v>1112</v>
      </c>
      <c r="F113" t="s">
        <v>1163</v>
      </c>
      <c r="H113">
        <f t="shared" si="8"/>
        <v>2400</v>
      </c>
      <c r="I113">
        <f>IFERROR(VLOOKUP(CONCATENATE($C113,$D113,I$1,$E113),AuxFolhas!$A:$E,5,FALSE),"")</f>
        <v>600</v>
      </c>
      <c r="J113">
        <f>IFERROR(VLOOKUP(CONCATENATE($C113,$D113,J$1,$E113),AuxFolhas!$A:$E,5,FALSE),"")</f>
        <v>600</v>
      </c>
      <c r="K113">
        <f>IFERROR(VLOOKUP(CONCATENATE($C113,$D113,K$1,$E113),AuxFolhas!$A:$E,5,FALSE),"")</f>
        <v>600</v>
      </c>
      <c r="L113">
        <f>IFERROR(VLOOKUP(CONCATENATE($C113,$D113,L$1,$E113),AuxFolhas!$A:$E,5,FALSE),"")</f>
        <v>600</v>
      </c>
      <c r="M113" t="str">
        <f>IFERROR(VLOOKUP(CONCATENATE($C113,$D113,M$1,$E113),AuxFolhas!$A:$E,5,FALSE),"")</f>
        <v/>
      </c>
      <c r="N113" t="str">
        <f>IFERROR(VLOOKUP(CONCATENATE($C113,$D113,N$1,$E113),AuxFolhas!$A:$E,5,FALSE),"")</f>
        <v/>
      </c>
      <c r="O113" t="str">
        <f>IFERROR(VLOOKUP(CONCATENATE($C113,$D113,O$1,$E113),AuxFolhas!$A:$E,5,FALSE),"")</f>
        <v/>
      </c>
      <c r="P113" t="str">
        <f>IFERROR(VLOOKUP(CONCATENATE($C113,$D113,P$1,$E113),AuxFolhas!$A:$E,5,FALSE),"")</f>
        <v/>
      </c>
      <c r="Q113" t="str">
        <f>IFERROR(VLOOKUP(CONCATENATE($C113,$D113,Q$1,$E113),AuxFolhas!$A:$E,5,FALSE),"")</f>
        <v/>
      </c>
      <c r="R113" t="str">
        <f>IFERROR(VLOOKUP(CONCATENATE($C113,$D113,R$1,$E113),AuxFolhas!$A:$E,5,FALSE),"")</f>
        <v/>
      </c>
      <c r="S113" t="str">
        <f>IFERROR(VLOOKUP(CONCATENATE($C113,$D113,S$1,$E113),AuxFolhas!$A:$E,5,FALSE),"")</f>
        <v/>
      </c>
      <c r="T113" t="str">
        <f>IFERROR(VLOOKUP(CONCATENATE($C113,$D113,T$1,$E113),AuxFolhas!$A:$E,5,FALSE),"")</f>
        <v/>
      </c>
      <c r="U113">
        <f t="shared" si="7"/>
        <v>1</v>
      </c>
    </row>
    <row r="114" spans="1:21" hidden="1">
      <c r="A114" t="str">
        <f t="shared" si="9"/>
        <v>5.1-4</v>
      </c>
      <c r="B114">
        <f t="shared" si="10"/>
        <v>4</v>
      </c>
      <c r="C114">
        <v>5</v>
      </c>
      <c r="D114" t="s">
        <v>1222</v>
      </c>
      <c r="E114" t="s">
        <v>1112</v>
      </c>
      <c r="F114" t="s">
        <v>1163</v>
      </c>
      <c r="H114">
        <f t="shared" si="8"/>
        <v>2400</v>
      </c>
      <c r="I114">
        <f>IFERROR(VLOOKUP(CONCATENATE($C114,$D114,I$1,$E114),AuxFolhas!$A:$E,5,FALSE),"")</f>
        <v>600</v>
      </c>
      <c r="J114">
        <f>IFERROR(VLOOKUP(CONCATENATE($C114,$D114,J$1,$E114),AuxFolhas!$A:$E,5,FALSE),"")</f>
        <v>600</v>
      </c>
      <c r="K114">
        <f>IFERROR(VLOOKUP(CONCATENATE($C114,$D114,K$1,$E114),AuxFolhas!$A:$E,5,FALSE),"")</f>
        <v>600</v>
      </c>
      <c r="L114">
        <f>IFERROR(VLOOKUP(CONCATENATE($C114,$D114,L$1,$E114),AuxFolhas!$A:$E,5,FALSE),"")</f>
        <v>600</v>
      </c>
      <c r="M114" t="str">
        <f>IFERROR(VLOOKUP(CONCATENATE($C114,$D114,M$1,$E114),AuxFolhas!$A:$E,5,FALSE),"")</f>
        <v/>
      </c>
      <c r="N114" t="str">
        <f>IFERROR(VLOOKUP(CONCATENATE($C114,$D114,N$1,$E114),AuxFolhas!$A:$E,5,FALSE),"")</f>
        <v/>
      </c>
      <c r="O114" t="str">
        <f>IFERROR(VLOOKUP(CONCATENATE($C114,$D114,O$1,$E114),AuxFolhas!$A:$E,5,FALSE),"")</f>
        <v/>
      </c>
      <c r="P114" t="str">
        <f>IFERROR(VLOOKUP(CONCATENATE($C114,$D114,P$1,$E114),AuxFolhas!$A:$E,5,FALSE),"")</f>
        <v/>
      </c>
      <c r="Q114" t="str">
        <f>IFERROR(VLOOKUP(CONCATENATE($C114,$D114,Q$1,$E114),AuxFolhas!$A:$E,5,FALSE),"")</f>
        <v/>
      </c>
      <c r="R114" t="str">
        <f>IFERROR(VLOOKUP(CONCATENATE($C114,$D114,R$1,$E114),AuxFolhas!$A:$E,5,FALSE),"")</f>
        <v/>
      </c>
      <c r="S114" t="str">
        <f>IFERROR(VLOOKUP(CONCATENATE($C114,$D114,S$1,$E114),AuxFolhas!$A:$E,5,FALSE),"")</f>
        <v/>
      </c>
      <c r="T114" t="str">
        <f>IFERROR(VLOOKUP(CONCATENATE($C114,$D114,T$1,$E114),AuxFolhas!$A:$E,5,FALSE),"")</f>
        <v/>
      </c>
      <c r="U114">
        <f t="shared" si="7"/>
        <v>1</v>
      </c>
    </row>
    <row r="115" spans="1:21" hidden="1">
      <c r="A115" t="str">
        <f t="shared" si="9"/>
        <v>5.1-5</v>
      </c>
      <c r="B115">
        <f t="shared" si="10"/>
        <v>5</v>
      </c>
      <c r="C115">
        <v>5</v>
      </c>
      <c r="D115" t="s">
        <v>1223</v>
      </c>
      <c r="E115" t="s">
        <v>1114</v>
      </c>
      <c r="F115" t="s">
        <v>1163</v>
      </c>
      <c r="H115">
        <f t="shared" si="8"/>
        <v>26760</v>
      </c>
      <c r="I115">
        <f>IFERROR(VLOOKUP(CONCATENATE($C115,$D115,I$1,$E115),AuxFolhas!$A:$E,5,FALSE),"")</f>
        <v>2230</v>
      </c>
      <c r="J115">
        <f>IFERROR(VLOOKUP(CONCATENATE($C115,$D115,J$1,$E115),AuxFolhas!$A:$E,5,FALSE),"")</f>
        <v>2230</v>
      </c>
      <c r="K115">
        <f>IFERROR(VLOOKUP(CONCATENATE($C115,$D115,K$1,$E115),AuxFolhas!$A:$E,5,FALSE),"")</f>
        <v>2230</v>
      </c>
      <c r="L115">
        <f>IFERROR(VLOOKUP(CONCATENATE($C115,$D115,L$1,$E115),AuxFolhas!$A:$E,5,FALSE),"")</f>
        <v>2230</v>
      </c>
      <c r="M115">
        <f>IFERROR(VLOOKUP(CONCATENATE($C115,$D115,M$1,$E115),AuxFolhas!$A:$E,5,FALSE),"")</f>
        <v>2230</v>
      </c>
      <c r="N115">
        <f>IFERROR(VLOOKUP(CONCATENATE($C115,$D115,N$1,$E115),AuxFolhas!$A:$E,5,FALSE),"")</f>
        <v>2230</v>
      </c>
      <c r="O115">
        <f>IFERROR(VLOOKUP(CONCATENATE($C115,$D115,O$1,$E115),AuxFolhas!$A:$E,5,FALSE),"")</f>
        <v>2230</v>
      </c>
      <c r="P115">
        <f>IFERROR(VLOOKUP(CONCATENATE($C115,$D115,P$1,$E115),AuxFolhas!$A:$E,5,FALSE),"")</f>
        <v>2230</v>
      </c>
      <c r="Q115">
        <f>IFERROR(VLOOKUP(CONCATENATE($C115,$D115,Q$1,$E115),AuxFolhas!$A:$E,5,FALSE),"")</f>
        <v>2230</v>
      </c>
      <c r="R115">
        <f>IFERROR(VLOOKUP(CONCATENATE($C115,$D115,R$1,$E115),AuxFolhas!$A:$E,5,FALSE),"")</f>
        <v>2230</v>
      </c>
      <c r="S115">
        <f>IFERROR(VLOOKUP(CONCATENATE($C115,$D115,S$1,$E115),AuxFolhas!$A:$E,5,FALSE),"")</f>
        <v>2230</v>
      </c>
      <c r="T115">
        <f>IFERROR(VLOOKUP(CONCATENATE($C115,$D115,T$1,$E115),AuxFolhas!$A:$E,5,FALSE),"")</f>
        <v>2230</v>
      </c>
      <c r="U115">
        <f t="shared" si="7"/>
        <v>1</v>
      </c>
    </row>
    <row r="116" spans="1:21" hidden="1">
      <c r="A116" t="str">
        <f t="shared" si="9"/>
        <v>5.1-6</v>
      </c>
      <c r="B116">
        <f t="shared" si="10"/>
        <v>6</v>
      </c>
      <c r="C116">
        <v>5</v>
      </c>
      <c r="D116" t="s">
        <v>1224</v>
      </c>
      <c r="E116" t="s">
        <v>1114</v>
      </c>
      <c r="F116" t="s">
        <v>1163</v>
      </c>
      <c r="H116">
        <f t="shared" si="8"/>
        <v>2230</v>
      </c>
      <c r="I116">
        <f>IFERROR(VLOOKUP(CONCATENATE($C116,$D116,I$1,$E116),AuxFolhas!$A:$E,5,FALSE),"")</f>
        <v>2230</v>
      </c>
      <c r="J116" t="str">
        <f>IFERROR(VLOOKUP(CONCATENATE($C116,$D116,J$1,$E116),AuxFolhas!$A:$E,5,FALSE),"")</f>
        <v/>
      </c>
      <c r="K116" t="str">
        <f>IFERROR(VLOOKUP(CONCATENATE($C116,$D116,K$1,$E116),AuxFolhas!$A:$E,5,FALSE),"")</f>
        <v/>
      </c>
      <c r="L116" t="str">
        <f>IFERROR(VLOOKUP(CONCATENATE($C116,$D116,L$1,$E116),AuxFolhas!$A:$E,5,FALSE),"")</f>
        <v/>
      </c>
      <c r="M116" t="str">
        <f>IFERROR(VLOOKUP(CONCATENATE($C116,$D116,M$1,$E116),AuxFolhas!$A:$E,5,FALSE),"")</f>
        <v/>
      </c>
      <c r="N116" t="str">
        <f>IFERROR(VLOOKUP(CONCATENATE($C116,$D116,N$1,$E116),AuxFolhas!$A:$E,5,FALSE),"")</f>
        <v/>
      </c>
      <c r="O116" t="str">
        <f>IFERROR(VLOOKUP(CONCATENATE($C116,$D116,O$1,$E116),AuxFolhas!$A:$E,5,FALSE),"")</f>
        <v/>
      </c>
      <c r="P116" t="str">
        <f>IFERROR(VLOOKUP(CONCATENATE($C116,$D116,P$1,$E116),AuxFolhas!$A:$E,5,FALSE),"")</f>
        <v/>
      </c>
      <c r="Q116" t="str">
        <f>IFERROR(VLOOKUP(CONCATENATE($C116,$D116,Q$1,$E116),AuxFolhas!$A:$E,5,FALSE),"")</f>
        <v/>
      </c>
      <c r="R116" t="str">
        <f>IFERROR(VLOOKUP(CONCATENATE($C116,$D116,R$1,$E116),AuxFolhas!$A:$E,5,FALSE),"")</f>
        <v/>
      </c>
      <c r="S116" t="str">
        <f>IFERROR(VLOOKUP(CONCATENATE($C116,$D116,S$1,$E116),AuxFolhas!$A:$E,5,FALSE),"")</f>
        <v/>
      </c>
      <c r="T116" t="str">
        <f>IFERROR(VLOOKUP(CONCATENATE($C116,$D116,T$1,$E116),AuxFolhas!$A:$E,5,FALSE),"")</f>
        <v/>
      </c>
      <c r="U116">
        <f t="shared" si="7"/>
        <v>1</v>
      </c>
    </row>
    <row r="117" spans="1:21" hidden="1">
      <c r="A117" t="str">
        <f t="shared" si="9"/>
        <v>5.1-7</v>
      </c>
      <c r="B117">
        <f t="shared" si="10"/>
        <v>7</v>
      </c>
      <c r="C117">
        <v>5</v>
      </c>
      <c r="D117" t="s">
        <v>2348</v>
      </c>
      <c r="E117" t="s">
        <v>1114</v>
      </c>
      <c r="F117" t="s">
        <v>1163</v>
      </c>
      <c r="H117">
        <f t="shared" si="8"/>
        <v>20070</v>
      </c>
      <c r="I117" t="str">
        <f>IFERROR(VLOOKUP(CONCATENATE($C117,$D117,I$1,$E117),AuxFolhas!$A:$E,5,FALSE),"")</f>
        <v/>
      </c>
      <c r="J117">
        <f>IFERROR(VLOOKUP(CONCATENATE($C117,$D117,J$1,$E117),AuxFolhas!$A:$E,5,FALSE),"")</f>
        <v>2230</v>
      </c>
      <c r="K117">
        <f>IFERROR(VLOOKUP(CONCATENATE($C117,$D117,K$1,$E117),AuxFolhas!$A:$E,5,FALSE),"")</f>
        <v>2230</v>
      </c>
      <c r="L117">
        <f>IFERROR(VLOOKUP(CONCATENATE($C117,$D117,L$1,$E117),AuxFolhas!$A:$E,5,FALSE),"")</f>
        <v>2230</v>
      </c>
      <c r="M117">
        <f>IFERROR(VLOOKUP(CONCATENATE($C117,$D117,M$1,$E117),AuxFolhas!$A:$E,5,FALSE),"")</f>
        <v>2230</v>
      </c>
      <c r="N117">
        <f>IFERROR(VLOOKUP(CONCATENATE($C117,$D117,N$1,$E117),AuxFolhas!$A:$E,5,FALSE),"")</f>
        <v>2230</v>
      </c>
      <c r="O117">
        <f>IFERROR(VLOOKUP(CONCATENATE($C117,$D117,O$1,$E117),AuxFolhas!$A:$E,5,FALSE),"")</f>
        <v>2230</v>
      </c>
      <c r="P117">
        <f>IFERROR(VLOOKUP(CONCATENATE($C117,$D117,P$1,$E117),AuxFolhas!$A:$E,5,FALSE),"")</f>
        <v>2230</v>
      </c>
      <c r="Q117">
        <f>IFERROR(VLOOKUP(CONCATENATE($C117,$D117,Q$1,$E117),AuxFolhas!$A:$E,5,FALSE),"")</f>
        <v>2230</v>
      </c>
      <c r="R117">
        <f>IFERROR(VLOOKUP(CONCATENATE($C117,$D117,R$1,$E117),AuxFolhas!$A:$E,5,FALSE),"")</f>
        <v>2230</v>
      </c>
      <c r="S117" t="str">
        <f>IFERROR(VLOOKUP(CONCATENATE($C117,$D117,S$1,$E117),AuxFolhas!$A:$E,5,FALSE),"")</f>
        <v/>
      </c>
      <c r="T117" t="str">
        <f>IFERROR(VLOOKUP(CONCATENATE($C117,$D117,T$1,$E117),AuxFolhas!$A:$E,5,FALSE),"")</f>
        <v/>
      </c>
      <c r="U117">
        <f t="shared" si="7"/>
        <v>1</v>
      </c>
    </row>
    <row r="118" spans="1:21" hidden="1">
      <c r="A118" t="str">
        <f t="shared" si="9"/>
        <v>5.1-8</v>
      </c>
      <c r="B118">
        <f t="shared" si="10"/>
        <v>8</v>
      </c>
      <c r="C118">
        <v>5</v>
      </c>
      <c r="D118" t="s">
        <v>1225</v>
      </c>
      <c r="E118" t="s">
        <v>1114</v>
      </c>
      <c r="F118" t="s">
        <v>1163</v>
      </c>
      <c r="H118">
        <f t="shared" si="8"/>
        <v>4460</v>
      </c>
      <c r="I118">
        <f>IFERROR(VLOOKUP(CONCATENATE($C118,$D118,I$1,$E118),AuxFolhas!$A:$E,5,FALSE),"")</f>
        <v>2230</v>
      </c>
      <c r="J118">
        <f>IFERROR(VLOOKUP(CONCATENATE($C118,$D118,J$1,$E118),AuxFolhas!$A:$E,5,FALSE),"")</f>
        <v>2230</v>
      </c>
      <c r="K118" t="str">
        <f>IFERROR(VLOOKUP(CONCATENATE($C118,$D118,K$1,$E118),AuxFolhas!$A:$E,5,FALSE),"")</f>
        <v/>
      </c>
      <c r="L118" t="str">
        <f>IFERROR(VLOOKUP(CONCATENATE($C118,$D118,L$1,$E118),AuxFolhas!$A:$E,5,FALSE),"")</f>
        <v/>
      </c>
      <c r="M118" t="str">
        <f>IFERROR(VLOOKUP(CONCATENATE($C118,$D118,M$1,$E118),AuxFolhas!$A:$E,5,FALSE),"")</f>
        <v/>
      </c>
      <c r="N118" t="str">
        <f>IFERROR(VLOOKUP(CONCATENATE($C118,$D118,N$1,$E118),AuxFolhas!$A:$E,5,FALSE),"")</f>
        <v/>
      </c>
      <c r="O118" t="str">
        <f>IFERROR(VLOOKUP(CONCATENATE($C118,$D118,O$1,$E118),AuxFolhas!$A:$E,5,FALSE),"")</f>
        <v/>
      </c>
      <c r="P118" t="str">
        <f>IFERROR(VLOOKUP(CONCATENATE($C118,$D118,P$1,$E118),AuxFolhas!$A:$E,5,FALSE),"")</f>
        <v/>
      </c>
      <c r="Q118" t="str">
        <f>IFERROR(VLOOKUP(CONCATENATE($C118,$D118,Q$1,$E118),AuxFolhas!$A:$E,5,FALSE),"")</f>
        <v/>
      </c>
      <c r="R118" t="str">
        <f>IFERROR(VLOOKUP(CONCATENATE($C118,$D118,R$1,$E118),AuxFolhas!$A:$E,5,FALSE),"")</f>
        <v/>
      </c>
      <c r="S118" t="str">
        <f>IFERROR(VLOOKUP(CONCATENATE($C118,$D118,S$1,$E118),AuxFolhas!$A:$E,5,FALSE),"")</f>
        <v/>
      </c>
      <c r="T118" t="str">
        <f>IFERROR(VLOOKUP(CONCATENATE($C118,$D118,T$1,$E118),AuxFolhas!$A:$E,5,FALSE),"")</f>
        <v/>
      </c>
      <c r="U118">
        <f t="shared" si="7"/>
        <v>1</v>
      </c>
    </row>
    <row r="119" spans="1:21" hidden="1">
      <c r="A119" t="str">
        <f t="shared" si="9"/>
        <v>5.1-9</v>
      </c>
      <c r="B119">
        <f t="shared" si="10"/>
        <v>9</v>
      </c>
      <c r="C119">
        <v>5</v>
      </c>
      <c r="D119" t="s">
        <v>1226</v>
      </c>
      <c r="E119" t="s">
        <v>1114</v>
      </c>
      <c r="F119" t="s">
        <v>1163</v>
      </c>
      <c r="H119">
        <f t="shared" si="8"/>
        <v>2230</v>
      </c>
      <c r="I119">
        <f>IFERROR(VLOOKUP(CONCATENATE($C119,$D119,I$1,$E119),AuxFolhas!$A:$E,5,FALSE),"")</f>
        <v>2230</v>
      </c>
      <c r="J119" t="str">
        <f>IFERROR(VLOOKUP(CONCATENATE($C119,$D119,J$1,$E119),AuxFolhas!$A:$E,5,FALSE),"")</f>
        <v/>
      </c>
      <c r="K119" t="str">
        <f>IFERROR(VLOOKUP(CONCATENATE($C119,$D119,K$1,$E119),AuxFolhas!$A:$E,5,FALSE),"")</f>
        <v/>
      </c>
      <c r="L119" t="str">
        <f>IFERROR(VLOOKUP(CONCATENATE($C119,$D119,L$1,$E119),AuxFolhas!$A:$E,5,FALSE),"")</f>
        <v/>
      </c>
      <c r="M119" t="str">
        <f>IFERROR(VLOOKUP(CONCATENATE($C119,$D119,M$1,$E119),AuxFolhas!$A:$E,5,FALSE),"")</f>
        <v/>
      </c>
      <c r="N119" t="str">
        <f>IFERROR(VLOOKUP(CONCATENATE($C119,$D119,N$1,$E119),AuxFolhas!$A:$E,5,FALSE),"")</f>
        <v/>
      </c>
      <c r="O119" t="str">
        <f>IFERROR(VLOOKUP(CONCATENATE($C119,$D119,O$1,$E119),AuxFolhas!$A:$E,5,FALSE),"")</f>
        <v/>
      </c>
      <c r="P119" t="str">
        <f>IFERROR(VLOOKUP(CONCATENATE($C119,$D119,P$1,$E119),AuxFolhas!$A:$E,5,FALSE),"")</f>
        <v/>
      </c>
      <c r="Q119" t="str">
        <f>IFERROR(VLOOKUP(CONCATENATE($C119,$D119,Q$1,$E119),AuxFolhas!$A:$E,5,FALSE),"")</f>
        <v/>
      </c>
      <c r="R119" t="str">
        <f>IFERROR(VLOOKUP(CONCATENATE($C119,$D119,R$1,$E119),AuxFolhas!$A:$E,5,FALSE),"")</f>
        <v/>
      </c>
      <c r="S119" t="str">
        <f>IFERROR(VLOOKUP(CONCATENATE($C119,$D119,S$1,$E119),AuxFolhas!$A:$E,5,FALSE),"")</f>
        <v/>
      </c>
      <c r="T119" t="str">
        <f>IFERROR(VLOOKUP(CONCATENATE($C119,$D119,T$1,$E119),AuxFolhas!$A:$E,5,FALSE),"")</f>
        <v/>
      </c>
      <c r="U119">
        <f t="shared" si="7"/>
        <v>1</v>
      </c>
    </row>
    <row r="120" spans="1:21" hidden="1">
      <c r="A120" t="str">
        <f t="shared" si="9"/>
        <v>5.1-10</v>
      </c>
      <c r="B120">
        <f t="shared" si="10"/>
        <v>10</v>
      </c>
      <c r="C120">
        <v>5</v>
      </c>
      <c r="D120" t="s">
        <v>1227</v>
      </c>
      <c r="E120" t="s">
        <v>1114</v>
      </c>
      <c r="F120" t="s">
        <v>1163</v>
      </c>
      <c r="H120">
        <f t="shared" si="8"/>
        <v>4460</v>
      </c>
      <c r="I120">
        <f>IFERROR(VLOOKUP(CONCATENATE($C120,$D120,I$1,$E120),AuxFolhas!$A:$E,5,FALSE),"")</f>
        <v>2230</v>
      </c>
      <c r="J120">
        <f>IFERROR(VLOOKUP(CONCATENATE($C120,$D120,J$1,$E120),AuxFolhas!$A:$E,5,FALSE),"")</f>
        <v>2230</v>
      </c>
      <c r="K120" t="str">
        <f>IFERROR(VLOOKUP(CONCATENATE($C120,$D120,K$1,$E120),AuxFolhas!$A:$E,5,FALSE),"")</f>
        <v/>
      </c>
      <c r="L120" t="str">
        <f>IFERROR(VLOOKUP(CONCATENATE($C120,$D120,L$1,$E120),AuxFolhas!$A:$E,5,FALSE),"")</f>
        <v/>
      </c>
      <c r="M120" t="str">
        <f>IFERROR(VLOOKUP(CONCATENATE($C120,$D120,M$1,$E120),AuxFolhas!$A:$E,5,FALSE),"")</f>
        <v/>
      </c>
      <c r="N120" t="str">
        <f>IFERROR(VLOOKUP(CONCATENATE($C120,$D120,N$1,$E120),AuxFolhas!$A:$E,5,FALSE),"")</f>
        <v/>
      </c>
      <c r="O120" t="str">
        <f>IFERROR(VLOOKUP(CONCATENATE($C120,$D120,O$1,$E120),AuxFolhas!$A:$E,5,FALSE),"")</f>
        <v/>
      </c>
      <c r="P120" t="str">
        <f>IFERROR(VLOOKUP(CONCATENATE($C120,$D120,P$1,$E120),AuxFolhas!$A:$E,5,FALSE),"")</f>
        <v/>
      </c>
      <c r="Q120" t="str">
        <f>IFERROR(VLOOKUP(CONCATENATE($C120,$D120,Q$1,$E120),AuxFolhas!$A:$E,5,FALSE),"")</f>
        <v/>
      </c>
      <c r="R120" t="str">
        <f>IFERROR(VLOOKUP(CONCATENATE($C120,$D120,R$1,$E120),AuxFolhas!$A:$E,5,FALSE),"")</f>
        <v/>
      </c>
      <c r="S120" t="str">
        <f>IFERROR(VLOOKUP(CONCATENATE($C120,$D120,S$1,$E120),AuxFolhas!$A:$E,5,FALSE),"")</f>
        <v/>
      </c>
      <c r="T120" t="str">
        <f>IFERROR(VLOOKUP(CONCATENATE($C120,$D120,T$1,$E120),AuxFolhas!$A:$E,5,FALSE),"")</f>
        <v/>
      </c>
      <c r="U120">
        <f t="shared" si="7"/>
        <v>2</v>
      </c>
    </row>
    <row r="121" spans="1:21" hidden="1">
      <c r="A121" t="str">
        <f t="shared" si="9"/>
        <v>5.1-11</v>
      </c>
      <c r="B121">
        <f t="shared" si="10"/>
        <v>11</v>
      </c>
      <c r="C121">
        <v>5</v>
      </c>
      <c r="D121" t="s">
        <v>1218</v>
      </c>
      <c r="E121" t="s">
        <v>1162</v>
      </c>
      <c r="F121" t="s">
        <v>1163</v>
      </c>
      <c r="H121">
        <f t="shared" si="8"/>
        <v>39360</v>
      </c>
      <c r="I121">
        <f>IFERROR(VLOOKUP(CONCATENATE($C121,$D121,I$1,$E121),AuxFolhas!$A:$E,5,FALSE),"")</f>
        <v>3280</v>
      </c>
      <c r="J121">
        <f>IFERROR(VLOOKUP(CONCATENATE($C121,$D121,J$1,$E121),AuxFolhas!$A:$E,5,FALSE),"")</f>
        <v>3280</v>
      </c>
      <c r="K121">
        <f>IFERROR(VLOOKUP(CONCATENATE($C121,$D121,K$1,$E121),AuxFolhas!$A:$E,5,FALSE),"")</f>
        <v>3280</v>
      </c>
      <c r="L121">
        <f>IFERROR(VLOOKUP(CONCATENATE($C121,$D121,L$1,$E121),AuxFolhas!$A:$E,5,FALSE),"")</f>
        <v>3280</v>
      </c>
      <c r="M121">
        <f>IFERROR(VLOOKUP(CONCATENATE($C121,$D121,M$1,$E121),AuxFolhas!$A:$E,5,FALSE),"")</f>
        <v>3280</v>
      </c>
      <c r="N121">
        <f>IFERROR(VLOOKUP(CONCATENATE($C121,$D121,N$1,$E121),AuxFolhas!$A:$E,5,FALSE),"")</f>
        <v>3280</v>
      </c>
      <c r="O121">
        <f>IFERROR(VLOOKUP(CONCATENATE($C121,$D121,O$1,$E121),AuxFolhas!$A:$E,5,FALSE),"")</f>
        <v>3280</v>
      </c>
      <c r="P121">
        <f>IFERROR(VLOOKUP(CONCATENATE($C121,$D121,P$1,$E121),AuxFolhas!$A:$E,5,FALSE),"")</f>
        <v>3280</v>
      </c>
      <c r="Q121">
        <f>IFERROR(VLOOKUP(CONCATENATE($C121,$D121,Q$1,$E121),AuxFolhas!$A:$E,5,FALSE),"")</f>
        <v>3280</v>
      </c>
      <c r="R121">
        <f>IFERROR(VLOOKUP(CONCATENATE($C121,$D121,R$1,$E121),AuxFolhas!$A:$E,5,FALSE),"")</f>
        <v>3280</v>
      </c>
      <c r="S121">
        <f>IFERROR(VLOOKUP(CONCATENATE($C121,$D121,S$1,$E121),AuxFolhas!$A:$E,5,FALSE),"")</f>
        <v>3280</v>
      </c>
      <c r="T121">
        <f>IFERROR(VLOOKUP(CONCATENATE($C121,$D121,T$1,$E121),AuxFolhas!$A:$E,5,FALSE),"")</f>
        <v>3280</v>
      </c>
      <c r="U121">
        <f t="shared" si="7"/>
        <v>1</v>
      </c>
    </row>
    <row r="122" spans="1:21" hidden="1">
      <c r="A122" t="str">
        <f t="shared" si="9"/>
        <v>5.1-12</v>
      </c>
      <c r="B122">
        <f t="shared" si="10"/>
        <v>12</v>
      </c>
      <c r="C122">
        <v>5</v>
      </c>
      <c r="D122" t="s">
        <v>1227</v>
      </c>
      <c r="E122" t="s">
        <v>1162</v>
      </c>
      <c r="F122" t="s">
        <v>1163</v>
      </c>
      <c r="H122">
        <f t="shared" si="8"/>
        <v>13120</v>
      </c>
      <c r="I122" t="str">
        <f>IFERROR(VLOOKUP(CONCATENATE($C122,$D122,I$1,$E122),AuxFolhas!$A:$E,5,FALSE),"")</f>
        <v/>
      </c>
      <c r="J122" t="str">
        <f>IFERROR(VLOOKUP(CONCATENATE($C122,$D122,J$1,$E122),AuxFolhas!$A:$E,5,FALSE),"")</f>
        <v/>
      </c>
      <c r="K122" t="str">
        <f>IFERROR(VLOOKUP(CONCATENATE($C122,$D122,K$1,$E122),AuxFolhas!$A:$E,5,FALSE),"")</f>
        <v/>
      </c>
      <c r="L122" t="str">
        <f>IFERROR(VLOOKUP(CONCATENATE($C122,$D122,L$1,$E122),AuxFolhas!$A:$E,5,FALSE),"")</f>
        <v/>
      </c>
      <c r="M122" t="str">
        <f>IFERROR(VLOOKUP(CONCATENATE($C122,$D122,M$1,$E122),AuxFolhas!$A:$E,5,FALSE),"")</f>
        <v/>
      </c>
      <c r="N122" t="str">
        <f>IFERROR(VLOOKUP(CONCATENATE($C122,$D122,N$1,$E122),AuxFolhas!$A:$E,5,FALSE),"")</f>
        <v/>
      </c>
      <c r="O122" t="str">
        <f>IFERROR(VLOOKUP(CONCATENATE($C122,$D122,O$1,$E122),AuxFolhas!$A:$E,5,FALSE),"")</f>
        <v/>
      </c>
      <c r="P122" t="str">
        <f>IFERROR(VLOOKUP(CONCATENATE($C122,$D122,P$1,$E122),AuxFolhas!$A:$E,5,FALSE),"")</f>
        <v/>
      </c>
      <c r="Q122">
        <f>IFERROR(VLOOKUP(CONCATENATE($C122,$D122,Q$1,$E122),AuxFolhas!$A:$E,5,FALSE),"")</f>
        <v>3280</v>
      </c>
      <c r="R122">
        <f>IFERROR(VLOOKUP(CONCATENATE($C122,$D122,R$1,$E122),AuxFolhas!$A:$E,5,FALSE),"")</f>
        <v>3280</v>
      </c>
      <c r="S122">
        <f>IFERROR(VLOOKUP(CONCATENATE($C122,$D122,S$1,$E122),AuxFolhas!$A:$E,5,FALSE),"")</f>
        <v>3280</v>
      </c>
      <c r="T122">
        <f>IFERROR(VLOOKUP(CONCATENATE($C122,$D122,T$1,$E122),AuxFolhas!$A:$E,5,FALSE),"")</f>
        <v>3280</v>
      </c>
      <c r="U122">
        <f t="shared" si="7"/>
        <v>2</v>
      </c>
    </row>
    <row r="123" spans="1:21" hidden="1">
      <c r="A123" t="str">
        <f t="shared" si="9"/>
        <v>5.1-13</v>
      </c>
      <c r="B123">
        <f t="shared" si="10"/>
        <v>13</v>
      </c>
      <c r="C123">
        <v>5</v>
      </c>
      <c r="D123" t="s">
        <v>1216</v>
      </c>
      <c r="E123" t="s">
        <v>1117</v>
      </c>
      <c r="F123" t="s">
        <v>1159</v>
      </c>
      <c r="H123">
        <f t="shared" si="8"/>
        <v>9840</v>
      </c>
      <c r="I123">
        <f>IFERROR(VLOOKUP(CONCATENATE($C123,$D123,I$1,$E123),AuxFolhas!$A:$E,5,FALSE),"")</f>
        <v>820</v>
      </c>
      <c r="J123">
        <f>IFERROR(VLOOKUP(CONCATENATE($C123,$D123,J$1,$E123),AuxFolhas!$A:$E,5,FALSE),"")</f>
        <v>820</v>
      </c>
      <c r="K123">
        <f>IFERROR(VLOOKUP(CONCATENATE($C123,$D123,K$1,$E123),AuxFolhas!$A:$E,5,FALSE),"")</f>
        <v>820</v>
      </c>
      <c r="L123">
        <f>IFERROR(VLOOKUP(CONCATENATE($C123,$D123,L$1,$E123),AuxFolhas!$A:$E,5,FALSE),"")</f>
        <v>820</v>
      </c>
      <c r="M123">
        <f>IFERROR(VLOOKUP(CONCATENATE($C123,$D123,M$1,$E123),AuxFolhas!$A:$E,5,FALSE),"")</f>
        <v>820</v>
      </c>
      <c r="N123">
        <f>IFERROR(VLOOKUP(CONCATENATE($C123,$D123,N$1,$E123),AuxFolhas!$A:$E,5,FALSE),"")</f>
        <v>820</v>
      </c>
      <c r="O123">
        <f>IFERROR(VLOOKUP(CONCATENATE($C123,$D123,O$1,$E123),AuxFolhas!$A:$E,5,FALSE),"")</f>
        <v>820</v>
      </c>
      <c r="P123">
        <f>IFERROR(VLOOKUP(CONCATENATE($C123,$D123,P$1,$E123),AuxFolhas!$A:$E,5,FALSE),"")</f>
        <v>820</v>
      </c>
      <c r="Q123">
        <f>IFERROR(VLOOKUP(CONCATENATE($C123,$D123,Q$1,$E123),AuxFolhas!$A:$E,5,FALSE),"")</f>
        <v>820</v>
      </c>
      <c r="R123">
        <f>IFERROR(VLOOKUP(CONCATENATE($C123,$D123,R$1,$E123),AuxFolhas!$A:$E,5,FALSE),"")</f>
        <v>820</v>
      </c>
      <c r="S123">
        <f>IFERROR(VLOOKUP(CONCATENATE($C123,$D123,S$1,$E123),AuxFolhas!$A:$E,5,FALSE),"")</f>
        <v>820</v>
      </c>
      <c r="T123">
        <f>IFERROR(VLOOKUP(CONCATENATE($C123,$D123,T$1,$E123),AuxFolhas!$A:$E,5,FALSE),"")</f>
        <v>820</v>
      </c>
      <c r="U123">
        <f t="shared" si="7"/>
        <v>1</v>
      </c>
    </row>
    <row r="124" spans="1:21" hidden="1">
      <c r="A124" t="str">
        <f t="shared" si="9"/>
        <v>5.1-14</v>
      </c>
      <c r="B124">
        <f t="shared" si="10"/>
        <v>14</v>
      </c>
      <c r="C124">
        <v>5</v>
      </c>
      <c r="D124" t="s">
        <v>1228</v>
      </c>
      <c r="E124" t="s">
        <v>1115</v>
      </c>
      <c r="F124" t="s">
        <v>1159</v>
      </c>
      <c r="H124">
        <f t="shared" si="8"/>
        <v>7750</v>
      </c>
      <c r="I124">
        <f>IFERROR(VLOOKUP(CONCATENATE($C124,$D124,I$1,$E124),AuxFolhas!$A:$E,5,FALSE),"")</f>
        <v>7750</v>
      </c>
      <c r="J124" t="str">
        <f>IFERROR(VLOOKUP(CONCATENATE($C124,$D124,J$1,$E124),AuxFolhas!$A:$E,5,FALSE),"")</f>
        <v/>
      </c>
      <c r="K124" t="str">
        <f>IFERROR(VLOOKUP(CONCATENATE($C124,$D124,K$1,$E124),AuxFolhas!$A:$E,5,FALSE),"")</f>
        <v/>
      </c>
      <c r="L124" t="str">
        <f>IFERROR(VLOOKUP(CONCATENATE($C124,$D124,L$1,$E124),AuxFolhas!$A:$E,5,FALSE),"")</f>
        <v/>
      </c>
      <c r="M124" t="str">
        <f>IFERROR(VLOOKUP(CONCATENATE($C124,$D124,M$1,$E124),AuxFolhas!$A:$E,5,FALSE),"")</f>
        <v/>
      </c>
      <c r="N124" t="str">
        <f>IFERROR(VLOOKUP(CONCATENATE($C124,$D124,N$1,$E124),AuxFolhas!$A:$E,5,FALSE),"")</f>
        <v/>
      </c>
      <c r="O124" t="str">
        <f>IFERROR(VLOOKUP(CONCATENATE($C124,$D124,O$1,$E124),AuxFolhas!$A:$E,5,FALSE),"")</f>
        <v/>
      </c>
      <c r="P124" t="str">
        <f>IFERROR(VLOOKUP(CONCATENATE($C124,$D124,P$1,$E124),AuxFolhas!$A:$E,5,FALSE),"")</f>
        <v/>
      </c>
      <c r="Q124" t="str">
        <f>IFERROR(VLOOKUP(CONCATENATE($C124,$D124,Q$1,$E124),AuxFolhas!$A:$E,5,FALSE),"")</f>
        <v/>
      </c>
      <c r="R124" t="str">
        <f>IFERROR(VLOOKUP(CONCATENATE($C124,$D124,R$1,$E124),AuxFolhas!$A:$E,5,FALSE),"")</f>
        <v/>
      </c>
      <c r="S124" t="str">
        <f>IFERROR(VLOOKUP(CONCATENATE($C124,$D124,S$1,$E124),AuxFolhas!$A:$E,5,FALSE),"")</f>
        <v/>
      </c>
      <c r="T124" t="str">
        <f>IFERROR(VLOOKUP(CONCATENATE($C124,$D124,T$1,$E124),AuxFolhas!$A:$E,5,FALSE),"")</f>
        <v/>
      </c>
      <c r="U124">
        <f t="shared" si="7"/>
        <v>1</v>
      </c>
    </row>
    <row r="125" spans="1:21">
      <c r="A125" t="str">
        <f t="shared" si="9"/>
        <v>5.1-15</v>
      </c>
      <c r="B125">
        <f t="shared" si="10"/>
        <v>15</v>
      </c>
      <c r="C125">
        <v>5</v>
      </c>
      <c r="D125" t="s">
        <v>1217</v>
      </c>
      <c r="E125" t="s">
        <v>1113</v>
      </c>
      <c r="F125" t="s">
        <v>1159</v>
      </c>
      <c r="H125">
        <f t="shared" si="8"/>
        <v>33600</v>
      </c>
      <c r="I125">
        <f>IFERROR(VLOOKUP(CONCATENATE($C125,$D125,I$1,$E125),AuxFolhas!$A:$E,5,FALSE),"")</f>
        <v>2800</v>
      </c>
      <c r="J125">
        <f>IFERROR(VLOOKUP(CONCATENATE($C125,$D125,J$1,$E125),AuxFolhas!$A:$E,5,FALSE),"")</f>
        <v>2800</v>
      </c>
      <c r="K125">
        <f>IFERROR(VLOOKUP(CONCATENATE($C125,$D125,K$1,$E125),AuxFolhas!$A:$E,5,FALSE),"")</f>
        <v>2800</v>
      </c>
      <c r="L125">
        <f>IFERROR(VLOOKUP(CONCATENATE($C125,$D125,L$1,$E125),AuxFolhas!$A:$E,5,FALSE),"")</f>
        <v>2800</v>
      </c>
      <c r="M125">
        <f>IFERROR(VLOOKUP(CONCATENATE($C125,$D125,M$1,$E125),AuxFolhas!$A:$E,5,FALSE),"")</f>
        <v>2800</v>
      </c>
      <c r="N125">
        <f>IFERROR(VLOOKUP(CONCATENATE($C125,$D125,N$1,$E125),AuxFolhas!$A:$E,5,FALSE),"")</f>
        <v>2800</v>
      </c>
      <c r="O125">
        <f>IFERROR(VLOOKUP(CONCATENATE($C125,$D125,O$1,$E125),AuxFolhas!$A:$E,5,FALSE),"")</f>
        <v>2800</v>
      </c>
      <c r="P125">
        <f>IFERROR(VLOOKUP(CONCATENATE($C125,$D125,P$1,$E125),AuxFolhas!$A:$E,5,FALSE),"")</f>
        <v>2800</v>
      </c>
      <c r="Q125">
        <f>IFERROR(VLOOKUP(CONCATENATE($C125,$D125,Q$1,$E125),AuxFolhas!$A:$E,5,FALSE),"")</f>
        <v>2800</v>
      </c>
      <c r="R125">
        <f>IFERROR(VLOOKUP(CONCATENATE($C125,$D125,R$1,$E125),AuxFolhas!$A:$E,5,FALSE),"")</f>
        <v>2800</v>
      </c>
      <c r="S125">
        <f>IFERROR(VLOOKUP(CONCATENATE($C125,$D125,S$1,$E125),AuxFolhas!$A:$E,5,FALSE),"")</f>
        <v>2800</v>
      </c>
      <c r="T125">
        <f>IFERROR(VLOOKUP(CONCATENATE($C125,$D125,T$1,$E125),AuxFolhas!$A:$E,5,FALSE),"")</f>
        <v>2800</v>
      </c>
      <c r="U125">
        <f t="shared" si="7"/>
        <v>1</v>
      </c>
    </row>
    <row r="126" spans="1:21" hidden="1">
      <c r="A126" t="str">
        <f t="shared" si="9"/>
        <v>6.1-1</v>
      </c>
      <c r="B126">
        <f t="shared" si="10"/>
        <v>1</v>
      </c>
      <c r="C126">
        <v>6</v>
      </c>
      <c r="D126" t="s">
        <v>1232</v>
      </c>
      <c r="E126" t="s">
        <v>1112</v>
      </c>
      <c r="F126" t="s">
        <v>1163</v>
      </c>
      <c r="H126">
        <f t="shared" si="8"/>
        <v>3000</v>
      </c>
      <c r="I126">
        <f>IFERROR(VLOOKUP(CONCATENATE($C126,$D126,I$1,$E126),AuxFolhas!$A:$E,5,FALSE),"")</f>
        <v>600</v>
      </c>
      <c r="J126">
        <f>IFERROR(VLOOKUP(CONCATENATE($C126,$D126,J$1,$E126),AuxFolhas!$A:$E,5,FALSE),"")</f>
        <v>600</v>
      </c>
      <c r="K126">
        <f>IFERROR(VLOOKUP(CONCATENATE($C126,$D126,K$1,$E126),AuxFolhas!$A:$E,5,FALSE),"")</f>
        <v>600</v>
      </c>
      <c r="L126">
        <f>IFERROR(VLOOKUP(CONCATENATE($C126,$D126,L$1,$E126),AuxFolhas!$A:$E,5,FALSE),"")</f>
        <v>600</v>
      </c>
      <c r="M126">
        <f>IFERROR(VLOOKUP(CONCATENATE($C126,$D126,M$1,$E126),AuxFolhas!$A:$E,5,FALSE),"")</f>
        <v>600</v>
      </c>
      <c r="N126" t="str">
        <f>IFERROR(VLOOKUP(CONCATENATE($C126,$D126,N$1,$E126),AuxFolhas!$A:$E,5,FALSE),"")</f>
        <v/>
      </c>
      <c r="O126" t="str">
        <f>IFERROR(VLOOKUP(CONCATENATE($C126,$D126,O$1,$E126),AuxFolhas!$A:$E,5,FALSE),"")</f>
        <v/>
      </c>
      <c r="P126" t="str">
        <f>IFERROR(VLOOKUP(CONCATENATE($C126,$D126,P$1,$E126),AuxFolhas!$A:$E,5,FALSE),"")</f>
        <v/>
      </c>
      <c r="Q126" t="str">
        <f>IFERROR(VLOOKUP(CONCATENATE($C126,$D126,Q$1,$E126),AuxFolhas!$A:$E,5,FALSE),"")</f>
        <v/>
      </c>
      <c r="R126" t="str">
        <f>IFERROR(VLOOKUP(CONCATENATE($C126,$D126,R$1,$E126),AuxFolhas!$A:$E,5,FALSE),"")</f>
        <v/>
      </c>
      <c r="S126" t="str">
        <f>IFERROR(VLOOKUP(CONCATENATE($C126,$D126,S$1,$E126),AuxFolhas!$A:$E,5,FALSE),"")</f>
        <v/>
      </c>
      <c r="T126" t="str">
        <f>IFERROR(VLOOKUP(CONCATENATE($C126,$D126,T$1,$E126),AuxFolhas!$A:$E,5,FALSE),"")</f>
        <v/>
      </c>
      <c r="U126">
        <f t="shared" si="7"/>
        <v>1</v>
      </c>
    </row>
    <row r="127" spans="1:21" hidden="1">
      <c r="A127" t="str">
        <f t="shared" si="9"/>
        <v>6.1-2</v>
      </c>
      <c r="B127">
        <f t="shared" si="10"/>
        <v>2</v>
      </c>
      <c r="C127">
        <v>6</v>
      </c>
      <c r="D127" t="s">
        <v>1233</v>
      </c>
      <c r="E127" t="s">
        <v>1112</v>
      </c>
      <c r="F127" t="s">
        <v>1163</v>
      </c>
      <c r="H127">
        <f t="shared" si="8"/>
        <v>4800</v>
      </c>
      <c r="I127">
        <f>IFERROR(VLOOKUP(CONCATENATE($C127,$D127,I$1,$E127),AuxFolhas!$A:$E,5,FALSE),"")</f>
        <v>600</v>
      </c>
      <c r="J127" t="str">
        <f>IFERROR(VLOOKUP(CONCATENATE($C127,$D127,J$1,$E127),AuxFolhas!$A:$E,5,FALSE),"")</f>
        <v/>
      </c>
      <c r="K127" t="str">
        <f>IFERROR(VLOOKUP(CONCATENATE($C127,$D127,K$1,$E127),AuxFolhas!$A:$E,5,FALSE),"")</f>
        <v/>
      </c>
      <c r="L127">
        <f>IFERROR(VLOOKUP(CONCATENATE($C127,$D127,L$1,$E127),AuxFolhas!$A:$E,5,FALSE),"")</f>
        <v>600</v>
      </c>
      <c r="M127">
        <f>IFERROR(VLOOKUP(CONCATENATE($C127,$D127,M$1,$E127),AuxFolhas!$A:$E,5,FALSE),"")</f>
        <v>600</v>
      </c>
      <c r="N127">
        <f>IFERROR(VLOOKUP(CONCATENATE($C127,$D127,N$1,$E127),AuxFolhas!$A:$E,5,FALSE),"")</f>
        <v>600</v>
      </c>
      <c r="O127">
        <f>IFERROR(VLOOKUP(CONCATENATE($C127,$D127,O$1,$E127),AuxFolhas!$A:$E,5,FALSE),"")</f>
        <v>600</v>
      </c>
      <c r="P127">
        <f>IFERROR(VLOOKUP(CONCATENATE($C127,$D127,P$1,$E127),AuxFolhas!$A:$E,5,FALSE),"")</f>
        <v>600</v>
      </c>
      <c r="Q127">
        <f>IFERROR(VLOOKUP(CONCATENATE($C127,$D127,Q$1,$E127),AuxFolhas!$A:$E,5,FALSE),"")</f>
        <v>600</v>
      </c>
      <c r="R127">
        <f>IFERROR(VLOOKUP(CONCATENATE($C127,$D127,R$1,$E127),AuxFolhas!$A:$E,5,FALSE),"")</f>
        <v>600</v>
      </c>
      <c r="S127" t="str">
        <f>IFERROR(VLOOKUP(CONCATENATE($C127,$D127,S$1,$E127),AuxFolhas!$A:$E,5,FALSE),"")</f>
        <v/>
      </c>
      <c r="T127" t="str">
        <f>IFERROR(VLOOKUP(CONCATENATE($C127,$D127,T$1,$E127),AuxFolhas!$A:$E,5,FALSE),"")</f>
        <v/>
      </c>
      <c r="U127">
        <f t="shared" si="7"/>
        <v>1</v>
      </c>
    </row>
    <row r="128" spans="1:21" hidden="1">
      <c r="A128" t="str">
        <f t="shared" si="9"/>
        <v>6.1-3</v>
      </c>
      <c r="B128">
        <f t="shared" si="10"/>
        <v>3</v>
      </c>
      <c r="C128">
        <v>6</v>
      </c>
      <c r="D128" t="s">
        <v>1234</v>
      </c>
      <c r="E128" t="s">
        <v>1112</v>
      </c>
      <c r="F128" t="s">
        <v>1163</v>
      </c>
      <c r="H128">
        <f t="shared" si="8"/>
        <v>1800</v>
      </c>
      <c r="I128">
        <f>IFERROR(VLOOKUP(CONCATENATE($C128,$D128,I$1,$E128),AuxFolhas!$A:$E,5,FALSE),"")</f>
        <v>600</v>
      </c>
      <c r="J128">
        <f>IFERROR(VLOOKUP(CONCATENATE($C128,$D128,J$1,$E128),AuxFolhas!$A:$E,5,FALSE),"")</f>
        <v>600</v>
      </c>
      <c r="K128">
        <f>IFERROR(VLOOKUP(CONCATENATE($C128,$D128,K$1,$E128),AuxFolhas!$A:$E,5,FALSE),"")</f>
        <v>600</v>
      </c>
      <c r="L128" t="str">
        <f>IFERROR(VLOOKUP(CONCATENATE($C128,$D128,L$1,$E128),AuxFolhas!$A:$E,5,FALSE),"")</f>
        <v/>
      </c>
      <c r="M128" t="str">
        <f>IFERROR(VLOOKUP(CONCATENATE($C128,$D128,M$1,$E128),AuxFolhas!$A:$E,5,FALSE),"")</f>
        <v/>
      </c>
      <c r="N128" t="str">
        <f>IFERROR(VLOOKUP(CONCATENATE($C128,$D128,N$1,$E128),AuxFolhas!$A:$E,5,FALSE),"")</f>
        <v/>
      </c>
      <c r="O128" t="str">
        <f>IFERROR(VLOOKUP(CONCATENATE($C128,$D128,O$1,$E128),AuxFolhas!$A:$E,5,FALSE),"")</f>
        <v/>
      </c>
      <c r="P128" t="str">
        <f>IFERROR(VLOOKUP(CONCATENATE($C128,$D128,P$1,$E128),AuxFolhas!$A:$E,5,FALSE),"")</f>
        <v/>
      </c>
      <c r="Q128" t="str">
        <f>IFERROR(VLOOKUP(CONCATENATE($C128,$D128,Q$1,$E128),AuxFolhas!$A:$E,5,FALSE),"")</f>
        <v/>
      </c>
      <c r="R128" t="str">
        <f>IFERROR(VLOOKUP(CONCATENATE($C128,$D128,R$1,$E128),AuxFolhas!$A:$E,5,FALSE),"")</f>
        <v/>
      </c>
      <c r="S128" t="str">
        <f>IFERROR(VLOOKUP(CONCATENATE($C128,$D128,S$1,$E128),AuxFolhas!$A:$E,5,FALSE),"")</f>
        <v/>
      </c>
      <c r="T128" t="str">
        <f>IFERROR(VLOOKUP(CONCATENATE($C128,$D128,T$1,$E128),AuxFolhas!$A:$E,5,FALSE),"")</f>
        <v/>
      </c>
      <c r="U128">
        <f t="shared" si="7"/>
        <v>1</v>
      </c>
    </row>
    <row r="129" spans="1:21" hidden="1">
      <c r="A129" t="str">
        <f t="shared" si="9"/>
        <v>6.1-4</v>
      </c>
      <c r="B129">
        <f t="shared" si="10"/>
        <v>4</v>
      </c>
      <c r="C129">
        <v>6</v>
      </c>
      <c r="D129" t="s">
        <v>1235</v>
      </c>
      <c r="E129" t="s">
        <v>1112</v>
      </c>
      <c r="F129" t="s">
        <v>1163</v>
      </c>
      <c r="H129">
        <f t="shared" si="8"/>
        <v>1800</v>
      </c>
      <c r="I129">
        <f>IFERROR(VLOOKUP(CONCATENATE($C129,$D129,I$1,$E129),AuxFolhas!$A:$E,5,FALSE),"")</f>
        <v>600</v>
      </c>
      <c r="J129">
        <f>IFERROR(VLOOKUP(CONCATENATE($C129,$D129,J$1,$E129),AuxFolhas!$A:$E,5,FALSE),"")</f>
        <v>600</v>
      </c>
      <c r="K129">
        <f>IFERROR(VLOOKUP(CONCATENATE($C129,$D129,K$1,$E129),AuxFolhas!$A:$E,5,FALSE),"")</f>
        <v>600</v>
      </c>
      <c r="L129" t="str">
        <f>IFERROR(VLOOKUP(CONCATENATE($C129,$D129,L$1,$E129),AuxFolhas!$A:$E,5,FALSE),"")</f>
        <v/>
      </c>
      <c r="M129" t="str">
        <f>IFERROR(VLOOKUP(CONCATENATE($C129,$D129,M$1,$E129),AuxFolhas!$A:$E,5,FALSE),"")</f>
        <v/>
      </c>
      <c r="N129" t="str">
        <f>IFERROR(VLOOKUP(CONCATENATE($C129,$D129,N$1,$E129),AuxFolhas!$A:$E,5,FALSE),"")</f>
        <v/>
      </c>
      <c r="O129" t="str">
        <f>IFERROR(VLOOKUP(CONCATENATE($C129,$D129,O$1,$E129),AuxFolhas!$A:$E,5,FALSE),"")</f>
        <v/>
      </c>
      <c r="P129" t="str">
        <f>IFERROR(VLOOKUP(CONCATENATE($C129,$D129,P$1,$E129),AuxFolhas!$A:$E,5,FALSE),"")</f>
        <v/>
      </c>
      <c r="Q129" t="str">
        <f>IFERROR(VLOOKUP(CONCATENATE($C129,$D129,Q$1,$E129),AuxFolhas!$A:$E,5,FALSE),"")</f>
        <v/>
      </c>
      <c r="R129" t="str">
        <f>IFERROR(VLOOKUP(CONCATENATE($C129,$D129,R$1,$E129),AuxFolhas!$A:$E,5,FALSE),"")</f>
        <v/>
      </c>
      <c r="S129" t="str">
        <f>IFERROR(VLOOKUP(CONCATENATE($C129,$D129,S$1,$E129),AuxFolhas!$A:$E,5,FALSE),"")</f>
        <v/>
      </c>
      <c r="T129" t="str">
        <f>IFERROR(VLOOKUP(CONCATENATE($C129,$D129,T$1,$E129),AuxFolhas!$A:$E,5,FALSE),"")</f>
        <v/>
      </c>
      <c r="U129">
        <f t="shared" si="7"/>
        <v>1</v>
      </c>
    </row>
    <row r="130" spans="1:21" hidden="1">
      <c r="A130" t="str">
        <f t="shared" si="9"/>
        <v>6.1-5</v>
      </c>
      <c r="B130">
        <f t="shared" si="10"/>
        <v>5</v>
      </c>
      <c r="C130">
        <v>6</v>
      </c>
      <c r="D130" t="s">
        <v>2350</v>
      </c>
      <c r="E130" t="s">
        <v>1112</v>
      </c>
      <c r="F130" t="s">
        <v>1163</v>
      </c>
      <c r="H130">
        <f t="shared" si="8"/>
        <v>6600</v>
      </c>
      <c r="I130" t="str">
        <f>IFERROR(VLOOKUP(CONCATENATE($C130,$D130,I$1,$E130),AuxFolhas!$A:$E,5,FALSE),"")</f>
        <v/>
      </c>
      <c r="J130">
        <f>IFERROR(VLOOKUP(CONCATENATE($C130,$D130,J$1,$E130),AuxFolhas!$A:$E,5,FALSE),"")</f>
        <v>600</v>
      </c>
      <c r="K130">
        <f>IFERROR(VLOOKUP(CONCATENATE($C130,$D130,K$1,$E130),AuxFolhas!$A:$E,5,FALSE),"")</f>
        <v>600</v>
      </c>
      <c r="L130">
        <f>IFERROR(VLOOKUP(CONCATENATE($C130,$D130,L$1,$E130),AuxFolhas!$A:$E,5,FALSE),"")</f>
        <v>600</v>
      </c>
      <c r="M130">
        <f>IFERROR(VLOOKUP(CONCATENATE($C130,$D130,M$1,$E130),AuxFolhas!$A:$E,5,FALSE),"")</f>
        <v>600</v>
      </c>
      <c r="N130">
        <f>IFERROR(VLOOKUP(CONCATENATE($C130,$D130,N$1,$E130),AuxFolhas!$A:$E,5,FALSE),"")</f>
        <v>600</v>
      </c>
      <c r="O130">
        <f>IFERROR(VLOOKUP(CONCATENATE($C130,$D130,O$1,$E130),AuxFolhas!$A:$E,5,FALSE),"")</f>
        <v>600</v>
      </c>
      <c r="P130">
        <f>IFERROR(VLOOKUP(CONCATENATE($C130,$D130,P$1,$E130),AuxFolhas!$A:$E,5,FALSE),"")</f>
        <v>600</v>
      </c>
      <c r="Q130">
        <f>IFERROR(VLOOKUP(CONCATENATE($C130,$D130,Q$1,$E130),AuxFolhas!$A:$E,5,FALSE),"")</f>
        <v>600</v>
      </c>
      <c r="R130">
        <f>IFERROR(VLOOKUP(CONCATENATE($C130,$D130,R$1,$E130),AuxFolhas!$A:$E,5,FALSE),"")</f>
        <v>600</v>
      </c>
      <c r="S130">
        <f>IFERROR(VLOOKUP(CONCATENATE($C130,$D130,S$1,$E130),AuxFolhas!$A:$E,5,FALSE),"")</f>
        <v>600</v>
      </c>
      <c r="T130">
        <f>IFERROR(VLOOKUP(CONCATENATE($C130,$D130,T$1,$E130),AuxFolhas!$A:$E,5,FALSE),"")</f>
        <v>600</v>
      </c>
      <c r="U130">
        <f t="shared" ref="U130:U193" si="11">COUNTIF($D:$D,D130)</f>
        <v>1</v>
      </c>
    </row>
    <row r="131" spans="1:21" hidden="1">
      <c r="A131" t="str">
        <f t="shared" si="9"/>
        <v>6.1-6</v>
      </c>
      <c r="B131">
        <f t="shared" si="10"/>
        <v>6</v>
      </c>
      <c r="C131">
        <v>6</v>
      </c>
      <c r="D131" t="s">
        <v>2664</v>
      </c>
      <c r="E131" t="s">
        <v>1112</v>
      </c>
      <c r="F131" t="s">
        <v>1163</v>
      </c>
      <c r="H131">
        <f t="shared" ref="H131:H194" si="12">SUM(I131:T131)</f>
        <v>1200</v>
      </c>
      <c r="I131">
        <f>IFERROR(VLOOKUP(CONCATENATE($C131,$D131,I$1,$E131),AuxFolhas!$A:$E,5,FALSE),"")</f>
        <v>600</v>
      </c>
      <c r="J131">
        <f>IFERROR(VLOOKUP(CONCATENATE($C131,$D131,J$1,$E131),AuxFolhas!$A:$E,5,FALSE),"")</f>
        <v>600</v>
      </c>
      <c r="K131" t="str">
        <f>IFERROR(VLOOKUP(CONCATENATE($C131,$D131,K$1,$E131),AuxFolhas!$A:$E,5,FALSE),"")</f>
        <v/>
      </c>
      <c r="L131" t="str">
        <f>IFERROR(VLOOKUP(CONCATENATE($C131,$D131,L$1,$E131),AuxFolhas!$A:$E,5,FALSE),"")</f>
        <v/>
      </c>
      <c r="M131" t="str">
        <f>IFERROR(VLOOKUP(CONCATENATE($C131,$D131,M$1,$E131),AuxFolhas!$A:$E,5,FALSE),"")</f>
        <v/>
      </c>
      <c r="N131" t="str">
        <f>IFERROR(VLOOKUP(CONCATENATE($C131,$D131,N$1,$E131),AuxFolhas!$A:$E,5,FALSE),"")</f>
        <v/>
      </c>
      <c r="O131" t="str">
        <f>IFERROR(VLOOKUP(CONCATENATE($C131,$D131,O$1,$E131),AuxFolhas!$A:$E,5,FALSE),"")</f>
        <v/>
      </c>
      <c r="P131" t="str">
        <f>IFERROR(VLOOKUP(CONCATENATE($C131,$D131,P$1,$E131),AuxFolhas!$A:$E,5,FALSE),"")</f>
        <v/>
      </c>
      <c r="Q131" t="str">
        <f>IFERROR(VLOOKUP(CONCATENATE($C131,$D131,Q$1,$E131),AuxFolhas!$A:$E,5,FALSE),"")</f>
        <v/>
      </c>
      <c r="R131" t="str">
        <f>IFERROR(VLOOKUP(CONCATENATE($C131,$D131,R$1,$E131),AuxFolhas!$A:$E,5,FALSE),"")</f>
        <v/>
      </c>
      <c r="S131" t="str">
        <f>IFERROR(VLOOKUP(CONCATENATE($C131,$D131,S$1,$E131),AuxFolhas!$A:$E,5,FALSE),"")</f>
        <v/>
      </c>
      <c r="T131" t="str">
        <f>IFERROR(VLOOKUP(CONCATENATE($C131,$D131,T$1,$E131),AuxFolhas!$A:$E,5,FALSE),"")</f>
        <v/>
      </c>
      <c r="U131">
        <f t="shared" si="11"/>
        <v>1</v>
      </c>
    </row>
    <row r="132" spans="1:21" hidden="1">
      <c r="A132" t="str">
        <f t="shared" si="9"/>
        <v>6.1-7</v>
      </c>
      <c r="B132">
        <f t="shared" si="10"/>
        <v>7</v>
      </c>
      <c r="C132">
        <v>6</v>
      </c>
      <c r="D132" t="s">
        <v>1236</v>
      </c>
      <c r="E132" t="s">
        <v>1114</v>
      </c>
      <c r="F132" t="s">
        <v>1163</v>
      </c>
      <c r="H132">
        <f t="shared" si="12"/>
        <v>26760</v>
      </c>
      <c r="I132">
        <f>IFERROR(VLOOKUP(CONCATENATE($C132,$D132,I$1,$E132),AuxFolhas!$A:$E,5,FALSE),"")</f>
        <v>2230</v>
      </c>
      <c r="J132">
        <f>IFERROR(VLOOKUP(CONCATENATE($C132,$D132,J$1,$E132),AuxFolhas!$A:$E,5,FALSE),"")</f>
        <v>2230</v>
      </c>
      <c r="K132">
        <f>IFERROR(VLOOKUP(CONCATENATE($C132,$D132,K$1,$E132),AuxFolhas!$A:$E,5,FALSE),"")</f>
        <v>2230</v>
      </c>
      <c r="L132">
        <f>IFERROR(VLOOKUP(CONCATENATE($C132,$D132,L$1,$E132),AuxFolhas!$A:$E,5,FALSE),"")</f>
        <v>2230</v>
      </c>
      <c r="M132">
        <f>IFERROR(VLOOKUP(CONCATENATE($C132,$D132,M$1,$E132),AuxFolhas!$A:$E,5,FALSE),"")</f>
        <v>2230</v>
      </c>
      <c r="N132">
        <f>IFERROR(VLOOKUP(CONCATENATE($C132,$D132,N$1,$E132),AuxFolhas!$A:$E,5,FALSE),"")</f>
        <v>2230</v>
      </c>
      <c r="O132">
        <f>IFERROR(VLOOKUP(CONCATENATE($C132,$D132,O$1,$E132),AuxFolhas!$A:$E,5,FALSE),"")</f>
        <v>2230</v>
      </c>
      <c r="P132">
        <f>IFERROR(VLOOKUP(CONCATENATE($C132,$D132,P$1,$E132),AuxFolhas!$A:$E,5,FALSE),"")</f>
        <v>2230</v>
      </c>
      <c r="Q132">
        <f>IFERROR(VLOOKUP(CONCATENATE($C132,$D132,Q$1,$E132),AuxFolhas!$A:$E,5,FALSE),"")</f>
        <v>2230</v>
      </c>
      <c r="R132">
        <f>IFERROR(VLOOKUP(CONCATENATE($C132,$D132,R$1,$E132),AuxFolhas!$A:$E,5,FALSE),"")</f>
        <v>2230</v>
      </c>
      <c r="S132">
        <f>IFERROR(VLOOKUP(CONCATENATE($C132,$D132,S$1,$E132),AuxFolhas!$A:$E,5,FALSE),"")</f>
        <v>2230</v>
      </c>
      <c r="T132">
        <f>IFERROR(VLOOKUP(CONCATENATE($C132,$D132,T$1,$E132),AuxFolhas!$A:$E,5,FALSE),"")</f>
        <v>2230</v>
      </c>
      <c r="U132">
        <f t="shared" si="11"/>
        <v>1</v>
      </c>
    </row>
    <row r="133" spans="1:21" hidden="1">
      <c r="A133" t="str">
        <f t="shared" si="9"/>
        <v>6.1-8</v>
      </c>
      <c r="B133">
        <f t="shared" si="10"/>
        <v>8</v>
      </c>
      <c r="C133">
        <v>6</v>
      </c>
      <c r="D133" t="s">
        <v>2351</v>
      </c>
      <c r="E133" t="s">
        <v>1114</v>
      </c>
      <c r="F133" t="s">
        <v>1163</v>
      </c>
      <c r="H133">
        <f t="shared" si="12"/>
        <v>24530</v>
      </c>
      <c r="I133" t="str">
        <f>IFERROR(VLOOKUP(CONCATENATE($C133,$D133,I$1,$E133),AuxFolhas!$A:$E,5,FALSE),"")</f>
        <v/>
      </c>
      <c r="J133">
        <f>IFERROR(VLOOKUP(CONCATENATE($C133,$D133,J$1,$E133),AuxFolhas!$A:$E,5,FALSE),"")</f>
        <v>2230</v>
      </c>
      <c r="K133">
        <f>IFERROR(VLOOKUP(CONCATENATE($C133,$D133,K$1,$E133),AuxFolhas!$A:$E,5,FALSE),"")</f>
        <v>2230</v>
      </c>
      <c r="L133">
        <f>IFERROR(VLOOKUP(CONCATENATE($C133,$D133,L$1,$E133),AuxFolhas!$A:$E,5,FALSE),"")</f>
        <v>2230</v>
      </c>
      <c r="M133">
        <f>IFERROR(VLOOKUP(CONCATENATE($C133,$D133,M$1,$E133),AuxFolhas!$A:$E,5,FALSE),"")</f>
        <v>2230</v>
      </c>
      <c r="N133">
        <f>IFERROR(VLOOKUP(CONCATENATE($C133,$D133,N$1,$E133),AuxFolhas!$A:$E,5,FALSE),"")</f>
        <v>2230</v>
      </c>
      <c r="O133">
        <f>IFERROR(VLOOKUP(CONCATENATE($C133,$D133,O$1,$E133),AuxFolhas!$A:$E,5,FALSE),"")</f>
        <v>2230</v>
      </c>
      <c r="P133">
        <f>IFERROR(VLOOKUP(CONCATENATE($C133,$D133,P$1,$E133),AuxFolhas!$A:$E,5,FALSE),"")</f>
        <v>2230</v>
      </c>
      <c r="Q133">
        <f>IFERROR(VLOOKUP(CONCATENATE($C133,$D133,Q$1,$E133),AuxFolhas!$A:$E,5,FALSE),"")</f>
        <v>2230</v>
      </c>
      <c r="R133">
        <f>IFERROR(VLOOKUP(CONCATENATE($C133,$D133,R$1,$E133),AuxFolhas!$A:$E,5,FALSE),"")</f>
        <v>2230</v>
      </c>
      <c r="S133">
        <f>IFERROR(VLOOKUP(CONCATENATE($C133,$D133,S$1,$E133),AuxFolhas!$A:$E,5,FALSE),"")</f>
        <v>2230</v>
      </c>
      <c r="T133">
        <f>IFERROR(VLOOKUP(CONCATENATE($C133,$D133,T$1,$E133),AuxFolhas!$A:$E,5,FALSE),"")</f>
        <v>2230</v>
      </c>
      <c r="U133">
        <f t="shared" si="11"/>
        <v>1</v>
      </c>
    </row>
    <row r="134" spans="1:21" hidden="1">
      <c r="A134" t="str">
        <f t="shared" si="9"/>
        <v>6.1-9</v>
      </c>
      <c r="B134">
        <f t="shared" si="10"/>
        <v>9</v>
      </c>
      <c r="C134">
        <v>6</v>
      </c>
      <c r="D134" t="s">
        <v>1237</v>
      </c>
      <c r="E134" t="s">
        <v>1114</v>
      </c>
      <c r="F134" t="s">
        <v>1163</v>
      </c>
      <c r="H134">
        <f t="shared" si="12"/>
        <v>4460</v>
      </c>
      <c r="I134">
        <f>IFERROR(VLOOKUP(CONCATENATE($C134,$D134,I$1,$E134),AuxFolhas!$A:$E,5,FALSE),"")</f>
        <v>2230</v>
      </c>
      <c r="J134">
        <f>IFERROR(VLOOKUP(CONCATENATE($C134,$D134,J$1,$E134),AuxFolhas!$A:$E,5,FALSE),"")</f>
        <v>2230</v>
      </c>
      <c r="K134" t="str">
        <f>IFERROR(VLOOKUP(CONCATENATE($C134,$D134,K$1,$E134),AuxFolhas!$A:$E,5,FALSE),"")</f>
        <v/>
      </c>
      <c r="L134" t="str">
        <f>IFERROR(VLOOKUP(CONCATENATE($C134,$D134,L$1,$E134),AuxFolhas!$A:$E,5,FALSE),"")</f>
        <v/>
      </c>
      <c r="M134" t="str">
        <f>IFERROR(VLOOKUP(CONCATENATE($C134,$D134,M$1,$E134),AuxFolhas!$A:$E,5,FALSE),"")</f>
        <v/>
      </c>
      <c r="N134" t="str">
        <f>IFERROR(VLOOKUP(CONCATENATE($C134,$D134,N$1,$E134),AuxFolhas!$A:$E,5,FALSE),"")</f>
        <v/>
      </c>
      <c r="O134" t="str">
        <f>IFERROR(VLOOKUP(CONCATENATE($C134,$D134,O$1,$E134),AuxFolhas!$A:$E,5,FALSE),"")</f>
        <v/>
      </c>
      <c r="P134" t="str">
        <f>IFERROR(VLOOKUP(CONCATENATE($C134,$D134,P$1,$E134),AuxFolhas!$A:$E,5,FALSE),"")</f>
        <v/>
      </c>
      <c r="Q134" t="str">
        <f>IFERROR(VLOOKUP(CONCATENATE($C134,$D134,Q$1,$E134),AuxFolhas!$A:$E,5,FALSE),"")</f>
        <v/>
      </c>
      <c r="R134" t="str">
        <f>IFERROR(VLOOKUP(CONCATENATE($C134,$D134,R$1,$E134),AuxFolhas!$A:$E,5,FALSE),"")</f>
        <v/>
      </c>
      <c r="S134" t="str">
        <f>IFERROR(VLOOKUP(CONCATENATE($C134,$D134,S$1,$E134),AuxFolhas!$A:$E,5,FALSE),"")</f>
        <v/>
      </c>
      <c r="T134" t="str">
        <f>IFERROR(VLOOKUP(CONCATENATE($C134,$D134,T$1,$E134),AuxFolhas!$A:$E,5,FALSE),"")</f>
        <v/>
      </c>
      <c r="U134">
        <f t="shared" si="11"/>
        <v>1</v>
      </c>
    </row>
    <row r="135" spans="1:21" hidden="1">
      <c r="A135" t="str">
        <f t="shared" si="9"/>
        <v>6.1-10</v>
      </c>
      <c r="B135">
        <f t="shared" si="10"/>
        <v>10</v>
      </c>
      <c r="C135">
        <v>6</v>
      </c>
      <c r="D135" t="s">
        <v>1238</v>
      </c>
      <c r="E135" t="s">
        <v>1114</v>
      </c>
      <c r="F135" t="s">
        <v>1163</v>
      </c>
      <c r="H135">
        <f t="shared" si="12"/>
        <v>4460</v>
      </c>
      <c r="I135">
        <f>IFERROR(VLOOKUP(CONCATENATE($C135,$D135,I$1,$E135),AuxFolhas!$A:$E,5,FALSE),"")</f>
        <v>2230</v>
      </c>
      <c r="J135">
        <f>IFERROR(VLOOKUP(CONCATENATE($C135,$D135,J$1,$E135),AuxFolhas!$A:$E,5,FALSE),"")</f>
        <v>2230</v>
      </c>
      <c r="K135" t="str">
        <f>IFERROR(VLOOKUP(CONCATENATE($C135,$D135,K$1,$E135),AuxFolhas!$A:$E,5,FALSE),"")</f>
        <v/>
      </c>
      <c r="L135" t="str">
        <f>IFERROR(VLOOKUP(CONCATENATE($C135,$D135,L$1,$E135),AuxFolhas!$A:$E,5,FALSE),"")</f>
        <v/>
      </c>
      <c r="M135" t="str">
        <f>IFERROR(VLOOKUP(CONCATENATE($C135,$D135,M$1,$E135),AuxFolhas!$A:$E,5,FALSE),"")</f>
        <v/>
      </c>
      <c r="N135" t="str">
        <f>IFERROR(VLOOKUP(CONCATENATE($C135,$D135,N$1,$E135),AuxFolhas!$A:$E,5,FALSE),"")</f>
        <v/>
      </c>
      <c r="O135" t="str">
        <f>IFERROR(VLOOKUP(CONCATENATE($C135,$D135,O$1,$E135),AuxFolhas!$A:$E,5,FALSE),"")</f>
        <v/>
      </c>
      <c r="P135" t="str">
        <f>IFERROR(VLOOKUP(CONCATENATE($C135,$D135,P$1,$E135),AuxFolhas!$A:$E,5,FALSE),"")</f>
        <v/>
      </c>
      <c r="Q135" t="str">
        <f>IFERROR(VLOOKUP(CONCATENATE($C135,$D135,Q$1,$E135),AuxFolhas!$A:$E,5,FALSE),"")</f>
        <v/>
      </c>
      <c r="R135" t="str">
        <f>IFERROR(VLOOKUP(CONCATENATE($C135,$D135,R$1,$E135),AuxFolhas!$A:$E,5,FALSE),"")</f>
        <v/>
      </c>
      <c r="S135" t="str">
        <f>IFERROR(VLOOKUP(CONCATENATE($C135,$D135,S$1,$E135),AuxFolhas!$A:$E,5,FALSE),"")</f>
        <v/>
      </c>
      <c r="T135" t="str">
        <f>IFERROR(VLOOKUP(CONCATENATE($C135,$D135,T$1,$E135),AuxFolhas!$A:$E,5,FALSE),"")</f>
        <v/>
      </c>
      <c r="U135">
        <f t="shared" si="11"/>
        <v>1</v>
      </c>
    </row>
    <row r="136" spans="1:21" hidden="1">
      <c r="A136" t="str">
        <f t="shared" si="9"/>
        <v>6.1-11</v>
      </c>
      <c r="B136">
        <f t="shared" si="10"/>
        <v>11</v>
      </c>
      <c r="C136">
        <v>6</v>
      </c>
      <c r="D136" t="s">
        <v>2352</v>
      </c>
      <c r="E136" t="s">
        <v>1114</v>
      </c>
      <c r="F136" t="s">
        <v>1163</v>
      </c>
      <c r="H136">
        <f t="shared" si="12"/>
        <v>24530</v>
      </c>
      <c r="I136" t="str">
        <f>IFERROR(VLOOKUP(CONCATENATE($C136,$D136,I$1,$E136),AuxFolhas!$A:$E,5,FALSE),"")</f>
        <v/>
      </c>
      <c r="J136">
        <f>IFERROR(VLOOKUP(CONCATENATE($C136,$D136,J$1,$E136),AuxFolhas!$A:$E,5,FALSE),"")</f>
        <v>2230</v>
      </c>
      <c r="K136">
        <f>IFERROR(VLOOKUP(CONCATENATE($C136,$D136,K$1,$E136),AuxFolhas!$A:$E,5,FALSE),"")</f>
        <v>2230</v>
      </c>
      <c r="L136">
        <f>IFERROR(VLOOKUP(CONCATENATE($C136,$D136,L$1,$E136),AuxFolhas!$A:$E,5,FALSE),"")</f>
        <v>2230</v>
      </c>
      <c r="M136">
        <f>IFERROR(VLOOKUP(CONCATENATE($C136,$D136,M$1,$E136),AuxFolhas!$A:$E,5,FALSE),"")</f>
        <v>2230</v>
      </c>
      <c r="N136">
        <f>IFERROR(VLOOKUP(CONCATENATE($C136,$D136,N$1,$E136),AuxFolhas!$A:$E,5,FALSE),"")</f>
        <v>2230</v>
      </c>
      <c r="O136">
        <f>IFERROR(VLOOKUP(CONCATENATE($C136,$D136,O$1,$E136),AuxFolhas!$A:$E,5,FALSE),"")</f>
        <v>2230</v>
      </c>
      <c r="P136">
        <f>IFERROR(VLOOKUP(CONCATENATE($C136,$D136,P$1,$E136),AuxFolhas!$A:$E,5,FALSE),"")</f>
        <v>2230</v>
      </c>
      <c r="Q136">
        <f>IFERROR(VLOOKUP(CONCATENATE($C136,$D136,Q$1,$E136),AuxFolhas!$A:$E,5,FALSE),"")</f>
        <v>2230</v>
      </c>
      <c r="R136">
        <f>IFERROR(VLOOKUP(CONCATENATE($C136,$D136,R$1,$E136),AuxFolhas!$A:$E,5,FALSE),"")</f>
        <v>2230</v>
      </c>
      <c r="S136">
        <f>IFERROR(VLOOKUP(CONCATENATE($C136,$D136,S$1,$E136),AuxFolhas!$A:$E,5,FALSE),"")</f>
        <v>2230</v>
      </c>
      <c r="T136">
        <f>IFERROR(VLOOKUP(CONCATENATE($C136,$D136,T$1,$E136),AuxFolhas!$A:$E,5,FALSE),"")</f>
        <v>2230</v>
      </c>
      <c r="U136">
        <f t="shared" si="11"/>
        <v>1</v>
      </c>
    </row>
    <row r="137" spans="1:21" hidden="1">
      <c r="A137" t="str">
        <f t="shared" si="9"/>
        <v>6.1-12</v>
      </c>
      <c r="B137">
        <f t="shared" si="10"/>
        <v>12</v>
      </c>
      <c r="C137">
        <v>6</v>
      </c>
      <c r="D137" t="s">
        <v>1239</v>
      </c>
      <c r="E137" t="s">
        <v>1114</v>
      </c>
      <c r="F137" t="s">
        <v>1163</v>
      </c>
      <c r="H137">
        <f t="shared" si="12"/>
        <v>4460</v>
      </c>
      <c r="I137">
        <f>IFERROR(VLOOKUP(CONCATENATE($C137,$D137,I$1,$E137),AuxFolhas!$A:$E,5,FALSE),"")</f>
        <v>2230</v>
      </c>
      <c r="J137">
        <f>IFERROR(VLOOKUP(CONCATENATE($C137,$D137,J$1,$E137),AuxFolhas!$A:$E,5,FALSE),"")</f>
        <v>2230</v>
      </c>
      <c r="K137" t="str">
        <f>IFERROR(VLOOKUP(CONCATENATE($C137,$D137,K$1,$E137),AuxFolhas!$A:$E,5,FALSE),"")</f>
        <v/>
      </c>
      <c r="L137" t="str">
        <f>IFERROR(VLOOKUP(CONCATENATE($C137,$D137,L$1,$E137),AuxFolhas!$A:$E,5,FALSE),"")</f>
        <v/>
      </c>
      <c r="M137" t="str">
        <f>IFERROR(VLOOKUP(CONCATENATE($C137,$D137,M$1,$E137),AuxFolhas!$A:$E,5,FALSE),"")</f>
        <v/>
      </c>
      <c r="N137" t="str">
        <f>IFERROR(VLOOKUP(CONCATENATE($C137,$D137,N$1,$E137),AuxFolhas!$A:$E,5,FALSE),"")</f>
        <v/>
      </c>
      <c r="O137" t="str">
        <f>IFERROR(VLOOKUP(CONCATENATE($C137,$D137,O$1,$E137),AuxFolhas!$A:$E,5,FALSE),"")</f>
        <v/>
      </c>
      <c r="P137" t="str">
        <f>IFERROR(VLOOKUP(CONCATENATE($C137,$D137,P$1,$E137),AuxFolhas!$A:$E,5,FALSE),"")</f>
        <v/>
      </c>
      <c r="Q137" t="str">
        <f>IFERROR(VLOOKUP(CONCATENATE($C137,$D137,Q$1,$E137),AuxFolhas!$A:$E,5,FALSE),"")</f>
        <v/>
      </c>
      <c r="R137" t="str">
        <f>IFERROR(VLOOKUP(CONCATENATE($C137,$D137,R$1,$E137),AuxFolhas!$A:$E,5,FALSE),"")</f>
        <v/>
      </c>
      <c r="S137" t="str">
        <f>IFERROR(VLOOKUP(CONCATENATE($C137,$D137,S$1,$E137),AuxFolhas!$A:$E,5,FALSE),"")</f>
        <v/>
      </c>
      <c r="T137" t="str">
        <f>IFERROR(VLOOKUP(CONCATENATE($C137,$D137,T$1,$E137),AuxFolhas!$A:$E,5,FALSE),"")</f>
        <v/>
      </c>
      <c r="U137">
        <f t="shared" si="11"/>
        <v>1</v>
      </c>
    </row>
    <row r="138" spans="1:21" hidden="1">
      <c r="A138" t="str">
        <f t="shared" si="9"/>
        <v>6.1-13</v>
      </c>
      <c r="B138">
        <f t="shared" si="10"/>
        <v>13</v>
      </c>
      <c r="C138">
        <v>6</v>
      </c>
      <c r="D138" t="s">
        <v>2349</v>
      </c>
      <c r="E138" t="s">
        <v>1162</v>
      </c>
      <c r="F138" t="s">
        <v>1163</v>
      </c>
      <c r="H138">
        <f t="shared" si="12"/>
        <v>32800</v>
      </c>
      <c r="I138" t="str">
        <f>IFERROR(VLOOKUP(CONCATENATE($C138,$D138,I$1,$E138),AuxFolhas!$A:$E,5,FALSE),"")</f>
        <v/>
      </c>
      <c r="J138" t="str">
        <f>IFERROR(VLOOKUP(CONCATENATE($C138,$D138,J$1,$E138),AuxFolhas!$A:$E,5,FALSE),"")</f>
        <v/>
      </c>
      <c r="K138">
        <f>IFERROR(VLOOKUP(CONCATENATE($C138,$D138,K$1,$E138),AuxFolhas!$A:$E,5,FALSE),"")</f>
        <v>3280</v>
      </c>
      <c r="L138">
        <f>IFERROR(VLOOKUP(CONCATENATE($C138,$D138,L$1,$E138),AuxFolhas!$A:$E,5,FALSE),"")</f>
        <v>3280</v>
      </c>
      <c r="M138">
        <f>IFERROR(VLOOKUP(CONCATENATE($C138,$D138,M$1,$E138),AuxFolhas!$A:$E,5,FALSE),"")</f>
        <v>3280</v>
      </c>
      <c r="N138">
        <f>IFERROR(VLOOKUP(CONCATENATE($C138,$D138,N$1,$E138),AuxFolhas!$A:$E,5,FALSE),"")</f>
        <v>3280</v>
      </c>
      <c r="O138">
        <f>IFERROR(VLOOKUP(CONCATENATE($C138,$D138,O$1,$E138),AuxFolhas!$A:$E,5,FALSE),"")</f>
        <v>3280</v>
      </c>
      <c r="P138">
        <f>IFERROR(VLOOKUP(CONCATENATE($C138,$D138,P$1,$E138),AuxFolhas!$A:$E,5,FALSE),"")</f>
        <v>3280</v>
      </c>
      <c r="Q138">
        <f>IFERROR(VLOOKUP(CONCATENATE($C138,$D138,Q$1,$E138),AuxFolhas!$A:$E,5,FALSE),"")</f>
        <v>3280</v>
      </c>
      <c r="R138">
        <f>IFERROR(VLOOKUP(CONCATENATE($C138,$D138,R$1,$E138),AuxFolhas!$A:$E,5,FALSE),"")</f>
        <v>3280</v>
      </c>
      <c r="S138">
        <f>IFERROR(VLOOKUP(CONCATENATE($C138,$D138,S$1,$E138),AuxFolhas!$A:$E,5,FALSE),"")</f>
        <v>3280</v>
      </c>
      <c r="T138">
        <f>IFERROR(VLOOKUP(CONCATENATE($C138,$D138,T$1,$E138),AuxFolhas!$A:$E,5,FALSE),"")</f>
        <v>3280</v>
      </c>
      <c r="U138">
        <f t="shared" si="11"/>
        <v>1</v>
      </c>
    </row>
    <row r="139" spans="1:21" hidden="1">
      <c r="A139" t="str">
        <f t="shared" si="9"/>
        <v>6.1-14</v>
      </c>
      <c r="B139">
        <f t="shared" si="10"/>
        <v>14</v>
      </c>
      <c r="C139">
        <v>6</v>
      </c>
      <c r="D139" t="s">
        <v>1231</v>
      </c>
      <c r="E139" t="s">
        <v>1162</v>
      </c>
      <c r="F139" t="s">
        <v>1163</v>
      </c>
      <c r="H139">
        <f t="shared" si="12"/>
        <v>39360</v>
      </c>
      <c r="I139">
        <f>IFERROR(VLOOKUP(CONCATENATE($C139,$D139,I$1,$E139),AuxFolhas!$A:$E,5,FALSE),"")</f>
        <v>3280</v>
      </c>
      <c r="J139">
        <f>IFERROR(VLOOKUP(CONCATENATE($C139,$D139,J$1,$E139),AuxFolhas!$A:$E,5,FALSE),"")</f>
        <v>3280</v>
      </c>
      <c r="K139">
        <f>IFERROR(VLOOKUP(CONCATENATE($C139,$D139,K$1,$E139),AuxFolhas!$A:$E,5,FALSE),"")</f>
        <v>3280</v>
      </c>
      <c r="L139">
        <f>IFERROR(VLOOKUP(CONCATENATE($C139,$D139,L$1,$E139),AuxFolhas!$A:$E,5,FALSE),"")</f>
        <v>3280</v>
      </c>
      <c r="M139">
        <f>IFERROR(VLOOKUP(CONCATENATE($C139,$D139,M$1,$E139),AuxFolhas!$A:$E,5,FALSE),"")</f>
        <v>3280</v>
      </c>
      <c r="N139">
        <f>IFERROR(VLOOKUP(CONCATENATE($C139,$D139,N$1,$E139),AuxFolhas!$A:$E,5,FALSE),"")</f>
        <v>3280</v>
      </c>
      <c r="O139">
        <f>IFERROR(VLOOKUP(CONCATENATE($C139,$D139,O$1,$E139),AuxFolhas!$A:$E,5,FALSE),"")</f>
        <v>3280</v>
      </c>
      <c r="P139">
        <f>IFERROR(VLOOKUP(CONCATENATE($C139,$D139,P$1,$E139),AuxFolhas!$A:$E,5,FALSE),"")</f>
        <v>3280</v>
      </c>
      <c r="Q139">
        <f>IFERROR(VLOOKUP(CONCATENATE($C139,$D139,Q$1,$E139),AuxFolhas!$A:$E,5,FALSE),"")</f>
        <v>3280</v>
      </c>
      <c r="R139">
        <f>IFERROR(VLOOKUP(CONCATENATE($C139,$D139,R$1,$E139),AuxFolhas!$A:$E,5,FALSE),"")</f>
        <v>3280</v>
      </c>
      <c r="S139">
        <f>IFERROR(VLOOKUP(CONCATENATE($C139,$D139,S$1,$E139),AuxFolhas!$A:$E,5,FALSE),"")</f>
        <v>3280</v>
      </c>
      <c r="T139">
        <f>IFERROR(VLOOKUP(CONCATENATE($C139,$D139,T$1,$E139),AuxFolhas!$A:$E,5,FALSE),"")</f>
        <v>3280</v>
      </c>
      <c r="U139">
        <f t="shared" si="11"/>
        <v>1</v>
      </c>
    </row>
    <row r="140" spans="1:21" hidden="1">
      <c r="A140" t="str">
        <f t="shared" si="9"/>
        <v>6.1-15</v>
      </c>
      <c r="B140">
        <f t="shared" si="10"/>
        <v>15</v>
      </c>
      <c r="C140">
        <v>6</v>
      </c>
      <c r="D140" t="s">
        <v>1240</v>
      </c>
      <c r="E140" t="s">
        <v>1165</v>
      </c>
      <c r="F140" t="s">
        <v>1163</v>
      </c>
      <c r="H140">
        <f t="shared" si="12"/>
        <v>18330</v>
      </c>
      <c r="I140">
        <f>IFERROR(VLOOKUP(CONCATENATE($C140,$D140,I$1,$E140),AuxFolhas!$A:$E,5,FALSE),"")</f>
        <v>6110</v>
      </c>
      <c r="J140">
        <f>IFERROR(VLOOKUP(CONCATENATE($C140,$D140,J$1,$E140),AuxFolhas!$A:$E,5,FALSE),"")</f>
        <v>6110</v>
      </c>
      <c r="K140">
        <f>IFERROR(VLOOKUP(CONCATENATE($C140,$D140,K$1,$E140),AuxFolhas!$A:$E,5,FALSE),"")</f>
        <v>6110</v>
      </c>
      <c r="L140" t="str">
        <f>IFERROR(VLOOKUP(CONCATENATE($C140,$D140,L$1,$E140),AuxFolhas!$A:$E,5,FALSE),"")</f>
        <v/>
      </c>
      <c r="M140" t="str">
        <f>IFERROR(VLOOKUP(CONCATENATE($C140,$D140,M$1,$E140),AuxFolhas!$A:$E,5,FALSE),"")</f>
        <v/>
      </c>
      <c r="N140" t="str">
        <f>IFERROR(VLOOKUP(CONCATENATE($C140,$D140,N$1,$E140),AuxFolhas!$A:$E,5,FALSE),"")</f>
        <v/>
      </c>
      <c r="O140" t="str">
        <f>IFERROR(VLOOKUP(CONCATENATE($C140,$D140,O$1,$E140),AuxFolhas!$A:$E,5,FALSE),"")</f>
        <v/>
      </c>
      <c r="P140" t="str">
        <f>IFERROR(VLOOKUP(CONCATENATE($C140,$D140,P$1,$E140),AuxFolhas!$A:$E,5,FALSE),"")</f>
        <v/>
      </c>
      <c r="Q140" t="str">
        <f>IFERROR(VLOOKUP(CONCATENATE($C140,$D140,Q$1,$E140),AuxFolhas!$A:$E,5,FALSE),"")</f>
        <v/>
      </c>
      <c r="R140" t="str">
        <f>IFERROR(VLOOKUP(CONCATENATE($C140,$D140,R$1,$E140),AuxFolhas!$A:$E,5,FALSE),"")</f>
        <v/>
      </c>
      <c r="S140" t="str">
        <f>IFERROR(VLOOKUP(CONCATENATE($C140,$D140,S$1,$E140),AuxFolhas!$A:$E,5,FALSE),"")</f>
        <v/>
      </c>
      <c r="T140" t="str">
        <f>IFERROR(VLOOKUP(CONCATENATE($C140,$D140,T$1,$E140),AuxFolhas!$A:$E,5,FALSE),"")</f>
        <v/>
      </c>
      <c r="U140">
        <f t="shared" si="11"/>
        <v>2</v>
      </c>
    </row>
    <row r="141" spans="1:21" hidden="1">
      <c r="A141" t="str">
        <f t="shared" si="9"/>
        <v>6.1-16</v>
      </c>
      <c r="B141">
        <f t="shared" si="10"/>
        <v>16</v>
      </c>
      <c r="C141">
        <v>6</v>
      </c>
      <c r="D141" t="s">
        <v>1229</v>
      </c>
      <c r="E141" t="s">
        <v>1117</v>
      </c>
      <c r="F141" t="s">
        <v>1159</v>
      </c>
      <c r="H141">
        <f t="shared" si="12"/>
        <v>9840</v>
      </c>
      <c r="I141">
        <f>IFERROR(VLOOKUP(CONCATENATE($C141,$D141,I$1,$E141),AuxFolhas!$A:$E,5,FALSE),"")</f>
        <v>820</v>
      </c>
      <c r="J141">
        <f>IFERROR(VLOOKUP(CONCATENATE($C141,$D141,J$1,$E141),AuxFolhas!$A:$E,5,FALSE),"")</f>
        <v>820</v>
      </c>
      <c r="K141">
        <f>IFERROR(VLOOKUP(CONCATENATE($C141,$D141,K$1,$E141),AuxFolhas!$A:$E,5,FALSE),"")</f>
        <v>820</v>
      </c>
      <c r="L141">
        <f>IFERROR(VLOOKUP(CONCATENATE($C141,$D141,L$1,$E141),AuxFolhas!$A:$E,5,FALSE),"")</f>
        <v>820</v>
      </c>
      <c r="M141">
        <f>IFERROR(VLOOKUP(CONCATENATE($C141,$D141,M$1,$E141),AuxFolhas!$A:$E,5,FALSE),"")</f>
        <v>820</v>
      </c>
      <c r="N141">
        <f>IFERROR(VLOOKUP(CONCATENATE($C141,$D141,N$1,$E141),AuxFolhas!$A:$E,5,FALSE),"")</f>
        <v>820</v>
      </c>
      <c r="O141">
        <f>IFERROR(VLOOKUP(CONCATENATE($C141,$D141,O$1,$E141),AuxFolhas!$A:$E,5,FALSE),"")</f>
        <v>820</v>
      </c>
      <c r="P141">
        <f>IFERROR(VLOOKUP(CONCATENATE($C141,$D141,P$1,$E141),AuxFolhas!$A:$E,5,FALSE),"")</f>
        <v>820</v>
      </c>
      <c r="Q141">
        <f>IFERROR(VLOOKUP(CONCATENATE($C141,$D141,Q$1,$E141),AuxFolhas!$A:$E,5,FALSE),"")</f>
        <v>820</v>
      </c>
      <c r="R141">
        <f>IFERROR(VLOOKUP(CONCATENATE($C141,$D141,R$1,$E141),AuxFolhas!$A:$E,5,FALSE),"")</f>
        <v>820</v>
      </c>
      <c r="S141">
        <f>IFERROR(VLOOKUP(CONCATENATE($C141,$D141,S$1,$E141),AuxFolhas!$A:$E,5,FALSE),"")</f>
        <v>820</v>
      </c>
      <c r="T141">
        <f>IFERROR(VLOOKUP(CONCATENATE($C141,$D141,T$1,$E141),AuxFolhas!$A:$E,5,FALSE),"")</f>
        <v>820</v>
      </c>
      <c r="U141">
        <f t="shared" si="11"/>
        <v>1</v>
      </c>
    </row>
    <row r="142" spans="1:21" hidden="1">
      <c r="A142" t="str">
        <f t="shared" si="9"/>
        <v>6.1-17</v>
      </c>
      <c r="B142">
        <f t="shared" si="10"/>
        <v>17</v>
      </c>
      <c r="C142">
        <v>6</v>
      </c>
      <c r="D142" t="s">
        <v>1240</v>
      </c>
      <c r="E142" t="s">
        <v>1115</v>
      </c>
      <c r="F142" t="s">
        <v>1159</v>
      </c>
      <c r="H142">
        <f t="shared" si="12"/>
        <v>54250</v>
      </c>
      <c r="I142" t="str">
        <f>IFERROR(VLOOKUP(CONCATENATE($C142,$D142,I$1,$E142),AuxFolhas!$A:$E,5,FALSE),"")</f>
        <v/>
      </c>
      <c r="J142" t="str">
        <f>IFERROR(VLOOKUP(CONCATENATE($C142,$D142,J$1,$E142),AuxFolhas!$A:$E,5,FALSE),"")</f>
        <v/>
      </c>
      <c r="K142" t="str">
        <f>IFERROR(VLOOKUP(CONCATENATE($C142,$D142,K$1,$E142),AuxFolhas!$A:$E,5,FALSE),"")</f>
        <v/>
      </c>
      <c r="L142" t="str">
        <f>IFERROR(VLOOKUP(CONCATENATE($C142,$D142,L$1,$E142),AuxFolhas!$A:$E,5,FALSE),"")</f>
        <v/>
      </c>
      <c r="M142" t="str">
        <f>IFERROR(VLOOKUP(CONCATENATE($C142,$D142,M$1,$E142),AuxFolhas!$A:$E,5,FALSE),"")</f>
        <v/>
      </c>
      <c r="N142">
        <f>IFERROR(VLOOKUP(CONCATENATE($C142,$D142,N$1,$E142),AuxFolhas!$A:$E,5,FALSE),"")</f>
        <v>7750</v>
      </c>
      <c r="O142">
        <f>IFERROR(VLOOKUP(CONCATENATE($C142,$D142,O$1,$E142),AuxFolhas!$A:$E,5,FALSE),"")</f>
        <v>7750</v>
      </c>
      <c r="P142">
        <f>IFERROR(VLOOKUP(CONCATENATE($C142,$D142,P$1,$E142),AuxFolhas!$A:$E,5,FALSE),"")</f>
        <v>7750</v>
      </c>
      <c r="Q142">
        <f>IFERROR(VLOOKUP(CONCATENATE($C142,$D142,Q$1,$E142),AuxFolhas!$A:$E,5,FALSE),"")</f>
        <v>7750</v>
      </c>
      <c r="R142">
        <f>IFERROR(VLOOKUP(CONCATENATE($C142,$D142,R$1,$E142),AuxFolhas!$A:$E,5,FALSE),"")</f>
        <v>7750</v>
      </c>
      <c r="S142">
        <f>IFERROR(VLOOKUP(CONCATENATE($C142,$D142,S$1,$E142),AuxFolhas!$A:$E,5,FALSE),"")</f>
        <v>7750</v>
      </c>
      <c r="T142">
        <f>IFERROR(VLOOKUP(CONCATENATE($C142,$D142,T$1,$E142),AuxFolhas!$A:$E,5,FALSE),"")</f>
        <v>7750</v>
      </c>
      <c r="U142">
        <f t="shared" si="11"/>
        <v>2</v>
      </c>
    </row>
    <row r="143" spans="1:21">
      <c r="A143" t="str">
        <f t="shared" si="9"/>
        <v>6.1-18</v>
      </c>
      <c r="B143">
        <f t="shared" si="10"/>
        <v>18</v>
      </c>
      <c r="C143">
        <v>6</v>
      </c>
      <c r="D143" t="s">
        <v>1230</v>
      </c>
      <c r="E143" t="s">
        <v>1113</v>
      </c>
      <c r="F143" t="s">
        <v>1159</v>
      </c>
      <c r="H143">
        <f t="shared" si="12"/>
        <v>33600</v>
      </c>
      <c r="I143">
        <f>IFERROR(VLOOKUP(CONCATENATE($C143,$D143,I$1,$E143),AuxFolhas!$A:$E,5,FALSE),"")</f>
        <v>2800</v>
      </c>
      <c r="J143">
        <f>IFERROR(VLOOKUP(CONCATENATE($C143,$D143,J$1,$E143),AuxFolhas!$A:$E,5,FALSE),"")</f>
        <v>2800</v>
      </c>
      <c r="K143">
        <f>IFERROR(VLOOKUP(CONCATENATE($C143,$D143,K$1,$E143),AuxFolhas!$A:$E,5,FALSE),"")</f>
        <v>2800</v>
      </c>
      <c r="L143">
        <f>IFERROR(VLOOKUP(CONCATENATE($C143,$D143,L$1,$E143),AuxFolhas!$A:$E,5,FALSE),"")</f>
        <v>2800</v>
      </c>
      <c r="M143">
        <f>IFERROR(VLOOKUP(CONCATENATE($C143,$D143,M$1,$E143),AuxFolhas!$A:$E,5,FALSE),"")</f>
        <v>2800</v>
      </c>
      <c r="N143">
        <f>IFERROR(VLOOKUP(CONCATENATE($C143,$D143,N$1,$E143),AuxFolhas!$A:$E,5,FALSE),"")</f>
        <v>2800</v>
      </c>
      <c r="O143">
        <f>IFERROR(VLOOKUP(CONCATENATE($C143,$D143,O$1,$E143),AuxFolhas!$A:$E,5,FALSE),"")</f>
        <v>2800</v>
      </c>
      <c r="P143">
        <f>IFERROR(VLOOKUP(CONCATENATE($C143,$D143,P$1,$E143),AuxFolhas!$A:$E,5,FALSE),"")</f>
        <v>2800</v>
      </c>
      <c r="Q143">
        <f>IFERROR(VLOOKUP(CONCATENATE($C143,$D143,Q$1,$E143),AuxFolhas!$A:$E,5,FALSE),"")</f>
        <v>2800</v>
      </c>
      <c r="R143">
        <f>IFERROR(VLOOKUP(CONCATENATE($C143,$D143,R$1,$E143),AuxFolhas!$A:$E,5,FALSE),"")</f>
        <v>2800</v>
      </c>
      <c r="S143">
        <f>IFERROR(VLOOKUP(CONCATENATE($C143,$D143,S$1,$E143),AuxFolhas!$A:$E,5,FALSE),"")</f>
        <v>2800</v>
      </c>
      <c r="T143">
        <f>IFERROR(VLOOKUP(CONCATENATE($C143,$D143,T$1,$E143),AuxFolhas!$A:$E,5,FALSE),"")</f>
        <v>2800</v>
      </c>
      <c r="U143">
        <f t="shared" si="11"/>
        <v>1</v>
      </c>
    </row>
    <row r="144" spans="1:21" hidden="1">
      <c r="A144" t="str">
        <f t="shared" si="9"/>
        <v>7.1-1</v>
      </c>
      <c r="B144">
        <f t="shared" si="10"/>
        <v>1</v>
      </c>
      <c r="C144">
        <v>7</v>
      </c>
      <c r="D144" t="s">
        <v>2354</v>
      </c>
      <c r="E144" t="s">
        <v>1112</v>
      </c>
      <c r="F144" t="s">
        <v>1163</v>
      </c>
      <c r="H144">
        <f t="shared" si="12"/>
        <v>4200</v>
      </c>
      <c r="I144" t="str">
        <f>IFERROR(VLOOKUP(CONCATENATE($C144,$D144,I$1,$E144),AuxFolhas!$A:$E,5,FALSE),"")</f>
        <v/>
      </c>
      <c r="J144" t="str">
        <f>IFERROR(VLOOKUP(CONCATENATE($C144,$D144,J$1,$E144),AuxFolhas!$A:$E,5,FALSE),"")</f>
        <v/>
      </c>
      <c r="K144" t="str">
        <f>IFERROR(VLOOKUP(CONCATENATE($C144,$D144,K$1,$E144),AuxFolhas!$A:$E,5,FALSE),"")</f>
        <v/>
      </c>
      <c r="L144" t="str">
        <f>IFERROR(VLOOKUP(CONCATENATE($C144,$D144,L$1,$E144),AuxFolhas!$A:$E,5,FALSE),"")</f>
        <v/>
      </c>
      <c r="M144" t="str">
        <f>IFERROR(VLOOKUP(CONCATENATE($C144,$D144,M$1,$E144),AuxFolhas!$A:$E,5,FALSE),"")</f>
        <v/>
      </c>
      <c r="N144">
        <f>IFERROR(VLOOKUP(CONCATENATE($C144,$D144,N$1,$E144),AuxFolhas!$A:$E,5,FALSE),"")</f>
        <v>600</v>
      </c>
      <c r="O144">
        <f>IFERROR(VLOOKUP(CONCATENATE($C144,$D144,O$1,$E144),AuxFolhas!$A:$E,5,FALSE),"")</f>
        <v>600</v>
      </c>
      <c r="P144">
        <f>IFERROR(VLOOKUP(CONCATENATE($C144,$D144,P$1,$E144),AuxFolhas!$A:$E,5,FALSE),"")</f>
        <v>600</v>
      </c>
      <c r="Q144">
        <f>IFERROR(VLOOKUP(CONCATENATE($C144,$D144,Q$1,$E144),AuxFolhas!$A:$E,5,FALSE),"")</f>
        <v>600</v>
      </c>
      <c r="R144">
        <f>IFERROR(VLOOKUP(CONCATENATE($C144,$D144,R$1,$E144),AuxFolhas!$A:$E,5,FALSE),"")</f>
        <v>600</v>
      </c>
      <c r="S144">
        <f>IFERROR(VLOOKUP(CONCATENATE($C144,$D144,S$1,$E144),AuxFolhas!$A:$E,5,FALSE),"")</f>
        <v>600</v>
      </c>
      <c r="T144">
        <f>IFERROR(VLOOKUP(CONCATENATE($C144,$D144,T$1,$E144),AuxFolhas!$A:$E,5,FALSE),"")</f>
        <v>600</v>
      </c>
      <c r="U144">
        <f t="shared" si="11"/>
        <v>1</v>
      </c>
    </row>
    <row r="145" spans="1:21" hidden="1">
      <c r="A145" t="str">
        <f t="shared" si="9"/>
        <v>7.1-2</v>
      </c>
      <c r="B145">
        <f t="shared" si="10"/>
        <v>2</v>
      </c>
      <c r="C145">
        <v>7</v>
      </c>
      <c r="D145" t="s">
        <v>2138</v>
      </c>
      <c r="E145" t="s">
        <v>1112</v>
      </c>
      <c r="F145" t="s">
        <v>1163</v>
      </c>
      <c r="H145">
        <f t="shared" si="12"/>
        <v>7200</v>
      </c>
      <c r="I145">
        <f>IFERROR(VLOOKUP(CONCATENATE($C145,$D145,I$1,$E145),AuxFolhas!$A:$E,5,FALSE),"")</f>
        <v>600</v>
      </c>
      <c r="J145">
        <f>IFERROR(VLOOKUP(CONCATENATE($C145,$D145,J$1,$E145),AuxFolhas!$A:$E,5,FALSE),"")</f>
        <v>600</v>
      </c>
      <c r="K145">
        <f>IFERROR(VLOOKUP(CONCATENATE($C145,$D145,K$1,$E145),AuxFolhas!$A:$E,5,FALSE),"")</f>
        <v>600</v>
      </c>
      <c r="L145">
        <f>IFERROR(VLOOKUP(CONCATENATE($C145,$D145,L$1,$E145),AuxFolhas!$A:$E,5,FALSE),"")</f>
        <v>600</v>
      </c>
      <c r="M145">
        <f>IFERROR(VLOOKUP(CONCATENATE($C145,$D145,M$1,$E145),AuxFolhas!$A:$E,5,FALSE),"")</f>
        <v>600</v>
      </c>
      <c r="N145">
        <f>IFERROR(VLOOKUP(CONCATENATE($C145,$D145,N$1,$E145),AuxFolhas!$A:$E,5,FALSE),"")</f>
        <v>600</v>
      </c>
      <c r="O145">
        <f>IFERROR(VLOOKUP(CONCATENATE($C145,$D145,O$1,$E145),AuxFolhas!$A:$E,5,FALSE),"")</f>
        <v>600</v>
      </c>
      <c r="P145">
        <f>IFERROR(VLOOKUP(CONCATENATE($C145,$D145,P$1,$E145),AuxFolhas!$A:$E,5,FALSE),"")</f>
        <v>600</v>
      </c>
      <c r="Q145">
        <f>IFERROR(VLOOKUP(CONCATENATE($C145,$D145,Q$1,$E145),AuxFolhas!$A:$E,5,FALSE),"")</f>
        <v>600</v>
      </c>
      <c r="R145">
        <f>IFERROR(VLOOKUP(CONCATENATE($C145,$D145,R$1,$E145),AuxFolhas!$A:$E,5,FALSE),"")</f>
        <v>600</v>
      </c>
      <c r="S145">
        <f>IFERROR(VLOOKUP(CONCATENATE($C145,$D145,S$1,$E145),AuxFolhas!$A:$E,5,FALSE),"")</f>
        <v>600</v>
      </c>
      <c r="T145">
        <f>IFERROR(VLOOKUP(CONCATENATE($C145,$D145,T$1,$E145),AuxFolhas!$A:$E,5,FALSE),"")</f>
        <v>600</v>
      </c>
      <c r="U145">
        <f t="shared" si="11"/>
        <v>1</v>
      </c>
    </row>
    <row r="146" spans="1:21" hidden="1">
      <c r="A146" t="str">
        <f t="shared" si="9"/>
        <v>7.1-3</v>
      </c>
      <c r="B146">
        <f t="shared" si="10"/>
        <v>3</v>
      </c>
      <c r="C146">
        <v>7</v>
      </c>
      <c r="D146" t="s">
        <v>2139</v>
      </c>
      <c r="E146" t="s">
        <v>1112</v>
      </c>
      <c r="F146" t="s">
        <v>1163</v>
      </c>
      <c r="H146">
        <f t="shared" si="12"/>
        <v>7200</v>
      </c>
      <c r="I146">
        <f>IFERROR(VLOOKUP(CONCATENATE($C146,$D146,I$1,$E146),AuxFolhas!$A:$E,5,FALSE),"")</f>
        <v>600</v>
      </c>
      <c r="J146">
        <f>IFERROR(VLOOKUP(CONCATENATE($C146,$D146,J$1,$E146),AuxFolhas!$A:$E,5,FALSE),"")</f>
        <v>600</v>
      </c>
      <c r="K146">
        <f>IFERROR(VLOOKUP(CONCATENATE($C146,$D146,K$1,$E146),AuxFolhas!$A:$E,5,FALSE),"")</f>
        <v>600</v>
      </c>
      <c r="L146">
        <f>IFERROR(VLOOKUP(CONCATENATE($C146,$D146,L$1,$E146),AuxFolhas!$A:$E,5,FALSE),"")</f>
        <v>600</v>
      </c>
      <c r="M146">
        <f>IFERROR(VLOOKUP(CONCATENATE($C146,$D146,M$1,$E146),AuxFolhas!$A:$E,5,FALSE),"")</f>
        <v>600</v>
      </c>
      <c r="N146">
        <f>IFERROR(VLOOKUP(CONCATENATE($C146,$D146,N$1,$E146),AuxFolhas!$A:$E,5,FALSE),"")</f>
        <v>600</v>
      </c>
      <c r="O146">
        <f>IFERROR(VLOOKUP(CONCATENATE($C146,$D146,O$1,$E146),AuxFolhas!$A:$E,5,FALSE),"")</f>
        <v>600</v>
      </c>
      <c r="P146">
        <f>IFERROR(VLOOKUP(CONCATENATE($C146,$D146,P$1,$E146),AuxFolhas!$A:$E,5,FALSE),"")</f>
        <v>600</v>
      </c>
      <c r="Q146">
        <f>IFERROR(VLOOKUP(CONCATENATE($C146,$D146,Q$1,$E146),AuxFolhas!$A:$E,5,FALSE),"")</f>
        <v>600</v>
      </c>
      <c r="R146">
        <f>IFERROR(VLOOKUP(CONCATENATE($C146,$D146,R$1,$E146),AuxFolhas!$A:$E,5,FALSE),"")</f>
        <v>600</v>
      </c>
      <c r="S146">
        <f>IFERROR(VLOOKUP(CONCATENATE($C146,$D146,S$1,$E146),AuxFolhas!$A:$E,5,FALSE),"")</f>
        <v>600</v>
      </c>
      <c r="T146">
        <f>IFERROR(VLOOKUP(CONCATENATE($C146,$D146,T$1,$E146),AuxFolhas!$A:$E,5,FALSE),"")</f>
        <v>600</v>
      </c>
      <c r="U146">
        <f t="shared" si="11"/>
        <v>1</v>
      </c>
    </row>
    <row r="147" spans="1:21" hidden="1">
      <c r="A147" t="str">
        <f t="shared" si="9"/>
        <v>7.1-4</v>
      </c>
      <c r="B147">
        <f t="shared" si="10"/>
        <v>4</v>
      </c>
      <c r="C147">
        <v>7</v>
      </c>
      <c r="D147" t="s">
        <v>1244</v>
      </c>
      <c r="E147" t="s">
        <v>1112</v>
      </c>
      <c r="F147" t="s">
        <v>1163</v>
      </c>
      <c r="H147">
        <f t="shared" si="12"/>
        <v>600</v>
      </c>
      <c r="I147">
        <f>IFERROR(VLOOKUP(CONCATENATE($C147,$D147,I$1,$E147),AuxFolhas!$A:$E,5,FALSE),"")</f>
        <v>600</v>
      </c>
      <c r="J147" t="str">
        <f>IFERROR(VLOOKUP(CONCATENATE($C147,$D147,J$1,$E147),AuxFolhas!$A:$E,5,FALSE),"")</f>
        <v/>
      </c>
      <c r="K147" t="str">
        <f>IFERROR(VLOOKUP(CONCATENATE($C147,$D147,K$1,$E147),AuxFolhas!$A:$E,5,FALSE),"")</f>
        <v/>
      </c>
      <c r="L147" t="str">
        <f>IFERROR(VLOOKUP(CONCATENATE($C147,$D147,L$1,$E147),AuxFolhas!$A:$E,5,FALSE),"")</f>
        <v/>
      </c>
      <c r="M147" t="str">
        <f>IFERROR(VLOOKUP(CONCATENATE($C147,$D147,M$1,$E147),AuxFolhas!$A:$E,5,FALSE),"")</f>
        <v/>
      </c>
      <c r="N147" t="str">
        <f>IFERROR(VLOOKUP(CONCATENATE($C147,$D147,N$1,$E147),AuxFolhas!$A:$E,5,FALSE),"")</f>
        <v/>
      </c>
      <c r="O147" t="str">
        <f>IFERROR(VLOOKUP(CONCATENATE($C147,$D147,O$1,$E147),AuxFolhas!$A:$E,5,FALSE),"")</f>
        <v/>
      </c>
      <c r="P147" t="str">
        <f>IFERROR(VLOOKUP(CONCATENATE($C147,$D147,P$1,$E147),AuxFolhas!$A:$E,5,FALSE),"")</f>
        <v/>
      </c>
      <c r="Q147" t="str">
        <f>IFERROR(VLOOKUP(CONCATENATE($C147,$D147,Q$1,$E147),AuxFolhas!$A:$E,5,FALSE),"")</f>
        <v/>
      </c>
      <c r="R147" t="str">
        <f>IFERROR(VLOOKUP(CONCATENATE($C147,$D147,R$1,$E147),AuxFolhas!$A:$E,5,FALSE),"")</f>
        <v/>
      </c>
      <c r="S147" t="str">
        <f>IFERROR(VLOOKUP(CONCATENATE($C147,$D147,S$1,$E147),AuxFolhas!$A:$E,5,FALSE),"")</f>
        <v/>
      </c>
      <c r="T147" t="str">
        <f>IFERROR(VLOOKUP(CONCATENATE($C147,$D147,T$1,$E147),AuxFolhas!$A:$E,5,FALSE),"")</f>
        <v/>
      </c>
      <c r="U147">
        <f t="shared" si="11"/>
        <v>1</v>
      </c>
    </row>
    <row r="148" spans="1:21" hidden="1">
      <c r="A148" t="str">
        <f t="shared" si="9"/>
        <v>7.1-5</v>
      </c>
      <c r="B148">
        <f t="shared" si="10"/>
        <v>5</v>
      </c>
      <c r="C148">
        <v>7</v>
      </c>
      <c r="D148" t="s">
        <v>2140</v>
      </c>
      <c r="E148" t="s">
        <v>1112</v>
      </c>
      <c r="F148" t="s">
        <v>1163</v>
      </c>
      <c r="H148">
        <f t="shared" si="12"/>
        <v>7200</v>
      </c>
      <c r="I148">
        <f>IFERROR(VLOOKUP(CONCATENATE($C148,$D148,I$1,$E148),AuxFolhas!$A:$E,5,FALSE),"")</f>
        <v>600</v>
      </c>
      <c r="J148">
        <f>IFERROR(VLOOKUP(CONCATENATE($C148,$D148,J$1,$E148),AuxFolhas!$A:$E,5,FALSE),"")</f>
        <v>600</v>
      </c>
      <c r="K148">
        <f>IFERROR(VLOOKUP(CONCATENATE($C148,$D148,K$1,$E148),AuxFolhas!$A:$E,5,FALSE),"")</f>
        <v>600</v>
      </c>
      <c r="L148">
        <f>IFERROR(VLOOKUP(CONCATENATE($C148,$D148,L$1,$E148),AuxFolhas!$A:$E,5,FALSE),"")</f>
        <v>600</v>
      </c>
      <c r="M148">
        <f>IFERROR(VLOOKUP(CONCATENATE($C148,$D148,M$1,$E148),AuxFolhas!$A:$E,5,FALSE),"")</f>
        <v>600</v>
      </c>
      <c r="N148">
        <f>IFERROR(VLOOKUP(CONCATENATE($C148,$D148,N$1,$E148),AuxFolhas!$A:$E,5,FALSE),"")</f>
        <v>600</v>
      </c>
      <c r="O148">
        <f>IFERROR(VLOOKUP(CONCATENATE($C148,$D148,O$1,$E148),AuxFolhas!$A:$E,5,FALSE),"")</f>
        <v>600</v>
      </c>
      <c r="P148">
        <f>IFERROR(VLOOKUP(CONCATENATE($C148,$D148,P$1,$E148),AuxFolhas!$A:$E,5,FALSE),"")</f>
        <v>600</v>
      </c>
      <c r="Q148">
        <f>IFERROR(VLOOKUP(CONCATENATE($C148,$D148,Q$1,$E148),AuxFolhas!$A:$E,5,FALSE),"")</f>
        <v>600</v>
      </c>
      <c r="R148">
        <f>IFERROR(VLOOKUP(CONCATENATE($C148,$D148,R$1,$E148),AuxFolhas!$A:$E,5,FALSE),"")</f>
        <v>600</v>
      </c>
      <c r="S148">
        <f>IFERROR(VLOOKUP(CONCATENATE($C148,$D148,S$1,$E148),AuxFolhas!$A:$E,5,FALSE),"")</f>
        <v>600</v>
      </c>
      <c r="T148">
        <f>IFERROR(VLOOKUP(CONCATENATE($C148,$D148,T$1,$E148),AuxFolhas!$A:$E,5,FALSE),"")</f>
        <v>600</v>
      </c>
      <c r="U148">
        <f t="shared" si="11"/>
        <v>1</v>
      </c>
    </row>
    <row r="149" spans="1:21" hidden="1">
      <c r="A149" t="str">
        <f t="shared" si="9"/>
        <v>7.1-6</v>
      </c>
      <c r="B149">
        <f t="shared" si="10"/>
        <v>6</v>
      </c>
      <c r="C149">
        <v>7</v>
      </c>
      <c r="D149" t="s">
        <v>1245</v>
      </c>
      <c r="E149" t="s">
        <v>1112</v>
      </c>
      <c r="F149" t="s">
        <v>1163</v>
      </c>
      <c r="H149">
        <f t="shared" si="12"/>
        <v>600</v>
      </c>
      <c r="I149">
        <f>IFERROR(VLOOKUP(CONCATENATE($C149,$D149,I$1,$E149),AuxFolhas!$A:$E,5,FALSE),"")</f>
        <v>600</v>
      </c>
      <c r="J149" t="str">
        <f>IFERROR(VLOOKUP(CONCATENATE($C149,$D149,J$1,$E149),AuxFolhas!$A:$E,5,FALSE),"")</f>
        <v/>
      </c>
      <c r="K149" t="str">
        <f>IFERROR(VLOOKUP(CONCATENATE($C149,$D149,K$1,$E149),AuxFolhas!$A:$E,5,FALSE),"")</f>
        <v/>
      </c>
      <c r="L149" t="str">
        <f>IFERROR(VLOOKUP(CONCATENATE($C149,$D149,L$1,$E149),AuxFolhas!$A:$E,5,FALSE),"")</f>
        <v/>
      </c>
      <c r="M149" t="str">
        <f>IFERROR(VLOOKUP(CONCATENATE($C149,$D149,M$1,$E149),AuxFolhas!$A:$E,5,FALSE),"")</f>
        <v/>
      </c>
      <c r="N149" t="str">
        <f>IFERROR(VLOOKUP(CONCATENATE($C149,$D149,N$1,$E149),AuxFolhas!$A:$E,5,FALSE),"")</f>
        <v/>
      </c>
      <c r="O149" t="str">
        <f>IFERROR(VLOOKUP(CONCATENATE($C149,$D149,O$1,$E149),AuxFolhas!$A:$E,5,FALSE),"")</f>
        <v/>
      </c>
      <c r="P149" t="str">
        <f>IFERROR(VLOOKUP(CONCATENATE($C149,$D149,P$1,$E149),AuxFolhas!$A:$E,5,FALSE),"")</f>
        <v/>
      </c>
      <c r="Q149" t="str">
        <f>IFERROR(VLOOKUP(CONCATENATE($C149,$D149,Q$1,$E149),AuxFolhas!$A:$E,5,FALSE),"")</f>
        <v/>
      </c>
      <c r="R149" t="str">
        <f>IFERROR(VLOOKUP(CONCATENATE($C149,$D149,R$1,$E149),AuxFolhas!$A:$E,5,FALSE),"")</f>
        <v/>
      </c>
      <c r="S149" t="str">
        <f>IFERROR(VLOOKUP(CONCATENATE($C149,$D149,S$1,$E149),AuxFolhas!$A:$E,5,FALSE),"")</f>
        <v/>
      </c>
      <c r="T149" t="str">
        <f>IFERROR(VLOOKUP(CONCATENATE($C149,$D149,T$1,$E149),AuxFolhas!$A:$E,5,FALSE),"")</f>
        <v/>
      </c>
      <c r="U149">
        <f t="shared" si="11"/>
        <v>1</v>
      </c>
    </row>
    <row r="150" spans="1:21" hidden="1">
      <c r="A150" t="str">
        <f t="shared" si="9"/>
        <v>7.1-7</v>
      </c>
      <c r="B150">
        <f t="shared" si="10"/>
        <v>7</v>
      </c>
      <c r="C150">
        <v>7</v>
      </c>
      <c r="D150" t="s">
        <v>1246</v>
      </c>
      <c r="E150" t="s">
        <v>1112</v>
      </c>
      <c r="F150" t="s">
        <v>1163</v>
      </c>
      <c r="H150">
        <f t="shared" si="12"/>
        <v>600</v>
      </c>
      <c r="I150">
        <f>IFERROR(VLOOKUP(CONCATENATE($C150,$D150,I$1,$E150),AuxFolhas!$A:$E,5,FALSE),"")</f>
        <v>600</v>
      </c>
      <c r="J150" t="str">
        <f>IFERROR(VLOOKUP(CONCATENATE($C150,$D150,J$1,$E150),AuxFolhas!$A:$E,5,FALSE),"")</f>
        <v/>
      </c>
      <c r="K150" t="str">
        <f>IFERROR(VLOOKUP(CONCATENATE($C150,$D150,K$1,$E150),AuxFolhas!$A:$E,5,FALSE),"")</f>
        <v/>
      </c>
      <c r="L150" t="str">
        <f>IFERROR(VLOOKUP(CONCATENATE($C150,$D150,L$1,$E150),AuxFolhas!$A:$E,5,FALSE),"")</f>
        <v/>
      </c>
      <c r="M150" t="str">
        <f>IFERROR(VLOOKUP(CONCATENATE($C150,$D150,M$1,$E150),AuxFolhas!$A:$E,5,FALSE),"")</f>
        <v/>
      </c>
      <c r="N150" t="str">
        <f>IFERROR(VLOOKUP(CONCATENATE($C150,$D150,N$1,$E150),AuxFolhas!$A:$E,5,FALSE),"")</f>
        <v/>
      </c>
      <c r="O150" t="str">
        <f>IFERROR(VLOOKUP(CONCATENATE($C150,$D150,O$1,$E150),AuxFolhas!$A:$E,5,FALSE),"")</f>
        <v/>
      </c>
      <c r="P150" t="str">
        <f>IFERROR(VLOOKUP(CONCATENATE($C150,$D150,P$1,$E150),AuxFolhas!$A:$E,5,FALSE),"")</f>
        <v/>
      </c>
      <c r="Q150" t="str">
        <f>IFERROR(VLOOKUP(CONCATENATE($C150,$D150,Q$1,$E150),AuxFolhas!$A:$E,5,FALSE),"")</f>
        <v/>
      </c>
      <c r="R150" t="str">
        <f>IFERROR(VLOOKUP(CONCATENATE($C150,$D150,R$1,$E150),AuxFolhas!$A:$E,5,FALSE),"")</f>
        <v/>
      </c>
      <c r="S150" t="str">
        <f>IFERROR(VLOOKUP(CONCATENATE($C150,$D150,S$1,$E150),AuxFolhas!$A:$E,5,FALSE),"")</f>
        <v/>
      </c>
      <c r="T150" t="str">
        <f>IFERROR(VLOOKUP(CONCATENATE($C150,$D150,T$1,$E150),AuxFolhas!$A:$E,5,FALSE),"")</f>
        <v/>
      </c>
      <c r="U150">
        <f t="shared" si="11"/>
        <v>1</v>
      </c>
    </row>
    <row r="151" spans="1:21" hidden="1">
      <c r="A151" t="str">
        <f t="shared" si="9"/>
        <v>7.1-8</v>
      </c>
      <c r="B151">
        <f t="shared" si="10"/>
        <v>8</v>
      </c>
      <c r="C151">
        <v>7</v>
      </c>
      <c r="D151" t="s">
        <v>1247</v>
      </c>
      <c r="E151" t="s">
        <v>1112</v>
      </c>
      <c r="F151" t="s">
        <v>1163</v>
      </c>
      <c r="H151">
        <f t="shared" si="12"/>
        <v>7200</v>
      </c>
      <c r="I151">
        <f>IFERROR(VLOOKUP(CONCATENATE($C151,$D151,I$1,$E151),AuxFolhas!$A:$E,5,FALSE),"")</f>
        <v>600</v>
      </c>
      <c r="J151">
        <f>IFERROR(VLOOKUP(CONCATENATE($C151,$D151,J$1,$E151),AuxFolhas!$A:$E,5,FALSE),"")</f>
        <v>600</v>
      </c>
      <c r="K151">
        <f>IFERROR(VLOOKUP(CONCATENATE($C151,$D151,K$1,$E151),AuxFolhas!$A:$E,5,FALSE),"")</f>
        <v>600</v>
      </c>
      <c r="L151">
        <f>IFERROR(VLOOKUP(CONCATENATE($C151,$D151,L$1,$E151),AuxFolhas!$A:$E,5,FALSE),"")</f>
        <v>600</v>
      </c>
      <c r="M151">
        <f>IFERROR(VLOOKUP(CONCATENATE($C151,$D151,M$1,$E151),AuxFolhas!$A:$E,5,FALSE),"")</f>
        <v>600</v>
      </c>
      <c r="N151">
        <f>IFERROR(VLOOKUP(CONCATENATE($C151,$D151,N$1,$E151),AuxFolhas!$A:$E,5,FALSE),"")</f>
        <v>600</v>
      </c>
      <c r="O151">
        <f>IFERROR(VLOOKUP(CONCATENATE($C151,$D151,O$1,$E151),AuxFolhas!$A:$E,5,FALSE),"")</f>
        <v>600</v>
      </c>
      <c r="P151">
        <f>IFERROR(VLOOKUP(CONCATENATE($C151,$D151,P$1,$E151),AuxFolhas!$A:$E,5,FALSE),"")</f>
        <v>600</v>
      </c>
      <c r="Q151">
        <f>IFERROR(VLOOKUP(CONCATENATE($C151,$D151,Q$1,$E151),AuxFolhas!$A:$E,5,FALSE),"")</f>
        <v>600</v>
      </c>
      <c r="R151">
        <f>IFERROR(VLOOKUP(CONCATENATE($C151,$D151,R$1,$E151),AuxFolhas!$A:$E,5,FALSE),"")</f>
        <v>600</v>
      </c>
      <c r="S151">
        <f>IFERROR(VLOOKUP(CONCATENATE($C151,$D151,S$1,$E151),AuxFolhas!$A:$E,5,FALSE),"")</f>
        <v>600</v>
      </c>
      <c r="T151">
        <f>IFERROR(VLOOKUP(CONCATENATE($C151,$D151,T$1,$E151),AuxFolhas!$A:$E,5,FALSE),"")</f>
        <v>600</v>
      </c>
      <c r="U151">
        <f t="shared" si="11"/>
        <v>1</v>
      </c>
    </row>
    <row r="152" spans="1:21" hidden="1">
      <c r="A152" t="str">
        <f t="shared" si="9"/>
        <v>7.1-9</v>
      </c>
      <c r="B152">
        <f t="shared" si="10"/>
        <v>9</v>
      </c>
      <c r="C152">
        <v>7</v>
      </c>
      <c r="D152" t="s">
        <v>1248</v>
      </c>
      <c r="E152" t="s">
        <v>1112</v>
      </c>
      <c r="F152" t="s">
        <v>1163</v>
      </c>
      <c r="H152">
        <f t="shared" si="12"/>
        <v>1200</v>
      </c>
      <c r="I152">
        <f>IFERROR(VLOOKUP(CONCATENATE($C152,$D152,I$1,$E152),AuxFolhas!$A:$E,5,FALSE),"")</f>
        <v>600</v>
      </c>
      <c r="J152">
        <f>IFERROR(VLOOKUP(CONCATENATE($C152,$D152,J$1,$E152),AuxFolhas!$A:$E,5,FALSE),"")</f>
        <v>600</v>
      </c>
      <c r="K152" t="str">
        <f>IFERROR(VLOOKUP(CONCATENATE($C152,$D152,K$1,$E152),AuxFolhas!$A:$E,5,FALSE),"")</f>
        <v/>
      </c>
      <c r="L152" t="str">
        <f>IFERROR(VLOOKUP(CONCATENATE($C152,$D152,L$1,$E152),AuxFolhas!$A:$E,5,FALSE),"")</f>
        <v/>
      </c>
      <c r="M152" t="str">
        <f>IFERROR(VLOOKUP(CONCATENATE($C152,$D152,M$1,$E152),AuxFolhas!$A:$E,5,FALSE),"")</f>
        <v/>
      </c>
      <c r="N152" t="str">
        <f>IFERROR(VLOOKUP(CONCATENATE($C152,$D152,N$1,$E152),AuxFolhas!$A:$E,5,FALSE),"")</f>
        <v/>
      </c>
      <c r="O152" t="str">
        <f>IFERROR(VLOOKUP(CONCATENATE($C152,$D152,O$1,$E152),AuxFolhas!$A:$E,5,FALSE),"")</f>
        <v/>
      </c>
      <c r="P152" t="str">
        <f>IFERROR(VLOOKUP(CONCATENATE($C152,$D152,P$1,$E152),AuxFolhas!$A:$E,5,FALSE),"")</f>
        <v/>
      </c>
      <c r="Q152" t="str">
        <f>IFERROR(VLOOKUP(CONCATENATE($C152,$D152,Q$1,$E152),AuxFolhas!$A:$E,5,FALSE),"")</f>
        <v/>
      </c>
      <c r="R152" t="str">
        <f>IFERROR(VLOOKUP(CONCATENATE($C152,$D152,R$1,$E152),AuxFolhas!$A:$E,5,FALSE),"")</f>
        <v/>
      </c>
      <c r="S152" t="str">
        <f>IFERROR(VLOOKUP(CONCATENATE($C152,$D152,S$1,$E152),AuxFolhas!$A:$E,5,FALSE),"")</f>
        <v/>
      </c>
      <c r="T152" t="str">
        <f>IFERROR(VLOOKUP(CONCATENATE($C152,$D152,T$1,$E152),AuxFolhas!$A:$E,5,FALSE),"")</f>
        <v/>
      </c>
      <c r="U152">
        <f t="shared" si="11"/>
        <v>1</v>
      </c>
    </row>
    <row r="153" spans="1:21" hidden="1">
      <c r="A153" t="str">
        <f t="shared" si="9"/>
        <v>7.1-10</v>
      </c>
      <c r="B153">
        <f t="shared" si="10"/>
        <v>10</v>
      </c>
      <c r="C153">
        <v>7</v>
      </c>
      <c r="D153" t="s">
        <v>1249</v>
      </c>
      <c r="E153" t="s">
        <v>1112</v>
      </c>
      <c r="F153" t="s">
        <v>1163</v>
      </c>
      <c r="H153">
        <f t="shared" si="12"/>
        <v>4800</v>
      </c>
      <c r="I153">
        <f>IFERROR(VLOOKUP(CONCATENATE($C153,$D153,I$1,$E153),AuxFolhas!$A:$E,5,FALSE),"")</f>
        <v>600</v>
      </c>
      <c r="J153">
        <f>IFERROR(VLOOKUP(CONCATENATE($C153,$D153,J$1,$E153),AuxFolhas!$A:$E,5,FALSE),"")</f>
        <v>600</v>
      </c>
      <c r="K153">
        <f>IFERROR(VLOOKUP(CONCATENATE($C153,$D153,K$1,$E153),AuxFolhas!$A:$E,5,FALSE),"")</f>
        <v>600</v>
      </c>
      <c r="L153">
        <f>IFERROR(VLOOKUP(CONCATENATE($C153,$D153,L$1,$E153),AuxFolhas!$A:$E,5,FALSE),"")</f>
        <v>600</v>
      </c>
      <c r="M153">
        <f>IFERROR(VLOOKUP(CONCATENATE($C153,$D153,M$1,$E153),AuxFolhas!$A:$E,5,FALSE),"")</f>
        <v>600</v>
      </c>
      <c r="N153">
        <f>IFERROR(VLOOKUP(CONCATENATE($C153,$D153,N$1,$E153),AuxFolhas!$A:$E,5,FALSE),"")</f>
        <v>600</v>
      </c>
      <c r="O153">
        <f>IFERROR(VLOOKUP(CONCATENATE($C153,$D153,O$1,$E153),AuxFolhas!$A:$E,5,FALSE),"")</f>
        <v>600</v>
      </c>
      <c r="P153">
        <f>IFERROR(VLOOKUP(CONCATENATE($C153,$D153,P$1,$E153),AuxFolhas!$A:$E,5,FALSE),"")</f>
        <v>600</v>
      </c>
      <c r="Q153" t="str">
        <f>IFERROR(VLOOKUP(CONCATENATE($C153,$D153,Q$1,$E153),AuxFolhas!$A:$E,5,FALSE),"")</f>
        <v/>
      </c>
      <c r="R153" t="str">
        <f>IFERROR(VLOOKUP(CONCATENATE($C153,$D153,R$1,$E153),AuxFolhas!$A:$E,5,FALSE),"")</f>
        <v/>
      </c>
      <c r="S153" t="str">
        <f>IFERROR(VLOOKUP(CONCATENATE($C153,$D153,S$1,$E153),AuxFolhas!$A:$E,5,FALSE),"")</f>
        <v/>
      </c>
      <c r="T153" t="str">
        <f>IFERROR(VLOOKUP(CONCATENATE($C153,$D153,T$1,$E153),AuxFolhas!$A:$E,5,FALSE),"")</f>
        <v/>
      </c>
      <c r="U153">
        <f t="shared" si="11"/>
        <v>1</v>
      </c>
    </row>
    <row r="154" spans="1:21" hidden="1">
      <c r="A154" t="str">
        <f t="shared" si="9"/>
        <v>7.1-11</v>
      </c>
      <c r="B154">
        <f t="shared" si="10"/>
        <v>11</v>
      </c>
      <c r="C154">
        <v>7</v>
      </c>
      <c r="D154" t="s">
        <v>1250</v>
      </c>
      <c r="E154" t="s">
        <v>1112</v>
      </c>
      <c r="F154" t="s">
        <v>1163</v>
      </c>
      <c r="H154">
        <f t="shared" si="12"/>
        <v>4200</v>
      </c>
      <c r="I154">
        <f>IFERROR(VLOOKUP(CONCATENATE($C154,$D154,I$1,$E154),AuxFolhas!$A:$E,5,FALSE),"")</f>
        <v>600</v>
      </c>
      <c r="J154">
        <f>IFERROR(VLOOKUP(CONCATENATE($C154,$D154,J$1,$E154),AuxFolhas!$A:$E,5,FALSE),"")</f>
        <v>600</v>
      </c>
      <c r="K154">
        <f>IFERROR(VLOOKUP(CONCATENATE($C154,$D154,K$1,$E154),AuxFolhas!$A:$E,5,FALSE),"")</f>
        <v>600</v>
      </c>
      <c r="L154">
        <f>IFERROR(VLOOKUP(CONCATENATE($C154,$D154,L$1,$E154),AuxFolhas!$A:$E,5,FALSE),"")</f>
        <v>600</v>
      </c>
      <c r="M154">
        <f>IFERROR(VLOOKUP(CONCATENATE($C154,$D154,M$1,$E154),AuxFolhas!$A:$E,5,FALSE),"")</f>
        <v>600</v>
      </c>
      <c r="N154">
        <f>IFERROR(VLOOKUP(CONCATENATE($C154,$D154,N$1,$E154),AuxFolhas!$A:$E,5,FALSE),"")</f>
        <v>600</v>
      </c>
      <c r="O154">
        <f>IFERROR(VLOOKUP(CONCATENATE($C154,$D154,O$1,$E154),AuxFolhas!$A:$E,5,FALSE),"")</f>
        <v>600</v>
      </c>
      <c r="P154" t="str">
        <f>IFERROR(VLOOKUP(CONCATENATE($C154,$D154,P$1,$E154),AuxFolhas!$A:$E,5,FALSE),"")</f>
        <v/>
      </c>
      <c r="Q154" t="str">
        <f>IFERROR(VLOOKUP(CONCATENATE($C154,$D154,Q$1,$E154),AuxFolhas!$A:$E,5,FALSE),"")</f>
        <v/>
      </c>
      <c r="R154" t="str">
        <f>IFERROR(VLOOKUP(CONCATENATE($C154,$D154,R$1,$E154),AuxFolhas!$A:$E,5,FALSE),"")</f>
        <v/>
      </c>
      <c r="S154" t="str">
        <f>IFERROR(VLOOKUP(CONCATENATE($C154,$D154,S$1,$E154),AuxFolhas!$A:$E,5,FALSE),"")</f>
        <v/>
      </c>
      <c r="T154" t="str">
        <f>IFERROR(VLOOKUP(CONCATENATE($C154,$D154,T$1,$E154),AuxFolhas!$A:$E,5,FALSE),"")</f>
        <v/>
      </c>
      <c r="U154">
        <f t="shared" si="11"/>
        <v>1</v>
      </c>
    </row>
    <row r="155" spans="1:21" hidden="1">
      <c r="A155" t="str">
        <f t="shared" si="9"/>
        <v>7.1-12</v>
      </c>
      <c r="B155">
        <f t="shared" si="10"/>
        <v>12</v>
      </c>
      <c r="C155">
        <v>7</v>
      </c>
      <c r="D155" t="s">
        <v>2355</v>
      </c>
      <c r="E155" t="s">
        <v>1112</v>
      </c>
      <c r="F155" t="s">
        <v>1163</v>
      </c>
      <c r="H155">
        <f t="shared" si="12"/>
        <v>4200</v>
      </c>
      <c r="I155" t="str">
        <f>IFERROR(VLOOKUP(CONCATENATE($C155,$D155,I$1,$E155),AuxFolhas!$A:$E,5,FALSE),"")</f>
        <v/>
      </c>
      <c r="J155" t="str">
        <f>IFERROR(VLOOKUP(CONCATENATE($C155,$D155,J$1,$E155),AuxFolhas!$A:$E,5,FALSE),"")</f>
        <v/>
      </c>
      <c r="K155" t="str">
        <f>IFERROR(VLOOKUP(CONCATENATE($C155,$D155,K$1,$E155),AuxFolhas!$A:$E,5,FALSE),"")</f>
        <v/>
      </c>
      <c r="L155" t="str">
        <f>IFERROR(VLOOKUP(CONCATENATE($C155,$D155,L$1,$E155),AuxFolhas!$A:$E,5,FALSE),"")</f>
        <v/>
      </c>
      <c r="M155" t="str">
        <f>IFERROR(VLOOKUP(CONCATENATE($C155,$D155,M$1,$E155),AuxFolhas!$A:$E,5,FALSE),"")</f>
        <v/>
      </c>
      <c r="N155">
        <f>IFERROR(VLOOKUP(CONCATENATE($C155,$D155,N$1,$E155),AuxFolhas!$A:$E,5,FALSE),"")</f>
        <v>600</v>
      </c>
      <c r="O155">
        <f>IFERROR(VLOOKUP(CONCATENATE($C155,$D155,O$1,$E155),AuxFolhas!$A:$E,5,FALSE),"")</f>
        <v>600</v>
      </c>
      <c r="P155">
        <f>IFERROR(VLOOKUP(CONCATENATE($C155,$D155,P$1,$E155),AuxFolhas!$A:$E,5,FALSE),"")</f>
        <v>600</v>
      </c>
      <c r="Q155">
        <f>IFERROR(VLOOKUP(CONCATENATE($C155,$D155,Q$1,$E155),AuxFolhas!$A:$E,5,FALSE),"")</f>
        <v>600</v>
      </c>
      <c r="R155">
        <f>IFERROR(VLOOKUP(CONCATENATE($C155,$D155,R$1,$E155),AuxFolhas!$A:$E,5,FALSE),"")</f>
        <v>600</v>
      </c>
      <c r="S155">
        <f>IFERROR(VLOOKUP(CONCATENATE($C155,$D155,S$1,$E155),AuxFolhas!$A:$E,5,FALSE),"")</f>
        <v>600</v>
      </c>
      <c r="T155">
        <f>IFERROR(VLOOKUP(CONCATENATE($C155,$D155,T$1,$E155),AuxFolhas!$A:$E,5,FALSE),"")</f>
        <v>600</v>
      </c>
      <c r="U155">
        <f t="shared" si="11"/>
        <v>1</v>
      </c>
    </row>
    <row r="156" spans="1:21" hidden="1">
      <c r="A156" t="str">
        <f t="shared" si="9"/>
        <v>7.1-13</v>
      </c>
      <c r="B156">
        <f t="shared" si="10"/>
        <v>13</v>
      </c>
      <c r="C156">
        <v>7</v>
      </c>
      <c r="D156" t="s">
        <v>1251</v>
      </c>
      <c r="E156" t="s">
        <v>1112</v>
      </c>
      <c r="F156" t="s">
        <v>1163</v>
      </c>
      <c r="H156">
        <f t="shared" si="12"/>
        <v>600</v>
      </c>
      <c r="I156">
        <f>IFERROR(VLOOKUP(CONCATENATE($C156,$D156,I$1,$E156),AuxFolhas!$A:$E,5,FALSE),"")</f>
        <v>600</v>
      </c>
      <c r="J156" t="str">
        <f>IFERROR(VLOOKUP(CONCATENATE($C156,$D156,J$1,$E156),AuxFolhas!$A:$E,5,FALSE),"")</f>
        <v/>
      </c>
      <c r="K156" t="str">
        <f>IFERROR(VLOOKUP(CONCATENATE($C156,$D156,K$1,$E156),AuxFolhas!$A:$E,5,FALSE),"")</f>
        <v/>
      </c>
      <c r="L156" t="str">
        <f>IFERROR(VLOOKUP(CONCATENATE($C156,$D156,L$1,$E156),AuxFolhas!$A:$E,5,FALSE),"")</f>
        <v/>
      </c>
      <c r="M156" t="str">
        <f>IFERROR(VLOOKUP(CONCATENATE($C156,$D156,M$1,$E156),AuxFolhas!$A:$E,5,FALSE),"")</f>
        <v/>
      </c>
      <c r="N156" t="str">
        <f>IFERROR(VLOOKUP(CONCATENATE($C156,$D156,N$1,$E156),AuxFolhas!$A:$E,5,FALSE),"")</f>
        <v/>
      </c>
      <c r="O156" t="str">
        <f>IFERROR(VLOOKUP(CONCATENATE($C156,$D156,O$1,$E156),AuxFolhas!$A:$E,5,FALSE),"")</f>
        <v/>
      </c>
      <c r="P156" t="str">
        <f>IFERROR(VLOOKUP(CONCATENATE($C156,$D156,P$1,$E156),AuxFolhas!$A:$E,5,FALSE),"")</f>
        <v/>
      </c>
      <c r="Q156" t="str">
        <f>IFERROR(VLOOKUP(CONCATENATE($C156,$D156,Q$1,$E156),AuxFolhas!$A:$E,5,FALSE),"")</f>
        <v/>
      </c>
      <c r="R156" t="str">
        <f>IFERROR(VLOOKUP(CONCATENATE($C156,$D156,R$1,$E156),AuxFolhas!$A:$E,5,FALSE),"")</f>
        <v/>
      </c>
      <c r="S156" t="str">
        <f>IFERROR(VLOOKUP(CONCATENATE($C156,$D156,S$1,$E156),AuxFolhas!$A:$E,5,FALSE),"")</f>
        <v/>
      </c>
      <c r="T156" t="str">
        <f>IFERROR(VLOOKUP(CONCATENATE($C156,$D156,T$1,$E156),AuxFolhas!$A:$E,5,FALSE),"")</f>
        <v/>
      </c>
      <c r="U156">
        <f t="shared" si="11"/>
        <v>1</v>
      </c>
    </row>
    <row r="157" spans="1:21" hidden="1">
      <c r="A157" t="str">
        <f t="shared" si="9"/>
        <v>7.1-14</v>
      </c>
      <c r="B157">
        <f t="shared" si="10"/>
        <v>14</v>
      </c>
      <c r="C157">
        <v>7</v>
      </c>
      <c r="D157" t="s">
        <v>2141</v>
      </c>
      <c r="E157" t="s">
        <v>1112</v>
      </c>
      <c r="F157" t="s">
        <v>1163</v>
      </c>
      <c r="H157">
        <f t="shared" si="12"/>
        <v>7200</v>
      </c>
      <c r="I157">
        <f>IFERROR(VLOOKUP(CONCATENATE($C157,$D157,I$1,$E157),AuxFolhas!$A:$E,5,FALSE),"")</f>
        <v>600</v>
      </c>
      <c r="J157">
        <f>IFERROR(VLOOKUP(CONCATENATE($C157,$D157,J$1,$E157),AuxFolhas!$A:$E,5,FALSE),"")</f>
        <v>600</v>
      </c>
      <c r="K157">
        <f>IFERROR(VLOOKUP(CONCATENATE($C157,$D157,K$1,$E157),AuxFolhas!$A:$E,5,FALSE),"")</f>
        <v>600</v>
      </c>
      <c r="L157">
        <f>IFERROR(VLOOKUP(CONCATENATE($C157,$D157,L$1,$E157),AuxFolhas!$A:$E,5,FALSE),"")</f>
        <v>600</v>
      </c>
      <c r="M157">
        <f>IFERROR(VLOOKUP(CONCATENATE($C157,$D157,M$1,$E157),AuxFolhas!$A:$E,5,FALSE),"")</f>
        <v>600</v>
      </c>
      <c r="N157">
        <f>IFERROR(VLOOKUP(CONCATENATE($C157,$D157,N$1,$E157),AuxFolhas!$A:$E,5,FALSE),"")</f>
        <v>600</v>
      </c>
      <c r="O157">
        <f>IFERROR(VLOOKUP(CONCATENATE($C157,$D157,O$1,$E157),AuxFolhas!$A:$E,5,FALSE),"")</f>
        <v>600</v>
      </c>
      <c r="P157">
        <f>IFERROR(VLOOKUP(CONCATENATE($C157,$D157,P$1,$E157),AuxFolhas!$A:$E,5,FALSE),"")</f>
        <v>600</v>
      </c>
      <c r="Q157">
        <f>IFERROR(VLOOKUP(CONCATENATE($C157,$D157,Q$1,$E157),AuxFolhas!$A:$E,5,FALSE),"")</f>
        <v>600</v>
      </c>
      <c r="R157">
        <f>IFERROR(VLOOKUP(CONCATENATE($C157,$D157,R$1,$E157),AuxFolhas!$A:$E,5,FALSE),"")</f>
        <v>600</v>
      </c>
      <c r="S157">
        <f>IFERROR(VLOOKUP(CONCATENATE($C157,$D157,S$1,$E157),AuxFolhas!$A:$E,5,FALSE),"")</f>
        <v>600</v>
      </c>
      <c r="T157">
        <f>IFERROR(VLOOKUP(CONCATENATE($C157,$D157,T$1,$E157),AuxFolhas!$A:$E,5,FALSE),"")</f>
        <v>600</v>
      </c>
      <c r="U157">
        <f t="shared" si="11"/>
        <v>1</v>
      </c>
    </row>
    <row r="158" spans="1:21" hidden="1">
      <c r="A158" t="str">
        <f t="shared" si="9"/>
        <v>7.1-15</v>
      </c>
      <c r="B158">
        <f t="shared" si="10"/>
        <v>15</v>
      </c>
      <c r="C158">
        <v>7</v>
      </c>
      <c r="D158" t="s">
        <v>2356</v>
      </c>
      <c r="E158" t="s">
        <v>1112</v>
      </c>
      <c r="F158" t="s">
        <v>1163</v>
      </c>
      <c r="H158">
        <f t="shared" si="12"/>
        <v>4200</v>
      </c>
      <c r="I158" t="str">
        <f>IFERROR(VLOOKUP(CONCATENATE($C158,$D158,I$1,$E158),AuxFolhas!$A:$E,5,FALSE),"")</f>
        <v/>
      </c>
      <c r="J158" t="str">
        <f>IFERROR(VLOOKUP(CONCATENATE($C158,$D158,J$1,$E158),AuxFolhas!$A:$E,5,FALSE),"")</f>
        <v/>
      </c>
      <c r="K158" t="str">
        <f>IFERROR(VLOOKUP(CONCATENATE($C158,$D158,K$1,$E158),AuxFolhas!$A:$E,5,FALSE),"")</f>
        <v/>
      </c>
      <c r="L158" t="str">
        <f>IFERROR(VLOOKUP(CONCATENATE($C158,$D158,L$1,$E158),AuxFolhas!$A:$E,5,FALSE),"")</f>
        <v/>
      </c>
      <c r="M158" t="str">
        <f>IFERROR(VLOOKUP(CONCATENATE($C158,$D158,M$1,$E158),AuxFolhas!$A:$E,5,FALSE),"")</f>
        <v/>
      </c>
      <c r="N158">
        <f>IFERROR(VLOOKUP(CONCATENATE($C158,$D158,N$1,$E158),AuxFolhas!$A:$E,5,FALSE),"")</f>
        <v>600</v>
      </c>
      <c r="O158">
        <f>IFERROR(VLOOKUP(CONCATENATE($C158,$D158,O$1,$E158),AuxFolhas!$A:$E,5,FALSE),"")</f>
        <v>600</v>
      </c>
      <c r="P158">
        <f>IFERROR(VLOOKUP(CONCATENATE($C158,$D158,P$1,$E158),AuxFolhas!$A:$E,5,FALSE),"")</f>
        <v>600</v>
      </c>
      <c r="Q158">
        <f>IFERROR(VLOOKUP(CONCATENATE($C158,$D158,Q$1,$E158),AuxFolhas!$A:$E,5,FALSE),"")</f>
        <v>600</v>
      </c>
      <c r="R158">
        <f>IFERROR(VLOOKUP(CONCATENATE($C158,$D158,R$1,$E158),AuxFolhas!$A:$E,5,FALSE),"")</f>
        <v>600</v>
      </c>
      <c r="S158">
        <f>IFERROR(VLOOKUP(CONCATENATE($C158,$D158,S$1,$E158),AuxFolhas!$A:$E,5,FALSE),"")</f>
        <v>600</v>
      </c>
      <c r="T158">
        <f>IFERROR(VLOOKUP(CONCATENATE($C158,$D158,T$1,$E158),AuxFolhas!$A:$E,5,FALSE),"")</f>
        <v>600</v>
      </c>
      <c r="U158">
        <f t="shared" si="11"/>
        <v>1</v>
      </c>
    </row>
    <row r="159" spans="1:21" hidden="1">
      <c r="A159" t="str">
        <f t="shared" si="9"/>
        <v>7.1-16</v>
      </c>
      <c r="B159">
        <f t="shared" si="10"/>
        <v>16</v>
      </c>
      <c r="C159">
        <v>7</v>
      </c>
      <c r="D159" t="s">
        <v>2357</v>
      </c>
      <c r="E159" t="s">
        <v>1112</v>
      </c>
      <c r="F159" t="s">
        <v>1163</v>
      </c>
      <c r="H159">
        <f t="shared" si="12"/>
        <v>4200</v>
      </c>
      <c r="I159" t="str">
        <f>IFERROR(VLOOKUP(CONCATENATE($C159,$D159,I$1,$E159),AuxFolhas!$A:$E,5,FALSE),"")</f>
        <v/>
      </c>
      <c r="J159" t="str">
        <f>IFERROR(VLOOKUP(CONCATENATE($C159,$D159,J$1,$E159),AuxFolhas!$A:$E,5,FALSE),"")</f>
        <v/>
      </c>
      <c r="K159" t="str">
        <f>IFERROR(VLOOKUP(CONCATENATE($C159,$D159,K$1,$E159),AuxFolhas!$A:$E,5,FALSE),"")</f>
        <v/>
      </c>
      <c r="L159" t="str">
        <f>IFERROR(VLOOKUP(CONCATENATE($C159,$D159,L$1,$E159),AuxFolhas!$A:$E,5,FALSE),"")</f>
        <v/>
      </c>
      <c r="M159" t="str">
        <f>IFERROR(VLOOKUP(CONCATENATE($C159,$D159,M$1,$E159),AuxFolhas!$A:$E,5,FALSE),"")</f>
        <v/>
      </c>
      <c r="N159">
        <f>IFERROR(VLOOKUP(CONCATENATE($C159,$D159,N$1,$E159),AuxFolhas!$A:$E,5,FALSE),"")</f>
        <v>600</v>
      </c>
      <c r="O159">
        <f>IFERROR(VLOOKUP(CONCATENATE($C159,$D159,O$1,$E159),AuxFolhas!$A:$E,5,FALSE),"")</f>
        <v>600</v>
      </c>
      <c r="P159">
        <f>IFERROR(VLOOKUP(CONCATENATE($C159,$D159,P$1,$E159),AuxFolhas!$A:$E,5,FALSE),"")</f>
        <v>600</v>
      </c>
      <c r="Q159">
        <f>IFERROR(VLOOKUP(CONCATENATE($C159,$D159,Q$1,$E159),AuxFolhas!$A:$E,5,FALSE),"")</f>
        <v>600</v>
      </c>
      <c r="R159">
        <f>IFERROR(VLOOKUP(CONCATENATE($C159,$D159,R$1,$E159),AuxFolhas!$A:$E,5,FALSE),"")</f>
        <v>600</v>
      </c>
      <c r="S159">
        <f>IFERROR(VLOOKUP(CONCATENATE($C159,$D159,S$1,$E159),AuxFolhas!$A:$E,5,FALSE),"")</f>
        <v>600</v>
      </c>
      <c r="T159">
        <f>IFERROR(VLOOKUP(CONCATENATE($C159,$D159,T$1,$E159),AuxFolhas!$A:$E,5,FALSE),"")</f>
        <v>600</v>
      </c>
      <c r="U159">
        <f t="shared" si="11"/>
        <v>1</v>
      </c>
    </row>
    <row r="160" spans="1:21" hidden="1">
      <c r="A160" t="str">
        <f t="shared" si="9"/>
        <v>7.1-17</v>
      </c>
      <c r="B160">
        <f t="shared" si="10"/>
        <v>17</v>
      </c>
      <c r="C160">
        <v>7</v>
      </c>
      <c r="D160" t="s">
        <v>1252</v>
      </c>
      <c r="E160" t="s">
        <v>1112</v>
      </c>
      <c r="F160" t="s">
        <v>1163</v>
      </c>
      <c r="H160">
        <f t="shared" si="12"/>
        <v>7200</v>
      </c>
      <c r="I160">
        <f>IFERROR(VLOOKUP(CONCATENATE($C160,$D160,I$1,$E160),AuxFolhas!$A:$E,5,FALSE),"")</f>
        <v>600</v>
      </c>
      <c r="J160">
        <f>IFERROR(VLOOKUP(CONCATENATE($C160,$D160,J$1,$E160),AuxFolhas!$A:$E,5,FALSE),"")</f>
        <v>600</v>
      </c>
      <c r="K160">
        <f>IFERROR(VLOOKUP(CONCATENATE($C160,$D160,K$1,$E160),AuxFolhas!$A:$E,5,FALSE),"")</f>
        <v>600</v>
      </c>
      <c r="L160">
        <f>IFERROR(VLOOKUP(CONCATENATE($C160,$D160,L$1,$E160),AuxFolhas!$A:$E,5,FALSE),"")</f>
        <v>600</v>
      </c>
      <c r="M160">
        <f>IFERROR(VLOOKUP(CONCATENATE($C160,$D160,M$1,$E160),AuxFolhas!$A:$E,5,FALSE),"")</f>
        <v>600</v>
      </c>
      <c r="N160">
        <f>IFERROR(VLOOKUP(CONCATENATE($C160,$D160,N$1,$E160),AuxFolhas!$A:$E,5,FALSE),"")</f>
        <v>600</v>
      </c>
      <c r="O160">
        <f>IFERROR(VLOOKUP(CONCATENATE($C160,$D160,O$1,$E160),AuxFolhas!$A:$E,5,FALSE),"")</f>
        <v>600</v>
      </c>
      <c r="P160">
        <f>IFERROR(VLOOKUP(CONCATENATE($C160,$D160,P$1,$E160),AuxFolhas!$A:$E,5,FALSE),"")</f>
        <v>600</v>
      </c>
      <c r="Q160">
        <f>IFERROR(VLOOKUP(CONCATENATE($C160,$D160,Q$1,$E160),AuxFolhas!$A:$E,5,FALSE),"")</f>
        <v>600</v>
      </c>
      <c r="R160">
        <f>IFERROR(VLOOKUP(CONCATENATE($C160,$D160,R$1,$E160),AuxFolhas!$A:$E,5,FALSE),"")</f>
        <v>600</v>
      </c>
      <c r="S160">
        <f>IFERROR(VLOOKUP(CONCATENATE($C160,$D160,S$1,$E160),AuxFolhas!$A:$E,5,FALSE),"")</f>
        <v>600</v>
      </c>
      <c r="T160">
        <f>IFERROR(VLOOKUP(CONCATENATE($C160,$D160,T$1,$E160),AuxFolhas!$A:$E,5,FALSE),"")</f>
        <v>600</v>
      </c>
      <c r="U160">
        <f t="shared" si="11"/>
        <v>1</v>
      </c>
    </row>
    <row r="161" spans="1:21" hidden="1">
      <c r="A161" t="str">
        <f t="shared" si="9"/>
        <v>7.1-18</v>
      </c>
      <c r="B161">
        <f t="shared" si="10"/>
        <v>18</v>
      </c>
      <c r="C161">
        <v>7</v>
      </c>
      <c r="D161" t="s">
        <v>1253</v>
      </c>
      <c r="E161" t="s">
        <v>1112</v>
      </c>
      <c r="F161" t="s">
        <v>1163</v>
      </c>
      <c r="H161">
        <f t="shared" si="12"/>
        <v>7200</v>
      </c>
      <c r="I161">
        <f>IFERROR(VLOOKUP(CONCATENATE($C161,$D161,I$1,$E161),AuxFolhas!$A:$E,5,FALSE),"")</f>
        <v>600</v>
      </c>
      <c r="J161">
        <f>IFERROR(VLOOKUP(CONCATENATE($C161,$D161,J$1,$E161),AuxFolhas!$A:$E,5,FALSE),"")</f>
        <v>600</v>
      </c>
      <c r="K161">
        <f>IFERROR(VLOOKUP(CONCATENATE($C161,$D161,K$1,$E161),AuxFolhas!$A:$E,5,FALSE),"")</f>
        <v>600</v>
      </c>
      <c r="L161">
        <f>IFERROR(VLOOKUP(CONCATENATE($C161,$D161,L$1,$E161),AuxFolhas!$A:$E,5,FALSE),"")</f>
        <v>600</v>
      </c>
      <c r="M161">
        <f>IFERROR(VLOOKUP(CONCATENATE($C161,$D161,M$1,$E161),AuxFolhas!$A:$E,5,FALSE),"")</f>
        <v>600</v>
      </c>
      <c r="N161">
        <f>IFERROR(VLOOKUP(CONCATENATE($C161,$D161,N$1,$E161),AuxFolhas!$A:$E,5,FALSE),"")</f>
        <v>600</v>
      </c>
      <c r="O161">
        <f>IFERROR(VLOOKUP(CONCATENATE($C161,$D161,O$1,$E161),AuxFolhas!$A:$E,5,FALSE),"")</f>
        <v>600</v>
      </c>
      <c r="P161">
        <f>IFERROR(VLOOKUP(CONCATENATE($C161,$D161,P$1,$E161),AuxFolhas!$A:$E,5,FALSE),"")</f>
        <v>600</v>
      </c>
      <c r="Q161">
        <f>IFERROR(VLOOKUP(CONCATENATE($C161,$D161,Q$1,$E161),AuxFolhas!$A:$E,5,FALSE),"")</f>
        <v>600</v>
      </c>
      <c r="R161">
        <f>IFERROR(VLOOKUP(CONCATENATE($C161,$D161,R$1,$E161),AuxFolhas!$A:$E,5,FALSE),"")</f>
        <v>600</v>
      </c>
      <c r="S161">
        <f>IFERROR(VLOOKUP(CONCATENATE($C161,$D161,S$1,$E161),AuxFolhas!$A:$E,5,FALSE),"")</f>
        <v>600</v>
      </c>
      <c r="T161">
        <f>IFERROR(VLOOKUP(CONCATENATE($C161,$D161,T$1,$E161),AuxFolhas!$A:$E,5,FALSE),"")</f>
        <v>600</v>
      </c>
      <c r="U161">
        <f t="shared" si="11"/>
        <v>1</v>
      </c>
    </row>
    <row r="162" spans="1:21" hidden="1">
      <c r="A162" t="str">
        <f t="shared" ref="A162:A225" si="13">CONCATENATE(C162,".1-",B162)</f>
        <v>7.1-19</v>
      </c>
      <c r="B162">
        <f t="shared" ref="B162:B225" si="14">IF(C162&lt;&gt;C161,1,B161+1)</f>
        <v>19</v>
      </c>
      <c r="C162">
        <v>7</v>
      </c>
      <c r="D162" t="s">
        <v>1254</v>
      </c>
      <c r="E162" t="s">
        <v>1112</v>
      </c>
      <c r="F162" t="s">
        <v>1163</v>
      </c>
      <c r="H162">
        <f t="shared" si="12"/>
        <v>4800</v>
      </c>
      <c r="I162">
        <f>IFERROR(VLOOKUP(CONCATENATE($C162,$D162,I$1,$E162),AuxFolhas!$A:$E,5,FALSE),"")</f>
        <v>600</v>
      </c>
      <c r="J162">
        <f>IFERROR(VLOOKUP(CONCATENATE($C162,$D162,J$1,$E162),AuxFolhas!$A:$E,5,FALSE),"")</f>
        <v>600</v>
      </c>
      <c r="K162">
        <f>IFERROR(VLOOKUP(CONCATENATE($C162,$D162,K$1,$E162),AuxFolhas!$A:$E,5,FALSE),"")</f>
        <v>600</v>
      </c>
      <c r="L162">
        <f>IFERROR(VLOOKUP(CONCATENATE($C162,$D162,L$1,$E162),AuxFolhas!$A:$E,5,FALSE),"")</f>
        <v>600</v>
      </c>
      <c r="M162">
        <f>IFERROR(VLOOKUP(CONCATENATE($C162,$D162,M$1,$E162),AuxFolhas!$A:$E,5,FALSE),"")</f>
        <v>600</v>
      </c>
      <c r="N162">
        <f>IFERROR(VLOOKUP(CONCATENATE($C162,$D162,N$1,$E162),AuxFolhas!$A:$E,5,FALSE),"")</f>
        <v>600</v>
      </c>
      <c r="O162">
        <f>IFERROR(VLOOKUP(CONCATENATE($C162,$D162,O$1,$E162),AuxFolhas!$A:$E,5,FALSE),"")</f>
        <v>600</v>
      </c>
      <c r="P162">
        <f>IFERROR(VLOOKUP(CONCATENATE($C162,$D162,P$1,$E162),AuxFolhas!$A:$E,5,FALSE),"")</f>
        <v>600</v>
      </c>
      <c r="Q162" t="str">
        <f>IFERROR(VLOOKUP(CONCATENATE($C162,$D162,Q$1,$E162),AuxFolhas!$A:$E,5,FALSE),"")</f>
        <v/>
      </c>
      <c r="R162" t="str">
        <f>IFERROR(VLOOKUP(CONCATENATE($C162,$D162,R$1,$E162),AuxFolhas!$A:$E,5,FALSE),"")</f>
        <v/>
      </c>
      <c r="S162" t="str">
        <f>IFERROR(VLOOKUP(CONCATENATE($C162,$D162,S$1,$E162),AuxFolhas!$A:$E,5,FALSE),"")</f>
        <v/>
      </c>
      <c r="T162" t="str">
        <f>IFERROR(VLOOKUP(CONCATENATE($C162,$D162,T$1,$E162),AuxFolhas!$A:$E,5,FALSE),"")</f>
        <v/>
      </c>
      <c r="U162">
        <f t="shared" si="11"/>
        <v>1</v>
      </c>
    </row>
    <row r="163" spans="1:21" hidden="1">
      <c r="A163" t="str">
        <f t="shared" si="13"/>
        <v>7.1-20</v>
      </c>
      <c r="B163">
        <f t="shared" si="14"/>
        <v>20</v>
      </c>
      <c r="C163">
        <v>7</v>
      </c>
      <c r="D163" t="s">
        <v>1255</v>
      </c>
      <c r="E163" t="s">
        <v>1112</v>
      </c>
      <c r="F163" t="s">
        <v>1163</v>
      </c>
      <c r="H163">
        <f t="shared" si="12"/>
        <v>1800</v>
      </c>
      <c r="I163">
        <f>IFERROR(VLOOKUP(CONCATENATE($C163,$D163,I$1,$E163),AuxFolhas!$A:$E,5,FALSE),"")</f>
        <v>600</v>
      </c>
      <c r="J163">
        <f>IFERROR(VLOOKUP(CONCATENATE($C163,$D163,J$1,$E163),AuxFolhas!$A:$E,5,FALSE),"")</f>
        <v>600</v>
      </c>
      <c r="K163">
        <f>IFERROR(VLOOKUP(CONCATENATE($C163,$D163,K$1,$E163),AuxFolhas!$A:$E,5,FALSE),"")</f>
        <v>600</v>
      </c>
      <c r="L163" t="str">
        <f>IFERROR(VLOOKUP(CONCATENATE($C163,$D163,L$1,$E163),AuxFolhas!$A:$E,5,FALSE),"")</f>
        <v/>
      </c>
      <c r="M163" t="str">
        <f>IFERROR(VLOOKUP(CONCATENATE($C163,$D163,M$1,$E163),AuxFolhas!$A:$E,5,FALSE),"")</f>
        <v/>
      </c>
      <c r="N163" t="str">
        <f>IFERROR(VLOOKUP(CONCATENATE($C163,$D163,N$1,$E163),AuxFolhas!$A:$E,5,FALSE),"")</f>
        <v/>
      </c>
      <c r="O163" t="str">
        <f>IFERROR(VLOOKUP(CONCATENATE($C163,$D163,O$1,$E163),AuxFolhas!$A:$E,5,FALSE),"")</f>
        <v/>
      </c>
      <c r="P163" t="str">
        <f>IFERROR(VLOOKUP(CONCATENATE($C163,$D163,P$1,$E163),AuxFolhas!$A:$E,5,FALSE),"")</f>
        <v/>
      </c>
      <c r="Q163" t="str">
        <f>IFERROR(VLOOKUP(CONCATENATE($C163,$D163,Q$1,$E163),AuxFolhas!$A:$E,5,FALSE),"")</f>
        <v/>
      </c>
      <c r="R163" t="str">
        <f>IFERROR(VLOOKUP(CONCATENATE($C163,$D163,R$1,$E163),AuxFolhas!$A:$E,5,FALSE),"")</f>
        <v/>
      </c>
      <c r="S163" t="str">
        <f>IFERROR(VLOOKUP(CONCATENATE($C163,$D163,S$1,$E163),AuxFolhas!$A:$E,5,FALSE),"")</f>
        <v/>
      </c>
      <c r="T163" t="str">
        <f>IFERROR(VLOOKUP(CONCATENATE($C163,$D163,T$1,$E163),AuxFolhas!$A:$E,5,FALSE),"")</f>
        <v/>
      </c>
      <c r="U163">
        <f t="shared" si="11"/>
        <v>1</v>
      </c>
    </row>
    <row r="164" spans="1:21" hidden="1">
      <c r="A164" t="str">
        <f t="shared" si="13"/>
        <v>7.1-21</v>
      </c>
      <c r="B164">
        <f t="shared" si="14"/>
        <v>21</v>
      </c>
      <c r="C164">
        <v>7</v>
      </c>
      <c r="D164" t="s">
        <v>1256</v>
      </c>
      <c r="E164" t="s">
        <v>1112</v>
      </c>
      <c r="F164" t="s">
        <v>1163</v>
      </c>
      <c r="H164">
        <f t="shared" si="12"/>
        <v>3000</v>
      </c>
      <c r="I164">
        <f>IFERROR(VLOOKUP(CONCATENATE($C164,$D164,I$1,$E164),AuxFolhas!$A:$E,5,FALSE),"")</f>
        <v>600</v>
      </c>
      <c r="J164">
        <f>IFERROR(VLOOKUP(CONCATENATE($C164,$D164,J$1,$E164),AuxFolhas!$A:$E,5,FALSE),"")</f>
        <v>600</v>
      </c>
      <c r="K164">
        <f>IFERROR(VLOOKUP(CONCATENATE($C164,$D164,K$1,$E164),AuxFolhas!$A:$E,5,FALSE),"")</f>
        <v>600</v>
      </c>
      <c r="L164">
        <f>IFERROR(VLOOKUP(CONCATENATE($C164,$D164,L$1,$E164),AuxFolhas!$A:$E,5,FALSE),"")</f>
        <v>600</v>
      </c>
      <c r="M164">
        <f>IFERROR(VLOOKUP(CONCATENATE($C164,$D164,M$1,$E164),AuxFolhas!$A:$E,5,FALSE),"")</f>
        <v>600</v>
      </c>
      <c r="N164" t="str">
        <f>IFERROR(VLOOKUP(CONCATENATE($C164,$D164,N$1,$E164),AuxFolhas!$A:$E,5,FALSE),"")</f>
        <v/>
      </c>
      <c r="O164" t="str">
        <f>IFERROR(VLOOKUP(CONCATENATE($C164,$D164,O$1,$E164),AuxFolhas!$A:$E,5,FALSE),"")</f>
        <v/>
      </c>
      <c r="P164" t="str">
        <f>IFERROR(VLOOKUP(CONCATENATE($C164,$D164,P$1,$E164),AuxFolhas!$A:$E,5,FALSE),"")</f>
        <v/>
      </c>
      <c r="Q164" t="str">
        <f>IFERROR(VLOOKUP(CONCATENATE($C164,$D164,Q$1,$E164),AuxFolhas!$A:$E,5,FALSE),"")</f>
        <v/>
      </c>
      <c r="R164" t="str">
        <f>IFERROR(VLOOKUP(CONCATENATE($C164,$D164,R$1,$E164),AuxFolhas!$A:$E,5,FALSE),"")</f>
        <v/>
      </c>
      <c r="S164" t="str">
        <f>IFERROR(VLOOKUP(CONCATENATE($C164,$D164,S$1,$E164),AuxFolhas!$A:$E,5,FALSE),"")</f>
        <v/>
      </c>
      <c r="T164" t="str">
        <f>IFERROR(VLOOKUP(CONCATENATE($C164,$D164,T$1,$E164),AuxFolhas!$A:$E,5,FALSE),"")</f>
        <v/>
      </c>
      <c r="U164">
        <f t="shared" si="11"/>
        <v>1</v>
      </c>
    </row>
    <row r="165" spans="1:21" hidden="1">
      <c r="A165" t="str">
        <f t="shared" si="13"/>
        <v>7.1-22</v>
      </c>
      <c r="B165">
        <f t="shared" si="14"/>
        <v>22</v>
      </c>
      <c r="C165">
        <v>7</v>
      </c>
      <c r="D165" t="s">
        <v>1257</v>
      </c>
      <c r="E165" t="s">
        <v>1114</v>
      </c>
      <c r="F165" t="s">
        <v>1163</v>
      </c>
      <c r="H165">
        <f t="shared" si="12"/>
        <v>24530</v>
      </c>
      <c r="I165">
        <f>IFERROR(VLOOKUP(CONCATENATE($C165,$D165,I$1,$E165),AuxFolhas!$A:$E,5,FALSE),"")</f>
        <v>2230</v>
      </c>
      <c r="J165">
        <f>IFERROR(VLOOKUP(CONCATENATE($C165,$D165,J$1,$E165),AuxFolhas!$A:$E,5,FALSE),"")</f>
        <v>2230</v>
      </c>
      <c r="K165">
        <f>IFERROR(VLOOKUP(CONCATENATE($C165,$D165,K$1,$E165),AuxFolhas!$A:$E,5,FALSE),"")</f>
        <v>2230</v>
      </c>
      <c r="L165">
        <f>IFERROR(VLOOKUP(CONCATENATE($C165,$D165,L$1,$E165),AuxFolhas!$A:$E,5,FALSE),"")</f>
        <v>2230</v>
      </c>
      <c r="M165">
        <f>IFERROR(VLOOKUP(CONCATENATE($C165,$D165,M$1,$E165),AuxFolhas!$A:$E,5,FALSE),"")</f>
        <v>2230</v>
      </c>
      <c r="N165">
        <f>IFERROR(VLOOKUP(CONCATENATE($C165,$D165,N$1,$E165),AuxFolhas!$A:$E,5,FALSE),"")</f>
        <v>2230</v>
      </c>
      <c r="O165">
        <f>IFERROR(VLOOKUP(CONCATENATE($C165,$D165,O$1,$E165),AuxFolhas!$A:$E,5,FALSE),"")</f>
        <v>2230</v>
      </c>
      <c r="P165">
        <f>IFERROR(VLOOKUP(CONCATENATE($C165,$D165,P$1,$E165),AuxFolhas!$A:$E,5,FALSE),"")</f>
        <v>2230</v>
      </c>
      <c r="Q165">
        <f>IFERROR(VLOOKUP(CONCATENATE($C165,$D165,Q$1,$E165),AuxFolhas!$A:$E,5,FALSE),"")</f>
        <v>2230</v>
      </c>
      <c r="R165">
        <f>IFERROR(VLOOKUP(CONCATENATE($C165,$D165,R$1,$E165),AuxFolhas!$A:$E,5,FALSE),"")</f>
        <v>2230</v>
      </c>
      <c r="S165">
        <f>IFERROR(VLOOKUP(CONCATENATE($C165,$D165,S$1,$E165),AuxFolhas!$A:$E,5,FALSE),"")</f>
        <v>2230</v>
      </c>
      <c r="T165" t="str">
        <f>IFERROR(VLOOKUP(CONCATENATE($C165,$D165,T$1,$E165),AuxFolhas!$A:$E,5,FALSE),"")</f>
        <v/>
      </c>
      <c r="U165">
        <f t="shared" si="11"/>
        <v>1</v>
      </c>
    </row>
    <row r="166" spans="1:21" hidden="1">
      <c r="A166" t="str">
        <f t="shared" si="13"/>
        <v>7.1-23</v>
      </c>
      <c r="B166">
        <f t="shared" si="14"/>
        <v>23</v>
      </c>
      <c r="C166">
        <v>7</v>
      </c>
      <c r="D166" t="s">
        <v>1258</v>
      </c>
      <c r="E166" t="s">
        <v>1114</v>
      </c>
      <c r="F166" t="s">
        <v>1163</v>
      </c>
      <c r="H166">
        <f t="shared" si="12"/>
        <v>26760</v>
      </c>
      <c r="I166">
        <f>IFERROR(VLOOKUP(CONCATENATE($C166,$D166,I$1,$E166),AuxFolhas!$A:$E,5,FALSE),"")</f>
        <v>2230</v>
      </c>
      <c r="J166">
        <f>IFERROR(VLOOKUP(CONCATENATE($C166,$D166,J$1,$E166),AuxFolhas!$A:$E,5,FALSE),"")</f>
        <v>2230</v>
      </c>
      <c r="K166">
        <f>IFERROR(VLOOKUP(CONCATENATE($C166,$D166,K$1,$E166),AuxFolhas!$A:$E,5,FALSE),"")</f>
        <v>2230</v>
      </c>
      <c r="L166">
        <f>IFERROR(VLOOKUP(CONCATENATE($C166,$D166,L$1,$E166),AuxFolhas!$A:$E,5,FALSE),"")</f>
        <v>2230</v>
      </c>
      <c r="M166">
        <f>IFERROR(VLOOKUP(CONCATENATE($C166,$D166,M$1,$E166),AuxFolhas!$A:$E,5,FALSE),"")</f>
        <v>2230</v>
      </c>
      <c r="N166">
        <f>IFERROR(VLOOKUP(CONCATENATE($C166,$D166,N$1,$E166),AuxFolhas!$A:$E,5,FALSE),"")</f>
        <v>2230</v>
      </c>
      <c r="O166">
        <f>IFERROR(VLOOKUP(CONCATENATE($C166,$D166,O$1,$E166),AuxFolhas!$A:$E,5,FALSE),"")</f>
        <v>2230</v>
      </c>
      <c r="P166">
        <f>IFERROR(VLOOKUP(CONCATENATE($C166,$D166,P$1,$E166),AuxFolhas!$A:$E,5,FALSE),"")</f>
        <v>2230</v>
      </c>
      <c r="Q166">
        <f>IFERROR(VLOOKUP(CONCATENATE($C166,$D166,Q$1,$E166),AuxFolhas!$A:$E,5,FALSE),"")</f>
        <v>2230</v>
      </c>
      <c r="R166">
        <f>IFERROR(VLOOKUP(CONCATENATE($C166,$D166,R$1,$E166),AuxFolhas!$A:$E,5,FALSE),"")</f>
        <v>2230</v>
      </c>
      <c r="S166">
        <f>IFERROR(VLOOKUP(CONCATENATE($C166,$D166,S$1,$E166),AuxFolhas!$A:$E,5,FALSE),"")</f>
        <v>2230</v>
      </c>
      <c r="T166">
        <f>IFERROR(VLOOKUP(CONCATENATE($C166,$D166,T$1,$E166),AuxFolhas!$A:$E,5,FALSE),"")</f>
        <v>2230</v>
      </c>
      <c r="U166">
        <f t="shared" si="11"/>
        <v>1</v>
      </c>
    </row>
    <row r="167" spans="1:21" hidden="1">
      <c r="A167" t="str">
        <f t="shared" si="13"/>
        <v>7.1-24</v>
      </c>
      <c r="B167">
        <f t="shared" si="14"/>
        <v>24</v>
      </c>
      <c r="C167">
        <v>7</v>
      </c>
      <c r="D167" t="s">
        <v>2358</v>
      </c>
      <c r="E167" t="s">
        <v>1114</v>
      </c>
      <c r="F167" t="s">
        <v>1163</v>
      </c>
      <c r="H167">
        <f t="shared" si="12"/>
        <v>15610</v>
      </c>
      <c r="I167" t="str">
        <f>IFERROR(VLOOKUP(CONCATENATE($C167,$D167,I$1,$E167),AuxFolhas!$A:$E,5,FALSE),"")</f>
        <v/>
      </c>
      <c r="J167" t="str">
        <f>IFERROR(VLOOKUP(CONCATENATE($C167,$D167,J$1,$E167),AuxFolhas!$A:$E,5,FALSE),"")</f>
        <v/>
      </c>
      <c r="K167" t="str">
        <f>IFERROR(VLOOKUP(CONCATENATE($C167,$D167,K$1,$E167),AuxFolhas!$A:$E,5,FALSE),"")</f>
        <v/>
      </c>
      <c r="L167" t="str">
        <f>IFERROR(VLOOKUP(CONCATENATE($C167,$D167,L$1,$E167),AuxFolhas!$A:$E,5,FALSE),"")</f>
        <v/>
      </c>
      <c r="M167" t="str">
        <f>IFERROR(VLOOKUP(CONCATENATE($C167,$D167,M$1,$E167),AuxFolhas!$A:$E,5,FALSE),"")</f>
        <v/>
      </c>
      <c r="N167">
        <f>IFERROR(VLOOKUP(CONCATENATE($C167,$D167,N$1,$E167),AuxFolhas!$A:$E,5,FALSE),"")</f>
        <v>2230</v>
      </c>
      <c r="O167">
        <f>IFERROR(VLOOKUP(CONCATENATE($C167,$D167,O$1,$E167),AuxFolhas!$A:$E,5,FALSE),"")</f>
        <v>2230</v>
      </c>
      <c r="P167">
        <f>IFERROR(VLOOKUP(CONCATENATE($C167,$D167,P$1,$E167),AuxFolhas!$A:$E,5,FALSE),"")</f>
        <v>2230</v>
      </c>
      <c r="Q167">
        <f>IFERROR(VLOOKUP(CONCATENATE($C167,$D167,Q$1,$E167),AuxFolhas!$A:$E,5,FALSE),"")</f>
        <v>2230</v>
      </c>
      <c r="R167">
        <f>IFERROR(VLOOKUP(CONCATENATE($C167,$D167,R$1,$E167),AuxFolhas!$A:$E,5,FALSE),"")</f>
        <v>2230</v>
      </c>
      <c r="S167">
        <f>IFERROR(VLOOKUP(CONCATENATE($C167,$D167,S$1,$E167),AuxFolhas!$A:$E,5,FALSE),"")</f>
        <v>2230</v>
      </c>
      <c r="T167">
        <f>IFERROR(VLOOKUP(CONCATENATE($C167,$D167,T$1,$E167),AuxFolhas!$A:$E,5,FALSE),"")</f>
        <v>2230</v>
      </c>
      <c r="U167">
        <f t="shared" si="11"/>
        <v>1</v>
      </c>
    </row>
    <row r="168" spans="1:21" hidden="1">
      <c r="A168" t="str">
        <f t="shared" si="13"/>
        <v>7.1-25</v>
      </c>
      <c r="B168">
        <f t="shared" si="14"/>
        <v>25</v>
      </c>
      <c r="C168">
        <v>7</v>
      </c>
      <c r="D168" t="s">
        <v>1259</v>
      </c>
      <c r="E168" t="s">
        <v>1114</v>
      </c>
      <c r="F168" t="s">
        <v>1163</v>
      </c>
      <c r="H168">
        <f t="shared" si="12"/>
        <v>2230</v>
      </c>
      <c r="I168">
        <f>IFERROR(VLOOKUP(CONCATENATE($C168,$D168,I$1,$E168),AuxFolhas!$A:$E,5,FALSE),"")</f>
        <v>2230</v>
      </c>
      <c r="J168" t="str">
        <f>IFERROR(VLOOKUP(CONCATENATE($C168,$D168,J$1,$E168),AuxFolhas!$A:$E,5,FALSE),"")</f>
        <v/>
      </c>
      <c r="K168" t="str">
        <f>IFERROR(VLOOKUP(CONCATENATE($C168,$D168,K$1,$E168),AuxFolhas!$A:$E,5,FALSE),"")</f>
        <v/>
      </c>
      <c r="L168" t="str">
        <f>IFERROR(VLOOKUP(CONCATENATE($C168,$D168,L$1,$E168),AuxFolhas!$A:$E,5,FALSE),"")</f>
        <v/>
      </c>
      <c r="M168" t="str">
        <f>IFERROR(VLOOKUP(CONCATENATE($C168,$D168,M$1,$E168),AuxFolhas!$A:$E,5,FALSE),"")</f>
        <v/>
      </c>
      <c r="N168" t="str">
        <f>IFERROR(VLOOKUP(CONCATENATE($C168,$D168,N$1,$E168),AuxFolhas!$A:$E,5,FALSE),"")</f>
        <v/>
      </c>
      <c r="O168" t="str">
        <f>IFERROR(VLOOKUP(CONCATENATE($C168,$D168,O$1,$E168),AuxFolhas!$A:$E,5,FALSE),"")</f>
        <v/>
      </c>
      <c r="P168" t="str">
        <f>IFERROR(VLOOKUP(CONCATENATE($C168,$D168,P$1,$E168),AuxFolhas!$A:$E,5,FALSE),"")</f>
        <v/>
      </c>
      <c r="Q168" t="str">
        <f>IFERROR(VLOOKUP(CONCATENATE($C168,$D168,Q$1,$E168),AuxFolhas!$A:$E,5,FALSE),"")</f>
        <v/>
      </c>
      <c r="R168" t="str">
        <f>IFERROR(VLOOKUP(CONCATENATE($C168,$D168,R$1,$E168),AuxFolhas!$A:$E,5,FALSE),"")</f>
        <v/>
      </c>
      <c r="S168" t="str">
        <f>IFERROR(VLOOKUP(CONCATENATE($C168,$D168,S$1,$E168),AuxFolhas!$A:$E,5,FALSE),"")</f>
        <v/>
      </c>
      <c r="T168" t="str">
        <f>IFERROR(VLOOKUP(CONCATENATE($C168,$D168,T$1,$E168),AuxFolhas!$A:$E,5,FALSE),"")</f>
        <v/>
      </c>
      <c r="U168">
        <f t="shared" si="11"/>
        <v>1</v>
      </c>
    </row>
    <row r="169" spans="1:21" hidden="1">
      <c r="A169" t="str">
        <f t="shared" si="13"/>
        <v>7.1-26</v>
      </c>
      <c r="B169">
        <f t="shared" si="14"/>
        <v>26</v>
      </c>
      <c r="C169">
        <v>7</v>
      </c>
      <c r="D169" t="s">
        <v>1260</v>
      </c>
      <c r="E169" t="s">
        <v>1114</v>
      </c>
      <c r="F169" t="s">
        <v>1163</v>
      </c>
      <c r="H169">
        <f t="shared" si="12"/>
        <v>17840</v>
      </c>
      <c r="I169">
        <f>IFERROR(VLOOKUP(CONCATENATE($C169,$D169,I$1,$E169),AuxFolhas!$A:$E,5,FALSE),"")</f>
        <v>2230</v>
      </c>
      <c r="J169">
        <f>IFERROR(VLOOKUP(CONCATENATE($C169,$D169,J$1,$E169),AuxFolhas!$A:$E,5,FALSE),"")</f>
        <v>2230</v>
      </c>
      <c r="K169">
        <f>IFERROR(VLOOKUP(CONCATENATE($C169,$D169,K$1,$E169),AuxFolhas!$A:$E,5,FALSE),"")</f>
        <v>2230</v>
      </c>
      <c r="L169">
        <f>IFERROR(VLOOKUP(CONCATENATE($C169,$D169,L$1,$E169),AuxFolhas!$A:$E,5,FALSE),"")</f>
        <v>2230</v>
      </c>
      <c r="M169">
        <f>IFERROR(VLOOKUP(CONCATENATE($C169,$D169,M$1,$E169),AuxFolhas!$A:$E,5,FALSE),"")</f>
        <v>2230</v>
      </c>
      <c r="N169">
        <f>IFERROR(VLOOKUP(CONCATENATE($C169,$D169,N$1,$E169),AuxFolhas!$A:$E,5,FALSE),"")</f>
        <v>2230</v>
      </c>
      <c r="O169">
        <f>IFERROR(VLOOKUP(CONCATENATE($C169,$D169,O$1,$E169),AuxFolhas!$A:$E,5,FALSE),"")</f>
        <v>2230</v>
      </c>
      <c r="P169">
        <f>IFERROR(VLOOKUP(CONCATENATE($C169,$D169,P$1,$E169),AuxFolhas!$A:$E,5,FALSE),"")</f>
        <v>2230</v>
      </c>
      <c r="Q169" t="str">
        <f>IFERROR(VLOOKUP(CONCATENATE($C169,$D169,Q$1,$E169),AuxFolhas!$A:$E,5,FALSE),"")</f>
        <v/>
      </c>
      <c r="R169" t="str">
        <f>IFERROR(VLOOKUP(CONCATENATE($C169,$D169,R$1,$E169),AuxFolhas!$A:$E,5,FALSE),"")</f>
        <v/>
      </c>
      <c r="S169" t="str">
        <f>IFERROR(VLOOKUP(CONCATENATE($C169,$D169,S$1,$E169),AuxFolhas!$A:$E,5,FALSE),"")</f>
        <v/>
      </c>
      <c r="T169" t="str">
        <f>IFERROR(VLOOKUP(CONCATENATE($C169,$D169,T$1,$E169),AuxFolhas!$A:$E,5,FALSE),"")</f>
        <v/>
      </c>
      <c r="U169">
        <f t="shared" si="11"/>
        <v>1</v>
      </c>
    </row>
    <row r="170" spans="1:21" hidden="1">
      <c r="A170" t="str">
        <f t="shared" si="13"/>
        <v>7.1-27</v>
      </c>
      <c r="B170">
        <f t="shared" si="14"/>
        <v>27</v>
      </c>
      <c r="C170">
        <v>7</v>
      </c>
      <c r="D170" t="s">
        <v>2359</v>
      </c>
      <c r="E170" t="s">
        <v>1114</v>
      </c>
      <c r="F170" t="s">
        <v>1163</v>
      </c>
      <c r="H170">
        <f t="shared" si="12"/>
        <v>15610</v>
      </c>
      <c r="I170" t="str">
        <f>IFERROR(VLOOKUP(CONCATENATE($C170,$D170,I$1,$E170),AuxFolhas!$A:$E,5,FALSE),"")</f>
        <v/>
      </c>
      <c r="J170" t="str">
        <f>IFERROR(VLOOKUP(CONCATENATE($C170,$D170,J$1,$E170),AuxFolhas!$A:$E,5,FALSE),"")</f>
        <v/>
      </c>
      <c r="K170" t="str">
        <f>IFERROR(VLOOKUP(CONCATENATE($C170,$D170,K$1,$E170),AuxFolhas!$A:$E,5,FALSE),"")</f>
        <v/>
      </c>
      <c r="L170" t="str">
        <f>IFERROR(VLOOKUP(CONCATENATE($C170,$D170,L$1,$E170),AuxFolhas!$A:$E,5,FALSE),"")</f>
        <v/>
      </c>
      <c r="M170" t="str">
        <f>IFERROR(VLOOKUP(CONCATENATE($C170,$D170,M$1,$E170),AuxFolhas!$A:$E,5,FALSE),"")</f>
        <v/>
      </c>
      <c r="N170">
        <f>IFERROR(VLOOKUP(CONCATENATE($C170,$D170,N$1,$E170),AuxFolhas!$A:$E,5,FALSE),"")</f>
        <v>2230</v>
      </c>
      <c r="O170">
        <f>IFERROR(VLOOKUP(CONCATENATE($C170,$D170,O$1,$E170),AuxFolhas!$A:$E,5,FALSE),"")</f>
        <v>2230</v>
      </c>
      <c r="P170">
        <f>IFERROR(VLOOKUP(CONCATENATE($C170,$D170,P$1,$E170),AuxFolhas!$A:$E,5,FALSE),"")</f>
        <v>2230</v>
      </c>
      <c r="Q170">
        <f>IFERROR(VLOOKUP(CONCATENATE($C170,$D170,Q$1,$E170),AuxFolhas!$A:$E,5,FALSE),"")</f>
        <v>2230</v>
      </c>
      <c r="R170">
        <f>IFERROR(VLOOKUP(CONCATENATE($C170,$D170,R$1,$E170),AuxFolhas!$A:$E,5,FALSE),"")</f>
        <v>2230</v>
      </c>
      <c r="S170">
        <f>IFERROR(VLOOKUP(CONCATENATE($C170,$D170,S$1,$E170),AuxFolhas!$A:$E,5,FALSE),"")</f>
        <v>2230</v>
      </c>
      <c r="T170">
        <f>IFERROR(VLOOKUP(CONCATENATE($C170,$D170,T$1,$E170),AuxFolhas!$A:$E,5,FALSE),"")</f>
        <v>2230</v>
      </c>
      <c r="U170">
        <f t="shared" si="11"/>
        <v>1</v>
      </c>
    </row>
    <row r="171" spans="1:21" hidden="1">
      <c r="A171" t="str">
        <f t="shared" si="13"/>
        <v>7.1-28</v>
      </c>
      <c r="B171">
        <f t="shared" si="14"/>
        <v>28</v>
      </c>
      <c r="C171">
        <v>7</v>
      </c>
      <c r="D171" t="s">
        <v>2353</v>
      </c>
      <c r="E171" t="s">
        <v>1162</v>
      </c>
      <c r="F171" t="s">
        <v>1163</v>
      </c>
      <c r="H171">
        <f t="shared" si="12"/>
        <v>22960</v>
      </c>
      <c r="I171" t="str">
        <f>IFERROR(VLOOKUP(CONCATENATE($C171,$D171,I$1,$E171),AuxFolhas!$A:$E,5,FALSE),"")</f>
        <v/>
      </c>
      <c r="J171" t="str">
        <f>IFERROR(VLOOKUP(CONCATENATE($C171,$D171,J$1,$E171),AuxFolhas!$A:$E,5,FALSE),"")</f>
        <v/>
      </c>
      <c r="K171" t="str">
        <f>IFERROR(VLOOKUP(CONCATENATE($C171,$D171,K$1,$E171),AuxFolhas!$A:$E,5,FALSE),"")</f>
        <v/>
      </c>
      <c r="L171" t="str">
        <f>IFERROR(VLOOKUP(CONCATENATE($C171,$D171,L$1,$E171),AuxFolhas!$A:$E,5,FALSE),"")</f>
        <v/>
      </c>
      <c r="M171" t="str">
        <f>IFERROR(VLOOKUP(CONCATENATE($C171,$D171,M$1,$E171),AuxFolhas!$A:$E,5,FALSE),"")</f>
        <v/>
      </c>
      <c r="N171">
        <f>IFERROR(VLOOKUP(CONCATENATE($C171,$D171,N$1,$E171),AuxFolhas!$A:$E,5,FALSE),"")</f>
        <v>3280</v>
      </c>
      <c r="O171">
        <f>IFERROR(VLOOKUP(CONCATENATE($C171,$D171,O$1,$E171),AuxFolhas!$A:$E,5,FALSE),"")</f>
        <v>3280</v>
      </c>
      <c r="P171">
        <f>IFERROR(VLOOKUP(CONCATENATE($C171,$D171,P$1,$E171),AuxFolhas!$A:$E,5,FALSE),"")</f>
        <v>3280</v>
      </c>
      <c r="Q171">
        <f>IFERROR(VLOOKUP(CONCATENATE($C171,$D171,Q$1,$E171),AuxFolhas!$A:$E,5,FALSE),"")</f>
        <v>3280</v>
      </c>
      <c r="R171">
        <f>IFERROR(VLOOKUP(CONCATENATE($C171,$D171,R$1,$E171),AuxFolhas!$A:$E,5,FALSE),"")</f>
        <v>3280</v>
      </c>
      <c r="S171">
        <f>IFERROR(VLOOKUP(CONCATENATE($C171,$D171,S$1,$E171),AuxFolhas!$A:$E,5,FALSE),"")</f>
        <v>3280</v>
      </c>
      <c r="T171">
        <f>IFERROR(VLOOKUP(CONCATENATE($C171,$D171,T$1,$E171),AuxFolhas!$A:$E,5,FALSE),"")</f>
        <v>3280</v>
      </c>
      <c r="U171">
        <f t="shared" si="11"/>
        <v>1</v>
      </c>
    </row>
    <row r="172" spans="1:21" hidden="1">
      <c r="A172" t="str">
        <f t="shared" si="13"/>
        <v>7.1-29</v>
      </c>
      <c r="B172">
        <f t="shared" si="14"/>
        <v>29</v>
      </c>
      <c r="C172">
        <v>7</v>
      </c>
      <c r="D172" t="s">
        <v>1242</v>
      </c>
      <c r="E172" t="s">
        <v>1162</v>
      </c>
      <c r="F172" t="s">
        <v>1163</v>
      </c>
      <c r="H172">
        <f t="shared" si="12"/>
        <v>39360</v>
      </c>
      <c r="I172">
        <f>IFERROR(VLOOKUP(CONCATENATE($C172,$D172,I$1,$E172),AuxFolhas!$A:$E,5,FALSE),"")</f>
        <v>3280</v>
      </c>
      <c r="J172">
        <f>IFERROR(VLOOKUP(CONCATENATE($C172,$D172,J$1,$E172),AuxFolhas!$A:$E,5,FALSE),"")</f>
        <v>3280</v>
      </c>
      <c r="K172">
        <f>IFERROR(VLOOKUP(CONCATENATE($C172,$D172,K$1,$E172),AuxFolhas!$A:$E,5,FALSE),"")</f>
        <v>3280</v>
      </c>
      <c r="L172">
        <f>IFERROR(VLOOKUP(CONCATENATE($C172,$D172,L$1,$E172),AuxFolhas!$A:$E,5,FALSE),"")</f>
        <v>3280</v>
      </c>
      <c r="M172">
        <f>IFERROR(VLOOKUP(CONCATENATE($C172,$D172,M$1,$E172),AuxFolhas!$A:$E,5,FALSE),"")</f>
        <v>3280</v>
      </c>
      <c r="N172">
        <f>IFERROR(VLOOKUP(CONCATENATE($C172,$D172,N$1,$E172),AuxFolhas!$A:$E,5,FALSE),"")</f>
        <v>3280</v>
      </c>
      <c r="O172">
        <f>IFERROR(VLOOKUP(CONCATENATE($C172,$D172,O$1,$E172),AuxFolhas!$A:$E,5,FALSE),"")</f>
        <v>3280</v>
      </c>
      <c r="P172">
        <f>IFERROR(VLOOKUP(CONCATENATE($C172,$D172,P$1,$E172),AuxFolhas!$A:$E,5,FALSE),"")</f>
        <v>3280</v>
      </c>
      <c r="Q172">
        <f>IFERROR(VLOOKUP(CONCATENATE($C172,$D172,Q$1,$E172),AuxFolhas!$A:$E,5,FALSE),"")</f>
        <v>3280</v>
      </c>
      <c r="R172">
        <f>IFERROR(VLOOKUP(CONCATENATE($C172,$D172,R$1,$E172),AuxFolhas!$A:$E,5,FALSE),"")</f>
        <v>3280</v>
      </c>
      <c r="S172">
        <f>IFERROR(VLOOKUP(CONCATENATE($C172,$D172,S$1,$E172),AuxFolhas!$A:$E,5,FALSE),"")</f>
        <v>3280</v>
      </c>
      <c r="T172">
        <f>IFERROR(VLOOKUP(CONCATENATE($C172,$D172,T$1,$E172),AuxFolhas!$A:$E,5,FALSE),"")</f>
        <v>3280</v>
      </c>
      <c r="U172">
        <f t="shared" si="11"/>
        <v>1</v>
      </c>
    </row>
    <row r="173" spans="1:21" hidden="1">
      <c r="A173" t="str">
        <f t="shared" si="13"/>
        <v>7.1-30</v>
      </c>
      <c r="B173">
        <f t="shared" si="14"/>
        <v>30</v>
      </c>
      <c r="C173">
        <v>7</v>
      </c>
      <c r="D173" t="s">
        <v>1243</v>
      </c>
      <c r="E173" t="s">
        <v>1162</v>
      </c>
      <c r="F173" t="s">
        <v>1163</v>
      </c>
      <c r="H173">
        <f t="shared" si="12"/>
        <v>39360</v>
      </c>
      <c r="I173">
        <f>IFERROR(VLOOKUP(CONCATENATE($C173,$D173,I$1,$E173),AuxFolhas!$A:$E,5,FALSE),"")</f>
        <v>3280</v>
      </c>
      <c r="J173">
        <f>IFERROR(VLOOKUP(CONCATENATE($C173,$D173,J$1,$E173),AuxFolhas!$A:$E,5,FALSE),"")</f>
        <v>3280</v>
      </c>
      <c r="K173">
        <f>IFERROR(VLOOKUP(CONCATENATE($C173,$D173,K$1,$E173),AuxFolhas!$A:$E,5,FALSE),"")</f>
        <v>3280</v>
      </c>
      <c r="L173">
        <f>IFERROR(VLOOKUP(CONCATENATE($C173,$D173,L$1,$E173),AuxFolhas!$A:$E,5,FALSE),"")</f>
        <v>3280</v>
      </c>
      <c r="M173">
        <f>IFERROR(VLOOKUP(CONCATENATE($C173,$D173,M$1,$E173),AuxFolhas!$A:$E,5,FALSE),"")</f>
        <v>3280</v>
      </c>
      <c r="N173">
        <f>IFERROR(VLOOKUP(CONCATENATE($C173,$D173,N$1,$E173),AuxFolhas!$A:$E,5,FALSE),"")</f>
        <v>3280</v>
      </c>
      <c r="O173">
        <f>IFERROR(VLOOKUP(CONCATENATE($C173,$D173,O$1,$E173),AuxFolhas!$A:$E,5,FALSE),"")</f>
        <v>3280</v>
      </c>
      <c r="P173">
        <f>IFERROR(VLOOKUP(CONCATENATE($C173,$D173,P$1,$E173),AuxFolhas!$A:$E,5,FALSE),"")</f>
        <v>3280</v>
      </c>
      <c r="Q173">
        <f>IFERROR(VLOOKUP(CONCATENATE($C173,$D173,Q$1,$E173),AuxFolhas!$A:$E,5,FALSE),"")</f>
        <v>3280</v>
      </c>
      <c r="R173">
        <f>IFERROR(VLOOKUP(CONCATENATE($C173,$D173,R$1,$E173),AuxFolhas!$A:$E,5,FALSE),"")</f>
        <v>3280</v>
      </c>
      <c r="S173">
        <f>IFERROR(VLOOKUP(CONCATENATE($C173,$D173,S$1,$E173),AuxFolhas!$A:$E,5,FALSE),"")</f>
        <v>3280</v>
      </c>
      <c r="T173">
        <f>IFERROR(VLOOKUP(CONCATENATE($C173,$D173,T$1,$E173),AuxFolhas!$A:$E,5,FALSE),"")</f>
        <v>3280</v>
      </c>
      <c r="U173">
        <f t="shared" si="11"/>
        <v>1</v>
      </c>
    </row>
    <row r="174" spans="1:21" hidden="1">
      <c r="A174" t="str">
        <f t="shared" si="13"/>
        <v>7.1-31</v>
      </c>
      <c r="B174">
        <f t="shared" si="14"/>
        <v>31</v>
      </c>
      <c r="C174">
        <v>7</v>
      </c>
      <c r="D174" t="s">
        <v>1261</v>
      </c>
      <c r="E174" t="s">
        <v>1165</v>
      </c>
      <c r="F174" t="s">
        <v>1163</v>
      </c>
      <c r="H174">
        <f t="shared" si="12"/>
        <v>30550</v>
      </c>
      <c r="I174">
        <f>IFERROR(VLOOKUP(CONCATENATE($C174,$D174,I$1,$E174),AuxFolhas!$A:$E,5,FALSE),"")</f>
        <v>6110</v>
      </c>
      <c r="J174">
        <f>IFERROR(VLOOKUP(CONCATENATE($C174,$D174,J$1,$E174),AuxFolhas!$A:$E,5,FALSE),"")</f>
        <v>6110</v>
      </c>
      <c r="K174">
        <f>IFERROR(VLOOKUP(CONCATENATE($C174,$D174,K$1,$E174),AuxFolhas!$A:$E,5,FALSE),"")</f>
        <v>6110</v>
      </c>
      <c r="L174">
        <f>IFERROR(VLOOKUP(CONCATENATE($C174,$D174,L$1,$E174),AuxFolhas!$A:$E,5,FALSE),"")</f>
        <v>6110</v>
      </c>
      <c r="M174">
        <f>IFERROR(VLOOKUP(CONCATENATE($C174,$D174,M$1,$E174),AuxFolhas!$A:$E,5,FALSE),"")</f>
        <v>6110</v>
      </c>
      <c r="N174" t="str">
        <f>IFERROR(VLOOKUP(CONCATENATE($C174,$D174,N$1,$E174),AuxFolhas!$A:$E,5,FALSE),"")</f>
        <v/>
      </c>
      <c r="O174" t="str">
        <f>IFERROR(VLOOKUP(CONCATENATE($C174,$D174,O$1,$E174),AuxFolhas!$A:$E,5,FALSE),"")</f>
        <v/>
      </c>
      <c r="P174" t="str">
        <f>IFERROR(VLOOKUP(CONCATENATE($C174,$D174,P$1,$E174),AuxFolhas!$A:$E,5,FALSE),"")</f>
        <v/>
      </c>
      <c r="Q174" t="str">
        <f>IFERROR(VLOOKUP(CONCATENATE($C174,$D174,Q$1,$E174),AuxFolhas!$A:$E,5,FALSE),"")</f>
        <v/>
      </c>
      <c r="R174" t="str">
        <f>IFERROR(VLOOKUP(CONCATENATE($C174,$D174,R$1,$E174),AuxFolhas!$A:$E,5,FALSE),"")</f>
        <v/>
      </c>
      <c r="S174" t="str">
        <f>IFERROR(VLOOKUP(CONCATENATE($C174,$D174,S$1,$E174),AuxFolhas!$A:$E,5,FALSE),"")</f>
        <v/>
      </c>
      <c r="T174" t="str">
        <f>IFERROR(VLOOKUP(CONCATENATE($C174,$D174,T$1,$E174),AuxFolhas!$A:$E,5,FALSE),"")</f>
        <v/>
      </c>
      <c r="U174">
        <f t="shared" si="11"/>
        <v>1</v>
      </c>
    </row>
    <row r="175" spans="1:21" hidden="1">
      <c r="A175" t="str">
        <f t="shared" si="13"/>
        <v>7.1-32</v>
      </c>
      <c r="B175">
        <f t="shared" si="14"/>
        <v>32</v>
      </c>
      <c r="C175">
        <v>7</v>
      </c>
      <c r="D175" t="s">
        <v>1241</v>
      </c>
      <c r="E175" t="s">
        <v>1117</v>
      </c>
      <c r="F175" t="s">
        <v>1159</v>
      </c>
      <c r="H175">
        <f t="shared" si="12"/>
        <v>9840</v>
      </c>
      <c r="I175">
        <f>IFERROR(VLOOKUP(CONCATENATE($C175,$D175,I$1,$E175),AuxFolhas!$A:$E,5,FALSE),"")</f>
        <v>820</v>
      </c>
      <c r="J175">
        <f>IFERROR(VLOOKUP(CONCATENATE($C175,$D175,J$1,$E175),AuxFolhas!$A:$E,5,FALSE),"")</f>
        <v>820</v>
      </c>
      <c r="K175">
        <f>IFERROR(VLOOKUP(CONCATENATE($C175,$D175,K$1,$E175),AuxFolhas!$A:$E,5,FALSE),"")</f>
        <v>820</v>
      </c>
      <c r="L175">
        <f>IFERROR(VLOOKUP(CONCATENATE($C175,$D175,L$1,$E175),AuxFolhas!$A:$E,5,FALSE),"")</f>
        <v>820</v>
      </c>
      <c r="M175">
        <f>IFERROR(VLOOKUP(CONCATENATE($C175,$D175,M$1,$E175),AuxFolhas!$A:$E,5,FALSE),"")</f>
        <v>820</v>
      </c>
      <c r="N175">
        <f>IFERROR(VLOOKUP(CONCATENATE($C175,$D175,N$1,$E175),AuxFolhas!$A:$E,5,FALSE),"")</f>
        <v>820</v>
      </c>
      <c r="O175">
        <f>IFERROR(VLOOKUP(CONCATENATE($C175,$D175,O$1,$E175),AuxFolhas!$A:$E,5,FALSE),"")</f>
        <v>820</v>
      </c>
      <c r="P175">
        <f>IFERROR(VLOOKUP(CONCATENATE($C175,$D175,P$1,$E175),AuxFolhas!$A:$E,5,FALSE),"")</f>
        <v>820</v>
      </c>
      <c r="Q175">
        <f>IFERROR(VLOOKUP(CONCATENATE($C175,$D175,Q$1,$E175),AuxFolhas!$A:$E,5,FALSE),"")</f>
        <v>820</v>
      </c>
      <c r="R175">
        <f>IFERROR(VLOOKUP(CONCATENATE($C175,$D175,R$1,$E175),AuxFolhas!$A:$E,5,FALSE),"")</f>
        <v>820</v>
      </c>
      <c r="S175">
        <f>IFERROR(VLOOKUP(CONCATENATE($C175,$D175,S$1,$E175),AuxFolhas!$A:$E,5,FALSE),"")</f>
        <v>820</v>
      </c>
      <c r="T175">
        <f>IFERROR(VLOOKUP(CONCATENATE($C175,$D175,T$1,$E175),AuxFolhas!$A:$E,5,FALSE),"")</f>
        <v>820</v>
      </c>
      <c r="U175">
        <f t="shared" si="11"/>
        <v>1</v>
      </c>
    </row>
    <row r="176" spans="1:21" hidden="1">
      <c r="A176" t="str">
        <f t="shared" si="13"/>
        <v>7.1-33</v>
      </c>
      <c r="B176">
        <f t="shared" si="14"/>
        <v>33</v>
      </c>
      <c r="C176">
        <v>7</v>
      </c>
      <c r="D176" t="s">
        <v>1262</v>
      </c>
      <c r="E176" t="s">
        <v>1115</v>
      </c>
      <c r="F176" t="s">
        <v>1159</v>
      </c>
      <c r="H176">
        <f t="shared" si="12"/>
        <v>77500</v>
      </c>
      <c r="I176">
        <f>IFERROR(VLOOKUP(CONCATENATE($C176,$D176,I$1,$E176),AuxFolhas!$A:$E,5,FALSE),"")</f>
        <v>7750</v>
      </c>
      <c r="J176">
        <f>IFERROR(VLOOKUP(CONCATENATE($C176,$D176,J$1,$E176),AuxFolhas!$A:$E,5,FALSE),"")</f>
        <v>7750</v>
      </c>
      <c r="K176">
        <f>IFERROR(VLOOKUP(CONCATENATE($C176,$D176,K$1,$E176),AuxFolhas!$A:$E,5,FALSE),"")</f>
        <v>7750</v>
      </c>
      <c r="L176">
        <f>IFERROR(VLOOKUP(CONCATENATE($C176,$D176,L$1,$E176),AuxFolhas!$A:$E,5,FALSE),"")</f>
        <v>7750</v>
      </c>
      <c r="M176">
        <f>IFERROR(VLOOKUP(CONCATENATE($C176,$D176,M$1,$E176),AuxFolhas!$A:$E,5,FALSE),"")</f>
        <v>7750</v>
      </c>
      <c r="N176">
        <f>IFERROR(VLOOKUP(CONCATENATE($C176,$D176,N$1,$E176),AuxFolhas!$A:$E,5,FALSE),"")</f>
        <v>7750</v>
      </c>
      <c r="O176">
        <f>IFERROR(VLOOKUP(CONCATENATE($C176,$D176,O$1,$E176),AuxFolhas!$A:$E,5,FALSE),"")</f>
        <v>7750</v>
      </c>
      <c r="P176">
        <f>IFERROR(VLOOKUP(CONCATENATE($C176,$D176,P$1,$E176),AuxFolhas!$A:$E,5,FALSE),"")</f>
        <v>7750</v>
      </c>
      <c r="Q176">
        <f>IFERROR(VLOOKUP(CONCATENATE($C176,$D176,Q$1,$E176),AuxFolhas!$A:$E,5,FALSE),"")</f>
        <v>7750</v>
      </c>
      <c r="R176">
        <f>IFERROR(VLOOKUP(CONCATENATE($C176,$D176,R$1,$E176),AuxFolhas!$A:$E,5,FALSE),"")</f>
        <v>7750</v>
      </c>
      <c r="S176" t="str">
        <f>IFERROR(VLOOKUP(CONCATENATE($C176,$D176,S$1,$E176),AuxFolhas!$A:$E,5,FALSE),"")</f>
        <v/>
      </c>
      <c r="T176" t="str">
        <f>IFERROR(VLOOKUP(CONCATENATE($C176,$D176,T$1,$E176),AuxFolhas!$A:$E,5,FALSE),"")</f>
        <v/>
      </c>
      <c r="U176">
        <f t="shared" si="11"/>
        <v>1</v>
      </c>
    </row>
    <row r="177" spans="1:21" hidden="1">
      <c r="A177" t="str">
        <f t="shared" si="13"/>
        <v>7.1-34</v>
      </c>
      <c r="B177">
        <f t="shared" si="14"/>
        <v>34</v>
      </c>
      <c r="C177">
        <v>7</v>
      </c>
      <c r="D177" t="s">
        <v>3751</v>
      </c>
      <c r="E177" t="s">
        <v>1115</v>
      </c>
      <c r="F177" t="s">
        <v>1159</v>
      </c>
      <c r="H177">
        <f t="shared" si="12"/>
        <v>7750</v>
      </c>
      <c r="I177" t="str">
        <f>IFERROR(VLOOKUP(CONCATENATE($C177,$D177,I$1,$E177),AuxFolhas!$A:$E,5,FALSE),"")</f>
        <v/>
      </c>
      <c r="J177" t="str">
        <f>IFERROR(VLOOKUP(CONCATENATE($C177,$D177,J$1,$E177),AuxFolhas!$A:$E,5,FALSE),"")</f>
        <v/>
      </c>
      <c r="K177" t="str">
        <f>IFERROR(VLOOKUP(CONCATENATE($C177,$D177,K$1,$E177),AuxFolhas!$A:$E,5,FALSE),"")</f>
        <v/>
      </c>
      <c r="L177" t="str">
        <f>IFERROR(VLOOKUP(CONCATENATE($C177,$D177,L$1,$E177),AuxFolhas!$A:$E,5,FALSE),"")</f>
        <v/>
      </c>
      <c r="M177" t="str">
        <f>IFERROR(VLOOKUP(CONCATENATE($C177,$D177,M$1,$E177),AuxFolhas!$A:$E,5,FALSE),"")</f>
        <v/>
      </c>
      <c r="N177" t="str">
        <f>IFERROR(VLOOKUP(CONCATENATE($C177,$D177,N$1,$E177),AuxFolhas!$A:$E,5,FALSE),"")</f>
        <v/>
      </c>
      <c r="O177" t="str">
        <f>IFERROR(VLOOKUP(CONCATENATE($C177,$D177,O$1,$E177),AuxFolhas!$A:$E,5,FALSE),"")</f>
        <v/>
      </c>
      <c r="P177" t="str">
        <f>IFERROR(VLOOKUP(CONCATENATE($C177,$D177,P$1,$E177),AuxFolhas!$A:$E,5,FALSE),"")</f>
        <v/>
      </c>
      <c r="Q177" t="str">
        <f>IFERROR(VLOOKUP(CONCATENATE($C177,$D177,Q$1,$E177),AuxFolhas!$A:$E,5,FALSE),"")</f>
        <v/>
      </c>
      <c r="R177" t="str">
        <f>IFERROR(VLOOKUP(CONCATENATE($C177,$D177,R$1,$E177),AuxFolhas!$A:$E,5,FALSE),"")</f>
        <v/>
      </c>
      <c r="S177" t="str">
        <f>IFERROR(VLOOKUP(CONCATENATE($C177,$D177,S$1,$E177),AuxFolhas!$A:$E,5,FALSE),"")</f>
        <v/>
      </c>
      <c r="T177">
        <f>IFERROR(VLOOKUP(CONCATENATE($C177,$D177,T$1,$E177),AuxFolhas!$A:$E,5,FALSE),"")</f>
        <v>7750</v>
      </c>
      <c r="U177">
        <f t="shared" si="11"/>
        <v>1</v>
      </c>
    </row>
    <row r="178" spans="1:21">
      <c r="A178" t="str">
        <f t="shared" si="13"/>
        <v>7.1-35</v>
      </c>
      <c r="B178">
        <f t="shared" si="14"/>
        <v>35</v>
      </c>
      <c r="C178">
        <v>7</v>
      </c>
      <c r="D178" t="s">
        <v>2289</v>
      </c>
      <c r="E178" t="s">
        <v>1113</v>
      </c>
      <c r="F178" t="s">
        <v>1159</v>
      </c>
      <c r="H178">
        <f t="shared" si="12"/>
        <v>30800</v>
      </c>
      <c r="I178" t="str">
        <f>IFERROR(VLOOKUP(CONCATENATE($C178,$D178,I$1,$E178),AuxFolhas!$A:$E,5,FALSE),"")</f>
        <v/>
      </c>
      <c r="J178">
        <f>IFERROR(VLOOKUP(CONCATENATE($C178,$D178,J$1,$E178),AuxFolhas!$A:$E,5,FALSE),"")</f>
        <v>2800</v>
      </c>
      <c r="K178">
        <f>IFERROR(VLOOKUP(CONCATENATE($C178,$D178,K$1,$E178),AuxFolhas!$A:$E,5,FALSE),"")</f>
        <v>2800</v>
      </c>
      <c r="L178">
        <f>IFERROR(VLOOKUP(CONCATENATE($C178,$D178,L$1,$E178),AuxFolhas!$A:$E,5,FALSE),"")</f>
        <v>2800</v>
      </c>
      <c r="M178">
        <f>IFERROR(VLOOKUP(CONCATENATE($C178,$D178,M$1,$E178),AuxFolhas!$A:$E,5,FALSE),"")</f>
        <v>2800</v>
      </c>
      <c r="N178">
        <f>IFERROR(VLOOKUP(CONCATENATE($C178,$D178,N$1,$E178),AuxFolhas!$A:$E,5,FALSE),"")</f>
        <v>2800</v>
      </c>
      <c r="O178">
        <f>IFERROR(VLOOKUP(CONCATENATE($C178,$D178,O$1,$E178),AuxFolhas!$A:$E,5,FALSE),"")</f>
        <v>2800</v>
      </c>
      <c r="P178">
        <f>IFERROR(VLOOKUP(CONCATENATE($C178,$D178,P$1,$E178),AuxFolhas!$A:$E,5,FALSE),"")</f>
        <v>2800</v>
      </c>
      <c r="Q178">
        <f>IFERROR(VLOOKUP(CONCATENATE($C178,$D178,Q$1,$E178),AuxFolhas!$A:$E,5,FALSE),"")</f>
        <v>2800</v>
      </c>
      <c r="R178">
        <f>IFERROR(VLOOKUP(CONCATENATE($C178,$D178,R$1,$E178),AuxFolhas!$A:$E,5,FALSE),"")</f>
        <v>2800</v>
      </c>
      <c r="S178">
        <f>IFERROR(VLOOKUP(CONCATENATE($C178,$D178,S$1,$E178),AuxFolhas!$A:$E,5,FALSE),"")</f>
        <v>2800</v>
      </c>
      <c r="T178">
        <f>IFERROR(VLOOKUP(CONCATENATE($C178,$D178,T$1,$E178),AuxFolhas!$A:$E,5,FALSE),"")</f>
        <v>2800</v>
      </c>
      <c r="U178">
        <f t="shared" si="11"/>
        <v>1</v>
      </c>
    </row>
    <row r="179" spans="1:21" hidden="1">
      <c r="A179" t="str">
        <f t="shared" si="13"/>
        <v>8.1-1</v>
      </c>
      <c r="B179">
        <f t="shared" si="14"/>
        <v>1</v>
      </c>
      <c r="C179">
        <v>8</v>
      </c>
      <c r="D179" t="s">
        <v>1267</v>
      </c>
      <c r="E179" t="s">
        <v>1112</v>
      </c>
      <c r="F179" t="s">
        <v>1163</v>
      </c>
      <c r="H179">
        <f t="shared" si="12"/>
        <v>600</v>
      </c>
      <c r="I179">
        <f>IFERROR(VLOOKUP(CONCATENATE($C179,$D179,I$1,$E179),AuxFolhas!$A:$E,5,FALSE),"")</f>
        <v>600</v>
      </c>
      <c r="J179" t="str">
        <f>IFERROR(VLOOKUP(CONCATENATE($C179,$D179,J$1,$E179),AuxFolhas!$A:$E,5,FALSE),"")</f>
        <v/>
      </c>
      <c r="K179" t="str">
        <f>IFERROR(VLOOKUP(CONCATENATE($C179,$D179,K$1,$E179),AuxFolhas!$A:$E,5,FALSE),"")</f>
        <v/>
      </c>
      <c r="L179" t="str">
        <f>IFERROR(VLOOKUP(CONCATENATE($C179,$D179,L$1,$E179),AuxFolhas!$A:$E,5,FALSE),"")</f>
        <v/>
      </c>
      <c r="M179" t="str">
        <f>IFERROR(VLOOKUP(CONCATENATE($C179,$D179,M$1,$E179),AuxFolhas!$A:$E,5,FALSE),"")</f>
        <v/>
      </c>
      <c r="N179" t="str">
        <f>IFERROR(VLOOKUP(CONCATENATE($C179,$D179,N$1,$E179),AuxFolhas!$A:$E,5,FALSE),"")</f>
        <v/>
      </c>
      <c r="O179" t="str">
        <f>IFERROR(VLOOKUP(CONCATENATE($C179,$D179,O$1,$E179),AuxFolhas!$A:$E,5,FALSE),"")</f>
        <v/>
      </c>
      <c r="P179" t="str">
        <f>IFERROR(VLOOKUP(CONCATENATE($C179,$D179,P$1,$E179),AuxFolhas!$A:$E,5,FALSE),"")</f>
        <v/>
      </c>
      <c r="Q179" t="str">
        <f>IFERROR(VLOOKUP(CONCATENATE($C179,$D179,Q$1,$E179),AuxFolhas!$A:$E,5,FALSE),"")</f>
        <v/>
      </c>
      <c r="R179" t="str">
        <f>IFERROR(VLOOKUP(CONCATENATE($C179,$D179,R$1,$E179),AuxFolhas!$A:$E,5,FALSE),"")</f>
        <v/>
      </c>
      <c r="S179" t="str">
        <f>IFERROR(VLOOKUP(CONCATENATE($C179,$D179,S$1,$E179),AuxFolhas!$A:$E,5,FALSE),"")</f>
        <v/>
      </c>
      <c r="T179" t="str">
        <f>IFERROR(VLOOKUP(CONCATENATE($C179,$D179,T$1,$E179),AuxFolhas!$A:$E,5,FALSE),"")</f>
        <v/>
      </c>
      <c r="U179">
        <f t="shared" si="11"/>
        <v>1</v>
      </c>
    </row>
    <row r="180" spans="1:21" hidden="1">
      <c r="A180" t="str">
        <f t="shared" si="13"/>
        <v>8.1-2</v>
      </c>
      <c r="B180">
        <f t="shared" si="14"/>
        <v>2</v>
      </c>
      <c r="C180">
        <v>8</v>
      </c>
      <c r="D180" t="s">
        <v>2142</v>
      </c>
      <c r="E180" t="s">
        <v>1112</v>
      </c>
      <c r="F180" t="s">
        <v>1163</v>
      </c>
      <c r="H180">
        <f t="shared" si="12"/>
        <v>7200</v>
      </c>
      <c r="I180">
        <f>IFERROR(VLOOKUP(CONCATENATE($C180,$D180,I$1,$E180),AuxFolhas!$A:$E,5,FALSE),"")</f>
        <v>600</v>
      </c>
      <c r="J180">
        <f>IFERROR(VLOOKUP(CONCATENATE($C180,$D180,J$1,$E180),AuxFolhas!$A:$E,5,FALSE),"")</f>
        <v>600</v>
      </c>
      <c r="K180">
        <f>IFERROR(VLOOKUP(CONCATENATE($C180,$D180,K$1,$E180),AuxFolhas!$A:$E,5,FALSE),"")</f>
        <v>600</v>
      </c>
      <c r="L180">
        <f>IFERROR(VLOOKUP(CONCATENATE($C180,$D180,L$1,$E180),AuxFolhas!$A:$E,5,FALSE),"")</f>
        <v>600</v>
      </c>
      <c r="M180">
        <f>IFERROR(VLOOKUP(CONCATENATE($C180,$D180,M$1,$E180),AuxFolhas!$A:$E,5,FALSE),"")</f>
        <v>600</v>
      </c>
      <c r="N180">
        <f>IFERROR(VLOOKUP(CONCATENATE($C180,$D180,N$1,$E180),AuxFolhas!$A:$E,5,FALSE),"")</f>
        <v>600</v>
      </c>
      <c r="O180">
        <f>IFERROR(VLOOKUP(CONCATENATE($C180,$D180,O$1,$E180),AuxFolhas!$A:$E,5,FALSE),"")</f>
        <v>600</v>
      </c>
      <c r="P180">
        <f>IFERROR(VLOOKUP(CONCATENATE($C180,$D180,P$1,$E180),AuxFolhas!$A:$E,5,FALSE),"")</f>
        <v>600</v>
      </c>
      <c r="Q180">
        <f>IFERROR(VLOOKUP(CONCATENATE($C180,$D180,Q$1,$E180),AuxFolhas!$A:$E,5,FALSE),"")</f>
        <v>600</v>
      </c>
      <c r="R180">
        <f>IFERROR(VLOOKUP(CONCATENATE($C180,$D180,R$1,$E180),AuxFolhas!$A:$E,5,FALSE),"")</f>
        <v>600</v>
      </c>
      <c r="S180">
        <f>IFERROR(VLOOKUP(CONCATENATE($C180,$D180,S$1,$E180),AuxFolhas!$A:$E,5,FALSE),"")</f>
        <v>600</v>
      </c>
      <c r="T180">
        <f>IFERROR(VLOOKUP(CONCATENATE($C180,$D180,T$1,$E180),AuxFolhas!$A:$E,5,FALSE),"")</f>
        <v>600</v>
      </c>
      <c r="U180">
        <f t="shared" si="11"/>
        <v>1</v>
      </c>
    </row>
    <row r="181" spans="1:21" hidden="1">
      <c r="A181" t="str">
        <f t="shared" si="13"/>
        <v>8.1-3</v>
      </c>
      <c r="B181">
        <f t="shared" si="14"/>
        <v>3</v>
      </c>
      <c r="C181">
        <v>8</v>
      </c>
      <c r="D181" t="s">
        <v>1268</v>
      </c>
      <c r="E181" t="s">
        <v>1112</v>
      </c>
      <c r="F181" t="s">
        <v>1163</v>
      </c>
      <c r="H181">
        <f t="shared" si="12"/>
        <v>600</v>
      </c>
      <c r="I181">
        <f>IFERROR(VLOOKUP(CONCATENATE($C181,$D181,I$1,$E181),AuxFolhas!$A:$E,5,FALSE),"")</f>
        <v>600</v>
      </c>
      <c r="J181" t="str">
        <f>IFERROR(VLOOKUP(CONCATENATE($C181,$D181,J$1,$E181),AuxFolhas!$A:$E,5,FALSE),"")</f>
        <v/>
      </c>
      <c r="K181" t="str">
        <f>IFERROR(VLOOKUP(CONCATENATE($C181,$D181,K$1,$E181),AuxFolhas!$A:$E,5,FALSE),"")</f>
        <v/>
      </c>
      <c r="L181" t="str">
        <f>IFERROR(VLOOKUP(CONCATENATE($C181,$D181,L$1,$E181),AuxFolhas!$A:$E,5,FALSE),"")</f>
        <v/>
      </c>
      <c r="M181" t="str">
        <f>IFERROR(VLOOKUP(CONCATENATE($C181,$D181,M$1,$E181),AuxFolhas!$A:$E,5,FALSE),"")</f>
        <v/>
      </c>
      <c r="N181" t="str">
        <f>IFERROR(VLOOKUP(CONCATENATE($C181,$D181,N$1,$E181),AuxFolhas!$A:$E,5,FALSE),"")</f>
        <v/>
      </c>
      <c r="O181" t="str">
        <f>IFERROR(VLOOKUP(CONCATENATE($C181,$D181,O$1,$E181),AuxFolhas!$A:$E,5,FALSE),"")</f>
        <v/>
      </c>
      <c r="P181" t="str">
        <f>IFERROR(VLOOKUP(CONCATENATE($C181,$D181,P$1,$E181),AuxFolhas!$A:$E,5,FALSE),"")</f>
        <v/>
      </c>
      <c r="Q181" t="str">
        <f>IFERROR(VLOOKUP(CONCATENATE($C181,$D181,Q$1,$E181),AuxFolhas!$A:$E,5,FALSE),"")</f>
        <v/>
      </c>
      <c r="R181" t="str">
        <f>IFERROR(VLOOKUP(CONCATENATE($C181,$D181,R$1,$E181),AuxFolhas!$A:$E,5,FALSE),"")</f>
        <v/>
      </c>
      <c r="S181" t="str">
        <f>IFERROR(VLOOKUP(CONCATENATE($C181,$D181,S$1,$E181),AuxFolhas!$A:$E,5,FALSE),"")</f>
        <v/>
      </c>
      <c r="T181" t="str">
        <f>IFERROR(VLOOKUP(CONCATENATE($C181,$D181,T$1,$E181),AuxFolhas!$A:$E,5,FALSE),"")</f>
        <v/>
      </c>
      <c r="U181">
        <f t="shared" si="11"/>
        <v>1</v>
      </c>
    </row>
    <row r="182" spans="1:21" hidden="1">
      <c r="A182" t="str">
        <f t="shared" si="13"/>
        <v>8.1-4</v>
      </c>
      <c r="B182">
        <f t="shared" si="14"/>
        <v>4</v>
      </c>
      <c r="C182">
        <v>8</v>
      </c>
      <c r="D182" t="s">
        <v>1269</v>
      </c>
      <c r="E182" t="s">
        <v>1112</v>
      </c>
      <c r="F182" t="s">
        <v>1163</v>
      </c>
      <c r="H182">
        <f t="shared" si="12"/>
        <v>7200</v>
      </c>
      <c r="I182">
        <f>IFERROR(VLOOKUP(CONCATENATE($C182,$D182,I$1,$E182),AuxFolhas!$A:$E,5,FALSE),"")</f>
        <v>600</v>
      </c>
      <c r="J182">
        <f>IFERROR(VLOOKUP(CONCATENATE($C182,$D182,J$1,$E182),AuxFolhas!$A:$E,5,FALSE),"")</f>
        <v>600</v>
      </c>
      <c r="K182">
        <f>IFERROR(VLOOKUP(CONCATENATE($C182,$D182,K$1,$E182),AuxFolhas!$A:$E,5,FALSE),"")</f>
        <v>600</v>
      </c>
      <c r="L182">
        <f>IFERROR(VLOOKUP(CONCATENATE($C182,$D182,L$1,$E182),AuxFolhas!$A:$E,5,FALSE),"")</f>
        <v>600</v>
      </c>
      <c r="M182">
        <f>IFERROR(VLOOKUP(CONCATENATE($C182,$D182,M$1,$E182),AuxFolhas!$A:$E,5,FALSE),"")</f>
        <v>600</v>
      </c>
      <c r="N182">
        <f>IFERROR(VLOOKUP(CONCATENATE($C182,$D182,N$1,$E182),AuxFolhas!$A:$E,5,FALSE),"")</f>
        <v>600</v>
      </c>
      <c r="O182">
        <f>IFERROR(VLOOKUP(CONCATENATE($C182,$D182,O$1,$E182),AuxFolhas!$A:$E,5,FALSE),"")</f>
        <v>600</v>
      </c>
      <c r="P182">
        <f>IFERROR(VLOOKUP(CONCATENATE($C182,$D182,P$1,$E182),AuxFolhas!$A:$E,5,FALSE),"")</f>
        <v>600</v>
      </c>
      <c r="Q182">
        <f>IFERROR(VLOOKUP(CONCATENATE($C182,$D182,Q$1,$E182),AuxFolhas!$A:$E,5,FALSE),"")</f>
        <v>600</v>
      </c>
      <c r="R182">
        <f>IFERROR(VLOOKUP(CONCATENATE($C182,$D182,R$1,$E182),AuxFolhas!$A:$E,5,FALSE),"")</f>
        <v>600</v>
      </c>
      <c r="S182">
        <f>IFERROR(VLOOKUP(CONCATENATE($C182,$D182,S$1,$E182),AuxFolhas!$A:$E,5,FALSE),"")</f>
        <v>600</v>
      </c>
      <c r="T182">
        <f>IFERROR(VLOOKUP(CONCATENATE($C182,$D182,T$1,$E182),AuxFolhas!$A:$E,5,FALSE),"")</f>
        <v>600</v>
      </c>
      <c r="U182">
        <f t="shared" si="11"/>
        <v>1</v>
      </c>
    </row>
    <row r="183" spans="1:21" hidden="1">
      <c r="A183" t="str">
        <f t="shared" si="13"/>
        <v>8.1-5</v>
      </c>
      <c r="B183">
        <f t="shared" si="14"/>
        <v>5</v>
      </c>
      <c r="C183">
        <v>8</v>
      </c>
      <c r="D183" t="s">
        <v>1270</v>
      </c>
      <c r="E183" t="s">
        <v>1112</v>
      </c>
      <c r="F183" t="s">
        <v>1163</v>
      </c>
      <c r="H183">
        <f t="shared" si="12"/>
        <v>7200</v>
      </c>
      <c r="I183">
        <f>IFERROR(VLOOKUP(CONCATENATE($C183,$D183,I$1,$E183),AuxFolhas!$A:$E,5,FALSE),"")</f>
        <v>600</v>
      </c>
      <c r="J183">
        <f>IFERROR(VLOOKUP(CONCATENATE($C183,$D183,J$1,$E183),AuxFolhas!$A:$E,5,FALSE),"")</f>
        <v>600</v>
      </c>
      <c r="K183">
        <f>IFERROR(VLOOKUP(CONCATENATE($C183,$D183,K$1,$E183),AuxFolhas!$A:$E,5,FALSE),"")</f>
        <v>600</v>
      </c>
      <c r="L183">
        <f>IFERROR(VLOOKUP(CONCATENATE($C183,$D183,L$1,$E183),AuxFolhas!$A:$E,5,FALSE),"")</f>
        <v>600</v>
      </c>
      <c r="M183">
        <f>IFERROR(VLOOKUP(CONCATENATE($C183,$D183,M$1,$E183),AuxFolhas!$A:$E,5,FALSE),"")</f>
        <v>600</v>
      </c>
      <c r="N183">
        <f>IFERROR(VLOOKUP(CONCATENATE($C183,$D183,N$1,$E183),AuxFolhas!$A:$E,5,FALSE),"")</f>
        <v>600</v>
      </c>
      <c r="O183">
        <f>IFERROR(VLOOKUP(CONCATENATE($C183,$D183,O$1,$E183),AuxFolhas!$A:$E,5,FALSE),"")</f>
        <v>600</v>
      </c>
      <c r="P183">
        <f>IFERROR(VLOOKUP(CONCATENATE($C183,$D183,P$1,$E183),AuxFolhas!$A:$E,5,FALSE),"")</f>
        <v>600</v>
      </c>
      <c r="Q183">
        <f>IFERROR(VLOOKUP(CONCATENATE($C183,$D183,Q$1,$E183),AuxFolhas!$A:$E,5,FALSE),"")</f>
        <v>600</v>
      </c>
      <c r="R183">
        <f>IFERROR(VLOOKUP(CONCATENATE($C183,$D183,R$1,$E183),AuxFolhas!$A:$E,5,FALSE),"")</f>
        <v>600</v>
      </c>
      <c r="S183">
        <f>IFERROR(VLOOKUP(CONCATENATE($C183,$D183,S$1,$E183),AuxFolhas!$A:$E,5,FALSE),"")</f>
        <v>600</v>
      </c>
      <c r="T183">
        <f>IFERROR(VLOOKUP(CONCATENATE($C183,$D183,T$1,$E183),AuxFolhas!$A:$E,5,FALSE),"")</f>
        <v>600</v>
      </c>
      <c r="U183">
        <f t="shared" si="11"/>
        <v>1</v>
      </c>
    </row>
    <row r="184" spans="1:21" hidden="1">
      <c r="A184" t="str">
        <f t="shared" si="13"/>
        <v>8.1-6</v>
      </c>
      <c r="B184">
        <f t="shared" si="14"/>
        <v>6</v>
      </c>
      <c r="C184">
        <v>8</v>
      </c>
      <c r="D184" t="s">
        <v>1271</v>
      </c>
      <c r="E184" t="s">
        <v>1112</v>
      </c>
      <c r="F184" t="s">
        <v>1163</v>
      </c>
      <c r="H184">
        <f t="shared" si="12"/>
        <v>3600</v>
      </c>
      <c r="I184">
        <f>IFERROR(VLOOKUP(CONCATENATE($C184,$D184,I$1,$E184),AuxFolhas!$A:$E,5,FALSE),"")</f>
        <v>600</v>
      </c>
      <c r="J184">
        <f>IFERROR(VLOOKUP(CONCATENATE($C184,$D184,J$1,$E184),AuxFolhas!$A:$E,5,FALSE),"")</f>
        <v>600</v>
      </c>
      <c r="K184">
        <f>IFERROR(VLOOKUP(CONCATENATE($C184,$D184,K$1,$E184),AuxFolhas!$A:$E,5,FALSE),"")</f>
        <v>600</v>
      </c>
      <c r="L184">
        <f>IFERROR(VLOOKUP(CONCATENATE($C184,$D184,L$1,$E184),AuxFolhas!$A:$E,5,FALSE),"")</f>
        <v>600</v>
      </c>
      <c r="M184">
        <f>IFERROR(VLOOKUP(CONCATENATE($C184,$D184,M$1,$E184),AuxFolhas!$A:$E,5,FALSE),"")</f>
        <v>600</v>
      </c>
      <c r="N184">
        <f>IFERROR(VLOOKUP(CONCATENATE($C184,$D184,N$1,$E184),AuxFolhas!$A:$E,5,FALSE),"")</f>
        <v>600</v>
      </c>
      <c r="O184" t="str">
        <f>IFERROR(VLOOKUP(CONCATENATE($C184,$D184,O$1,$E184),AuxFolhas!$A:$E,5,FALSE),"")</f>
        <v/>
      </c>
      <c r="P184" t="str">
        <f>IFERROR(VLOOKUP(CONCATENATE($C184,$D184,P$1,$E184),AuxFolhas!$A:$E,5,FALSE),"")</f>
        <v/>
      </c>
      <c r="Q184" t="str">
        <f>IFERROR(VLOOKUP(CONCATENATE($C184,$D184,Q$1,$E184),AuxFolhas!$A:$E,5,FALSE),"")</f>
        <v/>
      </c>
      <c r="R184" t="str">
        <f>IFERROR(VLOOKUP(CONCATENATE($C184,$D184,R$1,$E184),AuxFolhas!$A:$E,5,FALSE),"")</f>
        <v/>
      </c>
      <c r="S184" t="str">
        <f>IFERROR(VLOOKUP(CONCATENATE($C184,$D184,S$1,$E184),AuxFolhas!$A:$E,5,FALSE),"")</f>
        <v/>
      </c>
      <c r="T184" t="str">
        <f>IFERROR(VLOOKUP(CONCATENATE($C184,$D184,T$1,$E184),AuxFolhas!$A:$E,5,FALSE),"")</f>
        <v/>
      </c>
      <c r="U184">
        <f t="shared" si="11"/>
        <v>1</v>
      </c>
    </row>
    <row r="185" spans="1:21" hidden="1">
      <c r="A185" t="str">
        <f t="shared" si="13"/>
        <v>8.1-7</v>
      </c>
      <c r="B185">
        <f t="shared" si="14"/>
        <v>7</v>
      </c>
      <c r="C185">
        <v>8</v>
      </c>
      <c r="D185" t="s">
        <v>1272</v>
      </c>
      <c r="E185" t="s">
        <v>1112</v>
      </c>
      <c r="F185" t="s">
        <v>1163</v>
      </c>
      <c r="H185">
        <f t="shared" si="12"/>
        <v>3600</v>
      </c>
      <c r="I185">
        <f>IFERROR(VLOOKUP(CONCATENATE($C185,$D185,I$1,$E185),AuxFolhas!$A:$E,5,FALSE),"")</f>
        <v>600</v>
      </c>
      <c r="J185">
        <f>IFERROR(VLOOKUP(CONCATENATE($C185,$D185,J$1,$E185),AuxFolhas!$A:$E,5,FALSE),"")</f>
        <v>600</v>
      </c>
      <c r="K185">
        <f>IFERROR(VLOOKUP(CONCATENATE($C185,$D185,K$1,$E185),AuxFolhas!$A:$E,5,FALSE),"")</f>
        <v>600</v>
      </c>
      <c r="L185">
        <f>IFERROR(VLOOKUP(CONCATENATE($C185,$D185,L$1,$E185),AuxFolhas!$A:$E,5,FALSE),"")</f>
        <v>600</v>
      </c>
      <c r="M185">
        <f>IFERROR(VLOOKUP(CONCATENATE($C185,$D185,M$1,$E185),AuxFolhas!$A:$E,5,FALSE),"")</f>
        <v>600</v>
      </c>
      <c r="N185">
        <f>IFERROR(VLOOKUP(CONCATENATE($C185,$D185,N$1,$E185),AuxFolhas!$A:$E,5,FALSE),"")</f>
        <v>600</v>
      </c>
      <c r="O185" t="str">
        <f>IFERROR(VLOOKUP(CONCATENATE($C185,$D185,O$1,$E185),AuxFolhas!$A:$E,5,FALSE),"")</f>
        <v/>
      </c>
      <c r="P185" t="str">
        <f>IFERROR(VLOOKUP(CONCATENATE($C185,$D185,P$1,$E185),AuxFolhas!$A:$E,5,FALSE),"")</f>
        <v/>
      </c>
      <c r="Q185" t="str">
        <f>IFERROR(VLOOKUP(CONCATENATE($C185,$D185,Q$1,$E185),AuxFolhas!$A:$E,5,FALSE),"")</f>
        <v/>
      </c>
      <c r="R185" t="str">
        <f>IFERROR(VLOOKUP(CONCATENATE($C185,$D185,R$1,$E185),AuxFolhas!$A:$E,5,FALSE),"")</f>
        <v/>
      </c>
      <c r="S185" t="str">
        <f>IFERROR(VLOOKUP(CONCATENATE($C185,$D185,S$1,$E185),AuxFolhas!$A:$E,5,FALSE),"")</f>
        <v/>
      </c>
      <c r="T185" t="str">
        <f>IFERROR(VLOOKUP(CONCATENATE($C185,$D185,T$1,$E185),AuxFolhas!$A:$E,5,FALSE),"")</f>
        <v/>
      </c>
      <c r="U185">
        <f t="shared" si="11"/>
        <v>1</v>
      </c>
    </row>
    <row r="186" spans="1:21" hidden="1">
      <c r="A186" t="str">
        <f t="shared" si="13"/>
        <v>8.1-8</v>
      </c>
      <c r="B186">
        <f t="shared" si="14"/>
        <v>8</v>
      </c>
      <c r="C186">
        <v>8</v>
      </c>
      <c r="D186" t="s">
        <v>1273</v>
      </c>
      <c r="E186" t="s">
        <v>1112</v>
      </c>
      <c r="F186" t="s">
        <v>1163</v>
      </c>
      <c r="H186">
        <f t="shared" si="12"/>
        <v>7200</v>
      </c>
      <c r="I186">
        <f>IFERROR(VLOOKUP(CONCATENATE($C186,$D186,I$1,$E186),AuxFolhas!$A:$E,5,FALSE),"")</f>
        <v>600</v>
      </c>
      <c r="J186">
        <f>IFERROR(VLOOKUP(CONCATENATE($C186,$D186,J$1,$E186),AuxFolhas!$A:$E,5,FALSE),"")</f>
        <v>600</v>
      </c>
      <c r="K186">
        <f>IFERROR(VLOOKUP(CONCATENATE($C186,$D186,K$1,$E186),AuxFolhas!$A:$E,5,FALSE),"")</f>
        <v>600</v>
      </c>
      <c r="L186">
        <f>IFERROR(VLOOKUP(CONCATENATE($C186,$D186,L$1,$E186),AuxFolhas!$A:$E,5,FALSE),"")</f>
        <v>600</v>
      </c>
      <c r="M186">
        <f>IFERROR(VLOOKUP(CONCATENATE($C186,$D186,M$1,$E186),AuxFolhas!$A:$E,5,FALSE),"")</f>
        <v>600</v>
      </c>
      <c r="N186">
        <f>IFERROR(VLOOKUP(CONCATENATE($C186,$D186,N$1,$E186),AuxFolhas!$A:$E,5,FALSE),"")</f>
        <v>600</v>
      </c>
      <c r="O186">
        <f>IFERROR(VLOOKUP(CONCATENATE($C186,$D186,O$1,$E186),AuxFolhas!$A:$E,5,FALSE),"")</f>
        <v>600</v>
      </c>
      <c r="P186">
        <f>IFERROR(VLOOKUP(CONCATENATE($C186,$D186,P$1,$E186),AuxFolhas!$A:$E,5,FALSE),"")</f>
        <v>600</v>
      </c>
      <c r="Q186">
        <f>IFERROR(VLOOKUP(CONCATENATE($C186,$D186,Q$1,$E186),AuxFolhas!$A:$E,5,FALSE),"")</f>
        <v>600</v>
      </c>
      <c r="R186">
        <f>IFERROR(VLOOKUP(CONCATENATE($C186,$D186,R$1,$E186),AuxFolhas!$A:$E,5,FALSE),"")</f>
        <v>600</v>
      </c>
      <c r="S186">
        <f>IFERROR(VLOOKUP(CONCATENATE($C186,$D186,S$1,$E186),AuxFolhas!$A:$E,5,FALSE),"")</f>
        <v>600</v>
      </c>
      <c r="T186">
        <f>IFERROR(VLOOKUP(CONCATENATE($C186,$D186,T$1,$E186),AuxFolhas!$A:$E,5,FALSE),"")</f>
        <v>600</v>
      </c>
      <c r="U186">
        <f t="shared" si="11"/>
        <v>1</v>
      </c>
    </row>
    <row r="187" spans="1:21" hidden="1">
      <c r="A187" t="str">
        <f t="shared" si="13"/>
        <v>8.1-9</v>
      </c>
      <c r="B187">
        <f t="shared" si="14"/>
        <v>9</v>
      </c>
      <c r="C187">
        <v>8</v>
      </c>
      <c r="D187" t="s">
        <v>2360</v>
      </c>
      <c r="E187" t="s">
        <v>1114</v>
      </c>
      <c r="F187" t="s">
        <v>1163</v>
      </c>
      <c r="H187">
        <f t="shared" si="12"/>
        <v>8920</v>
      </c>
      <c r="I187" t="str">
        <f>IFERROR(VLOOKUP(CONCATENATE($C187,$D187,I$1,$E187),AuxFolhas!$A:$E,5,FALSE),"")</f>
        <v/>
      </c>
      <c r="J187" t="str">
        <f>IFERROR(VLOOKUP(CONCATENATE($C187,$D187,J$1,$E187),AuxFolhas!$A:$E,5,FALSE),"")</f>
        <v/>
      </c>
      <c r="K187" t="str">
        <f>IFERROR(VLOOKUP(CONCATENATE($C187,$D187,K$1,$E187),AuxFolhas!$A:$E,5,FALSE),"")</f>
        <v/>
      </c>
      <c r="L187">
        <f>IFERROR(VLOOKUP(CONCATENATE($C187,$D187,L$1,$E187),AuxFolhas!$A:$E,5,FALSE),"")</f>
        <v>2230</v>
      </c>
      <c r="M187">
        <f>IFERROR(VLOOKUP(CONCATENATE($C187,$D187,M$1,$E187),AuxFolhas!$A:$E,5,FALSE),"")</f>
        <v>2230</v>
      </c>
      <c r="N187">
        <f>IFERROR(VLOOKUP(CONCATENATE($C187,$D187,N$1,$E187),AuxFolhas!$A:$E,5,FALSE),"")</f>
        <v>2230</v>
      </c>
      <c r="O187">
        <f>IFERROR(VLOOKUP(CONCATENATE($C187,$D187,O$1,$E187),AuxFolhas!$A:$E,5,FALSE),"")</f>
        <v>2230</v>
      </c>
      <c r="P187" t="str">
        <f>IFERROR(VLOOKUP(CONCATENATE($C187,$D187,P$1,$E187),AuxFolhas!$A:$E,5,FALSE),"")</f>
        <v/>
      </c>
      <c r="Q187" t="str">
        <f>IFERROR(VLOOKUP(CONCATENATE($C187,$D187,Q$1,$E187),AuxFolhas!$A:$E,5,FALSE),"")</f>
        <v/>
      </c>
      <c r="R187" t="str">
        <f>IFERROR(VLOOKUP(CONCATENATE($C187,$D187,R$1,$E187),AuxFolhas!$A:$E,5,FALSE),"")</f>
        <v/>
      </c>
      <c r="S187" t="str">
        <f>IFERROR(VLOOKUP(CONCATENATE($C187,$D187,S$1,$E187),AuxFolhas!$A:$E,5,FALSE),"")</f>
        <v/>
      </c>
      <c r="T187" t="str">
        <f>IFERROR(VLOOKUP(CONCATENATE($C187,$D187,T$1,$E187),AuxFolhas!$A:$E,5,FALSE),"")</f>
        <v/>
      </c>
      <c r="U187">
        <f t="shared" si="11"/>
        <v>1</v>
      </c>
    </row>
    <row r="188" spans="1:21" hidden="1">
      <c r="A188" t="str">
        <f t="shared" si="13"/>
        <v>8.1-10</v>
      </c>
      <c r="B188">
        <f t="shared" si="14"/>
        <v>10</v>
      </c>
      <c r="C188">
        <v>8</v>
      </c>
      <c r="D188" t="s">
        <v>1274</v>
      </c>
      <c r="E188" t="s">
        <v>1114</v>
      </c>
      <c r="F188" t="s">
        <v>1163</v>
      </c>
      <c r="H188">
        <f t="shared" si="12"/>
        <v>26760</v>
      </c>
      <c r="I188">
        <f>IFERROR(VLOOKUP(CONCATENATE($C188,$D188,I$1,$E188),AuxFolhas!$A:$E,5,FALSE),"")</f>
        <v>2230</v>
      </c>
      <c r="J188">
        <f>IFERROR(VLOOKUP(CONCATENATE($C188,$D188,J$1,$E188),AuxFolhas!$A:$E,5,FALSE),"")</f>
        <v>2230</v>
      </c>
      <c r="K188">
        <f>IFERROR(VLOOKUP(CONCATENATE($C188,$D188,K$1,$E188),AuxFolhas!$A:$E,5,FALSE),"")</f>
        <v>2230</v>
      </c>
      <c r="L188">
        <f>IFERROR(VLOOKUP(CONCATENATE($C188,$D188,L$1,$E188),AuxFolhas!$A:$E,5,FALSE),"")</f>
        <v>2230</v>
      </c>
      <c r="M188">
        <f>IFERROR(VLOOKUP(CONCATENATE($C188,$D188,M$1,$E188),AuxFolhas!$A:$E,5,FALSE),"")</f>
        <v>2230</v>
      </c>
      <c r="N188">
        <f>IFERROR(VLOOKUP(CONCATENATE($C188,$D188,N$1,$E188),AuxFolhas!$A:$E,5,FALSE),"")</f>
        <v>2230</v>
      </c>
      <c r="O188">
        <f>IFERROR(VLOOKUP(CONCATENATE($C188,$D188,O$1,$E188),AuxFolhas!$A:$E,5,FALSE),"")</f>
        <v>2230</v>
      </c>
      <c r="P188">
        <f>IFERROR(VLOOKUP(CONCATENATE($C188,$D188,P$1,$E188),AuxFolhas!$A:$E,5,FALSE),"")</f>
        <v>2230</v>
      </c>
      <c r="Q188">
        <f>IFERROR(VLOOKUP(CONCATENATE($C188,$D188,Q$1,$E188),AuxFolhas!$A:$E,5,FALSE),"")</f>
        <v>2230</v>
      </c>
      <c r="R188">
        <f>IFERROR(VLOOKUP(CONCATENATE($C188,$D188,R$1,$E188),AuxFolhas!$A:$E,5,FALSE),"")</f>
        <v>2230</v>
      </c>
      <c r="S188">
        <f>IFERROR(VLOOKUP(CONCATENATE($C188,$D188,S$1,$E188),AuxFolhas!$A:$E,5,FALSE),"")</f>
        <v>2230</v>
      </c>
      <c r="T188">
        <f>IFERROR(VLOOKUP(CONCATENATE($C188,$D188,T$1,$E188),AuxFolhas!$A:$E,5,FALSE),"")</f>
        <v>2230</v>
      </c>
      <c r="U188">
        <f t="shared" si="11"/>
        <v>1</v>
      </c>
    </row>
    <row r="189" spans="1:21" hidden="1">
      <c r="A189" t="str">
        <f t="shared" si="13"/>
        <v>8.1-11</v>
      </c>
      <c r="B189">
        <f t="shared" si="14"/>
        <v>11</v>
      </c>
      <c r="C189">
        <v>8</v>
      </c>
      <c r="D189" t="s">
        <v>1275</v>
      </c>
      <c r="E189" t="s">
        <v>1114</v>
      </c>
      <c r="F189" t="s">
        <v>1163</v>
      </c>
      <c r="H189">
        <f t="shared" si="12"/>
        <v>26760</v>
      </c>
      <c r="I189">
        <f>IFERROR(VLOOKUP(CONCATENATE($C189,$D189,I$1,$E189),AuxFolhas!$A:$E,5,FALSE),"")</f>
        <v>2230</v>
      </c>
      <c r="J189">
        <f>IFERROR(VLOOKUP(CONCATENATE($C189,$D189,J$1,$E189),AuxFolhas!$A:$E,5,FALSE),"")</f>
        <v>2230</v>
      </c>
      <c r="K189">
        <f>IFERROR(VLOOKUP(CONCATENATE($C189,$D189,K$1,$E189),AuxFolhas!$A:$E,5,FALSE),"")</f>
        <v>2230</v>
      </c>
      <c r="L189">
        <f>IFERROR(VLOOKUP(CONCATENATE($C189,$D189,L$1,$E189),AuxFolhas!$A:$E,5,FALSE),"")</f>
        <v>2230</v>
      </c>
      <c r="M189">
        <f>IFERROR(VLOOKUP(CONCATENATE($C189,$D189,M$1,$E189),AuxFolhas!$A:$E,5,FALSE),"")</f>
        <v>2230</v>
      </c>
      <c r="N189">
        <f>IFERROR(VLOOKUP(CONCATENATE($C189,$D189,N$1,$E189),AuxFolhas!$A:$E,5,FALSE),"")</f>
        <v>2230</v>
      </c>
      <c r="O189">
        <f>IFERROR(VLOOKUP(CONCATENATE($C189,$D189,O$1,$E189),AuxFolhas!$A:$E,5,FALSE),"")</f>
        <v>2230</v>
      </c>
      <c r="P189">
        <f>IFERROR(VLOOKUP(CONCATENATE($C189,$D189,P$1,$E189),AuxFolhas!$A:$E,5,FALSE),"")</f>
        <v>2230</v>
      </c>
      <c r="Q189">
        <f>IFERROR(VLOOKUP(CONCATENATE($C189,$D189,Q$1,$E189),AuxFolhas!$A:$E,5,FALSE),"")</f>
        <v>2230</v>
      </c>
      <c r="R189">
        <f>IFERROR(VLOOKUP(CONCATENATE($C189,$D189,R$1,$E189),AuxFolhas!$A:$E,5,FALSE),"")</f>
        <v>2230</v>
      </c>
      <c r="S189">
        <f>IFERROR(VLOOKUP(CONCATENATE($C189,$D189,S$1,$E189),AuxFolhas!$A:$E,5,FALSE),"")</f>
        <v>2230</v>
      </c>
      <c r="T189">
        <f>IFERROR(VLOOKUP(CONCATENATE($C189,$D189,T$1,$E189),AuxFolhas!$A:$E,5,FALSE),"")</f>
        <v>2230</v>
      </c>
      <c r="U189">
        <f t="shared" si="11"/>
        <v>1</v>
      </c>
    </row>
    <row r="190" spans="1:21" hidden="1">
      <c r="A190" t="str">
        <f t="shared" si="13"/>
        <v>8.1-12</v>
      </c>
      <c r="B190">
        <f t="shared" si="14"/>
        <v>12</v>
      </c>
      <c r="C190">
        <v>8</v>
      </c>
      <c r="D190" t="s">
        <v>1265</v>
      </c>
      <c r="E190" t="s">
        <v>1162</v>
      </c>
      <c r="F190" t="s">
        <v>1163</v>
      </c>
      <c r="H190">
        <f t="shared" si="12"/>
        <v>19680</v>
      </c>
      <c r="I190">
        <f>IFERROR(VLOOKUP(CONCATENATE($C190,$D190,I$1,$E190),AuxFolhas!$A:$E,5,FALSE),"")</f>
        <v>3280</v>
      </c>
      <c r="J190">
        <f>IFERROR(VLOOKUP(CONCATENATE($C190,$D190,J$1,$E190),AuxFolhas!$A:$E,5,FALSE),"")</f>
        <v>3280</v>
      </c>
      <c r="K190">
        <f>IFERROR(VLOOKUP(CONCATENATE($C190,$D190,K$1,$E190),AuxFolhas!$A:$E,5,FALSE),"")</f>
        <v>3280</v>
      </c>
      <c r="L190">
        <f>IFERROR(VLOOKUP(CONCATENATE($C190,$D190,L$1,$E190),AuxFolhas!$A:$E,5,FALSE),"")</f>
        <v>3280</v>
      </c>
      <c r="M190" t="str">
        <f>IFERROR(VLOOKUP(CONCATENATE($C190,$D190,M$1,$E190),AuxFolhas!$A:$E,5,FALSE),"")</f>
        <v/>
      </c>
      <c r="N190" t="str">
        <f>IFERROR(VLOOKUP(CONCATENATE($C190,$D190,N$1,$E190),AuxFolhas!$A:$E,5,FALSE),"")</f>
        <v/>
      </c>
      <c r="O190" t="str">
        <f>IFERROR(VLOOKUP(CONCATENATE($C190,$D190,O$1,$E190),AuxFolhas!$A:$E,5,FALSE),"")</f>
        <v/>
      </c>
      <c r="P190" t="str">
        <f>IFERROR(VLOOKUP(CONCATENATE($C190,$D190,P$1,$E190),AuxFolhas!$A:$E,5,FALSE),"")</f>
        <v/>
      </c>
      <c r="Q190" t="str">
        <f>IFERROR(VLOOKUP(CONCATENATE($C190,$D190,Q$1,$E190),AuxFolhas!$A:$E,5,FALSE),"")</f>
        <v/>
      </c>
      <c r="R190" t="str">
        <f>IFERROR(VLOOKUP(CONCATENATE($C190,$D190,R$1,$E190),AuxFolhas!$A:$E,5,FALSE),"")</f>
        <v/>
      </c>
      <c r="S190">
        <f>IFERROR(VLOOKUP(CONCATENATE($C190,$D190,S$1,$E190),AuxFolhas!$A:$E,5,FALSE),"")</f>
        <v>3280</v>
      </c>
      <c r="T190">
        <f>IFERROR(VLOOKUP(CONCATENATE($C190,$D190,T$1,$E190),AuxFolhas!$A:$E,5,FALSE),"")</f>
        <v>3280</v>
      </c>
      <c r="U190">
        <f t="shared" si="11"/>
        <v>1</v>
      </c>
    </row>
    <row r="191" spans="1:21" hidden="1">
      <c r="A191" t="str">
        <f t="shared" si="13"/>
        <v>8.1-13</v>
      </c>
      <c r="B191">
        <f t="shared" si="14"/>
        <v>13</v>
      </c>
      <c r="C191">
        <v>8</v>
      </c>
      <c r="D191" t="s">
        <v>1266</v>
      </c>
      <c r="E191" t="s">
        <v>1162</v>
      </c>
      <c r="F191" t="s">
        <v>1163</v>
      </c>
      <c r="H191">
        <f t="shared" si="12"/>
        <v>39360</v>
      </c>
      <c r="I191">
        <f>IFERROR(VLOOKUP(CONCATENATE($C191,$D191,I$1,$E191),AuxFolhas!$A:$E,5,FALSE),"")</f>
        <v>3280</v>
      </c>
      <c r="J191">
        <f>IFERROR(VLOOKUP(CONCATENATE($C191,$D191,J$1,$E191),AuxFolhas!$A:$E,5,FALSE),"")</f>
        <v>3280</v>
      </c>
      <c r="K191">
        <f>IFERROR(VLOOKUP(CONCATENATE($C191,$D191,K$1,$E191),AuxFolhas!$A:$E,5,FALSE),"")</f>
        <v>3280</v>
      </c>
      <c r="L191">
        <f>IFERROR(VLOOKUP(CONCATENATE($C191,$D191,L$1,$E191),AuxFolhas!$A:$E,5,FALSE),"")</f>
        <v>3280</v>
      </c>
      <c r="M191">
        <f>IFERROR(VLOOKUP(CONCATENATE($C191,$D191,M$1,$E191),AuxFolhas!$A:$E,5,FALSE),"")</f>
        <v>3280</v>
      </c>
      <c r="N191">
        <f>IFERROR(VLOOKUP(CONCATENATE($C191,$D191,N$1,$E191),AuxFolhas!$A:$E,5,FALSE),"")</f>
        <v>3280</v>
      </c>
      <c r="O191">
        <f>IFERROR(VLOOKUP(CONCATENATE($C191,$D191,O$1,$E191),AuxFolhas!$A:$E,5,FALSE),"")</f>
        <v>3280</v>
      </c>
      <c r="P191">
        <f>IFERROR(VLOOKUP(CONCATENATE($C191,$D191,P$1,$E191),AuxFolhas!$A:$E,5,FALSE),"")</f>
        <v>3280</v>
      </c>
      <c r="Q191">
        <f>IFERROR(VLOOKUP(CONCATENATE($C191,$D191,Q$1,$E191),AuxFolhas!$A:$E,5,FALSE),"")</f>
        <v>3280</v>
      </c>
      <c r="R191">
        <f>IFERROR(VLOOKUP(CONCATENATE($C191,$D191,R$1,$E191),AuxFolhas!$A:$E,5,FALSE),"")</f>
        <v>3280</v>
      </c>
      <c r="S191">
        <f>IFERROR(VLOOKUP(CONCATENATE($C191,$D191,S$1,$E191),AuxFolhas!$A:$E,5,FALSE),"")</f>
        <v>3280</v>
      </c>
      <c r="T191">
        <f>IFERROR(VLOOKUP(CONCATENATE($C191,$D191,T$1,$E191),AuxFolhas!$A:$E,5,FALSE),"")</f>
        <v>3280</v>
      </c>
      <c r="U191">
        <f t="shared" si="11"/>
        <v>1</v>
      </c>
    </row>
    <row r="192" spans="1:21" hidden="1">
      <c r="A192" t="str">
        <f t="shared" si="13"/>
        <v>8.1-14</v>
      </c>
      <c r="B192">
        <f t="shared" si="14"/>
        <v>14</v>
      </c>
      <c r="C192">
        <v>8</v>
      </c>
      <c r="D192" t="s">
        <v>1276</v>
      </c>
      <c r="E192" t="s">
        <v>1165</v>
      </c>
      <c r="F192" t="s">
        <v>1163</v>
      </c>
      <c r="H192">
        <f t="shared" si="12"/>
        <v>12220</v>
      </c>
      <c r="I192">
        <f>IFERROR(VLOOKUP(CONCATENATE($C192,$D192,I$1,$E192),AuxFolhas!$A:$E,5,FALSE),"")</f>
        <v>6110</v>
      </c>
      <c r="J192">
        <f>IFERROR(VLOOKUP(CONCATENATE($C192,$D192,J$1,$E192),AuxFolhas!$A:$E,5,FALSE),"")</f>
        <v>6110</v>
      </c>
      <c r="K192" t="str">
        <f>IFERROR(VLOOKUP(CONCATENATE($C192,$D192,K$1,$E192),AuxFolhas!$A:$E,5,FALSE),"")</f>
        <v/>
      </c>
      <c r="L192" t="str">
        <f>IFERROR(VLOOKUP(CONCATENATE($C192,$D192,L$1,$E192),AuxFolhas!$A:$E,5,FALSE),"")</f>
        <v/>
      </c>
      <c r="M192" t="str">
        <f>IFERROR(VLOOKUP(CONCATENATE($C192,$D192,M$1,$E192),AuxFolhas!$A:$E,5,FALSE),"")</f>
        <v/>
      </c>
      <c r="N192" t="str">
        <f>IFERROR(VLOOKUP(CONCATENATE($C192,$D192,N$1,$E192),AuxFolhas!$A:$E,5,FALSE),"")</f>
        <v/>
      </c>
      <c r="O192" t="str">
        <f>IFERROR(VLOOKUP(CONCATENATE($C192,$D192,O$1,$E192),AuxFolhas!$A:$E,5,FALSE),"")</f>
        <v/>
      </c>
      <c r="P192" t="str">
        <f>IFERROR(VLOOKUP(CONCATENATE($C192,$D192,P$1,$E192),AuxFolhas!$A:$E,5,FALSE),"")</f>
        <v/>
      </c>
      <c r="Q192" t="str">
        <f>IFERROR(VLOOKUP(CONCATENATE($C192,$D192,Q$1,$E192),AuxFolhas!$A:$E,5,FALSE),"")</f>
        <v/>
      </c>
      <c r="R192" t="str">
        <f>IFERROR(VLOOKUP(CONCATENATE($C192,$D192,R$1,$E192),AuxFolhas!$A:$E,5,FALSE),"")</f>
        <v/>
      </c>
      <c r="S192" t="str">
        <f>IFERROR(VLOOKUP(CONCATENATE($C192,$D192,S$1,$E192),AuxFolhas!$A:$E,5,FALSE),"")</f>
        <v/>
      </c>
      <c r="T192" t="str">
        <f>IFERROR(VLOOKUP(CONCATENATE($C192,$D192,T$1,$E192),AuxFolhas!$A:$E,5,FALSE),"")</f>
        <v/>
      </c>
      <c r="U192">
        <f t="shared" si="11"/>
        <v>1</v>
      </c>
    </row>
    <row r="193" spans="1:21" hidden="1">
      <c r="A193" t="str">
        <f t="shared" si="13"/>
        <v>8.1-15</v>
      </c>
      <c r="B193">
        <f t="shared" si="14"/>
        <v>15</v>
      </c>
      <c r="C193">
        <v>8</v>
      </c>
      <c r="D193" t="s">
        <v>1263</v>
      </c>
      <c r="E193" t="s">
        <v>1117</v>
      </c>
      <c r="F193" t="s">
        <v>1159</v>
      </c>
      <c r="H193">
        <f t="shared" si="12"/>
        <v>9840</v>
      </c>
      <c r="I193">
        <f>IFERROR(VLOOKUP(CONCATENATE($C193,$D193,I$1,$E193),AuxFolhas!$A:$E,5,FALSE),"")</f>
        <v>820</v>
      </c>
      <c r="J193">
        <f>IFERROR(VLOOKUP(CONCATENATE($C193,$D193,J$1,$E193),AuxFolhas!$A:$E,5,FALSE),"")</f>
        <v>820</v>
      </c>
      <c r="K193">
        <f>IFERROR(VLOOKUP(CONCATENATE($C193,$D193,K$1,$E193),AuxFolhas!$A:$E,5,FALSE),"")</f>
        <v>820</v>
      </c>
      <c r="L193">
        <f>IFERROR(VLOOKUP(CONCATENATE($C193,$D193,L$1,$E193),AuxFolhas!$A:$E,5,FALSE),"")</f>
        <v>820</v>
      </c>
      <c r="M193">
        <f>IFERROR(VLOOKUP(CONCATENATE($C193,$D193,M$1,$E193),AuxFolhas!$A:$E,5,FALSE),"")</f>
        <v>820</v>
      </c>
      <c r="N193">
        <f>IFERROR(VLOOKUP(CONCATENATE($C193,$D193,N$1,$E193),AuxFolhas!$A:$E,5,FALSE),"")</f>
        <v>820</v>
      </c>
      <c r="O193">
        <f>IFERROR(VLOOKUP(CONCATENATE($C193,$D193,O$1,$E193),AuxFolhas!$A:$E,5,FALSE),"")</f>
        <v>820</v>
      </c>
      <c r="P193">
        <f>IFERROR(VLOOKUP(CONCATENATE($C193,$D193,P$1,$E193),AuxFolhas!$A:$E,5,FALSE),"")</f>
        <v>820</v>
      </c>
      <c r="Q193">
        <f>IFERROR(VLOOKUP(CONCATENATE($C193,$D193,Q$1,$E193),AuxFolhas!$A:$E,5,FALSE),"")</f>
        <v>820</v>
      </c>
      <c r="R193">
        <f>IFERROR(VLOOKUP(CONCATENATE($C193,$D193,R$1,$E193),AuxFolhas!$A:$E,5,FALSE),"")</f>
        <v>820</v>
      </c>
      <c r="S193">
        <f>IFERROR(VLOOKUP(CONCATENATE($C193,$D193,S$1,$E193),AuxFolhas!$A:$E,5,FALSE),"")</f>
        <v>820</v>
      </c>
      <c r="T193">
        <f>IFERROR(VLOOKUP(CONCATENATE($C193,$D193,T$1,$E193),AuxFolhas!$A:$E,5,FALSE),"")</f>
        <v>820</v>
      </c>
      <c r="U193">
        <f t="shared" si="11"/>
        <v>1</v>
      </c>
    </row>
    <row r="194" spans="1:21" hidden="1">
      <c r="A194" t="str">
        <f t="shared" si="13"/>
        <v>8.1-16</v>
      </c>
      <c r="B194">
        <f t="shared" si="14"/>
        <v>16</v>
      </c>
      <c r="C194">
        <v>8</v>
      </c>
      <c r="D194" t="s">
        <v>1277</v>
      </c>
      <c r="E194" t="s">
        <v>1115</v>
      </c>
      <c r="F194" t="s">
        <v>1159</v>
      </c>
      <c r="H194">
        <f t="shared" si="12"/>
        <v>93000</v>
      </c>
      <c r="I194">
        <f>IFERROR(VLOOKUP(CONCATENATE($C194,$D194,I$1,$E194),AuxFolhas!$A:$E,5,FALSE),"")</f>
        <v>7750</v>
      </c>
      <c r="J194">
        <f>IFERROR(VLOOKUP(CONCATENATE($C194,$D194,J$1,$E194),AuxFolhas!$A:$E,5,FALSE),"")</f>
        <v>7750</v>
      </c>
      <c r="K194">
        <f>IFERROR(VLOOKUP(CONCATENATE($C194,$D194,K$1,$E194),AuxFolhas!$A:$E,5,FALSE),"")</f>
        <v>7750</v>
      </c>
      <c r="L194">
        <f>IFERROR(VLOOKUP(CONCATENATE($C194,$D194,L$1,$E194),AuxFolhas!$A:$E,5,FALSE),"")</f>
        <v>7750</v>
      </c>
      <c r="M194">
        <f>IFERROR(VLOOKUP(CONCATENATE($C194,$D194,M$1,$E194),AuxFolhas!$A:$E,5,FALSE),"")</f>
        <v>7750</v>
      </c>
      <c r="N194">
        <f>IFERROR(VLOOKUP(CONCATENATE($C194,$D194,N$1,$E194),AuxFolhas!$A:$E,5,FALSE),"")</f>
        <v>7750</v>
      </c>
      <c r="O194">
        <f>IFERROR(VLOOKUP(CONCATENATE($C194,$D194,O$1,$E194),AuxFolhas!$A:$E,5,FALSE),"")</f>
        <v>7750</v>
      </c>
      <c r="P194">
        <f>IFERROR(VLOOKUP(CONCATENATE($C194,$D194,P$1,$E194),AuxFolhas!$A:$E,5,FALSE),"")</f>
        <v>7750</v>
      </c>
      <c r="Q194">
        <f>IFERROR(VLOOKUP(CONCATENATE($C194,$D194,Q$1,$E194),AuxFolhas!$A:$E,5,FALSE),"")</f>
        <v>7750</v>
      </c>
      <c r="R194">
        <f>IFERROR(VLOOKUP(CONCATENATE($C194,$D194,R$1,$E194),AuxFolhas!$A:$E,5,FALSE),"")</f>
        <v>7750</v>
      </c>
      <c r="S194">
        <f>IFERROR(VLOOKUP(CONCATENATE($C194,$D194,S$1,$E194),AuxFolhas!$A:$E,5,FALSE),"")</f>
        <v>7750</v>
      </c>
      <c r="T194">
        <f>IFERROR(VLOOKUP(CONCATENATE($C194,$D194,T$1,$E194),AuxFolhas!$A:$E,5,FALSE),"")</f>
        <v>7750</v>
      </c>
      <c r="U194">
        <f t="shared" ref="U194:U257" si="15">COUNTIF($D:$D,D194)</f>
        <v>1</v>
      </c>
    </row>
    <row r="195" spans="1:21">
      <c r="A195" t="str">
        <f t="shared" si="13"/>
        <v>8.1-17</v>
      </c>
      <c r="B195">
        <f t="shared" si="14"/>
        <v>17</v>
      </c>
      <c r="C195">
        <v>8</v>
      </c>
      <c r="D195" t="s">
        <v>1264</v>
      </c>
      <c r="E195" t="s">
        <v>1113</v>
      </c>
      <c r="F195" t="s">
        <v>1159</v>
      </c>
      <c r="H195">
        <f t="shared" ref="H195:H258" si="16">SUM(I195:T195)</f>
        <v>33600</v>
      </c>
      <c r="I195">
        <f>IFERROR(VLOOKUP(CONCATENATE($C195,$D195,I$1,$E195),AuxFolhas!$A:$E,5,FALSE),"")</f>
        <v>2800</v>
      </c>
      <c r="J195">
        <f>IFERROR(VLOOKUP(CONCATENATE($C195,$D195,J$1,$E195),AuxFolhas!$A:$E,5,FALSE),"")</f>
        <v>2800</v>
      </c>
      <c r="K195">
        <f>IFERROR(VLOOKUP(CONCATENATE($C195,$D195,K$1,$E195),AuxFolhas!$A:$E,5,FALSE),"")</f>
        <v>2800</v>
      </c>
      <c r="L195">
        <f>IFERROR(VLOOKUP(CONCATENATE($C195,$D195,L$1,$E195),AuxFolhas!$A:$E,5,FALSE),"")</f>
        <v>2800</v>
      </c>
      <c r="M195">
        <f>IFERROR(VLOOKUP(CONCATENATE($C195,$D195,M$1,$E195),AuxFolhas!$A:$E,5,FALSE),"")</f>
        <v>2800</v>
      </c>
      <c r="N195">
        <f>IFERROR(VLOOKUP(CONCATENATE($C195,$D195,N$1,$E195),AuxFolhas!$A:$E,5,FALSE),"")</f>
        <v>2800</v>
      </c>
      <c r="O195">
        <f>IFERROR(VLOOKUP(CONCATENATE($C195,$D195,O$1,$E195),AuxFolhas!$A:$E,5,FALSE),"")</f>
        <v>2800</v>
      </c>
      <c r="P195">
        <f>IFERROR(VLOOKUP(CONCATENATE($C195,$D195,P$1,$E195),AuxFolhas!$A:$E,5,FALSE),"")</f>
        <v>2800</v>
      </c>
      <c r="Q195">
        <f>IFERROR(VLOOKUP(CONCATENATE($C195,$D195,Q$1,$E195),AuxFolhas!$A:$E,5,FALSE),"")</f>
        <v>2800</v>
      </c>
      <c r="R195">
        <f>IFERROR(VLOOKUP(CONCATENATE($C195,$D195,R$1,$E195),AuxFolhas!$A:$E,5,FALSE),"")</f>
        <v>2800</v>
      </c>
      <c r="S195">
        <f>IFERROR(VLOOKUP(CONCATENATE($C195,$D195,S$1,$E195),AuxFolhas!$A:$E,5,FALSE),"")</f>
        <v>2800</v>
      </c>
      <c r="T195">
        <f>IFERROR(VLOOKUP(CONCATENATE($C195,$D195,T$1,$E195),AuxFolhas!$A:$E,5,FALSE),"")</f>
        <v>2800</v>
      </c>
      <c r="U195">
        <f t="shared" si="15"/>
        <v>1</v>
      </c>
    </row>
    <row r="196" spans="1:21" hidden="1">
      <c r="A196" t="str">
        <f t="shared" si="13"/>
        <v>9.1-1</v>
      </c>
      <c r="B196">
        <f t="shared" si="14"/>
        <v>1</v>
      </c>
      <c r="C196">
        <v>9</v>
      </c>
      <c r="D196" t="s">
        <v>1281</v>
      </c>
      <c r="E196" t="s">
        <v>1112</v>
      </c>
      <c r="F196" t="s">
        <v>1163</v>
      </c>
      <c r="H196">
        <f t="shared" si="16"/>
        <v>7200</v>
      </c>
      <c r="I196">
        <f>IFERROR(VLOOKUP(CONCATENATE($C196,$D196,I$1,$E196),AuxFolhas!$A:$E,5,FALSE),"")</f>
        <v>600</v>
      </c>
      <c r="J196">
        <f>IFERROR(VLOOKUP(CONCATENATE($C196,$D196,J$1,$E196),AuxFolhas!$A:$E,5,FALSE),"")</f>
        <v>600</v>
      </c>
      <c r="K196">
        <f>IFERROR(VLOOKUP(CONCATENATE($C196,$D196,K$1,$E196),AuxFolhas!$A:$E,5,FALSE),"")</f>
        <v>600</v>
      </c>
      <c r="L196">
        <f>IFERROR(VLOOKUP(CONCATENATE($C196,$D196,L$1,$E196),AuxFolhas!$A:$E,5,FALSE),"")</f>
        <v>600</v>
      </c>
      <c r="M196">
        <f>IFERROR(VLOOKUP(CONCATENATE($C196,$D196,M$1,$E196),AuxFolhas!$A:$E,5,FALSE),"")</f>
        <v>600</v>
      </c>
      <c r="N196">
        <f>IFERROR(VLOOKUP(CONCATENATE($C196,$D196,N$1,$E196),AuxFolhas!$A:$E,5,FALSE),"")</f>
        <v>600</v>
      </c>
      <c r="O196">
        <f>IFERROR(VLOOKUP(CONCATENATE($C196,$D196,O$1,$E196),AuxFolhas!$A:$E,5,FALSE),"")</f>
        <v>600</v>
      </c>
      <c r="P196">
        <f>IFERROR(VLOOKUP(CONCATENATE($C196,$D196,P$1,$E196),AuxFolhas!$A:$E,5,FALSE),"")</f>
        <v>600</v>
      </c>
      <c r="Q196">
        <f>IFERROR(VLOOKUP(CONCATENATE($C196,$D196,Q$1,$E196),AuxFolhas!$A:$E,5,FALSE),"")</f>
        <v>600</v>
      </c>
      <c r="R196">
        <f>IFERROR(VLOOKUP(CONCATENATE($C196,$D196,R$1,$E196),AuxFolhas!$A:$E,5,FALSE),"")</f>
        <v>600</v>
      </c>
      <c r="S196">
        <f>IFERROR(VLOOKUP(CONCATENATE($C196,$D196,S$1,$E196),AuxFolhas!$A:$E,5,FALSE),"")</f>
        <v>600</v>
      </c>
      <c r="T196">
        <f>IFERROR(VLOOKUP(CONCATENATE($C196,$D196,T$1,$E196),AuxFolhas!$A:$E,5,FALSE),"")</f>
        <v>600</v>
      </c>
      <c r="U196">
        <f t="shared" si="15"/>
        <v>1</v>
      </c>
    </row>
    <row r="197" spans="1:21" hidden="1">
      <c r="A197" t="str">
        <f t="shared" si="13"/>
        <v>9.1-2</v>
      </c>
      <c r="B197">
        <f t="shared" si="14"/>
        <v>2</v>
      </c>
      <c r="C197">
        <v>9</v>
      </c>
      <c r="D197" t="s">
        <v>2666</v>
      </c>
      <c r="E197" t="s">
        <v>1112</v>
      </c>
      <c r="F197" t="s">
        <v>1163</v>
      </c>
      <c r="H197">
        <f t="shared" si="16"/>
        <v>1800</v>
      </c>
      <c r="I197">
        <f>IFERROR(VLOOKUP(CONCATENATE($C197,$D197,I$1,$E197),AuxFolhas!$A:$E,5,FALSE),"")</f>
        <v>600</v>
      </c>
      <c r="J197">
        <f>IFERROR(VLOOKUP(CONCATENATE($C197,$D197,J$1,$E197),AuxFolhas!$A:$E,5,FALSE),"")</f>
        <v>600</v>
      </c>
      <c r="K197">
        <f>IFERROR(VLOOKUP(CONCATENATE($C197,$D197,K$1,$E197),AuxFolhas!$A:$E,5,FALSE),"")</f>
        <v>600</v>
      </c>
      <c r="L197" t="str">
        <f>IFERROR(VLOOKUP(CONCATENATE($C197,$D197,L$1,$E197),AuxFolhas!$A:$E,5,FALSE),"")</f>
        <v/>
      </c>
      <c r="M197" t="str">
        <f>IFERROR(VLOOKUP(CONCATENATE($C197,$D197,M$1,$E197),AuxFolhas!$A:$E,5,FALSE),"")</f>
        <v/>
      </c>
      <c r="N197" t="str">
        <f>IFERROR(VLOOKUP(CONCATENATE($C197,$D197,N$1,$E197),AuxFolhas!$A:$E,5,FALSE),"")</f>
        <v/>
      </c>
      <c r="O197" t="str">
        <f>IFERROR(VLOOKUP(CONCATENATE($C197,$D197,O$1,$E197),AuxFolhas!$A:$E,5,FALSE),"")</f>
        <v/>
      </c>
      <c r="P197" t="str">
        <f>IFERROR(VLOOKUP(CONCATENATE($C197,$D197,P$1,$E197),AuxFolhas!$A:$E,5,FALSE),"")</f>
        <v/>
      </c>
      <c r="Q197" t="str">
        <f>IFERROR(VLOOKUP(CONCATENATE($C197,$D197,Q$1,$E197),AuxFolhas!$A:$E,5,FALSE),"")</f>
        <v/>
      </c>
      <c r="R197" t="str">
        <f>IFERROR(VLOOKUP(CONCATENATE($C197,$D197,R$1,$E197),AuxFolhas!$A:$E,5,FALSE),"")</f>
        <v/>
      </c>
      <c r="S197" t="str">
        <f>IFERROR(VLOOKUP(CONCATENATE($C197,$D197,S$1,$E197),AuxFolhas!$A:$E,5,FALSE),"")</f>
        <v/>
      </c>
      <c r="T197" t="str">
        <f>IFERROR(VLOOKUP(CONCATENATE($C197,$D197,T$1,$E197),AuxFolhas!$A:$E,5,FALSE),"")</f>
        <v/>
      </c>
      <c r="U197">
        <f t="shared" si="15"/>
        <v>1</v>
      </c>
    </row>
    <row r="198" spans="1:21" hidden="1">
      <c r="A198" t="str">
        <f t="shared" si="13"/>
        <v>9.1-3</v>
      </c>
      <c r="B198">
        <f t="shared" si="14"/>
        <v>3</v>
      </c>
      <c r="C198">
        <v>9</v>
      </c>
      <c r="D198" t="s">
        <v>1282</v>
      </c>
      <c r="E198" t="s">
        <v>1112</v>
      </c>
      <c r="F198" t="s">
        <v>1163</v>
      </c>
      <c r="H198">
        <f t="shared" si="16"/>
        <v>1800</v>
      </c>
      <c r="I198">
        <f>IFERROR(VLOOKUP(CONCATENATE($C198,$D198,I$1,$E198),AuxFolhas!$A:$E,5,FALSE),"")</f>
        <v>600</v>
      </c>
      <c r="J198">
        <f>IFERROR(VLOOKUP(CONCATENATE($C198,$D198,J$1,$E198),AuxFolhas!$A:$E,5,FALSE),"")</f>
        <v>600</v>
      </c>
      <c r="K198">
        <f>IFERROR(VLOOKUP(CONCATENATE($C198,$D198,K$1,$E198),AuxFolhas!$A:$E,5,FALSE),"")</f>
        <v>600</v>
      </c>
      <c r="L198" t="str">
        <f>IFERROR(VLOOKUP(CONCATENATE($C198,$D198,L$1,$E198),AuxFolhas!$A:$E,5,FALSE),"")</f>
        <v/>
      </c>
      <c r="M198" t="str">
        <f>IFERROR(VLOOKUP(CONCATENATE($C198,$D198,M$1,$E198),AuxFolhas!$A:$E,5,FALSE),"")</f>
        <v/>
      </c>
      <c r="N198" t="str">
        <f>IFERROR(VLOOKUP(CONCATENATE($C198,$D198,N$1,$E198),AuxFolhas!$A:$E,5,FALSE),"")</f>
        <v/>
      </c>
      <c r="O198" t="str">
        <f>IFERROR(VLOOKUP(CONCATENATE($C198,$D198,O$1,$E198),AuxFolhas!$A:$E,5,FALSE),"")</f>
        <v/>
      </c>
      <c r="P198" t="str">
        <f>IFERROR(VLOOKUP(CONCATENATE($C198,$D198,P$1,$E198),AuxFolhas!$A:$E,5,FALSE),"")</f>
        <v/>
      </c>
      <c r="Q198" t="str">
        <f>IFERROR(VLOOKUP(CONCATENATE($C198,$D198,Q$1,$E198),AuxFolhas!$A:$E,5,FALSE),"")</f>
        <v/>
      </c>
      <c r="R198" t="str">
        <f>IFERROR(VLOOKUP(CONCATENATE($C198,$D198,R$1,$E198),AuxFolhas!$A:$E,5,FALSE),"")</f>
        <v/>
      </c>
      <c r="S198" t="str">
        <f>IFERROR(VLOOKUP(CONCATENATE($C198,$D198,S$1,$E198),AuxFolhas!$A:$E,5,FALSE),"")</f>
        <v/>
      </c>
      <c r="T198" t="str">
        <f>IFERROR(VLOOKUP(CONCATENATE($C198,$D198,T$1,$E198),AuxFolhas!$A:$E,5,FALSE),"")</f>
        <v/>
      </c>
      <c r="U198">
        <f t="shared" si="15"/>
        <v>1</v>
      </c>
    </row>
    <row r="199" spans="1:21" hidden="1">
      <c r="A199" t="str">
        <f t="shared" si="13"/>
        <v>9.1-4</v>
      </c>
      <c r="B199">
        <f t="shared" si="14"/>
        <v>4</v>
      </c>
      <c r="C199">
        <v>9</v>
      </c>
      <c r="D199" t="s">
        <v>1283</v>
      </c>
      <c r="E199" t="s">
        <v>1112</v>
      </c>
      <c r="F199" t="s">
        <v>1163</v>
      </c>
      <c r="H199">
        <f t="shared" si="16"/>
        <v>3600</v>
      </c>
      <c r="I199">
        <f>IFERROR(VLOOKUP(CONCATENATE($C199,$D199,I$1,$E199),AuxFolhas!$A:$E,5,FALSE),"")</f>
        <v>600</v>
      </c>
      <c r="J199">
        <f>IFERROR(VLOOKUP(CONCATENATE($C199,$D199,J$1,$E199),AuxFolhas!$A:$E,5,FALSE),"")</f>
        <v>600</v>
      </c>
      <c r="K199">
        <f>IFERROR(VLOOKUP(CONCATENATE($C199,$D199,K$1,$E199),AuxFolhas!$A:$E,5,FALSE),"")</f>
        <v>600</v>
      </c>
      <c r="L199">
        <f>IFERROR(VLOOKUP(CONCATENATE($C199,$D199,L$1,$E199),AuxFolhas!$A:$E,5,FALSE),"")</f>
        <v>600</v>
      </c>
      <c r="M199">
        <f>IFERROR(VLOOKUP(CONCATENATE($C199,$D199,M$1,$E199),AuxFolhas!$A:$E,5,FALSE),"")</f>
        <v>600</v>
      </c>
      <c r="N199">
        <f>IFERROR(VLOOKUP(CONCATENATE($C199,$D199,N$1,$E199),AuxFolhas!$A:$E,5,FALSE),"")</f>
        <v>600</v>
      </c>
      <c r="O199" t="str">
        <f>IFERROR(VLOOKUP(CONCATENATE($C199,$D199,O$1,$E199),AuxFolhas!$A:$E,5,FALSE),"")</f>
        <v/>
      </c>
      <c r="P199" t="str">
        <f>IFERROR(VLOOKUP(CONCATENATE($C199,$D199,P$1,$E199),AuxFolhas!$A:$E,5,FALSE),"")</f>
        <v/>
      </c>
      <c r="Q199" t="str">
        <f>IFERROR(VLOOKUP(CONCATENATE($C199,$D199,Q$1,$E199),AuxFolhas!$A:$E,5,FALSE),"")</f>
        <v/>
      </c>
      <c r="R199" t="str">
        <f>IFERROR(VLOOKUP(CONCATENATE($C199,$D199,R$1,$E199),AuxFolhas!$A:$E,5,FALSE),"")</f>
        <v/>
      </c>
      <c r="S199" t="str">
        <f>IFERROR(VLOOKUP(CONCATENATE($C199,$D199,S$1,$E199),AuxFolhas!$A:$E,5,FALSE),"")</f>
        <v/>
      </c>
      <c r="T199" t="str">
        <f>IFERROR(VLOOKUP(CONCATENATE($C199,$D199,T$1,$E199),AuxFolhas!$A:$E,5,FALSE),"")</f>
        <v/>
      </c>
      <c r="U199">
        <f t="shared" si="15"/>
        <v>1</v>
      </c>
    </row>
    <row r="200" spans="1:21" hidden="1">
      <c r="A200" t="str">
        <f t="shared" si="13"/>
        <v>9.1-5</v>
      </c>
      <c r="B200">
        <f t="shared" si="14"/>
        <v>5</v>
      </c>
      <c r="C200">
        <v>9</v>
      </c>
      <c r="D200" t="s">
        <v>1284</v>
      </c>
      <c r="E200" t="s">
        <v>1112</v>
      </c>
      <c r="F200" t="s">
        <v>1163</v>
      </c>
      <c r="H200">
        <f t="shared" si="16"/>
        <v>1800</v>
      </c>
      <c r="I200">
        <f>IFERROR(VLOOKUP(CONCATENATE($C200,$D200,I$1,$E200),AuxFolhas!$A:$E,5,FALSE),"")</f>
        <v>600</v>
      </c>
      <c r="J200">
        <f>IFERROR(VLOOKUP(CONCATENATE($C200,$D200,J$1,$E200),AuxFolhas!$A:$E,5,FALSE),"")</f>
        <v>600</v>
      </c>
      <c r="K200">
        <f>IFERROR(VLOOKUP(CONCATENATE($C200,$D200,K$1,$E200),AuxFolhas!$A:$E,5,FALSE),"")</f>
        <v>600</v>
      </c>
      <c r="L200" t="str">
        <f>IFERROR(VLOOKUP(CONCATENATE($C200,$D200,L$1,$E200),AuxFolhas!$A:$E,5,FALSE),"")</f>
        <v/>
      </c>
      <c r="M200" t="str">
        <f>IFERROR(VLOOKUP(CONCATENATE($C200,$D200,M$1,$E200),AuxFolhas!$A:$E,5,FALSE),"")</f>
        <v/>
      </c>
      <c r="N200" t="str">
        <f>IFERROR(VLOOKUP(CONCATENATE($C200,$D200,N$1,$E200),AuxFolhas!$A:$E,5,FALSE),"")</f>
        <v/>
      </c>
      <c r="O200" t="str">
        <f>IFERROR(VLOOKUP(CONCATENATE($C200,$D200,O$1,$E200),AuxFolhas!$A:$E,5,FALSE),"")</f>
        <v/>
      </c>
      <c r="P200" t="str">
        <f>IFERROR(VLOOKUP(CONCATENATE($C200,$D200,P$1,$E200),AuxFolhas!$A:$E,5,FALSE),"")</f>
        <v/>
      </c>
      <c r="Q200" t="str">
        <f>IFERROR(VLOOKUP(CONCATENATE($C200,$D200,Q$1,$E200),AuxFolhas!$A:$E,5,FALSE),"")</f>
        <v/>
      </c>
      <c r="R200" t="str">
        <f>IFERROR(VLOOKUP(CONCATENATE($C200,$D200,R$1,$E200),AuxFolhas!$A:$E,5,FALSE),"")</f>
        <v/>
      </c>
      <c r="S200" t="str">
        <f>IFERROR(VLOOKUP(CONCATENATE($C200,$D200,S$1,$E200),AuxFolhas!$A:$E,5,FALSE),"")</f>
        <v/>
      </c>
      <c r="T200" t="str">
        <f>IFERROR(VLOOKUP(CONCATENATE($C200,$D200,T$1,$E200),AuxFolhas!$A:$E,5,FALSE),"")</f>
        <v/>
      </c>
      <c r="U200">
        <f t="shared" si="15"/>
        <v>1</v>
      </c>
    </row>
    <row r="201" spans="1:21" hidden="1">
      <c r="A201" t="str">
        <f t="shared" si="13"/>
        <v>9.1-6</v>
      </c>
      <c r="B201">
        <f t="shared" si="14"/>
        <v>6</v>
      </c>
      <c r="C201">
        <v>9</v>
      </c>
      <c r="D201" t="s">
        <v>2144</v>
      </c>
      <c r="E201" t="s">
        <v>1114</v>
      </c>
      <c r="F201" t="s">
        <v>1163</v>
      </c>
      <c r="H201">
        <f t="shared" si="16"/>
        <v>26760</v>
      </c>
      <c r="I201">
        <f>IFERROR(VLOOKUP(CONCATENATE($C201,$D201,I$1,$E201),AuxFolhas!$A:$E,5,FALSE),"")</f>
        <v>2230</v>
      </c>
      <c r="J201">
        <f>IFERROR(VLOOKUP(CONCATENATE($C201,$D201,J$1,$E201),AuxFolhas!$A:$E,5,FALSE),"")</f>
        <v>2230</v>
      </c>
      <c r="K201">
        <f>IFERROR(VLOOKUP(CONCATENATE($C201,$D201,K$1,$E201),AuxFolhas!$A:$E,5,FALSE),"")</f>
        <v>2230</v>
      </c>
      <c r="L201">
        <f>IFERROR(VLOOKUP(CONCATENATE($C201,$D201,L$1,$E201),AuxFolhas!$A:$E,5,FALSE),"")</f>
        <v>2230</v>
      </c>
      <c r="M201">
        <f>IFERROR(VLOOKUP(CONCATENATE($C201,$D201,M$1,$E201),AuxFolhas!$A:$E,5,FALSE),"")</f>
        <v>2230</v>
      </c>
      <c r="N201">
        <f>IFERROR(VLOOKUP(CONCATENATE($C201,$D201,N$1,$E201),AuxFolhas!$A:$E,5,FALSE),"")</f>
        <v>2230</v>
      </c>
      <c r="O201">
        <f>IFERROR(VLOOKUP(CONCATENATE($C201,$D201,O$1,$E201),AuxFolhas!$A:$E,5,FALSE),"")</f>
        <v>2230</v>
      </c>
      <c r="P201">
        <f>IFERROR(VLOOKUP(CONCATENATE($C201,$D201,P$1,$E201),AuxFolhas!$A:$E,5,FALSE),"")</f>
        <v>2230</v>
      </c>
      <c r="Q201">
        <f>IFERROR(VLOOKUP(CONCATENATE($C201,$D201,Q$1,$E201),AuxFolhas!$A:$E,5,FALSE),"")</f>
        <v>2230</v>
      </c>
      <c r="R201">
        <f>IFERROR(VLOOKUP(CONCATENATE($C201,$D201,R$1,$E201),AuxFolhas!$A:$E,5,FALSE),"")</f>
        <v>2230</v>
      </c>
      <c r="S201">
        <f>IFERROR(VLOOKUP(CONCATENATE($C201,$D201,S$1,$E201),AuxFolhas!$A:$E,5,FALSE),"")</f>
        <v>2230</v>
      </c>
      <c r="T201">
        <f>IFERROR(VLOOKUP(CONCATENATE($C201,$D201,T$1,$E201),AuxFolhas!$A:$E,5,FALSE),"")</f>
        <v>2230</v>
      </c>
      <c r="U201">
        <f t="shared" si="15"/>
        <v>1</v>
      </c>
    </row>
    <row r="202" spans="1:21" hidden="1">
      <c r="A202" t="str">
        <f t="shared" si="13"/>
        <v>9.1-7</v>
      </c>
      <c r="B202">
        <f t="shared" si="14"/>
        <v>7</v>
      </c>
      <c r="C202">
        <v>9</v>
      </c>
      <c r="D202" t="s">
        <v>2361</v>
      </c>
      <c r="E202" t="s">
        <v>1114</v>
      </c>
      <c r="F202" t="s">
        <v>1163</v>
      </c>
      <c r="H202">
        <f t="shared" si="16"/>
        <v>17840</v>
      </c>
      <c r="I202" t="str">
        <f>IFERROR(VLOOKUP(CONCATENATE($C202,$D202,I$1,$E202),AuxFolhas!$A:$E,5,FALSE),"")</f>
        <v/>
      </c>
      <c r="J202" t="str">
        <f>IFERROR(VLOOKUP(CONCATENATE($C202,$D202,J$1,$E202),AuxFolhas!$A:$E,5,FALSE),"")</f>
        <v/>
      </c>
      <c r="K202" t="str">
        <f>IFERROR(VLOOKUP(CONCATENATE($C202,$D202,K$1,$E202),AuxFolhas!$A:$E,5,FALSE),"")</f>
        <v/>
      </c>
      <c r="L202" t="str">
        <f>IFERROR(VLOOKUP(CONCATENATE($C202,$D202,L$1,$E202),AuxFolhas!$A:$E,5,FALSE),"")</f>
        <v/>
      </c>
      <c r="M202">
        <f>IFERROR(VLOOKUP(CONCATENATE($C202,$D202,M$1,$E202),AuxFolhas!$A:$E,5,FALSE),"")</f>
        <v>2230</v>
      </c>
      <c r="N202">
        <f>IFERROR(VLOOKUP(CONCATENATE($C202,$D202,N$1,$E202),AuxFolhas!$A:$E,5,FALSE),"")</f>
        <v>2230</v>
      </c>
      <c r="O202">
        <f>IFERROR(VLOOKUP(CONCATENATE($C202,$D202,O$1,$E202),AuxFolhas!$A:$E,5,FALSE),"")</f>
        <v>2230</v>
      </c>
      <c r="P202">
        <f>IFERROR(VLOOKUP(CONCATENATE($C202,$D202,P$1,$E202),AuxFolhas!$A:$E,5,FALSE),"")</f>
        <v>2230</v>
      </c>
      <c r="Q202">
        <f>IFERROR(VLOOKUP(CONCATENATE($C202,$D202,Q$1,$E202),AuxFolhas!$A:$E,5,FALSE),"")</f>
        <v>2230</v>
      </c>
      <c r="R202">
        <f>IFERROR(VLOOKUP(CONCATENATE($C202,$D202,R$1,$E202),AuxFolhas!$A:$E,5,FALSE),"")</f>
        <v>2230</v>
      </c>
      <c r="S202">
        <f>IFERROR(VLOOKUP(CONCATENATE($C202,$D202,S$1,$E202),AuxFolhas!$A:$E,5,FALSE),"")</f>
        <v>2230</v>
      </c>
      <c r="T202">
        <f>IFERROR(VLOOKUP(CONCATENATE($C202,$D202,T$1,$E202),AuxFolhas!$A:$E,5,FALSE),"")</f>
        <v>2230</v>
      </c>
      <c r="U202">
        <f t="shared" si="15"/>
        <v>1</v>
      </c>
    </row>
    <row r="203" spans="1:21" hidden="1">
      <c r="A203" t="str">
        <f t="shared" si="13"/>
        <v>9.1-8</v>
      </c>
      <c r="B203">
        <f t="shared" si="14"/>
        <v>8</v>
      </c>
      <c r="C203">
        <v>9</v>
      </c>
      <c r="D203" t="s">
        <v>1285</v>
      </c>
      <c r="E203" t="s">
        <v>1114</v>
      </c>
      <c r="F203" t="s">
        <v>1163</v>
      </c>
      <c r="H203">
        <f t="shared" si="16"/>
        <v>22300</v>
      </c>
      <c r="I203">
        <f>IFERROR(VLOOKUP(CONCATENATE($C203,$D203,I$1,$E203),AuxFolhas!$A:$E,5,FALSE),"")</f>
        <v>2230</v>
      </c>
      <c r="J203">
        <f>IFERROR(VLOOKUP(CONCATENATE($C203,$D203,J$1,$E203),AuxFolhas!$A:$E,5,FALSE),"")</f>
        <v>2230</v>
      </c>
      <c r="K203">
        <f>IFERROR(VLOOKUP(CONCATENATE($C203,$D203,K$1,$E203),AuxFolhas!$A:$E,5,FALSE),"")</f>
        <v>2230</v>
      </c>
      <c r="L203">
        <f>IFERROR(VLOOKUP(CONCATENATE($C203,$D203,L$1,$E203),AuxFolhas!$A:$E,5,FALSE),"")</f>
        <v>2230</v>
      </c>
      <c r="M203">
        <f>IFERROR(VLOOKUP(CONCATENATE($C203,$D203,M$1,$E203),AuxFolhas!$A:$E,5,FALSE),"")</f>
        <v>2230</v>
      </c>
      <c r="N203">
        <f>IFERROR(VLOOKUP(CONCATENATE($C203,$D203,N$1,$E203),AuxFolhas!$A:$E,5,FALSE),"")</f>
        <v>2230</v>
      </c>
      <c r="O203">
        <f>IFERROR(VLOOKUP(CONCATENATE($C203,$D203,O$1,$E203),AuxFolhas!$A:$E,5,FALSE),"")</f>
        <v>2230</v>
      </c>
      <c r="P203">
        <f>IFERROR(VLOOKUP(CONCATENATE($C203,$D203,P$1,$E203),AuxFolhas!$A:$E,5,FALSE),"")</f>
        <v>2230</v>
      </c>
      <c r="Q203">
        <f>IFERROR(VLOOKUP(CONCATENATE($C203,$D203,Q$1,$E203),AuxFolhas!$A:$E,5,FALSE),"")</f>
        <v>2230</v>
      </c>
      <c r="R203">
        <f>IFERROR(VLOOKUP(CONCATENATE($C203,$D203,R$1,$E203),AuxFolhas!$A:$E,5,FALSE),"")</f>
        <v>2230</v>
      </c>
      <c r="S203" t="str">
        <f>IFERROR(VLOOKUP(CONCATENATE($C203,$D203,S$1,$E203),AuxFolhas!$A:$E,5,FALSE),"")</f>
        <v/>
      </c>
      <c r="T203" t="str">
        <f>IFERROR(VLOOKUP(CONCATENATE($C203,$D203,T$1,$E203),AuxFolhas!$A:$E,5,FALSE),"")</f>
        <v/>
      </c>
      <c r="U203">
        <f t="shared" si="15"/>
        <v>1</v>
      </c>
    </row>
    <row r="204" spans="1:21" hidden="1">
      <c r="A204" t="str">
        <f t="shared" si="13"/>
        <v>9.1-9</v>
      </c>
      <c r="B204">
        <f t="shared" si="14"/>
        <v>9</v>
      </c>
      <c r="C204">
        <v>9</v>
      </c>
      <c r="D204" t="s">
        <v>3719</v>
      </c>
      <c r="E204" t="s">
        <v>1114</v>
      </c>
      <c r="F204" t="s">
        <v>1163</v>
      </c>
      <c r="H204">
        <f t="shared" si="16"/>
        <v>4460</v>
      </c>
      <c r="I204" t="str">
        <f>IFERROR(VLOOKUP(CONCATENATE($C204,$D204,I$1,$E204),AuxFolhas!$A:$E,5,FALSE),"")</f>
        <v/>
      </c>
      <c r="J204" t="str">
        <f>IFERROR(VLOOKUP(CONCATENATE($C204,$D204,J$1,$E204),AuxFolhas!$A:$E,5,FALSE),"")</f>
        <v/>
      </c>
      <c r="K204" t="str">
        <f>IFERROR(VLOOKUP(CONCATENATE($C204,$D204,K$1,$E204),AuxFolhas!$A:$E,5,FALSE),"")</f>
        <v/>
      </c>
      <c r="L204" t="str">
        <f>IFERROR(VLOOKUP(CONCATENATE($C204,$D204,L$1,$E204),AuxFolhas!$A:$E,5,FALSE),"")</f>
        <v/>
      </c>
      <c r="M204" t="str">
        <f>IFERROR(VLOOKUP(CONCATENATE($C204,$D204,M$1,$E204),AuxFolhas!$A:$E,5,FALSE),"")</f>
        <v/>
      </c>
      <c r="N204" t="str">
        <f>IFERROR(VLOOKUP(CONCATENATE($C204,$D204,N$1,$E204),AuxFolhas!$A:$E,5,FALSE),"")</f>
        <v/>
      </c>
      <c r="O204" t="str">
        <f>IFERROR(VLOOKUP(CONCATENATE($C204,$D204,O$1,$E204),AuxFolhas!$A:$E,5,FALSE),"")</f>
        <v/>
      </c>
      <c r="P204" t="str">
        <f>IFERROR(VLOOKUP(CONCATENATE($C204,$D204,P$1,$E204),AuxFolhas!$A:$E,5,FALSE),"")</f>
        <v/>
      </c>
      <c r="Q204" t="str">
        <f>IFERROR(VLOOKUP(CONCATENATE($C204,$D204,Q$1,$E204),AuxFolhas!$A:$E,5,FALSE),"")</f>
        <v/>
      </c>
      <c r="R204" t="str">
        <f>IFERROR(VLOOKUP(CONCATENATE($C204,$D204,R$1,$E204),AuxFolhas!$A:$E,5,FALSE),"")</f>
        <v/>
      </c>
      <c r="S204">
        <f>IFERROR(VLOOKUP(CONCATENATE($C204,$D204,S$1,$E204),AuxFolhas!$A:$E,5,FALSE),"")</f>
        <v>2230</v>
      </c>
      <c r="T204">
        <f>IFERROR(VLOOKUP(CONCATENATE($C204,$D204,T$1,$E204),AuxFolhas!$A:$E,5,FALSE),"")</f>
        <v>2230</v>
      </c>
      <c r="U204">
        <f t="shared" si="15"/>
        <v>1</v>
      </c>
    </row>
    <row r="205" spans="1:21" hidden="1">
      <c r="A205" t="str">
        <f t="shared" si="13"/>
        <v>9.1-10</v>
      </c>
      <c r="B205">
        <f t="shared" si="14"/>
        <v>10</v>
      </c>
      <c r="C205">
        <v>9</v>
      </c>
      <c r="D205" t="s">
        <v>2145</v>
      </c>
      <c r="E205" t="s">
        <v>1114</v>
      </c>
      <c r="F205" t="s">
        <v>1163</v>
      </c>
      <c r="H205">
        <f t="shared" si="16"/>
        <v>26760</v>
      </c>
      <c r="I205">
        <f>IFERROR(VLOOKUP(CONCATENATE($C205,$D205,I$1,$E205),AuxFolhas!$A:$E,5,FALSE),"")</f>
        <v>2230</v>
      </c>
      <c r="J205">
        <f>IFERROR(VLOOKUP(CONCATENATE($C205,$D205,J$1,$E205),AuxFolhas!$A:$E,5,FALSE),"")</f>
        <v>2230</v>
      </c>
      <c r="K205">
        <f>IFERROR(VLOOKUP(CONCATENATE($C205,$D205,K$1,$E205),AuxFolhas!$A:$E,5,FALSE),"")</f>
        <v>2230</v>
      </c>
      <c r="L205">
        <f>IFERROR(VLOOKUP(CONCATENATE($C205,$D205,L$1,$E205),AuxFolhas!$A:$E,5,FALSE),"")</f>
        <v>2230</v>
      </c>
      <c r="M205">
        <f>IFERROR(VLOOKUP(CONCATENATE($C205,$D205,M$1,$E205),AuxFolhas!$A:$E,5,FALSE),"")</f>
        <v>2230</v>
      </c>
      <c r="N205">
        <f>IFERROR(VLOOKUP(CONCATENATE($C205,$D205,N$1,$E205),AuxFolhas!$A:$E,5,FALSE),"")</f>
        <v>2230</v>
      </c>
      <c r="O205">
        <f>IFERROR(VLOOKUP(CONCATENATE($C205,$D205,O$1,$E205),AuxFolhas!$A:$E,5,FALSE),"")</f>
        <v>2230</v>
      </c>
      <c r="P205">
        <f>IFERROR(VLOOKUP(CONCATENATE($C205,$D205,P$1,$E205),AuxFolhas!$A:$E,5,FALSE),"")</f>
        <v>2230</v>
      </c>
      <c r="Q205">
        <f>IFERROR(VLOOKUP(CONCATENATE($C205,$D205,Q$1,$E205),AuxFolhas!$A:$E,5,FALSE),"")</f>
        <v>2230</v>
      </c>
      <c r="R205">
        <f>IFERROR(VLOOKUP(CONCATENATE($C205,$D205,R$1,$E205),AuxFolhas!$A:$E,5,FALSE),"")</f>
        <v>2230</v>
      </c>
      <c r="S205">
        <f>IFERROR(VLOOKUP(CONCATENATE($C205,$D205,S$1,$E205),AuxFolhas!$A:$E,5,FALSE),"")</f>
        <v>2230</v>
      </c>
      <c r="T205">
        <f>IFERROR(VLOOKUP(CONCATENATE($C205,$D205,T$1,$E205),AuxFolhas!$A:$E,5,FALSE),"")</f>
        <v>2230</v>
      </c>
      <c r="U205">
        <f t="shared" si="15"/>
        <v>1</v>
      </c>
    </row>
    <row r="206" spans="1:21" hidden="1">
      <c r="A206" t="str">
        <f t="shared" si="13"/>
        <v>9.1-11</v>
      </c>
      <c r="B206">
        <f t="shared" si="14"/>
        <v>11</v>
      </c>
      <c r="C206">
        <v>9</v>
      </c>
      <c r="D206" t="s">
        <v>1286</v>
      </c>
      <c r="E206" t="s">
        <v>1114</v>
      </c>
      <c r="F206" t="s">
        <v>1163</v>
      </c>
      <c r="H206">
        <f t="shared" si="16"/>
        <v>26760</v>
      </c>
      <c r="I206">
        <f>IFERROR(VLOOKUP(CONCATENATE($C206,$D206,I$1,$E206),AuxFolhas!$A:$E,5,FALSE),"")</f>
        <v>2230</v>
      </c>
      <c r="J206">
        <f>IFERROR(VLOOKUP(CONCATENATE($C206,$D206,J$1,$E206),AuxFolhas!$A:$E,5,FALSE),"")</f>
        <v>2230</v>
      </c>
      <c r="K206">
        <f>IFERROR(VLOOKUP(CONCATENATE($C206,$D206,K$1,$E206),AuxFolhas!$A:$E,5,FALSE),"")</f>
        <v>2230</v>
      </c>
      <c r="L206">
        <f>IFERROR(VLOOKUP(CONCATENATE($C206,$D206,L$1,$E206),AuxFolhas!$A:$E,5,FALSE),"")</f>
        <v>2230</v>
      </c>
      <c r="M206">
        <f>IFERROR(VLOOKUP(CONCATENATE($C206,$D206,M$1,$E206),AuxFolhas!$A:$E,5,FALSE),"")</f>
        <v>2230</v>
      </c>
      <c r="N206">
        <f>IFERROR(VLOOKUP(CONCATENATE($C206,$D206,N$1,$E206),AuxFolhas!$A:$E,5,FALSE),"")</f>
        <v>2230</v>
      </c>
      <c r="O206">
        <f>IFERROR(VLOOKUP(CONCATENATE($C206,$D206,O$1,$E206),AuxFolhas!$A:$E,5,FALSE),"")</f>
        <v>2230</v>
      </c>
      <c r="P206">
        <f>IFERROR(VLOOKUP(CONCATENATE($C206,$D206,P$1,$E206),AuxFolhas!$A:$E,5,FALSE),"")</f>
        <v>2230</v>
      </c>
      <c r="Q206">
        <f>IFERROR(VLOOKUP(CONCATENATE($C206,$D206,Q$1,$E206),AuxFolhas!$A:$E,5,FALSE),"")</f>
        <v>2230</v>
      </c>
      <c r="R206">
        <f>IFERROR(VLOOKUP(CONCATENATE($C206,$D206,R$1,$E206),AuxFolhas!$A:$E,5,FALSE),"")</f>
        <v>2230</v>
      </c>
      <c r="S206">
        <f>IFERROR(VLOOKUP(CONCATENATE($C206,$D206,S$1,$E206),AuxFolhas!$A:$E,5,FALSE),"")</f>
        <v>2230</v>
      </c>
      <c r="T206">
        <f>IFERROR(VLOOKUP(CONCATENATE($C206,$D206,T$1,$E206),AuxFolhas!$A:$E,5,FALSE),"")</f>
        <v>2230</v>
      </c>
      <c r="U206">
        <f t="shared" si="15"/>
        <v>1</v>
      </c>
    </row>
    <row r="207" spans="1:21" hidden="1">
      <c r="A207" t="str">
        <f t="shared" si="13"/>
        <v>9.1-12</v>
      </c>
      <c r="B207">
        <f t="shared" si="14"/>
        <v>12</v>
      </c>
      <c r="C207">
        <v>9</v>
      </c>
      <c r="D207" t="s">
        <v>1287</v>
      </c>
      <c r="E207" t="s">
        <v>1114</v>
      </c>
      <c r="F207" t="s">
        <v>1163</v>
      </c>
      <c r="H207">
        <f t="shared" si="16"/>
        <v>2230</v>
      </c>
      <c r="I207">
        <f>IFERROR(VLOOKUP(CONCATENATE($C207,$D207,I$1,$E207),AuxFolhas!$A:$E,5,FALSE),"")</f>
        <v>2230</v>
      </c>
      <c r="J207" t="str">
        <f>IFERROR(VLOOKUP(CONCATENATE($C207,$D207,J$1,$E207),AuxFolhas!$A:$E,5,FALSE),"")</f>
        <v/>
      </c>
      <c r="K207" t="str">
        <f>IFERROR(VLOOKUP(CONCATENATE($C207,$D207,K$1,$E207),AuxFolhas!$A:$E,5,FALSE),"")</f>
        <v/>
      </c>
      <c r="L207" t="str">
        <f>IFERROR(VLOOKUP(CONCATENATE($C207,$D207,L$1,$E207),AuxFolhas!$A:$E,5,FALSE),"")</f>
        <v/>
      </c>
      <c r="M207" t="str">
        <f>IFERROR(VLOOKUP(CONCATENATE($C207,$D207,M$1,$E207),AuxFolhas!$A:$E,5,FALSE),"")</f>
        <v/>
      </c>
      <c r="N207" t="str">
        <f>IFERROR(VLOOKUP(CONCATENATE($C207,$D207,N$1,$E207),AuxFolhas!$A:$E,5,FALSE),"")</f>
        <v/>
      </c>
      <c r="O207" t="str">
        <f>IFERROR(VLOOKUP(CONCATENATE($C207,$D207,O$1,$E207),AuxFolhas!$A:$E,5,FALSE),"")</f>
        <v/>
      </c>
      <c r="P207" t="str">
        <f>IFERROR(VLOOKUP(CONCATENATE($C207,$D207,P$1,$E207),AuxFolhas!$A:$E,5,FALSE),"")</f>
        <v/>
      </c>
      <c r="Q207" t="str">
        <f>IFERROR(VLOOKUP(CONCATENATE($C207,$D207,Q$1,$E207),AuxFolhas!$A:$E,5,FALSE),"")</f>
        <v/>
      </c>
      <c r="R207" t="str">
        <f>IFERROR(VLOOKUP(CONCATENATE($C207,$D207,R$1,$E207),AuxFolhas!$A:$E,5,FALSE),"")</f>
        <v/>
      </c>
      <c r="S207" t="str">
        <f>IFERROR(VLOOKUP(CONCATENATE($C207,$D207,S$1,$E207),AuxFolhas!$A:$E,5,FALSE),"")</f>
        <v/>
      </c>
      <c r="T207" t="str">
        <f>IFERROR(VLOOKUP(CONCATENATE($C207,$D207,T$1,$E207),AuxFolhas!$A:$E,5,FALSE),"")</f>
        <v/>
      </c>
      <c r="U207">
        <f t="shared" si="15"/>
        <v>2</v>
      </c>
    </row>
    <row r="208" spans="1:21" hidden="1">
      <c r="A208" t="str">
        <f t="shared" si="13"/>
        <v>9.1-13</v>
      </c>
      <c r="B208">
        <f t="shared" si="14"/>
        <v>13</v>
      </c>
      <c r="C208">
        <v>9</v>
      </c>
      <c r="D208" t="s">
        <v>2143</v>
      </c>
      <c r="E208" t="s">
        <v>1162</v>
      </c>
      <c r="F208" t="s">
        <v>1163</v>
      </c>
      <c r="H208">
        <f t="shared" si="16"/>
        <v>39360</v>
      </c>
      <c r="I208">
        <f>IFERROR(VLOOKUP(CONCATENATE($C208,$D208,I$1,$E208),AuxFolhas!$A:$E,5,FALSE),"")</f>
        <v>3280</v>
      </c>
      <c r="J208">
        <f>IFERROR(VLOOKUP(CONCATENATE($C208,$D208,J$1,$E208),AuxFolhas!$A:$E,5,FALSE),"")</f>
        <v>3280</v>
      </c>
      <c r="K208">
        <f>IFERROR(VLOOKUP(CONCATENATE($C208,$D208,K$1,$E208),AuxFolhas!$A:$E,5,FALSE),"")</f>
        <v>3280</v>
      </c>
      <c r="L208">
        <f>IFERROR(VLOOKUP(CONCATENATE($C208,$D208,L$1,$E208),AuxFolhas!$A:$E,5,FALSE),"")</f>
        <v>3280</v>
      </c>
      <c r="M208">
        <f>IFERROR(VLOOKUP(CONCATENATE($C208,$D208,M$1,$E208),AuxFolhas!$A:$E,5,FALSE),"")</f>
        <v>3280</v>
      </c>
      <c r="N208">
        <f>IFERROR(VLOOKUP(CONCATENATE($C208,$D208,N$1,$E208),AuxFolhas!$A:$E,5,FALSE),"")</f>
        <v>3280</v>
      </c>
      <c r="O208">
        <f>IFERROR(VLOOKUP(CONCATENATE($C208,$D208,O$1,$E208),AuxFolhas!$A:$E,5,FALSE),"")</f>
        <v>3280</v>
      </c>
      <c r="P208">
        <f>IFERROR(VLOOKUP(CONCATENATE($C208,$D208,P$1,$E208),AuxFolhas!$A:$E,5,FALSE),"")</f>
        <v>3280</v>
      </c>
      <c r="Q208">
        <f>IFERROR(VLOOKUP(CONCATENATE($C208,$D208,Q$1,$E208),AuxFolhas!$A:$E,5,FALSE),"")</f>
        <v>3280</v>
      </c>
      <c r="R208">
        <f>IFERROR(VLOOKUP(CONCATENATE($C208,$D208,R$1,$E208),AuxFolhas!$A:$E,5,FALSE),"")</f>
        <v>3280</v>
      </c>
      <c r="S208">
        <f>IFERROR(VLOOKUP(CONCATENATE($C208,$D208,S$1,$E208),AuxFolhas!$A:$E,5,FALSE),"")</f>
        <v>3280</v>
      </c>
      <c r="T208">
        <f>IFERROR(VLOOKUP(CONCATENATE($C208,$D208,T$1,$E208),AuxFolhas!$A:$E,5,FALSE),"")</f>
        <v>3280</v>
      </c>
      <c r="U208">
        <f t="shared" si="15"/>
        <v>1</v>
      </c>
    </row>
    <row r="209" spans="1:21" hidden="1">
      <c r="A209" t="str">
        <f t="shared" si="13"/>
        <v>9.1-14</v>
      </c>
      <c r="B209">
        <f t="shared" si="14"/>
        <v>14</v>
      </c>
      <c r="C209">
        <v>9</v>
      </c>
      <c r="D209" t="s">
        <v>1280</v>
      </c>
      <c r="E209" t="s">
        <v>1162</v>
      </c>
      <c r="F209" t="s">
        <v>1163</v>
      </c>
      <c r="H209">
        <f t="shared" si="16"/>
        <v>39360</v>
      </c>
      <c r="I209">
        <f>IFERROR(VLOOKUP(CONCATENATE($C209,$D209,I$1,$E209),AuxFolhas!$A:$E,5,FALSE),"")</f>
        <v>3280</v>
      </c>
      <c r="J209">
        <f>IFERROR(VLOOKUP(CONCATENATE($C209,$D209,J$1,$E209),AuxFolhas!$A:$E,5,FALSE),"")</f>
        <v>3280</v>
      </c>
      <c r="K209">
        <f>IFERROR(VLOOKUP(CONCATENATE($C209,$D209,K$1,$E209),AuxFolhas!$A:$E,5,FALSE),"")</f>
        <v>3280</v>
      </c>
      <c r="L209">
        <f>IFERROR(VLOOKUP(CONCATENATE($C209,$D209,L$1,$E209),AuxFolhas!$A:$E,5,FALSE),"")</f>
        <v>3280</v>
      </c>
      <c r="M209">
        <f>IFERROR(VLOOKUP(CONCATENATE($C209,$D209,M$1,$E209),AuxFolhas!$A:$E,5,FALSE),"")</f>
        <v>3280</v>
      </c>
      <c r="N209">
        <f>IFERROR(VLOOKUP(CONCATENATE($C209,$D209,N$1,$E209),AuxFolhas!$A:$E,5,FALSE),"")</f>
        <v>3280</v>
      </c>
      <c r="O209">
        <f>IFERROR(VLOOKUP(CONCATENATE($C209,$D209,O$1,$E209),AuxFolhas!$A:$E,5,FALSE),"")</f>
        <v>3280</v>
      </c>
      <c r="P209">
        <f>IFERROR(VLOOKUP(CONCATENATE($C209,$D209,P$1,$E209),AuxFolhas!$A:$E,5,FALSE),"")</f>
        <v>3280</v>
      </c>
      <c r="Q209">
        <f>IFERROR(VLOOKUP(CONCATENATE($C209,$D209,Q$1,$E209),AuxFolhas!$A:$E,5,FALSE),"")</f>
        <v>3280</v>
      </c>
      <c r="R209">
        <f>IFERROR(VLOOKUP(CONCATENATE($C209,$D209,R$1,$E209),AuxFolhas!$A:$E,5,FALSE),"")</f>
        <v>3280</v>
      </c>
      <c r="S209">
        <f>IFERROR(VLOOKUP(CONCATENATE($C209,$D209,S$1,$E209),AuxFolhas!$A:$E,5,FALSE),"")</f>
        <v>3280</v>
      </c>
      <c r="T209">
        <f>IFERROR(VLOOKUP(CONCATENATE($C209,$D209,T$1,$E209),AuxFolhas!$A:$E,5,FALSE),"")</f>
        <v>3280</v>
      </c>
      <c r="U209">
        <f t="shared" si="15"/>
        <v>1</v>
      </c>
    </row>
    <row r="210" spans="1:21" hidden="1">
      <c r="A210" t="str">
        <f t="shared" si="13"/>
        <v>9.1-15</v>
      </c>
      <c r="B210">
        <f t="shared" si="14"/>
        <v>15</v>
      </c>
      <c r="C210">
        <v>9</v>
      </c>
      <c r="D210" t="s">
        <v>1287</v>
      </c>
      <c r="E210" t="s">
        <v>1162</v>
      </c>
      <c r="F210" t="s">
        <v>1163</v>
      </c>
      <c r="H210">
        <f t="shared" si="16"/>
        <v>26240</v>
      </c>
      <c r="I210" t="str">
        <f>IFERROR(VLOOKUP(CONCATENATE($C210,$D210,I$1,$E210),AuxFolhas!$A:$E,5,FALSE),"")</f>
        <v/>
      </c>
      <c r="J210" t="str">
        <f>IFERROR(VLOOKUP(CONCATENATE($C210,$D210,J$1,$E210),AuxFolhas!$A:$E,5,FALSE),"")</f>
        <v/>
      </c>
      <c r="K210" t="str">
        <f>IFERROR(VLOOKUP(CONCATENATE($C210,$D210,K$1,$E210),AuxFolhas!$A:$E,5,FALSE),"")</f>
        <v/>
      </c>
      <c r="L210" t="str">
        <f>IFERROR(VLOOKUP(CONCATENATE($C210,$D210,L$1,$E210),AuxFolhas!$A:$E,5,FALSE),"")</f>
        <v/>
      </c>
      <c r="M210">
        <f>IFERROR(VLOOKUP(CONCATENATE($C210,$D210,M$1,$E210),AuxFolhas!$A:$E,5,FALSE),"")</f>
        <v>3280</v>
      </c>
      <c r="N210">
        <f>IFERROR(VLOOKUP(CONCATENATE($C210,$D210,N$1,$E210),AuxFolhas!$A:$E,5,FALSE),"")</f>
        <v>3280</v>
      </c>
      <c r="O210">
        <f>IFERROR(VLOOKUP(CONCATENATE($C210,$D210,O$1,$E210),AuxFolhas!$A:$E,5,FALSE),"")</f>
        <v>3280</v>
      </c>
      <c r="P210">
        <f>IFERROR(VLOOKUP(CONCATENATE($C210,$D210,P$1,$E210),AuxFolhas!$A:$E,5,FALSE),"")</f>
        <v>3280</v>
      </c>
      <c r="Q210">
        <f>IFERROR(VLOOKUP(CONCATENATE($C210,$D210,Q$1,$E210),AuxFolhas!$A:$E,5,FALSE),"")</f>
        <v>3280</v>
      </c>
      <c r="R210">
        <f>IFERROR(VLOOKUP(CONCATENATE($C210,$D210,R$1,$E210),AuxFolhas!$A:$E,5,FALSE),"")</f>
        <v>3280</v>
      </c>
      <c r="S210">
        <f>IFERROR(VLOOKUP(CONCATENATE($C210,$D210,S$1,$E210),AuxFolhas!$A:$E,5,FALSE),"")</f>
        <v>3280</v>
      </c>
      <c r="T210">
        <f>IFERROR(VLOOKUP(CONCATENATE($C210,$D210,T$1,$E210),AuxFolhas!$A:$E,5,FALSE),"")</f>
        <v>3280</v>
      </c>
      <c r="U210">
        <f t="shared" si="15"/>
        <v>2</v>
      </c>
    </row>
    <row r="211" spans="1:21" hidden="1">
      <c r="A211" t="str">
        <f t="shared" si="13"/>
        <v>9.1-16</v>
      </c>
      <c r="B211">
        <f t="shared" si="14"/>
        <v>16</v>
      </c>
      <c r="C211">
        <v>9</v>
      </c>
      <c r="D211" t="s">
        <v>1288</v>
      </c>
      <c r="E211" t="s">
        <v>1165</v>
      </c>
      <c r="F211" t="s">
        <v>1163</v>
      </c>
      <c r="H211">
        <f t="shared" si="16"/>
        <v>18330</v>
      </c>
      <c r="I211">
        <f>IFERROR(VLOOKUP(CONCATENATE($C211,$D211,I$1,$E211),AuxFolhas!$A:$E,5,FALSE),"")</f>
        <v>6110</v>
      </c>
      <c r="J211">
        <f>IFERROR(VLOOKUP(CONCATENATE($C211,$D211,J$1,$E211),AuxFolhas!$A:$E,5,FALSE),"")</f>
        <v>6110</v>
      </c>
      <c r="K211">
        <f>IFERROR(VLOOKUP(CONCATENATE($C211,$D211,K$1,$E211),AuxFolhas!$A:$E,5,FALSE),"")</f>
        <v>6110</v>
      </c>
      <c r="L211" t="str">
        <f>IFERROR(VLOOKUP(CONCATENATE($C211,$D211,L$1,$E211),AuxFolhas!$A:$E,5,FALSE),"")</f>
        <v/>
      </c>
      <c r="M211" t="str">
        <f>IFERROR(VLOOKUP(CONCATENATE($C211,$D211,M$1,$E211),AuxFolhas!$A:$E,5,FALSE),"")</f>
        <v/>
      </c>
      <c r="N211" t="str">
        <f>IFERROR(VLOOKUP(CONCATENATE($C211,$D211,N$1,$E211),AuxFolhas!$A:$E,5,FALSE),"")</f>
        <v/>
      </c>
      <c r="O211" t="str">
        <f>IFERROR(VLOOKUP(CONCATENATE($C211,$D211,O$1,$E211),AuxFolhas!$A:$E,5,FALSE),"")</f>
        <v/>
      </c>
      <c r="P211" t="str">
        <f>IFERROR(VLOOKUP(CONCATENATE($C211,$D211,P$1,$E211),AuxFolhas!$A:$E,5,FALSE),"")</f>
        <v/>
      </c>
      <c r="Q211" t="str">
        <f>IFERROR(VLOOKUP(CONCATENATE($C211,$D211,Q$1,$E211),AuxFolhas!$A:$E,5,FALSE),"")</f>
        <v/>
      </c>
      <c r="R211" t="str">
        <f>IFERROR(VLOOKUP(CONCATENATE($C211,$D211,R$1,$E211),AuxFolhas!$A:$E,5,FALSE),"")</f>
        <v/>
      </c>
      <c r="S211" t="str">
        <f>IFERROR(VLOOKUP(CONCATENATE($C211,$D211,S$1,$E211),AuxFolhas!$A:$E,5,FALSE),"")</f>
        <v/>
      </c>
      <c r="T211" t="str">
        <f>IFERROR(VLOOKUP(CONCATENATE($C211,$D211,T$1,$E211),AuxFolhas!$A:$E,5,FALSE),"")</f>
        <v/>
      </c>
      <c r="U211">
        <f t="shared" si="15"/>
        <v>1</v>
      </c>
    </row>
    <row r="212" spans="1:21" hidden="1">
      <c r="A212" t="str">
        <f t="shared" si="13"/>
        <v>9.1-17</v>
      </c>
      <c r="B212">
        <f t="shared" si="14"/>
        <v>17</v>
      </c>
      <c r="C212">
        <v>9</v>
      </c>
      <c r="D212" t="s">
        <v>1278</v>
      </c>
      <c r="E212" t="s">
        <v>1117</v>
      </c>
      <c r="F212" t="s">
        <v>1159</v>
      </c>
      <c r="H212">
        <f t="shared" si="16"/>
        <v>9840</v>
      </c>
      <c r="I212">
        <f>IFERROR(VLOOKUP(CONCATENATE($C212,$D212,I$1,$E212),AuxFolhas!$A:$E,5,FALSE),"")</f>
        <v>820</v>
      </c>
      <c r="J212">
        <f>IFERROR(VLOOKUP(CONCATENATE($C212,$D212,J$1,$E212),AuxFolhas!$A:$E,5,FALSE),"")</f>
        <v>820</v>
      </c>
      <c r="K212">
        <f>IFERROR(VLOOKUP(CONCATENATE($C212,$D212,K$1,$E212),AuxFolhas!$A:$E,5,FALSE),"")</f>
        <v>820</v>
      </c>
      <c r="L212">
        <f>IFERROR(VLOOKUP(CONCATENATE($C212,$D212,L$1,$E212),AuxFolhas!$A:$E,5,FALSE),"")</f>
        <v>820</v>
      </c>
      <c r="M212">
        <f>IFERROR(VLOOKUP(CONCATENATE($C212,$D212,M$1,$E212),AuxFolhas!$A:$E,5,FALSE),"")</f>
        <v>820</v>
      </c>
      <c r="N212">
        <f>IFERROR(VLOOKUP(CONCATENATE($C212,$D212,N$1,$E212),AuxFolhas!$A:$E,5,FALSE),"")</f>
        <v>820</v>
      </c>
      <c r="O212">
        <f>IFERROR(VLOOKUP(CONCATENATE($C212,$D212,O$1,$E212),AuxFolhas!$A:$E,5,FALSE),"")</f>
        <v>820</v>
      </c>
      <c r="P212">
        <f>IFERROR(VLOOKUP(CONCATENATE($C212,$D212,P$1,$E212),AuxFolhas!$A:$E,5,FALSE),"")</f>
        <v>820</v>
      </c>
      <c r="Q212">
        <f>IFERROR(VLOOKUP(CONCATENATE($C212,$D212,Q$1,$E212),AuxFolhas!$A:$E,5,FALSE),"")</f>
        <v>820</v>
      </c>
      <c r="R212">
        <f>IFERROR(VLOOKUP(CONCATENATE($C212,$D212,R$1,$E212),AuxFolhas!$A:$E,5,FALSE),"")</f>
        <v>820</v>
      </c>
      <c r="S212">
        <f>IFERROR(VLOOKUP(CONCATENATE($C212,$D212,S$1,$E212),AuxFolhas!$A:$E,5,FALSE),"")</f>
        <v>820</v>
      </c>
      <c r="T212">
        <f>IFERROR(VLOOKUP(CONCATENATE($C212,$D212,T$1,$E212),AuxFolhas!$A:$E,5,FALSE),"")</f>
        <v>820</v>
      </c>
      <c r="U212">
        <f t="shared" si="15"/>
        <v>1</v>
      </c>
    </row>
    <row r="213" spans="1:21" hidden="1">
      <c r="A213" t="str">
        <f t="shared" si="13"/>
        <v>9.1-18</v>
      </c>
      <c r="B213">
        <f t="shared" si="14"/>
        <v>18</v>
      </c>
      <c r="C213">
        <v>9</v>
      </c>
      <c r="D213" t="s">
        <v>1289</v>
      </c>
      <c r="E213" t="s">
        <v>1115</v>
      </c>
      <c r="F213" t="s">
        <v>1159</v>
      </c>
      <c r="H213">
        <f t="shared" si="16"/>
        <v>93000</v>
      </c>
      <c r="I213">
        <f>IFERROR(VLOOKUP(CONCATENATE($C213,$D213,I$1,$E213),AuxFolhas!$A:$E,5,FALSE),"")</f>
        <v>7750</v>
      </c>
      <c r="J213">
        <f>IFERROR(VLOOKUP(CONCATENATE($C213,$D213,J$1,$E213),AuxFolhas!$A:$E,5,FALSE),"")</f>
        <v>7750</v>
      </c>
      <c r="K213">
        <f>IFERROR(VLOOKUP(CONCATENATE($C213,$D213,K$1,$E213),AuxFolhas!$A:$E,5,FALSE),"")</f>
        <v>7750</v>
      </c>
      <c r="L213">
        <f>IFERROR(VLOOKUP(CONCATENATE($C213,$D213,L$1,$E213),AuxFolhas!$A:$E,5,FALSE),"")</f>
        <v>7750</v>
      </c>
      <c r="M213">
        <f>IFERROR(VLOOKUP(CONCATENATE($C213,$D213,M$1,$E213),AuxFolhas!$A:$E,5,FALSE),"")</f>
        <v>7750</v>
      </c>
      <c r="N213">
        <f>IFERROR(VLOOKUP(CONCATENATE($C213,$D213,N$1,$E213),AuxFolhas!$A:$E,5,FALSE),"")</f>
        <v>7750</v>
      </c>
      <c r="O213">
        <f>IFERROR(VLOOKUP(CONCATENATE($C213,$D213,O$1,$E213),AuxFolhas!$A:$E,5,FALSE),"")</f>
        <v>7750</v>
      </c>
      <c r="P213">
        <f>IFERROR(VLOOKUP(CONCATENATE($C213,$D213,P$1,$E213),AuxFolhas!$A:$E,5,FALSE),"")</f>
        <v>7750</v>
      </c>
      <c r="Q213">
        <f>IFERROR(VLOOKUP(CONCATENATE($C213,$D213,Q$1,$E213),AuxFolhas!$A:$E,5,FALSE),"")</f>
        <v>7750</v>
      </c>
      <c r="R213">
        <f>IFERROR(VLOOKUP(CONCATENATE($C213,$D213,R$1,$E213),AuxFolhas!$A:$E,5,FALSE),"")</f>
        <v>7750</v>
      </c>
      <c r="S213">
        <f>IFERROR(VLOOKUP(CONCATENATE($C213,$D213,S$1,$E213),AuxFolhas!$A:$E,5,FALSE),"")</f>
        <v>7750</v>
      </c>
      <c r="T213">
        <f>IFERROR(VLOOKUP(CONCATENATE($C213,$D213,T$1,$E213),AuxFolhas!$A:$E,5,FALSE),"")</f>
        <v>7750</v>
      </c>
      <c r="U213">
        <f t="shared" si="15"/>
        <v>1</v>
      </c>
    </row>
    <row r="214" spans="1:21">
      <c r="A214" t="str">
        <f t="shared" si="13"/>
        <v>9.1-19</v>
      </c>
      <c r="B214">
        <f t="shared" si="14"/>
        <v>19</v>
      </c>
      <c r="C214">
        <v>9</v>
      </c>
      <c r="D214" t="s">
        <v>1279</v>
      </c>
      <c r="E214" t="s">
        <v>1113</v>
      </c>
      <c r="F214" t="s">
        <v>1159</v>
      </c>
      <c r="H214">
        <f t="shared" si="16"/>
        <v>33600</v>
      </c>
      <c r="I214">
        <f>IFERROR(VLOOKUP(CONCATENATE($C214,$D214,I$1,$E214),AuxFolhas!$A:$E,5,FALSE),"")</f>
        <v>2800</v>
      </c>
      <c r="J214">
        <f>IFERROR(VLOOKUP(CONCATENATE($C214,$D214,J$1,$E214),AuxFolhas!$A:$E,5,FALSE),"")</f>
        <v>2800</v>
      </c>
      <c r="K214">
        <f>IFERROR(VLOOKUP(CONCATENATE($C214,$D214,K$1,$E214),AuxFolhas!$A:$E,5,FALSE),"")</f>
        <v>2800</v>
      </c>
      <c r="L214">
        <f>IFERROR(VLOOKUP(CONCATENATE($C214,$D214,L$1,$E214),AuxFolhas!$A:$E,5,FALSE),"")</f>
        <v>2800</v>
      </c>
      <c r="M214">
        <f>IFERROR(VLOOKUP(CONCATENATE($C214,$D214,M$1,$E214),AuxFolhas!$A:$E,5,FALSE),"")</f>
        <v>2800</v>
      </c>
      <c r="N214">
        <f>IFERROR(VLOOKUP(CONCATENATE($C214,$D214,N$1,$E214),AuxFolhas!$A:$E,5,FALSE),"")</f>
        <v>2800</v>
      </c>
      <c r="O214">
        <f>IFERROR(VLOOKUP(CONCATENATE($C214,$D214,O$1,$E214),AuxFolhas!$A:$E,5,FALSE),"")</f>
        <v>2800</v>
      </c>
      <c r="P214">
        <f>IFERROR(VLOOKUP(CONCATENATE($C214,$D214,P$1,$E214),AuxFolhas!$A:$E,5,FALSE),"")</f>
        <v>2800</v>
      </c>
      <c r="Q214">
        <f>IFERROR(VLOOKUP(CONCATENATE($C214,$D214,Q$1,$E214),AuxFolhas!$A:$E,5,FALSE),"")</f>
        <v>2800</v>
      </c>
      <c r="R214">
        <f>IFERROR(VLOOKUP(CONCATENATE($C214,$D214,R$1,$E214),AuxFolhas!$A:$E,5,FALSE),"")</f>
        <v>2800</v>
      </c>
      <c r="S214">
        <f>IFERROR(VLOOKUP(CONCATENATE($C214,$D214,S$1,$E214),AuxFolhas!$A:$E,5,FALSE),"")</f>
        <v>2800</v>
      </c>
      <c r="T214">
        <f>IFERROR(VLOOKUP(CONCATENATE($C214,$D214,T$1,$E214),AuxFolhas!$A:$E,5,FALSE),"")</f>
        <v>2800</v>
      </c>
      <c r="U214">
        <f t="shared" si="15"/>
        <v>1</v>
      </c>
    </row>
    <row r="215" spans="1:21" hidden="1">
      <c r="A215" t="str">
        <f t="shared" si="13"/>
        <v>10.1-1</v>
      </c>
      <c r="B215">
        <f t="shared" si="14"/>
        <v>1</v>
      </c>
      <c r="C215">
        <v>10</v>
      </c>
      <c r="D215" t="s">
        <v>2363</v>
      </c>
      <c r="E215" t="s">
        <v>1112</v>
      </c>
      <c r="F215" t="s">
        <v>1163</v>
      </c>
      <c r="H215">
        <f t="shared" si="16"/>
        <v>6000</v>
      </c>
      <c r="I215" t="str">
        <f>IFERROR(VLOOKUP(CONCATENATE($C215,$D215,I$1,$E215),AuxFolhas!$A:$E,5,FALSE),"")</f>
        <v/>
      </c>
      <c r="J215" t="str">
        <f>IFERROR(VLOOKUP(CONCATENATE($C215,$D215,J$1,$E215),AuxFolhas!$A:$E,5,FALSE),"")</f>
        <v/>
      </c>
      <c r="K215">
        <f>IFERROR(VLOOKUP(CONCATENATE($C215,$D215,K$1,$E215),AuxFolhas!$A:$E,5,FALSE),"")</f>
        <v>600</v>
      </c>
      <c r="L215">
        <f>IFERROR(VLOOKUP(CONCATENATE($C215,$D215,L$1,$E215),AuxFolhas!$A:$E,5,FALSE),"")</f>
        <v>600</v>
      </c>
      <c r="M215">
        <f>IFERROR(VLOOKUP(CONCATENATE($C215,$D215,M$1,$E215),AuxFolhas!$A:$E,5,FALSE),"")</f>
        <v>600</v>
      </c>
      <c r="N215">
        <f>IFERROR(VLOOKUP(CONCATENATE($C215,$D215,N$1,$E215),AuxFolhas!$A:$E,5,FALSE),"")</f>
        <v>600</v>
      </c>
      <c r="O215">
        <f>IFERROR(VLOOKUP(CONCATENATE($C215,$D215,O$1,$E215),AuxFolhas!$A:$E,5,FALSE),"")</f>
        <v>600</v>
      </c>
      <c r="P215">
        <f>IFERROR(VLOOKUP(CONCATENATE($C215,$D215,P$1,$E215),AuxFolhas!$A:$E,5,FALSE),"")</f>
        <v>600</v>
      </c>
      <c r="Q215">
        <f>IFERROR(VLOOKUP(CONCATENATE($C215,$D215,Q$1,$E215),AuxFolhas!$A:$E,5,FALSE),"")</f>
        <v>600</v>
      </c>
      <c r="R215">
        <f>IFERROR(VLOOKUP(CONCATENATE($C215,$D215,R$1,$E215),AuxFolhas!$A:$E,5,FALSE),"")</f>
        <v>600</v>
      </c>
      <c r="S215">
        <f>IFERROR(VLOOKUP(CONCATENATE($C215,$D215,S$1,$E215),AuxFolhas!$A:$E,5,FALSE),"")</f>
        <v>600</v>
      </c>
      <c r="T215">
        <f>IFERROR(VLOOKUP(CONCATENATE($C215,$D215,T$1,$E215),AuxFolhas!$A:$E,5,FALSE),"")</f>
        <v>600</v>
      </c>
      <c r="U215">
        <f t="shared" si="15"/>
        <v>1</v>
      </c>
    </row>
    <row r="216" spans="1:21" hidden="1">
      <c r="A216" t="str">
        <f t="shared" si="13"/>
        <v>10.1-2</v>
      </c>
      <c r="B216">
        <f t="shared" si="14"/>
        <v>2</v>
      </c>
      <c r="C216">
        <v>10</v>
      </c>
      <c r="D216" t="s">
        <v>1294</v>
      </c>
      <c r="E216" t="s">
        <v>1112</v>
      </c>
      <c r="F216" t="s">
        <v>1163</v>
      </c>
      <c r="H216">
        <f t="shared" si="16"/>
        <v>7200</v>
      </c>
      <c r="I216">
        <f>IFERROR(VLOOKUP(CONCATENATE($C216,$D216,I$1,$E216),AuxFolhas!$A:$E,5,FALSE),"")</f>
        <v>600</v>
      </c>
      <c r="J216">
        <f>IFERROR(VLOOKUP(CONCATENATE($C216,$D216,J$1,$E216),AuxFolhas!$A:$E,5,FALSE),"")</f>
        <v>600</v>
      </c>
      <c r="K216">
        <f>IFERROR(VLOOKUP(CONCATENATE($C216,$D216,K$1,$E216),AuxFolhas!$A:$E,5,FALSE),"")</f>
        <v>600</v>
      </c>
      <c r="L216">
        <f>IFERROR(VLOOKUP(CONCATENATE($C216,$D216,L$1,$E216),AuxFolhas!$A:$E,5,FALSE),"")</f>
        <v>600</v>
      </c>
      <c r="M216">
        <f>IFERROR(VLOOKUP(CONCATENATE($C216,$D216,M$1,$E216),AuxFolhas!$A:$E,5,FALSE),"")</f>
        <v>600</v>
      </c>
      <c r="N216">
        <f>IFERROR(VLOOKUP(CONCATENATE($C216,$D216,N$1,$E216),AuxFolhas!$A:$E,5,FALSE),"")</f>
        <v>600</v>
      </c>
      <c r="O216">
        <f>IFERROR(VLOOKUP(CONCATENATE($C216,$D216,O$1,$E216),AuxFolhas!$A:$E,5,FALSE),"")</f>
        <v>600</v>
      </c>
      <c r="P216">
        <f>IFERROR(VLOOKUP(CONCATENATE($C216,$D216,P$1,$E216),AuxFolhas!$A:$E,5,FALSE),"")</f>
        <v>600</v>
      </c>
      <c r="Q216">
        <f>IFERROR(VLOOKUP(CONCATENATE($C216,$D216,Q$1,$E216),AuxFolhas!$A:$E,5,FALSE),"")</f>
        <v>600</v>
      </c>
      <c r="R216">
        <f>IFERROR(VLOOKUP(CONCATENATE($C216,$D216,R$1,$E216),AuxFolhas!$A:$E,5,FALSE),"")</f>
        <v>600</v>
      </c>
      <c r="S216">
        <f>IFERROR(VLOOKUP(CONCATENATE($C216,$D216,S$1,$E216),AuxFolhas!$A:$E,5,FALSE),"")</f>
        <v>600</v>
      </c>
      <c r="T216">
        <f>IFERROR(VLOOKUP(CONCATENATE($C216,$D216,T$1,$E216),AuxFolhas!$A:$E,5,FALSE),"")</f>
        <v>600</v>
      </c>
      <c r="U216">
        <f t="shared" si="15"/>
        <v>1</v>
      </c>
    </row>
    <row r="217" spans="1:21" hidden="1">
      <c r="A217" t="str">
        <f t="shared" si="13"/>
        <v>10.1-3</v>
      </c>
      <c r="B217">
        <f t="shared" si="14"/>
        <v>3</v>
      </c>
      <c r="C217">
        <v>10</v>
      </c>
      <c r="D217" t="s">
        <v>1295</v>
      </c>
      <c r="E217" t="s">
        <v>1112</v>
      </c>
      <c r="F217" t="s">
        <v>1163</v>
      </c>
      <c r="H217">
        <f t="shared" si="16"/>
        <v>1200</v>
      </c>
      <c r="I217">
        <f>IFERROR(VLOOKUP(CONCATENATE($C217,$D217,I$1,$E217),AuxFolhas!$A:$E,5,FALSE),"")</f>
        <v>600</v>
      </c>
      <c r="J217">
        <f>IFERROR(VLOOKUP(CONCATENATE($C217,$D217,J$1,$E217),AuxFolhas!$A:$E,5,FALSE),"")</f>
        <v>600</v>
      </c>
      <c r="K217" t="str">
        <f>IFERROR(VLOOKUP(CONCATENATE($C217,$D217,K$1,$E217),AuxFolhas!$A:$E,5,FALSE),"")</f>
        <v/>
      </c>
      <c r="L217" t="str">
        <f>IFERROR(VLOOKUP(CONCATENATE($C217,$D217,L$1,$E217),AuxFolhas!$A:$E,5,FALSE),"")</f>
        <v/>
      </c>
      <c r="M217" t="str">
        <f>IFERROR(VLOOKUP(CONCATENATE($C217,$D217,M$1,$E217),AuxFolhas!$A:$E,5,FALSE),"")</f>
        <v/>
      </c>
      <c r="N217" t="str">
        <f>IFERROR(VLOOKUP(CONCATENATE($C217,$D217,N$1,$E217),AuxFolhas!$A:$E,5,FALSE),"")</f>
        <v/>
      </c>
      <c r="O217" t="str">
        <f>IFERROR(VLOOKUP(CONCATENATE($C217,$D217,O$1,$E217),AuxFolhas!$A:$E,5,FALSE),"")</f>
        <v/>
      </c>
      <c r="P217" t="str">
        <f>IFERROR(VLOOKUP(CONCATENATE($C217,$D217,P$1,$E217),AuxFolhas!$A:$E,5,FALSE),"")</f>
        <v/>
      </c>
      <c r="Q217" t="str">
        <f>IFERROR(VLOOKUP(CONCATENATE($C217,$D217,Q$1,$E217),AuxFolhas!$A:$E,5,FALSE),"")</f>
        <v/>
      </c>
      <c r="R217" t="str">
        <f>IFERROR(VLOOKUP(CONCATENATE($C217,$D217,R$1,$E217),AuxFolhas!$A:$E,5,FALSE),"")</f>
        <v/>
      </c>
      <c r="S217" t="str">
        <f>IFERROR(VLOOKUP(CONCATENATE($C217,$D217,S$1,$E217),AuxFolhas!$A:$E,5,FALSE),"")</f>
        <v/>
      </c>
      <c r="T217" t="str">
        <f>IFERROR(VLOOKUP(CONCATENATE($C217,$D217,T$1,$E217),AuxFolhas!$A:$E,5,FALSE),"")</f>
        <v/>
      </c>
      <c r="U217">
        <f t="shared" si="15"/>
        <v>1</v>
      </c>
    </row>
    <row r="218" spans="1:21" hidden="1">
      <c r="A218" t="str">
        <f t="shared" si="13"/>
        <v>10.1-4</v>
      </c>
      <c r="B218">
        <f t="shared" si="14"/>
        <v>4</v>
      </c>
      <c r="C218">
        <v>10</v>
      </c>
      <c r="D218" t="s">
        <v>1296</v>
      </c>
      <c r="E218" t="s">
        <v>1112</v>
      </c>
      <c r="F218" t="s">
        <v>1163</v>
      </c>
      <c r="H218">
        <f t="shared" si="16"/>
        <v>600</v>
      </c>
      <c r="I218">
        <f>IFERROR(VLOOKUP(CONCATENATE($C218,$D218,I$1,$E218),AuxFolhas!$A:$E,5,FALSE),"")</f>
        <v>600</v>
      </c>
      <c r="J218" t="str">
        <f>IFERROR(VLOOKUP(CONCATENATE($C218,$D218,J$1,$E218),AuxFolhas!$A:$E,5,FALSE),"")</f>
        <v/>
      </c>
      <c r="K218" t="str">
        <f>IFERROR(VLOOKUP(CONCATENATE($C218,$D218,K$1,$E218),AuxFolhas!$A:$E,5,FALSE),"")</f>
        <v/>
      </c>
      <c r="L218" t="str">
        <f>IFERROR(VLOOKUP(CONCATENATE($C218,$D218,L$1,$E218),AuxFolhas!$A:$E,5,FALSE),"")</f>
        <v/>
      </c>
      <c r="M218" t="str">
        <f>IFERROR(VLOOKUP(CONCATENATE($C218,$D218,M$1,$E218),AuxFolhas!$A:$E,5,FALSE),"")</f>
        <v/>
      </c>
      <c r="N218" t="str">
        <f>IFERROR(VLOOKUP(CONCATENATE($C218,$D218,N$1,$E218),AuxFolhas!$A:$E,5,FALSE),"")</f>
        <v/>
      </c>
      <c r="O218" t="str">
        <f>IFERROR(VLOOKUP(CONCATENATE($C218,$D218,O$1,$E218),AuxFolhas!$A:$E,5,FALSE),"")</f>
        <v/>
      </c>
      <c r="P218" t="str">
        <f>IFERROR(VLOOKUP(CONCATENATE($C218,$D218,P$1,$E218),AuxFolhas!$A:$E,5,FALSE),"")</f>
        <v/>
      </c>
      <c r="Q218" t="str">
        <f>IFERROR(VLOOKUP(CONCATENATE($C218,$D218,Q$1,$E218),AuxFolhas!$A:$E,5,FALSE),"")</f>
        <v/>
      </c>
      <c r="R218" t="str">
        <f>IFERROR(VLOOKUP(CONCATENATE($C218,$D218,R$1,$E218),AuxFolhas!$A:$E,5,FALSE),"")</f>
        <v/>
      </c>
      <c r="S218" t="str">
        <f>IFERROR(VLOOKUP(CONCATENATE($C218,$D218,S$1,$E218),AuxFolhas!$A:$E,5,FALSE),"")</f>
        <v/>
      </c>
      <c r="T218" t="str">
        <f>IFERROR(VLOOKUP(CONCATENATE($C218,$D218,T$1,$E218),AuxFolhas!$A:$E,5,FALSE),"")</f>
        <v/>
      </c>
      <c r="U218">
        <f t="shared" si="15"/>
        <v>1</v>
      </c>
    </row>
    <row r="219" spans="1:21" hidden="1">
      <c r="A219" t="str">
        <f t="shared" si="13"/>
        <v>10.1-5</v>
      </c>
      <c r="B219">
        <f t="shared" si="14"/>
        <v>5</v>
      </c>
      <c r="C219">
        <v>10</v>
      </c>
      <c r="D219" t="s">
        <v>1297</v>
      </c>
      <c r="E219" t="s">
        <v>1112</v>
      </c>
      <c r="F219" t="s">
        <v>1163</v>
      </c>
      <c r="H219">
        <f t="shared" si="16"/>
        <v>5400</v>
      </c>
      <c r="I219">
        <f>IFERROR(VLOOKUP(CONCATENATE($C219,$D219,I$1,$E219),AuxFolhas!$A:$E,5,FALSE),"")</f>
        <v>600</v>
      </c>
      <c r="J219">
        <f>IFERROR(VLOOKUP(CONCATENATE($C219,$D219,J$1,$E219),AuxFolhas!$A:$E,5,FALSE),"")</f>
        <v>600</v>
      </c>
      <c r="K219">
        <f>IFERROR(VLOOKUP(CONCATENATE($C219,$D219,K$1,$E219),AuxFolhas!$A:$E,5,FALSE),"")</f>
        <v>600</v>
      </c>
      <c r="L219">
        <f>IFERROR(VLOOKUP(CONCATENATE($C219,$D219,L$1,$E219),AuxFolhas!$A:$E,5,FALSE),"")</f>
        <v>600</v>
      </c>
      <c r="M219">
        <f>IFERROR(VLOOKUP(CONCATENATE($C219,$D219,M$1,$E219),AuxFolhas!$A:$E,5,FALSE),"")</f>
        <v>600</v>
      </c>
      <c r="N219">
        <f>IFERROR(VLOOKUP(CONCATENATE($C219,$D219,N$1,$E219),AuxFolhas!$A:$E,5,FALSE),"")</f>
        <v>600</v>
      </c>
      <c r="O219">
        <f>IFERROR(VLOOKUP(CONCATENATE($C219,$D219,O$1,$E219),AuxFolhas!$A:$E,5,FALSE),"")</f>
        <v>600</v>
      </c>
      <c r="P219">
        <f>IFERROR(VLOOKUP(CONCATENATE($C219,$D219,P$1,$E219),AuxFolhas!$A:$E,5,FALSE),"")</f>
        <v>600</v>
      </c>
      <c r="Q219">
        <f>IFERROR(VLOOKUP(CONCATENATE($C219,$D219,Q$1,$E219),AuxFolhas!$A:$E,5,FALSE),"")</f>
        <v>600</v>
      </c>
      <c r="R219" t="str">
        <f>IFERROR(VLOOKUP(CONCATENATE($C219,$D219,R$1,$E219),AuxFolhas!$A:$E,5,FALSE),"")</f>
        <v/>
      </c>
      <c r="S219" t="str">
        <f>IFERROR(VLOOKUP(CONCATENATE($C219,$D219,S$1,$E219),AuxFolhas!$A:$E,5,FALSE),"")</f>
        <v/>
      </c>
      <c r="T219" t="str">
        <f>IFERROR(VLOOKUP(CONCATENATE($C219,$D219,T$1,$E219),AuxFolhas!$A:$E,5,FALSE),"")</f>
        <v/>
      </c>
      <c r="U219">
        <f t="shared" si="15"/>
        <v>1</v>
      </c>
    </row>
    <row r="220" spans="1:21" hidden="1">
      <c r="A220" t="str">
        <f t="shared" si="13"/>
        <v>10.1-6</v>
      </c>
      <c r="B220">
        <f t="shared" si="14"/>
        <v>6</v>
      </c>
      <c r="C220">
        <v>10</v>
      </c>
      <c r="D220" t="s">
        <v>1298</v>
      </c>
      <c r="E220" t="s">
        <v>1112</v>
      </c>
      <c r="F220" t="s">
        <v>1163</v>
      </c>
      <c r="H220">
        <f t="shared" si="16"/>
        <v>4200</v>
      </c>
      <c r="I220">
        <f>IFERROR(VLOOKUP(CONCATENATE($C220,$D220,I$1,$E220),AuxFolhas!$A:$E,5,FALSE),"")</f>
        <v>600</v>
      </c>
      <c r="J220">
        <f>IFERROR(VLOOKUP(CONCATENATE($C220,$D220,J$1,$E220),AuxFolhas!$A:$E,5,FALSE),"")</f>
        <v>600</v>
      </c>
      <c r="K220">
        <f>IFERROR(VLOOKUP(CONCATENATE($C220,$D220,K$1,$E220),AuxFolhas!$A:$E,5,FALSE),"")</f>
        <v>600</v>
      </c>
      <c r="L220">
        <f>IFERROR(VLOOKUP(CONCATENATE($C220,$D220,L$1,$E220),AuxFolhas!$A:$E,5,FALSE),"")</f>
        <v>600</v>
      </c>
      <c r="M220">
        <f>IFERROR(VLOOKUP(CONCATENATE($C220,$D220,M$1,$E220),AuxFolhas!$A:$E,5,FALSE),"")</f>
        <v>600</v>
      </c>
      <c r="N220" t="str">
        <f>IFERROR(VLOOKUP(CONCATENATE($C220,$D220,N$1,$E220),AuxFolhas!$A:$E,5,FALSE),"")</f>
        <v/>
      </c>
      <c r="O220" t="str">
        <f>IFERROR(VLOOKUP(CONCATENATE($C220,$D220,O$1,$E220),AuxFolhas!$A:$E,5,FALSE),"")</f>
        <v/>
      </c>
      <c r="P220" t="str">
        <f>IFERROR(VLOOKUP(CONCATENATE($C220,$D220,P$1,$E220),AuxFolhas!$A:$E,5,FALSE),"")</f>
        <v/>
      </c>
      <c r="Q220" t="str">
        <f>IFERROR(VLOOKUP(CONCATENATE($C220,$D220,Q$1,$E220),AuxFolhas!$A:$E,5,FALSE),"")</f>
        <v/>
      </c>
      <c r="R220" t="str">
        <f>IFERROR(VLOOKUP(CONCATENATE($C220,$D220,R$1,$E220),AuxFolhas!$A:$E,5,FALSE),"")</f>
        <v/>
      </c>
      <c r="S220">
        <f>IFERROR(VLOOKUP(CONCATENATE($C220,$D220,S$1,$E220),AuxFolhas!$A:$E,5,FALSE),"")</f>
        <v>600</v>
      </c>
      <c r="T220">
        <f>IFERROR(VLOOKUP(CONCATENATE($C220,$D220,T$1,$E220),AuxFolhas!$A:$E,5,FALSE),"")</f>
        <v>600</v>
      </c>
      <c r="U220">
        <f t="shared" si="15"/>
        <v>1</v>
      </c>
    </row>
    <row r="221" spans="1:21" hidden="1">
      <c r="A221" t="str">
        <f t="shared" si="13"/>
        <v>10.1-7</v>
      </c>
      <c r="B221">
        <f t="shared" si="14"/>
        <v>7</v>
      </c>
      <c r="C221">
        <v>10</v>
      </c>
      <c r="D221" t="s">
        <v>1299</v>
      </c>
      <c r="E221" t="s">
        <v>1112</v>
      </c>
      <c r="F221" t="s">
        <v>1163</v>
      </c>
      <c r="H221">
        <f t="shared" si="16"/>
        <v>4800</v>
      </c>
      <c r="I221">
        <f>IFERROR(VLOOKUP(CONCATENATE($C221,$D221,I$1,$E221),AuxFolhas!$A:$E,5,FALSE),"")</f>
        <v>600</v>
      </c>
      <c r="J221">
        <f>IFERROR(VLOOKUP(CONCATENATE($C221,$D221,J$1,$E221),AuxFolhas!$A:$E,5,FALSE),"")</f>
        <v>600</v>
      </c>
      <c r="K221">
        <f>IFERROR(VLOOKUP(CONCATENATE($C221,$D221,K$1,$E221),AuxFolhas!$A:$E,5,FALSE),"")</f>
        <v>600</v>
      </c>
      <c r="L221">
        <f>IFERROR(VLOOKUP(CONCATENATE($C221,$D221,L$1,$E221),AuxFolhas!$A:$E,5,FALSE),"")</f>
        <v>600</v>
      </c>
      <c r="M221">
        <f>IFERROR(VLOOKUP(CONCATENATE($C221,$D221,M$1,$E221),AuxFolhas!$A:$E,5,FALSE),"")</f>
        <v>600</v>
      </c>
      <c r="N221">
        <f>IFERROR(VLOOKUP(CONCATENATE($C221,$D221,N$1,$E221),AuxFolhas!$A:$E,5,FALSE),"")</f>
        <v>600</v>
      </c>
      <c r="O221">
        <f>IFERROR(VLOOKUP(CONCATENATE($C221,$D221,O$1,$E221),AuxFolhas!$A:$E,5,FALSE),"")</f>
        <v>600</v>
      </c>
      <c r="P221">
        <f>IFERROR(VLOOKUP(CONCATENATE($C221,$D221,P$1,$E221),AuxFolhas!$A:$E,5,FALSE),"")</f>
        <v>600</v>
      </c>
      <c r="Q221" t="str">
        <f>IFERROR(VLOOKUP(CONCATENATE($C221,$D221,Q$1,$E221),AuxFolhas!$A:$E,5,FALSE),"")</f>
        <v/>
      </c>
      <c r="R221" t="str">
        <f>IFERROR(VLOOKUP(CONCATENATE($C221,$D221,R$1,$E221),AuxFolhas!$A:$E,5,FALSE),"")</f>
        <v/>
      </c>
      <c r="S221" t="str">
        <f>IFERROR(VLOOKUP(CONCATENATE($C221,$D221,S$1,$E221),AuxFolhas!$A:$E,5,FALSE),"")</f>
        <v/>
      </c>
      <c r="T221" t="str">
        <f>IFERROR(VLOOKUP(CONCATENATE($C221,$D221,T$1,$E221),AuxFolhas!$A:$E,5,FALSE),"")</f>
        <v/>
      </c>
      <c r="U221">
        <f t="shared" si="15"/>
        <v>1</v>
      </c>
    </row>
    <row r="222" spans="1:21" hidden="1">
      <c r="A222" t="str">
        <f t="shared" si="13"/>
        <v>10.1-8</v>
      </c>
      <c r="B222">
        <f t="shared" si="14"/>
        <v>8</v>
      </c>
      <c r="C222">
        <v>10</v>
      </c>
      <c r="D222" t="s">
        <v>1300</v>
      </c>
      <c r="E222" t="s">
        <v>1112</v>
      </c>
      <c r="F222" t="s">
        <v>1163</v>
      </c>
      <c r="H222">
        <f t="shared" si="16"/>
        <v>5400</v>
      </c>
      <c r="I222">
        <f>IFERROR(VLOOKUP(CONCATENATE($C222,$D222,I$1,$E222),AuxFolhas!$A:$E,5,FALSE),"")</f>
        <v>600</v>
      </c>
      <c r="J222">
        <f>IFERROR(VLOOKUP(CONCATENATE($C222,$D222,J$1,$E222),AuxFolhas!$A:$E,5,FALSE),"")</f>
        <v>600</v>
      </c>
      <c r="K222">
        <f>IFERROR(VLOOKUP(CONCATENATE($C222,$D222,K$1,$E222),AuxFolhas!$A:$E,5,FALSE),"")</f>
        <v>600</v>
      </c>
      <c r="L222">
        <f>IFERROR(VLOOKUP(CONCATENATE($C222,$D222,L$1,$E222),AuxFolhas!$A:$E,5,FALSE),"")</f>
        <v>600</v>
      </c>
      <c r="M222">
        <f>IFERROR(VLOOKUP(CONCATENATE($C222,$D222,M$1,$E222),AuxFolhas!$A:$E,5,FALSE),"")</f>
        <v>600</v>
      </c>
      <c r="N222">
        <f>IFERROR(VLOOKUP(CONCATENATE($C222,$D222,N$1,$E222),AuxFolhas!$A:$E,5,FALSE),"")</f>
        <v>600</v>
      </c>
      <c r="O222">
        <f>IFERROR(VLOOKUP(CONCATENATE($C222,$D222,O$1,$E222),AuxFolhas!$A:$E,5,FALSE),"")</f>
        <v>600</v>
      </c>
      <c r="P222">
        <f>IFERROR(VLOOKUP(CONCATENATE($C222,$D222,P$1,$E222),AuxFolhas!$A:$E,5,FALSE),"")</f>
        <v>600</v>
      </c>
      <c r="Q222">
        <f>IFERROR(VLOOKUP(CONCATENATE($C222,$D222,Q$1,$E222),AuxFolhas!$A:$E,5,FALSE),"")</f>
        <v>600</v>
      </c>
      <c r="R222" t="str">
        <f>IFERROR(VLOOKUP(CONCATENATE($C222,$D222,R$1,$E222),AuxFolhas!$A:$E,5,FALSE),"")</f>
        <v/>
      </c>
      <c r="S222" t="str">
        <f>IFERROR(VLOOKUP(CONCATENATE($C222,$D222,S$1,$E222),AuxFolhas!$A:$E,5,FALSE),"")</f>
        <v/>
      </c>
      <c r="T222" t="str">
        <f>IFERROR(VLOOKUP(CONCATENATE($C222,$D222,T$1,$E222),AuxFolhas!$A:$E,5,FALSE),"")</f>
        <v/>
      </c>
      <c r="U222">
        <f t="shared" si="15"/>
        <v>1</v>
      </c>
    </row>
    <row r="223" spans="1:21" hidden="1">
      <c r="A223" t="str">
        <f t="shared" si="13"/>
        <v>10.1-9</v>
      </c>
      <c r="B223">
        <f t="shared" si="14"/>
        <v>9</v>
      </c>
      <c r="C223">
        <v>10</v>
      </c>
      <c r="D223" t="s">
        <v>2950</v>
      </c>
      <c r="E223" t="s">
        <v>1114</v>
      </c>
      <c r="F223" t="s">
        <v>1163</v>
      </c>
      <c r="H223">
        <f t="shared" si="16"/>
        <v>6690</v>
      </c>
      <c r="I223" t="str">
        <f>IFERROR(VLOOKUP(CONCATENATE($C223,$D223,I$1,$E223),AuxFolhas!$A:$E,5,FALSE),"")</f>
        <v/>
      </c>
      <c r="J223" t="str">
        <f>IFERROR(VLOOKUP(CONCATENATE($C223,$D223,J$1,$E223),AuxFolhas!$A:$E,5,FALSE),"")</f>
        <v/>
      </c>
      <c r="K223" t="str">
        <f>IFERROR(VLOOKUP(CONCATENATE($C223,$D223,K$1,$E223),AuxFolhas!$A:$E,5,FALSE),"")</f>
        <v/>
      </c>
      <c r="L223" t="str">
        <f>IFERROR(VLOOKUP(CONCATENATE($C223,$D223,L$1,$E223),AuxFolhas!$A:$E,5,FALSE),"")</f>
        <v/>
      </c>
      <c r="M223" t="str">
        <f>IFERROR(VLOOKUP(CONCATENATE($C223,$D223,M$1,$E223),AuxFolhas!$A:$E,5,FALSE),"")</f>
        <v/>
      </c>
      <c r="N223" t="str">
        <f>IFERROR(VLOOKUP(CONCATENATE($C223,$D223,N$1,$E223),AuxFolhas!$A:$E,5,FALSE),"")</f>
        <v/>
      </c>
      <c r="O223" t="str">
        <f>IFERROR(VLOOKUP(CONCATENATE($C223,$D223,O$1,$E223),AuxFolhas!$A:$E,5,FALSE),"")</f>
        <v/>
      </c>
      <c r="P223" t="str">
        <f>IFERROR(VLOOKUP(CONCATENATE($C223,$D223,P$1,$E223),AuxFolhas!$A:$E,5,FALSE),"")</f>
        <v/>
      </c>
      <c r="Q223" t="str">
        <f>IFERROR(VLOOKUP(CONCATENATE($C223,$D223,Q$1,$E223),AuxFolhas!$A:$E,5,FALSE),"")</f>
        <v/>
      </c>
      <c r="R223">
        <f>IFERROR(VLOOKUP(CONCATENATE($C223,$D223,R$1,$E223),AuxFolhas!$A:$E,5,FALSE),"")</f>
        <v>2230</v>
      </c>
      <c r="S223">
        <f>IFERROR(VLOOKUP(CONCATENATE($C223,$D223,S$1,$E223),AuxFolhas!$A:$E,5,FALSE),"")</f>
        <v>2230</v>
      </c>
      <c r="T223">
        <f>IFERROR(VLOOKUP(CONCATENATE($C223,$D223,T$1,$E223),AuxFolhas!$A:$E,5,FALSE),"")</f>
        <v>2230</v>
      </c>
      <c r="U223">
        <f t="shared" si="15"/>
        <v>1</v>
      </c>
    </row>
    <row r="224" spans="1:21" hidden="1">
      <c r="A224" t="str">
        <f t="shared" si="13"/>
        <v>10.1-10</v>
      </c>
      <c r="B224">
        <f t="shared" si="14"/>
        <v>10</v>
      </c>
      <c r="C224">
        <v>10</v>
      </c>
      <c r="D224" t="s">
        <v>1301</v>
      </c>
      <c r="E224" t="s">
        <v>1114</v>
      </c>
      <c r="F224" t="s">
        <v>1163</v>
      </c>
      <c r="H224">
        <f t="shared" si="16"/>
        <v>2230</v>
      </c>
      <c r="I224">
        <f>IFERROR(VLOOKUP(CONCATENATE($C224,$D224,I$1,$E224),AuxFolhas!$A:$E,5,FALSE),"")</f>
        <v>2230</v>
      </c>
      <c r="J224" t="str">
        <f>IFERROR(VLOOKUP(CONCATENATE($C224,$D224,J$1,$E224),AuxFolhas!$A:$E,5,FALSE),"")</f>
        <v/>
      </c>
      <c r="K224" t="str">
        <f>IFERROR(VLOOKUP(CONCATENATE($C224,$D224,K$1,$E224),AuxFolhas!$A:$E,5,FALSE),"")</f>
        <v/>
      </c>
      <c r="L224" t="str">
        <f>IFERROR(VLOOKUP(CONCATENATE($C224,$D224,L$1,$E224),AuxFolhas!$A:$E,5,FALSE),"")</f>
        <v/>
      </c>
      <c r="M224" t="str">
        <f>IFERROR(VLOOKUP(CONCATENATE($C224,$D224,M$1,$E224),AuxFolhas!$A:$E,5,FALSE),"")</f>
        <v/>
      </c>
      <c r="N224" t="str">
        <f>IFERROR(VLOOKUP(CONCATENATE($C224,$D224,N$1,$E224),AuxFolhas!$A:$E,5,FALSE),"")</f>
        <v/>
      </c>
      <c r="O224" t="str">
        <f>IFERROR(VLOOKUP(CONCATENATE($C224,$D224,O$1,$E224),AuxFolhas!$A:$E,5,FALSE),"")</f>
        <v/>
      </c>
      <c r="P224" t="str">
        <f>IFERROR(VLOOKUP(CONCATENATE($C224,$D224,P$1,$E224),AuxFolhas!$A:$E,5,FALSE),"")</f>
        <v/>
      </c>
      <c r="Q224" t="str">
        <f>IFERROR(VLOOKUP(CONCATENATE($C224,$D224,Q$1,$E224),AuxFolhas!$A:$E,5,FALSE),"")</f>
        <v/>
      </c>
      <c r="R224" t="str">
        <f>IFERROR(VLOOKUP(CONCATENATE($C224,$D224,R$1,$E224),AuxFolhas!$A:$E,5,FALSE),"")</f>
        <v/>
      </c>
      <c r="S224" t="str">
        <f>IFERROR(VLOOKUP(CONCATENATE($C224,$D224,S$1,$E224),AuxFolhas!$A:$E,5,FALSE),"")</f>
        <v/>
      </c>
      <c r="T224" t="str">
        <f>IFERROR(VLOOKUP(CONCATENATE($C224,$D224,T$1,$E224),AuxFolhas!$A:$E,5,FALSE),"")</f>
        <v/>
      </c>
      <c r="U224">
        <f t="shared" si="15"/>
        <v>1</v>
      </c>
    </row>
    <row r="225" spans="1:21" hidden="1">
      <c r="A225" t="str">
        <f t="shared" si="13"/>
        <v>10.1-11</v>
      </c>
      <c r="B225">
        <f t="shared" si="14"/>
        <v>11</v>
      </c>
      <c r="C225">
        <v>10</v>
      </c>
      <c r="D225" t="s">
        <v>2951</v>
      </c>
      <c r="E225" t="s">
        <v>1114</v>
      </c>
      <c r="F225" t="s">
        <v>1163</v>
      </c>
      <c r="H225">
        <f t="shared" si="16"/>
        <v>6690</v>
      </c>
      <c r="I225" t="str">
        <f>IFERROR(VLOOKUP(CONCATENATE($C225,$D225,I$1,$E225),AuxFolhas!$A:$E,5,FALSE),"")</f>
        <v/>
      </c>
      <c r="J225" t="str">
        <f>IFERROR(VLOOKUP(CONCATENATE($C225,$D225,J$1,$E225),AuxFolhas!$A:$E,5,FALSE),"")</f>
        <v/>
      </c>
      <c r="K225" t="str">
        <f>IFERROR(VLOOKUP(CONCATENATE($C225,$D225,K$1,$E225),AuxFolhas!$A:$E,5,FALSE),"")</f>
        <v/>
      </c>
      <c r="L225" t="str">
        <f>IFERROR(VLOOKUP(CONCATENATE($C225,$D225,L$1,$E225),AuxFolhas!$A:$E,5,FALSE),"")</f>
        <v/>
      </c>
      <c r="M225" t="str">
        <f>IFERROR(VLOOKUP(CONCATENATE($C225,$D225,M$1,$E225),AuxFolhas!$A:$E,5,FALSE),"")</f>
        <v/>
      </c>
      <c r="N225" t="str">
        <f>IFERROR(VLOOKUP(CONCATENATE($C225,$D225,N$1,$E225),AuxFolhas!$A:$E,5,FALSE),"")</f>
        <v/>
      </c>
      <c r="O225" t="str">
        <f>IFERROR(VLOOKUP(CONCATENATE($C225,$D225,O$1,$E225),AuxFolhas!$A:$E,5,FALSE),"")</f>
        <v/>
      </c>
      <c r="P225" t="str">
        <f>IFERROR(VLOOKUP(CONCATENATE($C225,$D225,P$1,$E225),AuxFolhas!$A:$E,5,FALSE),"")</f>
        <v/>
      </c>
      <c r="Q225" t="str">
        <f>IFERROR(VLOOKUP(CONCATENATE($C225,$D225,Q$1,$E225),AuxFolhas!$A:$E,5,FALSE),"")</f>
        <v/>
      </c>
      <c r="R225">
        <f>IFERROR(VLOOKUP(CONCATENATE($C225,$D225,R$1,$E225),AuxFolhas!$A:$E,5,FALSE),"")</f>
        <v>2230</v>
      </c>
      <c r="S225">
        <f>IFERROR(VLOOKUP(CONCATENATE($C225,$D225,S$1,$E225),AuxFolhas!$A:$E,5,FALSE),"")</f>
        <v>2230</v>
      </c>
      <c r="T225">
        <f>IFERROR(VLOOKUP(CONCATENATE($C225,$D225,T$1,$E225),AuxFolhas!$A:$E,5,FALSE),"")</f>
        <v>2230</v>
      </c>
      <c r="U225">
        <f t="shared" si="15"/>
        <v>1</v>
      </c>
    </row>
    <row r="226" spans="1:21" hidden="1">
      <c r="A226" t="str">
        <f t="shared" ref="A226:A289" si="17">CONCATENATE(C226,".1-",B226)</f>
        <v>10.1-12</v>
      </c>
      <c r="B226">
        <f t="shared" ref="B226:B289" si="18">IF(C226&lt;&gt;C225,1,B225+1)</f>
        <v>12</v>
      </c>
      <c r="C226">
        <v>10</v>
      </c>
      <c r="D226" t="s">
        <v>1302</v>
      </c>
      <c r="E226" t="s">
        <v>1114</v>
      </c>
      <c r="F226" t="s">
        <v>1163</v>
      </c>
      <c r="H226">
        <f t="shared" si="16"/>
        <v>2230</v>
      </c>
      <c r="I226">
        <f>IFERROR(VLOOKUP(CONCATENATE($C226,$D226,I$1,$E226),AuxFolhas!$A:$E,5,FALSE),"")</f>
        <v>2230</v>
      </c>
      <c r="J226" t="str">
        <f>IFERROR(VLOOKUP(CONCATENATE($C226,$D226,J$1,$E226),AuxFolhas!$A:$E,5,FALSE),"")</f>
        <v/>
      </c>
      <c r="K226" t="str">
        <f>IFERROR(VLOOKUP(CONCATENATE($C226,$D226,K$1,$E226),AuxFolhas!$A:$E,5,FALSE),"")</f>
        <v/>
      </c>
      <c r="L226" t="str">
        <f>IFERROR(VLOOKUP(CONCATENATE($C226,$D226,L$1,$E226),AuxFolhas!$A:$E,5,FALSE),"")</f>
        <v/>
      </c>
      <c r="M226" t="str">
        <f>IFERROR(VLOOKUP(CONCATENATE($C226,$D226,M$1,$E226),AuxFolhas!$A:$E,5,FALSE),"")</f>
        <v/>
      </c>
      <c r="N226" t="str">
        <f>IFERROR(VLOOKUP(CONCATENATE($C226,$D226,N$1,$E226),AuxFolhas!$A:$E,5,FALSE),"")</f>
        <v/>
      </c>
      <c r="O226" t="str">
        <f>IFERROR(VLOOKUP(CONCATENATE($C226,$D226,O$1,$E226),AuxFolhas!$A:$E,5,FALSE),"")</f>
        <v/>
      </c>
      <c r="P226" t="str">
        <f>IFERROR(VLOOKUP(CONCATENATE($C226,$D226,P$1,$E226),AuxFolhas!$A:$E,5,FALSE),"")</f>
        <v/>
      </c>
      <c r="Q226" t="str">
        <f>IFERROR(VLOOKUP(CONCATENATE($C226,$D226,Q$1,$E226),AuxFolhas!$A:$E,5,FALSE),"")</f>
        <v/>
      </c>
      <c r="R226" t="str">
        <f>IFERROR(VLOOKUP(CONCATENATE($C226,$D226,R$1,$E226),AuxFolhas!$A:$E,5,FALSE),"")</f>
        <v/>
      </c>
      <c r="S226" t="str">
        <f>IFERROR(VLOOKUP(CONCATENATE($C226,$D226,S$1,$E226),AuxFolhas!$A:$E,5,FALSE),"")</f>
        <v/>
      </c>
      <c r="T226" t="str">
        <f>IFERROR(VLOOKUP(CONCATENATE($C226,$D226,T$1,$E226),AuxFolhas!$A:$E,5,FALSE),"")</f>
        <v/>
      </c>
      <c r="U226">
        <f t="shared" si="15"/>
        <v>1</v>
      </c>
    </row>
    <row r="227" spans="1:21" hidden="1">
      <c r="A227" t="str">
        <f t="shared" si="17"/>
        <v>10.1-13</v>
      </c>
      <c r="B227">
        <f t="shared" si="18"/>
        <v>13</v>
      </c>
      <c r="C227">
        <v>10</v>
      </c>
      <c r="D227" t="s">
        <v>2952</v>
      </c>
      <c r="E227" t="s">
        <v>1114</v>
      </c>
      <c r="F227" t="s">
        <v>1163</v>
      </c>
      <c r="H227">
        <f t="shared" si="16"/>
        <v>6690</v>
      </c>
      <c r="I227" t="str">
        <f>IFERROR(VLOOKUP(CONCATENATE($C227,$D227,I$1,$E227),AuxFolhas!$A:$E,5,FALSE),"")</f>
        <v/>
      </c>
      <c r="J227" t="str">
        <f>IFERROR(VLOOKUP(CONCATENATE($C227,$D227,J$1,$E227),AuxFolhas!$A:$E,5,FALSE),"")</f>
        <v/>
      </c>
      <c r="K227" t="str">
        <f>IFERROR(VLOOKUP(CONCATENATE($C227,$D227,K$1,$E227),AuxFolhas!$A:$E,5,FALSE),"")</f>
        <v/>
      </c>
      <c r="L227" t="str">
        <f>IFERROR(VLOOKUP(CONCATENATE($C227,$D227,L$1,$E227),AuxFolhas!$A:$E,5,FALSE),"")</f>
        <v/>
      </c>
      <c r="M227" t="str">
        <f>IFERROR(VLOOKUP(CONCATENATE($C227,$D227,M$1,$E227),AuxFolhas!$A:$E,5,FALSE),"")</f>
        <v/>
      </c>
      <c r="N227" t="str">
        <f>IFERROR(VLOOKUP(CONCATENATE($C227,$D227,N$1,$E227),AuxFolhas!$A:$E,5,FALSE),"")</f>
        <v/>
      </c>
      <c r="O227" t="str">
        <f>IFERROR(VLOOKUP(CONCATENATE($C227,$D227,O$1,$E227),AuxFolhas!$A:$E,5,FALSE),"")</f>
        <v/>
      </c>
      <c r="P227" t="str">
        <f>IFERROR(VLOOKUP(CONCATENATE($C227,$D227,P$1,$E227),AuxFolhas!$A:$E,5,FALSE),"")</f>
        <v/>
      </c>
      <c r="Q227" t="str">
        <f>IFERROR(VLOOKUP(CONCATENATE($C227,$D227,Q$1,$E227),AuxFolhas!$A:$E,5,FALSE),"")</f>
        <v/>
      </c>
      <c r="R227">
        <f>IFERROR(VLOOKUP(CONCATENATE($C227,$D227,R$1,$E227),AuxFolhas!$A:$E,5,FALSE),"")</f>
        <v>2230</v>
      </c>
      <c r="S227">
        <f>IFERROR(VLOOKUP(CONCATENATE($C227,$D227,S$1,$E227),AuxFolhas!$A:$E,5,FALSE),"")</f>
        <v>2230</v>
      </c>
      <c r="T227">
        <f>IFERROR(VLOOKUP(CONCATENATE($C227,$D227,T$1,$E227),AuxFolhas!$A:$E,5,FALSE),"")</f>
        <v>2230</v>
      </c>
      <c r="U227">
        <f t="shared" si="15"/>
        <v>1</v>
      </c>
    </row>
    <row r="228" spans="1:21" hidden="1">
      <c r="A228" t="str">
        <f t="shared" si="17"/>
        <v>10.1-14</v>
      </c>
      <c r="B228">
        <f t="shared" si="18"/>
        <v>14</v>
      </c>
      <c r="C228">
        <v>10</v>
      </c>
      <c r="D228" t="s">
        <v>1292</v>
      </c>
      <c r="E228" t="s">
        <v>1162</v>
      </c>
      <c r="F228" t="s">
        <v>1163</v>
      </c>
      <c r="H228">
        <f t="shared" si="16"/>
        <v>39360</v>
      </c>
      <c r="I228">
        <f>IFERROR(VLOOKUP(CONCATENATE($C228,$D228,I$1,$E228),AuxFolhas!$A:$E,5,FALSE),"")</f>
        <v>3280</v>
      </c>
      <c r="J228">
        <f>IFERROR(VLOOKUP(CONCATENATE($C228,$D228,J$1,$E228),AuxFolhas!$A:$E,5,FALSE),"")</f>
        <v>3280</v>
      </c>
      <c r="K228">
        <f>IFERROR(VLOOKUP(CONCATENATE($C228,$D228,K$1,$E228),AuxFolhas!$A:$E,5,FALSE),"")</f>
        <v>3280</v>
      </c>
      <c r="L228">
        <f>IFERROR(VLOOKUP(CONCATENATE($C228,$D228,L$1,$E228),AuxFolhas!$A:$E,5,FALSE),"")</f>
        <v>3280</v>
      </c>
      <c r="M228">
        <f>IFERROR(VLOOKUP(CONCATENATE($C228,$D228,M$1,$E228),AuxFolhas!$A:$E,5,FALSE),"")</f>
        <v>3280</v>
      </c>
      <c r="N228">
        <f>IFERROR(VLOOKUP(CONCATENATE($C228,$D228,N$1,$E228),AuxFolhas!$A:$E,5,FALSE),"")</f>
        <v>3280</v>
      </c>
      <c r="O228">
        <f>IFERROR(VLOOKUP(CONCATENATE($C228,$D228,O$1,$E228),AuxFolhas!$A:$E,5,FALSE),"")</f>
        <v>3280</v>
      </c>
      <c r="P228">
        <f>IFERROR(VLOOKUP(CONCATENATE($C228,$D228,P$1,$E228),AuxFolhas!$A:$E,5,FALSE),"")</f>
        <v>3280</v>
      </c>
      <c r="Q228">
        <f>IFERROR(VLOOKUP(CONCATENATE($C228,$D228,Q$1,$E228),AuxFolhas!$A:$E,5,FALSE),"")</f>
        <v>3280</v>
      </c>
      <c r="R228">
        <f>IFERROR(VLOOKUP(CONCATENATE($C228,$D228,R$1,$E228),AuxFolhas!$A:$E,5,FALSE),"")</f>
        <v>3280</v>
      </c>
      <c r="S228">
        <f>IFERROR(VLOOKUP(CONCATENATE($C228,$D228,S$1,$E228),AuxFolhas!$A:$E,5,FALSE),"")</f>
        <v>3280</v>
      </c>
      <c r="T228">
        <f>IFERROR(VLOOKUP(CONCATENATE($C228,$D228,T$1,$E228),AuxFolhas!$A:$E,5,FALSE),"")</f>
        <v>3280</v>
      </c>
      <c r="U228">
        <f t="shared" si="15"/>
        <v>1</v>
      </c>
    </row>
    <row r="229" spans="1:21" hidden="1">
      <c r="A229" t="str">
        <f t="shared" si="17"/>
        <v>10.1-15</v>
      </c>
      <c r="B229">
        <f t="shared" si="18"/>
        <v>15</v>
      </c>
      <c r="C229">
        <v>10</v>
      </c>
      <c r="D229" t="s">
        <v>2362</v>
      </c>
      <c r="E229" t="s">
        <v>1162</v>
      </c>
      <c r="F229" t="s">
        <v>1163</v>
      </c>
      <c r="H229">
        <f t="shared" si="16"/>
        <v>22960</v>
      </c>
      <c r="I229" t="str">
        <f>IFERROR(VLOOKUP(CONCATENATE($C229,$D229,I$1,$E229),AuxFolhas!$A:$E,5,FALSE),"")</f>
        <v/>
      </c>
      <c r="J229">
        <f>IFERROR(VLOOKUP(CONCATENATE($C229,$D229,J$1,$E229),AuxFolhas!$A:$E,5,FALSE),"")</f>
        <v>3280</v>
      </c>
      <c r="K229">
        <f>IFERROR(VLOOKUP(CONCATENATE($C229,$D229,K$1,$E229),AuxFolhas!$A:$E,5,FALSE),"")</f>
        <v>3280</v>
      </c>
      <c r="L229">
        <f>IFERROR(VLOOKUP(CONCATENATE($C229,$D229,L$1,$E229),AuxFolhas!$A:$E,5,FALSE),"")</f>
        <v>3280</v>
      </c>
      <c r="M229">
        <f>IFERROR(VLOOKUP(CONCATENATE($C229,$D229,M$1,$E229),AuxFolhas!$A:$E,5,FALSE),"")</f>
        <v>3280</v>
      </c>
      <c r="N229">
        <f>IFERROR(VLOOKUP(CONCATENATE($C229,$D229,N$1,$E229),AuxFolhas!$A:$E,5,FALSE),"")</f>
        <v>3280</v>
      </c>
      <c r="O229">
        <f>IFERROR(VLOOKUP(CONCATENATE($C229,$D229,O$1,$E229),AuxFolhas!$A:$E,5,FALSE),"")</f>
        <v>3280</v>
      </c>
      <c r="P229">
        <f>IFERROR(VLOOKUP(CONCATENATE($C229,$D229,P$1,$E229),AuxFolhas!$A:$E,5,FALSE),"")</f>
        <v>3280</v>
      </c>
      <c r="Q229" t="str">
        <f>IFERROR(VLOOKUP(CONCATENATE($C229,$D229,Q$1,$E229),AuxFolhas!$A:$E,5,FALSE),"")</f>
        <v/>
      </c>
      <c r="R229" t="str">
        <f>IFERROR(VLOOKUP(CONCATENATE($C229,$D229,R$1,$E229),AuxFolhas!$A:$E,5,FALSE),"")</f>
        <v/>
      </c>
      <c r="S229" t="str">
        <f>IFERROR(VLOOKUP(CONCATENATE($C229,$D229,S$1,$E229),AuxFolhas!$A:$E,5,FALSE),"")</f>
        <v/>
      </c>
      <c r="T229" t="str">
        <f>IFERROR(VLOOKUP(CONCATENATE($C229,$D229,T$1,$E229),AuxFolhas!$A:$E,5,FALSE),"")</f>
        <v/>
      </c>
      <c r="U229">
        <f t="shared" si="15"/>
        <v>1</v>
      </c>
    </row>
    <row r="230" spans="1:21" hidden="1">
      <c r="A230" t="str">
        <f t="shared" si="17"/>
        <v>10.1-16</v>
      </c>
      <c r="B230">
        <f t="shared" si="18"/>
        <v>16</v>
      </c>
      <c r="C230">
        <v>10</v>
      </c>
      <c r="D230" t="s">
        <v>1293</v>
      </c>
      <c r="E230" t="s">
        <v>1162</v>
      </c>
      <c r="F230" t="s">
        <v>1163</v>
      </c>
      <c r="H230">
        <f t="shared" si="16"/>
        <v>39360</v>
      </c>
      <c r="I230">
        <f>IFERROR(VLOOKUP(CONCATENATE($C230,$D230,I$1,$E230),AuxFolhas!$A:$E,5,FALSE),"")</f>
        <v>3280</v>
      </c>
      <c r="J230">
        <f>IFERROR(VLOOKUP(CONCATENATE($C230,$D230,J$1,$E230),AuxFolhas!$A:$E,5,FALSE),"")</f>
        <v>3280</v>
      </c>
      <c r="K230">
        <f>IFERROR(VLOOKUP(CONCATENATE($C230,$D230,K$1,$E230),AuxFolhas!$A:$E,5,FALSE),"")</f>
        <v>3280</v>
      </c>
      <c r="L230">
        <f>IFERROR(VLOOKUP(CONCATENATE($C230,$D230,L$1,$E230),AuxFolhas!$A:$E,5,FALSE),"")</f>
        <v>3280</v>
      </c>
      <c r="M230">
        <f>IFERROR(VLOOKUP(CONCATENATE($C230,$D230,M$1,$E230),AuxFolhas!$A:$E,5,FALSE),"")</f>
        <v>3280</v>
      </c>
      <c r="N230">
        <f>IFERROR(VLOOKUP(CONCATENATE($C230,$D230,N$1,$E230),AuxFolhas!$A:$E,5,FALSE),"")</f>
        <v>3280</v>
      </c>
      <c r="O230">
        <f>IFERROR(VLOOKUP(CONCATENATE($C230,$D230,O$1,$E230),AuxFolhas!$A:$E,5,FALSE),"")</f>
        <v>3280</v>
      </c>
      <c r="P230">
        <f>IFERROR(VLOOKUP(CONCATENATE($C230,$D230,P$1,$E230),AuxFolhas!$A:$E,5,FALSE),"")</f>
        <v>3280</v>
      </c>
      <c r="Q230">
        <f>IFERROR(VLOOKUP(CONCATENATE($C230,$D230,Q$1,$E230),AuxFolhas!$A:$E,5,FALSE),"")</f>
        <v>3280</v>
      </c>
      <c r="R230">
        <f>IFERROR(VLOOKUP(CONCATENATE($C230,$D230,R$1,$E230),AuxFolhas!$A:$E,5,FALSE),"")</f>
        <v>3280</v>
      </c>
      <c r="S230">
        <f>IFERROR(VLOOKUP(CONCATENATE($C230,$D230,S$1,$E230),AuxFolhas!$A:$E,5,FALSE),"")</f>
        <v>3280</v>
      </c>
      <c r="T230">
        <f>IFERROR(VLOOKUP(CONCATENATE($C230,$D230,T$1,$E230),AuxFolhas!$A:$E,5,FALSE),"")</f>
        <v>3280</v>
      </c>
      <c r="U230">
        <f t="shared" si="15"/>
        <v>1</v>
      </c>
    </row>
    <row r="231" spans="1:21" hidden="1">
      <c r="A231" t="str">
        <f t="shared" si="17"/>
        <v>10.1-17</v>
      </c>
      <c r="B231">
        <f t="shared" si="18"/>
        <v>17</v>
      </c>
      <c r="C231">
        <v>10</v>
      </c>
      <c r="D231" t="s">
        <v>2364</v>
      </c>
      <c r="E231" t="s">
        <v>1165</v>
      </c>
      <c r="F231" t="s">
        <v>1163</v>
      </c>
      <c r="H231">
        <f t="shared" si="16"/>
        <v>48880</v>
      </c>
      <c r="I231" t="str">
        <f>IFERROR(VLOOKUP(CONCATENATE($C231,$D231,I$1,$E231),AuxFolhas!$A:$E,5,FALSE),"")</f>
        <v/>
      </c>
      <c r="J231" t="str">
        <f>IFERROR(VLOOKUP(CONCATENATE($C231,$D231,J$1,$E231),AuxFolhas!$A:$E,5,FALSE),"")</f>
        <v/>
      </c>
      <c r="K231" t="str">
        <f>IFERROR(VLOOKUP(CONCATENATE($C231,$D231,K$1,$E231),AuxFolhas!$A:$E,5,FALSE),"")</f>
        <v/>
      </c>
      <c r="L231" t="str">
        <f>IFERROR(VLOOKUP(CONCATENATE($C231,$D231,L$1,$E231),AuxFolhas!$A:$E,5,FALSE),"")</f>
        <v/>
      </c>
      <c r="M231">
        <f>IFERROR(VLOOKUP(CONCATENATE($C231,$D231,M$1,$E231),AuxFolhas!$A:$E,5,FALSE),"")</f>
        <v>6110</v>
      </c>
      <c r="N231">
        <f>IFERROR(VLOOKUP(CONCATENATE($C231,$D231,N$1,$E231),AuxFolhas!$A:$E,5,FALSE),"")</f>
        <v>6110</v>
      </c>
      <c r="O231">
        <f>IFERROR(VLOOKUP(CONCATENATE($C231,$D231,O$1,$E231),AuxFolhas!$A:$E,5,FALSE),"")</f>
        <v>6110</v>
      </c>
      <c r="P231">
        <f>IFERROR(VLOOKUP(CONCATENATE($C231,$D231,P$1,$E231),AuxFolhas!$A:$E,5,FALSE),"")</f>
        <v>6110</v>
      </c>
      <c r="Q231">
        <f>IFERROR(VLOOKUP(CONCATENATE($C231,$D231,Q$1,$E231),AuxFolhas!$A:$E,5,FALSE),"")</f>
        <v>6110</v>
      </c>
      <c r="R231">
        <f>IFERROR(VLOOKUP(CONCATENATE($C231,$D231,R$1,$E231),AuxFolhas!$A:$E,5,FALSE),"")</f>
        <v>6110</v>
      </c>
      <c r="S231">
        <f>IFERROR(VLOOKUP(CONCATENATE($C231,$D231,S$1,$E231),AuxFolhas!$A:$E,5,FALSE),"")</f>
        <v>6110</v>
      </c>
      <c r="T231">
        <f>IFERROR(VLOOKUP(CONCATENATE($C231,$D231,T$1,$E231),AuxFolhas!$A:$E,5,FALSE),"")</f>
        <v>6110</v>
      </c>
      <c r="U231">
        <f t="shared" si="15"/>
        <v>1</v>
      </c>
    </row>
    <row r="232" spans="1:21" hidden="1">
      <c r="A232" t="str">
        <f t="shared" si="17"/>
        <v>10.1-18</v>
      </c>
      <c r="B232">
        <f t="shared" si="18"/>
        <v>18</v>
      </c>
      <c r="C232">
        <v>10</v>
      </c>
      <c r="D232" t="s">
        <v>1290</v>
      </c>
      <c r="E232" t="s">
        <v>1117</v>
      </c>
      <c r="F232" t="s">
        <v>1159</v>
      </c>
      <c r="H232">
        <f t="shared" si="16"/>
        <v>9840</v>
      </c>
      <c r="I232">
        <f>IFERROR(VLOOKUP(CONCATENATE($C232,$D232,I$1,$E232),AuxFolhas!$A:$E,5,FALSE),"")</f>
        <v>820</v>
      </c>
      <c r="J232">
        <f>IFERROR(VLOOKUP(CONCATENATE($C232,$D232,J$1,$E232),AuxFolhas!$A:$E,5,FALSE),"")</f>
        <v>820</v>
      </c>
      <c r="K232">
        <f>IFERROR(VLOOKUP(CONCATENATE($C232,$D232,K$1,$E232),AuxFolhas!$A:$E,5,FALSE),"")</f>
        <v>820</v>
      </c>
      <c r="L232">
        <f>IFERROR(VLOOKUP(CONCATENATE($C232,$D232,L$1,$E232),AuxFolhas!$A:$E,5,FALSE),"")</f>
        <v>820</v>
      </c>
      <c r="M232">
        <f>IFERROR(VLOOKUP(CONCATENATE($C232,$D232,M$1,$E232),AuxFolhas!$A:$E,5,FALSE),"")</f>
        <v>820</v>
      </c>
      <c r="N232">
        <f>IFERROR(VLOOKUP(CONCATENATE($C232,$D232,N$1,$E232),AuxFolhas!$A:$E,5,FALSE),"")</f>
        <v>820</v>
      </c>
      <c r="O232">
        <f>IFERROR(VLOOKUP(CONCATENATE($C232,$D232,O$1,$E232),AuxFolhas!$A:$E,5,FALSE),"")</f>
        <v>820</v>
      </c>
      <c r="P232">
        <f>IFERROR(VLOOKUP(CONCATENATE($C232,$D232,P$1,$E232),AuxFolhas!$A:$E,5,FALSE),"")</f>
        <v>820</v>
      </c>
      <c r="Q232">
        <f>IFERROR(VLOOKUP(CONCATENATE($C232,$D232,Q$1,$E232),AuxFolhas!$A:$E,5,FALSE),"")</f>
        <v>820</v>
      </c>
      <c r="R232">
        <f>IFERROR(VLOOKUP(CONCATENATE($C232,$D232,R$1,$E232),AuxFolhas!$A:$E,5,FALSE),"")</f>
        <v>820</v>
      </c>
      <c r="S232">
        <f>IFERROR(VLOOKUP(CONCATENATE($C232,$D232,S$1,$E232),AuxFolhas!$A:$E,5,FALSE),"")</f>
        <v>820</v>
      </c>
      <c r="T232">
        <f>IFERROR(VLOOKUP(CONCATENATE($C232,$D232,T$1,$E232),AuxFolhas!$A:$E,5,FALSE),"")</f>
        <v>820</v>
      </c>
      <c r="U232">
        <f t="shared" si="15"/>
        <v>1</v>
      </c>
    </row>
    <row r="233" spans="1:21" hidden="1">
      <c r="A233" t="str">
        <f t="shared" si="17"/>
        <v>10.1-19</v>
      </c>
      <c r="B233">
        <f t="shared" si="18"/>
        <v>19</v>
      </c>
      <c r="C233">
        <v>10</v>
      </c>
      <c r="D233" t="s">
        <v>1303</v>
      </c>
      <c r="E233" t="s">
        <v>1115</v>
      </c>
      <c r="F233" t="s">
        <v>1159</v>
      </c>
      <c r="H233">
        <f t="shared" si="16"/>
        <v>93000</v>
      </c>
      <c r="I233">
        <f>IFERROR(VLOOKUP(CONCATENATE($C233,$D233,I$1,$E233),AuxFolhas!$A:$E,5,FALSE),"")</f>
        <v>7750</v>
      </c>
      <c r="J233">
        <f>IFERROR(VLOOKUP(CONCATENATE($C233,$D233,J$1,$E233),AuxFolhas!$A:$E,5,FALSE),"")</f>
        <v>7750</v>
      </c>
      <c r="K233">
        <f>IFERROR(VLOOKUP(CONCATENATE($C233,$D233,K$1,$E233),AuxFolhas!$A:$E,5,FALSE),"")</f>
        <v>7750</v>
      </c>
      <c r="L233">
        <f>IFERROR(VLOOKUP(CONCATENATE($C233,$D233,L$1,$E233),AuxFolhas!$A:$E,5,FALSE),"")</f>
        <v>7750</v>
      </c>
      <c r="M233">
        <f>IFERROR(VLOOKUP(CONCATENATE($C233,$D233,M$1,$E233),AuxFolhas!$A:$E,5,FALSE),"")</f>
        <v>7750</v>
      </c>
      <c r="N233">
        <f>IFERROR(VLOOKUP(CONCATENATE($C233,$D233,N$1,$E233),AuxFolhas!$A:$E,5,FALSE),"")</f>
        <v>7750</v>
      </c>
      <c r="O233">
        <f>IFERROR(VLOOKUP(CONCATENATE($C233,$D233,O$1,$E233),AuxFolhas!$A:$E,5,FALSE),"")</f>
        <v>7750</v>
      </c>
      <c r="P233">
        <f>IFERROR(VLOOKUP(CONCATENATE($C233,$D233,P$1,$E233),AuxFolhas!$A:$E,5,FALSE),"")</f>
        <v>7750</v>
      </c>
      <c r="Q233">
        <f>IFERROR(VLOOKUP(CONCATENATE($C233,$D233,Q$1,$E233),AuxFolhas!$A:$E,5,FALSE),"")</f>
        <v>7750</v>
      </c>
      <c r="R233">
        <f>IFERROR(VLOOKUP(CONCATENATE($C233,$D233,R$1,$E233),AuxFolhas!$A:$E,5,FALSE),"")</f>
        <v>7750</v>
      </c>
      <c r="S233">
        <f>IFERROR(VLOOKUP(CONCATENATE($C233,$D233,S$1,$E233),AuxFolhas!$A:$E,5,FALSE),"")</f>
        <v>7750</v>
      </c>
      <c r="T233">
        <f>IFERROR(VLOOKUP(CONCATENATE($C233,$D233,T$1,$E233),AuxFolhas!$A:$E,5,FALSE),"")</f>
        <v>7750</v>
      </c>
      <c r="U233">
        <f t="shared" si="15"/>
        <v>1</v>
      </c>
    </row>
    <row r="234" spans="1:21">
      <c r="A234" t="str">
        <f t="shared" si="17"/>
        <v>10.1-20</v>
      </c>
      <c r="B234">
        <f t="shared" si="18"/>
        <v>20</v>
      </c>
      <c r="C234">
        <v>10</v>
      </c>
      <c r="D234" t="s">
        <v>1291</v>
      </c>
      <c r="E234" t="s">
        <v>1113</v>
      </c>
      <c r="F234" t="s">
        <v>1159</v>
      </c>
      <c r="H234">
        <f t="shared" si="16"/>
        <v>33600</v>
      </c>
      <c r="I234">
        <f>IFERROR(VLOOKUP(CONCATENATE($C234,$D234,I$1,$E234),AuxFolhas!$A:$E,5,FALSE),"")</f>
        <v>2800</v>
      </c>
      <c r="J234">
        <f>IFERROR(VLOOKUP(CONCATENATE($C234,$D234,J$1,$E234),AuxFolhas!$A:$E,5,FALSE),"")</f>
        <v>2800</v>
      </c>
      <c r="K234">
        <f>IFERROR(VLOOKUP(CONCATENATE($C234,$D234,K$1,$E234),AuxFolhas!$A:$E,5,FALSE),"")</f>
        <v>2800</v>
      </c>
      <c r="L234">
        <f>IFERROR(VLOOKUP(CONCATENATE($C234,$D234,L$1,$E234),AuxFolhas!$A:$E,5,FALSE),"")</f>
        <v>2800</v>
      </c>
      <c r="M234">
        <f>IFERROR(VLOOKUP(CONCATENATE($C234,$D234,M$1,$E234),AuxFolhas!$A:$E,5,FALSE),"")</f>
        <v>2800</v>
      </c>
      <c r="N234">
        <f>IFERROR(VLOOKUP(CONCATENATE($C234,$D234,N$1,$E234),AuxFolhas!$A:$E,5,FALSE),"")</f>
        <v>2800</v>
      </c>
      <c r="O234">
        <f>IFERROR(VLOOKUP(CONCATENATE($C234,$D234,O$1,$E234),AuxFolhas!$A:$E,5,FALSE),"")</f>
        <v>2800</v>
      </c>
      <c r="P234">
        <f>IFERROR(VLOOKUP(CONCATENATE($C234,$D234,P$1,$E234),AuxFolhas!$A:$E,5,FALSE),"")</f>
        <v>2800</v>
      </c>
      <c r="Q234">
        <f>IFERROR(VLOOKUP(CONCATENATE($C234,$D234,Q$1,$E234),AuxFolhas!$A:$E,5,FALSE),"")</f>
        <v>2800</v>
      </c>
      <c r="R234">
        <f>IFERROR(VLOOKUP(CONCATENATE($C234,$D234,R$1,$E234),AuxFolhas!$A:$E,5,FALSE),"")</f>
        <v>2800</v>
      </c>
      <c r="S234">
        <f>IFERROR(VLOOKUP(CONCATENATE($C234,$D234,S$1,$E234),AuxFolhas!$A:$E,5,FALSE),"")</f>
        <v>2800</v>
      </c>
      <c r="T234">
        <f>IFERROR(VLOOKUP(CONCATENATE($C234,$D234,T$1,$E234),AuxFolhas!$A:$E,5,FALSE),"")</f>
        <v>2800</v>
      </c>
      <c r="U234">
        <f t="shared" si="15"/>
        <v>1</v>
      </c>
    </row>
    <row r="235" spans="1:21" hidden="1">
      <c r="A235" t="str">
        <f t="shared" si="17"/>
        <v>11.1-1</v>
      </c>
      <c r="B235">
        <f t="shared" si="18"/>
        <v>1</v>
      </c>
      <c r="C235">
        <v>11</v>
      </c>
      <c r="D235" t="s">
        <v>1308</v>
      </c>
      <c r="E235" t="s">
        <v>1112</v>
      </c>
      <c r="F235" t="s">
        <v>1163</v>
      </c>
      <c r="H235">
        <f t="shared" si="16"/>
        <v>1800</v>
      </c>
      <c r="I235">
        <f>IFERROR(VLOOKUP(CONCATENATE($C235,$D235,I$1,$E235),AuxFolhas!$A:$E,5,FALSE),"")</f>
        <v>600</v>
      </c>
      <c r="J235">
        <f>IFERROR(VLOOKUP(CONCATENATE($C235,$D235,J$1,$E235),AuxFolhas!$A:$E,5,FALSE),"")</f>
        <v>600</v>
      </c>
      <c r="K235">
        <f>IFERROR(VLOOKUP(CONCATENATE($C235,$D235,K$1,$E235),AuxFolhas!$A:$E,5,FALSE),"")</f>
        <v>600</v>
      </c>
      <c r="L235" t="str">
        <f>IFERROR(VLOOKUP(CONCATENATE($C235,$D235,L$1,$E235),AuxFolhas!$A:$E,5,FALSE),"")</f>
        <v/>
      </c>
      <c r="M235" t="str">
        <f>IFERROR(VLOOKUP(CONCATENATE($C235,$D235,M$1,$E235),AuxFolhas!$A:$E,5,FALSE),"")</f>
        <v/>
      </c>
      <c r="N235" t="str">
        <f>IFERROR(VLOOKUP(CONCATENATE($C235,$D235,N$1,$E235),AuxFolhas!$A:$E,5,FALSE),"")</f>
        <v/>
      </c>
      <c r="O235" t="str">
        <f>IFERROR(VLOOKUP(CONCATENATE($C235,$D235,O$1,$E235),AuxFolhas!$A:$E,5,FALSE),"")</f>
        <v/>
      </c>
      <c r="P235" t="str">
        <f>IFERROR(VLOOKUP(CONCATENATE($C235,$D235,P$1,$E235),AuxFolhas!$A:$E,5,FALSE),"")</f>
        <v/>
      </c>
      <c r="Q235" t="str">
        <f>IFERROR(VLOOKUP(CONCATENATE($C235,$D235,Q$1,$E235),AuxFolhas!$A:$E,5,FALSE),"")</f>
        <v/>
      </c>
      <c r="R235" t="str">
        <f>IFERROR(VLOOKUP(CONCATENATE($C235,$D235,R$1,$E235),AuxFolhas!$A:$E,5,FALSE),"")</f>
        <v/>
      </c>
      <c r="S235" t="str">
        <f>IFERROR(VLOOKUP(CONCATENATE($C235,$D235,S$1,$E235),AuxFolhas!$A:$E,5,FALSE),"")</f>
        <v/>
      </c>
      <c r="T235" t="str">
        <f>IFERROR(VLOOKUP(CONCATENATE($C235,$D235,T$1,$E235),AuxFolhas!$A:$E,5,FALSE),"")</f>
        <v/>
      </c>
      <c r="U235">
        <f t="shared" si="15"/>
        <v>1</v>
      </c>
    </row>
    <row r="236" spans="1:21" hidden="1">
      <c r="A236" t="str">
        <f t="shared" si="17"/>
        <v>11.1-2</v>
      </c>
      <c r="B236">
        <f t="shared" si="18"/>
        <v>2</v>
      </c>
      <c r="C236">
        <v>11</v>
      </c>
      <c r="D236" t="s">
        <v>1309</v>
      </c>
      <c r="E236" t="s">
        <v>1112</v>
      </c>
      <c r="F236" t="s">
        <v>1163</v>
      </c>
      <c r="H236">
        <f t="shared" si="16"/>
        <v>7200</v>
      </c>
      <c r="I236">
        <f>IFERROR(VLOOKUP(CONCATENATE($C236,$D236,I$1,$E236),AuxFolhas!$A:$E,5,FALSE),"")</f>
        <v>600</v>
      </c>
      <c r="J236">
        <f>IFERROR(VLOOKUP(CONCATENATE($C236,$D236,J$1,$E236),AuxFolhas!$A:$E,5,FALSE),"")</f>
        <v>600</v>
      </c>
      <c r="K236">
        <f>IFERROR(VLOOKUP(CONCATENATE($C236,$D236,K$1,$E236),AuxFolhas!$A:$E,5,FALSE),"")</f>
        <v>600</v>
      </c>
      <c r="L236">
        <f>IFERROR(VLOOKUP(CONCATENATE($C236,$D236,L$1,$E236),AuxFolhas!$A:$E,5,FALSE),"")</f>
        <v>600</v>
      </c>
      <c r="M236">
        <f>IFERROR(VLOOKUP(CONCATENATE($C236,$D236,M$1,$E236),AuxFolhas!$A:$E,5,FALSE),"")</f>
        <v>600</v>
      </c>
      <c r="N236">
        <f>IFERROR(VLOOKUP(CONCATENATE($C236,$D236,N$1,$E236),AuxFolhas!$A:$E,5,FALSE),"")</f>
        <v>600</v>
      </c>
      <c r="O236">
        <f>IFERROR(VLOOKUP(CONCATENATE($C236,$D236,O$1,$E236),AuxFolhas!$A:$E,5,FALSE),"")</f>
        <v>600</v>
      </c>
      <c r="P236">
        <f>IFERROR(VLOOKUP(CONCATENATE($C236,$D236,P$1,$E236),AuxFolhas!$A:$E,5,FALSE),"")</f>
        <v>600</v>
      </c>
      <c r="Q236">
        <f>IFERROR(VLOOKUP(CONCATENATE($C236,$D236,Q$1,$E236),AuxFolhas!$A:$E,5,FALSE),"")</f>
        <v>600</v>
      </c>
      <c r="R236">
        <f>IFERROR(VLOOKUP(CONCATENATE($C236,$D236,R$1,$E236),AuxFolhas!$A:$E,5,FALSE),"")</f>
        <v>600</v>
      </c>
      <c r="S236">
        <f>IFERROR(VLOOKUP(CONCATENATE($C236,$D236,S$1,$E236),AuxFolhas!$A:$E,5,FALSE),"")</f>
        <v>600</v>
      </c>
      <c r="T236">
        <f>IFERROR(VLOOKUP(CONCATENATE($C236,$D236,T$1,$E236),AuxFolhas!$A:$E,5,FALSE),"")</f>
        <v>600</v>
      </c>
      <c r="U236">
        <f t="shared" si="15"/>
        <v>1</v>
      </c>
    </row>
    <row r="237" spans="1:21" hidden="1">
      <c r="A237" t="str">
        <f t="shared" si="17"/>
        <v>11.1-3</v>
      </c>
      <c r="B237">
        <f t="shared" si="18"/>
        <v>3</v>
      </c>
      <c r="C237">
        <v>11</v>
      </c>
      <c r="D237" t="s">
        <v>1310</v>
      </c>
      <c r="E237" t="s">
        <v>1112</v>
      </c>
      <c r="F237" t="s">
        <v>1163</v>
      </c>
      <c r="H237">
        <f t="shared" si="16"/>
        <v>7200</v>
      </c>
      <c r="I237">
        <f>IFERROR(VLOOKUP(CONCATENATE($C237,$D237,I$1,$E237),AuxFolhas!$A:$E,5,FALSE),"")</f>
        <v>600</v>
      </c>
      <c r="J237">
        <f>IFERROR(VLOOKUP(CONCATENATE($C237,$D237,J$1,$E237),AuxFolhas!$A:$E,5,FALSE),"")</f>
        <v>600</v>
      </c>
      <c r="K237">
        <f>IFERROR(VLOOKUP(CONCATENATE($C237,$D237,K$1,$E237),AuxFolhas!$A:$E,5,FALSE),"")</f>
        <v>600</v>
      </c>
      <c r="L237">
        <f>IFERROR(VLOOKUP(CONCATENATE($C237,$D237,L$1,$E237),AuxFolhas!$A:$E,5,FALSE),"")</f>
        <v>600</v>
      </c>
      <c r="M237">
        <f>IFERROR(VLOOKUP(CONCATENATE($C237,$D237,M$1,$E237),AuxFolhas!$A:$E,5,FALSE),"")</f>
        <v>600</v>
      </c>
      <c r="N237">
        <f>IFERROR(VLOOKUP(CONCATENATE($C237,$D237,N$1,$E237),AuxFolhas!$A:$E,5,FALSE),"")</f>
        <v>600</v>
      </c>
      <c r="O237">
        <f>IFERROR(VLOOKUP(CONCATENATE($C237,$D237,O$1,$E237),AuxFolhas!$A:$E,5,FALSE),"")</f>
        <v>600</v>
      </c>
      <c r="P237">
        <f>IFERROR(VLOOKUP(CONCATENATE($C237,$D237,P$1,$E237),AuxFolhas!$A:$E,5,FALSE),"")</f>
        <v>600</v>
      </c>
      <c r="Q237">
        <f>IFERROR(VLOOKUP(CONCATENATE($C237,$D237,Q$1,$E237),AuxFolhas!$A:$E,5,FALSE),"")</f>
        <v>600</v>
      </c>
      <c r="R237">
        <f>IFERROR(VLOOKUP(CONCATENATE($C237,$D237,R$1,$E237),AuxFolhas!$A:$E,5,FALSE),"")</f>
        <v>600</v>
      </c>
      <c r="S237">
        <f>IFERROR(VLOOKUP(CONCATENATE($C237,$D237,S$1,$E237),AuxFolhas!$A:$E,5,FALSE),"")</f>
        <v>600</v>
      </c>
      <c r="T237">
        <f>IFERROR(VLOOKUP(CONCATENATE($C237,$D237,T$1,$E237),AuxFolhas!$A:$E,5,FALSE),"")</f>
        <v>600</v>
      </c>
      <c r="U237">
        <f t="shared" si="15"/>
        <v>1</v>
      </c>
    </row>
    <row r="238" spans="1:21" hidden="1">
      <c r="A238" t="str">
        <f t="shared" si="17"/>
        <v>11.1-4</v>
      </c>
      <c r="B238">
        <f t="shared" si="18"/>
        <v>4</v>
      </c>
      <c r="C238">
        <v>11</v>
      </c>
      <c r="D238" t="s">
        <v>1311</v>
      </c>
      <c r="E238" t="s">
        <v>1112</v>
      </c>
      <c r="F238" t="s">
        <v>1163</v>
      </c>
      <c r="H238">
        <f t="shared" si="16"/>
        <v>7200</v>
      </c>
      <c r="I238">
        <f>IFERROR(VLOOKUP(CONCATENATE($C238,$D238,I$1,$E238),AuxFolhas!$A:$E,5,FALSE),"")</f>
        <v>600</v>
      </c>
      <c r="J238">
        <f>IFERROR(VLOOKUP(CONCATENATE($C238,$D238,J$1,$E238),AuxFolhas!$A:$E,5,FALSE),"")</f>
        <v>600</v>
      </c>
      <c r="K238">
        <f>IFERROR(VLOOKUP(CONCATENATE($C238,$D238,K$1,$E238),AuxFolhas!$A:$E,5,FALSE),"")</f>
        <v>600</v>
      </c>
      <c r="L238">
        <f>IFERROR(VLOOKUP(CONCATENATE($C238,$D238,L$1,$E238),AuxFolhas!$A:$E,5,FALSE),"")</f>
        <v>600</v>
      </c>
      <c r="M238">
        <f>IFERROR(VLOOKUP(CONCATENATE($C238,$D238,M$1,$E238),AuxFolhas!$A:$E,5,FALSE),"")</f>
        <v>600</v>
      </c>
      <c r="N238">
        <f>IFERROR(VLOOKUP(CONCATENATE($C238,$D238,N$1,$E238),AuxFolhas!$A:$E,5,FALSE),"")</f>
        <v>600</v>
      </c>
      <c r="O238">
        <f>IFERROR(VLOOKUP(CONCATENATE($C238,$D238,O$1,$E238),AuxFolhas!$A:$E,5,FALSE),"")</f>
        <v>600</v>
      </c>
      <c r="P238">
        <f>IFERROR(VLOOKUP(CONCATENATE($C238,$D238,P$1,$E238),AuxFolhas!$A:$E,5,FALSE),"")</f>
        <v>600</v>
      </c>
      <c r="Q238">
        <f>IFERROR(VLOOKUP(CONCATENATE($C238,$D238,Q$1,$E238),AuxFolhas!$A:$E,5,FALSE),"")</f>
        <v>600</v>
      </c>
      <c r="R238">
        <f>IFERROR(VLOOKUP(CONCATENATE($C238,$D238,R$1,$E238),AuxFolhas!$A:$E,5,FALSE),"")</f>
        <v>600</v>
      </c>
      <c r="S238">
        <f>IFERROR(VLOOKUP(CONCATENATE($C238,$D238,S$1,$E238),AuxFolhas!$A:$E,5,FALSE),"")</f>
        <v>600</v>
      </c>
      <c r="T238">
        <f>IFERROR(VLOOKUP(CONCATENATE($C238,$D238,T$1,$E238),AuxFolhas!$A:$E,5,FALSE),"")</f>
        <v>600</v>
      </c>
      <c r="U238">
        <f t="shared" si="15"/>
        <v>1</v>
      </c>
    </row>
    <row r="239" spans="1:21" hidden="1">
      <c r="A239" t="str">
        <f t="shared" si="17"/>
        <v>11.1-5</v>
      </c>
      <c r="B239">
        <f t="shared" si="18"/>
        <v>5</v>
      </c>
      <c r="C239">
        <v>11</v>
      </c>
      <c r="D239" t="s">
        <v>1312</v>
      </c>
      <c r="E239" t="s">
        <v>1112</v>
      </c>
      <c r="F239" t="s">
        <v>1163</v>
      </c>
      <c r="H239">
        <f t="shared" si="16"/>
        <v>7200</v>
      </c>
      <c r="I239">
        <f>IFERROR(VLOOKUP(CONCATENATE($C239,$D239,I$1,$E239),AuxFolhas!$A:$E,5,FALSE),"")</f>
        <v>600</v>
      </c>
      <c r="J239">
        <f>IFERROR(VLOOKUP(CONCATENATE($C239,$D239,J$1,$E239),AuxFolhas!$A:$E,5,FALSE),"")</f>
        <v>600</v>
      </c>
      <c r="K239">
        <f>IFERROR(VLOOKUP(CONCATENATE($C239,$D239,K$1,$E239),AuxFolhas!$A:$E,5,FALSE),"")</f>
        <v>600</v>
      </c>
      <c r="L239">
        <f>IFERROR(VLOOKUP(CONCATENATE($C239,$D239,L$1,$E239),AuxFolhas!$A:$E,5,FALSE),"")</f>
        <v>600</v>
      </c>
      <c r="M239">
        <f>IFERROR(VLOOKUP(CONCATENATE($C239,$D239,M$1,$E239),AuxFolhas!$A:$E,5,FALSE),"")</f>
        <v>600</v>
      </c>
      <c r="N239">
        <f>IFERROR(VLOOKUP(CONCATENATE($C239,$D239,N$1,$E239),AuxFolhas!$A:$E,5,FALSE),"")</f>
        <v>600</v>
      </c>
      <c r="O239">
        <f>IFERROR(VLOOKUP(CONCATENATE($C239,$D239,O$1,$E239),AuxFolhas!$A:$E,5,FALSE),"")</f>
        <v>600</v>
      </c>
      <c r="P239">
        <f>IFERROR(VLOOKUP(CONCATENATE($C239,$D239,P$1,$E239),AuxFolhas!$A:$E,5,FALSE),"")</f>
        <v>600</v>
      </c>
      <c r="Q239">
        <f>IFERROR(VLOOKUP(CONCATENATE($C239,$D239,Q$1,$E239),AuxFolhas!$A:$E,5,FALSE),"")</f>
        <v>600</v>
      </c>
      <c r="R239">
        <f>IFERROR(VLOOKUP(CONCATENATE($C239,$D239,R$1,$E239),AuxFolhas!$A:$E,5,FALSE),"")</f>
        <v>600</v>
      </c>
      <c r="S239">
        <f>IFERROR(VLOOKUP(CONCATENATE($C239,$D239,S$1,$E239),AuxFolhas!$A:$E,5,FALSE),"")</f>
        <v>600</v>
      </c>
      <c r="T239">
        <f>IFERROR(VLOOKUP(CONCATENATE($C239,$D239,T$1,$E239),AuxFolhas!$A:$E,5,FALSE),"")</f>
        <v>600</v>
      </c>
      <c r="U239">
        <f t="shared" si="15"/>
        <v>1</v>
      </c>
    </row>
    <row r="240" spans="1:21" hidden="1">
      <c r="A240" t="str">
        <f t="shared" si="17"/>
        <v>11.1-6</v>
      </c>
      <c r="B240">
        <f t="shared" si="18"/>
        <v>6</v>
      </c>
      <c r="C240">
        <v>11</v>
      </c>
      <c r="D240" t="s">
        <v>1313</v>
      </c>
      <c r="E240" t="s">
        <v>1112</v>
      </c>
      <c r="F240" t="s">
        <v>1163</v>
      </c>
      <c r="H240">
        <f t="shared" si="16"/>
        <v>1200</v>
      </c>
      <c r="I240">
        <f>IFERROR(VLOOKUP(CONCATENATE($C240,$D240,I$1,$E240),AuxFolhas!$A:$E,5,FALSE),"")</f>
        <v>600</v>
      </c>
      <c r="J240">
        <f>IFERROR(VLOOKUP(CONCATENATE($C240,$D240,J$1,$E240),AuxFolhas!$A:$E,5,FALSE),"")</f>
        <v>600</v>
      </c>
      <c r="K240" t="str">
        <f>IFERROR(VLOOKUP(CONCATENATE($C240,$D240,K$1,$E240),AuxFolhas!$A:$E,5,FALSE),"")</f>
        <v/>
      </c>
      <c r="L240" t="str">
        <f>IFERROR(VLOOKUP(CONCATENATE($C240,$D240,L$1,$E240),AuxFolhas!$A:$E,5,FALSE),"")</f>
        <v/>
      </c>
      <c r="M240" t="str">
        <f>IFERROR(VLOOKUP(CONCATENATE($C240,$D240,M$1,$E240),AuxFolhas!$A:$E,5,FALSE),"")</f>
        <v/>
      </c>
      <c r="N240" t="str">
        <f>IFERROR(VLOOKUP(CONCATENATE($C240,$D240,N$1,$E240),AuxFolhas!$A:$E,5,FALSE),"")</f>
        <v/>
      </c>
      <c r="O240" t="str">
        <f>IFERROR(VLOOKUP(CONCATENATE($C240,$D240,O$1,$E240),AuxFolhas!$A:$E,5,FALSE),"")</f>
        <v/>
      </c>
      <c r="P240" t="str">
        <f>IFERROR(VLOOKUP(CONCATENATE($C240,$D240,P$1,$E240),AuxFolhas!$A:$E,5,FALSE),"")</f>
        <v/>
      </c>
      <c r="Q240" t="str">
        <f>IFERROR(VLOOKUP(CONCATENATE($C240,$D240,Q$1,$E240),AuxFolhas!$A:$E,5,FALSE),"")</f>
        <v/>
      </c>
      <c r="R240" t="str">
        <f>IFERROR(VLOOKUP(CONCATENATE($C240,$D240,R$1,$E240),AuxFolhas!$A:$E,5,FALSE),"")</f>
        <v/>
      </c>
      <c r="S240" t="str">
        <f>IFERROR(VLOOKUP(CONCATENATE($C240,$D240,S$1,$E240),AuxFolhas!$A:$E,5,FALSE),"")</f>
        <v/>
      </c>
      <c r="T240" t="str">
        <f>IFERROR(VLOOKUP(CONCATENATE($C240,$D240,T$1,$E240),AuxFolhas!$A:$E,5,FALSE),"")</f>
        <v/>
      </c>
      <c r="U240">
        <f t="shared" si="15"/>
        <v>1</v>
      </c>
    </row>
    <row r="241" spans="1:21" hidden="1">
      <c r="A241" t="str">
        <f t="shared" si="17"/>
        <v>11.1-7</v>
      </c>
      <c r="B241">
        <f t="shared" si="18"/>
        <v>7</v>
      </c>
      <c r="C241">
        <v>11</v>
      </c>
      <c r="D241" t="s">
        <v>1314</v>
      </c>
      <c r="E241" t="s">
        <v>1112</v>
      </c>
      <c r="F241" t="s">
        <v>1163</v>
      </c>
      <c r="H241">
        <f t="shared" si="16"/>
        <v>7200</v>
      </c>
      <c r="I241">
        <f>IFERROR(VLOOKUP(CONCATENATE($C241,$D241,I$1,$E241),AuxFolhas!$A:$E,5,FALSE),"")</f>
        <v>600</v>
      </c>
      <c r="J241">
        <f>IFERROR(VLOOKUP(CONCATENATE($C241,$D241,J$1,$E241),AuxFolhas!$A:$E,5,FALSE),"")</f>
        <v>600</v>
      </c>
      <c r="K241">
        <f>IFERROR(VLOOKUP(CONCATENATE($C241,$D241,K$1,$E241),AuxFolhas!$A:$E,5,FALSE),"")</f>
        <v>600</v>
      </c>
      <c r="L241">
        <f>IFERROR(VLOOKUP(CONCATENATE($C241,$D241,L$1,$E241),AuxFolhas!$A:$E,5,FALSE),"")</f>
        <v>600</v>
      </c>
      <c r="M241">
        <f>IFERROR(VLOOKUP(CONCATENATE($C241,$D241,M$1,$E241),AuxFolhas!$A:$E,5,FALSE),"")</f>
        <v>600</v>
      </c>
      <c r="N241">
        <f>IFERROR(VLOOKUP(CONCATENATE($C241,$D241,N$1,$E241),AuxFolhas!$A:$E,5,FALSE),"")</f>
        <v>600</v>
      </c>
      <c r="O241">
        <f>IFERROR(VLOOKUP(CONCATENATE($C241,$D241,O$1,$E241),AuxFolhas!$A:$E,5,FALSE),"")</f>
        <v>600</v>
      </c>
      <c r="P241">
        <f>IFERROR(VLOOKUP(CONCATENATE($C241,$D241,P$1,$E241),AuxFolhas!$A:$E,5,FALSE),"")</f>
        <v>600</v>
      </c>
      <c r="Q241">
        <f>IFERROR(VLOOKUP(CONCATENATE($C241,$D241,Q$1,$E241),AuxFolhas!$A:$E,5,FALSE),"")</f>
        <v>600</v>
      </c>
      <c r="R241">
        <f>IFERROR(VLOOKUP(CONCATENATE($C241,$D241,R$1,$E241),AuxFolhas!$A:$E,5,FALSE),"")</f>
        <v>600</v>
      </c>
      <c r="S241">
        <f>IFERROR(VLOOKUP(CONCATENATE($C241,$D241,S$1,$E241),AuxFolhas!$A:$E,5,FALSE),"")</f>
        <v>600</v>
      </c>
      <c r="T241">
        <f>IFERROR(VLOOKUP(CONCATENATE($C241,$D241,T$1,$E241),AuxFolhas!$A:$E,5,FALSE),"")</f>
        <v>600</v>
      </c>
      <c r="U241">
        <f t="shared" si="15"/>
        <v>1</v>
      </c>
    </row>
    <row r="242" spans="1:21" hidden="1">
      <c r="A242" t="str">
        <f t="shared" si="17"/>
        <v>11.1-8</v>
      </c>
      <c r="B242">
        <f t="shared" si="18"/>
        <v>8</v>
      </c>
      <c r="C242">
        <v>11</v>
      </c>
      <c r="D242" t="s">
        <v>1315</v>
      </c>
      <c r="E242" t="s">
        <v>1112</v>
      </c>
      <c r="F242" t="s">
        <v>1163</v>
      </c>
      <c r="H242">
        <f t="shared" si="16"/>
        <v>7200</v>
      </c>
      <c r="I242">
        <f>IFERROR(VLOOKUP(CONCATENATE($C242,$D242,I$1,$E242),AuxFolhas!$A:$E,5,FALSE),"")</f>
        <v>600</v>
      </c>
      <c r="J242">
        <f>IFERROR(VLOOKUP(CONCATENATE($C242,$D242,J$1,$E242),AuxFolhas!$A:$E,5,FALSE),"")</f>
        <v>600</v>
      </c>
      <c r="K242">
        <f>IFERROR(VLOOKUP(CONCATENATE($C242,$D242,K$1,$E242),AuxFolhas!$A:$E,5,FALSE),"")</f>
        <v>600</v>
      </c>
      <c r="L242">
        <f>IFERROR(VLOOKUP(CONCATENATE($C242,$D242,L$1,$E242),AuxFolhas!$A:$E,5,FALSE),"")</f>
        <v>600</v>
      </c>
      <c r="M242">
        <f>IFERROR(VLOOKUP(CONCATENATE($C242,$D242,M$1,$E242),AuxFolhas!$A:$E,5,FALSE),"")</f>
        <v>600</v>
      </c>
      <c r="N242">
        <f>IFERROR(VLOOKUP(CONCATENATE($C242,$D242,N$1,$E242),AuxFolhas!$A:$E,5,FALSE),"")</f>
        <v>600</v>
      </c>
      <c r="O242">
        <f>IFERROR(VLOOKUP(CONCATENATE($C242,$D242,O$1,$E242),AuxFolhas!$A:$E,5,FALSE),"")</f>
        <v>600</v>
      </c>
      <c r="P242">
        <f>IFERROR(VLOOKUP(CONCATENATE($C242,$D242,P$1,$E242),AuxFolhas!$A:$E,5,FALSE),"")</f>
        <v>600</v>
      </c>
      <c r="Q242">
        <f>IFERROR(VLOOKUP(CONCATENATE($C242,$D242,Q$1,$E242),AuxFolhas!$A:$E,5,FALSE),"")</f>
        <v>600</v>
      </c>
      <c r="R242">
        <f>IFERROR(VLOOKUP(CONCATENATE($C242,$D242,R$1,$E242),AuxFolhas!$A:$E,5,FALSE),"")</f>
        <v>600</v>
      </c>
      <c r="S242">
        <f>IFERROR(VLOOKUP(CONCATENATE($C242,$D242,S$1,$E242),AuxFolhas!$A:$E,5,FALSE),"")</f>
        <v>600</v>
      </c>
      <c r="T242">
        <f>IFERROR(VLOOKUP(CONCATENATE($C242,$D242,T$1,$E242),AuxFolhas!$A:$E,5,FALSE),"")</f>
        <v>600</v>
      </c>
      <c r="U242">
        <f t="shared" si="15"/>
        <v>1</v>
      </c>
    </row>
    <row r="243" spans="1:21" hidden="1">
      <c r="A243" t="str">
        <f t="shared" si="17"/>
        <v>11.1-9</v>
      </c>
      <c r="B243">
        <f t="shared" si="18"/>
        <v>9</v>
      </c>
      <c r="C243">
        <v>11</v>
      </c>
      <c r="D243" t="s">
        <v>1316</v>
      </c>
      <c r="E243" t="s">
        <v>1112</v>
      </c>
      <c r="F243" t="s">
        <v>1163</v>
      </c>
      <c r="H243">
        <f t="shared" si="16"/>
        <v>600</v>
      </c>
      <c r="I243">
        <f>IFERROR(VLOOKUP(CONCATENATE($C243,$D243,I$1,$E243),AuxFolhas!$A:$E,5,FALSE),"")</f>
        <v>600</v>
      </c>
      <c r="J243" t="str">
        <f>IFERROR(VLOOKUP(CONCATENATE($C243,$D243,J$1,$E243),AuxFolhas!$A:$E,5,FALSE),"")</f>
        <v/>
      </c>
      <c r="K243" t="str">
        <f>IFERROR(VLOOKUP(CONCATENATE($C243,$D243,K$1,$E243),AuxFolhas!$A:$E,5,FALSE),"")</f>
        <v/>
      </c>
      <c r="L243" t="str">
        <f>IFERROR(VLOOKUP(CONCATENATE($C243,$D243,L$1,$E243),AuxFolhas!$A:$E,5,FALSE),"")</f>
        <v/>
      </c>
      <c r="M243" t="str">
        <f>IFERROR(VLOOKUP(CONCATENATE($C243,$D243,M$1,$E243),AuxFolhas!$A:$E,5,FALSE),"")</f>
        <v/>
      </c>
      <c r="N243" t="str">
        <f>IFERROR(VLOOKUP(CONCATENATE($C243,$D243,N$1,$E243),AuxFolhas!$A:$E,5,FALSE),"")</f>
        <v/>
      </c>
      <c r="O243" t="str">
        <f>IFERROR(VLOOKUP(CONCATENATE($C243,$D243,O$1,$E243),AuxFolhas!$A:$E,5,FALSE),"")</f>
        <v/>
      </c>
      <c r="P243" t="str">
        <f>IFERROR(VLOOKUP(CONCATENATE($C243,$D243,P$1,$E243),AuxFolhas!$A:$E,5,FALSE),"")</f>
        <v/>
      </c>
      <c r="Q243" t="str">
        <f>IFERROR(VLOOKUP(CONCATENATE($C243,$D243,Q$1,$E243),AuxFolhas!$A:$E,5,FALSE),"")</f>
        <v/>
      </c>
      <c r="R243" t="str">
        <f>IFERROR(VLOOKUP(CONCATENATE($C243,$D243,R$1,$E243),AuxFolhas!$A:$E,5,FALSE),"")</f>
        <v/>
      </c>
      <c r="S243" t="str">
        <f>IFERROR(VLOOKUP(CONCATENATE($C243,$D243,S$1,$E243),AuxFolhas!$A:$E,5,FALSE),"")</f>
        <v/>
      </c>
      <c r="T243" t="str">
        <f>IFERROR(VLOOKUP(CONCATENATE($C243,$D243,T$1,$E243),AuxFolhas!$A:$E,5,FALSE),"")</f>
        <v/>
      </c>
      <c r="U243">
        <f t="shared" si="15"/>
        <v>1</v>
      </c>
    </row>
    <row r="244" spans="1:21" hidden="1">
      <c r="A244" t="str">
        <f t="shared" si="17"/>
        <v>11.1-10</v>
      </c>
      <c r="B244">
        <f t="shared" si="18"/>
        <v>10</v>
      </c>
      <c r="C244">
        <v>11</v>
      </c>
      <c r="D244" t="s">
        <v>1317</v>
      </c>
      <c r="E244" t="s">
        <v>1112</v>
      </c>
      <c r="F244" t="s">
        <v>1163</v>
      </c>
      <c r="H244">
        <f t="shared" si="16"/>
        <v>7200</v>
      </c>
      <c r="I244">
        <f>IFERROR(VLOOKUP(CONCATENATE($C244,$D244,I$1,$E244),AuxFolhas!$A:$E,5,FALSE),"")</f>
        <v>600</v>
      </c>
      <c r="J244">
        <f>IFERROR(VLOOKUP(CONCATENATE($C244,$D244,J$1,$E244),AuxFolhas!$A:$E,5,FALSE),"")</f>
        <v>600</v>
      </c>
      <c r="K244">
        <f>IFERROR(VLOOKUP(CONCATENATE($C244,$D244,K$1,$E244),AuxFolhas!$A:$E,5,FALSE),"")</f>
        <v>600</v>
      </c>
      <c r="L244">
        <f>IFERROR(VLOOKUP(CONCATENATE($C244,$D244,L$1,$E244),AuxFolhas!$A:$E,5,FALSE),"")</f>
        <v>600</v>
      </c>
      <c r="M244">
        <f>IFERROR(VLOOKUP(CONCATENATE($C244,$D244,M$1,$E244),AuxFolhas!$A:$E,5,FALSE),"")</f>
        <v>600</v>
      </c>
      <c r="N244">
        <f>IFERROR(VLOOKUP(CONCATENATE($C244,$D244,N$1,$E244),AuxFolhas!$A:$E,5,FALSE),"")</f>
        <v>600</v>
      </c>
      <c r="O244">
        <f>IFERROR(VLOOKUP(CONCATENATE($C244,$D244,O$1,$E244),AuxFolhas!$A:$E,5,FALSE),"")</f>
        <v>600</v>
      </c>
      <c r="P244">
        <f>IFERROR(VLOOKUP(CONCATENATE($C244,$D244,P$1,$E244),AuxFolhas!$A:$E,5,FALSE),"")</f>
        <v>600</v>
      </c>
      <c r="Q244">
        <f>IFERROR(VLOOKUP(CONCATENATE($C244,$D244,Q$1,$E244),AuxFolhas!$A:$E,5,FALSE),"")</f>
        <v>600</v>
      </c>
      <c r="R244">
        <f>IFERROR(VLOOKUP(CONCATENATE($C244,$D244,R$1,$E244),AuxFolhas!$A:$E,5,FALSE),"")</f>
        <v>600</v>
      </c>
      <c r="S244">
        <f>IFERROR(VLOOKUP(CONCATENATE($C244,$D244,S$1,$E244),AuxFolhas!$A:$E,5,FALSE),"")</f>
        <v>600</v>
      </c>
      <c r="T244">
        <f>IFERROR(VLOOKUP(CONCATENATE($C244,$D244,T$1,$E244),AuxFolhas!$A:$E,5,FALSE),"")</f>
        <v>600</v>
      </c>
      <c r="U244">
        <f t="shared" si="15"/>
        <v>1</v>
      </c>
    </row>
    <row r="245" spans="1:21" hidden="1">
      <c r="A245" t="str">
        <f t="shared" si="17"/>
        <v>11.1-11</v>
      </c>
      <c r="B245">
        <f t="shared" si="18"/>
        <v>11</v>
      </c>
      <c r="C245">
        <v>11</v>
      </c>
      <c r="D245" t="s">
        <v>1318</v>
      </c>
      <c r="E245" t="s">
        <v>1112</v>
      </c>
      <c r="F245" t="s">
        <v>1163</v>
      </c>
      <c r="H245">
        <f t="shared" si="16"/>
        <v>7200</v>
      </c>
      <c r="I245">
        <f>IFERROR(VLOOKUP(CONCATENATE($C245,$D245,I$1,$E245),AuxFolhas!$A:$E,5,FALSE),"")</f>
        <v>600</v>
      </c>
      <c r="J245">
        <f>IFERROR(VLOOKUP(CONCATENATE($C245,$D245,J$1,$E245),AuxFolhas!$A:$E,5,FALSE),"")</f>
        <v>600</v>
      </c>
      <c r="K245">
        <f>IFERROR(VLOOKUP(CONCATENATE($C245,$D245,K$1,$E245),AuxFolhas!$A:$E,5,FALSE),"")</f>
        <v>600</v>
      </c>
      <c r="L245">
        <f>IFERROR(VLOOKUP(CONCATENATE($C245,$D245,L$1,$E245),AuxFolhas!$A:$E,5,FALSE),"")</f>
        <v>600</v>
      </c>
      <c r="M245">
        <f>IFERROR(VLOOKUP(CONCATENATE($C245,$D245,M$1,$E245),AuxFolhas!$A:$E,5,FALSE),"")</f>
        <v>600</v>
      </c>
      <c r="N245">
        <f>IFERROR(VLOOKUP(CONCATENATE($C245,$D245,N$1,$E245),AuxFolhas!$A:$E,5,FALSE),"")</f>
        <v>600</v>
      </c>
      <c r="O245">
        <f>IFERROR(VLOOKUP(CONCATENATE($C245,$D245,O$1,$E245),AuxFolhas!$A:$E,5,FALSE),"")</f>
        <v>600</v>
      </c>
      <c r="P245">
        <f>IFERROR(VLOOKUP(CONCATENATE($C245,$D245,P$1,$E245),AuxFolhas!$A:$E,5,FALSE),"")</f>
        <v>600</v>
      </c>
      <c r="Q245">
        <f>IFERROR(VLOOKUP(CONCATENATE($C245,$D245,Q$1,$E245),AuxFolhas!$A:$E,5,FALSE),"")</f>
        <v>600</v>
      </c>
      <c r="R245">
        <f>IFERROR(VLOOKUP(CONCATENATE($C245,$D245,R$1,$E245),AuxFolhas!$A:$E,5,FALSE),"")</f>
        <v>600</v>
      </c>
      <c r="S245">
        <f>IFERROR(VLOOKUP(CONCATENATE($C245,$D245,S$1,$E245),AuxFolhas!$A:$E,5,FALSE),"")</f>
        <v>600</v>
      </c>
      <c r="T245">
        <f>IFERROR(VLOOKUP(CONCATENATE($C245,$D245,T$1,$E245),AuxFolhas!$A:$E,5,FALSE),"")</f>
        <v>600</v>
      </c>
      <c r="U245">
        <f t="shared" si="15"/>
        <v>1</v>
      </c>
    </row>
    <row r="246" spans="1:21" hidden="1">
      <c r="A246" t="str">
        <f t="shared" si="17"/>
        <v>11.1-12</v>
      </c>
      <c r="B246">
        <f t="shared" si="18"/>
        <v>12</v>
      </c>
      <c r="C246">
        <v>11</v>
      </c>
      <c r="D246" t="s">
        <v>1319</v>
      </c>
      <c r="E246" t="s">
        <v>1114</v>
      </c>
      <c r="F246" t="s">
        <v>1163</v>
      </c>
      <c r="H246">
        <f t="shared" si="16"/>
        <v>26760</v>
      </c>
      <c r="I246">
        <f>IFERROR(VLOOKUP(CONCATENATE($C246,$D246,I$1,$E246),AuxFolhas!$A:$E,5,FALSE),"")</f>
        <v>2230</v>
      </c>
      <c r="J246">
        <f>IFERROR(VLOOKUP(CONCATENATE($C246,$D246,J$1,$E246),AuxFolhas!$A:$E,5,FALSE),"")</f>
        <v>2230</v>
      </c>
      <c r="K246">
        <f>IFERROR(VLOOKUP(CONCATENATE($C246,$D246,K$1,$E246),AuxFolhas!$A:$E,5,FALSE),"")</f>
        <v>2230</v>
      </c>
      <c r="L246">
        <f>IFERROR(VLOOKUP(CONCATENATE($C246,$D246,L$1,$E246),AuxFolhas!$A:$E,5,FALSE),"")</f>
        <v>2230</v>
      </c>
      <c r="M246">
        <f>IFERROR(VLOOKUP(CONCATENATE($C246,$D246,M$1,$E246),AuxFolhas!$A:$E,5,FALSE),"")</f>
        <v>2230</v>
      </c>
      <c r="N246">
        <f>IFERROR(VLOOKUP(CONCATENATE($C246,$D246,N$1,$E246),AuxFolhas!$A:$E,5,FALSE),"")</f>
        <v>2230</v>
      </c>
      <c r="O246">
        <f>IFERROR(VLOOKUP(CONCATENATE($C246,$D246,O$1,$E246),AuxFolhas!$A:$E,5,FALSE),"")</f>
        <v>2230</v>
      </c>
      <c r="P246">
        <f>IFERROR(VLOOKUP(CONCATENATE($C246,$D246,P$1,$E246),AuxFolhas!$A:$E,5,FALSE),"")</f>
        <v>2230</v>
      </c>
      <c r="Q246">
        <f>IFERROR(VLOOKUP(CONCATENATE($C246,$D246,Q$1,$E246),AuxFolhas!$A:$E,5,FALSE),"")</f>
        <v>2230</v>
      </c>
      <c r="R246">
        <f>IFERROR(VLOOKUP(CONCATENATE($C246,$D246,R$1,$E246),AuxFolhas!$A:$E,5,FALSE),"")</f>
        <v>2230</v>
      </c>
      <c r="S246">
        <f>IFERROR(VLOOKUP(CONCATENATE($C246,$D246,S$1,$E246),AuxFolhas!$A:$E,5,FALSE),"")</f>
        <v>2230</v>
      </c>
      <c r="T246">
        <f>IFERROR(VLOOKUP(CONCATENATE($C246,$D246,T$1,$E246),AuxFolhas!$A:$E,5,FALSE),"")</f>
        <v>2230</v>
      </c>
      <c r="U246">
        <f t="shared" si="15"/>
        <v>1</v>
      </c>
    </row>
    <row r="247" spans="1:21" hidden="1">
      <c r="A247" t="str">
        <f t="shared" si="17"/>
        <v>11.1-13</v>
      </c>
      <c r="B247">
        <f t="shared" si="18"/>
        <v>13</v>
      </c>
      <c r="C247">
        <v>11</v>
      </c>
      <c r="D247" t="s">
        <v>2365</v>
      </c>
      <c r="E247" t="s">
        <v>1114</v>
      </c>
      <c r="F247" t="s">
        <v>1163</v>
      </c>
      <c r="H247">
        <f t="shared" si="16"/>
        <v>26760</v>
      </c>
      <c r="I247">
        <f>IFERROR(VLOOKUP(CONCATENATE($C247,$D247,I$1,$E247),AuxFolhas!$A:$E,5,FALSE),"")</f>
        <v>2230</v>
      </c>
      <c r="J247">
        <f>IFERROR(VLOOKUP(CONCATENATE($C247,$D247,J$1,$E247),AuxFolhas!$A:$E,5,FALSE),"")</f>
        <v>2230</v>
      </c>
      <c r="K247">
        <f>IFERROR(VLOOKUP(CONCATENATE($C247,$D247,K$1,$E247),AuxFolhas!$A:$E,5,FALSE),"")</f>
        <v>2230</v>
      </c>
      <c r="L247">
        <f>IFERROR(VLOOKUP(CONCATENATE($C247,$D247,L$1,$E247),AuxFolhas!$A:$E,5,FALSE),"")</f>
        <v>2230</v>
      </c>
      <c r="M247">
        <f>IFERROR(VLOOKUP(CONCATENATE($C247,$D247,M$1,$E247),AuxFolhas!$A:$E,5,FALSE),"")</f>
        <v>2230</v>
      </c>
      <c r="N247">
        <f>IFERROR(VLOOKUP(CONCATENATE($C247,$D247,N$1,$E247),AuxFolhas!$A:$E,5,FALSE),"")</f>
        <v>2230</v>
      </c>
      <c r="O247">
        <f>IFERROR(VLOOKUP(CONCATENATE($C247,$D247,O$1,$E247),AuxFolhas!$A:$E,5,FALSE),"")</f>
        <v>2230</v>
      </c>
      <c r="P247">
        <f>IFERROR(VLOOKUP(CONCATENATE($C247,$D247,P$1,$E247),AuxFolhas!$A:$E,5,FALSE),"")</f>
        <v>2230</v>
      </c>
      <c r="Q247">
        <f>IFERROR(VLOOKUP(CONCATENATE($C247,$D247,Q$1,$E247),AuxFolhas!$A:$E,5,FALSE),"")</f>
        <v>2230</v>
      </c>
      <c r="R247">
        <f>IFERROR(VLOOKUP(CONCATENATE($C247,$D247,R$1,$E247),AuxFolhas!$A:$E,5,FALSE),"")</f>
        <v>2230</v>
      </c>
      <c r="S247">
        <f>IFERROR(VLOOKUP(CONCATENATE($C247,$D247,S$1,$E247),AuxFolhas!$A:$E,5,FALSE),"")</f>
        <v>2230</v>
      </c>
      <c r="T247">
        <f>IFERROR(VLOOKUP(CONCATENATE($C247,$D247,T$1,$E247),AuxFolhas!$A:$E,5,FALSE),"")</f>
        <v>2230</v>
      </c>
      <c r="U247">
        <f t="shared" si="15"/>
        <v>1</v>
      </c>
    </row>
    <row r="248" spans="1:21" hidden="1">
      <c r="A248" t="str">
        <f t="shared" si="17"/>
        <v>11.1-14</v>
      </c>
      <c r="B248">
        <f t="shared" si="18"/>
        <v>14</v>
      </c>
      <c r="C248">
        <v>11</v>
      </c>
      <c r="D248" t="s">
        <v>2366</v>
      </c>
      <c r="E248" t="s">
        <v>1114</v>
      </c>
      <c r="F248" t="s">
        <v>1163</v>
      </c>
      <c r="H248">
        <f t="shared" si="16"/>
        <v>26760</v>
      </c>
      <c r="I248">
        <f>IFERROR(VLOOKUP(CONCATENATE($C248,$D248,I$1,$E248),AuxFolhas!$A:$E,5,FALSE),"")</f>
        <v>2230</v>
      </c>
      <c r="J248">
        <f>IFERROR(VLOOKUP(CONCATENATE($C248,$D248,J$1,$E248),AuxFolhas!$A:$E,5,FALSE),"")</f>
        <v>2230</v>
      </c>
      <c r="K248">
        <f>IFERROR(VLOOKUP(CONCATENATE($C248,$D248,K$1,$E248),AuxFolhas!$A:$E,5,FALSE),"")</f>
        <v>2230</v>
      </c>
      <c r="L248">
        <f>IFERROR(VLOOKUP(CONCATENATE($C248,$D248,L$1,$E248),AuxFolhas!$A:$E,5,FALSE),"")</f>
        <v>2230</v>
      </c>
      <c r="M248">
        <f>IFERROR(VLOOKUP(CONCATENATE($C248,$D248,M$1,$E248),AuxFolhas!$A:$E,5,FALSE),"")</f>
        <v>2230</v>
      </c>
      <c r="N248">
        <f>IFERROR(VLOOKUP(CONCATENATE($C248,$D248,N$1,$E248),AuxFolhas!$A:$E,5,FALSE),"")</f>
        <v>2230</v>
      </c>
      <c r="O248">
        <f>IFERROR(VLOOKUP(CONCATENATE($C248,$D248,O$1,$E248),AuxFolhas!$A:$E,5,FALSE),"")</f>
        <v>2230</v>
      </c>
      <c r="P248">
        <f>IFERROR(VLOOKUP(CONCATENATE($C248,$D248,P$1,$E248),AuxFolhas!$A:$E,5,FALSE),"")</f>
        <v>2230</v>
      </c>
      <c r="Q248">
        <f>IFERROR(VLOOKUP(CONCATENATE($C248,$D248,Q$1,$E248),AuxFolhas!$A:$E,5,FALSE),"")</f>
        <v>2230</v>
      </c>
      <c r="R248">
        <f>IFERROR(VLOOKUP(CONCATENATE($C248,$D248,R$1,$E248),AuxFolhas!$A:$E,5,FALSE),"")</f>
        <v>2230</v>
      </c>
      <c r="S248">
        <f>IFERROR(VLOOKUP(CONCATENATE($C248,$D248,S$1,$E248),AuxFolhas!$A:$E,5,FALSE),"")</f>
        <v>2230</v>
      </c>
      <c r="T248">
        <f>IFERROR(VLOOKUP(CONCATENATE($C248,$D248,T$1,$E248),AuxFolhas!$A:$E,5,FALSE),"")</f>
        <v>2230</v>
      </c>
      <c r="U248">
        <f t="shared" si="15"/>
        <v>1</v>
      </c>
    </row>
    <row r="249" spans="1:21" hidden="1">
      <c r="A249" t="str">
        <f t="shared" si="17"/>
        <v>11.1-15</v>
      </c>
      <c r="B249">
        <f t="shared" si="18"/>
        <v>15</v>
      </c>
      <c r="C249">
        <v>11</v>
      </c>
      <c r="D249" t="s">
        <v>1320</v>
      </c>
      <c r="E249" t="s">
        <v>1114</v>
      </c>
      <c r="F249" t="s">
        <v>1163</v>
      </c>
      <c r="H249">
        <f t="shared" si="16"/>
        <v>26760</v>
      </c>
      <c r="I249">
        <f>IFERROR(VLOOKUP(CONCATENATE($C249,$D249,I$1,$E249),AuxFolhas!$A:$E,5,FALSE),"")</f>
        <v>2230</v>
      </c>
      <c r="J249">
        <f>IFERROR(VLOOKUP(CONCATENATE($C249,$D249,J$1,$E249),AuxFolhas!$A:$E,5,FALSE),"")</f>
        <v>2230</v>
      </c>
      <c r="K249">
        <f>IFERROR(VLOOKUP(CONCATENATE($C249,$D249,K$1,$E249),AuxFolhas!$A:$E,5,FALSE),"")</f>
        <v>2230</v>
      </c>
      <c r="L249">
        <f>IFERROR(VLOOKUP(CONCATENATE($C249,$D249,L$1,$E249),AuxFolhas!$A:$E,5,FALSE),"")</f>
        <v>2230</v>
      </c>
      <c r="M249">
        <f>IFERROR(VLOOKUP(CONCATENATE($C249,$D249,M$1,$E249),AuxFolhas!$A:$E,5,FALSE),"")</f>
        <v>2230</v>
      </c>
      <c r="N249">
        <f>IFERROR(VLOOKUP(CONCATENATE($C249,$D249,N$1,$E249),AuxFolhas!$A:$E,5,FALSE),"")</f>
        <v>2230</v>
      </c>
      <c r="O249">
        <f>IFERROR(VLOOKUP(CONCATENATE($C249,$D249,O$1,$E249),AuxFolhas!$A:$E,5,FALSE),"")</f>
        <v>2230</v>
      </c>
      <c r="P249">
        <f>IFERROR(VLOOKUP(CONCATENATE($C249,$D249,P$1,$E249),AuxFolhas!$A:$E,5,FALSE),"")</f>
        <v>2230</v>
      </c>
      <c r="Q249">
        <f>IFERROR(VLOOKUP(CONCATENATE($C249,$D249,Q$1,$E249),AuxFolhas!$A:$E,5,FALSE),"")</f>
        <v>2230</v>
      </c>
      <c r="R249">
        <f>IFERROR(VLOOKUP(CONCATENATE($C249,$D249,R$1,$E249),AuxFolhas!$A:$E,5,FALSE),"")</f>
        <v>2230</v>
      </c>
      <c r="S249">
        <f>IFERROR(VLOOKUP(CONCATENATE($C249,$D249,S$1,$E249),AuxFolhas!$A:$E,5,FALSE),"")</f>
        <v>2230</v>
      </c>
      <c r="T249">
        <f>IFERROR(VLOOKUP(CONCATENATE($C249,$D249,T$1,$E249),AuxFolhas!$A:$E,5,FALSE),"")</f>
        <v>2230</v>
      </c>
      <c r="U249">
        <f t="shared" si="15"/>
        <v>1</v>
      </c>
    </row>
    <row r="250" spans="1:21" hidden="1">
      <c r="A250" t="str">
        <f t="shared" si="17"/>
        <v>11.1-16</v>
      </c>
      <c r="B250">
        <f t="shared" si="18"/>
        <v>16</v>
      </c>
      <c r="C250">
        <v>11</v>
      </c>
      <c r="D250" t="s">
        <v>2147</v>
      </c>
      <c r="E250" t="s">
        <v>1114</v>
      </c>
      <c r="F250" t="s">
        <v>1163</v>
      </c>
      <c r="H250">
        <f t="shared" si="16"/>
        <v>26760</v>
      </c>
      <c r="I250">
        <f>IFERROR(VLOOKUP(CONCATENATE($C250,$D250,I$1,$E250),AuxFolhas!$A:$E,5,FALSE),"")</f>
        <v>2230</v>
      </c>
      <c r="J250">
        <f>IFERROR(VLOOKUP(CONCATENATE($C250,$D250,J$1,$E250),AuxFolhas!$A:$E,5,FALSE),"")</f>
        <v>2230</v>
      </c>
      <c r="K250">
        <f>IFERROR(VLOOKUP(CONCATENATE($C250,$D250,K$1,$E250),AuxFolhas!$A:$E,5,FALSE),"")</f>
        <v>2230</v>
      </c>
      <c r="L250">
        <f>IFERROR(VLOOKUP(CONCATENATE($C250,$D250,L$1,$E250),AuxFolhas!$A:$E,5,FALSE),"")</f>
        <v>2230</v>
      </c>
      <c r="M250">
        <f>IFERROR(VLOOKUP(CONCATENATE($C250,$D250,M$1,$E250),AuxFolhas!$A:$E,5,FALSE),"")</f>
        <v>2230</v>
      </c>
      <c r="N250">
        <f>IFERROR(VLOOKUP(CONCATENATE($C250,$D250,N$1,$E250),AuxFolhas!$A:$E,5,FALSE),"")</f>
        <v>2230</v>
      </c>
      <c r="O250">
        <f>IFERROR(VLOOKUP(CONCATENATE($C250,$D250,O$1,$E250),AuxFolhas!$A:$E,5,FALSE),"")</f>
        <v>2230</v>
      </c>
      <c r="P250">
        <f>IFERROR(VLOOKUP(CONCATENATE($C250,$D250,P$1,$E250),AuxFolhas!$A:$E,5,FALSE),"")</f>
        <v>2230</v>
      </c>
      <c r="Q250">
        <f>IFERROR(VLOOKUP(CONCATENATE($C250,$D250,Q$1,$E250),AuxFolhas!$A:$E,5,FALSE),"")</f>
        <v>2230</v>
      </c>
      <c r="R250">
        <f>IFERROR(VLOOKUP(CONCATENATE($C250,$D250,R$1,$E250),AuxFolhas!$A:$E,5,FALSE),"")</f>
        <v>2230</v>
      </c>
      <c r="S250">
        <f>IFERROR(VLOOKUP(CONCATENATE($C250,$D250,S$1,$E250),AuxFolhas!$A:$E,5,FALSE),"")</f>
        <v>2230</v>
      </c>
      <c r="T250">
        <f>IFERROR(VLOOKUP(CONCATENATE($C250,$D250,T$1,$E250),AuxFolhas!$A:$E,5,FALSE),"")</f>
        <v>2230</v>
      </c>
      <c r="U250">
        <f t="shared" si="15"/>
        <v>1</v>
      </c>
    </row>
    <row r="251" spans="1:21" hidden="1">
      <c r="A251" t="str">
        <f t="shared" si="17"/>
        <v>11.1-17</v>
      </c>
      <c r="B251">
        <f t="shared" si="18"/>
        <v>17</v>
      </c>
      <c r="C251">
        <v>11</v>
      </c>
      <c r="D251" t="s">
        <v>1321</v>
      </c>
      <c r="E251" t="s">
        <v>1114</v>
      </c>
      <c r="F251" t="s">
        <v>1163</v>
      </c>
      <c r="H251">
        <f t="shared" si="16"/>
        <v>26760</v>
      </c>
      <c r="I251">
        <f>IFERROR(VLOOKUP(CONCATENATE($C251,$D251,I$1,$E251),AuxFolhas!$A:$E,5,FALSE),"")</f>
        <v>2230</v>
      </c>
      <c r="J251">
        <f>IFERROR(VLOOKUP(CONCATENATE($C251,$D251,J$1,$E251),AuxFolhas!$A:$E,5,FALSE),"")</f>
        <v>2230</v>
      </c>
      <c r="K251">
        <f>IFERROR(VLOOKUP(CONCATENATE($C251,$D251,K$1,$E251),AuxFolhas!$A:$E,5,FALSE),"")</f>
        <v>2230</v>
      </c>
      <c r="L251">
        <f>IFERROR(VLOOKUP(CONCATENATE($C251,$D251,L$1,$E251),AuxFolhas!$A:$E,5,FALSE),"")</f>
        <v>2230</v>
      </c>
      <c r="M251">
        <f>IFERROR(VLOOKUP(CONCATENATE($C251,$D251,M$1,$E251),AuxFolhas!$A:$E,5,FALSE),"")</f>
        <v>2230</v>
      </c>
      <c r="N251">
        <f>IFERROR(VLOOKUP(CONCATENATE($C251,$D251,N$1,$E251),AuxFolhas!$A:$E,5,FALSE),"")</f>
        <v>2230</v>
      </c>
      <c r="O251">
        <f>IFERROR(VLOOKUP(CONCATENATE($C251,$D251,O$1,$E251),AuxFolhas!$A:$E,5,FALSE),"")</f>
        <v>2230</v>
      </c>
      <c r="P251">
        <f>IFERROR(VLOOKUP(CONCATENATE($C251,$D251,P$1,$E251),AuxFolhas!$A:$E,5,FALSE),"")</f>
        <v>2230</v>
      </c>
      <c r="Q251">
        <f>IFERROR(VLOOKUP(CONCATENATE($C251,$D251,Q$1,$E251),AuxFolhas!$A:$E,5,FALSE),"")</f>
        <v>2230</v>
      </c>
      <c r="R251">
        <f>IFERROR(VLOOKUP(CONCATENATE($C251,$D251,R$1,$E251),AuxFolhas!$A:$E,5,FALSE),"")</f>
        <v>2230</v>
      </c>
      <c r="S251">
        <f>IFERROR(VLOOKUP(CONCATENATE($C251,$D251,S$1,$E251),AuxFolhas!$A:$E,5,FALSE),"")</f>
        <v>2230</v>
      </c>
      <c r="T251">
        <f>IFERROR(VLOOKUP(CONCATENATE($C251,$D251,T$1,$E251),AuxFolhas!$A:$E,5,FALSE),"")</f>
        <v>2230</v>
      </c>
      <c r="U251">
        <f t="shared" si="15"/>
        <v>1</v>
      </c>
    </row>
    <row r="252" spans="1:21" hidden="1">
      <c r="A252" t="str">
        <f t="shared" si="17"/>
        <v>11.1-18</v>
      </c>
      <c r="B252">
        <f t="shared" si="18"/>
        <v>18</v>
      </c>
      <c r="C252">
        <v>11</v>
      </c>
      <c r="D252" t="s">
        <v>1306</v>
      </c>
      <c r="E252" t="s">
        <v>1162</v>
      </c>
      <c r="F252" t="s">
        <v>1163</v>
      </c>
      <c r="H252">
        <f t="shared" si="16"/>
        <v>39360</v>
      </c>
      <c r="I252">
        <f>IFERROR(VLOOKUP(CONCATENATE($C252,$D252,I$1,$E252),AuxFolhas!$A:$E,5,FALSE),"")</f>
        <v>3280</v>
      </c>
      <c r="J252">
        <f>IFERROR(VLOOKUP(CONCATENATE($C252,$D252,J$1,$E252),AuxFolhas!$A:$E,5,FALSE),"")</f>
        <v>3280</v>
      </c>
      <c r="K252">
        <f>IFERROR(VLOOKUP(CONCATENATE($C252,$D252,K$1,$E252),AuxFolhas!$A:$E,5,FALSE),"")</f>
        <v>3280</v>
      </c>
      <c r="L252">
        <f>IFERROR(VLOOKUP(CONCATENATE($C252,$D252,L$1,$E252),AuxFolhas!$A:$E,5,FALSE),"")</f>
        <v>3280</v>
      </c>
      <c r="M252">
        <f>IFERROR(VLOOKUP(CONCATENATE($C252,$D252,M$1,$E252),AuxFolhas!$A:$E,5,FALSE),"")</f>
        <v>3280</v>
      </c>
      <c r="N252">
        <f>IFERROR(VLOOKUP(CONCATENATE($C252,$D252,N$1,$E252),AuxFolhas!$A:$E,5,FALSE),"")</f>
        <v>3280</v>
      </c>
      <c r="O252">
        <f>IFERROR(VLOOKUP(CONCATENATE($C252,$D252,O$1,$E252),AuxFolhas!$A:$E,5,FALSE),"")</f>
        <v>3280</v>
      </c>
      <c r="P252">
        <f>IFERROR(VLOOKUP(CONCATENATE($C252,$D252,P$1,$E252),AuxFolhas!$A:$E,5,FALSE),"")</f>
        <v>3280</v>
      </c>
      <c r="Q252">
        <f>IFERROR(VLOOKUP(CONCATENATE($C252,$D252,Q$1,$E252),AuxFolhas!$A:$E,5,FALSE),"")</f>
        <v>3280</v>
      </c>
      <c r="R252">
        <f>IFERROR(VLOOKUP(CONCATENATE($C252,$D252,R$1,$E252),AuxFolhas!$A:$E,5,FALSE),"")</f>
        <v>3280</v>
      </c>
      <c r="S252">
        <f>IFERROR(VLOOKUP(CONCATENATE($C252,$D252,S$1,$E252),AuxFolhas!$A:$E,5,FALSE),"")</f>
        <v>3280</v>
      </c>
      <c r="T252">
        <f>IFERROR(VLOOKUP(CONCATENATE($C252,$D252,T$1,$E252),AuxFolhas!$A:$E,5,FALSE),"")</f>
        <v>3280</v>
      </c>
      <c r="U252">
        <f t="shared" si="15"/>
        <v>1</v>
      </c>
    </row>
    <row r="253" spans="1:21" hidden="1">
      <c r="A253" t="str">
        <f t="shared" si="17"/>
        <v>11.1-19</v>
      </c>
      <c r="B253">
        <f t="shared" si="18"/>
        <v>19</v>
      </c>
      <c r="C253">
        <v>11</v>
      </c>
      <c r="D253" t="s">
        <v>1307</v>
      </c>
      <c r="E253" t="s">
        <v>1162</v>
      </c>
      <c r="F253" t="s">
        <v>1163</v>
      </c>
      <c r="H253">
        <f t="shared" si="16"/>
        <v>39360</v>
      </c>
      <c r="I253">
        <f>IFERROR(VLOOKUP(CONCATENATE($C253,$D253,I$1,$E253),AuxFolhas!$A:$E,5,FALSE),"")</f>
        <v>3280</v>
      </c>
      <c r="J253">
        <f>IFERROR(VLOOKUP(CONCATENATE($C253,$D253,J$1,$E253),AuxFolhas!$A:$E,5,FALSE),"")</f>
        <v>3280</v>
      </c>
      <c r="K253">
        <f>IFERROR(VLOOKUP(CONCATENATE($C253,$D253,K$1,$E253),AuxFolhas!$A:$E,5,FALSE),"")</f>
        <v>3280</v>
      </c>
      <c r="L253">
        <f>IFERROR(VLOOKUP(CONCATENATE($C253,$D253,L$1,$E253),AuxFolhas!$A:$E,5,FALSE),"")</f>
        <v>3280</v>
      </c>
      <c r="M253">
        <f>IFERROR(VLOOKUP(CONCATENATE($C253,$D253,M$1,$E253),AuxFolhas!$A:$E,5,FALSE),"")</f>
        <v>3280</v>
      </c>
      <c r="N253">
        <f>IFERROR(VLOOKUP(CONCATENATE($C253,$D253,N$1,$E253),AuxFolhas!$A:$E,5,FALSE),"")</f>
        <v>3280</v>
      </c>
      <c r="O253">
        <f>IFERROR(VLOOKUP(CONCATENATE($C253,$D253,O$1,$E253),AuxFolhas!$A:$E,5,FALSE),"")</f>
        <v>3280</v>
      </c>
      <c r="P253">
        <f>IFERROR(VLOOKUP(CONCATENATE($C253,$D253,P$1,$E253),AuxFolhas!$A:$E,5,FALSE),"")</f>
        <v>3280</v>
      </c>
      <c r="Q253">
        <f>IFERROR(VLOOKUP(CONCATENATE($C253,$D253,Q$1,$E253),AuxFolhas!$A:$E,5,FALSE),"")</f>
        <v>3280</v>
      </c>
      <c r="R253">
        <f>IFERROR(VLOOKUP(CONCATENATE($C253,$D253,R$1,$E253),AuxFolhas!$A:$E,5,FALSE),"")</f>
        <v>3280</v>
      </c>
      <c r="S253">
        <f>IFERROR(VLOOKUP(CONCATENATE($C253,$D253,S$1,$E253),AuxFolhas!$A:$E,5,FALSE),"")</f>
        <v>3280</v>
      </c>
      <c r="T253">
        <f>IFERROR(VLOOKUP(CONCATENATE($C253,$D253,T$1,$E253),AuxFolhas!$A:$E,5,FALSE),"")</f>
        <v>3280</v>
      </c>
      <c r="U253">
        <f t="shared" si="15"/>
        <v>1</v>
      </c>
    </row>
    <row r="254" spans="1:21" hidden="1">
      <c r="A254" t="str">
        <f t="shared" si="17"/>
        <v>11.1-20</v>
      </c>
      <c r="B254">
        <f t="shared" si="18"/>
        <v>20</v>
      </c>
      <c r="C254">
        <v>11</v>
      </c>
      <c r="D254" t="s">
        <v>2146</v>
      </c>
      <c r="E254" t="s">
        <v>1162</v>
      </c>
      <c r="F254" t="s">
        <v>1163</v>
      </c>
      <c r="H254">
        <f t="shared" si="16"/>
        <v>19680</v>
      </c>
      <c r="I254">
        <f>IFERROR(VLOOKUP(CONCATENATE($C254,$D254,I$1,$E254),AuxFolhas!$A:$E,5,FALSE),"")</f>
        <v>3280</v>
      </c>
      <c r="J254">
        <f>IFERROR(VLOOKUP(CONCATENATE($C254,$D254,J$1,$E254),AuxFolhas!$A:$E,5,FALSE),"")</f>
        <v>3280</v>
      </c>
      <c r="K254">
        <f>IFERROR(VLOOKUP(CONCATENATE($C254,$D254,K$1,$E254),AuxFolhas!$A:$E,5,FALSE),"")</f>
        <v>3280</v>
      </c>
      <c r="L254">
        <f>IFERROR(VLOOKUP(CONCATENATE($C254,$D254,L$1,$E254),AuxFolhas!$A:$E,5,FALSE),"")</f>
        <v>3280</v>
      </c>
      <c r="M254">
        <f>IFERROR(VLOOKUP(CONCATENATE($C254,$D254,M$1,$E254),AuxFolhas!$A:$E,5,FALSE),"")</f>
        <v>3280</v>
      </c>
      <c r="N254" t="str">
        <f>IFERROR(VLOOKUP(CONCATENATE($C254,$D254,N$1,$E254),AuxFolhas!$A:$E,5,FALSE),"")</f>
        <v/>
      </c>
      <c r="O254" t="str">
        <f>IFERROR(VLOOKUP(CONCATENATE($C254,$D254,O$1,$E254),AuxFolhas!$A:$E,5,FALSE),"")</f>
        <v/>
      </c>
      <c r="P254" t="str">
        <f>IFERROR(VLOOKUP(CONCATENATE($C254,$D254,P$1,$E254),AuxFolhas!$A:$E,5,FALSE),"")</f>
        <v/>
      </c>
      <c r="Q254" t="str">
        <f>IFERROR(VLOOKUP(CONCATENATE($C254,$D254,Q$1,$E254),AuxFolhas!$A:$E,5,FALSE),"")</f>
        <v/>
      </c>
      <c r="R254" t="str">
        <f>IFERROR(VLOOKUP(CONCATENATE($C254,$D254,R$1,$E254),AuxFolhas!$A:$E,5,FALSE),"")</f>
        <v/>
      </c>
      <c r="S254" t="str">
        <f>IFERROR(VLOOKUP(CONCATENATE($C254,$D254,S$1,$E254),AuxFolhas!$A:$E,5,FALSE),"")</f>
        <v/>
      </c>
      <c r="T254">
        <f>IFERROR(VLOOKUP(CONCATENATE($C254,$D254,T$1,$E254),AuxFolhas!$A:$E,5,FALSE),"")</f>
        <v>3280</v>
      </c>
      <c r="U254">
        <f t="shared" si="15"/>
        <v>1</v>
      </c>
    </row>
    <row r="255" spans="1:21" hidden="1">
      <c r="A255" t="str">
        <f t="shared" si="17"/>
        <v>11.1-21</v>
      </c>
      <c r="B255">
        <f t="shared" si="18"/>
        <v>21</v>
      </c>
      <c r="C255">
        <v>11</v>
      </c>
      <c r="D255" t="s">
        <v>1190</v>
      </c>
      <c r="E255" t="s">
        <v>1165</v>
      </c>
      <c r="F255" t="s">
        <v>1163</v>
      </c>
      <c r="H255">
        <f t="shared" si="16"/>
        <v>48880</v>
      </c>
      <c r="I255" t="str">
        <f>IFERROR(VLOOKUP(CONCATENATE($C255,$D255,I$1,$E255),AuxFolhas!$A:$E,5,FALSE),"")</f>
        <v/>
      </c>
      <c r="J255" t="str">
        <f>IFERROR(VLOOKUP(CONCATENATE($C255,$D255,J$1,$E255),AuxFolhas!$A:$E,5,FALSE),"")</f>
        <v/>
      </c>
      <c r="K255" t="str">
        <f>IFERROR(VLOOKUP(CONCATENATE($C255,$D255,K$1,$E255),AuxFolhas!$A:$E,5,FALSE),"")</f>
        <v/>
      </c>
      <c r="L255" t="str">
        <f>IFERROR(VLOOKUP(CONCATENATE($C255,$D255,L$1,$E255),AuxFolhas!$A:$E,5,FALSE),"")</f>
        <v/>
      </c>
      <c r="M255">
        <f>IFERROR(VLOOKUP(CONCATENATE($C255,$D255,M$1,$E255),AuxFolhas!$A:$E,5,FALSE),"")</f>
        <v>6110</v>
      </c>
      <c r="N255">
        <f>IFERROR(VLOOKUP(CONCATENATE($C255,$D255,N$1,$E255),AuxFolhas!$A:$E,5,FALSE),"")</f>
        <v>6110</v>
      </c>
      <c r="O255">
        <f>IFERROR(VLOOKUP(CONCATENATE($C255,$D255,O$1,$E255),AuxFolhas!$A:$E,5,FALSE),"")</f>
        <v>6110</v>
      </c>
      <c r="P255">
        <f>IFERROR(VLOOKUP(CONCATENATE($C255,$D255,P$1,$E255),AuxFolhas!$A:$E,5,FALSE),"")</f>
        <v>6110</v>
      </c>
      <c r="Q255">
        <f>IFERROR(VLOOKUP(CONCATENATE($C255,$D255,Q$1,$E255),AuxFolhas!$A:$E,5,FALSE),"")</f>
        <v>6110</v>
      </c>
      <c r="R255">
        <f>IFERROR(VLOOKUP(CONCATENATE($C255,$D255,R$1,$E255),AuxFolhas!$A:$E,5,FALSE),"")</f>
        <v>6110</v>
      </c>
      <c r="S255">
        <f>IFERROR(VLOOKUP(CONCATENATE($C255,$D255,S$1,$E255),AuxFolhas!$A:$E,5,FALSE),"")</f>
        <v>6110</v>
      </c>
      <c r="T255">
        <f>IFERROR(VLOOKUP(CONCATENATE($C255,$D255,T$1,$E255),AuxFolhas!$A:$E,5,FALSE),"")</f>
        <v>6110</v>
      </c>
      <c r="U255">
        <f t="shared" si="15"/>
        <v>2</v>
      </c>
    </row>
    <row r="256" spans="1:21" hidden="1">
      <c r="A256" t="str">
        <f t="shared" si="17"/>
        <v>11.1-22</v>
      </c>
      <c r="B256">
        <f t="shared" si="18"/>
        <v>22</v>
      </c>
      <c r="C256">
        <v>11</v>
      </c>
      <c r="D256" t="s">
        <v>1322</v>
      </c>
      <c r="E256" t="s">
        <v>1165</v>
      </c>
      <c r="F256" t="s">
        <v>1163</v>
      </c>
      <c r="H256">
        <f t="shared" si="16"/>
        <v>24440</v>
      </c>
      <c r="I256">
        <f>IFERROR(VLOOKUP(CONCATENATE($C256,$D256,I$1,$E256),AuxFolhas!$A:$E,5,FALSE),"")</f>
        <v>6110</v>
      </c>
      <c r="J256">
        <f>IFERROR(VLOOKUP(CONCATENATE($C256,$D256,J$1,$E256),AuxFolhas!$A:$E,5,FALSE),"")</f>
        <v>6110</v>
      </c>
      <c r="K256">
        <f>IFERROR(VLOOKUP(CONCATENATE($C256,$D256,K$1,$E256),AuxFolhas!$A:$E,5,FALSE),"")</f>
        <v>6110</v>
      </c>
      <c r="L256">
        <f>IFERROR(VLOOKUP(CONCATENATE($C256,$D256,L$1,$E256),AuxFolhas!$A:$E,5,FALSE),"")</f>
        <v>6110</v>
      </c>
      <c r="M256" t="str">
        <f>IFERROR(VLOOKUP(CONCATENATE($C256,$D256,M$1,$E256),AuxFolhas!$A:$E,5,FALSE),"")</f>
        <v/>
      </c>
      <c r="N256" t="str">
        <f>IFERROR(VLOOKUP(CONCATENATE($C256,$D256,N$1,$E256),AuxFolhas!$A:$E,5,FALSE),"")</f>
        <v/>
      </c>
      <c r="O256" t="str">
        <f>IFERROR(VLOOKUP(CONCATENATE($C256,$D256,O$1,$E256),AuxFolhas!$A:$E,5,FALSE),"")</f>
        <v/>
      </c>
      <c r="P256" t="str">
        <f>IFERROR(VLOOKUP(CONCATENATE($C256,$D256,P$1,$E256),AuxFolhas!$A:$E,5,FALSE),"")</f>
        <v/>
      </c>
      <c r="Q256" t="str">
        <f>IFERROR(VLOOKUP(CONCATENATE($C256,$D256,Q$1,$E256),AuxFolhas!$A:$E,5,FALSE),"")</f>
        <v/>
      </c>
      <c r="R256" t="str">
        <f>IFERROR(VLOOKUP(CONCATENATE($C256,$D256,R$1,$E256),AuxFolhas!$A:$E,5,FALSE),"")</f>
        <v/>
      </c>
      <c r="S256" t="str">
        <f>IFERROR(VLOOKUP(CONCATENATE($C256,$D256,S$1,$E256),AuxFolhas!$A:$E,5,FALSE),"")</f>
        <v/>
      </c>
      <c r="T256" t="str">
        <f>IFERROR(VLOOKUP(CONCATENATE($C256,$D256,T$1,$E256),AuxFolhas!$A:$E,5,FALSE),"")</f>
        <v/>
      </c>
      <c r="U256">
        <f t="shared" si="15"/>
        <v>1</v>
      </c>
    </row>
    <row r="257" spans="1:21" hidden="1">
      <c r="A257" t="str">
        <f t="shared" si="17"/>
        <v>11.1-23</v>
      </c>
      <c r="B257">
        <f t="shared" si="18"/>
        <v>23</v>
      </c>
      <c r="C257">
        <v>11</v>
      </c>
      <c r="D257" t="s">
        <v>1304</v>
      </c>
      <c r="E257" t="s">
        <v>1117</v>
      </c>
      <c r="F257" t="s">
        <v>1159</v>
      </c>
      <c r="H257">
        <f t="shared" si="16"/>
        <v>9840</v>
      </c>
      <c r="I257">
        <f>IFERROR(VLOOKUP(CONCATENATE($C257,$D257,I$1,$E257),AuxFolhas!$A:$E,5,FALSE),"")</f>
        <v>820</v>
      </c>
      <c r="J257">
        <f>IFERROR(VLOOKUP(CONCATENATE($C257,$D257,J$1,$E257),AuxFolhas!$A:$E,5,FALSE),"")</f>
        <v>820</v>
      </c>
      <c r="K257">
        <f>IFERROR(VLOOKUP(CONCATENATE($C257,$D257,K$1,$E257),AuxFolhas!$A:$E,5,FALSE),"")</f>
        <v>820</v>
      </c>
      <c r="L257">
        <f>IFERROR(VLOOKUP(CONCATENATE($C257,$D257,L$1,$E257),AuxFolhas!$A:$E,5,FALSE),"")</f>
        <v>820</v>
      </c>
      <c r="M257">
        <f>IFERROR(VLOOKUP(CONCATENATE($C257,$D257,M$1,$E257),AuxFolhas!$A:$E,5,FALSE),"")</f>
        <v>820</v>
      </c>
      <c r="N257">
        <f>IFERROR(VLOOKUP(CONCATENATE($C257,$D257,N$1,$E257),AuxFolhas!$A:$E,5,FALSE),"")</f>
        <v>820</v>
      </c>
      <c r="O257">
        <f>IFERROR(VLOOKUP(CONCATENATE($C257,$D257,O$1,$E257),AuxFolhas!$A:$E,5,FALSE),"")</f>
        <v>820</v>
      </c>
      <c r="P257">
        <f>IFERROR(VLOOKUP(CONCATENATE($C257,$D257,P$1,$E257),AuxFolhas!$A:$E,5,FALSE),"")</f>
        <v>820</v>
      </c>
      <c r="Q257">
        <f>IFERROR(VLOOKUP(CONCATENATE($C257,$D257,Q$1,$E257),AuxFolhas!$A:$E,5,FALSE),"")</f>
        <v>820</v>
      </c>
      <c r="R257">
        <f>IFERROR(VLOOKUP(CONCATENATE($C257,$D257,R$1,$E257),AuxFolhas!$A:$E,5,FALSE),"")</f>
        <v>820</v>
      </c>
      <c r="S257">
        <f>IFERROR(VLOOKUP(CONCATENATE($C257,$D257,S$1,$E257),AuxFolhas!$A:$E,5,FALSE),"")</f>
        <v>820</v>
      </c>
      <c r="T257">
        <f>IFERROR(VLOOKUP(CONCATENATE($C257,$D257,T$1,$E257),AuxFolhas!$A:$E,5,FALSE),"")</f>
        <v>820</v>
      </c>
      <c r="U257">
        <f t="shared" si="15"/>
        <v>1</v>
      </c>
    </row>
    <row r="258" spans="1:21" hidden="1">
      <c r="A258" t="str">
        <f t="shared" si="17"/>
        <v>11.1-24</v>
      </c>
      <c r="B258">
        <f t="shared" si="18"/>
        <v>24</v>
      </c>
      <c r="C258">
        <v>11</v>
      </c>
      <c r="D258" t="s">
        <v>1323</v>
      </c>
      <c r="E258" t="s">
        <v>1115</v>
      </c>
      <c r="F258" t="s">
        <v>1159</v>
      </c>
      <c r="H258">
        <f t="shared" si="16"/>
        <v>93000</v>
      </c>
      <c r="I258">
        <f>IFERROR(VLOOKUP(CONCATENATE($C258,$D258,I$1,$E258),AuxFolhas!$A:$E,5,FALSE),"")</f>
        <v>7750</v>
      </c>
      <c r="J258">
        <f>IFERROR(VLOOKUP(CONCATENATE($C258,$D258,J$1,$E258),AuxFolhas!$A:$E,5,FALSE),"")</f>
        <v>7750</v>
      </c>
      <c r="K258">
        <f>IFERROR(VLOOKUP(CONCATENATE($C258,$D258,K$1,$E258),AuxFolhas!$A:$E,5,FALSE),"")</f>
        <v>7750</v>
      </c>
      <c r="L258">
        <f>IFERROR(VLOOKUP(CONCATENATE($C258,$D258,L$1,$E258),AuxFolhas!$A:$E,5,FALSE),"")</f>
        <v>7750</v>
      </c>
      <c r="M258">
        <f>IFERROR(VLOOKUP(CONCATENATE($C258,$D258,M$1,$E258),AuxFolhas!$A:$E,5,FALSE),"")</f>
        <v>7750</v>
      </c>
      <c r="N258">
        <f>IFERROR(VLOOKUP(CONCATENATE($C258,$D258,N$1,$E258),AuxFolhas!$A:$E,5,FALSE),"")</f>
        <v>7750</v>
      </c>
      <c r="O258">
        <f>IFERROR(VLOOKUP(CONCATENATE($C258,$D258,O$1,$E258),AuxFolhas!$A:$E,5,FALSE),"")</f>
        <v>7750</v>
      </c>
      <c r="P258">
        <f>IFERROR(VLOOKUP(CONCATENATE($C258,$D258,P$1,$E258),AuxFolhas!$A:$E,5,FALSE),"")</f>
        <v>7750</v>
      </c>
      <c r="Q258">
        <f>IFERROR(VLOOKUP(CONCATENATE($C258,$D258,Q$1,$E258),AuxFolhas!$A:$E,5,FALSE),"")</f>
        <v>7750</v>
      </c>
      <c r="R258">
        <f>IFERROR(VLOOKUP(CONCATENATE($C258,$D258,R$1,$E258),AuxFolhas!$A:$E,5,FALSE),"")</f>
        <v>7750</v>
      </c>
      <c r="S258">
        <f>IFERROR(VLOOKUP(CONCATENATE($C258,$D258,S$1,$E258),AuxFolhas!$A:$E,5,FALSE),"")</f>
        <v>7750</v>
      </c>
      <c r="T258">
        <f>IFERROR(VLOOKUP(CONCATENATE($C258,$D258,T$1,$E258),AuxFolhas!$A:$E,5,FALSE),"")</f>
        <v>7750</v>
      </c>
      <c r="U258">
        <f t="shared" ref="U258:U321" si="19">COUNTIF($D:$D,D258)</f>
        <v>1</v>
      </c>
    </row>
    <row r="259" spans="1:21">
      <c r="A259" t="str">
        <f t="shared" si="17"/>
        <v>11.1-25</v>
      </c>
      <c r="B259">
        <f t="shared" si="18"/>
        <v>25</v>
      </c>
      <c r="C259">
        <v>11</v>
      </c>
      <c r="D259" t="s">
        <v>2367</v>
      </c>
      <c r="E259" t="s">
        <v>1113</v>
      </c>
      <c r="F259" t="s">
        <v>1159</v>
      </c>
      <c r="H259">
        <f t="shared" ref="H259:H322" si="20">SUM(I259:T259)</f>
        <v>22400</v>
      </c>
      <c r="I259" t="str">
        <f>IFERROR(VLOOKUP(CONCATENATE($C259,$D259,I$1,$E259),AuxFolhas!$A:$E,5,FALSE),"")</f>
        <v/>
      </c>
      <c r="J259" t="str">
        <f>IFERROR(VLOOKUP(CONCATENATE($C259,$D259,J$1,$E259),AuxFolhas!$A:$E,5,FALSE),"")</f>
        <v/>
      </c>
      <c r="K259" t="str">
        <f>IFERROR(VLOOKUP(CONCATENATE($C259,$D259,K$1,$E259),AuxFolhas!$A:$E,5,FALSE),"")</f>
        <v/>
      </c>
      <c r="L259" t="str">
        <f>IFERROR(VLOOKUP(CONCATENATE($C259,$D259,L$1,$E259),AuxFolhas!$A:$E,5,FALSE),"")</f>
        <v/>
      </c>
      <c r="M259">
        <f>IFERROR(VLOOKUP(CONCATENATE($C259,$D259,M$1,$E259),AuxFolhas!$A:$E,5,FALSE),"")</f>
        <v>2800</v>
      </c>
      <c r="N259">
        <f>IFERROR(VLOOKUP(CONCATENATE($C259,$D259,N$1,$E259),AuxFolhas!$A:$E,5,FALSE),"")</f>
        <v>2800</v>
      </c>
      <c r="O259">
        <f>IFERROR(VLOOKUP(CONCATENATE($C259,$D259,O$1,$E259),AuxFolhas!$A:$E,5,FALSE),"")</f>
        <v>2800</v>
      </c>
      <c r="P259">
        <f>IFERROR(VLOOKUP(CONCATENATE($C259,$D259,P$1,$E259),AuxFolhas!$A:$E,5,FALSE),"")</f>
        <v>2800</v>
      </c>
      <c r="Q259">
        <f>IFERROR(VLOOKUP(CONCATENATE($C259,$D259,Q$1,$E259),AuxFolhas!$A:$E,5,FALSE),"")</f>
        <v>2800</v>
      </c>
      <c r="R259">
        <f>IFERROR(VLOOKUP(CONCATENATE($C259,$D259,R$1,$E259),AuxFolhas!$A:$E,5,FALSE),"")</f>
        <v>2800</v>
      </c>
      <c r="S259">
        <f>IFERROR(VLOOKUP(CONCATENATE($C259,$D259,S$1,$E259),AuxFolhas!$A:$E,5,FALSE),"")</f>
        <v>2800</v>
      </c>
      <c r="T259">
        <f>IFERROR(VLOOKUP(CONCATENATE($C259,$D259,T$1,$E259),AuxFolhas!$A:$E,5,FALSE),"")</f>
        <v>2800</v>
      </c>
      <c r="U259">
        <f t="shared" si="19"/>
        <v>1</v>
      </c>
    </row>
    <row r="260" spans="1:21" hidden="1">
      <c r="A260" t="str">
        <f t="shared" si="17"/>
        <v>11.1-26</v>
      </c>
      <c r="B260">
        <f t="shared" si="18"/>
        <v>26</v>
      </c>
      <c r="C260">
        <v>11</v>
      </c>
      <c r="D260" t="s">
        <v>1305</v>
      </c>
      <c r="E260" t="s">
        <v>1113</v>
      </c>
      <c r="F260" t="s">
        <v>1159</v>
      </c>
      <c r="H260">
        <f t="shared" si="20"/>
        <v>11200</v>
      </c>
      <c r="I260">
        <f>IFERROR(VLOOKUP(CONCATENATE($C260,$D260,I$1,$E260),AuxFolhas!$A:$E,5,FALSE),"")</f>
        <v>2800</v>
      </c>
      <c r="J260">
        <f>IFERROR(VLOOKUP(CONCATENATE($C260,$D260,J$1,$E260),AuxFolhas!$A:$E,5,FALSE),"")</f>
        <v>2800</v>
      </c>
      <c r="K260">
        <f>IFERROR(VLOOKUP(CONCATENATE($C260,$D260,K$1,$E260),AuxFolhas!$A:$E,5,FALSE),"")</f>
        <v>2800</v>
      </c>
      <c r="L260">
        <f>IFERROR(VLOOKUP(CONCATENATE($C260,$D260,L$1,$E260),AuxFolhas!$A:$E,5,FALSE),"")</f>
        <v>2800</v>
      </c>
      <c r="M260" t="str">
        <f>IFERROR(VLOOKUP(CONCATENATE($C260,$D260,M$1,$E260),AuxFolhas!$A:$E,5,FALSE),"")</f>
        <v/>
      </c>
      <c r="N260" t="str">
        <f>IFERROR(VLOOKUP(CONCATENATE($C260,$D260,N$1,$E260),AuxFolhas!$A:$E,5,FALSE),"")</f>
        <v/>
      </c>
      <c r="O260" t="str">
        <f>IFERROR(VLOOKUP(CONCATENATE($C260,$D260,O$1,$E260),AuxFolhas!$A:$E,5,FALSE),"")</f>
        <v/>
      </c>
      <c r="P260" t="str">
        <f>IFERROR(VLOOKUP(CONCATENATE($C260,$D260,P$1,$E260),AuxFolhas!$A:$E,5,FALSE),"")</f>
        <v/>
      </c>
      <c r="Q260" t="str">
        <f>IFERROR(VLOOKUP(CONCATENATE($C260,$D260,Q$1,$E260),AuxFolhas!$A:$E,5,FALSE),"")</f>
        <v/>
      </c>
      <c r="R260" t="str">
        <f>IFERROR(VLOOKUP(CONCATENATE($C260,$D260,R$1,$E260),AuxFolhas!$A:$E,5,FALSE),"")</f>
        <v/>
      </c>
      <c r="S260" t="str">
        <f>IFERROR(VLOOKUP(CONCATENATE($C260,$D260,S$1,$E260),AuxFolhas!$A:$E,5,FALSE),"")</f>
        <v/>
      </c>
      <c r="T260" t="str">
        <f>IFERROR(VLOOKUP(CONCATENATE($C260,$D260,T$1,$E260),AuxFolhas!$A:$E,5,FALSE),"")</f>
        <v/>
      </c>
      <c r="U260">
        <f t="shared" si="19"/>
        <v>1</v>
      </c>
    </row>
    <row r="261" spans="1:21" hidden="1">
      <c r="A261" t="str">
        <f t="shared" si="17"/>
        <v>12.1-1</v>
      </c>
      <c r="B261">
        <f t="shared" si="18"/>
        <v>1</v>
      </c>
      <c r="C261">
        <v>12</v>
      </c>
      <c r="D261" t="s">
        <v>3753</v>
      </c>
      <c r="E261" t="s">
        <v>1112</v>
      </c>
      <c r="F261" t="s">
        <v>1163</v>
      </c>
      <c r="H261">
        <f t="shared" si="20"/>
        <v>600</v>
      </c>
      <c r="I261" t="str">
        <f>IFERROR(VLOOKUP(CONCATENATE($C261,$D261,I$1,$E261),AuxFolhas!$A:$E,5,FALSE),"")</f>
        <v/>
      </c>
      <c r="J261" t="str">
        <f>IFERROR(VLOOKUP(CONCATENATE($C261,$D261,J$1,$E261),AuxFolhas!$A:$E,5,FALSE),"")</f>
        <v/>
      </c>
      <c r="K261" t="str">
        <f>IFERROR(VLOOKUP(CONCATENATE($C261,$D261,K$1,$E261),AuxFolhas!$A:$E,5,FALSE),"")</f>
        <v/>
      </c>
      <c r="L261" t="str">
        <f>IFERROR(VLOOKUP(CONCATENATE($C261,$D261,L$1,$E261),AuxFolhas!$A:$E,5,FALSE),"")</f>
        <v/>
      </c>
      <c r="M261" t="str">
        <f>IFERROR(VLOOKUP(CONCATENATE($C261,$D261,M$1,$E261),AuxFolhas!$A:$E,5,FALSE),"")</f>
        <v/>
      </c>
      <c r="N261" t="str">
        <f>IFERROR(VLOOKUP(CONCATENATE($C261,$D261,N$1,$E261),AuxFolhas!$A:$E,5,FALSE),"")</f>
        <v/>
      </c>
      <c r="O261" t="str">
        <f>IFERROR(VLOOKUP(CONCATENATE($C261,$D261,O$1,$E261),AuxFolhas!$A:$E,5,FALSE),"")</f>
        <v/>
      </c>
      <c r="P261" t="str">
        <f>IFERROR(VLOOKUP(CONCATENATE($C261,$D261,P$1,$E261),AuxFolhas!$A:$E,5,FALSE),"")</f>
        <v/>
      </c>
      <c r="Q261" t="str">
        <f>IFERROR(VLOOKUP(CONCATENATE($C261,$D261,Q$1,$E261),AuxFolhas!$A:$E,5,FALSE),"")</f>
        <v/>
      </c>
      <c r="R261" t="str">
        <f>IFERROR(VLOOKUP(CONCATENATE($C261,$D261,R$1,$E261),AuxFolhas!$A:$E,5,FALSE),"")</f>
        <v/>
      </c>
      <c r="S261" t="str">
        <f>IFERROR(VLOOKUP(CONCATENATE($C261,$D261,S$1,$E261),AuxFolhas!$A:$E,5,FALSE),"")</f>
        <v/>
      </c>
      <c r="T261">
        <f>IFERROR(VLOOKUP(CONCATENATE($C261,$D261,T$1,$E261),AuxFolhas!$A:$E,5,FALSE),"")</f>
        <v>600</v>
      </c>
      <c r="U261">
        <f t="shared" si="19"/>
        <v>1</v>
      </c>
    </row>
    <row r="262" spans="1:21" hidden="1">
      <c r="A262" t="str">
        <f t="shared" si="17"/>
        <v>12.1-2</v>
      </c>
      <c r="B262">
        <f t="shared" si="18"/>
        <v>2</v>
      </c>
      <c r="C262">
        <v>12</v>
      </c>
      <c r="D262" t="s">
        <v>3720</v>
      </c>
      <c r="E262" t="s">
        <v>1112</v>
      </c>
      <c r="F262" t="s">
        <v>1163</v>
      </c>
      <c r="H262">
        <f t="shared" si="20"/>
        <v>1200</v>
      </c>
      <c r="I262" t="str">
        <f>IFERROR(VLOOKUP(CONCATENATE($C262,$D262,I$1,$E262),AuxFolhas!$A:$E,5,FALSE),"")</f>
        <v/>
      </c>
      <c r="J262" t="str">
        <f>IFERROR(VLOOKUP(CONCATENATE($C262,$D262,J$1,$E262),AuxFolhas!$A:$E,5,FALSE),"")</f>
        <v/>
      </c>
      <c r="K262" t="str">
        <f>IFERROR(VLOOKUP(CONCATENATE($C262,$D262,K$1,$E262),AuxFolhas!$A:$E,5,FALSE),"")</f>
        <v/>
      </c>
      <c r="L262" t="str">
        <f>IFERROR(VLOOKUP(CONCATENATE($C262,$D262,L$1,$E262),AuxFolhas!$A:$E,5,FALSE),"")</f>
        <v/>
      </c>
      <c r="M262" t="str">
        <f>IFERROR(VLOOKUP(CONCATENATE($C262,$D262,M$1,$E262),AuxFolhas!$A:$E,5,FALSE),"")</f>
        <v/>
      </c>
      <c r="N262" t="str">
        <f>IFERROR(VLOOKUP(CONCATENATE($C262,$D262,N$1,$E262),AuxFolhas!$A:$E,5,FALSE),"")</f>
        <v/>
      </c>
      <c r="O262" t="str">
        <f>IFERROR(VLOOKUP(CONCATENATE($C262,$D262,O$1,$E262),AuxFolhas!$A:$E,5,FALSE),"")</f>
        <v/>
      </c>
      <c r="P262" t="str">
        <f>IFERROR(VLOOKUP(CONCATENATE($C262,$D262,P$1,$E262),AuxFolhas!$A:$E,5,FALSE),"")</f>
        <v/>
      </c>
      <c r="Q262" t="str">
        <f>IFERROR(VLOOKUP(CONCATENATE($C262,$D262,Q$1,$E262),AuxFolhas!$A:$E,5,FALSE),"")</f>
        <v/>
      </c>
      <c r="R262" t="str">
        <f>IFERROR(VLOOKUP(CONCATENATE($C262,$D262,R$1,$E262),AuxFolhas!$A:$E,5,FALSE),"")</f>
        <v/>
      </c>
      <c r="S262">
        <f>IFERROR(VLOOKUP(CONCATENATE($C262,$D262,S$1,$E262),AuxFolhas!$A:$E,5,FALSE),"")</f>
        <v>600</v>
      </c>
      <c r="T262">
        <f>IFERROR(VLOOKUP(CONCATENATE($C262,$D262,T$1,$E262),AuxFolhas!$A:$E,5,FALSE),"")</f>
        <v>600</v>
      </c>
      <c r="U262">
        <f t="shared" si="19"/>
        <v>1</v>
      </c>
    </row>
    <row r="263" spans="1:21" hidden="1">
      <c r="A263" t="str">
        <f t="shared" si="17"/>
        <v>12.1-3</v>
      </c>
      <c r="B263">
        <f t="shared" si="18"/>
        <v>3</v>
      </c>
      <c r="C263">
        <v>12</v>
      </c>
      <c r="D263" t="s">
        <v>2149</v>
      </c>
      <c r="E263" t="s">
        <v>1112</v>
      </c>
      <c r="F263" t="s">
        <v>1163</v>
      </c>
      <c r="H263">
        <f t="shared" si="20"/>
        <v>600</v>
      </c>
      <c r="I263">
        <f>IFERROR(VLOOKUP(CONCATENATE($C263,$D263,I$1,$E263),AuxFolhas!$A:$E,5,FALSE),"")</f>
        <v>600</v>
      </c>
      <c r="J263" t="str">
        <f>IFERROR(VLOOKUP(CONCATENATE($C263,$D263,J$1,$E263),AuxFolhas!$A:$E,5,FALSE),"")</f>
        <v/>
      </c>
      <c r="K263" t="str">
        <f>IFERROR(VLOOKUP(CONCATENATE($C263,$D263,K$1,$E263),AuxFolhas!$A:$E,5,FALSE),"")</f>
        <v/>
      </c>
      <c r="L263" t="str">
        <f>IFERROR(VLOOKUP(CONCATENATE($C263,$D263,L$1,$E263),AuxFolhas!$A:$E,5,FALSE),"")</f>
        <v/>
      </c>
      <c r="M263" t="str">
        <f>IFERROR(VLOOKUP(CONCATENATE($C263,$D263,M$1,$E263),AuxFolhas!$A:$E,5,FALSE),"")</f>
        <v/>
      </c>
      <c r="N263" t="str">
        <f>IFERROR(VLOOKUP(CONCATENATE($C263,$D263,N$1,$E263),AuxFolhas!$A:$E,5,FALSE),"")</f>
        <v/>
      </c>
      <c r="O263" t="str">
        <f>IFERROR(VLOOKUP(CONCATENATE($C263,$D263,O$1,$E263),AuxFolhas!$A:$E,5,FALSE),"")</f>
        <v/>
      </c>
      <c r="P263" t="str">
        <f>IFERROR(VLOOKUP(CONCATENATE($C263,$D263,P$1,$E263),AuxFolhas!$A:$E,5,FALSE),"")</f>
        <v/>
      </c>
      <c r="Q263" t="str">
        <f>IFERROR(VLOOKUP(CONCATENATE($C263,$D263,Q$1,$E263),AuxFolhas!$A:$E,5,FALSE),"")</f>
        <v/>
      </c>
      <c r="R263" t="str">
        <f>IFERROR(VLOOKUP(CONCATENATE($C263,$D263,R$1,$E263),AuxFolhas!$A:$E,5,FALSE),"")</f>
        <v/>
      </c>
      <c r="S263" t="str">
        <f>IFERROR(VLOOKUP(CONCATENATE($C263,$D263,S$1,$E263),AuxFolhas!$A:$E,5,FALSE),"")</f>
        <v/>
      </c>
      <c r="T263" t="str">
        <f>IFERROR(VLOOKUP(CONCATENATE($C263,$D263,T$1,$E263),AuxFolhas!$A:$E,5,FALSE),"")</f>
        <v/>
      </c>
      <c r="U263">
        <f t="shared" si="19"/>
        <v>1</v>
      </c>
    </row>
    <row r="264" spans="1:21" hidden="1">
      <c r="A264" t="str">
        <f t="shared" si="17"/>
        <v>12.1-4</v>
      </c>
      <c r="B264">
        <f t="shared" si="18"/>
        <v>4</v>
      </c>
      <c r="C264">
        <v>12</v>
      </c>
      <c r="D264" t="s">
        <v>3754</v>
      </c>
      <c r="E264" t="s">
        <v>1112</v>
      </c>
      <c r="F264" t="s">
        <v>1163</v>
      </c>
      <c r="H264">
        <f t="shared" si="20"/>
        <v>600</v>
      </c>
      <c r="I264" t="str">
        <f>IFERROR(VLOOKUP(CONCATENATE($C264,$D264,I$1,$E264),AuxFolhas!$A:$E,5,FALSE),"")</f>
        <v/>
      </c>
      <c r="J264" t="str">
        <f>IFERROR(VLOOKUP(CONCATENATE($C264,$D264,J$1,$E264),AuxFolhas!$A:$E,5,FALSE),"")</f>
        <v/>
      </c>
      <c r="K264" t="str">
        <f>IFERROR(VLOOKUP(CONCATENATE($C264,$D264,K$1,$E264),AuxFolhas!$A:$E,5,FALSE),"")</f>
        <v/>
      </c>
      <c r="L264" t="str">
        <f>IFERROR(VLOOKUP(CONCATENATE($C264,$D264,L$1,$E264),AuxFolhas!$A:$E,5,FALSE),"")</f>
        <v/>
      </c>
      <c r="M264" t="str">
        <f>IFERROR(VLOOKUP(CONCATENATE($C264,$D264,M$1,$E264),AuxFolhas!$A:$E,5,FALSE),"")</f>
        <v/>
      </c>
      <c r="N264" t="str">
        <f>IFERROR(VLOOKUP(CONCATENATE($C264,$D264,N$1,$E264),AuxFolhas!$A:$E,5,FALSE),"")</f>
        <v/>
      </c>
      <c r="O264" t="str">
        <f>IFERROR(VLOOKUP(CONCATENATE($C264,$D264,O$1,$E264),AuxFolhas!$A:$E,5,FALSE),"")</f>
        <v/>
      </c>
      <c r="P264" t="str">
        <f>IFERROR(VLOOKUP(CONCATENATE($C264,$D264,P$1,$E264),AuxFolhas!$A:$E,5,FALSE),"")</f>
        <v/>
      </c>
      <c r="Q264" t="str">
        <f>IFERROR(VLOOKUP(CONCATENATE($C264,$D264,Q$1,$E264),AuxFolhas!$A:$E,5,FALSE),"")</f>
        <v/>
      </c>
      <c r="R264" t="str">
        <f>IFERROR(VLOOKUP(CONCATENATE($C264,$D264,R$1,$E264),AuxFolhas!$A:$E,5,FALSE),"")</f>
        <v/>
      </c>
      <c r="S264" t="str">
        <f>IFERROR(VLOOKUP(CONCATENATE($C264,$D264,S$1,$E264),AuxFolhas!$A:$E,5,FALSE),"")</f>
        <v/>
      </c>
      <c r="T264">
        <f>IFERROR(VLOOKUP(CONCATENATE($C264,$D264,T$1,$E264),AuxFolhas!$A:$E,5,FALSE),"")</f>
        <v>600</v>
      </c>
      <c r="U264">
        <f t="shared" si="19"/>
        <v>1</v>
      </c>
    </row>
    <row r="265" spans="1:21" hidden="1">
      <c r="A265" t="str">
        <f t="shared" si="17"/>
        <v>12.1-5</v>
      </c>
      <c r="B265">
        <f t="shared" si="18"/>
        <v>5</v>
      </c>
      <c r="C265">
        <v>12</v>
      </c>
      <c r="D265" t="s">
        <v>2150</v>
      </c>
      <c r="E265" t="s">
        <v>1112</v>
      </c>
      <c r="F265" t="s">
        <v>1163</v>
      </c>
      <c r="H265">
        <f t="shared" si="20"/>
        <v>7200</v>
      </c>
      <c r="I265">
        <f>IFERROR(VLOOKUP(CONCATENATE($C265,$D265,I$1,$E265),AuxFolhas!$A:$E,5,FALSE),"")</f>
        <v>600</v>
      </c>
      <c r="J265">
        <f>IFERROR(VLOOKUP(CONCATENATE($C265,$D265,J$1,$E265),AuxFolhas!$A:$E,5,FALSE),"")</f>
        <v>600</v>
      </c>
      <c r="K265">
        <f>IFERROR(VLOOKUP(CONCATENATE($C265,$D265,K$1,$E265),AuxFolhas!$A:$E,5,FALSE),"")</f>
        <v>600</v>
      </c>
      <c r="L265">
        <f>IFERROR(VLOOKUP(CONCATENATE($C265,$D265,L$1,$E265),AuxFolhas!$A:$E,5,FALSE),"")</f>
        <v>600</v>
      </c>
      <c r="M265">
        <f>IFERROR(VLOOKUP(CONCATENATE($C265,$D265,M$1,$E265),AuxFolhas!$A:$E,5,FALSE),"")</f>
        <v>600</v>
      </c>
      <c r="N265">
        <f>IFERROR(VLOOKUP(CONCATENATE($C265,$D265,N$1,$E265),AuxFolhas!$A:$E,5,FALSE),"")</f>
        <v>600</v>
      </c>
      <c r="O265">
        <f>IFERROR(VLOOKUP(CONCATENATE($C265,$D265,O$1,$E265),AuxFolhas!$A:$E,5,FALSE),"")</f>
        <v>600</v>
      </c>
      <c r="P265">
        <f>IFERROR(VLOOKUP(CONCATENATE($C265,$D265,P$1,$E265),AuxFolhas!$A:$E,5,FALSE),"")</f>
        <v>600</v>
      </c>
      <c r="Q265">
        <f>IFERROR(VLOOKUP(CONCATENATE($C265,$D265,Q$1,$E265),AuxFolhas!$A:$E,5,FALSE),"")</f>
        <v>600</v>
      </c>
      <c r="R265">
        <f>IFERROR(VLOOKUP(CONCATENATE($C265,$D265,R$1,$E265),AuxFolhas!$A:$E,5,FALSE),"")</f>
        <v>600</v>
      </c>
      <c r="S265">
        <f>IFERROR(VLOOKUP(CONCATENATE($C265,$D265,S$1,$E265),AuxFolhas!$A:$E,5,FALSE),"")</f>
        <v>600</v>
      </c>
      <c r="T265">
        <f>IFERROR(VLOOKUP(CONCATENATE($C265,$D265,T$1,$E265),AuxFolhas!$A:$E,5,FALSE),"")</f>
        <v>600</v>
      </c>
      <c r="U265">
        <f t="shared" si="19"/>
        <v>1</v>
      </c>
    </row>
    <row r="266" spans="1:21" hidden="1">
      <c r="A266" t="str">
        <f t="shared" si="17"/>
        <v>12.1-6</v>
      </c>
      <c r="B266">
        <f t="shared" si="18"/>
        <v>6</v>
      </c>
      <c r="C266">
        <v>12</v>
      </c>
      <c r="D266" t="s">
        <v>1328</v>
      </c>
      <c r="E266" t="s">
        <v>1112</v>
      </c>
      <c r="F266" t="s">
        <v>1163</v>
      </c>
      <c r="H266">
        <f t="shared" si="20"/>
        <v>5400</v>
      </c>
      <c r="I266">
        <f>IFERROR(VLOOKUP(CONCATENATE($C266,$D266,I$1,$E266),AuxFolhas!$A:$E,5,FALSE),"")</f>
        <v>600</v>
      </c>
      <c r="J266">
        <f>IFERROR(VLOOKUP(CONCATENATE($C266,$D266,J$1,$E266),AuxFolhas!$A:$E,5,FALSE),"")</f>
        <v>600</v>
      </c>
      <c r="K266">
        <f>IFERROR(VLOOKUP(CONCATENATE($C266,$D266,K$1,$E266),AuxFolhas!$A:$E,5,FALSE),"")</f>
        <v>600</v>
      </c>
      <c r="L266">
        <f>IFERROR(VLOOKUP(CONCATENATE($C266,$D266,L$1,$E266),AuxFolhas!$A:$E,5,FALSE),"")</f>
        <v>600</v>
      </c>
      <c r="M266">
        <f>IFERROR(VLOOKUP(CONCATENATE($C266,$D266,M$1,$E266),AuxFolhas!$A:$E,5,FALSE),"")</f>
        <v>600</v>
      </c>
      <c r="N266">
        <f>IFERROR(VLOOKUP(CONCATENATE($C266,$D266,N$1,$E266),AuxFolhas!$A:$E,5,FALSE),"")</f>
        <v>600</v>
      </c>
      <c r="O266">
        <f>IFERROR(VLOOKUP(CONCATENATE($C266,$D266,O$1,$E266),AuxFolhas!$A:$E,5,FALSE),"")</f>
        <v>600</v>
      </c>
      <c r="P266">
        <f>IFERROR(VLOOKUP(CONCATENATE($C266,$D266,P$1,$E266),AuxFolhas!$A:$E,5,FALSE),"")</f>
        <v>600</v>
      </c>
      <c r="Q266">
        <f>IFERROR(VLOOKUP(CONCATENATE($C266,$D266,Q$1,$E266),AuxFolhas!$A:$E,5,FALSE),"")</f>
        <v>600</v>
      </c>
      <c r="R266" t="str">
        <f>IFERROR(VLOOKUP(CONCATENATE($C266,$D266,R$1,$E266),AuxFolhas!$A:$E,5,FALSE),"")</f>
        <v/>
      </c>
      <c r="S266" t="str">
        <f>IFERROR(VLOOKUP(CONCATENATE($C266,$D266,S$1,$E266),AuxFolhas!$A:$E,5,FALSE),"")</f>
        <v/>
      </c>
      <c r="T266" t="str">
        <f>IFERROR(VLOOKUP(CONCATENATE($C266,$D266,T$1,$E266),AuxFolhas!$A:$E,5,FALSE),"")</f>
        <v/>
      </c>
      <c r="U266">
        <f t="shared" si="19"/>
        <v>2</v>
      </c>
    </row>
    <row r="267" spans="1:21" hidden="1">
      <c r="A267" t="str">
        <f t="shared" si="17"/>
        <v>12.1-7</v>
      </c>
      <c r="B267">
        <f t="shared" si="18"/>
        <v>7</v>
      </c>
      <c r="C267">
        <v>12</v>
      </c>
      <c r="D267" t="s">
        <v>1329</v>
      </c>
      <c r="E267" t="s">
        <v>1112</v>
      </c>
      <c r="F267" t="s">
        <v>1163</v>
      </c>
      <c r="H267">
        <f t="shared" si="20"/>
        <v>7200</v>
      </c>
      <c r="I267">
        <f>IFERROR(VLOOKUP(CONCATENATE($C267,$D267,I$1,$E267),AuxFolhas!$A:$E,5,FALSE),"")</f>
        <v>600</v>
      </c>
      <c r="J267">
        <f>IFERROR(VLOOKUP(CONCATENATE($C267,$D267,J$1,$E267),AuxFolhas!$A:$E,5,FALSE),"")</f>
        <v>600</v>
      </c>
      <c r="K267">
        <f>IFERROR(VLOOKUP(CONCATENATE($C267,$D267,K$1,$E267),AuxFolhas!$A:$E,5,FALSE),"")</f>
        <v>600</v>
      </c>
      <c r="L267">
        <f>IFERROR(VLOOKUP(CONCATENATE($C267,$D267,L$1,$E267),AuxFolhas!$A:$E,5,FALSE),"")</f>
        <v>600</v>
      </c>
      <c r="M267">
        <f>IFERROR(VLOOKUP(CONCATENATE($C267,$D267,M$1,$E267),AuxFolhas!$A:$E,5,FALSE),"")</f>
        <v>600</v>
      </c>
      <c r="N267">
        <f>IFERROR(VLOOKUP(CONCATENATE($C267,$D267,N$1,$E267),AuxFolhas!$A:$E,5,FALSE),"")</f>
        <v>600</v>
      </c>
      <c r="O267">
        <f>IFERROR(VLOOKUP(CONCATENATE($C267,$D267,O$1,$E267),AuxFolhas!$A:$E,5,FALSE),"")</f>
        <v>600</v>
      </c>
      <c r="P267">
        <f>IFERROR(VLOOKUP(CONCATENATE($C267,$D267,P$1,$E267),AuxFolhas!$A:$E,5,FALSE),"")</f>
        <v>600</v>
      </c>
      <c r="Q267">
        <f>IFERROR(VLOOKUP(CONCATENATE($C267,$D267,Q$1,$E267),AuxFolhas!$A:$E,5,FALSE),"")</f>
        <v>600</v>
      </c>
      <c r="R267">
        <f>IFERROR(VLOOKUP(CONCATENATE($C267,$D267,R$1,$E267),AuxFolhas!$A:$E,5,FALSE),"")</f>
        <v>600</v>
      </c>
      <c r="S267">
        <f>IFERROR(VLOOKUP(CONCATENATE($C267,$D267,S$1,$E267),AuxFolhas!$A:$E,5,FALSE),"")</f>
        <v>600</v>
      </c>
      <c r="T267">
        <f>IFERROR(VLOOKUP(CONCATENATE($C267,$D267,T$1,$E267),AuxFolhas!$A:$E,5,FALSE),"")</f>
        <v>600</v>
      </c>
      <c r="U267">
        <f t="shared" si="19"/>
        <v>1</v>
      </c>
    </row>
    <row r="268" spans="1:21" hidden="1">
      <c r="A268" t="str">
        <f t="shared" si="17"/>
        <v>12.1-8</v>
      </c>
      <c r="B268">
        <f t="shared" si="18"/>
        <v>8</v>
      </c>
      <c r="C268">
        <v>12</v>
      </c>
      <c r="D268" t="s">
        <v>2151</v>
      </c>
      <c r="E268" t="s">
        <v>1112</v>
      </c>
      <c r="F268" t="s">
        <v>1163</v>
      </c>
      <c r="H268">
        <f t="shared" si="20"/>
        <v>7200</v>
      </c>
      <c r="I268">
        <f>IFERROR(VLOOKUP(CONCATENATE($C268,$D268,I$1,$E268),AuxFolhas!$A:$E,5,FALSE),"")</f>
        <v>600</v>
      </c>
      <c r="J268">
        <f>IFERROR(VLOOKUP(CONCATENATE($C268,$D268,J$1,$E268),AuxFolhas!$A:$E,5,FALSE),"")</f>
        <v>600</v>
      </c>
      <c r="K268">
        <f>IFERROR(VLOOKUP(CONCATENATE($C268,$D268,K$1,$E268),AuxFolhas!$A:$E,5,FALSE),"")</f>
        <v>600</v>
      </c>
      <c r="L268">
        <f>IFERROR(VLOOKUP(CONCATENATE($C268,$D268,L$1,$E268),AuxFolhas!$A:$E,5,FALSE),"")</f>
        <v>600</v>
      </c>
      <c r="M268">
        <f>IFERROR(VLOOKUP(CONCATENATE($C268,$D268,M$1,$E268),AuxFolhas!$A:$E,5,FALSE),"")</f>
        <v>600</v>
      </c>
      <c r="N268">
        <f>IFERROR(VLOOKUP(CONCATENATE($C268,$D268,N$1,$E268),AuxFolhas!$A:$E,5,FALSE),"")</f>
        <v>600</v>
      </c>
      <c r="O268">
        <f>IFERROR(VLOOKUP(CONCATENATE($C268,$D268,O$1,$E268),AuxFolhas!$A:$E,5,FALSE),"")</f>
        <v>600</v>
      </c>
      <c r="P268">
        <f>IFERROR(VLOOKUP(CONCATENATE($C268,$D268,P$1,$E268),AuxFolhas!$A:$E,5,FALSE),"")</f>
        <v>600</v>
      </c>
      <c r="Q268">
        <f>IFERROR(VLOOKUP(CONCATENATE($C268,$D268,Q$1,$E268),AuxFolhas!$A:$E,5,FALSE),"")</f>
        <v>600</v>
      </c>
      <c r="R268">
        <f>IFERROR(VLOOKUP(CONCATENATE($C268,$D268,R$1,$E268),AuxFolhas!$A:$E,5,FALSE),"")</f>
        <v>600</v>
      </c>
      <c r="S268">
        <f>IFERROR(VLOOKUP(CONCATENATE($C268,$D268,S$1,$E268),AuxFolhas!$A:$E,5,FALSE),"")</f>
        <v>600</v>
      </c>
      <c r="T268">
        <f>IFERROR(VLOOKUP(CONCATENATE($C268,$D268,T$1,$E268),AuxFolhas!$A:$E,5,FALSE),"")</f>
        <v>600</v>
      </c>
      <c r="U268">
        <f t="shared" si="19"/>
        <v>1</v>
      </c>
    </row>
    <row r="269" spans="1:21" hidden="1">
      <c r="A269" t="str">
        <f t="shared" si="17"/>
        <v>12.1-9</v>
      </c>
      <c r="B269">
        <f t="shared" si="18"/>
        <v>9</v>
      </c>
      <c r="C269">
        <v>12</v>
      </c>
      <c r="D269" t="s">
        <v>1330</v>
      </c>
      <c r="E269" t="s">
        <v>1112</v>
      </c>
      <c r="F269" t="s">
        <v>1163</v>
      </c>
      <c r="H269">
        <f t="shared" si="20"/>
        <v>2400</v>
      </c>
      <c r="I269">
        <f>IFERROR(VLOOKUP(CONCATENATE($C269,$D269,I$1,$E269),AuxFolhas!$A:$E,5,FALSE),"")</f>
        <v>600</v>
      </c>
      <c r="J269">
        <f>IFERROR(VLOOKUP(CONCATENATE($C269,$D269,J$1,$E269),AuxFolhas!$A:$E,5,FALSE),"")</f>
        <v>600</v>
      </c>
      <c r="K269">
        <f>IFERROR(VLOOKUP(CONCATENATE($C269,$D269,K$1,$E269),AuxFolhas!$A:$E,5,FALSE),"")</f>
        <v>600</v>
      </c>
      <c r="L269">
        <f>IFERROR(VLOOKUP(CONCATENATE($C269,$D269,L$1,$E269),AuxFolhas!$A:$E,5,FALSE),"")</f>
        <v>600</v>
      </c>
      <c r="M269" t="str">
        <f>IFERROR(VLOOKUP(CONCATENATE($C269,$D269,M$1,$E269),AuxFolhas!$A:$E,5,FALSE),"")</f>
        <v/>
      </c>
      <c r="N269" t="str">
        <f>IFERROR(VLOOKUP(CONCATENATE($C269,$D269,N$1,$E269),AuxFolhas!$A:$E,5,FALSE),"")</f>
        <v/>
      </c>
      <c r="O269" t="str">
        <f>IFERROR(VLOOKUP(CONCATENATE($C269,$D269,O$1,$E269),AuxFolhas!$A:$E,5,FALSE),"")</f>
        <v/>
      </c>
      <c r="P269" t="str">
        <f>IFERROR(VLOOKUP(CONCATENATE($C269,$D269,P$1,$E269),AuxFolhas!$A:$E,5,FALSE),"")</f>
        <v/>
      </c>
      <c r="Q269" t="str">
        <f>IFERROR(VLOOKUP(CONCATENATE($C269,$D269,Q$1,$E269),AuxFolhas!$A:$E,5,FALSE),"")</f>
        <v/>
      </c>
      <c r="R269" t="str">
        <f>IFERROR(VLOOKUP(CONCATENATE($C269,$D269,R$1,$E269),AuxFolhas!$A:$E,5,FALSE),"")</f>
        <v/>
      </c>
      <c r="S269" t="str">
        <f>IFERROR(VLOOKUP(CONCATENATE($C269,$D269,S$1,$E269),AuxFolhas!$A:$E,5,FALSE),"")</f>
        <v/>
      </c>
      <c r="T269" t="str">
        <f>IFERROR(VLOOKUP(CONCATENATE($C269,$D269,T$1,$E269),AuxFolhas!$A:$E,5,FALSE),"")</f>
        <v/>
      </c>
      <c r="U269">
        <f t="shared" si="19"/>
        <v>1</v>
      </c>
    </row>
    <row r="270" spans="1:21" hidden="1">
      <c r="A270" t="str">
        <f t="shared" si="17"/>
        <v>12.1-10</v>
      </c>
      <c r="B270">
        <f t="shared" si="18"/>
        <v>10</v>
      </c>
      <c r="C270">
        <v>12</v>
      </c>
      <c r="D270" t="s">
        <v>2368</v>
      </c>
      <c r="E270" t="s">
        <v>1112</v>
      </c>
      <c r="F270" t="s">
        <v>1163</v>
      </c>
      <c r="H270">
        <f t="shared" si="20"/>
        <v>7200</v>
      </c>
      <c r="I270">
        <f>IFERROR(VLOOKUP(CONCATENATE($C270,$D270,I$1,$E270),AuxFolhas!$A:$E,5,FALSE),"")</f>
        <v>600</v>
      </c>
      <c r="J270">
        <f>IFERROR(VLOOKUP(CONCATENATE($C270,$D270,J$1,$E270),AuxFolhas!$A:$E,5,FALSE),"")</f>
        <v>600</v>
      </c>
      <c r="K270">
        <f>IFERROR(VLOOKUP(CONCATENATE($C270,$D270,K$1,$E270),AuxFolhas!$A:$E,5,FALSE),"")</f>
        <v>600</v>
      </c>
      <c r="L270">
        <f>IFERROR(VLOOKUP(CONCATENATE($C270,$D270,L$1,$E270),AuxFolhas!$A:$E,5,FALSE),"")</f>
        <v>600</v>
      </c>
      <c r="M270">
        <f>IFERROR(VLOOKUP(CONCATENATE($C270,$D270,M$1,$E270),AuxFolhas!$A:$E,5,FALSE),"")</f>
        <v>600</v>
      </c>
      <c r="N270">
        <f>IFERROR(VLOOKUP(CONCATENATE($C270,$D270,N$1,$E270),AuxFolhas!$A:$E,5,FALSE),"")</f>
        <v>600</v>
      </c>
      <c r="O270">
        <f>IFERROR(VLOOKUP(CONCATENATE($C270,$D270,O$1,$E270),AuxFolhas!$A:$E,5,FALSE),"")</f>
        <v>600</v>
      </c>
      <c r="P270">
        <f>IFERROR(VLOOKUP(CONCATENATE($C270,$D270,P$1,$E270),AuxFolhas!$A:$E,5,FALSE),"")</f>
        <v>600</v>
      </c>
      <c r="Q270">
        <f>IFERROR(VLOOKUP(CONCATENATE($C270,$D270,Q$1,$E270),AuxFolhas!$A:$E,5,FALSE),"")</f>
        <v>600</v>
      </c>
      <c r="R270">
        <f>IFERROR(VLOOKUP(CONCATENATE($C270,$D270,R$1,$E270),AuxFolhas!$A:$E,5,FALSE),"")</f>
        <v>600</v>
      </c>
      <c r="S270">
        <f>IFERROR(VLOOKUP(CONCATENATE($C270,$D270,S$1,$E270),AuxFolhas!$A:$E,5,FALSE),"")</f>
        <v>600</v>
      </c>
      <c r="T270">
        <f>IFERROR(VLOOKUP(CONCATENATE($C270,$D270,T$1,$E270),AuxFolhas!$A:$E,5,FALSE),"")</f>
        <v>600</v>
      </c>
      <c r="U270">
        <f t="shared" si="19"/>
        <v>1</v>
      </c>
    </row>
    <row r="271" spans="1:21" hidden="1">
      <c r="A271" t="str">
        <f t="shared" si="17"/>
        <v>12.1-11</v>
      </c>
      <c r="B271">
        <f t="shared" si="18"/>
        <v>11</v>
      </c>
      <c r="C271">
        <v>12</v>
      </c>
      <c r="D271" t="s">
        <v>2369</v>
      </c>
      <c r="E271" t="s">
        <v>1112</v>
      </c>
      <c r="F271" t="s">
        <v>1163</v>
      </c>
      <c r="H271">
        <f t="shared" si="20"/>
        <v>6600</v>
      </c>
      <c r="I271" t="str">
        <f>IFERROR(VLOOKUP(CONCATENATE($C271,$D271,I$1,$E271),AuxFolhas!$A:$E,5,FALSE),"")</f>
        <v/>
      </c>
      <c r="J271">
        <f>IFERROR(VLOOKUP(CONCATENATE($C271,$D271,J$1,$E271),AuxFolhas!$A:$E,5,FALSE),"")</f>
        <v>600</v>
      </c>
      <c r="K271">
        <f>IFERROR(VLOOKUP(CONCATENATE($C271,$D271,K$1,$E271),AuxFolhas!$A:$E,5,FALSE),"")</f>
        <v>600</v>
      </c>
      <c r="L271">
        <f>IFERROR(VLOOKUP(CONCATENATE($C271,$D271,L$1,$E271),AuxFolhas!$A:$E,5,FALSE),"")</f>
        <v>600</v>
      </c>
      <c r="M271">
        <f>IFERROR(VLOOKUP(CONCATENATE($C271,$D271,M$1,$E271),AuxFolhas!$A:$E,5,FALSE),"")</f>
        <v>600</v>
      </c>
      <c r="N271">
        <f>IFERROR(VLOOKUP(CONCATENATE($C271,$D271,N$1,$E271),AuxFolhas!$A:$E,5,FALSE),"")</f>
        <v>600</v>
      </c>
      <c r="O271">
        <f>IFERROR(VLOOKUP(CONCATENATE($C271,$D271,O$1,$E271),AuxFolhas!$A:$E,5,FALSE),"")</f>
        <v>600</v>
      </c>
      <c r="P271">
        <f>IFERROR(VLOOKUP(CONCATENATE($C271,$D271,P$1,$E271),AuxFolhas!$A:$E,5,FALSE),"")</f>
        <v>600</v>
      </c>
      <c r="Q271">
        <f>IFERROR(VLOOKUP(CONCATENATE($C271,$D271,Q$1,$E271),AuxFolhas!$A:$E,5,FALSE),"")</f>
        <v>600</v>
      </c>
      <c r="R271">
        <f>IFERROR(VLOOKUP(CONCATENATE($C271,$D271,R$1,$E271),AuxFolhas!$A:$E,5,FALSE),"")</f>
        <v>600</v>
      </c>
      <c r="S271">
        <f>IFERROR(VLOOKUP(CONCATENATE($C271,$D271,S$1,$E271),AuxFolhas!$A:$E,5,FALSE),"")</f>
        <v>600</v>
      </c>
      <c r="T271">
        <f>IFERROR(VLOOKUP(CONCATENATE($C271,$D271,T$1,$E271),AuxFolhas!$A:$E,5,FALSE),"")</f>
        <v>600</v>
      </c>
      <c r="U271">
        <f t="shared" si="19"/>
        <v>1</v>
      </c>
    </row>
    <row r="272" spans="1:21" hidden="1">
      <c r="A272" t="str">
        <f t="shared" si="17"/>
        <v>12.1-12</v>
      </c>
      <c r="B272">
        <f t="shared" si="18"/>
        <v>12</v>
      </c>
      <c r="C272">
        <v>12</v>
      </c>
      <c r="D272" t="s">
        <v>2370</v>
      </c>
      <c r="E272" t="s">
        <v>1112</v>
      </c>
      <c r="F272" t="s">
        <v>1163</v>
      </c>
      <c r="H272">
        <f t="shared" si="20"/>
        <v>7200</v>
      </c>
      <c r="I272">
        <f>IFERROR(VLOOKUP(CONCATENATE($C272,$D272,I$1,$E272),AuxFolhas!$A:$E,5,FALSE),"")</f>
        <v>600</v>
      </c>
      <c r="J272">
        <f>IFERROR(VLOOKUP(CONCATENATE($C272,$D272,J$1,$E272),AuxFolhas!$A:$E,5,FALSE),"")</f>
        <v>600</v>
      </c>
      <c r="K272">
        <f>IFERROR(VLOOKUP(CONCATENATE($C272,$D272,K$1,$E272),AuxFolhas!$A:$E,5,FALSE),"")</f>
        <v>600</v>
      </c>
      <c r="L272">
        <f>IFERROR(VLOOKUP(CONCATENATE($C272,$D272,L$1,$E272),AuxFolhas!$A:$E,5,FALSE),"")</f>
        <v>600</v>
      </c>
      <c r="M272">
        <f>IFERROR(VLOOKUP(CONCATENATE($C272,$D272,M$1,$E272),AuxFolhas!$A:$E,5,FALSE),"")</f>
        <v>600</v>
      </c>
      <c r="N272">
        <f>IFERROR(VLOOKUP(CONCATENATE($C272,$D272,N$1,$E272),AuxFolhas!$A:$E,5,FALSE),"")</f>
        <v>600</v>
      </c>
      <c r="O272">
        <f>IFERROR(VLOOKUP(CONCATENATE($C272,$D272,O$1,$E272),AuxFolhas!$A:$E,5,FALSE),"")</f>
        <v>600</v>
      </c>
      <c r="P272">
        <f>IFERROR(VLOOKUP(CONCATENATE($C272,$D272,P$1,$E272),AuxFolhas!$A:$E,5,FALSE),"")</f>
        <v>600</v>
      </c>
      <c r="Q272">
        <f>IFERROR(VLOOKUP(CONCATENATE($C272,$D272,Q$1,$E272),AuxFolhas!$A:$E,5,FALSE),"")</f>
        <v>600</v>
      </c>
      <c r="R272">
        <f>IFERROR(VLOOKUP(CONCATENATE($C272,$D272,R$1,$E272),AuxFolhas!$A:$E,5,FALSE),"")</f>
        <v>600</v>
      </c>
      <c r="S272">
        <f>IFERROR(VLOOKUP(CONCATENATE($C272,$D272,S$1,$E272),AuxFolhas!$A:$E,5,FALSE),"")</f>
        <v>600</v>
      </c>
      <c r="T272">
        <f>IFERROR(VLOOKUP(CONCATENATE($C272,$D272,T$1,$E272),AuxFolhas!$A:$E,5,FALSE),"")</f>
        <v>600</v>
      </c>
      <c r="U272">
        <f t="shared" si="19"/>
        <v>1</v>
      </c>
    </row>
    <row r="273" spans="1:21" hidden="1">
      <c r="A273" t="str">
        <f t="shared" si="17"/>
        <v>12.1-13</v>
      </c>
      <c r="B273">
        <f t="shared" si="18"/>
        <v>13</v>
      </c>
      <c r="C273">
        <v>12</v>
      </c>
      <c r="D273" t="s">
        <v>1331</v>
      </c>
      <c r="E273" t="s">
        <v>1112</v>
      </c>
      <c r="F273" t="s">
        <v>1163</v>
      </c>
      <c r="H273">
        <f t="shared" si="20"/>
        <v>7200</v>
      </c>
      <c r="I273">
        <f>IFERROR(VLOOKUP(CONCATENATE($C273,$D273,I$1,$E273),AuxFolhas!$A:$E,5,FALSE),"")</f>
        <v>600</v>
      </c>
      <c r="J273">
        <f>IFERROR(VLOOKUP(CONCATENATE($C273,$D273,J$1,$E273),AuxFolhas!$A:$E,5,FALSE),"")</f>
        <v>600</v>
      </c>
      <c r="K273">
        <f>IFERROR(VLOOKUP(CONCATENATE($C273,$D273,K$1,$E273),AuxFolhas!$A:$E,5,FALSE),"")</f>
        <v>600</v>
      </c>
      <c r="L273">
        <f>IFERROR(VLOOKUP(CONCATENATE($C273,$D273,L$1,$E273),AuxFolhas!$A:$E,5,FALSE),"")</f>
        <v>600</v>
      </c>
      <c r="M273">
        <f>IFERROR(VLOOKUP(CONCATENATE($C273,$D273,M$1,$E273),AuxFolhas!$A:$E,5,FALSE),"")</f>
        <v>600</v>
      </c>
      <c r="N273">
        <f>IFERROR(VLOOKUP(CONCATENATE($C273,$D273,N$1,$E273),AuxFolhas!$A:$E,5,FALSE),"")</f>
        <v>600</v>
      </c>
      <c r="O273">
        <f>IFERROR(VLOOKUP(CONCATENATE($C273,$D273,O$1,$E273),AuxFolhas!$A:$E,5,FALSE),"")</f>
        <v>600</v>
      </c>
      <c r="P273">
        <f>IFERROR(VLOOKUP(CONCATENATE($C273,$D273,P$1,$E273),AuxFolhas!$A:$E,5,FALSE),"")</f>
        <v>600</v>
      </c>
      <c r="Q273">
        <f>IFERROR(VLOOKUP(CONCATENATE($C273,$D273,Q$1,$E273),AuxFolhas!$A:$E,5,FALSE),"")</f>
        <v>600</v>
      </c>
      <c r="R273">
        <f>IFERROR(VLOOKUP(CONCATENATE($C273,$D273,R$1,$E273),AuxFolhas!$A:$E,5,FALSE),"")</f>
        <v>600</v>
      </c>
      <c r="S273">
        <f>IFERROR(VLOOKUP(CONCATENATE($C273,$D273,S$1,$E273),AuxFolhas!$A:$E,5,FALSE),"")</f>
        <v>600</v>
      </c>
      <c r="T273">
        <f>IFERROR(VLOOKUP(CONCATENATE($C273,$D273,T$1,$E273),AuxFolhas!$A:$E,5,FALSE),"")</f>
        <v>600</v>
      </c>
      <c r="U273">
        <f t="shared" si="19"/>
        <v>1</v>
      </c>
    </row>
    <row r="274" spans="1:21" hidden="1">
      <c r="A274" t="str">
        <f t="shared" si="17"/>
        <v>12.1-14</v>
      </c>
      <c r="B274">
        <f t="shared" si="18"/>
        <v>14</v>
      </c>
      <c r="C274">
        <v>12</v>
      </c>
      <c r="D274" t="s">
        <v>2152</v>
      </c>
      <c r="E274" t="s">
        <v>1112</v>
      </c>
      <c r="F274" t="s">
        <v>1163</v>
      </c>
      <c r="H274">
        <f t="shared" si="20"/>
        <v>7200</v>
      </c>
      <c r="I274">
        <f>IFERROR(VLOOKUP(CONCATENATE($C274,$D274,I$1,$E274),AuxFolhas!$A:$E,5,FALSE),"")</f>
        <v>600</v>
      </c>
      <c r="J274">
        <f>IFERROR(VLOOKUP(CONCATENATE($C274,$D274,J$1,$E274),AuxFolhas!$A:$E,5,FALSE),"")</f>
        <v>600</v>
      </c>
      <c r="K274">
        <f>IFERROR(VLOOKUP(CONCATENATE($C274,$D274,K$1,$E274),AuxFolhas!$A:$E,5,FALSE),"")</f>
        <v>600</v>
      </c>
      <c r="L274">
        <f>IFERROR(VLOOKUP(CONCATENATE($C274,$D274,L$1,$E274),AuxFolhas!$A:$E,5,FALSE),"")</f>
        <v>600</v>
      </c>
      <c r="M274">
        <f>IFERROR(VLOOKUP(CONCATENATE($C274,$D274,M$1,$E274),AuxFolhas!$A:$E,5,FALSE),"")</f>
        <v>600</v>
      </c>
      <c r="N274">
        <f>IFERROR(VLOOKUP(CONCATENATE($C274,$D274,N$1,$E274),AuxFolhas!$A:$E,5,FALSE),"")</f>
        <v>600</v>
      </c>
      <c r="O274">
        <f>IFERROR(VLOOKUP(CONCATENATE($C274,$D274,O$1,$E274),AuxFolhas!$A:$E,5,FALSE),"")</f>
        <v>600</v>
      </c>
      <c r="P274">
        <f>IFERROR(VLOOKUP(CONCATENATE($C274,$D274,P$1,$E274),AuxFolhas!$A:$E,5,FALSE),"")</f>
        <v>600</v>
      </c>
      <c r="Q274">
        <f>IFERROR(VLOOKUP(CONCATENATE($C274,$D274,Q$1,$E274),AuxFolhas!$A:$E,5,FALSE),"")</f>
        <v>600</v>
      </c>
      <c r="R274">
        <f>IFERROR(VLOOKUP(CONCATENATE($C274,$D274,R$1,$E274),AuxFolhas!$A:$E,5,FALSE),"")</f>
        <v>600</v>
      </c>
      <c r="S274">
        <f>IFERROR(VLOOKUP(CONCATENATE($C274,$D274,S$1,$E274),AuxFolhas!$A:$E,5,FALSE),"")</f>
        <v>600</v>
      </c>
      <c r="T274">
        <f>IFERROR(VLOOKUP(CONCATENATE($C274,$D274,T$1,$E274),AuxFolhas!$A:$E,5,FALSE),"")</f>
        <v>600</v>
      </c>
      <c r="U274">
        <f t="shared" si="19"/>
        <v>1</v>
      </c>
    </row>
    <row r="275" spans="1:21" hidden="1">
      <c r="A275" t="str">
        <f t="shared" si="17"/>
        <v>12.1-15</v>
      </c>
      <c r="B275">
        <f t="shared" si="18"/>
        <v>15</v>
      </c>
      <c r="C275">
        <v>12</v>
      </c>
      <c r="D275" t="s">
        <v>2371</v>
      </c>
      <c r="E275" t="s">
        <v>1112</v>
      </c>
      <c r="F275" t="s">
        <v>1163</v>
      </c>
      <c r="H275">
        <f t="shared" si="20"/>
        <v>4800</v>
      </c>
      <c r="I275" t="str">
        <f>IFERROR(VLOOKUP(CONCATENATE($C275,$D275,I$1,$E275),AuxFolhas!$A:$E,5,FALSE),"")</f>
        <v/>
      </c>
      <c r="J275" t="str">
        <f>IFERROR(VLOOKUP(CONCATENATE($C275,$D275,J$1,$E275),AuxFolhas!$A:$E,5,FALSE),"")</f>
        <v/>
      </c>
      <c r="K275" t="str">
        <f>IFERROR(VLOOKUP(CONCATENATE($C275,$D275,K$1,$E275),AuxFolhas!$A:$E,5,FALSE),"")</f>
        <v/>
      </c>
      <c r="L275" t="str">
        <f>IFERROR(VLOOKUP(CONCATENATE($C275,$D275,L$1,$E275),AuxFolhas!$A:$E,5,FALSE),"")</f>
        <v/>
      </c>
      <c r="M275">
        <f>IFERROR(VLOOKUP(CONCATENATE($C275,$D275,M$1,$E275),AuxFolhas!$A:$E,5,FALSE),"")</f>
        <v>600</v>
      </c>
      <c r="N275">
        <f>IFERROR(VLOOKUP(CONCATENATE($C275,$D275,N$1,$E275),AuxFolhas!$A:$E,5,FALSE),"")</f>
        <v>600</v>
      </c>
      <c r="O275">
        <f>IFERROR(VLOOKUP(CONCATENATE($C275,$D275,O$1,$E275),AuxFolhas!$A:$E,5,FALSE),"")</f>
        <v>600</v>
      </c>
      <c r="P275">
        <f>IFERROR(VLOOKUP(CONCATENATE($C275,$D275,P$1,$E275),AuxFolhas!$A:$E,5,FALSE),"")</f>
        <v>600</v>
      </c>
      <c r="Q275">
        <f>IFERROR(VLOOKUP(CONCATENATE($C275,$D275,Q$1,$E275),AuxFolhas!$A:$E,5,FALSE),"")</f>
        <v>600</v>
      </c>
      <c r="R275">
        <f>IFERROR(VLOOKUP(CONCATENATE($C275,$D275,R$1,$E275),AuxFolhas!$A:$E,5,FALSE),"")</f>
        <v>600</v>
      </c>
      <c r="S275">
        <f>IFERROR(VLOOKUP(CONCATENATE($C275,$D275,S$1,$E275),AuxFolhas!$A:$E,5,FALSE),"")</f>
        <v>600</v>
      </c>
      <c r="T275">
        <f>IFERROR(VLOOKUP(CONCATENATE($C275,$D275,T$1,$E275),AuxFolhas!$A:$E,5,FALSE),"")</f>
        <v>600</v>
      </c>
      <c r="U275">
        <f t="shared" si="19"/>
        <v>1</v>
      </c>
    </row>
    <row r="276" spans="1:21" hidden="1">
      <c r="A276" t="str">
        <f t="shared" si="17"/>
        <v>12.1-16</v>
      </c>
      <c r="B276">
        <f t="shared" si="18"/>
        <v>16</v>
      </c>
      <c r="C276">
        <v>12</v>
      </c>
      <c r="D276" t="s">
        <v>3755</v>
      </c>
      <c r="E276" t="s">
        <v>1112</v>
      </c>
      <c r="F276" t="s">
        <v>1163</v>
      </c>
      <c r="H276">
        <f t="shared" si="20"/>
        <v>600</v>
      </c>
      <c r="I276" t="str">
        <f>IFERROR(VLOOKUP(CONCATENATE($C276,$D276,I$1,$E276),AuxFolhas!$A:$E,5,FALSE),"")</f>
        <v/>
      </c>
      <c r="J276" t="str">
        <f>IFERROR(VLOOKUP(CONCATENATE($C276,$D276,J$1,$E276),AuxFolhas!$A:$E,5,FALSE),"")</f>
        <v/>
      </c>
      <c r="K276" t="str">
        <f>IFERROR(VLOOKUP(CONCATENATE($C276,$D276,K$1,$E276),AuxFolhas!$A:$E,5,FALSE),"")</f>
        <v/>
      </c>
      <c r="L276" t="str">
        <f>IFERROR(VLOOKUP(CONCATENATE($C276,$D276,L$1,$E276),AuxFolhas!$A:$E,5,FALSE),"")</f>
        <v/>
      </c>
      <c r="M276" t="str">
        <f>IFERROR(VLOOKUP(CONCATENATE($C276,$D276,M$1,$E276),AuxFolhas!$A:$E,5,FALSE),"")</f>
        <v/>
      </c>
      <c r="N276" t="str">
        <f>IFERROR(VLOOKUP(CONCATENATE($C276,$D276,N$1,$E276),AuxFolhas!$A:$E,5,FALSE),"")</f>
        <v/>
      </c>
      <c r="O276" t="str">
        <f>IFERROR(VLOOKUP(CONCATENATE($C276,$D276,O$1,$E276),AuxFolhas!$A:$E,5,FALSE),"")</f>
        <v/>
      </c>
      <c r="P276" t="str">
        <f>IFERROR(VLOOKUP(CONCATENATE($C276,$D276,P$1,$E276),AuxFolhas!$A:$E,5,FALSE),"")</f>
        <v/>
      </c>
      <c r="Q276" t="str">
        <f>IFERROR(VLOOKUP(CONCATENATE($C276,$D276,Q$1,$E276),AuxFolhas!$A:$E,5,FALSE),"")</f>
        <v/>
      </c>
      <c r="R276" t="str">
        <f>IFERROR(VLOOKUP(CONCATENATE($C276,$D276,R$1,$E276),AuxFolhas!$A:$E,5,FALSE),"")</f>
        <v/>
      </c>
      <c r="S276" t="str">
        <f>IFERROR(VLOOKUP(CONCATENATE($C276,$D276,S$1,$E276),AuxFolhas!$A:$E,5,FALSE),"")</f>
        <v/>
      </c>
      <c r="T276">
        <f>IFERROR(VLOOKUP(CONCATENATE($C276,$D276,T$1,$E276),AuxFolhas!$A:$E,5,FALSE),"")</f>
        <v>600</v>
      </c>
      <c r="U276">
        <f t="shared" si="19"/>
        <v>1</v>
      </c>
    </row>
    <row r="277" spans="1:21" hidden="1">
      <c r="A277" t="str">
        <f t="shared" si="17"/>
        <v>12.1-17</v>
      </c>
      <c r="B277">
        <f t="shared" si="18"/>
        <v>17</v>
      </c>
      <c r="C277">
        <v>12</v>
      </c>
      <c r="D277" t="s">
        <v>1332</v>
      </c>
      <c r="E277" t="s">
        <v>1112</v>
      </c>
      <c r="F277" t="s">
        <v>1163</v>
      </c>
      <c r="H277">
        <f t="shared" si="20"/>
        <v>1200</v>
      </c>
      <c r="I277">
        <f>IFERROR(VLOOKUP(CONCATENATE($C277,$D277,I$1,$E277),AuxFolhas!$A:$E,5,FALSE),"")</f>
        <v>600</v>
      </c>
      <c r="J277">
        <f>IFERROR(VLOOKUP(CONCATENATE($C277,$D277,J$1,$E277),AuxFolhas!$A:$E,5,FALSE),"")</f>
        <v>600</v>
      </c>
      <c r="K277" t="str">
        <f>IFERROR(VLOOKUP(CONCATENATE($C277,$D277,K$1,$E277),AuxFolhas!$A:$E,5,FALSE),"")</f>
        <v/>
      </c>
      <c r="L277" t="str">
        <f>IFERROR(VLOOKUP(CONCATENATE($C277,$D277,L$1,$E277),AuxFolhas!$A:$E,5,FALSE),"")</f>
        <v/>
      </c>
      <c r="M277" t="str">
        <f>IFERROR(VLOOKUP(CONCATENATE($C277,$D277,M$1,$E277),AuxFolhas!$A:$E,5,FALSE),"")</f>
        <v/>
      </c>
      <c r="N277" t="str">
        <f>IFERROR(VLOOKUP(CONCATENATE($C277,$D277,N$1,$E277),AuxFolhas!$A:$E,5,FALSE),"")</f>
        <v/>
      </c>
      <c r="O277" t="str">
        <f>IFERROR(VLOOKUP(CONCATENATE($C277,$D277,O$1,$E277),AuxFolhas!$A:$E,5,FALSE),"")</f>
        <v/>
      </c>
      <c r="P277" t="str">
        <f>IFERROR(VLOOKUP(CONCATENATE($C277,$D277,P$1,$E277),AuxFolhas!$A:$E,5,FALSE),"")</f>
        <v/>
      </c>
      <c r="Q277" t="str">
        <f>IFERROR(VLOOKUP(CONCATENATE($C277,$D277,Q$1,$E277),AuxFolhas!$A:$E,5,FALSE),"")</f>
        <v/>
      </c>
      <c r="R277" t="str">
        <f>IFERROR(VLOOKUP(CONCATENATE($C277,$D277,R$1,$E277),AuxFolhas!$A:$E,5,FALSE),"")</f>
        <v/>
      </c>
      <c r="S277" t="str">
        <f>IFERROR(VLOOKUP(CONCATENATE($C277,$D277,S$1,$E277),AuxFolhas!$A:$E,5,FALSE),"")</f>
        <v/>
      </c>
      <c r="T277" t="str">
        <f>IFERROR(VLOOKUP(CONCATENATE($C277,$D277,T$1,$E277),AuxFolhas!$A:$E,5,FALSE),"")</f>
        <v/>
      </c>
      <c r="U277">
        <f t="shared" si="19"/>
        <v>1</v>
      </c>
    </row>
    <row r="278" spans="1:21" hidden="1">
      <c r="A278" t="str">
        <f t="shared" si="17"/>
        <v>12.1-18</v>
      </c>
      <c r="B278">
        <f t="shared" si="18"/>
        <v>18</v>
      </c>
      <c r="C278">
        <v>12</v>
      </c>
      <c r="D278" t="s">
        <v>2372</v>
      </c>
      <c r="E278" t="s">
        <v>1112</v>
      </c>
      <c r="F278" t="s">
        <v>1163</v>
      </c>
      <c r="H278">
        <f t="shared" si="20"/>
        <v>7200</v>
      </c>
      <c r="I278">
        <f>IFERROR(VLOOKUP(CONCATENATE($C278,$D278,I$1,$E278),AuxFolhas!$A:$E,5,FALSE),"")</f>
        <v>600</v>
      </c>
      <c r="J278">
        <f>IFERROR(VLOOKUP(CONCATENATE($C278,$D278,J$1,$E278),AuxFolhas!$A:$E,5,FALSE),"")</f>
        <v>600</v>
      </c>
      <c r="K278">
        <f>IFERROR(VLOOKUP(CONCATENATE($C278,$D278,K$1,$E278),AuxFolhas!$A:$E,5,FALSE),"")</f>
        <v>600</v>
      </c>
      <c r="L278">
        <f>IFERROR(VLOOKUP(CONCATENATE($C278,$D278,L$1,$E278),AuxFolhas!$A:$E,5,FALSE),"")</f>
        <v>600</v>
      </c>
      <c r="M278">
        <f>IFERROR(VLOOKUP(CONCATENATE($C278,$D278,M$1,$E278),AuxFolhas!$A:$E,5,FALSE),"")</f>
        <v>600</v>
      </c>
      <c r="N278">
        <f>IFERROR(VLOOKUP(CONCATENATE($C278,$D278,N$1,$E278),AuxFolhas!$A:$E,5,FALSE),"")</f>
        <v>600</v>
      </c>
      <c r="O278">
        <f>IFERROR(VLOOKUP(CONCATENATE($C278,$D278,O$1,$E278),AuxFolhas!$A:$E,5,FALSE),"")</f>
        <v>600</v>
      </c>
      <c r="P278">
        <f>IFERROR(VLOOKUP(CONCATENATE($C278,$D278,P$1,$E278),AuxFolhas!$A:$E,5,FALSE),"")</f>
        <v>600</v>
      </c>
      <c r="Q278">
        <f>IFERROR(VLOOKUP(CONCATENATE($C278,$D278,Q$1,$E278),AuxFolhas!$A:$E,5,FALSE),"")</f>
        <v>600</v>
      </c>
      <c r="R278">
        <f>IFERROR(VLOOKUP(CONCATENATE($C278,$D278,R$1,$E278),AuxFolhas!$A:$E,5,FALSE),"")</f>
        <v>600</v>
      </c>
      <c r="S278">
        <f>IFERROR(VLOOKUP(CONCATENATE($C278,$D278,S$1,$E278),AuxFolhas!$A:$E,5,FALSE),"")</f>
        <v>600</v>
      </c>
      <c r="T278">
        <f>IFERROR(VLOOKUP(CONCATENATE($C278,$D278,T$1,$E278),AuxFolhas!$A:$E,5,FALSE),"")</f>
        <v>600</v>
      </c>
      <c r="U278">
        <f t="shared" si="19"/>
        <v>1</v>
      </c>
    </row>
    <row r="279" spans="1:21" hidden="1">
      <c r="A279" t="str">
        <f t="shared" si="17"/>
        <v>12.1-19</v>
      </c>
      <c r="B279">
        <f t="shared" si="18"/>
        <v>19</v>
      </c>
      <c r="C279">
        <v>12</v>
      </c>
      <c r="D279" t="s">
        <v>1333</v>
      </c>
      <c r="E279" t="s">
        <v>1112</v>
      </c>
      <c r="F279" t="s">
        <v>1163</v>
      </c>
      <c r="H279">
        <f t="shared" si="20"/>
        <v>1200</v>
      </c>
      <c r="I279">
        <f>IFERROR(VLOOKUP(CONCATENATE($C279,$D279,I$1,$E279),AuxFolhas!$A:$E,5,FALSE),"")</f>
        <v>600</v>
      </c>
      <c r="J279">
        <f>IFERROR(VLOOKUP(CONCATENATE($C279,$D279,J$1,$E279),AuxFolhas!$A:$E,5,FALSE),"")</f>
        <v>600</v>
      </c>
      <c r="K279" t="str">
        <f>IFERROR(VLOOKUP(CONCATENATE($C279,$D279,K$1,$E279),AuxFolhas!$A:$E,5,FALSE),"")</f>
        <v/>
      </c>
      <c r="L279" t="str">
        <f>IFERROR(VLOOKUP(CONCATENATE($C279,$D279,L$1,$E279),AuxFolhas!$A:$E,5,FALSE),"")</f>
        <v/>
      </c>
      <c r="M279" t="str">
        <f>IFERROR(VLOOKUP(CONCATENATE($C279,$D279,M$1,$E279),AuxFolhas!$A:$E,5,FALSE),"")</f>
        <v/>
      </c>
      <c r="N279" t="str">
        <f>IFERROR(VLOOKUP(CONCATENATE($C279,$D279,N$1,$E279),AuxFolhas!$A:$E,5,FALSE),"")</f>
        <v/>
      </c>
      <c r="O279" t="str">
        <f>IFERROR(VLOOKUP(CONCATENATE($C279,$D279,O$1,$E279),AuxFolhas!$A:$E,5,FALSE),"")</f>
        <v/>
      </c>
      <c r="P279" t="str">
        <f>IFERROR(VLOOKUP(CONCATENATE($C279,$D279,P$1,$E279),AuxFolhas!$A:$E,5,FALSE),"")</f>
        <v/>
      </c>
      <c r="Q279" t="str">
        <f>IFERROR(VLOOKUP(CONCATENATE($C279,$D279,Q$1,$E279),AuxFolhas!$A:$E,5,FALSE),"")</f>
        <v/>
      </c>
      <c r="R279" t="str">
        <f>IFERROR(VLOOKUP(CONCATENATE($C279,$D279,R$1,$E279),AuxFolhas!$A:$E,5,FALSE),"")</f>
        <v/>
      </c>
      <c r="S279" t="str">
        <f>IFERROR(VLOOKUP(CONCATENATE($C279,$D279,S$1,$E279),AuxFolhas!$A:$E,5,FALSE),"")</f>
        <v/>
      </c>
      <c r="T279" t="str">
        <f>IFERROR(VLOOKUP(CONCATENATE($C279,$D279,T$1,$E279),AuxFolhas!$A:$E,5,FALSE),"")</f>
        <v/>
      </c>
      <c r="U279">
        <f t="shared" si="19"/>
        <v>1</v>
      </c>
    </row>
    <row r="280" spans="1:21" hidden="1">
      <c r="A280" t="str">
        <f t="shared" si="17"/>
        <v>12.1-20</v>
      </c>
      <c r="B280">
        <f t="shared" si="18"/>
        <v>20</v>
      </c>
      <c r="C280">
        <v>12</v>
      </c>
      <c r="D280" t="s">
        <v>2754</v>
      </c>
      <c r="E280" t="s">
        <v>1112</v>
      </c>
      <c r="F280" t="s">
        <v>1163</v>
      </c>
      <c r="H280">
        <f t="shared" si="20"/>
        <v>3600</v>
      </c>
      <c r="I280" t="str">
        <f>IFERROR(VLOOKUP(CONCATENATE($C280,$D280,I$1,$E280),AuxFolhas!$A:$E,5,FALSE),"")</f>
        <v/>
      </c>
      <c r="J280" t="str">
        <f>IFERROR(VLOOKUP(CONCATENATE($C280,$D280,J$1,$E280),AuxFolhas!$A:$E,5,FALSE),"")</f>
        <v/>
      </c>
      <c r="K280" t="str">
        <f>IFERROR(VLOOKUP(CONCATENATE($C280,$D280,K$1,$E280),AuxFolhas!$A:$E,5,FALSE),"")</f>
        <v/>
      </c>
      <c r="L280" t="str">
        <f>IFERROR(VLOOKUP(CONCATENATE($C280,$D280,L$1,$E280),AuxFolhas!$A:$E,5,FALSE),"")</f>
        <v/>
      </c>
      <c r="M280" t="str">
        <f>IFERROR(VLOOKUP(CONCATENATE($C280,$D280,M$1,$E280),AuxFolhas!$A:$E,5,FALSE),"")</f>
        <v/>
      </c>
      <c r="N280" t="str">
        <f>IFERROR(VLOOKUP(CONCATENATE($C280,$D280,N$1,$E280),AuxFolhas!$A:$E,5,FALSE),"")</f>
        <v/>
      </c>
      <c r="O280">
        <f>IFERROR(VLOOKUP(CONCATENATE($C280,$D280,O$1,$E280),AuxFolhas!$A:$E,5,FALSE),"")</f>
        <v>600</v>
      </c>
      <c r="P280">
        <f>IFERROR(VLOOKUP(CONCATENATE($C280,$D280,P$1,$E280),AuxFolhas!$A:$E,5,FALSE),"")</f>
        <v>600</v>
      </c>
      <c r="Q280">
        <f>IFERROR(VLOOKUP(CONCATENATE($C280,$D280,Q$1,$E280),AuxFolhas!$A:$E,5,FALSE),"")</f>
        <v>600</v>
      </c>
      <c r="R280">
        <f>IFERROR(VLOOKUP(CONCATENATE($C280,$D280,R$1,$E280),AuxFolhas!$A:$E,5,FALSE),"")</f>
        <v>600</v>
      </c>
      <c r="S280">
        <f>IFERROR(VLOOKUP(CONCATENATE($C280,$D280,S$1,$E280),AuxFolhas!$A:$E,5,FALSE),"")</f>
        <v>600</v>
      </c>
      <c r="T280">
        <f>IFERROR(VLOOKUP(CONCATENATE($C280,$D280,T$1,$E280),AuxFolhas!$A:$E,5,FALSE),"")</f>
        <v>600</v>
      </c>
      <c r="U280">
        <f t="shared" si="19"/>
        <v>1</v>
      </c>
    </row>
    <row r="281" spans="1:21" hidden="1">
      <c r="A281" t="str">
        <f t="shared" si="17"/>
        <v>12.1-21</v>
      </c>
      <c r="B281">
        <f t="shared" si="18"/>
        <v>21</v>
      </c>
      <c r="C281">
        <v>12</v>
      </c>
      <c r="D281" t="s">
        <v>1334</v>
      </c>
      <c r="E281" t="s">
        <v>1114</v>
      </c>
      <c r="F281" t="s">
        <v>1163</v>
      </c>
      <c r="H281">
        <f t="shared" si="20"/>
        <v>8920</v>
      </c>
      <c r="I281">
        <f>IFERROR(VLOOKUP(CONCATENATE($C281,$D281,I$1,$E281),AuxFolhas!$A:$E,5,FALSE),"")</f>
        <v>2230</v>
      </c>
      <c r="J281">
        <f>IFERROR(VLOOKUP(CONCATENATE($C281,$D281,J$1,$E281),AuxFolhas!$A:$E,5,FALSE),"")</f>
        <v>2230</v>
      </c>
      <c r="K281">
        <f>IFERROR(VLOOKUP(CONCATENATE($C281,$D281,K$1,$E281),AuxFolhas!$A:$E,5,FALSE),"")</f>
        <v>2230</v>
      </c>
      <c r="L281">
        <f>IFERROR(VLOOKUP(CONCATENATE($C281,$D281,L$1,$E281),AuxFolhas!$A:$E,5,FALSE),"")</f>
        <v>2230</v>
      </c>
      <c r="M281" t="str">
        <f>IFERROR(VLOOKUP(CONCATENATE($C281,$D281,M$1,$E281),AuxFolhas!$A:$E,5,FALSE),"")</f>
        <v/>
      </c>
      <c r="N281" t="str">
        <f>IFERROR(VLOOKUP(CONCATENATE($C281,$D281,N$1,$E281),AuxFolhas!$A:$E,5,FALSE),"")</f>
        <v/>
      </c>
      <c r="O281" t="str">
        <f>IFERROR(VLOOKUP(CONCATENATE($C281,$D281,O$1,$E281),AuxFolhas!$A:$E,5,FALSE),"")</f>
        <v/>
      </c>
      <c r="P281" t="str">
        <f>IFERROR(VLOOKUP(CONCATENATE($C281,$D281,P$1,$E281),AuxFolhas!$A:$E,5,FALSE),"")</f>
        <v/>
      </c>
      <c r="Q281" t="str">
        <f>IFERROR(VLOOKUP(CONCATENATE($C281,$D281,Q$1,$E281),AuxFolhas!$A:$E,5,FALSE),"")</f>
        <v/>
      </c>
      <c r="R281" t="str">
        <f>IFERROR(VLOOKUP(CONCATENATE($C281,$D281,R$1,$E281),AuxFolhas!$A:$E,5,FALSE),"")</f>
        <v/>
      </c>
      <c r="S281" t="str">
        <f>IFERROR(VLOOKUP(CONCATENATE($C281,$D281,S$1,$E281),AuxFolhas!$A:$E,5,FALSE),"")</f>
        <v/>
      </c>
      <c r="T281" t="str">
        <f>IFERROR(VLOOKUP(CONCATENATE($C281,$D281,T$1,$E281),AuxFolhas!$A:$E,5,FALSE),"")</f>
        <v/>
      </c>
      <c r="U281">
        <f t="shared" si="19"/>
        <v>1</v>
      </c>
    </row>
    <row r="282" spans="1:21" hidden="1">
      <c r="A282" t="str">
        <f t="shared" si="17"/>
        <v>12.1-22</v>
      </c>
      <c r="B282">
        <f t="shared" si="18"/>
        <v>22</v>
      </c>
      <c r="C282">
        <v>12</v>
      </c>
      <c r="D282" t="s">
        <v>1335</v>
      </c>
      <c r="E282" t="s">
        <v>1114</v>
      </c>
      <c r="F282" t="s">
        <v>1163</v>
      </c>
      <c r="H282">
        <f t="shared" si="20"/>
        <v>26760</v>
      </c>
      <c r="I282">
        <f>IFERROR(VLOOKUP(CONCATENATE($C282,$D282,I$1,$E282),AuxFolhas!$A:$E,5,FALSE),"")</f>
        <v>2230</v>
      </c>
      <c r="J282">
        <f>IFERROR(VLOOKUP(CONCATENATE($C282,$D282,J$1,$E282),AuxFolhas!$A:$E,5,FALSE),"")</f>
        <v>2230</v>
      </c>
      <c r="K282">
        <f>IFERROR(VLOOKUP(CONCATENATE($C282,$D282,K$1,$E282),AuxFolhas!$A:$E,5,FALSE),"")</f>
        <v>2230</v>
      </c>
      <c r="L282">
        <f>IFERROR(VLOOKUP(CONCATENATE($C282,$D282,L$1,$E282),AuxFolhas!$A:$E,5,FALSE),"")</f>
        <v>2230</v>
      </c>
      <c r="M282">
        <f>IFERROR(VLOOKUP(CONCATENATE($C282,$D282,M$1,$E282),AuxFolhas!$A:$E,5,FALSE),"")</f>
        <v>2230</v>
      </c>
      <c r="N282">
        <f>IFERROR(VLOOKUP(CONCATENATE($C282,$D282,N$1,$E282),AuxFolhas!$A:$E,5,FALSE),"")</f>
        <v>2230</v>
      </c>
      <c r="O282">
        <f>IFERROR(VLOOKUP(CONCATENATE($C282,$D282,O$1,$E282),AuxFolhas!$A:$E,5,FALSE),"")</f>
        <v>2230</v>
      </c>
      <c r="P282">
        <f>IFERROR(VLOOKUP(CONCATENATE($C282,$D282,P$1,$E282),AuxFolhas!$A:$E,5,FALSE),"")</f>
        <v>2230</v>
      </c>
      <c r="Q282">
        <f>IFERROR(VLOOKUP(CONCATENATE($C282,$D282,Q$1,$E282),AuxFolhas!$A:$E,5,FALSE),"")</f>
        <v>2230</v>
      </c>
      <c r="R282">
        <f>IFERROR(VLOOKUP(CONCATENATE($C282,$D282,R$1,$E282),AuxFolhas!$A:$E,5,FALSE),"")</f>
        <v>2230</v>
      </c>
      <c r="S282">
        <f>IFERROR(VLOOKUP(CONCATENATE($C282,$D282,S$1,$E282),AuxFolhas!$A:$E,5,FALSE),"")</f>
        <v>2230</v>
      </c>
      <c r="T282">
        <f>IFERROR(VLOOKUP(CONCATENATE($C282,$D282,T$1,$E282),AuxFolhas!$A:$E,5,FALSE),"")</f>
        <v>2230</v>
      </c>
      <c r="U282">
        <f t="shared" si="19"/>
        <v>1</v>
      </c>
    </row>
    <row r="283" spans="1:21" hidden="1">
      <c r="A283" t="str">
        <f t="shared" si="17"/>
        <v>12.1-23</v>
      </c>
      <c r="B283">
        <f t="shared" si="18"/>
        <v>23</v>
      </c>
      <c r="C283">
        <v>12</v>
      </c>
      <c r="D283" t="s">
        <v>2153</v>
      </c>
      <c r="E283" t="s">
        <v>1114</v>
      </c>
      <c r="F283" t="s">
        <v>1163</v>
      </c>
      <c r="H283">
        <f t="shared" si="20"/>
        <v>17840</v>
      </c>
      <c r="I283">
        <f>IFERROR(VLOOKUP(CONCATENATE($C283,$D283,I$1,$E283),AuxFolhas!$A:$E,5,FALSE),"")</f>
        <v>2230</v>
      </c>
      <c r="J283">
        <f>IFERROR(VLOOKUP(CONCATENATE($C283,$D283,J$1,$E283),AuxFolhas!$A:$E,5,FALSE),"")</f>
        <v>2230</v>
      </c>
      <c r="K283">
        <f>IFERROR(VLOOKUP(CONCATENATE($C283,$D283,K$1,$E283),AuxFolhas!$A:$E,5,FALSE),"")</f>
        <v>2230</v>
      </c>
      <c r="L283">
        <f>IFERROR(VLOOKUP(CONCATENATE($C283,$D283,L$1,$E283),AuxFolhas!$A:$E,5,FALSE),"")</f>
        <v>2230</v>
      </c>
      <c r="M283">
        <f>IFERROR(VLOOKUP(CONCATENATE($C283,$D283,M$1,$E283),AuxFolhas!$A:$E,5,FALSE),"")</f>
        <v>2230</v>
      </c>
      <c r="N283">
        <f>IFERROR(VLOOKUP(CONCATENATE($C283,$D283,N$1,$E283),AuxFolhas!$A:$E,5,FALSE),"")</f>
        <v>2230</v>
      </c>
      <c r="O283">
        <f>IFERROR(VLOOKUP(CONCATENATE($C283,$D283,O$1,$E283),AuxFolhas!$A:$E,5,FALSE),"")</f>
        <v>2230</v>
      </c>
      <c r="P283">
        <f>IFERROR(VLOOKUP(CONCATENATE($C283,$D283,P$1,$E283),AuxFolhas!$A:$E,5,FALSE),"")</f>
        <v>2230</v>
      </c>
      <c r="Q283" t="str">
        <f>IFERROR(VLOOKUP(CONCATENATE($C283,$D283,Q$1,$E283),AuxFolhas!$A:$E,5,FALSE),"")</f>
        <v/>
      </c>
      <c r="R283" t="str">
        <f>IFERROR(VLOOKUP(CONCATENATE($C283,$D283,R$1,$E283),AuxFolhas!$A:$E,5,FALSE),"")</f>
        <v/>
      </c>
      <c r="S283" t="str">
        <f>IFERROR(VLOOKUP(CONCATENATE($C283,$D283,S$1,$E283),AuxFolhas!$A:$E,5,FALSE),"")</f>
        <v/>
      </c>
      <c r="T283" t="str">
        <f>IFERROR(VLOOKUP(CONCATENATE($C283,$D283,T$1,$E283),AuxFolhas!$A:$E,5,FALSE),"")</f>
        <v/>
      </c>
      <c r="U283">
        <f t="shared" si="19"/>
        <v>1</v>
      </c>
    </row>
    <row r="284" spans="1:21" hidden="1">
      <c r="A284" t="str">
        <f t="shared" si="17"/>
        <v>12.1-24</v>
      </c>
      <c r="B284">
        <f t="shared" si="18"/>
        <v>24</v>
      </c>
      <c r="C284">
        <v>12</v>
      </c>
      <c r="D284" t="s">
        <v>2373</v>
      </c>
      <c r="E284" t="s">
        <v>1114</v>
      </c>
      <c r="F284" t="s">
        <v>1163</v>
      </c>
      <c r="H284">
        <f t="shared" si="20"/>
        <v>22300</v>
      </c>
      <c r="I284" t="str">
        <f>IFERROR(VLOOKUP(CONCATENATE($C284,$D284,I$1,$E284),AuxFolhas!$A:$E,5,FALSE),"")</f>
        <v/>
      </c>
      <c r="J284" t="str">
        <f>IFERROR(VLOOKUP(CONCATENATE($C284,$D284,J$1,$E284),AuxFolhas!$A:$E,5,FALSE),"")</f>
        <v/>
      </c>
      <c r="K284">
        <f>IFERROR(VLOOKUP(CONCATENATE($C284,$D284,K$1,$E284),AuxFolhas!$A:$E,5,FALSE),"")</f>
        <v>2230</v>
      </c>
      <c r="L284">
        <f>IFERROR(VLOOKUP(CONCATENATE($C284,$D284,L$1,$E284),AuxFolhas!$A:$E,5,FALSE),"")</f>
        <v>2230</v>
      </c>
      <c r="M284">
        <f>IFERROR(VLOOKUP(CONCATENATE($C284,$D284,M$1,$E284),AuxFolhas!$A:$E,5,FALSE),"")</f>
        <v>2230</v>
      </c>
      <c r="N284">
        <f>IFERROR(VLOOKUP(CONCATENATE($C284,$D284,N$1,$E284),AuxFolhas!$A:$E,5,FALSE),"")</f>
        <v>2230</v>
      </c>
      <c r="O284">
        <f>IFERROR(VLOOKUP(CONCATENATE($C284,$D284,O$1,$E284),AuxFolhas!$A:$E,5,FALSE),"")</f>
        <v>2230</v>
      </c>
      <c r="P284">
        <f>IFERROR(VLOOKUP(CONCATENATE($C284,$D284,P$1,$E284),AuxFolhas!$A:$E,5,FALSE),"")</f>
        <v>2230</v>
      </c>
      <c r="Q284">
        <f>IFERROR(VLOOKUP(CONCATENATE($C284,$D284,Q$1,$E284),AuxFolhas!$A:$E,5,FALSE),"")</f>
        <v>2230</v>
      </c>
      <c r="R284">
        <f>IFERROR(VLOOKUP(CONCATENATE($C284,$D284,R$1,$E284),AuxFolhas!$A:$E,5,FALSE),"")</f>
        <v>2230</v>
      </c>
      <c r="S284">
        <f>IFERROR(VLOOKUP(CONCATENATE($C284,$D284,S$1,$E284),AuxFolhas!$A:$E,5,FALSE),"")</f>
        <v>2230</v>
      </c>
      <c r="T284">
        <f>IFERROR(VLOOKUP(CONCATENATE($C284,$D284,T$1,$E284),AuxFolhas!$A:$E,5,FALSE),"")</f>
        <v>2230</v>
      </c>
      <c r="U284">
        <f t="shared" si="19"/>
        <v>1</v>
      </c>
    </row>
    <row r="285" spans="1:21" hidden="1">
      <c r="A285" t="str">
        <f t="shared" si="17"/>
        <v>12.1-25</v>
      </c>
      <c r="B285">
        <f t="shared" si="18"/>
        <v>25</v>
      </c>
      <c r="C285">
        <v>12</v>
      </c>
      <c r="D285" t="s">
        <v>1336</v>
      </c>
      <c r="E285" t="s">
        <v>1114</v>
      </c>
      <c r="F285" t="s">
        <v>1163</v>
      </c>
      <c r="H285">
        <f t="shared" si="20"/>
        <v>26760</v>
      </c>
      <c r="I285">
        <f>IFERROR(VLOOKUP(CONCATENATE($C285,$D285,I$1,$E285),AuxFolhas!$A:$E,5,FALSE),"")</f>
        <v>2230</v>
      </c>
      <c r="J285">
        <f>IFERROR(VLOOKUP(CONCATENATE($C285,$D285,J$1,$E285),AuxFolhas!$A:$E,5,FALSE),"")</f>
        <v>2230</v>
      </c>
      <c r="K285">
        <f>IFERROR(VLOOKUP(CONCATENATE($C285,$D285,K$1,$E285),AuxFolhas!$A:$E,5,FALSE),"")</f>
        <v>2230</v>
      </c>
      <c r="L285">
        <f>IFERROR(VLOOKUP(CONCATENATE($C285,$D285,L$1,$E285),AuxFolhas!$A:$E,5,FALSE),"")</f>
        <v>2230</v>
      </c>
      <c r="M285">
        <f>IFERROR(VLOOKUP(CONCATENATE($C285,$D285,M$1,$E285),AuxFolhas!$A:$E,5,FALSE),"")</f>
        <v>2230</v>
      </c>
      <c r="N285">
        <f>IFERROR(VLOOKUP(CONCATENATE($C285,$D285,N$1,$E285),AuxFolhas!$A:$E,5,FALSE),"")</f>
        <v>2230</v>
      </c>
      <c r="O285">
        <f>IFERROR(VLOOKUP(CONCATENATE($C285,$D285,O$1,$E285),AuxFolhas!$A:$E,5,FALSE),"")</f>
        <v>2230</v>
      </c>
      <c r="P285">
        <f>IFERROR(VLOOKUP(CONCATENATE($C285,$D285,P$1,$E285),AuxFolhas!$A:$E,5,FALSE),"")</f>
        <v>2230</v>
      </c>
      <c r="Q285">
        <f>IFERROR(VLOOKUP(CONCATENATE($C285,$D285,Q$1,$E285),AuxFolhas!$A:$E,5,FALSE),"")</f>
        <v>2230</v>
      </c>
      <c r="R285">
        <f>IFERROR(VLOOKUP(CONCATENATE($C285,$D285,R$1,$E285),AuxFolhas!$A:$E,5,FALSE),"")</f>
        <v>2230</v>
      </c>
      <c r="S285">
        <f>IFERROR(VLOOKUP(CONCATENATE($C285,$D285,S$1,$E285),AuxFolhas!$A:$E,5,FALSE),"")</f>
        <v>2230</v>
      </c>
      <c r="T285">
        <f>IFERROR(VLOOKUP(CONCATENATE($C285,$D285,T$1,$E285),AuxFolhas!$A:$E,5,FALSE),"")</f>
        <v>2230</v>
      </c>
      <c r="U285">
        <f t="shared" si="19"/>
        <v>1</v>
      </c>
    </row>
    <row r="286" spans="1:21" hidden="1">
      <c r="A286" t="str">
        <f t="shared" si="17"/>
        <v>12.1-26</v>
      </c>
      <c r="B286">
        <f t="shared" si="18"/>
        <v>26</v>
      </c>
      <c r="C286">
        <v>12</v>
      </c>
      <c r="D286" t="s">
        <v>3756</v>
      </c>
      <c r="E286" t="s">
        <v>1114</v>
      </c>
      <c r="F286" t="s">
        <v>1163</v>
      </c>
      <c r="H286">
        <f t="shared" si="20"/>
        <v>2230</v>
      </c>
      <c r="I286" t="str">
        <f>IFERROR(VLOOKUP(CONCATENATE($C286,$D286,I$1,$E286),AuxFolhas!$A:$E,5,FALSE),"")</f>
        <v/>
      </c>
      <c r="J286" t="str">
        <f>IFERROR(VLOOKUP(CONCATENATE($C286,$D286,J$1,$E286),AuxFolhas!$A:$E,5,FALSE),"")</f>
        <v/>
      </c>
      <c r="K286" t="str">
        <f>IFERROR(VLOOKUP(CONCATENATE($C286,$D286,K$1,$E286),AuxFolhas!$A:$E,5,FALSE),"")</f>
        <v/>
      </c>
      <c r="L286" t="str">
        <f>IFERROR(VLOOKUP(CONCATENATE($C286,$D286,L$1,$E286),AuxFolhas!$A:$E,5,FALSE),"")</f>
        <v/>
      </c>
      <c r="M286" t="str">
        <f>IFERROR(VLOOKUP(CONCATENATE($C286,$D286,M$1,$E286),AuxFolhas!$A:$E,5,FALSE),"")</f>
        <v/>
      </c>
      <c r="N286" t="str">
        <f>IFERROR(VLOOKUP(CONCATENATE($C286,$D286,N$1,$E286),AuxFolhas!$A:$E,5,FALSE),"")</f>
        <v/>
      </c>
      <c r="O286" t="str">
        <f>IFERROR(VLOOKUP(CONCATENATE($C286,$D286,O$1,$E286),AuxFolhas!$A:$E,5,FALSE),"")</f>
        <v/>
      </c>
      <c r="P286" t="str">
        <f>IFERROR(VLOOKUP(CONCATENATE($C286,$D286,P$1,$E286),AuxFolhas!$A:$E,5,FALSE),"")</f>
        <v/>
      </c>
      <c r="Q286" t="str">
        <f>IFERROR(VLOOKUP(CONCATENATE($C286,$D286,Q$1,$E286),AuxFolhas!$A:$E,5,FALSE),"")</f>
        <v/>
      </c>
      <c r="R286" t="str">
        <f>IFERROR(VLOOKUP(CONCATENATE($C286,$D286,R$1,$E286),AuxFolhas!$A:$E,5,FALSE),"")</f>
        <v/>
      </c>
      <c r="S286" t="str">
        <f>IFERROR(VLOOKUP(CONCATENATE($C286,$D286,S$1,$E286),AuxFolhas!$A:$E,5,FALSE),"")</f>
        <v/>
      </c>
      <c r="T286">
        <f>IFERROR(VLOOKUP(CONCATENATE($C286,$D286,T$1,$E286),AuxFolhas!$A:$E,5,FALSE),"")</f>
        <v>2230</v>
      </c>
      <c r="U286">
        <f t="shared" si="19"/>
        <v>2</v>
      </c>
    </row>
    <row r="287" spans="1:21" hidden="1">
      <c r="A287" t="str">
        <f t="shared" si="17"/>
        <v>12.1-27</v>
      </c>
      <c r="B287">
        <f t="shared" si="18"/>
        <v>27</v>
      </c>
      <c r="C287">
        <v>12</v>
      </c>
      <c r="D287" t="s">
        <v>1337</v>
      </c>
      <c r="E287" t="s">
        <v>1114</v>
      </c>
      <c r="F287" t="s">
        <v>1163</v>
      </c>
      <c r="H287">
        <f t="shared" si="20"/>
        <v>26760</v>
      </c>
      <c r="I287">
        <f>IFERROR(VLOOKUP(CONCATENATE($C287,$D287,I$1,$E287),AuxFolhas!$A:$E,5,FALSE),"")</f>
        <v>2230</v>
      </c>
      <c r="J287">
        <f>IFERROR(VLOOKUP(CONCATENATE($C287,$D287,J$1,$E287),AuxFolhas!$A:$E,5,FALSE),"")</f>
        <v>2230</v>
      </c>
      <c r="K287">
        <f>IFERROR(VLOOKUP(CONCATENATE($C287,$D287,K$1,$E287),AuxFolhas!$A:$E,5,FALSE),"")</f>
        <v>2230</v>
      </c>
      <c r="L287">
        <f>IFERROR(VLOOKUP(CONCATENATE($C287,$D287,L$1,$E287),AuxFolhas!$A:$E,5,FALSE),"")</f>
        <v>2230</v>
      </c>
      <c r="M287">
        <f>IFERROR(VLOOKUP(CONCATENATE($C287,$D287,M$1,$E287),AuxFolhas!$A:$E,5,FALSE),"")</f>
        <v>2230</v>
      </c>
      <c r="N287">
        <f>IFERROR(VLOOKUP(CONCATENATE($C287,$D287,N$1,$E287),AuxFolhas!$A:$E,5,FALSE),"")</f>
        <v>2230</v>
      </c>
      <c r="O287">
        <f>IFERROR(VLOOKUP(CONCATENATE($C287,$D287,O$1,$E287),AuxFolhas!$A:$E,5,FALSE),"")</f>
        <v>2230</v>
      </c>
      <c r="P287">
        <f>IFERROR(VLOOKUP(CONCATENATE($C287,$D287,P$1,$E287),AuxFolhas!$A:$E,5,FALSE),"")</f>
        <v>2230</v>
      </c>
      <c r="Q287">
        <f>IFERROR(VLOOKUP(CONCATENATE($C287,$D287,Q$1,$E287),AuxFolhas!$A:$E,5,FALSE),"")</f>
        <v>2230</v>
      </c>
      <c r="R287">
        <f>IFERROR(VLOOKUP(CONCATENATE($C287,$D287,R$1,$E287),AuxFolhas!$A:$E,5,FALSE),"")</f>
        <v>2230</v>
      </c>
      <c r="S287">
        <f>IFERROR(VLOOKUP(CONCATENATE($C287,$D287,S$1,$E287),AuxFolhas!$A:$E,5,FALSE),"")</f>
        <v>2230</v>
      </c>
      <c r="T287">
        <f>IFERROR(VLOOKUP(CONCATENATE($C287,$D287,T$1,$E287),AuxFolhas!$A:$E,5,FALSE),"")</f>
        <v>2230</v>
      </c>
      <c r="U287">
        <f t="shared" si="19"/>
        <v>1</v>
      </c>
    </row>
    <row r="288" spans="1:21" hidden="1">
      <c r="A288" t="str">
        <f t="shared" si="17"/>
        <v>12.1-28</v>
      </c>
      <c r="B288">
        <f t="shared" si="18"/>
        <v>28</v>
      </c>
      <c r="C288">
        <v>12</v>
      </c>
      <c r="D288" t="s">
        <v>3752</v>
      </c>
      <c r="E288" t="s">
        <v>1162</v>
      </c>
      <c r="F288" t="s">
        <v>1163</v>
      </c>
      <c r="H288">
        <f t="shared" si="20"/>
        <v>3280</v>
      </c>
      <c r="I288" t="str">
        <f>IFERROR(VLOOKUP(CONCATENATE($C288,$D288,I$1,$E288),AuxFolhas!$A:$E,5,FALSE),"")</f>
        <v/>
      </c>
      <c r="J288" t="str">
        <f>IFERROR(VLOOKUP(CONCATENATE($C288,$D288,J$1,$E288),AuxFolhas!$A:$E,5,FALSE),"")</f>
        <v/>
      </c>
      <c r="K288" t="str">
        <f>IFERROR(VLOOKUP(CONCATENATE($C288,$D288,K$1,$E288),AuxFolhas!$A:$E,5,FALSE),"")</f>
        <v/>
      </c>
      <c r="L288" t="str">
        <f>IFERROR(VLOOKUP(CONCATENATE($C288,$D288,L$1,$E288),AuxFolhas!$A:$E,5,FALSE),"")</f>
        <v/>
      </c>
      <c r="M288" t="str">
        <f>IFERROR(VLOOKUP(CONCATENATE($C288,$D288,M$1,$E288),AuxFolhas!$A:$E,5,FALSE),"")</f>
        <v/>
      </c>
      <c r="N288" t="str">
        <f>IFERROR(VLOOKUP(CONCATENATE($C288,$D288,N$1,$E288),AuxFolhas!$A:$E,5,FALSE),"")</f>
        <v/>
      </c>
      <c r="O288" t="str">
        <f>IFERROR(VLOOKUP(CONCATENATE($C288,$D288,O$1,$E288),AuxFolhas!$A:$E,5,FALSE),"")</f>
        <v/>
      </c>
      <c r="P288" t="str">
        <f>IFERROR(VLOOKUP(CONCATENATE($C288,$D288,P$1,$E288),AuxFolhas!$A:$E,5,FALSE),"")</f>
        <v/>
      </c>
      <c r="Q288" t="str">
        <f>IFERROR(VLOOKUP(CONCATENATE($C288,$D288,Q$1,$E288),AuxFolhas!$A:$E,5,FALSE),"")</f>
        <v/>
      </c>
      <c r="R288" t="str">
        <f>IFERROR(VLOOKUP(CONCATENATE($C288,$D288,R$1,$E288),AuxFolhas!$A:$E,5,FALSE),"")</f>
        <v/>
      </c>
      <c r="S288" t="str">
        <f>IFERROR(VLOOKUP(CONCATENATE($C288,$D288,S$1,$E288),AuxFolhas!$A:$E,5,FALSE),"")</f>
        <v/>
      </c>
      <c r="T288">
        <f>IFERROR(VLOOKUP(CONCATENATE($C288,$D288,T$1,$E288),AuxFolhas!$A:$E,5,FALSE),"")</f>
        <v>3280</v>
      </c>
      <c r="U288">
        <f t="shared" si="19"/>
        <v>1</v>
      </c>
    </row>
    <row r="289" spans="1:21" hidden="1">
      <c r="A289" t="str">
        <f t="shared" si="17"/>
        <v>12.1-29</v>
      </c>
      <c r="B289">
        <f t="shared" si="18"/>
        <v>29</v>
      </c>
      <c r="C289">
        <v>12</v>
      </c>
      <c r="D289" t="s">
        <v>1326</v>
      </c>
      <c r="E289" t="s">
        <v>1162</v>
      </c>
      <c r="F289" t="s">
        <v>1163</v>
      </c>
      <c r="H289">
        <f t="shared" si="20"/>
        <v>39360</v>
      </c>
      <c r="I289">
        <f>IFERROR(VLOOKUP(CONCATENATE($C289,$D289,I$1,$E289),AuxFolhas!$A:$E,5,FALSE),"")</f>
        <v>3280</v>
      </c>
      <c r="J289">
        <f>IFERROR(VLOOKUP(CONCATENATE($C289,$D289,J$1,$E289),AuxFolhas!$A:$E,5,FALSE),"")</f>
        <v>3280</v>
      </c>
      <c r="K289">
        <f>IFERROR(VLOOKUP(CONCATENATE($C289,$D289,K$1,$E289),AuxFolhas!$A:$E,5,FALSE),"")</f>
        <v>3280</v>
      </c>
      <c r="L289">
        <f>IFERROR(VLOOKUP(CONCATENATE($C289,$D289,L$1,$E289),AuxFolhas!$A:$E,5,FALSE),"")</f>
        <v>3280</v>
      </c>
      <c r="M289">
        <f>IFERROR(VLOOKUP(CONCATENATE($C289,$D289,M$1,$E289),AuxFolhas!$A:$E,5,FALSE),"")</f>
        <v>3280</v>
      </c>
      <c r="N289">
        <f>IFERROR(VLOOKUP(CONCATENATE($C289,$D289,N$1,$E289),AuxFolhas!$A:$E,5,FALSE),"")</f>
        <v>3280</v>
      </c>
      <c r="O289">
        <f>IFERROR(VLOOKUP(CONCATENATE($C289,$D289,O$1,$E289),AuxFolhas!$A:$E,5,FALSE),"")</f>
        <v>3280</v>
      </c>
      <c r="P289">
        <f>IFERROR(VLOOKUP(CONCATENATE($C289,$D289,P$1,$E289),AuxFolhas!$A:$E,5,FALSE),"")</f>
        <v>3280</v>
      </c>
      <c r="Q289">
        <f>IFERROR(VLOOKUP(CONCATENATE($C289,$D289,Q$1,$E289),AuxFolhas!$A:$E,5,FALSE),"")</f>
        <v>3280</v>
      </c>
      <c r="R289">
        <f>IFERROR(VLOOKUP(CONCATENATE($C289,$D289,R$1,$E289),AuxFolhas!$A:$E,5,FALSE),"")</f>
        <v>3280</v>
      </c>
      <c r="S289">
        <f>IFERROR(VLOOKUP(CONCATENATE($C289,$D289,S$1,$E289),AuxFolhas!$A:$E,5,FALSE),"")</f>
        <v>3280</v>
      </c>
      <c r="T289">
        <f>IFERROR(VLOOKUP(CONCATENATE($C289,$D289,T$1,$E289),AuxFolhas!$A:$E,5,FALSE),"")</f>
        <v>3280</v>
      </c>
      <c r="U289">
        <f t="shared" si="19"/>
        <v>1</v>
      </c>
    </row>
    <row r="290" spans="1:21" hidden="1">
      <c r="A290" t="str">
        <f t="shared" ref="A290:A353" si="21">CONCATENATE(C290,".1-",B290)</f>
        <v>12.1-30</v>
      </c>
      <c r="B290">
        <f t="shared" ref="B290:B353" si="22">IF(C290&lt;&gt;C289,1,B289+1)</f>
        <v>30</v>
      </c>
      <c r="C290">
        <v>12</v>
      </c>
      <c r="D290" t="s">
        <v>2148</v>
      </c>
      <c r="E290" t="s">
        <v>1162</v>
      </c>
      <c r="F290" t="s">
        <v>1163</v>
      </c>
      <c r="H290">
        <f t="shared" si="20"/>
        <v>39360</v>
      </c>
      <c r="I290">
        <f>IFERROR(VLOOKUP(CONCATENATE($C290,$D290,I$1,$E290),AuxFolhas!$A:$E,5,FALSE),"")</f>
        <v>3280</v>
      </c>
      <c r="J290">
        <f>IFERROR(VLOOKUP(CONCATENATE($C290,$D290,J$1,$E290),AuxFolhas!$A:$E,5,FALSE),"")</f>
        <v>3280</v>
      </c>
      <c r="K290">
        <f>IFERROR(VLOOKUP(CONCATENATE($C290,$D290,K$1,$E290),AuxFolhas!$A:$E,5,FALSE),"")</f>
        <v>3280</v>
      </c>
      <c r="L290">
        <f>IFERROR(VLOOKUP(CONCATENATE($C290,$D290,L$1,$E290),AuxFolhas!$A:$E,5,FALSE),"")</f>
        <v>3280</v>
      </c>
      <c r="M290">
        <f>IFERROR(VLOOKUP(CONCATENATE($C290,$D290,M$1,$E290),AuxFolhas!$A:$E,5,FALSE),"")</f>
        <v>3280</v>
      </c>
      <c r="N290">
        <f>IFERROR(VLOOKUP(CONCATENATE($C290,$D290,N$1,$E290),AuxFolhas!$A:$E,5,FALSE),"")</f>
        <v>3280</v>
      </c>
      <c r="O290">
        <f>IFERROR(VLOOKUP(CONCATENATE($C290,$D290,O$1,$E290),AuxFolhas!$A:$E,5,FALSE),"")</f>
        <v>3280</v>
      </c>
      <c r="P290">
        <f>IFERROR(VLOOKUP(CONCATENATE($C290,$D290,P$1,$E290),AuxFolhas!$A:$E,5,FALSE),"")</f>
        <v>3280</v>
      </c>
      <c r="Q290">
        <f>IFERROR(VLOOKUP(CONCATENATE($C290,$D290,Q$1,$E290),AuxFolhas!$A:$E,5,FALSE),"")</f>
        <v>3280</v>
      </c>
      <c r="R290">
        <f>IFERROR(VLOOKUP(CONCATENATE($C290,$D290,R$1,$E290),AuxFolhas!$A:$E,5,FALSE),"")</f>
        <v>3280</v>
      </c>
      <c r="S290">
        <f>IFERROR(VLOOKUP(CONCATENATE($C290,$D290,S$1,$E290),AuxFolhas!$A:$E,5,FALSE),"")</f>
        <v>3280</v>
      </c>
      <c r="T290">
        <f>IFERROR(VLOOKUP(CONCATENATE($C290,$D290,T$1,$E290),AuxFolhas!$A:$E,5,FALSE),"")</f>
        <v>3280</v>
      </c>
      <c r="U290">
        <f t="shared" si="19"/>
        <v>1</v>
      </c>
    </row>
    <row r="291" spans="1:21" hidden="1">
      <c r="A291" t="str">
        <f t="shared" si="21"/>
        <v>12.1-31</v>
      </c>
      <c r="B291">
        <f t="shared" si="22"/>
        <v>31</v>
      </c>
      <c r="C291">
        <v>12</v>
      </c>
      <c r="D291" t="s">
        <v>1327</v>
      </c>
      <c r="E291" t="s">
        <v>1162</v>
      </c>
      <c r="F291" t="s">
        <v>1163</v>
      </c>
      <c r="H291">
        <f t="shared" si="20"/>
        <v>39360</v>
      </c>
      <c r="I291">
        <f>IFERROR(VLOOKUP(CONCATENATE($C291,$D291,I$1,$E291),AuxFolhas!$A:$E,5,FALSE),"")</f>
        <v>3280</v>
      </c>
      <c r="J291">
        <f>IFERROR(VLOOKUP(CONCATENATE($C291,$D291,J$1,$E291),AuxFolhas!$A:$E,5,FALSE),"")</f>
        <v>3280</v>
      </c>
      <c r="K291">
        <f>IFERROR(VLOOKUP(CONCATENATE($C291,$D291,K$1,$E291),AuxFolhas!$A:$E,5,FALSE),"")</f>
        <v>3280</v>
      </c>
      <c r="L291">
        <f>IFERROR(VLOOKUP(CONCATENATE($C291,$D291,L$1,$E291),AuxFolhas!$A:$E,5,FALSE),"")</f>
        <v>3280</v>
      </c>
      <c r="M291">
        <f>IFERROR(VLOOKUP(CONCATENATE($C291,$D291,M$1,$E291),AuxFolhas!$A:$E,5,FALSE),"")</f>
        <v>3280</v>
      </c>
      <c r="N291">
        <f>IFERROR(VLOOKUP(CONCATENATE($C291,$D291,N$1,$E291),AuxFolhas!$A:$E,5,FALSE),"")</f>
        <v>3280</v>
      </c>
      <c r="O291">
        <f>IFERROR(VLOOKUP(CONCATENATE($C291,$D291,O$1,$E291),AuxFolhas!$A:$E,5,FALSE),"")</f>
        <v>3280</v>
      </c>
      <c r="P291">
        <f>IFERROR(VLOOKUP(CONCATENATE($C291,$D291,P$1,$E291),AuxFolhas!$A:$E,5,FALSE),"")</f>
        <v>3280</v>
      </c>
      <c r="Q291">
        <f>IFERROR(VLOOKUP(CONCATENATE($C291,$D291,Q$1,$E291),AuxFolhas!$A:$E,5,FALSE),"")</f>
        <v>3280</v>
      </c>
      <c r="R291">
        <f>IFERROR(VLOOKUP(CONCATENATE($C291,$D291,R$1,$E291),AuxFolhas!$A:$E,5,FALSE),"")</f>
        <v>3280</v>
      </c>
      <c r="S291">
        <f>IFERROR(VLOOKUP(CONCATENATE($C291,$D291,S$1,$E291),AuxFolhas!$A:$E,5,FALSE),"")</f>
        <v>3280</v>
      </c>
      <c r="T291">
        <f>IFERROR(VLOOKUP(CONCATENATE($C291,$D291,T$1,$E291),AuxFolhas!$A:$E,5,FALSE),"")</f>
        <v>3280</v>
      </c>
      <c r="U291">
        <f t="shared" si="19"/>
        <v>1</v>
      </c>
    </row>
    <row r="292" spans="1:21" hidden="1">
      <c r="A292" t="str">
        <f t="shared" si="21"/>
        <v>12.1-32</v>
      </c>
      <c r="B292">
        <f t="shared" si="22"/>
        <v>32</v>
      </c>
      <c r="C292">
        <v>12</v>
      </c>
      <c r="D292" t="s">
        <v>2755</v>
      </c>
      <c r="E292" t="s">
        <v>1165</v>
      </c>
      <c r="F292" t="s">
        <v>1163</v>
      </c>
      <c r="H292">
        <f t="shared" si="20"/>
        <v>36660</v>
      </c>
      <c r="I292" t="str">
        <f>IFERROR(VLOOKUP(CONCATENATE($C292,$D292,I$1,$E292),AuxFolhas!$A:$E,5,FALSE),"")</f>
        <v/>
      </c>
      <c r="J292" t="str">
        <f>IFERROR(VLOOKUP(CONCATENATE($C292,$D292,J$1,$E292),AuxFolhas!$A:$E,5,FALSE),"")</f>
        <v/>
      </c>
      <c r="K292" t="str">
        <f>IFERROR(VLOOKUP(CONCATENATE($C292,$D292,K$1,$E292),AuxFolhas!$A:$E,5,FALSE),"")</f>
        <v/>
      </c>
      <c r="L292" t="str">
        <f>IFERROR(VLOOKUP(CONCATENATE($C292,$D292,L$1,$E292),AuxFolhas!$A:$E,5,FALSE),"")</f>
        <v/>
      </c>
      <c r="M292" t="str">
        <f>IFERROR(VLOOKUP(CONCATENATE($C292,$D292,M$1,$E292),AuxFolhas!$A:$E,5,FALSE),"")</f>
        <v/>
      </c>
      <c r="N292" t="str">
        <f>IFERROR(VLOOKUP(CONCATENATE($C292,$D292,N$1,$E292),AuxFolhas!$A:$E,5,FALSE),"")</f>
        <v/>
      </c>
      <c r="O292">
        <f>IFERROR(VLOOKUP(CONCATENATE($C292,$D292,O$1,$E292),AuxFolhas!$A:$E,5,FALSE),"")</f>
        <v>6110</v>
      </c>
      <c r="P292">
        <f>IFERROR(VLOOKUP(CONCATENATE($C292,$D292,P$1,$E292),AuxFolhas!$A:$E,5,FALSE),"")</f>
        <v>6110</v>
      </c>
      <c r="Q292">
        <f>IFERROR(VLOOKUP(CONCATENATE($C292,$D292,Q$1,$E292),AuxFolhas!$A:$E,5,FALSE),"")</f>
        <v>6110</v>
      </c>
      <c r="R292">
        <f>IFERROR(VLOOKUP(CONCATENATE($C292,$D292,R$1,$E292),AuxFolhas!$A:$E,5,FALSE),"")</f>
        <v>6110</v>
      </c>
      <c r="S292">
        <f>IFERROR(VLOOKUP(CONCATENATE($C292,$D292,S$1,$E292),AuxFolhas!$A:$E,5,FALSE),"")</f>
        <v>6110</v>
      </c>
      <c r="T292">
        <f>IFERROR(VLOOKUP(CONCATENATE($C292,$D292,T$1,$E292),AuxFolhas!$A:$E,5,FALSE),"")</f>
        <v>6110</v>
      </c>
      <c r="U292">
        <f t="shared" si="19"/>
        <v>1</v>
      </c>
    </row>
    <row r="293" spans="1:21" hidden="1">
      <c r="A293" t="str">
        <f t="shared" si="21"/>
        <v>12.1-33</v>
      </c>
      <c r="B293">
        <f t="shared" si="22"/>
        <v>33</v>
      </c>
      <c r="C293">
        <v>12</v>
      </c>
      <c r="D293" t="s">
        <v>1324</v>
      </c>
      <c r="E293" t="s">
        <v>1117</v>
      </c>
      <c r="F293" t="s">
        <v>1159</v>
      </c>
      <c r="H293">
        <f t="shared" si="20"/>
        <v>9840</v>
      </c>
      <c r="I293">
        <f>IFERROR(VLOOKUP(CONCATENATE($C293,$D293,I$1,$E293),AuxFolhas!$A:$E,5,FALSE),"")</f>
        <v>820</v>
      </c>
      <c r="J293">
        <f>IFERROR(VLOOKUP(CONCATENATE($C293,$D293,J$1,$E293),AuxFolhas!$A:$E,5,FALSE),"")</f>
        <v>820</v>
      </c>
      <c r="K293">
        <f>IFERROR(VLOOKUP(CONCATENATE($C293,$D293,K$1,$E293),AuxFolhas!$A:$E,5,FALSE),"")</f>
        <v>820</v>
      </c>
      <c r="L293">
        <f>IFERROR(VLOOKUP(CONCATENATE($C293,$D293,L$1,$E293),AuxFolhas!$A:$E,5,FALSE),"")</f>
        <v>820</v>
      </c>
      <c r="M293">
        <f>IFERROR(VLOOKUP(CONCATENATE($C293,$D293,M$1,$E293),AuxFolhas!$A:$E,5,FALSE),"")</f>
        <v>820</v>
      </c>
      <c r="N293">
        <f>IFERROR(VLOOKUP(CONCATENATE($C293,$D293,N$1,$E293),AuxFolhas!$A:$E,5,FALSE),"")</f>
        <v>820</v>
      </c>
      <c r="O293">
        <f>IFERROR(VLOOKUP(CONCATENATE($C293,$D293,O$1,$E293),AuxFolhas!$A:$E,5,FALSE),"")</f>
        <v>820</v>
      </c>
      <c r="P293">
        <f>IFERROR(VLOOKUP(CONCATENATE($C293,$D293,P$1,$E293),AuxFolhas!$A:$E,5,FALSE),"")</f>
        <v>820</v>
      </c>
      <c r="Q293">
        <f>IFERROR(VLOOKUP(CONCATENATE($C293,$D293,Q$1,$E293),AuxFolhas!$A:$E,5,FALSE),"")</f>
        <v>820</v>
      </c>
      <c r="R293">
        <f>IFERROR(VLOOKUP(CONCATENATE($C293,$D293,R$1,$E293),AuxFolhas!$A:$E,5,FALSE),"")</f>
        <v>820</v>
      </c>
      <c r="S293">
        <f>IFERROR(VLOOKUP(CONCATENATE($C293,$D293,S$1,$E293),AuxFolhas!$A:$E,5,FALSE),"")</f>
        <v>820</v>
      </c>
      <c r="T293">
        <f>IFERROR(VLOOKUP(CONCATENATE($C293,$D293,T$1,$E293),AuxFolhas!$A:$E,5,FALSE),"")</f>
        <v>820</v>
      </c>
      <c r="U293">
        <f t="shared" si="19"/>
        <v>1</v>
      </c>
    </row>
    <row r="294" spans="1:21" hidden="1">
      <c r="A294" t="str">
        <f t="shared" si="21"/>
        <v>12.1-34</v>
      </c>
      <c r="B294">
        <f t="shared" si="22"/>
        <v>34</v>
      </c>
      <c r="C294">
        <v>12</v>
      </c>
      <c r="D294" t="s">
        <v>1338</v>
      </c>
      <c r="E294" t="s">
        <v>1115</v>
      </c>
      <c r="F294" t="s">
        <v>1159</v>
      </c>
      <c r="H294">
        <f t="shared" si="20"/>
        <v>93000</v>
      </c>
      <c r="I294">
        <f>IFERROR(VLOOKUP(CONCATENATE($C294,$D294,I$1,$E294),AuxFolhas!$A:$E,5,FALSE),"")</f>
        <v>7750</v>
      </c>
      <c r="J294">
        <f>IFERROR(VLOOKUP(CONCATENATE($C294,$D294,J$1,$E294),AuxFolhas!$A:$E,5,FALSE),"")</f>
        <v>7750</v>
      </c>
      <c r="K294">
        <f>IFERROR(VLOOKUP(CONCATENATE($C294,$D294,K$1,$E294),AuxFolhas!$A:$E,5,FALSE),"")</f>
        <v>7750</v>
      </c>
      <c r="L294">
        <f>IFERROR(VLOOKUP(CONCATENATE($C294,$D294,L$1,$E294),AuxFolhas!$A:$E,5,FALSE),"")</f>
        <v>7750</v>
      </c>
      <c r="M294">
        <f>IFERROR(VLOOKUP(CONCATENATE($C294,$D294,M$1,$E294),AuxFolhas!$A:$E,5,FALSE),"")</f>
        <v>7750</v>
      </c>
      <c r="N294">
        <f>IFERROR(VLOOKUP(CONCATENATE($C294,$D294,N$1,$E294),AuxFolhas!$A:$E,5,FALSE),"")</f>
        <v>7750</v>
      </c>
      <c r="O294">
        <f>IFERROR(VLOOKUP(CONCATENATE($C294,$D294,O$1,$E294),AuxFolhas!$A:$E,5,FALSE),"")</f>
        <v>7750</v>
      </c>
      <c r="P294">
        <f>IFERROR(VLOOKUP(CONCATENATE($C294,$D294,P$1,$E294),AuxFolhas!$A:$E,5,FALSE),"")</f>
        <v>7750</v>
      </c>
      <c r="Q294">
        <f>IFERROR(VLOOKUP(CONCATENATE($C294,$D294,Q$1,$E294),AuxFolhas!$A:$E,5,FALSE),"")</f>
        <v>7750</v>
      </c>
      <c r="R294">
        <f>IFERROR(VLOOKUP(CONCATENATE($C294,$D294,R$1,$E294),AuxFolhas!$A:$E,5,FALSE),"")</f>
        <v>7750</v>
      </c>
      <c r="S294">
        <f>IFERROR(VLOOKUP(CONCATENATE($C294,$D294,S$1,$E294),AuxFolhas!$A:$E,5,FALSE),"")</f>
        <v>7750</v>
      </c>
      <c r="T294">
        <f>IFERROR(VLOOKUP(CONCATENATE($C294,$D294,T$1,$E294),AuxFolhas!$A:$E,5,FALSE),"")</f>
        <v>7750</v>
      </c>
      <c r="U294">
        <f t="shared" si="19"/>
        <v>1</v>
      </c>
    </row>
    <row r="295" spans="1:21">
      <c r="A295" t="str">
        <f t="shared" si="21"/>
        <v>12.1-35</v>
      </c>
      <c r="B295">
        <f t="shared" si="22"/>
        <v>35</v>
      </c>
      <c r="C295">
        <v>12</v>
      </c>
      <c r="D295" t="s">
        <v>1325</v>
      </c>
      <c r="E295" t="s">
        <v>1113</v>
      </c>
      <c r="F295" t="s">
        <v>1159</v>
      </c>
      <c r="H295">
        <f t="shared" si="20"/>
        <v>33600</v>
      </c>
      <c r="I295">
        <f>IFERROR(VLOOKUP(CONCATENATE($C295,$D295,I$1,$E295),AuxFolhas!$A:$E,5,FALSE),"")</f>
        <v>2800</v>
      </c>
      <c r="J295">
        <f>IFERROR(VLOOKUP(CONCATENATE($C295,$D295,J$1,$E295),AuxFolhas!$A:$E,5,FALSE),"")</f>
        <v>2800</v>
      </c>
      <c r="K295">
        <f>IFERROR(VLOOKUP(CONCATENATE($C295,$D295,K$1,$E295),AuxFolhas!$A:$E,5,FALSE),"")</f>
        <v>2800</v>
      </c>
      <c r="L295">
        <f>IFERROR(VLOOKUP(CONCATENATE($C295,$D295,L$1,$E295),AuxFolhas!$A:$E,5,FALSE),"")</f>
        <v>2800</v>
      </c>
      <c r="M295">
        <f>IFERROR(VLOOKUP(CONCATENATE($C295,$D295,M$1,$E295),AuxFolhas!$A:$E,5,FALSE),"")</f>
        <v>2800</v>
      </c>
      <c r="N295">
        <f>IFERROR(VLOOKUP(CONCATENATE($C295,$D295,N$1,$E295),AuxFolhas!$A:$E,5,FALSE),"")</f>
        <v>2800</v>
      </c>
      <c r="O295">
        <f>IFERROR(VLOOKUP(CONCATENATE($C295,$D295,O$1,$E295),AuxFolhas!$A:$E,5,FALSE),"")</f>
        <v>2800</v>
      </c>
      <c r="P295">
        <f>IFERROR(VLOOKUP(CONCATENATE($C295,$D295,P$1,$E295),AuxFolhas!$A:$E,5,FALSE),"")</f>
        <v>2800</v>
      </c>
      <c r="Q295">
        <f>IFERROR(VLOOKUP(CONCATENATE($C295,$D295,Q$1,$E295),AuxFolhas!$A:$E,5,FALSE),"")</f>
        <v>2800</v>
      </c>
      <c r="R295">
        <f>IFERROR(VLOOKUP(CONCATENATE($C295,$D295,R$1,$E295),AuxFolhas!$A:$E,5,FALSE),"")</f>
        <v>2800</v>
      </c>
      <c r="S295">
        <f>IFERROR(VLOOKUP(CONCATENATE($C295,$D295,S$1,$E295),AuxFolhas!$A:$E,5,FALSE),"")</f>
        <v>2800</v>
      </c>
      <c r="T295">
        <f>IFERROR(VLOOKUP(CONCATENATE($C295,$D295,T$1,$E295),AuxFolhas!$A:$E,5,FALSE),"")</f>
        <v>2800</v>
      </c>
      <c r="U295">
        <f t="shared" si="19"/>
        <v>1</v>
      </c>
    </row>
    <row r="296" spans="1:21" hidden="1">
      <c r="A296" t="str">
        <f t="shared" si="21"/>
        <v>13.1-1</v>
      </c>
      <c r="B296">
        <f t="shared" si="22"/>
        <v>1</v>
      </c>
      <c r="C296">
        <v>13</v>
      </c>
      <c r="D296" t="s">
        <v>1342</v>
      </c>
      <c r="E296" t="s">
        <v>1112</v>
      </c>
      <c r="F296" t="s">
        <v>1163</v>
      </c>
      <c r="H296">
        <f t="shared" si="20"/>
        <v>7200</v>
      </c>
      <c r="I296">
        <f>IFERROR(VLOOKUP(CONCATENATE($C296,$D296,I$1,$E296),AuxFolhas!$A:$E,5,FALSE),"")</f>
        <v>600</v>
      </c>
      <c r="J296">
        <f>IFERROR(VLOOKUP(CONCATENATE($C296,$D296,J$1,$E296),AuxFolhas!$A:$E,5,FALSE),"")</f>
        <v>600</v>
      </c>
      <c r="K296">
        <f>IFERROR(VLOOKUP(CONCATENATE($C296,$D296,K$1,$E296),AuxFolhas!$A:$E,5,FALSE),"")</f>
        <v>600</v>
      </c>
      <c r="L296">
        <f>IFERROR(VLOOKUP(CONCATENATE($C296,$D296,L$1,$E296),AuxFolhas!$A:$E,5,FALSE),"")</f>
        <v>600</v>
      </c>
      <c r="M296">
        <f>IFERROR(VLOOKUP(CONCATENATE($C296,$D296,M$1,$E296),AuxFolhas!$A:$E,5,FALSE),"")</f>
        <v>600</v>
      </c>
      <c r="N296">
        <f>IFERROR(VLOOKUP(CONCATENATE($C296,$D296,N$1,$E296),AuxFolhas!$A:$E,5,FALSE),"")</f>
        <v>600</v>
      </c>
      <c r="O296">
        <f>IFERROR(VLOOKUP(CONCATENATE($C296,$D296,O$1,$E296),AuxFolhas!$A:$E,5,FALSE),"")</f>
        <v>600</v>
      </c>
      <c r="P296">
        <f>IFERROR(VLOOKUP(CONCATENATE($C296,$D296,P$1,$E296),AuxFolhas!$A:$E,5,FALSE),"")</f>
        <v>600</v>
      </c>
      <c r="Q296">
        <f>IFERROR(VLOOKUP(CONCATENATE($C296,$D296,Q$1,$E296),AuxFolhas!$A:$E,5,FALSE),"")</f>
        <v>600</v>
      </c>
      <c r="R296">
        <f>IFERROR(VLOOKUP(CONCATENATE($C296,$D296,R$1,$E296),AuxFolhas!$A:$E,5,FALSE),"")</f>
        <v>600</v>
      </c>
      <c r="S296">
        <f>IFERROR(VLOOKUP(CONCATENATE($C296,$D296,S$1,$E296),AuxFolhas!$A:$E,5,FALSE),"")</f>
        <v>600</v>
      </c>
      <c r="T296">
        <f>IFERROR(VLOOKUP(CONCATENATE($C296,$D296,T$1,$E296),AuxFolhas!$A:$E,5,FALSE),"")</f>
        <v>600</v>
      </c>
      <c r="U296">
        <f t="shared" si="19"/>
        <v>1</v>
      </c>
    </row>
    <row r="297" spans="1:21" hidden="1">
      <c r="A297" t="str">
        <f t="shared" si="21"/>
        <v>13.1-2</v>
      </c>
      <c r="B297">
        <f t="shared" si="22"/>
        <v>2</v>
      </c>
      <c r="C297">
        <v>13</v>
      </c>
      <c r="D297" t="s">
        <v>2756</v>
      </c>
      <c r="E297" t="s">
        <v>1112</v>
      </c>
      <c r="F297" t="s">
        <v>1163</v>
      </c>
      <c r="H297">
        <f t="shared" si="20"/>
        <v>2400</v>
      </c>
      <c r="I297" t="str">
        <f>IFERROR(VLOOKUP(CONCATENATE($C297,$D297,I$1,$E297),AuxFolhas!$A:$E,5,FALSE),"")</f>
        <v/>
      </c>
      <c r="J297" t="str">
        <f>IFERROR(VLOOKUP(CONCATENATE($C297,$D297,J$1,$E297),AuxFolhas!$A:$E,5,FALSE),"")</f>
        <v/>
      </c>
      <c r="K297" t="str">
        <f>IFERROR(VLOOKUP(CONCATENATE($C297,$D297,K$1,$E297),AuxFolhas!$A:$E,5,FALSE),"")</f>
        <v/>
      </c>
      <c r="L297" t="str">
        <f>IFERROR(VLOOKUP(CONCATENATE($C297,$D297,L$1,$E297),AuxFolhas!$A:$E,5,FALSE),"")</f>
        <v/>
      </c>
      <c r="M297" t="str">
        <f>IFERROR(VLOOKUP(CONCATENATE($C297,$D297,M$1,$E297),AuxFolhas!$A:$E,5,FALSE),"")</f>
        <v/>
      </c>
      <c r="N297" t="str">
        <f>IFERROR(VLOOKUP(CONCATENATE($C297,$D297,N$1,$E297),AuxFolhas!$A:$E,5,FALSE),"")</f>
        <v/>
      </c>
      <c r="O297">
        <f>IFERROR(VLOOKUP(CONCATENATE($C297,$D297,O$1,$E297),AuxFolhas!$A:$E,5,FALSE),"")</f>
        <v>600</v>
      </c>
      <c r="P297">
        <f>IFERROR(VLOOKUP(CONCATENATE($C297,$D297,P$1,$E297),AuxFolhas!$A:$E,5,FALSE),"")</f>
        <v>600</v>
      </c>
      <c r="Q297">
        <f>IFERROR(VLOOKUP(CONCATENATE($C297,$D297,Q$1,$E297),AuxFolhas!$A:$E,5,FALSE),"")</f>
        <v>600</v>
      </c>
      <c r="R297">
        <f>IFERROR(VLOOKUP(CONCATENATE($C297,$D297,R$1,$E297),AuxFolhas!$A:$E,5,FALSE),"")</f>
        <v>600</v>
      </c>
      <c r="S297" t="str">
        <f>IFERROR(VLOOKUP(CONCATENATE($C297,$D297,S$1,$E297),AuxFolhas!$A:$E,5,FALSE),"")</f>
        <v/>
      </c>
      <c r="T297" t="str">
        <f>IFERROR(VLOOKUP(CONCATENATE($C297,$D297,T$1,$E297),AuxFolhas!$A:$E,5,FALSE),"")</f>
        <v/>
      </c>
      <c r="U297">
        <f t="shared" si="19"/>
        <v>1</v>
      </c>
    </row>
    <row r="298" spans="1:21" hidden="1">
      <c r="A298" t="str">
        <f t="shared" si="21"/>
        <v>13.1-3</v>
      </c>
      <c r="B298">
        <f t="shared" si="22"/>
        <v>3</v>
      </c>
      <c r="C298">
        <v>13</v>
      </c>
      <c r="D298" t="s">
        <v>3757</v>
      </c>
      <c r="E298" t="s">
        <v>1112</v>
      </c>
      <c r="F298" t="s">
        <v>1163</v>
      </c>
      <c r="H298">
        <f t="shared" si="20"/>
        <v>600</v>
      </c>
      <c r="I298" t="str">
        <f>IFERROR(VLOOKUP(CONCATENATE($C298,$D298,I$1,$E298),AuxFolhas!$A:$E,5,FALSE),"")</f>
        <v/>
      </c>
      <c r="J298" t="str">
        <f>IFERROR(VLOOKUP(CONCATENATE($C298,$D298,J$1,$E298),AuxFolhas!$A:$E,5,FALSE),"")</f>
        <v/>
      </c>
      <c r="K298" t="str">
        <f>IFERROR(VLOOKUP(CONCATENATE($C298,$D298,K$1,$E298),AuxFolhas!$A:$E,5,FALSE),"")</f>
        <v/>
      </c>
      <c r="L298" t="str">
        <f>IFERROR(VLOOKUP(CONCATENATE($C298,$D298,L$1,$E298),AuxFolhas!$A:$E,5,FALSE),"")</f>
        <v/>
      </c>
      <c r="M298" t="str">
        <f>IFERROR(VLOOKUP(CONCATENATE($C298,$D298,M$1,$E298),AuxFolhas!$A:$E,5,FALSE),"")</f>
        <v/>
      </c>
      <c r="N298" t="str">
        <f>IFERROR(VLOOKUP(CONCATENATE($C298,$D298,N$1,$E298),AuxFolhas!$A:$E,5,FALSE),"")</f>
        <v/>
      </c>
      <c r="O298" t="str">
        <f>IFERROR(VLOOKUP(CONCATENATE($C298,$D298,O$1,$E298),AuxFolhas!$A:$E,5,FALSE),"")</f>
        <v/>
      </c>
      <c r="P298" t="str">
        <f>IFERROR(VLOOKUP(CONCATENATE($C298,$D298,P$1,$E298),AuxFolhas!$A:$E,5,FALSE),"")</f>
        <v/>
      </c>
      <c r="Q298" t="str">
        <f>IFERROR(VLOOKUP(CONCATENATE($C298,$D298,Q$1,$E298),AuxFolhas!$A:$E,5,FALSE),"")</f>
        <v/>
      </c>
      <c r="R298" t="str">
        <f>IFERROR(VLOOKUP(CONCATENATE($C298,$D298,R$1,$E298),AuxFolhas!$A:$E,5,FALSE),"")</f>
        <v/>
      </c>
      <c r="S298" t="str">
        <f>IFERROR(VLOOKUP(CONCATENATE($C298,$D298,S$1,$E298),AuxFolhas!$A:$E,5,FALSE),"")</f>
        <v/>
      </c>
      <c r="T298">
        <f>IFERROR(VLOOKUP(CONCATENATE($C298,$D298,T$1,$E298),AuxFolhas!$A:$E,5,FALSE),"")</f>
        <v>600</v>
      </c>
      <c r="U298">
        <f t="shared" si="19"/>
        <v>1</v>
      </c>
    </row>
    <row r="299" spans="1:21" hidden="1">
      <c r="A299" t="str">
        <f t="shared" si="21"/>
        <v>13.1-4</v>
      </c>
      <c r="B299">
        <f t="shared" si="22"/>
        <v>4</v>
      </c>
      <c r="C299">
        <v>13</v>
      </c>
      <c r="D299" t="s">
        <v>1344</v>
      </c>
      <c r="E299" t="s">
        <v>1112</v>
      </c>
      <c r="F299" t="s">
        <v>1163</v>
      </c>
      <c r="H299">
        <f t="shared" si="20"/>
        <v>6600</v>
      </c>
      <c r="I299">
        <f>IFERROR(VLOOKUP(CONCATENATE($C299,$D299,I$1,$E299),AuxFolhas!$A:$E,5,FALSE),"")</f>
        <v>600</v>
      </c>
      <c r="J299">
        <f>IFERROR(VLOOKUP(CONCATENATE($C299,$D299,J$1,$E299),AuxFolhas!$A:$E,5,FALSE),"")</f>
        <v>600</v>
      </c>
      <c r="K299">
        <f>IFERROR(VLOOKUP(CONCATENATE($C299,$D299,K$1,$E299),AuxFolhas!$A:$E,5,FALSE),"")</f>
        <v>600</v>
      </c>
      <c r="L299">
        <f>IFERROR(VLOOKUP(CONCATENATE($C299,$D299,L$1,$E299),AuxFolhas!$A:$E,5,FALSE),"")</f>
        <v>600</v>
      </c>
      <c r="M299">
        <f>IFERROR(VLOOKUP(CONCATENATE($C299,$D299,M$1,$E299),AuxFolhas!$A:$E,5,FALSE),"")</f>
        <v>600</v>
      </c>
      <c r="N299">
        <f>IFERROR(VLOOKUP(CONCATENATE($C299,$D299,N$1,$E299),AuxFolhas!$A:$E,5,FALSE),"")</f>
        <v>600</v>
      </c>
      <c r="O299">
        <f>IFERROR(VLOOKUP(CONCATENATE($C299,$D299,O$1,$E299),AuxFolhas!$A:$E,5,FALSE),"")</f>
        <v>600</v>
      </c>
      <c r="P299">
        <f>IFERROR(VLOOKUP(CONCATENATE($C299,$D299,P$1,$E299),AuxFolhas!$A:$E,5,FALSE),"")</f>
        <v>600</v>
      </c>
      <c r="Q299">
        <f>IFERROR(VLOOKUP(CONCATENATE($C299,$D299,Q$1,$E299),AuxFolhas!$A:$E,5,FALSE),"")</f>
        <v>600</v>
      </c>
      <c r="R299">
        <f>IFERROR(VLOOKUP(CONCATENATE($C299,$D299,R$1,$E299),AuxFolhas!$A:$E,5,FALSE),"")</f>
        <v>600</v>
      </c>
      <c r="S299">
        <f>IFERROR(VLOOKUP(CONCATENATE($C299,$D299,S$1,$E299),AuxFolhas!$A:$E,5,FALSE),"")</f>
        <v>600</v>
      </c>
      <c r="T299" t="str">
        <f>IFERROR(VLOOKUP(CONCATENATE($C299,$D299,T$1,$E299),AuxFolhas!$A:$E,5,FALSE),"")</f>
        <v/>
      </c>
      <c r="U299">
        <f t="shared" si="19"/>
        <v>1</v>
      </c>
    </row>
    <row r="300" spans="1:21" hidden="1">
      <c r="A300" t="str">
        <f t="shared" si="21"/>
        <v>13.1-5</v>
      </c>
      <c r="B300">
        <f t="shared" si="22"/>
        <v>5</v>
      </c>
      <c r="C300">
        <v>13</v>
      </c>
      <c r="D300" t="s">
        <v>1345</v>
      </c>
      <c r="E300" t="s">
        <v>1112</v>
      </c>
      <c r="F300" t="s">
        <v>1163</v>
      </c>
      <c r="H300">
        <f t="shared" si="20"/>
        <v>6600</v>
      </c>
      <c r="I300">
        <f>IFERROR(VLOOKUP(CONCATENATE($C300,$D300,I$1,$E300),AuxFolhas!$A:$E,5,FALSE),"")</f>
        <v>600</v>
      </c>
      <c r="J300">
        <f>IFERROR(VLOOKUP(CONCATENATE($C300,$D300,J$1,$E300),AuxFolhas!$A:$E,5,FALSE),"")</f>
        <v>600</v>
      </c>
      <c r="K300">
        <f>IFERROR(VLOOKUP(CONCATENATE($C300,$D300,K$1,$E300),AuxFolhas!$A:$E,5,FALSE),"")</f>
        <v>600</v>
      </c>
      <c r="L300">
        <f>IFERROR(VLOOKUP(CONCATENATE($C300,$D300,L$1,$E300),AuxFolhas!$A:$E,5,FALSE),"")</f>
        <v>600</v>
      </c>
      <c r="M300">
        <f>IFERROR(VLOOKUP(CONCATENATE($C300,$D300,M$1,$E300),AuxFolhas!$A:$E,5,FALSE),"")</f>
        <v>600</v>
      </c>
      <c r="N300">
        <f>IFERROR(VLOOKUP(CONCATENATE($C300,$D300,N$1,$E300),AuxFolhas!$A:$E,5,FALSE),"")</f>
        <v>600</v>
      </c>
      <c r="O300">
        <f>IFERROR(VLOOKUP(CONCATENATE($C300,$D300,O$1,$E300),AuxFolhas!$A:$E,5,FALSE),"")</f>
        <v>600</v>
      </c>
      <c r="P300">
        <f>IFERROR(VLOOKUP(CONCATENATE($C300,$D300,P$1,$E300),AuxFolhas!$A:$E,5,FALSE),"")</f>
        <v>600</v>
      </c>
      <c r="Q300">
        <f>IFERROR(VLOOKUP(CONCATENATE($C300,$D300,Q$1,$E300),AuxFolhas!$A:$E,5,FALSE),"")</f>
        <v>600</v>
      </c>
      <c r="R300">
        <f>IFERROR(VLOOKUP(CONCATENATE($C300,$D300,R$1,$E300),AuxFolhas!$A:$E,5,FALSE),"")</f>
        <v>600</v>
      </c>
      <c r="S300">
        <f>IFERROR(VLOOKUP(CONCATENATE($C300,$D300,S$1,$E300),AuxFolhas!$A:$E,5,FALSE),"")</f>
        <v>600</v>
      </c>
      <c r="T300" t="str">
        <f>IFERROR(VLOOKUP(CONCATENATE($C300,$D300,T$1,$E300),AuxFolhas!$A:$E,5,FALSE),"")</f>
        <v/>
      </c>
      <c r="U300">
        <f t="shared" si="19"/>
        <v>1</v>
      </c>
    </row>
    <row r="301" spans="1:21" hidden="1">
      <c r="A301" t="str">
        <f t="shared" si="21"/>
        <v>13.1-6</v>
      </c>
      <c r="B301">
        <f t="shared" si="22"/>
        <v>6</v>
      </c>
      <c r="C301">
        <v>13</v>
      </c>
      <c r="D301" t="s">
        <v>1346</v>
      </c>
      <c r="E301" t="s">
        <v>1112</v>
      </c>
      <c r="F301" t="s">
        <v>1163</v>
      </c>
      <c r="H301">
        <f t="shared" si="20"/>
        <v>7200</v>
      </c>
      <c r="I301">
        <f>IFERROR(VLOOKUP(CONCATENATE($C301,$D301,I$1,$E301),AuxFolhas!$A:$E,5,FALSE),"")</f>
        <v>600</v>
      </c>
      <c r="J301">
        <f>IFERROR(VLOOKUP(CONCATENATE($C301,$D301,J$1,$E301),AuxFolhas!$A:$E,5,FALSE),"")</f>
        <v>600</v>
      </c>
      <c r="K301">
        <f>IFERROR(VLOOKUP(CONCATENATE($C301,$D301,K$1,$E301),AuxFolhas!$A:$E,5,FALSE),"")</f>
        <v>600</v>
      </c>
      <c r="L301">
        <f>IFERROR(VLOOKUP(CONCATENATE($C301,$D301,L$1,$E301),AuxFolhas!$A:$E,5,FALSE),"")</f>
        <v>600</v>
      </c>
      <c r="M301">
        <f>IFERROR(VLOOKUP(CONCATENATE($C301,$D301,M$1,$E301),AuxFolhas!$A:$E,5,FALSE),"")</f>
        <v>600</v>
      </c>
      <c r="N301">
        <f>IFERROR(VLOOKUP(CONCATENATE($C301,$D301,N$1,$E301),AuxFolhas!$A:$E,5,FALSE),"")</f>
        <v>600</v>
      </c>
      <c r="O301">
        <f>IFERROR(VLOOKUP(CONCATENATE($C301,$D301,O$1,$E301),AuxFolhas!$A:$E,5,FALSE),"")</f>
        <v>600</v>
      </c>
      <c r="P301">
        <f>IFERROR(VLOOKUP(CONCATENATE($C301,$D301,P$1,$E301),AuxFolhas!$A:$E,5,FALSE),"")</f>
        <v>600</v>
      </c>
      <c r="Q301">
        <f>IFERROR(VLOOKUP(CONCATENATE($C301,$D301,Q$1,$E301),AuxFolhas!$A:$E,5,FALSE),"")</f>
        <v>600</v>
      </c>
      <c r="R301">
        <f>IFERROR(VLOOKUP(CONCATENATE($C301,$D301,R$1,$E301),AuxFolhas!$A:$E,5,FALSE),"")</f>
        <v>600</v>
      </c>
      <c r="S301">
        <f>IFERROR(VLOOKUP(CONCATENATE($C301,$D301,S$1,$E301),AuxFolhas!$A:$E,5,FALSE),"")</f>
        <v>600</v>
      </c>
      <c r="T301">
        <f>IFERROR(VLOOKUP(CONCATENATE($C301,$D301,T$1,$E301),AuxFolhas!$A:$E,5,FALSE),"")</f>
        <v>600</v>
      </c>
      <c r="U301">
        <f t="shared" si="19"/>
        <v>1</v>
      </c>
    </row>
    <row r="302" spans="1:21" hidden="1">
      <c r="A302" t="str">
        <f t="shared" si="21"/>
        <v>13.1-7</v>
      </c>
      <c r="B302">
        <f t="shared" si="22"/>
        <v>7</v>
      </c>
      <c r="C302">
        <v>13</v>
      </c>
      <c r="D302" t="s">
        <v>1347</v>
      </c>
      <c r="E302" t="s">
        <v>1112</v>
      </c>
      <c r="F302" t="s">
        <v>1163</v>
      </c>
      <c r="H302">
        <f t="shared" si="20"/>
        <v>1200</v>
      </c>
      <c r="I302">
        <f>IFERROR(VLOOKUP(CONCATENATE($C302,$D302,I$1,$E302),AuxFolhas!$A:$E,5,FALSE),"")</f>
        <v>600</v>
      </c>
      <c r="J302">
        <f>IFERROR(VLOOKUP(CONCATENATE($C302,$D302,J$1,$E302),AuxFolhas!$A:$E,5,FALSE),"")</f>
        <v>600</v>
      </c>
      <c r="K302" t="str">
        <f>IFERROR(VLOOKUP(CONCATENATE($C302,$D302,K$1,$E302),AuxFolhas!$A:$E,5,FALSE),"")</f>
        <v/>
      </c>
      <c r="L302" t="str">
        <f>IFERROR(VLOOKUP(CONCATENATE($C302,$D302,L$1,$E302),AuxFolhas!$A:$E,5,FALSE),"")</f>
        <v/>
      </c>
      <c r="M302" t="str">
        <f>IFERROR(VLOOKUP(CONCATENATE($C302,$D302,M$1,$E302),AuxFolhas!$A:$E,5,FALSE),"")</f>
        <v/>
      </c>
      <c r="N302" t="str">
        <f>IFERROR(VLOOKUP(CONCATENATE($C302,$D302,N$1,$E302),AuxFolhas!$A:$E,5,FALSE),"")</f>
        <v/>
      </c>
      <c r="O302" t="str">
        <f>IFERROR(VLOOKUP(CONCATENATE($C302,$D302,O$1,$E302),AuxFolhas!$A:$E,5,FALSE),"")</f>
        <v/>
      </c>
      <c r="P302" t="str">
        <f>IFERROR(VLOOKUP(CONCATENATE($C302,$D302,P$1,$E302),AuxFolhas!$A:$E,5,FALSE),"")</f>
        <v/>
      </c>
      <c r="Q302" t="str">
        <f>IFERROR(VLOOKUP(CONCATENATE($C302,$D302,Q$1,$E302),AuxFolhas!$A:$E,5,FALSE),"")</f>
        <v/>
      </c>
      <c r="R302" t="str">
        <f>IFERROR(VLOOKUP(CONCATENATE($C302,$D302,R$1,$E302),AuxFolhas!$A:$E,5,FALSE),"")</f>
        <v/>
      </c>
      <c r="S302" t="str">
        <f>IFERROR(VLOOKUP(CONCATENATE($C302,$D302,S$1,$E302),AuxFolhas!$A:$E,5,FALSE),"")</f>
        <v/>
      </c>
      <c r="T302" t="str">
        <f>IFERROR(VLOOKUP(CONCATENATE($C302,$D302,T$1,$E302),AuxFolhas!$A:$E,5,FALSE),"")</f>
        <v/>
      </c>
      <c r="U302">
        <f t="shared" si="19"/>
        <v>2</v>
      </c>
    </row>
    <row r="303" spans="1:21" hidden="1">
      <c r="A303" t="str">
        <f t="shared" si="21"/>
        <v>13.1-8</v>
      </c>
      <c r="B303">
        <f t="shared" si="22"/>
        <v>8</v>
      </c>
      <c r="C303">
        <v>13</v>
      </c>
      <c r="D303" t="s">
        <v>2155</v>
      </c>
      <c r="E303" t="s">
        <v>1112</v>
      </c>
      <c r="F303" t="s">
        <v>1163</v>
      </c>
      <c r="H303">
        <f t="shared" si="20"/>
        <v>7200</v>
      </c>
      <c r="I303">
        <f>IFERROR(VLOOKUP(CONCATENATE($C303,$D303,I$1,$E303),AuxFolhas!$A:$E,5,FALSE),"")</f>
        <v>600</v>
      </c>
      <c r="J303">
        <f>IFERROR(VLOOKUP(CONCATENATE($C303,$D303,J$1,$E303),AuxFolhas!$A:$E,5,FALSE),"")</f>
        <v>600</v>
      </c>
      <c r="K303">
        <f>IFERROR(VLOOKUP(CONCATENATE($C303,$D303,K$1,$E303),AuxFolhas!$A:$E,5,FALSE),"")</f>
        <v>600</v>
      </c>
      <c r="L303">
        <f>IFERROR(VLOOKUP(CONCATENATE($C303,$D303,L$1,$E303),AuxFolhas!$A:$E,5,FALSE),"")</f>
        <v>600</v>
      </c>
      <c r="M303">
        <f>IFERROR(VLOOKUP(CONCATENATE($C303,$D303,M$1,$E303),AuxFolhas!$A:$E,5,FALSE),"")</f>
        <v>600</v>
      </c>
      <c r="N303">
        <f>IFERROR(VLOOKUP(CONCATENATE($C303,$D303,N$1,$E303),AuxFolhas!$A:$E,5,FALSE),"")</f>
        <v>600</v>
      </c>
      <c r="O303">
        <f>IFERROR(VLOOKUP(CONCATENATE($C303,$D303,O$1,$E303),AuxFolhas!$A:$E,5,FALSE),"")</f>
        <v>600</v>
      </c>
      <c r="P303">
        <f>IFERROR(VLOOKUP(CONCATENATE($C303,$D303,P$1,$E303),AuxFolhas!$A:$E,5,FALSE),"")</f>
        <v>600</v>
      </c>
      <c r="Q303">
        <f>IFERROR(VLOOKUP(CONCATENATE($C303,$D303,Q$1,$E303),AuxFolhas!$A:$E,5,FALSE),"")</f>
        <v>600</v>
      </c>
      <c r="R303">
        <f>IFERROR(VLOOKUP(CONCATENATE($C303,$D303,R$1,$E303),AuxFolhas!$A:$E,5,FALSE),"")</f>
        <v>600</v>
      </c>
      <c r="S303">
        <f>IFERROR(VLOOKUP(CONCATENATE($C303,$D303,S$1,$E303),AuxFolhas!$A:$E,5,FALSE),"")</f>
        <v>600</v>
      </c>
      <c r="T303">
        <f>IFERROR(VLOOKUP(CONCATENATE($C303,$D303,T$1,$E303),AuxFolhas!$A:$E,5,FALSE),"")</f>
        <v>600</v>
      </c>
      <c r="U303">
        <f t="shared" si="19"/>
        <v>1</v>
      </c>
    </row>
    <row r="304" spans="1:21" hidden="1">
      <c r="A304" t="str">
        <f t="shared" si="21"/>
        <v>13.1-9</v>
      </c>
      <c r="B304">
        <f t="shared" si="22"/>
        <v>9</v>
      </c>
      <c r="C304">
        <v>13</v>
      </c>
      <c r="D304" t="s">
        <v>2156</v>
      </c>
      <c r="E304" t="s">
        <v>1112</v>
      </c>
      <c r="F304" t="s">
        <v>1163</v>
      </c>
      <c r="H304">
        <f t="shared" si="20"/>
        <v>3000</v>
      </c>
      <c r="I304">
        <f>IFERROR(VLOOKUP(CONCATENATE($C304,$D304,I$1,$E304),AuxFolhas!$A:$E,5,FALSE),"")</f>
        <v>600</v>
      </c>
      <c r="J304">
        <f>IFERROR(VLOOKUP(CONCATENATE($C304,$D304,J$1,$E304),AuxFolhas!$A:$E,5,FALSE),"")</f>
        <v>600</v>
      </c>
      <c r="K304">
        <f>IFERROR(VLOOKUP(CONCATENATE($C304,$D304,K$1,$E304),AuxFolhas!$A:$E,5,FALSE),"")</f>
        <v>600</v>
      </c>
      <c r="L304">
        <f>IFERROR(VLOOKUP(CONCATENATE($C304,$D304,L$1,$E304),AuxFolhas!$A:$E,5,FALSE),"")</f>
        <v>600</v>
      </c>
      <c r="M304">
        <f>IFERROR(VLOOKUP(CONCATENATE($C304,$D304,M$1,$E304),AuxFolhas!$A:$E,5,FALSE),"")</f>
        <v>600</v>
      </c>
      <c r="N304" t="str">
        <f>IFERROR(VLOOKUP(CONCATENATE($C304,$D304,N$1,$E304),AuxFolhas!$A:$E,5,FALSE),"")</f>
        <v/>
      </c>
      <c r="O304" t="str">
        <f>IFERROR(VLOOKUP(CONCATENATE($C304,$D304,O$1,$E304),AuxFolhas!$A:$E,5,FALSE),"")</f>
        <v/>
      </c>
      <c r="P304" t="str">
        <f>IFERROR(VLOOKUP(CONCATENATE($C304,$D304,P$1,$E304),AuxFolhas!$A:$E,5,FALSE),"")</f>
        <v/>
      </c>
      <c r="Q304" t="str">
        <f>IFERROR(VLOOKUP(CONCATENATE($C304,$D304,Q$1,$E304),AuxFolhas!$A:$E,5,FALSE),"")</f>
        <v/>
      </c>
      <c r="R304" t="str">
        <f>IFERROR(VLOOKUP(CONCATENATE($C304,$D304,R$1,$E304),AuxFolhas!$A:$E,5,FALSE),"")</f>
        <v/>
      </c>
      <c r="S304" t="str">
        <f>IFERROR(VLOOKUP(CONCATENATE($C304,$D304,S$1,$E304),AuxFolhas!$A:$E,5,FALSE),"")</f>
        <v/>
      </c>
      <c r="T304" t="str">
        <f>IFERROR(VLOOKUP(CONCATENATE($C304,$D304,T$1,$E304),AuxFolhas!$A:$E,5,FALSE),"")</f>
        <v/>
      </c>
      <c r="U304">
        <f t="shared" si="19"/>
        <v>1</v>
      </c>
    </row>
    <row r="305" spans="1:21" hidden="1">
      <c r="A305" t="str">
        <f t="shared" si="21"/>
        <v>13.1-10</v>
      </c>
      <c r="B305">
        <f t="shared" si="22"/>
        <v>10</v>
      </c>
      <c r="C305">
        <v>13</v>
      </c>
      <c r="D305" t="s">
        <v>2157</v>
      </c>
      <c r="E305" t="s">
        <v>1112</v>
      </c>
      <c r="F305" t="s">
        <v>1163</v>
      </c>
      <c r="H305">
        <f t="shared" si="20"/>
        <v>7200</v>
      </c>
      <c r="I305">
        <f>IFERROR(VLOOKUP(CONCATENATE($C305,$D305,I$1,$E305),AuxFolhas!$A:$E,5,FALSE),"")</f>
        <v>600</v>
      </c>
      <c r="J305">
        <f>IFERROR(VLOOKUP(CONCATENATE($C305,$D305,J$1,$E305),AuxFolhas!$A:$E,5,FALSE),"")</f>
        <v>600</v>
      </c>
      <c r="K305">
        <f>IFERROR(VLOOKUP(CONCATENATE($C305,$D305,K$1,$E305),AuxFolhas!$A:$E,5,FALSE),"")</f>
        <v>600</v>
      </c>
      <c r="L305">
        <f>IFERROR(VLOOKUP(CONCATENATE($C305,$D305,L$1,$E305),AuxFolhas!$A:$E,5,FALSE),"")</f>
        <v>600</v>
      </c>
      <c r="M305">
        <f>IFERROR(VLOOKUP(CONCATENATE($C305,$D305,M$1,$E305),AuxFolhas!$A:$E,5,FALSE),"")</f>
        <v>600</v>
      </c>
      <c r="N305">
        <f>IFERROR(VLOOKUP(CONCATENATE($C305,$D305,N$1,$E305),AuxFolhas!$A:$E,5,FALSE),"")</f>
        <v>600</v>
      </c>
      <c r="O305">
        <f>IFERROR(VLOOKUP(CONCATENATE($C305,$D305,O$1,$E305),AuxFolhas!$A:$E,5,FALSE),"")</f>
        <v>600</v>
      </c>
      <c r="P305">
        <f>IFERROR(VLOOKUP(CONCATENATE($C305,$D305,P$1,$E305),AuxFolhas!$A:$E,5,FALSE),"")</f>
        <v>600</v>
      </c>
      <c r="Q305">
        <f>IFERROR(VLOOKUP(CONCATENATE($C305,$D305,Q$1,$E305),AuxFolhas!$A:$E,5,FALSE),"")</f>
        <v>600</v>
      </c>
      <c r="R305">
        <f>IFERROR(VLOOKUP(CONCATENATE($C305,$D305,R$1,$E305),AuxFolhas!$A:$E,5,FALSE),"")</f>
        <v>600</v>
      </c>
      <c r="S305">
        <f>IFERROR(VLOOKUP(CONCATENATE($C305,$D305,S$1,$E305),AuxFolhas!$A:$E,5,FALSE),"")</f>
        <v>600</v>
      </c>
      <c r="T305">
        <f>IFERROR(VLOOKUP(CONCATENATE($C305,$D305,T$1,$E305),AuxFolhas!$A:$E,5,FALSE),"")</f>
        <v>600</v>
      </c>
      <c r="U305">
        <f t="shared" si="19"/>
        <v>1</v>
      </c>
    </row>
    <row r="306" spans="1:21" hidden="1">
      <c r="A306" t="str">
        <f t="shared" si="21"/>
        <v>13.1-11</v>
      </c>
      <c r="B306">
        <f t="shared" si="22"/>
        <v>11</v>
      </c>
      <c r="C306">
        <v>13</v>
      </c>
      <c r="D306" t="s">
        <v>1348</v>
      </c>
      <c r="E306" t="s">
        <v>1112</v>
      </c>
      <c r="F306" t="s">
        <v>1163</v>
      </c>
      <c r="H306">
        <f t="shared" si="20"/>
        <v>1200</v>
      </c>
      <c r="I306">
        <f>IFERROR(VLOOKUP(CONCATENATE($C306,$D306,I$1,$E306),AuxFolhas!$A:$E,5,FALSE),"")</f>
        <v>600</v>
      </c>
      <c r="J306">
        <f>IFERROR(VLOOKUP(CONCATENATE($C306,$D306,J$1,$E306),AuxFolhas!$A:$E,5,FALSE),"")</f>
        <v>600</v>
      </c>
      <c r="K306" t="str">
        <f>IFERROR(VLOOKUP(CONCATENATE($C306,$D306,K$1,$E306),AuxFolhas!$A:$E,5,FALSE),"")</f>
        <v/>
      </c>
      <c r="L306" t="str">
        <f>IFERROR(VLOOKUP(CONCATENATE($C306,$D306,L$1,$E306),AuxFolhas!$A:$E,5,FALSE),"")</f>
        <v/>
      </c>
      <c r="M306" t="str">
        <f>IFERROR(VLOOKUP(CONCATENATE($C306,$D306,M$1,$E306),AuxFolhas!$A:$E,5,FALSE),"")</f>
        <v/>
      </c>
      <c r="N306" t="str">
        <f>IFERROR(VLOOKUP(CONCATENATE($C306,$D306,N$1,$E306),AuxFolhas!$A:$E,5,FALSE),"")</f>
        <v/>
      </c>
      <c r="O306" t="str">
        <f>IFERROR(VLOOKUP(CONCATENATE($C306,$D306,O$1,$E306),AuxFolhas!$A:$E,5,FALSE),"")</f>
        <v/>
      </c>
      <c r="P306" t="str">
        <f>IFERROR(VLOOKUP(CONCATENATE($C306,$D306,P$1,$E306),AuxFolhas!$A:$E,5,FALSE),"")</f>
        <v/>
      </c>
      <c r="Q306" t="str">
        <f>IFERROR(VLOOKUP(CONCATENATE($C306,$D306,Q$1,$E306),AuxFolhas!$A:$E,5,FALSE),"")</f>
        <v/>
      </c>
      <c r="R306" t="str">
        <f>IFERROR(VLOOKUP(CONCATENATE($C306,$D306,R$1,$E306),AuxFolhas!$A:$E,5,FALSE),"")</f>
        <v/>
      </c>
      <c r="S306" t="str">
        <f>IFERROR(VLOOKUP(CONCATENATE($C306,$D306,S$1,$E306),AuxFolhas!$A:$E,5,FALSE),"")</f>
        <v/>
      </c>
      <c r="T306" t="str">
        <f>IFERROR(VLOOKUP(CONCATENATE($C306,$D306,T$1,$E306),AuxFolhas!$A:$E,5,FALSE),"")</f>
        <v/>
      </c>
      <c r="U306">
        <f t="shared" si="19"/>
        <v>1</v>
      </c>
    </row>
    <row r="307" spans="1:21" hidden="1">
      <c r="A307" t="str">
        <f t="shared" si="21"/>
        <v>13.1-12</v>
      </c>
      <c r="B307">
        <f t="shared" si="22"/>
        <v>12</v>
      </c>
      <c r="C307">
        <v>13</v>
      </c>
      <c r="D307" t="s">
        <v>1349</v>
      </c>
      <c r="E307" t="s">
        <v>1112</v>
      </c>
      <c r="F307" t="s">
        <v>1163</v>
      </c>
      <c r="H307">
        <f t="shared" si="20"/>
        <v>1200</v>
      </c>
      <c r="I307">
        <f>IFERROR(VLOOKUP(CONCATENATE($C307,$D307,I$1,$E307),AuxFolhas!$A:$E,5,FALSE),"")</f>
        <v>600</v>
      </c>
      <c r="J307">
        <f>IFERROR(VLOOKUP(CONCATENATE($C307,$D307,J$1,$E307),AuxFolhas!$A:$E,5,FALSE),"")</f>
        <v>600</v>
      </c>
      <c r="K307" t="str">
        <f>IFERROR(VLOOKUP(CONCATENATE($C307,$D307,K$1,$E307),AuxFolhas!$A:$E,5,FALSE),"")</f>
        <v/>
      </c>
      <c r="L307" t="str">
        <f>IFERROR(VLOOKUP(CONCATENATE($C307,$D307,L$1,$E307),AuxFolhas!$A:$E,5,FALSE),"")</f>
        <v/>
      </c>
      <c r="M307" t="str">
        <f>IFERROR(VLOOKUP(CONCATENATE($C307,$D307,M$1,$E307),AuxFolhas!$A:$E,5,FALSE),"")</f>
        <v/>
      </c>
      <c r="N307" t="str">
        <f>IFERROR(VLOOKUP(CONCATENATE($C307,$D307,N$1,$E307),AuxFolhas!$A:$E,5,FALSE),"")</f>
        <v/>
      </c>
      <c r="O307" t="str">
        <f>IFERROR(VLOOKUP(CONCATENATE($C307,$D307,O$1,$E307),AuxFolhas!$A:$E,5,FALSE),"")</f>
        <v/>
      </c>
      <c r="P307" t="str">
        <f>IFERROR(VLOOKUP(CONCATENATE($C307,$D307,P$1,$E307),AuxFolhas!$A:$E,5,FALSE),"")</f>
        <v/>
      </c>
      <c r="Q307" t="str">
        <f>IFERROR(VLOOKUP(CONCATENATE($C307,$D307,Q$1,$E307),AuxFolhas!$A:$E,5,FALSE),"")</f>
        <v/>
      </c>
      <c r="R307" t="str">
        <f>IFERROR(VLOOKUP(CONCATENATE($C307,$D307,R$1,$E307),AuxFolhas!$A:$E,5,FALSE),"")</f>
        <v/>
      </c>
      <c r="S307" t="str">
        <f>IFERROR(VLOOKUP(CONCATENATE($C307,$D307,S$1,$E307),AuxFolhas!$A:$E,5,FALSE),"")</f>
        <v/>
      </c>
      <c r="T307" t="str">
        <f>IFERROR(VLOOKUP(CONCATENATE($C307,$D307,T$1,$E307),AuxFolhas!$A:$E,5,FALSE),"")</f>
        <v/>
      </c>
      <c r="U307">
        <f t="shared" si="19"/>
        <v>1</v>
      </c>
    </row>
    <row r="308" spans="1:21" hidden="1">
      <c r="A308" t="str">
        <f t="shared" si="21"/>
        <v>13.1-13</v>
      </c>
      <c r="B308">
        <f t="shared" si="22"/>
        <v>13</v>
      </c>
      <c r="C308">
        <v>13</v>
      </c>
      <c r="D308" t="s">
        <v>1350</v>
      </c>
      <c r="E308" t="s">
        <v>1112</v>
      </c>
      <c r="F308" t="s">
        <v>1163</v>
      </c>
      <c r="H308">
        <f t="shared" si="20"/>
        <v>1200</v>
      </c>
      <c r="I308">
        <f>IFERROR(VLOOKUP(CONCATENATE($C308,$D308,I$1,$E308),AuxFolhas!$A:$E,5,FALSE),"")</f>
        <v>600</v>
      </c>
      <c r="J308">
        <f>IFERROR(VLOOKUP(CONCATENATE($C308,$D308,J$1,$E308),AuxFolhas!$A:$E,5,FALSE),"")</f>
        <v>600</v>
      </c>
      <c r="K308" t="str">
        <f>IFERROR(VLOOKUP(CONCATENATE($C308,$D308,K$1,$E308),AuxFolhas!$A:$E,5,FALSE),"")</f>
        <v/>
      </c>
      <c r="L308" t="str">
        <f>IFERROR(VLOOKUP(CONCATENATE($C308,$D308,L$1,$E308),AuxFolhas!$A:$E,5,FALSE),"")</f>
        <v/>
      </c>
      <c r="M308" t="str">
        <f>IFERROR(VLOOKUP(CONCATENATE($C308,$D308,M$1,$E308),AuxFolhas!$A:$E,5,FALSE),"")</f>
        <v/>
      </c>
      <c r="N308" t="str">
        <f>IFERROR(VLOOKUP(CONCATENATE($C308,$D308,N$1,$E308),AuxFolhas!$A:$E,5,FALSE),"")</f>
        <v/>
      </c>
      <c r="O308" t="str">
        <f>IFERROR(VLOOKUP(CONCATENATE($C308,$D308,O$1,$E308),AuxFolhas!$A:$E,5,FALSE),"")</f>
        <v/>
      </c>
      <c r="P308" t="str">
        <f>IFERROR(VLOOKUP(CONCATENATE($C308,$D308,P$1,$E308),AuxFolhas!$A:$E,5,FALSE),"")</f>
        <v/>
      </c>
      <c r="Q308" t="str">
        <f>IFERROR(VLOOKUP(CONCATENATE($C308,$D308,Q$1,$E308),AuxFolhas!$A:$E,5,FALSE),"")</f>
        <v/>
      </c>
      <c r="R308" t="str">
        <f>IFERROR(VLOOKUP(CONCATENATE($C308,$D308,R$1,$E308),AuxFolhas!$A:$E,5,FALSE),"")</f>
        <v/>
      </c>
      <c r="S308" t="str">
        <f>IFERROR(VLOOKUP(CONCATENATE($C308,$D308,S$1,$E308),AuxFolhas!$A:$E,5,FALSE),"")</f>
        <v/>
      </c>
      <c r="T308" t="str">
        <f>IFERROR(VLOOKUP(CONCATENATE($C308,$D308,T$1,$E308),AuxFolhas!$A:$E,5,FALSE),"")</f>
        <v/>
      </c>
      <c r="U308">
        <f t="shared" si="19"/>
        <v>1</v>
      </c>
    </row>
    <row r="309" spans="1:21" hidden="1">
      <c r="A309" t="str">
        <f t="shared" si="21"/>
        <v>13.1-14</v>
      </c>
      <c r="B309">
        <f t="shared" si="22"/>
        <v>14</v>
      </c>
      <c r="C309">
        <v>13</v>
      </c>
      <c r="D309" t="s">
        <v>1351</v>
      </c>
      <c r="E309" t="s">
        <v>1112</v>
      </c>
      <c r="F309" t="s">
        <v>1163</v>
      </c>
      <c r="H309">
        <f t="shared" si="20"/>
        <v>1200</v>
      </c>
      <c r="I309">
        <f>IFERROR(VLOOKUP(CONCATENATE($C309,$D309,I$1,$E309),AuxFolhas!$A:$E,5,FALSE),"")</f>
        <v>600</v>
      </c>
      <c r="J309">
        <f>IFERROR(VLOOKUP(CONCATENATE($C309,$D309,J$1,$E309),AuxFolhas!$A:$E,5,FALSE),"")</f>
        <v>600</v>
      </c>
      <c r="K309" t="str">
        <f>IFERROR(VLOOKUP(CONCATENATE($C309,$D309,K$1,$E309),AuxFolhas!$A:$E,5,FALSE),"")</f>
        <v/>
      </c>
      <c r="L309" t="str">
        <f>IFERROR(VLOOKUP(CONCATENATE($C309,$D309,L$1,$E309),AuxFolhas!$A:$E,5,FALSE),"")</f>
        <v/>
      </c>
      <c r="M309" t="str">
        <f>IFERROR(VLOOKUP(CONCATENATE($C309,$D309,M$1,$E309),AuxFolhas!$A:$E,5,FALSE),"")</f>
        <v/>
      </c>
      <c r="N309" t="str">
        <f>IFERROR(VLOOKUP(CONCATENATE($C309,$D309,N$1,$E309),AuxFolhas!$A:$E,5,FALSE),"")</f>
        <v/>
      </c>
      <c r="O309" t="str">
        <f>IFERROR(VLOOKUP(CONCATENATE($C309,$D309,O$1,$E309),AuxFolhas!$A:$E,5,FALSE),"")</f>
        <v/>
      </c>
      <c r="P309" t="str">
        <f>IFERROR(VLOOKUP(CONCATENATE($C309,$D309,P$1,$E309),AuxFolhas!$A:$E,5,FALSE),"")</f>
        <v/>
      </c>
      <c r="Q309" t="str">
        <f>IFERROR(VLOOKUP(CONCATENATE($C309,$D309,Q$1,$E309),AuxFolhas!$A:$E,5,FALSE),"")</f>
        <v/>
      </c>
      <c r="R309" t="str">
        <f>IFERROR(VLOOKUP(CONCATENATE($C309,$D309,R$1,$E309),AuxFolhas!$A:$E,5,FALSE),"")</f>
        <v/>
      </c>
      <c r="S309" t="str">
        <f>IFERROR(VLOOKUP(CONCATENATE($C309,$D309,S$1,$E309),AuxFolhas!$A:$E,5,FALSE),"")</f>
        <v/>
      </c>
      <c r="T309" t="str">
        <f>IFERROR(VLOOKUP(CONCATENATE($C309,$D309,T$1,$E309),AuxFolhas!$A:$E,5,FALSE),"")</f>
        <v/>
      </c>
      <c r="U309">
        <f t="shared" si="19"/>
        <v>1</v>
      </c>
    </row>
    <row r="310" spans="1:21" hidden="1">
      <c r="A310" t="str">
        <f t="shared" si="21"/>
        <v>13.1-15</v>
      </c>
      <c r="B310">
        <f t="shared" si="22"/>
        <v>15</v>
      </c>
      <c r="C310">
        <v>13</v>
      </c>
      <c r="D310" t="s">
        <v>1343</v>
      </c>
      <c r="E310" t="s">
        <v>1114</v>
      </c>
      <c r="F310" t="s">
        <v>1163</v>
      </c>
      <c r="H310">
        <f t="shared" si="20"/>
        <v>26760</v>
      </c>
      <c r="I310">
        <f>IFERROR(VLOOKUP(CONCATENATE($C310,$D310,I$1,$E310),AuxFolhas!$A:$E,5,FALSE),"")</f>
        <v>2230</v>
      </c>
      <c r="J310">
        <f>IFERROR(VLOOKUP(CONCATENATE($C310,$D310,J$1,$E310),AuxFolhas!$A:$E,5,FALSE),"")</f>
        <v>2230</v>
      </c>
      <c r="K310">
        <f>IFERROR(VLOOKUP(CONCATENATE($C310,$D310,K$1,$E310),AuxFolhas!$A:$E,5,FALSE),"")</f>
        <v>2230</v>
      </c>
      <c r="L310">
        <f>IFERROR(VLOOKUP(CONCATENATE($C310,$D310,L$1,$E310),AuxFolhas!$A:$E,5,FALSE),"")</f>
        <v>2230</v>
      </c>
      <c r="M310">
        <f>IFERROR(VLOOKUP(CONCATENATE($C310,$D310,M$1,$E310),AuxFolhas!$A:$E,5,FALSE),"")</f>
        <v>2230</v>
      </c>
      <c r="N310">
        <f>IFERROR(VLOOKUP(CONCATENATE($C310,$D310,N$1,$E310),AuxFolhas!$A:$E,5,FALSE),"")</f>
        <v>2230</v>
      </c>
      <c r="O310">
        <f>IFERROR(VLOOKUP(CONCATENATE($C310,$D310,O$1,$E310),AuxFolhas!$A:$E,5,FALSE),"")</f>
        <v>2230</v>
      </c>
      <c r="P310">
        <f>IFERROR(VLOOKUP(CONCATENATE($C310,$D310,P$1,$E310),AuxFolhas!$A:$E,5,FALSE),"")</f>
        <v>2230</v>
      </c>
      <c r="Q310">
        <f>IFERROR(VLOOKUP(CONCATENATE($C310,$D310,Q$1,$E310),AuxFolhas!$A:$E,5,FALSE),"")</f>
        <v>2230</v>
      </c>
      <c r="R310">
        <f>IFERROR(VLOOKUP(CONCATENATE($C310,$D310,R$1,$E310),AuxFolhas!$A:$E,5,FALSE),"")</f>
        <v>2230</v>
      </c>
      <c r="S310">
        <f>IFERROR(VLOOKUP(CONCATENATE($C310,$D310,S$1,$E310),AuxFolhas!$A:$E,5,FALSE),"")</f>
        <v>2230</v>
      </c>
      <c r="T310">
        <f>IFERROR(VLOOKUP(CONCATENATE($C310,$D310,T$1,$E310),AuxFolhas!$A:$E,5,FALSE),"")</f>
        <v>2230</v>
      </c>
      <c r="U310">
        <f t="shared" si="19"/>
        <v>1</v>
      </c>
    </row>
    <row r="311" spans="1:21" hidden="1">
      <c r="A311" t="str">
        <f t="shared" si="21"/>
        <v>13.1-16</v>
      </c>
      <c r="B311">
        <f t="shared" si="22"/>
        <v>16</v>
      </c>
      <c r="C311">
        <v>13</v>
      </c>
      <c r="D311" t="s">
        <v>1352</v>
      </c>
      <c r="E311" t="s">
        <v>1114</v>
      </c>
      <c r="F311" t="s">
        <v>1163</v>
      </c>
      <c r="H311">
        <f t="shared" si="20"/>
        <v>26760</v>
      </c>
      <c r="I311">
        <f>IFERROR(VLOOKUP(CONCATENATE($C311,$D311,I$1,$E311),AuxFolhas!$A:$E,5,FALSE),"")</f>
        <v>2230</v>
      </c>
      <c r="J311">
        <f>IFERROR(VLOOKUP(CONCATENATE($C311,$D311,J$1,$E311),AuxFolhas!$A:$E,5,FALSE),"")</f>
        <v>2230</v>
      </c>
      <c r="K311">
        <f>IFERROR(VLOOKUP(CONCATENATE($C311,$D311,K$1,$E311),AuxFolhas!$A:$E,5,FALSE),"")</f>
        <v>2230</v>
      </c>
      <c r="L311">
        <f>IFERROR(VLOOKUP(CONCATENATE($C311,$D311,L$1,$E311),AuxFolhas!$A:$E,5,FALSE),"")</f>
        <v>2230</v>
      </c>
      <c r="M311">
        <f>IFERROR(VLOOKUP(CONCATENATE($C311,$D311,M$1,$E311),AuxFolhas!$A:$E,5,FALSE),"")</f>
        <v>2230</v>
      </c>
      <c r="N311">
        <f>IFERROR(VLOOKUP(CONCATENATE($C311,$D311,N$1,$E311),AuxFolhas!$A:$E,5,FALSE),"")</f>
        <v>2230</v>
      </c>
      <c r="O311">
        <f>IFERROR(VLOOKUP(CONCATENATE($C311,$D311,O$1,$E311),AuxFolhas!$A:$E,5,FALSE),"")</f>
        <v>2230</v>
      </c>
      <c r="P311">
        <f>IFERROR(VLOOKUP(CONCATENATE($C311,$D311,P$1,$E311),AuxFolhas!$A:$E,5,FALSE),"")</f>
        <v>2230</v>
      </c>
      <c r="Q311">
        <f>IFERROR(VLOOKUP(CONCATENATE($C311,$D311,Q$1,$E311),AuxFolhas!$A:$E,5,FALSE),"")</f>
        <v>2230</v>
      </c>
      <c r="R311">
        <f>IFERROR(VLOOKUP(CONCATENATE($C311,$D311,R$1,$E311),AuxFolhas!$A:$E,5,FALSE),"")</f>
        <v>2230</v>
      </c>
      <c r="S311">
        <f>IFERROR(VLOOKUP(CONCATENATE($C311,$D311,S$1,$E311),AuxFolhas!$A:$E,5,FALSE),"")</f>
        <v>2230</v>
      </c>
      <c r="T311">
        <f>IFERROR(VLOOKUP(CONCATENATE($C311,$D311,T$1,$E311),AuxFolhas!$A:$E,5,FALSE),"")</f>
        <v>2230</v>
      </c>
      <c r="U311">
        <f t="shared" si="19"/>
        <v>1</v>
      </c>
    </row>
    <row r="312" spans="1:21" hidden="1">
      <c r="A312" t="str">
        <f t="shared" si="21"/>
        <v>13.1-17</v>
      </c>
      <c r="B312">
        <f t="shared" si="22"/>
        <v>17</v>
      </c>
      <c r="C312">
        <v>13</v>
      </c>
      <c r="D312" t="s">
        <v>2805</v>
      </c>
      <c r="E312" t="s">
        <v>1114</v>
      </c>
      <c r="F312" t="s">
        <v>1163</v>
      </c>
      <c r="H312">
        <f t="shared" si="20"/>
        <v>11150</v>
      </c>
      <c r="I312" t="str">
        <f>IFERROR(VLOOKUP(CONCATENATE($C312,$D312,I$1,$E312),AuxFolhas!$A:$E,5,FALSE),"")</f>
        <v/>
      </c>
      <c r="J312" t="str">
        <f>IFERROR(VLOOKUP(CONCATENATE($C312,$D312,J$1,$E312),AuxFolhas!$A:$E,5,FALSE),"")</f>
        <v/>
      </c>
      <c r="K312" t="str">
        <f>IFERROR(VLOOKUP(CONCATENATE($C312,$D312,K$1,$E312),AuxFolhas!$A:$E,5,FALSE),"")</f>
        <v/>
      </c>
      <c r="L312" t="str">
        <f>IFERROR(VLOOKUP(CONCATENATE($C312,$D312,L$1,$E312),AuxFolhas!$A:$E,5,FALSE),"")</f>
        <v/>
      </c>
      <c r="M312" t="str">
        <f>IFERROR(VLOOKUP(CONCATENATE($C312,$D312,M$1,$E312),AuxFolhas!$A:$E,5,FALSE),"")</f>
        <v/>
      </c>
      <c r="N312" t="str">
        <f>IFERROR(VLOOKUP(CONCATENATE($C312,$D312,N$1,$E312),AuxFolhas!$A:$E,5,FALSE),"")</f>
        <v/>
      </c>
      <c r="O312" t="str">
        <f>IFERROR(VLOOKUP(CONCATENATE($C312,$D312,O$1,$E312),AuxFolhas!$A:$E,5,FALSE),"")</f>
        <v/>
      </c>
      <c r="P312">
        <f>IFERROR(VLOOKUP(CONCATENATE($C312,$D312,P$1,$E312),AuxFolhas!$A:$E,5,FALSE),"")</f>
        <v>2230</v>
      </c>
      <c r="Q312">
        <f>IFERROR(VLOOKUP(CONCATENATE($C312,$D312,Q$1,$E312),AuxFolhas!$A:$E,5,FALSE),"")</f>
        <v>2230</v>
      </c>
      <c r="R312">
        <f>IFERROR(VLOOKUP(CONCATENATE($C312,$D312,R$1,$E312),AuxFolhas!$A:$E,5,FALSE),"")</f>
        <v>2230</v>
      </c>
      <c r="S312">
        <f>IFERROR(VLOOKUP(CONCATENATE($C312,$D312,S$1,$E312),AuxFolhas!$A:$E,5,FALSE),"")</f>
        <v>2230</v>
      </c>
      <c r="T312">
        <f>IFERROR(VLOOKUP(CONCATENATE($C312,$D312,T$1,$E312),AuxFolhas!$A:$E,5,FALSE),"")</f>
        <v>2230</v>
      </c>
      <c r="U312">
        <f t="shared" si="19"/>
        <v>1</v>
      </c>
    </row>
    <row r="313" spans="1:21" hidden="1">
      <c r="A313" t="str">
        <f t="shared" si="21"/>
        <v>13.1-18</v>
      </c>
      <c r="B313">
        <f t="shared" si="22"/>
        <v>18</v>
      </c>
      <c r="C313">
        <v>13</v>
      </c>
      <c r="D313" t="s">
        <v>1347</v>
      </c>
      <c r="E313" t="s">
        <v>1114</v>
      </c>
      <c r="F313" t="s">
        <v>1163</v>
      </c>
      <c r="H313">
        <f t="shared" si="20"/>
        <v>13380</v>
      </c>
      <c r="I313" t="str">
        <f>IFERROR(VLOOKUP(CONCATENATE($C313,$D313,I$1,$E313),AuxFolhas!$A:$E,5,FALSE),"")</f>
        <v/>
      </c>
      <c r="J313" t="str">
        <f>IFERROR(VLOOKUP(CONCATENATE($C313,$D313,J$1,$E313),AuxFolhas!$A:$E,5,FALSE),"")</f>
        <v/>
      </c>
      <c r="K313" t="str">
        <f>IFERROR(VLOOKUP(CONCATENATE($C313,$D313,K$1,$E313),AuxFolhas!$A:$E,5,FALSE),"")</f>
        <v/>
      </c>
      <c r="L313" t="str">
        <f>IFERROR(VLOOKUP(CONCATENATE($C313,$D313,L$1,$E313),AuxFolhas!$A:$E,5,FALSE),"")</f>
        <v/>
      </c>
      <c r="M313" t="str">
        <f>IFERROR(VLOOKUP(CONCATENATE($C313,$D313,M$1,$E313),AuxFolhas!$A:$E,5,FALSE),"")</f>
        <v/>
      </c>
      <c r="N313" t="str">
        <f>IFERROR(VLOOKUP(CONCATENATE($C313,$D313,N$1,$E313),AuxFolhas!$A:$E,5,FALSE),"")</f>
        <v/>
      </c>
      <c r="O313">
        <f>IFERROR(VLOOKUP(CONCATENATE($C313,$D313,O$1,$E313),AuxFolhas!$A:$E,5,FALSE),"")</f>
        <v>2230</v>
      </c>
      <c r="P313">
        <f>IFERROR(VLOOKUP(CONCATENATE($C313,$D313,P$1,$E313),AuxFolhas!$A:$E,5,FALSE),"")</f>
        <v>2230</v>
      </c>
      <c r="Q313">
        <f>IFERROR(VLOOKUP(CONCATENATE($C313,$D313,Q$1,$E313),AuxFolhas!$A:$E,5,FALSE),"")</f>
        <v>2230</v>
      </c>
      <c r="R313">
        <f>IFERROR(VLOOKUP(CONCATENATE($C313,$D313,R$1,$E313),AuxFolhas!$A:$E,5,FALSE),"")</f>
        <v>2230</v>
      </c>
      <c r="S313">
        <f>IFERROR(VLOOKUP(CONCATENATE($C313,$D313,S$1,$E313),AuxFolhas!$A:$E,5,FALSE),"")</f>
        <v>2230</v>
      </c>
      <c r="T313">
        <f>IFERROR(VLOOKUP(CONCATENATE($C313,$D313,T$1,$E313),AuxFolhas!$A:$E,5,FALSE),"")</f>
        <v>2230</v>
      </c>
      <c r="U313">
        <f t="shared" si="19"/>
        <v>2</v>
      </c>
    </row>
    <row r="314" spans="1:21" hidden="1">
      <c r="A314" t="str">
        <f t="shared" si="21"/>
        <v>13.1-19</v>
      </c>
      <c r="B314">
        <f t="shared" si="22"/>
        <v>19</v>
      </c>
      <c r="C314">
        <v>13</v>
      </c>
      <c r="D314" t="s">
        <v>1353</v>
      </c>
      <c r="E314" t="s">
        <v>1114</v>
      </c>
      <c r="F314" t="s">
        <v>1163</v>
      </c>
      <c r="H314">
        <f t="shared" si="20"/>
        <v>26760</v>
      </c>
      <c r="I314">
        <f>IFERROR(VLOOKUP(CONCATENATE($C314,$D314,I$1,$E314),AuxFolhas!$A:$E,5,FALSE),"")</f>
        <v>2230</v>
      </c>
      <c r="J314">
        <f>IFERROR(VLOOKUP(CONCATENATE($C314,$D314,J$1,$E314),AuxFolhas!$A:$E,5,FALSE),"")</f>
        <v>2230</v>
      </c>
      <c r="K314">
        <f>IFERROR(VLOOKUP(CONCATENATE($C314,$D314,K$1,$E314),AuxFolhas!$A:$E,5,FALSE),"")</f>
        <v>2230</v>
      </c>
      <c r="L314">
        <f>IFERROR(VLOOKUP(CONCATENATE($C314,$D314,L$1,$E314),AuxFolhas!$A:$E,5,FALSE),"")</f>
        <v>2230</v>
      </c>
      <c r="M314">
        <f>IFERROR(VLOOKUP(CONCATENATE($C314,$D314,M$1,$E314),AuxFolhas!$A:$E,5,FALSE),"")</f>
        <v>2230</v>
      </c>
      <c r="N314">
        <f>IFERROR(VLOOKUP(CONCATENATE($C314,$D314,N$1,$E314),AuxFolhas!$A:$E,5,FALSE),"")</f>
        <v>2230</v>
      </c>
      <c r="O314">
        <f>IFERROR(VLOOKUP(CONCATENATE($C314,$D314,O$1,$E314),AuxFolhas!$A:$E,5,FALSE),"")</f>
        <v>2230</v>
      </c>
      <c r="P314">
        <f>IFERROR(VLOOKUP(CONCATENATE($C314,$D314,P$1,$E314),AuxFolhas!$A:$E,5,FALSE),"")</f>
        <v>2230</v>
      </c>
      <c r="Q314">
        <f>IFERROR(VLOOKUP(CONCATENATE($C314,$D314,Q$1,$E314),AuxFolhas!$A:$E,5,FALSE),"")</f>
        <v>2230</v>
      </c>
      <c r="R314">
        <f>IFERROR(VLOOKUP(CONCATENATE($C314,$D314,R$1,$E314),AuxFolhas!$A:$E,5,FALSE),"")</f>
        <v>2230</v>
      </c>
      <c r="S314">
        <f>IFERROR(VLOOKUP(CONCATENATE($C314,$D314,S$1,$E314),AuxFolhas!$A:$E,5,FALSE),"")</f>
        <v>2230</v>
      </c>
      <c r="T314">
        <f>IFERROR(VLOOKUP(CONCATENATE($C314,$D314,T$1,$E314),AuxFolhas!$A:$E,5,FALSE),"")</f>
        <v>2230</v>
      </c>
      <c r="U314">
        <f t="shared" si="19"/>
        <v>1</v>
      </c>
    </row>
    <row r="315" spans="1:21" hidden="1">
      <c r="A315" t="str">
        <f t="shared" si="21"/>
        <v>13.1-20</v>
      </c>
      <c r="B315">
        <f t="shared" si="22"/>
        <v>20</v>
      </c>
      <c r="C315">
        <v>13</v>
      </c>
      <c r="D315" t="s">
        <v>1354</v>
      </c>
      <c r="E315" t="s">
        <v>1114</v>
      </c>
      <c r="F315" t="s">
        <v>1163</v>
      </c>
      <c r="H315">
        <f t="shared" si="20"/>
        <v>2230</v>
      </c>
      <c r="I315">
        <f>IFERROR(VLOOKUP(CONCATENATE($C315,$D315,I$1,$E315),AuxFolhas!$A:$E,5,FALSE),"")</f>
        <v>2230</v>
      </c>
      <c r="J315" t="str">
        <f>IFERROR(VLOOKUP(CONCATENATE($C315,$D315,J$1,$E315),AuxFolhas!$A:$E,5,FALSE),"")</f>
        <v/>
      </c>
      <c r="K315" t="str">
        <f>IFERROR(VLOOKUP(CONCATENATE($C315,$D315,K$1,$E315),AuxFolhas!$A:$E,5,FALSE),"")</f>
        <v/>
      </c>
      <c r="L315" t="str">
        <f>IFERROR(VLOOKUP(CONCATENATE($C315,$D315,L$1,$E315),AuxFolhas!$A:$E,5,FALSE),"")</f>
        <v/>
      </c>
      <c r="M315" t="str">
        <f>IFERROR(VLOOKUP(CONCATENATE($C315,$D315,M$1,$E315),AuxFolhas!$A:$E,5,FALSE),"")</f>
        <v/>
      </c>
      <c r="N315" t="str">
        <f>IFERROR(VLOOKUP(CONCATENATE($C315,$D315,N$1,$E315),AuxFolhas!$A:$E,5,FALSE),"")</f>
        <v/>
      </c>
      <c r="O315" t="str">
        <f>IFERROR(VLOOKUP(CONCATENATE($C315,$D315,O$1,$E315),AuxFolhas!$A:$E,5,FALSE),"")</f>
        <v/>
      </c>
      <c r="P315" t="str">
        <f>IFERROR(VLOOKUP(CONCATENATE($C315,$D315,P$1,$E315),AuxFolhas!$A:$E,5,FALSE),"")</f>
        <v/>
      </c>
      <c r="Q315" t="str">
        <f>IFERROR(VLOOKUP(CONCATENATE($C315,$D315,Q$1,$E315),AuxFolhas!$A:$E,5,FALSE),"")</f>
        <v/>
      </c>
      <c r="R315" t="str">
        <f>IFERROR(VLOOKUP(CONCATENATE($C315,$D315,R$1,$E315),AuxFolhas!$A:$E,5,FALSE),"")</f>
        <v/>
      </c>
      <c r="S315" t="str">
        <f>IFERROR(VLOOKUP(CONCATENATE($C315,$D315,S$1,$E315),AuxFolhas!$A:$E,5,FALSE),"")</f>
        <v/>
      </c>
      <c r="T315" t="str">
        <f>IFERROR(VLOOKUP(CONCATENATE($C315,$D315,T$1,$E315),AuxFolhas!$A:$E,5,FALSE),"")</f>
        <v/>
      </c>
      <c r="U315">
        <f t="shared" si="19"/>
        <v>1</v>
      </c>
    </row>
    <row r="316" spans="1:21" hidden="1">
      <c r="A316" t="str">
        <f t="shared" si="21"/>
        <v>13.1-21</v>
      </c>
      <c r="B316">
        <f t="shared" si="22"/>
        <v>21</v>
      </c>
      <c r="C316">
        <v>13</v>
      </c>
      <c r="D316" t="s">
        <v>1341</v>
      </c>
      <c r="E316" t="s">
        <v>1162</v>
      </c>
      <c r="F316" t="s">
        <v>1163</v>
      </c>
      <c r="H316">
        <f t="shared" si="20"/>
        <v>39360</v>
      </c>
      <c r="I316">
        <f>IFERROR(VLOOKUP(CONCATENATE($C316,$D316,I$1,$E316),AuxFolhas!$A:$E,5,FALSE),"")</f>
        <v>3280</v>
      </c>
      <c r="J316">
        <f>IFERROR(VLOOKUP(CONCATENATE($C316,$D316,J$1,$E316),AuxFolhas!$A:$E,5,FALSE),"")</f>
        <v>3280</v>
      </c>
      <c r="K316">
        <f>IFERROR(VLOOKUP(CONCATENATE($C316,$D316,K$1,$E316),AuxFolhas!$A:$E,5,FALSE),"")</f>
        <v>3280</v>
      </c>
      <c r="L316">
        <f>IFERROR(VLOOKUP(CONCATENATE($C316,$D316,L$1,$E316),AuxFolhas!$A:$E,5,FALSE),"")</f>
        <v>3280</v>
      </c>
      <c r="M316">
        <f>IFERROR(VLOOKUP(CONCATENATE($C316,$D316,M$1,$E316),AuxFolhas!$A:$E,5,FALSE),"")</f>
        <v>3280</v>
      </c>
      <c r="N316">
        <f>IFERROR(VLOOKUP(CONCATENATE($C316,$D316,N$1,$E316),AuxFolhas!$A:$E,5,FALSE),"")</f>
        <v>3280</v>
      </c>
      <c r="O316">
        <f>IFERROR(VLOOKUP(CONCATENATE($C316,$D316,O$1,$E316),AuxFolhas!$A:$E,5,FALSE),"")</f>
        <v>3280</v>
      </c>
      <c r="P316">
        <f>IFERROR(VLOOKUP(CONCATENATE($C316,$D316,P$1,$E316),AuxFolhas!$A:$E,5,FALSE),"")</f>
        <v>3280</v>
      </c>
      <c r="Q316">
        <f>IFERROR(VLOOKUP(CONCATENATE($C316,$D316,Q$1,$E316),AuxFolhas!$A:$E,5,FALSE),"")</f>
        <v>3280</v>
      </c>
      <c r="R316">
        <f>IFERROR(VLOOKUP(CONCATENATE($C316,$D316,R$1,$E316),AuxFolhas!$A:$E,5,FALSE),"")</f>
        <v>3280</v>
      </c>
      <c r="S316">
        <f>IFERROR(VLOOKUP(CONCATENATE($C316,$D316,S$1,$E316),AuxFolhas!$A:$E,5,FALSE),"")</f>
        <v>3280</v>
      </c>
      <c r="T316">
        <f>IFERROR(VLOOKUP(CONCATENATE($C316,$D316,T$1,$E316),AuxFolhas!$A:$E,5,FALSE),"")</f>
        <v>3280</v>
      </c>
      <c r="U316">
        <f t="shared" si="19"/>
        <v>1</v>
      </c>
    </row>
    <row r="317" spans="1:21" hidden="1">
      <c r="A317" t="str">
        <f t="shared" si="21"/>
        <v>13.1-22</v>
      </c>
      <c r="B317">
        <f t="shared" si="22"/>
        <v>22</v>
      </c>
      <c r="C317">
        <v>13</v>
      </c>
      <c r="D317" t="s">
        <v>2655</v>
      </c>
      <c r="E317" t="s">
        <v>1162</v>
      </c>
      <c r="F317" t="s">
        <v>1163</v>
      </c>
      <c r="H317">
        <f t="shared" si="20"/>
        <v>39360</v>
      </c>
      <c r="I317">
        <f>IFERROR(VLOOKUP(CONCATENATE($C317,$D317,I$1,$E317),AuxFolhas!$A:$E,5,FALSE),"")</f>
        <v>3280</v>
      </c>
      <c r="J317">
        <f>IFERROR(VLOOKUP(CONCATENATE($C317,$D317,J$1,$E317),AuxFolhas!$A:$E,5,FALSE),"")</f>
        <v>3280</v>
      </c>
      <c r="K317">
        <f>IFERROR(VLOOKUP(CONCATENATE($C317,$D317,K$1,$E317),AuxFolhas!$A:$E,5,FALSE),"")</f>
        <v>3280</v>
      </c>
      <c r="L317">
        <f>IFERROR(VLOOKUP(CONCATENATE($C317,$D317,L$1,$E317),AuxFolhas!$A:$E,5,FALSE),"")</f>
        <v>3280</v>
      </c>
      <c r="M317">
        <f>IFERROR(VLOOKUP(CONCATENATE($C317,$D317,M$1,$E317),AuxFolhas!$A:$E,5,FALSE),"")</f>
        <v>3280</v>
      </c>
      <c r="N317">
        <f>IFERROR(VLOOKUP(CONCATENATE($C317,$D317,N$1,$E317),AuxFolhas!$A:$E,5,FALSE),"")</f>
        <v>3280</v>
      </c>
      <c r="O317">
        <f>IFERROR(VLOOKUP(CONCATENATE($C317,$D317,O$1,$E317),AuxFolhas!$A:$E,5,FALSE),"")</f>
        <v>3280</v>
      </c>
      <c r="P317">
        <f>IFERROR(VLOOKUP(CONCATENATE($C317,$D317,P$1,$E317),AuxFolhas!$A:$E,5,FALSE),"")</f>
        <v>3280</v>
      </c>
      <c r="Q317">
        <f>IFERROR(VLOOKUP(CONCATENATE($C317,$D317,Q$1,$E317),AuxFolhas!$A:$E,5,FALSE),"")</f>
        <v>3280</v>
      </c>
      <c r="R317">
        <f>IFERROR(VLOOKUP(CONCATENATE($C317,$D317,R$1,$E317),AuxFolhas!$A:$E,5,FALSE),"")</f>
        <v>3280</v>
      </c>
      <c r="S317">
        <f>IFERROR(VLOOKUP(CONCATENATE($C317,$D317,S$1,$E317),AuxFolhas!$A:$E,5,FALSE),"")</f>
        <v>3280</v>
      </c>
      <c r="T317">
        <f>IFERROR(VLOOKUP(CONCATENATE($C317,$D317,T$1,$E317),AuxFolhas!$A:$E,5,FALSE),"")</f>
        <v>3280</v>
      </c>
      <c r="U317">
        <f t="shared" si="19"/>
        <v>1</v>
      </c>
    </row>
    <row r="318" spans="1:21" hidden="1">
      <c r="A318" t="str">
        <f t="shared" si="21"/>
        <v>13.1-23</v>
      </c>
      <c r="B318">
        <f t="shared" si="22"/>
        <v>23</v>
      </c>
      <c r="C318">
        <v>13</v>
      </c>
      <c r="D318" t="s">
        <v>2154</v>
      </c>
      <c r="E318" t="s">
        <v>1162</v>
      </c>
      <c r="F318" t="s">
        <v>1163</v>
      </c>
      <c r="H318">
        <f t="shared" si="20"/>
        <v>39360</v>
      </c>
      <c r="I318">
        <f>IFERROR(VLOOKUP(CONCATENATE($C318,$D318,I$1,$E318),AuxFolhas!$A:$E,5,FALSE),"")</f>
        <v>3280</v>
      </c>
      <c r="J318">
        <f>IFERROR(VLOOKUP(CONCATENATE($C318,$D318,J$1,$E318),AuxFolhas!$A:$E,5,FALSE),"")</f>
        <v>3280</v>
      </c>
      <c r="K318">
        <f>IFERROR(VLOOKUP(CONCATENATE($C318,$D318,K$1,$E318),AuxFolhas!$A:$E,5,FALSE),"")</f>
        <v>3280</v>
      </c>
      <c r="L318">
        <f>IFERROR(VLOOKUP(CONCATENATE($C318,$D318,L$1,$E318),AuxFolhas!$A:$E,5,FALSE),"")</f>
        <v>3280</v>
      </c>
      <c r="M318">
        <f>IFERROR(VLOOKUP(CONCATENATE($C318,$D318,M$1,$E318),AuxFolhas!$A:$E,5,FALSE),"")</f>
        <v>3280</v>
      </c>
      <c r="N318">
        <f>IFERROR(VLOOKUP(CONCATENATE($C318,$D318,N$1,$E318),AuxFolhas!$A:$E,5,FALSE),"")</f>
        <v>3280</v>
      </c>
      <c r="O318">
        <f>IFERROR(VLOOKUP(CONCATENATE($C318,$D318,O$1,$E318),AuxFolhas!$A:$E,5,FALSE),"")</f>
        <v>3280</v>
      </c>
      <c r="P318">
        <f>IFERROR(VLOOKUP(CONCATENATE($C318,$D318,P$1,$E318),AuxFolhas!$A:$E,5,FALSE),"")</f>
        <v>3280</v>
      </c>
      <c r="Q318">
        <f>IFERROR(VLOOKUP(CONCATENATE($C318,$D318,Q$1,$E318),AuxFolhas!$A:$E,5,FALSE),"")</f>
        <v>3280</v>
      </c>
      <c r="R318">
        <f>IFERROR(VLOOKUP(CONCATENATE($C318,$D318,R$1,$E318),AuxFolhas!$A:$E,5,FALSE),"")</f>
        <v>3280</v>
      </c>
      <c r="S318">
        <f>IFERROR(VLOOKUP(CONCATENATE($C318,$D318,S$1,$E318),AuxFolhas!$A:$E,5,FALSE),"")</f>
        <v>3280</v>
      </c>
      <c r="T318">
        <f>IFERROR(VLOOKUP(CONCATENATE($C318,$D318,T$1,$E318),AuxFolhas!$A:$E,5,FALSE),"")</f>
        <v>3280</v>
      </c>
      <c r="U318">
        <f t="shared" si="19"/>
        <v>1</v>
      </c>
    </row>
    <row r="319" spans="1:21" hidden="1">
      <c r="A319" t="str">
        <f t="shared" si="21"/>
        <v>13.1-24</v>
      </c>
      <c r="B319">
        <f t="shared" si="22"/>
        <v>24</v>
      </c>
      <c r="C319">
        <v>13</v>
      </c>
      <c r="D319" t="s">
        <v>2374</v>
      </c>
      <c r="E319" t="s">
        <v>1165</v>
      </c>
      <c r="F319" t="s">
        <v>1163</v>
      </c>
      <c r="H319">
        <f t="shared" si="20"/>
        <v>48880</v>
      </c>
      <c r="I319" t="str">
        <f>IFERROR(VLOOKUP(CONCATENATE($C319,$D319,I$1,$E319),AuxFolhas!$A:$E,5,FALSE),"")</f>
        <v/>
      </c>
      <c r="J319" t="str">
        <f>IFERROR(VLOOKUP(CONCATENATE($C319,$D319,J$1,$E319),AuxFolhas!$A:$E,5,FALSE),"")</f>
        <v/>
      </c>
      <c r="K319" t="str">
        <f>IFERROR(VLOOKUP(CONCATENATE($C319,$D319,K$1,$E319),AuxFolhas!$A:$E,5,FALSE),"")</f>
        <v/>
      </c>
      <c r="L319" t="str">
        <f>IFERROR(VLOOKUP(CONCATENATE($C319,$D319,L$1,$E319),AuxFolhas!$A:$E,5,FALSE),"")</f>
        <v/>
      </c>
      <c r="M319">
        <f>IFERROR(VLOOKUP(CONCATENATE($C319,$D319,M$1,$E319),AuxFolhas!$A:$E,5,FALSE),"")</f>
        <v>6110</v>
      </c>
      <c r="N319">
        <f>IFERROR(VLOOKUP(CONCATENATE($C319,$D319,N$1,$E319),AuxFolhas!$A:$E,5,FALSE),"")</f>
        <v>6110</v>
      </c>
      <c r="O319">
        <f>IFERROR(VLOOKUP(CONCATENATE($C319,$D319,O$1,$E319),AuxFolhas!$A:$E,5,FALSE),"")</f>
        <v>6110</v>
      </c>
      <c r="P319">
        <f>IFERROR(VLOOKUP(CONCATENATE($C319,$D319,P$1,$E319),AuxFolhas!$A:$E,5,FALSE),"")</f>
        <v>6110</v>
      </c>
      <c r="Q319">
        <f>IFERROR(VLOOKUP(CONCATENATE($C319,$D319,Q$1,$E319),AuxFolhas!$A:$E,5,FALSE),"")</f>
        <v>6110</v>
      </c>
      <c r="R319">
        <f>IFERROR(VLOOKUP(CONCATENATE($C319,$D319,R$1,$E319),AuxFolhas!$A:$E,5,FALSE),"")</f>
        <v>6110</v>
      </c>
      <c r="S319">
        <f>IFERROR(VLOOKUP(CONCATENATE($C319,$D319,S$1,$E319),AuxFolhas!$A:$E,5,FALSE),"")</f>
        <v>6110</v>
      </c>
      <c r="T319">
        <f>IFERROR(VLOOKUP(CONCATENATE($C319,$D319,T$1,$E319),AuxFolhas!$A:$E,5,FALSE),"")</f>
        <v>6110</v>
      </c>
      <c r="U319">
        <f t="shared" si="19"/>
        <v>1</v>
      </c>
    </row>
    <row r="320" spans="1:21" hidden="1">
      <c r="A320" t="str">
        <f t="shared" si="21"/>
        <v>13.1-25</v>
      </c>
      <c r="B320">
        <f t="shared" si="22"/>
        <v>25</v>
      </c>
      <c r="C320">
        <v>13</v>
      </c>
      <c r="D320" t="s">
        <v>1339</v>
      </c>
      <c r="E320" t="s">
        <v>1117</v>
      </c>
      <c r="F320" t="s">
        <v>1159</v>
      </c>
      <c r="H320">
        <f t="shared" si="20"/>
        <v>9840</v>
      </c>
      <c r="I320">
        <f>IFERROR(VLOOKUP(CONCATENATE($C320,$D320,I$1,$E320),AuxFolhas!$A:$E,5,FALSE),"")</f>
        <v>820</v>
      </c>
      <c r="J320">
        <f>IFERROR(VLOOKUP(CONCATENATE($C320,$D320,J$1,$E320),AuxFolhas!$A:$E,5,FALSE),"")</f>
        <v>820</v>
      </c>
      <c r="K320">
        <f>IFERROR(VLOOKUP(CONCATENATE($C320,$D320,K$1,$E320),AuxFolhas!$A:$E,5,FALSE),"")</f>
        <v>820</v>
      </c>
      <c r="L320">
        <f>IFERROR(VLOOKUP(CONCATENATE($C320,$D320,L$1,$E320),AuxFolhas!$A:$E,5,FALSE),"")</f>
        <v>820</v>
      </c>
      <c r="M320">
        <f>IFERROR(VLOOKUP(CONCATENATE($C320,$D320,M$1,$E320),AuxFolhas!$A:$E,5,FALSE),"")</f>
        <v>820</v>
      </c>
      <c r="N320">
        <f>IFERROR(VLOOKUP(CONCATENATE($C320,$D320,N$1,$E320),AuxFolhas!$A:$E,5,FALSE),"")</f>
        <v>820</v>
      </c>
      <c r="O320">
        <f>IFERROR(VLOOKUP(CONCATENATE($C320,$D320,O$1,$E320),AuxFolhas!$A:$E,5,FALSE),"")</f>
        <v>820</v>
      </c>
      <c r="P320">
        <f>IFERROR(VLOOKUP(CONCATENATE($C320,$D320,P$1,$E320),AuxFolhas!$A:$E,5,FALSE),"")</f>
        <v>820</v>
      </c>
      <c r="Q320">
        <f>IFERROR(VLOOKUP(CONCATENATE($C320,$D320,Q$1,$E320),AuxFolhas!$A:$E,5,FALSE),"")</f>
        <v>820</v>
      </c>
      <c r="R320">
        <f>IFERROR(VLOOKUP(CONCATENATE($C320,$D320,R$1,$E320),AuxFolhas!$A:$E,5,FALSE),"")</f>
        <v>820</v>
      </c>
      <c r="S320">
        <f>IFERROR(VLOOKUP(CONCATENATE($C320,$D320,S$1,$E320),AuxFolhas!$A:$E,5,FALSE),"")</f>
        <v>820</v>
      </c>
      <c r="T320">
        <f>IFERROR(VLOOKUP(CONCATENATE($C320,$D320,T$1,$E320),AuxFolhas!$A:$E,5,FALSE),"")</f>
        <v>820</v>
      </c>
      <c r="U320">
        <f t="shared" si="19"/>
        <v>1</v>
      </c>
    </row>
    <row r="321" spans="1:21" hidden="1">
      <c r="A321" t="str">
        <f t="shared" si="21"/>
        <v>13.1-26</v>
      </c>
      <c r="B321">
        <f t="shared" si="22"/>
        <v>26</v>
      </c>
      <c r="C321">
        <v>13</v>
      </c>
      <c r="D321" t="s">
        <v>1355</v>
      </c>
      <c r="E321" t="s">
        <v>1115</v>
      </c>
      <c r="F321" t="s">
        <v>1159</v>
      </c>
      <c r="H321">
        <f t="shared" si="20"/>
        <v>93000</v>
      </c>
      <c r="I321">
        <f>IFERROR(VLOOKUP(CONCATENATE($C321,$D321,I$1,$E321),AuxFolhas!$A:$E,5,FALSE),"")</f>
        <v>7750</v>
      </c>
      <c r="J321">
        <f>IFERROR(VLOOKUP(CONCATENATE($C321,$D321,J$1,$E321),AuxFolhas!$A:$E,5,FALSE),"")</f>
        <v>7750</v>
      </c>
      <c r="K321">
        <f>IFERROR(VLOOKUP(CONCATENATE($C321,$D321,K$1,$E321),AuxFolhas!$A:$E,5,FALSE),"")</f>
        <v>7750</v>
      </c>
      <c r="L321">
        <f>IFERROR(VLOOKUP(CONCATENATE($C321,$D321,L$1,$E321),AuxFolhas!$A:$E,5,FALSE),"")</f>
        <v>7750</v>
      </c>
      <c r="M321">
        <f>IFERROR(VLOOKUP(CONCATENATE($C321,$D321,M$1,$E321),AuxFolhas!$A:$E,5,FALSE),"")</f>
        <v>7750</v>
      </c>
      <c r="N321">
        <f>IFERROR(VLOOKUP(CONCATENATE($C321,$D321,N$1,$E321),AuxFolhas!$A:$E,5,FALSE),"")</f>
        <v>7750</v>
      </c>
      <c r="O321">
        <f>IFERROR(VLOOKUP(CONCATENATE($C321,$D321,O$1,$E321),AuxFolhas!$A:$E,5,FALSE),"")</f>
        <v>7750</v>
      </c>
      <c r="P321">
        <f>IFERROR(VLOOKUP(CONCATENATE($C321,$D321,P$1,$E321),AuxFolhas!$A:$E,5,FALSE),"")</f>
        <v>7750</v>
      </c>
      <c r="Q321">
        <f>IFERROR(VLOOKUP(CONCATENATE($C321,$D321,Q$1,$E321),AuxFolhas!$A:$E,5,FALSE),"")</f>
        <v>7750</v>
      </c>
      <c r="R321">
        <f>IFERROR(VLOOKUP(CONCATENATE($C321,$D321,R$1,$E321),AuxFolhas!$A:$E,5,FALSE),"")</f>
        <v>7750</v>
      </c>
      <c r="S321">
        <f>IFERROR(VLOOKUP(CONCATENATE($C321,$D321,S$1,$E321),AuxFolhas!$A:$E,5,FALSE),"")</f>
        <v>7750</v>
      </c>
      <c r="T321">
        <f>IFERROR(VLOOKUP(CONCATENATE($C321,$D321,T$1,$E321),AuxFolhas!$A:$E,5,FALSE),"")</f>
        <v>7750</v>
      </c>
      <c r="U321">
        <f t="shared" si="19"/>
        <v>1</v>
      </c>
    </row>
    <row r="322" spans="1:21">
      <c r="A322" t="str">
        <f t="shared" si="21"/>
        <v>13.1-27</v>
      </c>
      <c r="B322">
        <f t="shared" si="22"/>
        <v>27</v>
      </c>
      <c r="C322">
        <v>13</v>
      </c>
      <c r="D322" t="s">
        <v>1340</v>
      </c>
      <c r="E322" t="s">
        <v>1113</v>
      </c>
      <c r="F322" t="s">
        <v>1159</v>
      </c>
      <c r="H322">
        <f t="shared" si="20"/>
        <v>33600</v>
      </c>
      <c r="I322">
        <f>IFERROR(VLOOKUP(CONCATENATE($C322,$D322,I$1,$E322),AuxFolhas!$A:$E,5,FALSE),"")</f>
        <v>2800</v>
      </c>
      <c r="J322">
        <f>IFERROR(VLOOKUP(CONCATENATE($C322,$D322,J$1,$E322),AuxFolhas!$A:$E,5,FALSE),"")</f>
        <v>2800</v>
      </c>
      <c r="K322">
        <f>IFERROR(VLOOKUP(CONCATENATE($C322,$D322,K$1,$E322),AuxFolhas!$A:$E,5,FALSE),"")</f>
        <v>2800</v>
      </c>
      <c r="L322">
        <f>IFERROR(VLOOKUP(CONCATENATE($C322,$D322,L$1,$E322),AuxFolhas!$A:$E,5,FALSE),"")</f>
        <v>2800</v>
      </c>
      <c r="M322">
        <f>IFERROR(VLOOKUP(CONCATENATE($C322,$D322,M$1,$E322),AuxFolhas!$A:$E,5,FALSE),"")</f>
        <v>2800</v>
      </c>
      <c r="N322">
        <f>IFERROR(VLOOKUP(CONCATENATE($C322,$D322,N$1,$E322),AuxFolhas!$A:$E,5,FALSE),"")</f>
        <v>2800</v>
      </c>
      <c r="O322">
        <f>IFERROR(VLOOKUP(CONCATENATE($C322,$D322,O$1,$E322),AuxFolhas!$A:$E,5,FALSE),"")</f>
        <v>2800</v>
      </c>
      <c r="P322">
        <f>IFERROR(VLOOKUP(CONCATENATE($C322,$D322,P$1,$E322),AuxFolhas!$A:$E,5,FALSE),"")</f>
        <v>2800</v>
      </c>
      <c r="Q322">
        <f>IFERROR(VLOOKUP(CONCATENATE($C322,$D322,Q$1,$E322),AuxFolhas!$A:$E,5,FALSE),"")</f>
        <v>2800</v>
      </c>
      <c r="R322">
        <f>IFERROR(VLOOKUP(CONCATENATE($C322,$D322,R$1,$E322),AuxFolhas!$A:$E,5,FALSE),"")</f>
        <v>2800</v>
      </c>
      <c r="S322">
        <f>IFERROR(VLOOKUP(CONCATENATE($C322,$D322,S$1,$E322),AuxFolhas!$A:$E,5,FALSE),"")</f>
        <v>2800</v>
      </c>
      <c r="T322">
        <f>IFERROR(VLOOKUP(CONCATENATE($C322,$D322,T$1,$E322),AuxFolhas!$A:$E,5,FALSE),"")</f>
        <v>2800</v>
      </c>
      <c r="U322">
        <f t="shared" ref="U322:U385" si="23">COUNTIF($D:$D,D322)</f>
        <v>1</v>
      </c>
    </row>
    <row r="323" spans="1:21" hidden="1">
      <c r="A323" t="str">
        <f t="shared" si="21"/>
        <v>14.1-1</v>
      </c>
      <c r="B323">
        <f t="shared" si="22"/>
        <v>1</v>
      </c>
      <c r="C323">
        <v>14</v>
      </c>
      <c r="D323" t="s">
        <v>1360</v>
      </c>
      <c r="E323" t="s">
        <v>1112</v>
      </c>
      <c r="F323" t="s">
        <v>1163</v>
      </c>
      <c r="H323">
        <f t="shared" ref="H323:H386" si="24">SUM(I323:T323)</f>
        <v>6000</v>
      </c>
      <c r="I323">
        <f>IFERROR(VLOOKUP(CONCATENATE($C323,$D323,I$1,$E323),AuxFolhas!$A:$E,5,FALSE),"")</f>
        <v>600</v>
      </c>
      <c r="J323">
        <f>IFERROR(VLOOKUP(CONCATENATE($C323,$D323,J$1,$E323),AuxFolhas!$A:$E,5,FALSE),"")</f>
        <v>600</v>
      </c>
      <c r="K323">
        <f>IFERROR(VLOOKUP(CONCATENATE($C323,$D323,K$1,$E323),AuxFolhas!$A:$E,5,FALSE),"")</f>
        <v>600</v>
      </c>
      <c r="L323">
        <f>IFERROR(VLOOKUP(CONCATENATE($C323,$D323,L$1,$E323),AuxFolhas!$A:$E,5,FALSE),"")</f>
        <v>600</v>
      </c>
      <c r="M323">
        <f>IFERROR(VLOOKUP(CONCATENATE($C323,$D323,M$1,$E323),AuxFolhas!$A:$E,5,FALSE),"")</f>
        <v>600</v>
      </c>
      <c r="N323">
        <f>IFERROR(VLOOKUP(CONCATENATE($C323,$D323,N$1,$E323),AuxFolhas!$A:$E,5,FALSE),"")</f>
        <v>600</v>
      </c>
      <c r="O323">
        <f>IFERROR(VLOOKUP(CONCATENATE($C323,$D323,O$1,$E323),AuxFolhas!$A:$E,5,FALSE),"")</f>
        <v>600</v>
      </c>
      <c r="P323">
        <f>IFERROR(VLOOKUP(CONCATENATE($C323,$D323,P$1,$E323),AuxFolhas!$A:$E,5,FALSE),"")</f>
        <v>600</v>
      </c>
      <c r="Q323">
        <f>IFERROR(VLOOKUP(CONCATENATE($C323,$D323,Q$1,$E323),AuxFolhas!$A:$E,5,FALSE),"")</f>
        <v>600</v>
      </c>
      <c r="R323">
        <f>IFERROR(VLOOKUP(CONCATENATE($C323,$D323,R$1,$E323),AuxFolhas!$A:$E,5,FALSE),"")</f>
        <v>600</v>
      </c>
      <c r="S323" t="str">
        <f>IFERROR(VLOOKUP(CONCATENATE($C323,$D323,S$1,$E323),AuxFolhas!$A:$E,5,FALSE),"")</f>
        <v/>
      </c>
      <c r="T323" t="str">
        <f>IFERROR(VLOOKUP(CONCATENATE($C323,$D323,T$1,$E323),AuxFolhas!$A:$E,5,FALSE),"")</f>
        <v/>
      </c>
      <c r="U323">
        <f t="shared" si="23"/>
        <v>1</v>
      </c>
    </row>
    <row r="324" spans="1:21" hidden="1">
      <c r="A324" t="str">
        <f t="shared" si="21"/>
        <v>14.1-2</v>
      </c>
      <c r="B324">
        <f t="shared" si="22"/>
        <v>2</v>
      </c>
      <c r="C324">
        <v>14</v>
      </c>
      <c r="D324" t="s">
        <v>2375</v>
      </c>
      <c r="E324" t="s">
        <v>1112</v>
      </c>
      <c r="F324" t="s">
        <v>1163</v>
      </c>
      <c r="H324">
        <f t="shared" si="24"/>
        <v>6000</v>
      </c>
      <c r="I324" t="str">
        <f>IFERROR(VLOOKUP(CONCATENATE($C324,$D324,I$1,$E324),AuxFolhas!$A:$E,5,FALSE),"")</f>
        <v/>
      </c>
      <c r="J324" t="str">
        <f>IFERROR(VLOOKUP(CONCATENATE($C324,$D324,J$1,$E324),AuxFolhas!$A:$E,5,FALSE),"")</f>
        <v/>
      </c>
      <c r="K324">
        <f>IFERROR(VLOOKUP(CONCATENATE($C324,$D324,K$1,$E324),AuxFolhas!$A:$E,5,FALSE),"")</f>
        <v>600</v>
      </c>
      <c r="L324">
        <f>IFERROR(VLOOKUP(CONCATENATE($C324,$D324,L$1,$E324),AuxFolhas!$A:$E,5,FALSE),"")</f>
        <v>600</v>
      </c>
      <c r="M324">
        <f>IFERROR(VLOOKUP(CONCATENATE($C324,$D324,M$1,$E324),AuxFolhas!$A:$E,5,FALSE),"")</f>
        <v>600</v>
      </c>
      <c r="N324">
        <f>IFERROR(VLOOKUP(CONCATENATE($C324,$D324,N$1,$E324),AuxFolhas!$A:$E,5,FALSE),"")</f>
        <v>600</v>
      </c>
      <c r="O324">
        <f>IFERROR(VLOOKUP(CONCATENATE($C324,$D324,O$1,$E324),AuxFolhas!$A:$E,5,FALSE),"")</f>
        <v>600</v>
      </c>
      <c r="P324">
        <f>IFERROR(VLOOKUP(CONCATENATE($C324,$D324,P$1,$E324),AuxFolhas!$A:$E,5,FALSE),"")</f>
        <v>600</v>
      </c>
      <c r="Q324">
        <f>IFERROR(VLOOKUP(CONCATENATE($C324,$D324,Q$1,$E324),AuxFolhas!$A:$E,5,FALSE),"")</f>
        <v>600</v>
      </c>
      <c r="R324">
        <f>IFERROR(VLOOKUP(CONCATENATE($C324,$D324,R$1,$E324),AuxFolhas!$A:$E,5,FALSE),"")</f>
        <v>600</v>
      </c>
      <c r="S324">
        <f>IFERROR(VLOOKUP(CONCATENATE($C324,$D324,S$1,$E324),AuxFolhas!$A:$E,5,FALSE),"")</f>
        <v>600</v>
      </c>
      <c r="T324">
        <f>IFERROR(VLOOKUP(CONCATENATE($C324,$D324,T$1,$E324),AuxFolhas!$A:$E,5,FALSE),"")</f>
        <v>600</v>
      </c>
      <c r="U324">
        <f t="shared" si="23"/>
        <v>1</v>
      </c>
    </row>
    <row r="325" spans="1:21" hidden="1">
      <c r="A325" t="str">
        <f t="shared" si="21"/>
        <v>14.1-3</v>
      </c>
      <c r="B325">
        <f t="shared" si="22"/>
        <v>3</v>
      </c>
      <c r="C325">
        <v>14</v>
      </c>
      <c r="D325" t="s">
        <v>1361</v>
      </c>
      <c r="E325" t="s">
        <v>1112</v>
      </c>
      <c r="F325" t="s">
        <v>1163</v>
      </c>
      <c r="H325">
        <f t="shared" si="24"/>
        <v>3000</v>
      </c>
      <c r="I325">
        <f>IFERROR(VLOOKUP(CONCATENATE($C325,$D325,I$1,$E325),AuxFolhas!$A:$E,5,FALSE),"")</f>
        <v>600</v>
      </c>
      <c r="J325">
        <f>IFERROR(VLOOKUP(CONCATENATE($C325,$D325,J$1,$E325),AuxFolhas!$A:$E,5,FALSE),"")</f>
        <v>600</v>
      </c>
      <c r="K325">
        <f>IFERROR(VLOOKUP(CONCATENATE($C325,$D325,K$1,$E325),AuxFolhas!$A:$E,5,FALSE),"")</f>
        <v>600</v>
      </c>
      <c r="L325">
        <f>IFERROR(VLOOKUP(CONCATENATE($C325,$D325,L$1,$E325),AuxFolhas!$A:$E,5,FALSE),"")</f>
        <v>600</v>
      </c>
      <c r="M325">
        <f>IFERROR(VLOOKUP(CONCATENATE($C325,$D325,M$1,$E325),AuxFolhas!$A:$E,5,FALSE),"")</f>
        <v>600</v>
      </c>
      <c r="N325" t="str">
        <f>IFERROR(VLOOKUP(CONCATENATE($C325,$D325,N$1,$E325),AuxFolhas!$A:$E,5,FALSE),"")</f>
        <v/>
      </c>
      <c r="O325" t="str">
        <f>IFERROR(VLOOKUP(CONCATENATE($C325,$D325,O$1,$E325),AuxFolhas!$A:$E,5,FALSE),"")</f>
        <v/>
      </c>
      <c r="P325" t="str">
        <f>IFERROR(VLOOKUP(CONCATENATE($C325,$D325,P$1,$E325),AuxFolhas!$A:$E,5,FALSE),"")</f>
        <v/>
      </c>
      <c r="Q325" t="str">
        <f>IFERROR(VLOOKUP(CONCATENATE($C325,$D325,Q$1,$E325),AuxFolhas!$A:$E,5,FALSE),"")</f>
        <v/>
      </c>
      <c r="R325" t="str">
        <f>IFERROR(VLOOKUP(CONCATENATE($C325,$D325,R$1,$E325),AuxFolhas!$A:$E,5,FALSE),"")</f>
        <v/>
      </c>
      <c r="S325" t="str">
        <f>IFERROR(VLOOKUP(CONCATENATE($C325,$D325,S$1,$E325),AuxFolhas!$A:$E,5,FALSE),"")</f>
        <v/>
      </c>
      <c r="T325" t="str">
        <f>IFERROR(VLOOKUP(CONCATENATE($C325,$D325,T$1,$E325),AuxFolhas!$A:$E,5,FALSE),"")</f>
        <v/>
      </c>
      <c r="U325">
        <f t="shared" si="23"/>
        <v>1</v>
      </c>
    </row>
    <row r="326" spans="1:21" hidden="1">
      <c r="A326" t="str">
        <f t="shared" si="21"/>
        <v>14.1-4</v>
      </c>
      <c r="B326">
        <f t="shared" si="22"/>
        <v>4</v>
      </c>
      <c r="C326">
        <v>14</v>
      </c>
      <c r="D326" t="s">
        <v>2376</v>
      </c>
      <c r="E326" t="s">
        <v>1112</v>
      </c>
      <c r="F326" t="s">
        <v>1163</v>
      </c>
      <c r="H326">
        <f t="shared" si="24"/>
        <v>6000</v>
      </c>
      <c r="I326" t="str">
        <f>IFERROR(VLOOKUP(CONCATENATE($C326,$D326,I$1,$E326),AuxFolhas!$A:$E,5,FALSE),"")</f>
        <v/>
      </c>
      <c r="J326" t="str">
        <f>IFERROR(VLOOKUP(CONCATENATE($C326,$D326,J$1,$E326),AuxFolhas!$A:$E,5,FALSE),"")</f>
        <v/>
      </c>
      <c r="K326">
        <f>IFERROR(VLOOKUP(CONCATENATE($C326,$D326,K$1,$E326),AuxFolhas!$A:$E,5,FALSE),"")</f>
        <v>600</v>
      </c>
      <c r="L326">
        <f>IFERROR(VLOOKUP(CONCATENATE($C326,$D326,L$1,$E326),AuxFolhas!$A:$E,5,FALSE),"")</f>
        <v>600</v>
      </c>
      <c r="M326">
        <f>IFERROR(VLOOKUP(CONCATENATE($C326,$D326,M$1,$E326),AuxFolhas!$A:$E,5,FALSE),"")</f>
        <v>600</v>
      </c>
      <c r="N326">
        <f>IFERROR(VLOOKUP(CONCATENATE($C326,$D326,N$1,$E326),AuxFolhas!$A:$E,5,FALSE),"")</f>
        <v>600</v>
      </c>
      <c r="O326">
        <f>IFERROR(VLOOKUP(CONCATENATE($C326,$D326,O$1,$E326),AuxFolhas!$A:$E,5,FALSE),"")</f>
        <v>600</v>
      </c>
      <c r="P326">
        <f>IFERROR(VLOOKUP(CONCATENATE($C326,$D326,P$1,$E326),AuxFolhas!$A:$E,5,FALSE),"")</f>
        <v>600</v>
      </c>
      <c r="Q326">
        <f>IFERROR(VLOOKUP(CONCATENATE($C326,$D326,Q$1,$E326),AuxFolhas!$A:$E,5,FALSE),"")</f>
        <v>600</v>
      </c>
      <c r="R326">
        <f>IFERROR(VLOOKUP(CONCATENATE($C326,$D326,R$1,$E326),AuxFolhas!$A:$E,5,FALSE),"")</f>
        <v>600</v>
      </c>
      <c r="S326">
        <f>IFERROR(VLOOKUP(CONCATENATE($C326,$D326,S$1,$E326),AuxFolhas!$A:$E,5,FALSE),"")</f>
        <v>600</v>
      </c>
      <c r="T326">
        <f>IFERROR(VLOOKUP(CONCATENATE($C326,$D326,T$1,$E326),AuxFolhas!$A:$E,5,FALSE),"")</f>
        <v>600</v>
      </c>
      <c r="U326">
        <f t="shared" si="23"/>
        <v>1</v>
      </c>
    </row>
    <row r="327" spans="1:21" hidden="1">
      <c r="A327" t="str">
        <f t="shared" si="21"/>
        <v>14.1-5</v>
      </c>
      <c r="B327">
        <f t="shared" si="22"/>
        <v>5</v>
      </c>
      <c r="C327">
        <v>14</v>
      </c>
      <c r="D327" t="s">
        <v>2377</v>
      </c>
      <c r="E327" t="s">
        <v>1112</v>
      </c>
      <c r="F327" t="s">
        <v>1163</v>
      </c>
      <c r="H327">
        <f t="shared" si="24"/>
        <v>3600</v>
      </c>
      <c r="I327" t="str">
        <f>IFERROR(VLOOKUP(CONCATENATE($C327,$D327,I$1,$E327),AuxFolhas!$A:$E,5,FALSE),"")</f>
        <v/>
      </c>
      <c r="J327" t="str">
        <f>IFERROR(VLOOKUP(CONCATENATE($C327,$D327,J$1,$E327),AuxFolhas!$A:$E,5,FALSE),"")</f>
        <v/>
      </c>
      <c r="K327">
        <f>IFERROR(VLOOKUP(CONCATENATE($C327,$D327,K$1,$E327),AuxFolhas!$A:$E,5,FALSE),"")</f>
        <v>600</v>
      </c>
      <c r="L327">
        <f>IFERROR(VLOOKUP(CONCATENATE($C327,$D327,L$1,$E327),AuxFolhas!$A:$E,5,FALSE),"")</f>
        <v>600</v>
      </c>
      <c r="M327">
        <f>IFERROR(VLOOKUP(CONCATENATE($C327,$D327,M$1,$E327),AuxFolhas!$A:$E,5,FALSE),"")</f>
        <v>600</v>
      </c>
      <c r="N327">
        <f>IFERROR(VLOOKUP(CONCATENATE($C327,$D327,N$1,$E327),AuxFolhas!$A:$E,5,FALSE),"")</f>
        <v>600</v>
      </c>
      <c r="O327">
        <f>IFERROR(VLOOKUP(CONCATENATE($C327,$D327,O$1,$E327),AuxFolhas!$A:$E,5,FALSE),"")</f>
        <v>600</v>
      </c>
      <c r="P327">
        <f>IFERROR(VLOOKUP(CONCATENATE($C327,$D327,P$1,$E327),AuxFolhas!$A:$E,5,FALSE),"")</f>
        <v>600</v>
      </c>
      <c r="Q327" t="str">
        <f>IFERROR(VLOOKUP(CONCATENATE($C327,$D327,Q$1,$E327),AuxFolhas!$A:$E,5,FALSE),"")</f>
        <v/>
      </c>
      <c r="R327" t="str">
        <f>IFERROR(VLOOKUP(CONCATENATE($C327,$D327,R$1,$E327),AuxFolhas!$A:$E,5,FALSE),"")</f>
        <v/>
      </c>
      <c r="S327" t="str">
        <f>IFERROR(VLOOKUP(CONCATENATE($C327,$D327,S$1,$E327),AuxFolhas!$A:$E,5,FALSE),"")</f>
        <v/>
      </c>
      <c r="T327" t="str">
        <f>IFERROR(VLOOKUP(CONCATENATE($C327,$D327,T$1,$E327),AuxFolhas!$A:$E,5,FALSE),"")</f>
        <v/>
      </c>
      <c r="U327">
        <f t="shared" si="23"/>
        <v>1</v>
      </c>
    </row>
    <row r="328" spans="1:21" hidden="1">
      <c r="A328" t="str">
        <f t="shared" si="21"/>
        <v>14.1-6</v>
      </c>
      <c r="B328">
        <f t="shared" si="22"/>
        <v>6</v>
      </c>
      <c r="C328">
        <v>14</v>
      </c>
      <c r="D328" t="s">
        <v>1362</v>
      </c>
      <c r="E328" t="s">
        <v>1112</v>
      </c>
      <c r="F328" t="s">
        <v>1163</v>
      </c>
      <c r="H328">
        <f t="shared" si="24"/>
        <v>600</v>
      </c>
      <c r="I328">
        <f>IFERROR(VLOOKUP(CONCATENATE($C328,$D328,I$1,$E328),AuxFolhas!$A:$E,5,FALSE),"")</f>
        <v>600</v>
      </c>
      <c r="J328" t="str">
        <f>IFERROR(VLOOKUP(CONCATENATE($C328,$D328,J$1,$E328),AuxFolhas!$A:$E,5,FALSE),"")</f>
        <v/>
      </c>
      <c r="K328" t="str">
        <f>IFERROR(VLOOKUP(CONCATENATE($C328,$D328,K$1,$E328),AuxFolhas!$A:$E,5,FALSE),"")</f>
        <v/>
      </c>
      <c r="L328" t="str">
        <f>IFERROR(VLOOKUP(CONCATENATE($C328,$D328,L$1,$E328),AuxFolhas!$A:$E,5,FALSE),"")</f>
        <v/>
      </c>
      <c r="M328" t="str">
        <f>IFERROR(VLOOKUP(CONCATENATE($C328,$D328,M$1,$E328),AuxFolhas!$A:$E,5,FALSE),"")</f>
        <v/>
      </c>
      <c r="N328" t="str">
        <f>IFERROR(VLOOKUP(CONCATENATE($C328,$D328,N$1,$E328),AuxFolhas!$A:$E,5,FALSE),"")</f>
        <v/>
      </c>
      <c r="O328" t="str">
        <f>IFERROR(VLOOKUP(CONCATENATE($C328,$D328,O$1,$E328),AuxFolhas!$A:$E,5,FALSE),"")</f>
        <v/>
      </c>
      <c r="P328" t="str">
        <f>IFERROR(VLOOKUP(CONCATENATE($C328,$D328,P$1,$E328),AuxFolhas!$A:$E,5,FALSE),"")</f>
        <v/>
      </c>
      <c r="Q328" t="str">
        <f>IFERROR(VLOOKUP(CONCATENATE($C328,$D328,Q$1,$E328),AuxFolhas!$A:$E,5,FALSE),"")</f>
        <v/>
      </c>
      <c r="R328" t="str">
        <f>IFERROR(VLOOKUP(CONCATENATE($C328,$D328,R$1,$E328),AuxFolhas!$A:$E,5,FALSE),"")</f>
        <v/>
      </c>
      <c r="S328" t="str">
        <f>IFERROR(VLOOKUP(CONCATENATE($C328,$D328,S$1,$E328),AuxFolhas!$A:$E,5,FALSE),"")</f>
        <v/>
      </c>
      <c r="T328" t="str">
        <f>IFERROR(VLOOKUP(CONCATENATE($C328,$D328,T$1,$E328),AuxFolhas!$A:$E,5,FALSE),"")</f>
        <v/>
      </c>
      <c r="U328">
        <f t="shared" si="23"/>
        <v>1</v>
      </c>
    </row>
    <row r="329" spans="1:21" hidden="1">
      <c r="A329" t="str">
        <f t="shared" si="21"/>
        <v>14.1-7</v>
      </c>
      <c r="B329">
        <f t="shared" si="22"/>
        <v>7</v>
      </c>
      <c r="C329">
        <v>14</v>
      </c>
      <c r="D329" t="s">
        <v>1363</v>
      </c>
      <c r="E329" t="s">
        <v>1112</v>
      </c>
      <c r="F329" t="s">
        <v>1163</v>
      </c>
      <c r="H329">
        <f t="shared" si="24"/>
        <v>600</v>
      </c>
      <c r="I329">
        <f>IFERROR(VLOOKUP(CONCATENATE($C329,$D329,I$1,$E329),AuxFolhas!$A:$E,5,FALSE),"")</f>
        <v>600</v>
      </c>
      <c r="J329" t="str">
        <f>IFERROR(VLOOKUP(CONCATENATE($C329,$D329,J$1,$E329),AuxFolhas!$A:$E,5,FALSE),"")</f>
        <v/>
      </c>
      <c r="K329" t="str">
        <f>IFERROR(VLOOKUP(CONCATENATE($C329,$D329,K$1,$E329),AuxFolhas!$A:$E,5,FALSE),"")</f>
        <v/>
      </c>
      <c r="L329" t="str">
        <f>IFERROR(VLOOKUP(CONCATENATE($C329,$D329,L$1,$E329),AuxFolhas!$A:$E,5,FALSE),"")</f>
        <v/>
      </c>
      <c r="M329" t="str">
        <f>IFERROR(VLOOKUP(CONCATENATE($C329,$D329,M$1,$E329),AuxFolhas!$A:$E,5,FALSE),"")</f>
        <v/>
      </c>
      <c r="N329" t="str">
        <f>IFERROR(VLOOKUP(CONCATENATE($C329,$D329,N$1,$E329),AuxFolhas!$A:$E,5,FALSE),"")</f>
        <v/>
      </c>
      <c r="O329" t="str">
        <f>IFERROR(VLOOKUP(CONCATENATE($C329,$D329,O$1,$E329),AuxFolhas!$A:$E,5,FALSE),"")</f>
        <v/>
      </c>
      <c r="P329" t="str">
        <f>IFERROR(VLOOKUP(CONCATENATE($C329,$D329,P$1,$E329),AuxFolhas!$A:$E,5,FALSE),"")</f>
        <v/>
      </c>
      <c r="Q329" t="str">
        <f>IFERROR(VLOOKUP(CONCATENATE($C329,$D329,Q$1,$E329),AuxFolhas!$A:$E,5,FALSE),"")</f>
        <v/>
      </c>
      <c r="R329" t="str">
        <f>IFERROR(VLOOKUP(CONCATENATE($C329,$D329,R$1,$E329),AuxFolhas!$A:$E,5,FALSE),"")</f>
        <v/>
      </c>
      <c r="S329" t="str">
        <f>IFERROR(VLOOKUP(CONCATENATE($C329,$D329,S$1,$E329),AuxFolhas!$A:$E,5,FALSE),"")</f>
        <v/>
      </c>
      <c r="T329" t="str">
        <f>IFERROR(VLOOKUP(CONCATENATE($C329,$D329,T$1,$E329),AuxFolhas!$A:$E,5,FALSE),"")</f>
        <v/>
      </c>
      <c r="U329">
        <f t="shared" si="23"/>
        <v>1</v>
      </c>
    </row>
    <row r="330" spans="1:21" hidden="1">
      <c r="A330" t="str">
        <f t="shared" si="21"/>
        <v>14.1-8</v>
      </c>
      <c r="B330">
        <f t="shared" si="22"/>
        <v>8</v>
      </c>
      <c r="C330">
        <v>14</v>
      </c>
      <c r="D330" t="s">
        <v>1364</v>
      </c>
      <c r="E330" t="s">
        <v>1112</v>
      </c>
      <c r="F330" t="s">
        <v>1163</v>
      </c>
      <c r="H330">
        <f t="shared" si="24"/>
        <v>6000</v>
      </c>
      <c r="I330">
        <f>IFERROR(VLOOKUP(CONCATENATE($C330,$D330,I$1,$E330),AuxFolhas!$A:$E,5,FALSE),"")</f>
        <v>600</v>
      </c>
      <c r="J330">
        <f>IFERROR(VLOOKUP(CONCATENATE($C330,$D330,J$1,$E330),AuxFolhas!$A:$E,5,FALSE),"")</f>
        <v>600</v>
      </c>
      <c r="K330">
        <f>IFERROR(VLOOKUP(CONCATENATE($C330,$D330,K$1,$E330),AuxFolhas!$A:$E,5,FALSE),"")</f>
        <v>600</v>
      </c>
      <c r="L330">
        <f>IFERROR(VLOOKUP(CONCATENATE($C330,$D330,L$1,$E330),AuxFolhas!$A:$E,5,FALSE),"")</f>
        <v>600</v>
      </c>
      <c r="M330">
        <f>IFERROR(VLOOKUP(CONCATENATE($C330,$D330,M$1,$E330),AuxFolhas!$A:$E,5,FALSE),"")</f>
        <v>600</v>
      </c>
      <c r="N330">
        <f>IFERROR(VLOOKUP(CONCATENATE($C330,$D330,N$1,$E330),AuxFolhas!$A:$E,5,FALSE),"")</f>
        <v>600</v>
      </c>
      <c r="O330">
        <f>IFERROR(VLOOKUP(CONCATENATE($C330,$D330,O$1,$E330),AuxFolhas!$A:$E,5,FALSE),"")</f>
        <v>600</v>
      </c>
      <c r="P330">
        <f>IFERROR(VLOOKUP(CONCATENATE($C330,$D330,P$1,$E330),AuxFolhas!$A:$E,5,FALSE),"")</f>
        <v>600</v>
      </c>
      <c r="Q330">
        <f>IFERROR(VLOOKUP(CONCATENATE($C330,$D330,Q$1,$E330),AuxFolhas!$A:$E,5,FALSE),"")</f>
        <v>600</v>
      </c>
      <c r="R330">
        <f>IFERROR(VLOOKUP(CONCATENATE($C330,$D330,R$1,$E330),AuxFolhas!$A:$E,5,FALSE),"")</f>
        <v>600</v>
      </c>
      <c r="S330" t="str">
        <f>IFERROR(VLOOKUP(CONCATENATE($C330,$D330,S$1,$E330),AuxFolhas!$A:$E,5,FALSE),"")</f>
        <v/>
      </c>
      <c r="T330" t="str">
        <f>IFERROR(VLOOKUP(CONCATENATE($C330,$D330,T$1,$E330),AuxFolhas!$A:$E,5,FALSE),"")</f>
        <v/>
      </c>
      <c r="U330">
        <f t="shared" si="23"/>
        <v>1</v>
      </c>
    </row>
    <row r="331" spans="1:21" hidden="1">
      <c r="A331" t="str">
        <f t="shared" si="21"/>
        <v>14.1-9</v>
      </c>
      <c r="B331">
        <f t="shared" si="22"/>
        <v>9</v>
      </c>
      <c r="C331">
        <v>14</v>
      </c>
      <c r="D331" t="s">
        <v>1365</v>
      </c>
      <c r="E331" t="s">
        <v>1112</v>
      </c>
      <c r="F331" t="s">
        <v>1163</v>
      </c>
      <c r="H331">
        <f t="shared" si="24"/>
        <v>600</v>
      </c>
      <c r="I331">
        <f>IFERROR(VLOOKUP(CONCATENATE($C331,$D331,I$1,$E331),AuxFolhas!$A:$E,5,FALSE),"")</f>
        <v>600</v>
      </c>
      <c r="J331" t="str">
        <f>IFERROR(VLOOKUP(CONCATENATE($C331,$D331,J$1,$E331),AuxFolhas!$A:$E,5,FALSE),"")</f>
        <v/>
      </c>
      <c r="K331" t="str">
        <f>IFERROR(VLOOKUP(CONCATENATE($C331,$D331,K$1,$E331),AuxFolhas!$A:$E,5,FALSE),"")</f>
        <v/>
      </c>
      <c r="L331" t="str">
        <f>IFERROR(VLOOKUP(CONCATENATE($C331,$D331,L$1,$E331),AuxFolhas!$A:$E,5,FALSE),"")</f>
        <v/>
      </c>
      <c r="M331" t="str">
        <f>IFERROR(VLOOKUP(CONCATENATE($C331,$D331,M$1,$E331),AuxFolhas!$A:$E,5,FALSE),"")</f>
        <v/>
      </c>
      <c r="N331" t="str">
        <f>IFERROR(VLOOKUP(CONCATENATE($C331,$D331,N$1,$E331),AuxFolhas!$A:$E,5,FALSE),"")</f>
        <v/>
      </c>
      <c r="O331" t="str">
        <f>IFERROR(VLOOKUP(CONCATENATE($C331,$D331,O$1,$E331),AuxFolhas!$A:$E,5,FALSE),"")</f>
        <v/>
      </c>
      <c r="P331" t="str">
        <f>IFERROR(VLOOKUP(CONCATENATE($C331,$D331,P$1,$E331),AuxFolhas!$A:$E,5,FALSE),"")</f>
        <v/>
      </c>
      <c r="Q331" t="str">
        <f>IFERROR(VLOOKUP(CONCATENATE($C331,$D331,Q$1,$E331),AuxFolhas!$A:$E,5,FALSE),"")</f>
        <v/>
      </c>
      <c r="R331" t="str">
        <f>IFERROR(VLOOKUP(CONCATENATE($C331,$D331,R$1,$E331),AuxFolhas!$A:$E,5,FALSE),"")</f>
        <v/>
      </c>
      <c r="S331" t="str">
        <f>IFERROR(VLOOKUP(CONCATENATE($C331,$D331,S$1,$E331),AuxFolhas!$A:$E,5,FALSE),"")</f>
        <v/>
      </c>
      <c r="T331" t="str">
        <f>IFERROR(VLOOKUP(CONCATENATE($C331,$D331,T$1,$E331),AuxFolhas!$A:$E,5,FALSE),"")</f>
        <v/>
      </c>
      <c r="U331">
        <f t="shared" si="23"/>
        <v>2</v>
      </c>
    </row>
    <row r="332" spans="1:21" hidden="1">
      <c r="A332" t="str">
        <f t="shared" si="21"/>
        <v>14.1-10</v>
      </c>
      <c r="B332">
        <f t="shared" si="22"/>
        <v>10</v>
      </c>
      <c r="C332">
        <v>14</v>
      </c>
      <c r="D332" t="s">
        <v>1366</v>
      </c>
      <c r="E332" t="s">
        <v>1112</v>
      </c>
      <c r="F332" t="s">
        <v>1163</v>
      </c>
      <c r="H332">
        <f t="shared" si="24"/>
        <v>6000</v>
      </c>
      <c r="I332">
        <f>IFERROR(VLOOKUP(CONCATENATE($C332,$D332,I$1,$E332),AuxFolhas!$A:$E,5,FALSE),"")</f>
        <v>600</v>
      </c>
      <c r="J332">
        <f>IFERROR(VLOOKUP(CONCATENATE($C332,$D332,J$1,$E332),AuxFolhas!$A:$E,5,FALSE),"")</f>
        <v>600</v>
      </c>
      <c r="K332">
        <f>IFERROR(VLOOKUP(CONCATENATE($C332,$D332,K$1,$E332),AuxFolhas!$A:$E,5,FALSE),"")</f>
        <v>600</v>
      </c>
      <c r="L332">
        <f>IFERROR(VLOOKUP(CONCATENATE($C332,$D332,L$1,$E332),AuxFolhas!$A:$E,5,FALSE),"")</f>
        <v>600</v>
      </c>
      <c r="M332">
        <f>IFERROR(VLOOKUP(CONCATENATE($C332,$D332,M$1,$E332),AuxFolhas!$A:$E,5,FALSE),"")</f>
        <v>600</v>
      </c>
      <c r="N332">
        <f>IFERROR(VLOOKUP(CONCATENATE($C332,$D332,N$1,$E332),AuxFolhas!$A:$E,5,FALSE),"")</f>
        <v>600</v>
      </c>
      <c r="O332">
        <f>IFERROR(VLOOKUP(CONCATENATE($C332,$D332,O$1,$E332),AuxFolhas!$A:$E,5,FALSE),"")</f>
        <v>600</v>
      </c>
      <c r="P332">
        <f>IFERROR(VLOOKUP(CONCATENATE($C332,$D332,P$1,$E332),AuxFolhas!$A:$E,5,FALSE),"")</f>
        <v>600</v>
      </c>
      <c r="Q332">
        <f>IFERROR(VLOOKUP(CONCATENATE($C332,$D332,Q$1,$E332),AuxFolhas!$A:$E,5,FALSE),"")</f>
        <v>600</v>
      </c>
      <c r="R332">
        <f>IFERROR(VLOOKUP(CONCATENATE($C332,$D332,R$1,$E332),AuxFolhas!$A:$E,5,FALSE),"")</f>
        <v>600</v>
      </c>
      <c r="S332" t="str">
        <f>IFERROR(VLOOKUP(CONCATENATE($C332,$D332,S$1,$E332),AuxFolhas!$A:$E,5,FALSE),"")</f>
        <v/>
      </c>
      <c r="T332" t="str">
        <f>IFERROR(VLOOKUP(CONCATENATE($C332,$D332,T$1,$E332),AuxFolhas!$A:$E,5,FALSE),"")</f>
        <v/>
      </c>
      <c r="U332">
        <f t="shared" si="23"/>
        <v>1</v>
      </c>
    </row>
    <row r="333" spans="1:21" hidden="1">
      <c r="A333" t="str">
        <f t="shared" si="21"/>
        <v>14.1-11</v>
      </c>
      <c r="B333">
        <f t="shared" si="22"/>
        <v>11</v>
      </c>
      <c r="C333">
        <v>14</v>
      </c>
      <c r="D333" t="s">
        <v>1367</v>
      </c>
      <c r="E333" t="s">
        <v>1112</v>
      </c>
      <c r="F333" t="s">
        <v>1163</v>
      </c>
      <c r="H333">
        <f t="shared" si="24"/>
        <v>6000</v>
      </c>
      <c r="I333">
        <f>IFERROR(VLOOKUP(CONCATENATE($C333,$D333,I$1,$E333),AuxFolhas!$A:$E,5,FALSE),"")</f>
        <v>600</v>
      </c>
      <c r="J333">
        <f>IFERROR(VLOOKUP(CONCATENATE($C333,$D333,J$1,$E333),AuxFolhas!$A:$E,5,FALSE),"")</f>
        <v>600</v>
      </c>
      <c r="K333">
        <f>IFERROR(VLOOKUP(CONCATENATE($C333,$D333,K$1,$E333),AuxFolhas!$A:$E,5,FALSE),"")</f>
        <v>600</v>
      </c>
      <c r="L333">
        <f>IFERROR(VLOOKUP(CONCATENATE($C333,$D333,L$1,$E333),AuxFolhas!$A:$E,5,FALSE),"")</f>
        <v>600</v>
      </c>
      <c r="M333">
        <f>IFERROR(VLOOKUP(CONCATENATE($C333,$D333,M$1,$E333),AuxFolhas!$A:$E,5,FALSE),"")</f>
        <v>600</v>
      </c>
      <c r="N333">
        <f>IFERROR(VLOOKUP(CONCATENATE($C333,$D333,N$1,$E333),AuxFolhas!$A:$E,5,FALSE),"")</f>
        <v>600</v>
      </c>
      <c r="O333">
        <f>IFERROR(VLOOKUP(CONCATENATE($C333,$D333,O$1,$E333),AuxFolhas!$A:$E,5,FALSE),"")</f>
        <v>600</v>
      </c>
      <c r="P333">
        <f>IFERROR(VLOOKUP(CONCATENATE($C333,$D333,P$1,$E333),AuxFolhas!$A:$E,5,FALSE),"")</f>
        <v>600</v>
      </c>
      <c r="Q333">
        <f>IFERROR(VLOOKUP(CONCATENATE($C333,$D333,Q$1,$E333),AuxFolhas!$A:$E,5,FALSE),"")</f>
        <v>600</v>
      </c>
      <c r="R333">
        <f>IFERROR(VLOOKUP(CONCATENATE($C333,$D333,R$1,$E333),AuxFolhas!$A:$E,5,FALSE),"")</f>
        <v>600</v>
      </c>
      <c r="S333" t="str">
        <f>IFERROR(VLOOKUP(CONCATENATE($C333,$D333,S$1,$E333),AuxFolhas!$A:$E,5,FALSE),"")</f>
        <v/>
      </c>
      <c r="T333" t="str">
        <f>IFERROR(VLOOKUP(CONCATENATE($C333,$D333,T$1,$E333),AuxFolhas!$A:$E,5,FALSE),"")</f>
        <v/>
      </c>
      <c r="U333">
        <f t="shared" si="23"/>
        <v>1</v>
      </c>
    </row>
    <row r="334" spans="1:21" hidden="1">
      <c r="A334" t="str">
        <f t="shared" si="21"/>
        <v>14.1-12</v>
      </c>
      <c r="B334">
        <f t="shared" si="22"/>
        <v>12</v>
      </c>
      <c r="C334">
        <v>14</v>
      </c>
      <c r="D334" t="s">
        <v>1368</v>
      </c>
      <c r="E334" t="s">
        <v>1112</v>
      </c>
      <c r="F334" t="s">
        <v>1163</v>
      </c>
      <c r="H334">
        <f t="shared" si="24"/>
        <v>6000</v>
      </c>
      <c r="I334">
        <f>IFERROR(VLOOKUP(CONCATENATE($C334,$D334,I$1,$E334),AuxFolhas!$A:$E,5,FALSE),"")</f>
        <v>600</v>
      </c>
      <c r="J334">
        <f>IFERROR(VLOOKUP(CONCATENATE($C334,$D334,J$1,$E334),AuxFolhas!$A:$E,5,FALSE),"")</f>
        <v>600</v>
      </c>
      <c r="K334">
        <f>IFERROR(VLOOKUP(CONCATENATE($C334,$D334,K$1,$E334),AuxFolhas!$A:$E,5,FALSE),"")</f>
        <v>600</v>
      </c>
      <c r="L334">
        <f>IFERROR(VLOOKUP(CONCATENATE($C334,$D334,L$1,$E334),AuxFolhas!$A:$E,5,FALSE),"")</f>
        <v>600</v>
      </c>
      <c r="M334">
        <f>IFERROR(VLOOKUP(CONCATENATE($C334,$D334,M$1,$E334),AuxFolhas!$A:$E,5,FALSE),"")</f>
        <v>600</v>
      </c>
      <c r="N334">
        <f>IFERROR(VLOOKUP(CONCATENATE($C334,$D334,N$1,$E334),AuxFolhas!$A:$E,5,FALSE),"")</f>
        <v>600</v>
      </c>
      <c r="O334">
        <f>IFERROR(VLOOKUP(CONCATENATE($C334,$D334,O$1,$E334),AuxFolhas!$A:$E,5,FALSE),"")</f>
        <v>600</v>
      </c>
      <c r="P334">
        <f>IFERROR(VLOOKUP(CONCATENATE($C334,$D334,P$1,$E334),AuxFolhas!$A:$E,5,FALSE),"")</f>
        <v>600</v>
      </c>
      <c r="Q334">
        <f>IFERROR(VLOOKUP(CONCATENATE($C334,$D334,Q$1,$E334),AuxFolhas!$A:$E,5,FALSE),"")</f>
        <v>600</v>
      </c>
      <c r="R334">
        <f>IFERROR(VLOOKUP(CONCATENATE($C334,$D334,R$1,$E334),AuxFolhas!$A:$E,5,FALSE),"")</f>
        <v>600</v>
      </c>
      <c r="S334" t="str">
        <f>IFERROR(VLOOKUP(CONCATENATE($C334,$D334,S$1,$E334),AuxFolhas!$A:$E,5,FALSE),"")</f>
        <v/>
      </c>
      <c r="T334" t="str">
        <f>IFERROR(VLOOKUP(CONCATENATE($C334,$D334,T$1,$E334),AuxFolhas!$A:$E,5,FALSE),"")</f>
        <v/>
      </c>
      <c r="U334">
        <f t="shared" si="23"/>
        <v>1</v>
      </c>
    </row>
    <row r="335" spans="1:21" hidden="1">
      <c r="A335" t="str">
        <f t="shared" si="21"/>
        <v>14.1-13</v>
      </c>
      <c r="B335">
        <f t="shared" si="22"/>
        <v>13</v>
      </c>
      <c r="C335">
        <v>14</v>
      </c>
      <c r="D335" t="s">
        <v>2378</v>
      </c>
      <c r="E335" t="s">
        <v>1112</v>
      </c>
      <c r="F335" t="s">
        <v>1163</v>
      </c>
      <c r="H335">
        <f t="shared" si="24"/>
        <v>6000</v>
      </c>
      <c r="I335" t="str">
        <f>IFERROR(VLOOKUP(CONCATENATE($C335,$D335,I$1,$E335),AuxFolhas!$A:$E,5,FALSE),"")</f>
        <v/>
      </c>
      <c r="J335" t="str">
        <f>IFERROR(VLOOKUP(CONCATENATE($C335,$D335,J$1,$E335),AuxFolhas!$A:$E,5,FALSE),"")</f>
        <v/>
      </c>
      <c r="K335">
        <f>IFERROR(VLOOKUP(CONCATENATE($C335,$D335,K$1,$E335),AuxFolhas!$A:$E,5,FALSE),"")</f>
        <v>600</v>
      </c>
      <c r="L335">
        <f>IFERROR(VLOOKUP(CONCATENATE($C335,$D335,L$1,$E335),AuxFolhas!$A:$E,5,FALSE),"")</f>
        <v>600</v>
      </c>
      <c r="M335">
        <f>IFERROR(VLOOKUP(CONCATENATE($C335,$D335,M$1,$E335),AuxFolhas!$A:$E,5,FALSE),"")</f>
        <v>600</v>
      </c>
      <c r="N335">
        <f>IFERROR(VLOOKUP(CONCATENATE($C335,$D335,N$1,$E335),AuxFolhas!$A:$E,5,FALSE),"")</f>
        <v>600</v>
      </c>
      <c r="O335">
        <f>IFERROR(VLOOKUP(CONCATENATE($C335,$D335,O$1,$E335),AuxFolhas!$A:$E,5,FALSE),"")</f>
        <v>600</v>
      </c>
      <c r="P335">
        <f>IFERROR(VLOOKUP(CONCATENATE($C335,$D335,P$1,$E335),AuxFolhas!$A:$E,5,FALSE),"")</f>
        <v>600</v>
      </c>
      <c r="Q335">
        <f>IFERROR(VLOOKUP(CONCATENATE($C335,$D335,Q$1,$E335),AuxFolhas!$A:$E,5,FALSE),"")</f>
        <v>600</v>
      </c>
      <c r="R335">
        <f>IFERROR(VLOOKUP(CONCATENATE($C335,$D335,R$1,$E335),AuxFolhas!$A:$E,5,FALSE),"")</f>
        <v>600</v>
      </c>
      <c r="S335">
        <f>IFERROR(VLOOKUP(CONCATENATE($C335,$D335,S$1,$E335),AuxFolhas!$A:$E,5,FALSE),"")</f>
        <v>600</v>
      </c>
      <c r="T335">
        <f>IFERROR(VLOOKUP(CONCATENATE($C335,$D335,T$1,$E335),AuxFolhas!$A:$E,5,FALSE),"")</f>
        <v>600</v>
      </c>
      <c r="U335">
        <f t="shared" si="23"/>
        <v>1</v>
      </c>
    </row>
    <row r="336" spans="1:21" hidden="1">
      <c r="A336" t="str">
        <f t="shared" si="21"/>
        <v>14.1-14</v>
      </c>
      <c r="B336">
        <f t="shared" si="22"/>
        <v>14</v>
      </c>
      <c r="C336">
        <v>14</v>
      </c>
      <c r="D336" t="s">
        <v>1369</v>
      </c>
      <c r="E336" t="s">
        <v>1112</v>
      </c>
      <c r="F336" t="s">
        <v>1163</v>
      </c>
      <c r="H336">
        <f t="shared" si="24"/>
        <v>600</v>
      </c>
      <c r="I336">
        <f>IFERROR(VLOOKUP(CONCATENATE($C336,$D336,I$1,$E336),AuxFolhas!$A:$E,5,FALSE),"")</f>
        <v>600</v>
      </c>
      <c r="J336" t="str">
        <f>IFERROR(VLOOKUP(CONCATENATE($C336,$D336,J$1,$E336),AuxFolhas!$A:$E,5,FALSE),"")</f>
        <v/>
      </c>
      <c r="K336" t="str">
        <f>IFERROR(VLOOKUP(CONCATENATE($C336,$D336,K$1,$E336),AuxFolhas!$A:$E,5,FALSE),"")</f>
        <v/>
      </c>
      <c r="L336" t="str">
        <f>IFERROR(VLOOKUP(CONCATENATE($C336,$D336,L$1,$E336),AuxFolhas!$A:$E,5,FALSE),"")</f>
        <v/>
      </c>
      <c r="M336" t="str">
        <f>IFERROR(VLOOKUP(CONCATENATE($C336,$D336,M$1,$E336),AuxFolhas!$A:$E,5,FALSE),"")</f>
        <v/>
      </c>
      <c r="N336" t="str">
        <f>IFERROR(VLOOKUP(CONCATENATE($C336,$D336,N$1,$E336),AuxFolhas!$A:$E,5,FALSE),"")</f>
        <v/>
      </c>
      <c r="O336" t="str">
        <f>IFERROR(VLOOKUP(CONCATENATE($C336,$D336,O$1,$E336),AuxFolhas!$A:$E,5,FALSE),"")</f>
        <v/>
      </c>
      <c r="P336" t="str">
        <f>IFERROR(VLOOKUP(CONCATENATE($C336,$D336,P$1,$E336),AuxFolhas!$A:$E,5,FALSE),"")</f>
        <v/>
      </c>
      <c r="Q336" t="str">
        <f>IFERROR(VLOOKUP(CONCATENATE($C336,$D336,Q$1,$E336),AuxFolhas!$A:$E,5,FALSE),"")</f>
        <v/>
      </c>
      <c r="R336" t="str">
        <f>IFERROR(VLOOKUP(CONCATENATE($C336,$D336,R$1,$E336),AuxFolhas!$A:$E,5,FALSE),"")</f>
        <v/>
      </c>
      <c r="S336" t="str">
        <f>IFERROR(VLOOKUP(CONCATENATE($C336,$D336,S$1,$E336),AuxFolhas!$A:$E,5,FALSE),"")</f>
        <v/>
      </c>
      <c r="T336" t="str">
        <f>IFERROR(VLOOKUP(CONCATENATE($C336,$D336,T$1,$E336),AuxFolhas!$A:$E,5,FALSE),"")</f>
        <v/>
      </c>
      <c r="U336">
        <f t="shared" si="23"/>
        <v>2</v>
      </c>
    </row>
    <row r="337" spans="1:21" hidden="1">
      <c r="A337" t="str">
        <f t="shared" si="21"/>
        <v>14.1-15</v>
      </c>
      <c r="B337">
        <f t="shared" si="22"/>
        <v>15</v>
      </c>
      <c r="C337">
        <v>14</v>
      </c>
      <c r="D337" t="s">
        <v>2379</v>
      </c>
      <c r="E337" t="s">
        <v>1112</v>
      </c>
      <c r="F337" t="s">
        <v>1163</v>
      </c>
      <c r="H337">
        <f t="shared" si="24"/>
        <v>4800</v>
      </c>
      <c r="I337" t="str">
        <f>IFERROR(VLOOKUP(CONCATENATE($C337,$D337,I$1,$E337),AuxFolhas!$A:$E,5,FALSE),"")</f>
        <v/>
      </c>
      <c r="J337" t="str">
        <f>IFERROR(VLOOKUP(CONCATENATE($C337,$D337,J$1,$E337),AuxFolhas!$A:$E,5,FALSE),"")</f>
        <v/>
      </c>
      <c r="K337" t="str">
        <f>IFERROR(VLOOKUP(CONCATENATE($C337,$D337,K$1,$E337),AuxFolhas!$A:$E,5,FALSE),"")</f>
        <v/>
      </c>
      <c r="L337" t="str">
        <f>IFERROR(VLOOKUP(CONCATENATE($C337,$D337,L$1,$E337),AuxFolhas!$A:$E,5,FALSE),"")</f>
        <v/>
      </c>
      <c r="M337">
        <f>IFERROR(VLOOKUP(CONCATENATE($C337,$D337,M$1,$E337),AuxFolhas!$A:$E,5,FALSE),"")</f>
        <v>600</v>
      </c>
      <c r="N337">
        <f>IFERROR(VLOOKUP(CONCATENATE($C337,$D337,N$1,$E337),AuxFolhas!$A:$E,5,FALSE),"")</f>
        <v>600</v>
      </c>
      <c r="O337">
        <f>IFERROR(VLOOKUP(CONCATENATE($C337,$D337,O$1,$E337),AuxFolhas!$A:$E,5,FALSE),"")</f>
        <v>600</v>
      </c>
      <c r="P337">
        <f>IFERROR(VLOOKUP(CONCATENATE($C337,$D337,P$1,$E337),AuxFolhas!$A:$E,5,FALSE),"")</f>
        <v>600</v>
      </c>
      <c r="Q337">
        <f>IFERROR(VLOOKUP(CONCATENATE($C337,$D337,Q$1,$E337),AuxFolhas!$A:$E,5,FALSE),"")</f>
        <v>600</v>
      </c>
      <c r="R337">
        <f>IFERROR(VLOOKUP(CONCATENATE($C337,$D337,R$1,$E337),AuxFolhas!$A:$E,5,FALSE),"")</f>
        <v>600</v>
      </c>
      <c r="S337">
        <f>IFERROR(VLOOKUP(CONCATENATE($C337,$D337,S$1,$E337),AuxFolhas!$A:$E,5,FALSE),"")</f>
        <v>600</v>
      </c>
      <c r="T337">
        <f>IFERROR(VLOOKUP(CONCATENATE($C337,$D337,T$1,$E337),AuxFolhas!$A:$E,5,FALSE),"")</f>
        <v>600</v>
      </c>
      <c r="U337">
        <f t="shared" si="23"/>
        <v>1</v>
      </c>
    </row>
    <row r="338" spans="1:21" hidden="1">
      <c r="A338" t="str">
        <f t="shared" si="21"/>
        <v>14.1-16</v>
      </c>
      <c r="B338">
        <f t="shared" si="22"/>
        <v>16</v>
      </c>
      <c r="C338">
        <v>14</v>
      </c>
      <c r="D338" t="s">
        <v>1370</v>
      </c>
      <c r="E338" t="s">
        <v>1112</v>
      </c>
      <c r="F338" t="s">
        <v>1163</v>
      </c>
      <c r="H338">
        <f t="shared" si="24"/>
        <v>600</v>
      </c>
      <c r="I338">
        <f>IFERROR(VLOOKUP(CONCATENATE($C338,$D338,I$1,$E338),AuxFolhas!$A:$E,5,FALSE),"")</f>
        <v>600</v>
      </c>
      <c r="J338" t="str">
        <f>IFERROR(VLOOKUP(CONCATENATE($C338,$D338,J$1,$E338),AuxFolhas!$A:$E,5,FALSE),"")</f>
        <v/>
      </c>
      <c r="K338" t="str">
        <f>IFERROR(VLOOKUP(CONCATENATE($C338,$D338,K$1,$E338),AuxFolhas!$A:$E,5,FALSE),"")</f>
        <v/>
      </c>
      <c r="L338" t="str">
        <f>IFERROR(VLOOKUP(CONCATENATE($C338,$D338,L$1,$E338),AuxFolhas!$A:$E,5,FALSE),"")</f>
        <v/>
      </c>
      <c r="M338" t="str">
        <f>IFERROR(VLOOKUP(CONCATENATE($C338,$D338,M$1,$E338),AuxFolhas!$A:$E,5,FALSE),"")</f>
        <v/>
      </c>
      <c r="N338" t="str">
        <f>IFERROR(VLOOKUP(CONCATENATE($C338,$D338,N$1,$E338),AuxFolhas!$A:$E,5,FALSE),"")</f>
        <v/>
      </c>
      <c r="O338" t="str">
        <f>IFERROR(VLOOKUP(CONCATENATE($C338,$D338,O$1,$E338),AuxFolhas!$A:$E,5,FALSE),"")</f>
        <v/>
      </c>
      <c r="P338" t="str">
        <f>IFERROR(VLOOKUP(CONCATENATE($C338,$D338,P$1,$E338),AuxFolhas!$A:$E,5,FALSE),"")</f>
        <v/>
      </c>
      <c r="Q338" t="str">
        <f>IFERROR(VLOOKUP(CONCATENATE($C338,$D338,Q$1,$E338),AuxFolhas!$A:$E,5,FALSE),"")</f>
        <v/>
      </c>
      <c r="R338" t="str">
        <f>IFERROR(VLOOKUP(CONCATENATE($C338,$D338,R$1,$E338),AuxFolhas!$A:$E,5,FALSE),"")</f>
        <v/>
      </c>
      <c r="S338" t="str">
        <f>IFERROR(VLOOKUP(CONCATENATE($C338,$D338,S$1,$E338),AuxFolhas!$A:$E,5,FALSE),"")</f>
        <v/>
      </c>
      <c r="T338" t="str">
        <f>IFERROR(VLOOKUP(CONCATENATE($C338,$D338,T$1,$E338),AuxFolhas!$A:$E,5,FALSE),"")</f>
        <v/>
      </c>
      <c r="U338">
        <f t="shared" si="23"/>
        <v>1</v>
      </c>
    </row>
    <row r="339" spans="1:21" hidden="1">
      <c r="A339" t="str">
        <f t="shared" si="21"/>
        <v>14.1-17</v>
      </c>
      <c r="B339">
        <f t="shared" si="22"/>
        <v>17</v>
      </c>
      <c r="C339">
        <v>14</v>
      </c>
      <c r="D339" t="s">
        <v>1371</v>
      </c>
      <c r="E339" t="s">
        <v>1112</v>
      </c>
      <c r="F339" t="s">
        <v>1163</v>
      </c>
      <c r="H339">
        <f t="shared" si="24"/>
        <v>600</v>
      </c>
      <c r="I339">
        <f>IFERROR(VLOOKUP(CONCATENATE($C339,$D339,I$1,$E339),AuxFolhas!$A:$E,5,FALSE),"")</f>
        <v>600</v>
      </c>
      <c r="J339" t="str">
        <f>IFERROR(VLOOKUP(CONCATENATE($C339,$D339,J$1,$E339),AuxFolhas!$A:$E,5,FALSE),"")</f>
        <v/>
      </c>
      <c r="K339" t="str">
        <f>IFERROR(VLOOKUP(CONCATENATE($C339,$D339,K$1,$E339),AuxFolhas!$A:$E,5,FALSE),"")</f>
        <v/>
      </c>
      <c r="L339" t="str">
        <f>IFERROR(VLOOKUP(CONCATENATE($C339,$D339,L$1,$E339),AuxFolhas!$A:$E,5,FALSE),"")</f>
        <v/>
      </c>
      <c r="M339" t="str">
        <f>IFERROR(VLOOKUP(CONCATENATE($C339,$D339,M$1,$E339),AuxFolhas!$A:$E,5,FALSE),"")</f>
        <v/>
      </c>
      <c r="N339" t="str">
        <f>IFERROR(VLOOKUP(CONCATENATE($C339,$D339,N$1,$E339),AuxFolhas!$A:$E,5,FALSE),"")</f>
        <v/>
      </c>
      <c r="O339" t="str">
        <f>IFERROR(VLOOKUP(CONCATENATE($C339,$D339,O$1,$E339),AuxFolhas!$A:$E,5,FALSE),"")</f>
        <v/>
      </c>
      <c r="P339" t="str">
        <f>IFERROR(VLOOKUP(CONCATENATE($C339,$D339,P$1,$E339),AuxFolhas!$A:$E,5,FALSE),"")</f>
        <v/>
      </c>
      <c r="Q339" t="str">
        <f>IFERROR(VLOOKUP(CONCATENATE($C339,$D339,Q$1,$E339),AuxFolhas!$A:$E,5,FALSE),"")</f>
        <v/>
      </c>
      <c r="R339" t="str">
        <f>IFERROR(VLOOKUP(CONCATENATE($C339,$D339,R$1,$E339),AuxFolhas!$A:$E,5,FALSE),"")</f>
        <v/>
      </c>
      <c r="S339" t="str">
        <f>IFERROR(VLOOKUP(CONCATENATE($C339,$D339,S$1,$E339),AuxFolhas!$A:$E,5,FALSE),"")</f>
        <v/>
      </c>
      <c r="T339" t="str">
        <f>IFERROR(VLOOKUP(CONCATENATE($C339,$D339,T$1,$E339),AuxFolhas!$A:$E,5,FALSE),"")</f>
        <v/>
      </c>
      <c r="U339">
        <f t="shared" si="23"/>
        <v>1</v>
      </c>
    </row>
    <row r="340" spans="1:21" hidden="1">
      <c r="A340" t="str">
        <f t="shared" si="21"/>
        <v>14.1-18</v>
      </c>
      <c r="B340">
        <f t="shared" si="22"/>
        <v>18</v>
      </c>
      <c r="C340">
        <v>14</v>
      </c>
      <c r="D340" t="s">
        <v>2380</v>
      </c>
      <c r="E340" t="s">
        <v>1112</v>
      </c>
      <c r="F340" t="s">
        <v>1163</v>
      </c>
      <c r="H340">
        <f t="shared" si="24"/>
        <v>6000</v>
      </c>
      <c r="I340" t="str">
        <f>IFERROR(VLOOKUP(CONCATENATE($C340,$D340,I$1,$E340),AuxFolhas!$A:$E,5,FALSE),"")</f>
        <v/>
      </c>
      <c r="J340" t="str">
        <f>IFERROR(VLOOKUP(CONCATENATE($C340,$D340,J$1,$E340),AuxFolhas!$A:$E,5,FALSE),"")</f>
        <v/>
      </c>
      <c r="K340">
        <f>IFERROR(VLOOKUP(CONCATENATE($C340,$D340,K$1,$E340),AuxFolhas!$A:$E,5,FALSE),"")</f>
        <v>600</v>
      </c>
      <c r="L340">
        <f>IFERROR(VLOOKUP(CONCATENATE($C340,$D340,L$1,$E340),AuxFolhas!$A:$E,5,FALSE),"")</f>
        <v>600</v>
      </c>
      <c r="M340">
        <f>IFERROR(VLOOKUP(CONCATENATE($C340,$D340,M$1,$E340),AuxFolhas!$A:$E,5,FALSE),"")</f>
        <v>600</v>
      </c>
      <c r="N340">
        <f>IFERROR(VLOOKUP(CONCATENATE($C340,$D340,N$1,$E340),AuxFolhas!$A:$E,5,FALSE),"")</f>
        <v>600</v>
      </c>
      <c r="O340">
        <f>IFERROR(VLOOKUP(CONCATENATE($C340,$D340,O$1,$E340),AuxFolhas!$A:$E,5,FALSE),"")</f>
        <v>600</v>
      </c>
      <c r="P340">
        <f>IFERROR(VLOOKUP(CONCATENATE($C340,$D340,P$1,$E340),AuxFolhas!$A:$E,5,FALSE),"")</f>
        <v>600</v>
      </c>
      <c r="Q340">
        <f>IFERROR(VLOOKUP(CONCATENATE($C340,$D340,Q$1,$E340),AuxFolhas!$A:$E,5,FALSE),"")</f>
        <v>600</v>
      </c>
      <c r="R340">
        <f>IFERROR(VLOOKUP(CONCATENATE($C340,$D340,R$1,$E340),AuxFolhas!$A:$E,5,FALSE),"")</f>
        <v>600</v>
      </c>
      <c r="S340">
        <f>IFERROR(VLOOKUP(CONCATENATE($C340,$D340,S$1,$E340),AuxFolhas!$A:$E,5,FALSE),"")</f>
        <v>600</v>
      </c>
      <c r="T340">
        <f>IFERROR(VLOOKUP(CONCATENATE($C340,$D340,T$1,$E340),AuxFolhas!$A:$E,5,FALSE),"")</f>
        <v>600</v>
      </c>
      <c r="U340">
        <f t="shared" si="23"/>
        <v>1</v>
      </c>
    </row>
    <row r="341" spans="1:21" hidden="1">
      <c r="A341" t="str">
        <f t="shared" si="21"/>
        <v>14.1-19</v>
      </c>
      <c r="B341">
        <f t="shared" si="22"/>
        <v>19</v>
      </c>
      <c r="C341">
        <v>14</v>
      </c>
      <c r="D341" t="s">
        <v>1372</v>
      </c>
      <c r="E341" t="s">
        <v>1112</v>
      </c>
      <c r="F341" t="s">
        <v>1163</v>
      </c>
      <c r="H341">
        <f t="shared" si="24"/>
        <v>1800</v>
      </c>
      <c r="I341">
        <f>IFERROR(VLOOKUP(CONCATENATE($C341,$D341,I$1,$E341),AuxFolhas!$A:$E,5,FALSE),"")</f>
        <v>600</v>
      </c>
      <c r="J341">
        <f>IFERROR(VLOOKUP(CONCATENATE($C341,$D341,J$1,$E341),AuxFolhas!$A:$E,5,FALSE),"")</f>
        <v>600</v>
      </c>
      <c r="K341">
        <f>IFERROR(VLOOKUP(CONCATENATE($C341,$D341,K$1,$E341),AuxFolhas!$A:$E,5,FALSE),"")</f>
        <v>600</v>
      </c>
      <c r="L341" t="str">
        <f>IFERROR(VLOOKUP(CONCATENATE($C341,$D341,L$1,$E341),AuxFolhas!$A:$E,5,FALSE),"")</f>
        <v/>
      </c>
      <c r="M341" t="str">
        <f>IFERROR(VLOOKUP(CONCATENATE($C341,$D341,M$1,$E341),AuxFolhas!$A:$E,5,FALSE),"")</f>
        <v/>
      </c>
      <c r="N341" t="str">
        <f>IFERROR(VLOOKUP(CONCATENATE($C341,$D341,N$1,$E341),AuxFolhas!$A:$E,5,FALSE),"")</f>
        <v/>
      </c>
      <c r="O341" t="str">
        <f>IFERROR(VLOOKUP(CONCATENATE($C341,$D341,O$1,$E341),AuxFolhas!$A:$E,5,FALSE),"")</f>
        <v/>
      </c>
      <c r="P341" t="str">
        <f>IFERROR(VLOOKUP(CONCATENATE($C341,$D341,P$1,$E341),AuxFolhas!$A:$E,5,FALSE),"")</f>
        <v/>
      </c>
      <c r="Q341" t="str">
        <f>IFERROR(VLOOKUP(CONCATENATE($C341,$D341,Q$1,$E341),AuxFolhas!$A:$E,5,FALSE),"")</f>
        <v/>
      </c>
      <c r="R341" t="str">
        <f>IFERROR(VLOOKUP(CONCATENATE($C341,$D341,R$1,$E341),AuxFolhas!$A:$E,5,FALSE),"")</f>
        <v/>
      </c>
      <c r="S341" t="str">
        <f>IFERROR(VLOOKUP(CONCATENATE($C341,$D341,S$1,$E341),AuxFolhas!$A:$E,5,FALSE),"")</f>
        <v/>
      </c>
      <c r="T341" t="str">
        <f>IFERROR(VLOOKUP(CONCATENATE($C341,$D341,T$1,$E341),AuxFolhas!$A:$E,5,FALSE),"")</f>
        <v/>
      </c>
      <c r="U341">
        <f t="shared" si="23"/>
        <v>1</v>
      </c>
    </row>
    <row r="342" spans="1:21" hidden="1">
      <c r="A342" t="str">
        <f t="shared" si="21"/>
        <v>14.1-20</v>
      </c>
      <c r="B342">
        <f t="shared" si="22"/>
        <v>20</v>
      </c>
      <c r="C342">
        <v>14</v>
      </c>
      <c r="D342" t="s">
        <v>1373</v>
      </c>
      <c r="E342" t="s">
        <v>1112</v>
      </c>
      <c r="F342" t="s">
        <v>1163</v>
      </c>
      <c r="H342">
        <f t="shared" si="24"/>
        <v>7200</v>
      </c>
      <c r="I342">
        <f>IFERROR(VLOOKUP(CONCATENATE($C342,$D342,I$1,$E342),AuxFolhas!$A:$E,5,FALSE),"")</f>
        <v>600</v>
      </c>
      <c r="J342">
        <f>IFERROR(VLOOKUP(CONCATENATE($C342,$D342,J$1,$E342),AuxFolhas!$A:$E,5,FALSE),"")</f>
        <v>600</v>
      </c>
      <c r="K342">
        <f>IFERROR(VLOOKUP(CONCATENATE($C342,$D342,K$1,$E342),AuxFolhas!$A:$E,5,FALSE),"")</f>
        <v>600</v>
      </c>
      <c r="L342">
        <f>IFERROR(VLOOKUP(CONCATENATE($C342,$D342,L$1,$E342),AuxFolhas!$A:$E,5,FALSE),"")</f>
        <v>600</v>
      </c>
      <c r="M342">
        <f>IFERROR(VLOOKUP(CONCATENATE($C342,$D342,M$1,$E342),AuxFolhas!$A:$E,5,FALSE),"")</f>
        <v>600</v>
      </c>
      <c r="N342">
        <f>IFERROR(VLOOKUP(CONCATENATE($C342,$D342,N$1,$E342),AuxFolhas!$A:$E,5,FALSE),"")</f>
        <v>600</v>
      </c>
      <c r="O342">
        <f>IFERROR(VLOOKUP(CONCATENATE($C342,$D342,O$1,$E342),AuxFolhas!$A:$E,5,FALSE),"")</f>
        <v>600</v>
      </c>
      <c r="P342">
        <f>IFERROR(VLOOKUP(CONCATENATE($C342,$D342,P$1,$E342),AuxFolhas!$A:$E,5,FALSE),"")</f>
        <v>600</v>
      </c>
      <c r="Q342">
        <f>IFERROR(VLOOKUP(CONCATENATE($C342,$D342,Q$1,$E342),AuxFolhas!$A:$E,5,FALSE),"")</f>
        <v>600</v>
      </c>
      <c r="R342">
        <f>IFERROR(VLOOKUP(CONCATENATE($C342,$D342,R$1,$E342),AuxFolhas!$A:$E,5,FALSE),"")</f>
        <v>600</v>
      </c>
      <c r="S342">
        <f>IFERROR(VLOOKUP(CONCATENATE($C342,$D342,S$1,$E342),AuxFolhas!$A:$E,5,FALSE),"")</f>
        <v>600</v>
      </c>
      <c r="T342">
        <f>IFERROR(VLOOKUP(CONCATENATE($C342,$D342,T$1,$E342),AuxFolhas!$A:$E,5,FALSE),"")</f>
        <v>600</v>
      </c>
      <c r="U342">
        <f t="shared" si="23"/>
        <v>1</v>
      </c>
    </row>
    <row r="343" spans="1:21" hidden="1">
      <c r="A343" t="str">
        <f t="shared" si="21"/>
        <v>14.1-21</v>
      </c>
      <c r="B343">
        <f t="shared" si="22"/>
        <v>21</v>
      </c>
      <c r="C343">
        <v>14</v>
      </c>
      <c r="D343" t="s">
        <v>2381</v>
      </c>
      <c r="E343" t="s">
        <v>1112</v>
      </c>
      <c r="F343" t="s">
        <v>1163</v>
      </c>
      <c r="H343">
        <f t="shared" si="24"/>
        <v>6000</v>
      </c>
      <c r="I343" t="str">
        <f>IFERROR(VLOOKUP(CONCATENATE($C343,$D343,I$1,$E343),AuxFolhas!$A:$E,5,FALSE),"")</f>
        <v/>
      </c>
      <c r="J343" t="str">
        <f>IFERROR(VLOOKUP(CONCATENATE($C343,$D343,J$1,$E343),AuxFolhas!$A:$E,5,FALSE),"")</f>
        <v/>
      </c>
      <c r="K343">
        <f>IFERROR(VLOOKUP(CONCATENATE($C343,$D343,K$1,$E343),AuxFolhas!$A:$E,5,FALSE),"")</f>
        <v>600</v>
      </c>
      <c r="L343">
        <f>IFERROR(VLOOKUP(CONCATENATE($C343,$D343,L$1,$E343),AuxFolhas!$A:$E,5,FALSE),"")</f>
        <v>600</v>
      </c>
      <c r="M343">
        <f>IFERROR(VLOOKUP(CONCATENATE($C343,$D343,M$1,$E343),AuxFolhas!$A:$E,5,FALSE),"")</f>
        <v>600</v>
      </c>
      <c r="N343">
        <f>IFERROR(VLOOKUP(CONCATENATE($C343,$D343,N$1,$E343),AuxFolhas!$A:$E,5,FALSE),"")</f>
        <v>600</v>
      </c>
      <c r="O343">
        <f>IFERROR(VLOOKUP(CONCATENATE($C343,$D343,O$1,$E343),AuxFolhas!$A:$E,5,FALSE),"")</f>
        <v>600</v>
      </c>
      <c r="P343">
        <f>IFERROR(VLOOKUP(CONCATENATE($C343,$D343,P$1,$E343),AuxFolhas!$A:$E,5,FALSE),"")</f>
        <v>600</v>
      </c>
      <c r="Q343">
        <f>IFERROR(VLOOKUP(CONCATENATE($C343,$D343,Q$1,$E343),AuxFolhas!$A:$E,5,FALSE),"")</f>
        <v>600</v>
      </c>
      <c r="R343">
        <f>IFERROR(VLOOKUP(CONCATENATE($C343,$D343,R$1,$E343),AuxFolhas!$A:$E,5,FALSE),"")</f>
        <v>600</v>
      </c>
      <c r="S343">
        <f>IFERROR(VLOOKUP(CONCATENATE($C343,$D343,S$1,$E343),AuxFolhas!$A:$E,5,FALSE),"")</f>
        <v>600</v>
      </c>
      <c r="T343">
        <f>IFERROR(VLOOKUP(CONCATENATE($C343,$D343,T$1,$E343),AuxFolhas!$A:$E,5,FALSE),"")</f>
        <v>600</v>
      </c>
      <c r="U343">
        <f t="shared" si="23"/>
        <v>1</v>
      </c>
    </row>
    <row r="344" spans="1:21" hidden="1">
      <c r="A344" t="str">
        <f t="shared" si="21"/>
        <v>14.1-22</v>
      </c>
      <c r="B344">
        <f t="shared" si="22"/>
        <v>22</v>
      </c>
      <c r="C344">
        <v>14</v>
      </c>
      <c r="D344" t="s">
        <v>1374</v>
      </c>
      <c r="E344" t="s">
        <v>1114</v>
      </c>
      <c r="F344" t="s">
        <v>1163</v>
      </c>
      <c r="H344">
        <f t="shared" si="24"/>
        <v>26760</v>
      </c>
      <c r="I344">
        <f>IFERROR(VLOOKUP(CONCATENATE($C344,$D344,I$1,$E344),AuxFolhas!$A:$E,5,FALSE),"")</f>
        <v>2230</v>
      </c>
      <c r="J344">
        <f>IFERROR(VLOOKUP(CONCATENATE($C344,$D344,J$1,$E344),AuxFolhas!$A:$E,5,FALSE),"")</f>
        <v>2230</v>
      </c>
      <c r="K344">
        <f>IFERROR(VLOOKUP(CONCATENATE($C344,$D344,K$1,$E344),AuxFolhas!$A:$E,5,FALSE),"")</f>
        <v>2230</v>
      </c>
      <c r="L344">
        <f>IFERROR(VLOOKUP(CONCATENATE($C344,$D344,L$1,$E344),AuxFolhas!$A:$E,5,FALSE),"")</f>
        <v>2230</v>
      </c>
      <c r="M344">
        <f>IFERROR(VLOOKUP(CONCATENATE($C344,$D344,M$1,$E344),AuxFolhas!$A:$E,5,FALSE),"")</f>
        <v>2230</v>
      </c>
      <c r="N344">
        <f>IFERROR(VLOOKUP(CONCATENATE($C344,$D344,N$1,$E344),AuxFolhas!$A:$E,5,FALSE),"")</f>
        <v>2230</v>
      </c>
      <c r="O344">
        <f>IFERROR(VLOOKUP(CONCATENATE($C344,$D344,O$1,$E344),AuxFolhas!$A:$E,5,FALSE),"")</f>
        <v>2230</v>
      </c>
      <c r="P344">
        <f>IFERROR(VLOOKUP(CONCATENATE($C344,$D344,P$1,$E344),AuxFolhas!$A:$E,5,FALSE),"")</f>
        <v>2230</v>
      </c>
      <c r="Q344">
        <f>IFERROR(VLOOKUP(CONCATENATE($C344,$D344,Q$1,$E344),AuxFolhas!$A:$E,5,FALSE),"")</f>
        <v>2230</v>
      </c>
      <c r="R344">
        <f>IFERROR(VLOOKUP(CONCATENATE($C344,$D344,R$1,$E344),AuxFolhas!$A:$E,5,FALSE),"")</f>
        <v>2230</v>
      </c>
      <c r="S344">
        <f>IFERROR(VLOOKUP(CONCATENATE($C344,$D344,S$1,$E344),AuxFolhas!$A:$E,5,FALSE),"")</f>
        <v>2230</v>
      </c>
      <c r="T344">
        <f>IFERROR(VLOOKUP(CONCATENATE($C344,$D344,T$1,$E344),AuxFolhas!$A:$E,5,FALSE),"")</f>
        <v>2230</v>
      </c>
      <c r="U344">
        <f t="shared" si="23"/>
        <v>1</v>
      </c>
    </row>
    <row r="345" spans="1:21" hidden="1">
      <c r="A345" t="str">
        <f t="shared" si="21"/>
        <v>14.1-23</v>
      </c>
      <c r="B345">
        <f t="shared" si="22"/>
        <v>23</v>
      </c>
      <c r="C345">
        <v>14</v>
      </c>
      <c r="D345" t="s">
        <v>2382</v>
      </c>
      <c r="E345" t="s">
        <v>1114</v>
      </c>
      <c r="F345" t="s">
        <v>1163</v>
      </c>
      <c r="H345">
        <f t="shared" si="24"/>
        <v>24530</v>
      </c>
      <c r="I345" t="str">
        <f>IFERROR(VLOOKUP(CONCATENATE($C345,$D345,I$1,$E345),AuxFolhas!$A:$E,5,FALSE),"")</f>
        <v/>
      </c>
      <c r="J345">
        <f>IFERROR(VLOOKUP(CONCATENATE($C345,$D345,J$1,$E345),AuxFolhas!$A:$E,5,FALSE),"")</f>
        <v>2230</v>
      </c>
      <c r="K345">
        <f>IFERROR(VLOOKUP(CONCATENATE($C345,$D345,K$1,$E345),AuxFolhas!$A:$E,5,FALSE),"")</f>
        <v>2230</v>
      </c>
      <c r="L345">
        <f>IFERROR(VLOOKUP(CONCATENATE($C345,$D345,L$1,$E345),AuxFolhas!$A:$E,5,FALSE),"")</f>
        <v>2230</v>
      </c>
      <c r="M345">
        <f>IFERROR(VLOOKUP(CONCATENATE($C345,$D345,M$1,$E345),AuxFolhas!$A:$E,5,FALSE),"")</f>
        <v>2230</v>
      </c>
      <c r="N345">
        <f>IFERROR(VLOOKUP(CONCATENATE($C345,$D345,N$1,$E345),AuxFolhas!$A:$E,5,FALSE),"")</f>
        <v>2230</v>
      </c>
      <c r="O345">
        <f>IFERROR(VLOOKUP(CONCATENATE($C345,$D345,O$1,$E345),AuxFolhas!$A:$E,5,FALSE),"")</f>
        <v>2230</v>
      </c>
      <c r="P345">
        <f>IFERROR(VLOOKUP(CONCATENATE($C345,$D345,P$1,$E345),AuxFolhas!$A:$E,5,FALSE),"")</f>
        <v>2230</v>
      </c>
      <c r="Q345">
        <f>IFERROR(VLOOKUP(CONCATENATE($C345,$D345,Q$1,$E345),AuxFolhas!$A:$E,5,FALSE),"")</f>
        <v>2230</v>
      </c>
      <c r="R345">
        <f>IFERROR(VLOOKUP(CONCATENATE($C345,$D345,R$1,$E345),AuxFolhas!$A:$E,5,FALSE),"")</f>
        <v>2230</v>
      </c>
      <c r="S345">
        <f>IFERROR(VLOOKUP(CONCATENATE($C345,$D345,S$1,$E345),AuxFolhas!$A:$E,5,FALSE),"")</f>
        <v>2230</v>
      </c>
      <c r="T345">
        <f>IFERROR(VLOOKUP(CONCATENATE($C345,$D345,T$1,$E345),AuxFolhas!$A:$E,5,FALSE),"")</f>
        <v>2230</v>
      </c>
      <c r="U345">
        <f t="shared" si="23"/>
        <v>1</v>
      </c>
    </row>
    <row r="346" spans="1:21" hidden="1">
      <c r="A346" t="str">
        <f t="shared" si="21"/>
        <v>14.1-24</v>
      </c>
      <c r="B346">
        <f t="shared" si="22"/>
        <v>24</v>
      </c>
      <c r="C346">
        <v>14</v>
      </c>
      <c r="D346" t="s">
        <v>2158</v>
      </c>
      <c r="E346" t="s">
        <v>1114</v>
      </c>
      <c r="F346" t="s">
        <v>1163</v>
      </c>
      <c r="H346">
        <f t="shared" si="24"/>
        <v>26760</v>
      </c>
      <c r="I346">
        <f>IFERROR(VLOOKUP(CONCATENATE($C346,$D346,I$1,$E346),AuxFolhas!$A:$E,5,FALSE),"")</f>
        <v>2230</v>
      </c>
      <c r="J346">
        <f>IFERROR(VLOOKUP(CONCATENATE($C346,$D346,J$1,$E346),AuxFolhas!$A:$E,5,FALSE),"")</f>
        <v>2230</v>
      </c>
      <c r="K346">
        <f>IFERROR(VLOOKUP(CONCATENATE($C346,$D346,K$1,$E346),AuxFolhas!$A:$E,5,FALSE),"")</f>
        <v>2230</v>
      </c>
      <c r="L346">
        <f>IFERROR(VLOOKUP(CONCATENATE($C346,$D346,L$1,$E346),AuxFolhas!$A:$E,5,FALSE),"")</f>
        <v>2230</v>
      </c>
      <c r="M346">
        <f>IFERROR(VLOOKUP(CONCATENATE($C346,$D346,M$1,$E346),AuxFolhas!$A:$E,5,FALSE),"")</f>
        <v>2230</v>
      </c>
      <c r="N346">
        <f>IFERROR(VLOOKUP(CONCATENATE($C346,$D346,N$1,$E346),AuxFolhas!$A:$E,5,FALSE),"")</f>
        <v>2230</v>
      </c>
      <c r="O346">
        <f>IFERROR(VLOOKUP(CONCATENATE($C346,$D346,O$1,$E346),AuxFolhas!$A:$E,5,FALSE),"")</f>
        <v>2230</v>
      </c>
      <c r="P346">
        <f>IFERROR(VLOOKUP(CONCATENATE($C346,$D346,P$1,$E346),AuxFolhas!$A:$E,5,FALSE),"")</f>
        <v>2230</v>
      </c>
      <c r="Q346">
        <f>IFERROR(VLOOKUP(CONCATENATE($C346,$D346,Q$1,$E346),AuxFolhas!$A:$E,5,FALSE),"")</f>
        <v>2230</v>
      </c>
      <c r="R346">
        <f>IFERROR(VLOOKUP(CONCATENATE($C346,$D346,R$1,$E346),AuxFolhas!$A:$E,5,FALSE),"")</f>
        <v>2230</v>
      </c>
      <c r="S346">
        <f>IFERROR(VLOOKUP(CONCATENATE($C346,$D346,S$1,$E346),AuxFolhas!$A:$E,5,FALSE),"")</f>
        <v>2230</v>
      </c>
      <c r="T346">
        <f>IFERROR(VLOOKUP(CONCATENATE($C346,$D346,T$1,$E346),AuxFolhas!$A:$E,5,FALSE),"")</f>
        <v>2230</v>
      </c>
      <c r="U346">
        <f t="shared" si="23"/>
        <v>1</v>
      </c>
    </row>
    <row r="347" spans="1:21" hidden="1">
      <c r="A347" t="str">
        <f t="shared" si="21"/>
        <v>14.1-25</v>
      </c>
      <c r="B347">
        <f t="shared" si="22"/>
        <v>25</v>
      </c>
      <c r="C347">
        <v>14</v>
      </c>
      <c r="D347" t="s">
        <v>1365</v>
      </c>
      <c r="E347" t="s">
        <v>1114</v>
      </c>
      <c r="F347" t="s">
        <v>1163</v>
      </c>
      <c r="H347">
        <f t="shared" si="24"/>
        <v>24530</v>
      </c>
      <c r="I347" t="str">
        <f>IFERROR(VLOOKUP(CONCATENATE($C347,$D347,I$1,$E347),AuxFolhas!$A:$E,5,FALSE),"")</f>
        <v/>
      </c>
      <c r="J347">
        <f>IFERROR(VLOOKUP(CONCATENATE($C347,$D347,J$1,$E347),AuxFolhas!$A:$E,5,FALSE),"")</f>
        <v>2230</v>
      </c>
      <c r="K347">
        <f>IFERROR(VLOOKUP(CONCATENATE($C347,$D347,K$1,$E347),AuxFolhas!$A:$E,5,FALSE),"")</f>
        <v>2230</v>
      </c>
      <c r="L347">
        <f>IFERROR(VLOOKUP(CONCATENATE($C347,$D347,L$1,$E347),AuxFolhas!$A:$E,5,FALSE),"")</f>
        <v>2230</v>
      </c>
      <c r="M347">
        <f>IFERROR(VLOOKUP(CONCATENATE($C347,$D347,M$1,$E347),AuxFolhas!$A:$E,5,FALSE),"")</f>
        <v>2230</v>
      </c>
      <c r="N347">
        <f>IFERROR(VLOOKUP(CONCATENATE($C347,$D347,N$1,$E347),AuxFolhas!$A:$E,5,FALSE),"")</f>
        <v>2230</v>
      </c>
      <c r="O347">
        <f>IFERROR(VLOOKUP(CONCATENATE($C347,$D347,O$1,$E347),AuxFolhas!$A:$E,5,FALSE),"")</f>
        <v>2230</v>
      </c>
      <c r="P347">
        <f>IFERROR(VLOOKUP(CONCATENATE($C347,$D347,P$1,$E347),AuxFolhas!$A:$E,5,FALSE),"")</f>
        <v>2230</v>
      </c>
      <c r="Q347">
        <f>IFERROR(VLOOKUP(CONCATENATE($C347,$D347,Q$1,$E347),AuxFolhas!$A:$E,5,FALSE),"")</f>
        <v>2230</v>
      </c>
      <c r="R347">
        <f>IFERROR(VLOOKUP(CONCATENATE($C347,$D347,R$1,$E347),AuxFolhas!$A:$E,5,FALSE),"")</f>
        <v>2230</v>
      </c>
      <c r="S347">
        <f>IFERROR(VLOOKUP(CONCATENATE($C347,$D347,S$1,$E347),AuxFolhas!$A:$E,5,FALSE),"")</f>
        <v>2230</v>
      </c>
      <c r="T347">
        <f>IFERROR(VLOOKUP(CONCATENATE($C347,$D347,T$1,$E347),AuxFolhas!$A:$E,5,FALSE),"")</f>
        <v>2230</v>
      </c>
      <c r="U347">
        <f t="shared" si="23"/>
        <v>2</v>
      </c>
    </row>
    <row r="348" spans="1:21" hidden="1">
      <c r="A348" t="str">
        <f t="shared" si="21"/>
        <v>14.1-26</v>
      </c>
      <c r="B348">
        <f t="shared" si="22"/>
        <v>26</v>
      </c>
      <c r="C348">
        <v>14</v>
      </c>
      <c r="D348" t="s">
        <v>1369</v>
      </c>
      <c r="E348" t="s">
        <v>1114</v>
      </c>
      <c r="F348" t="s">
        <v>1163</v>
      </c>
      <c r="H348">
        <f t="shared" si="24"/>
        <v>24530</v>
      </c>
      <c r="I348" t="str">
        <f>IFERROR(VLOOKUP(CONCATENATE($C348,$D348,I$1,$E348),AuxFolhas!$A:$E,5,FALSE),"")</f>
        <v/>
      </c>
      <c r="J348">
        <f>IFERROR(VLOOKUP(CONCATENATE($C348,$D348,J$1,$E348),AuxFolhas!$A:$E,5,FALSE),"")</f>
        <v>2230</v>
      </c>
      <c r="K348">
        <f>IFERROR(VLOOKUP(CONCATENATE($C348,$D348,K$1,$E348),AuxFolhas!$A:$E,5,FALSE),"")</f>
        <v>2230</v>
      </c>
      <c r="L348">
        <f>IFERROR(VLOOKUP(CONCATENATE($C348,$D348,L$1,$E348),AuxFolhas!$A:$E,5,FALSE),"")</f>
        <v>2230</v>
      </c>
      <c r="M348">
        <f>IFERROR(VLOOKUP(CONCATENATE($C348,$D348,M$1,$E348),AuxFolhas!$A:$E,5,FALSE),"")</f>
        <v>2230</v>
      </c>
      <c r="N348">
        <f>IFERROR(VLOOKUP(CONCATENATE($C348,$D348,N$1,$E348),AuxFolhas!$A:$E,5,FALSE),"")</f>
        <v>2230</v>
      </c>
      <c r="O348">
        <f>IFERROR(VLOOKUP(CONCATENATE($C348,$D348,O$1,$E348),AuxFolhas!$A:$E,5,FALSE),"")</f>
        <v>2230</v>
      </c>
      <c r="P348">
        <f>IFERROR(VLOOKUP(CONCATENATE($C348,$D348,P$1,$E348),AuxFolhas!$A:$E,5,FALSE),"")</f>
        <v>2230</v>
      </c>
      <c r="Q348">
        <f>IFERROR(VLOOKUP(CONCATENATE($C348,$D348,Q$1,$E348),AuxFolhas!$A:$E,5,FALSE),"")</f>
        <v>2230</v>
      </c>
      <c r="R348">
        <f>IFERROR(VLOOKUP(CONCATENATE($C348,$D348,R$1,$E348),AuxFolhas!$A:$E,5,FALSE),"")</f>
        <v>2230</v>
      </c>
      <c r="S348">
        <f>IFERROR(VLOOKUP(CONCATENATE($C348,$D348,S$1,$E348),AuxFolhas!$A:$E,5,FALSE),"")</f>
        <v>2230</v>
      </c>
      <c r="T348">
        <f>IFERROR(VLOOKUP(CONCATENATE($C348,$D348,T$1,$E348),AuxFolhas!$A:$E,5,FALSE),"")</f>
        <v>2230</v>
      </c>
      <c r="U348">
        <f t="shared" si="23"/>
        <v>2</v>
      </c>
    </row>
    <row r="349" spans="1:21" hidden="1">
      <c r="A349" t="str">
        <f t="shared" si="21"/>
        <v>14.1-27</v>
      </c>
      <c r="B349">
        <f t="shared" si="22"/>
        <v>27</v>
      </c>
      <c r="C349">
        <v>14</v>
      </c>
      <c r="D349" t="s">
        <v>1375</v>
      </c>
      <c r="E349" t="s">
        <v>1114</v>
      </c>
      <c r="F349" t="s">
        <v>1163</v>
      </c>
      <c r="H349">
        <f t="shared" si="24"/>
        <v>26760</v>
      </c>
      <c r="I349">
        <f>IFERROR(VLOOKUP(CONCATENATE($C349,$D349,I$1,$E349),AuxFolhas!$A:$E,5,FALSE),"")</f>
        <v>2230</v>
      </c>
      <c r="J349">
        <f>IFERROR(VLOOKUP(CONCATENATE($C349,$D349,J$1,$E349),AuxFolhas!$A:$E,5,FALSE),"")</f>
        <v>2230</v>
      </c>
      <c r="K349">
        <f>IFERROR(VLOOKUP(CONCATENATE($C349,$D349,K$1,$E349),AuxFolhas!$A:$E,5,FALSE),"")</f>
        <v>2230</v>
      </c>
      <c r="L349">
        <f>IFERROR(VLOOKUP(CONCATENATE($C349,$D349,L$1,$E349),AuxFolhas!$A:$E,5,FALSE),"")</f>
        <v>2230</v>
      </c>
      <c r="M349">
        <f>IFERROR(VLOOKUP(CONCATENATE($C349,$D349,M$1,$E349),AuxFolhas!$A:$E,5,FALSE),"")</f>
        <v>2230</v>
      </c>
      <c r="N349">
        <f>IFERROR(VLOOKUP(CONCATENATE($C349,$D349,N$1,$E349),AuxFolhas!$A:$E,5,FALSE),"")</f>
        <v>2230</v>
      </c>
      <c r="O349">
        <f>IFERROR(VLOOKUP(CONCATENATE($C349,$D349,O$1,$E349),AuxFolhas!$A:$E,5,FALSE),"")</f>
        <v>2230</v>
      </c>
      <c r="P349">
        <f>IFERROR(VLOOKUP(CONCATENATE($C349,$D349,P$1,$E349),AuxFolhas!$A:$E,5,FALSE),"")</f>
        <v>2230</v>
      </c>
      <c r="Q349">
        <f>IFERROR(VLOOKUP(CONCATENATE($C349,$D349,Q$1,$E349),AuxFolhas!$A:$E,5,FALSE),"")</f>
        <v>2230</v>
      </c>
      <c r="R349">
        <f>IFERROR(VLOOKUP(CONCATENATE($C349,$D349,R$1,$E349),AuxFolhas!$A:$E,5,FALSE),"")</f>
        <v>2230</v>
      </c>
      <c r="S349">
        <f>IFERROR(VLOOKUP(CONCATENATE($C349,$D349,S$1,$E349),AuxFolhas!$A:$E,5,FALSE),"")</f>
        <v>2230</v>
      </c>
      <c r="T349">
        <f>IFERROR(VLOOKUP(CONCATENATE($C349,$D349,T$1,$E349),AuxFolhas!$A:$E,5,FALSE),"")</f>
        <v>2230</v>
      </c>
      <c r="U349">
        <f t="shared" si="23"/>
        <v>1</v>
      </c>
    </row>
    <row r="350" spans="1:21" hidden="1">
      <c r="A350" t="str">
        <f t="shared" si="21"/>
        <v>14.1-28</v>
      </c>
      <c r="B350">
        <f t="shared" si="22"/>
        <v>28</v>
      </c>
      <c r="C350">
        <v>14</v>
      </c>
      <c r="D350" t="s">
        <v>1358</v>
      </c>
      <c r="E350" t="s">
        <v>1162</v>
      </c>
      <c r="F350" t="s">
        <v>1163</v>
      </c>
      <c r="H350">
        <f t="shared" si="24"/>
        <v>39360</v>
      </c>
      <c r="I350">
        <f>IFERROR(VLOOKUP(CONCATENATE($C350,$D350,I$1,$E350),AuxFolhas!$A:$E,5,FALSE),"")</f>
        <v>3280</v>
      </c>
      <c r="J350">
        <f>IFERROR(VLOOKUP(CONCATENATE($C350,$D350,J$1,$E350),AuxFolhas!$A:$E,5,FALSE),"")</f>
        <v>3280</v>
      </c>
      <c r="K350">
        <f>IFERROR(VLOOKUP(CONCATENATE($C350,$D350,K$1,$E350),AuxFolhas!$A:$E,5,FALSE),"")</f>
        <v>3280</v>
      </c>
      <c r="L350">
        <f>IFERROR(VLOOKUP(CONCATENATE($C350,$D350,L$1,$E350),AuxFolhas!$A:$E,5,FALSE),"")</f>
        <v>3280</v>
      </c>
      <c r="M350">
        <f>IFERROR(VLOOKUP(CONCATENATE($C350,$D350,M$1,$E350),AuxFolhas!$A:$E,5,FALSE),"")</f>
        <v>3280</v>
      </c>
      <c r="N350">
        <f>IFERROR(VLOOKUP(CONCATENATE($C350,$D350,N$1,$E350),AuxFolhas!$A:$E,5,FALSE),"")</f>
        <v>3280</v>
      </c>
      <c r="O350">
        <f>IFERROR(VLOOKUP(CONCATENATE($C350,$D350,O$1,$E350),AuxFolhas!$A:$E,5,FALSE),"")</f>
        <v>3280</v>
      </c>
      <c r="P350">
        <f>IFERROR(VLOOKUP(CONCATENATE($C350,$D350,P$1,$E350),AuxFolhas!$A:$E,5,FALSE),"")</f>
        <v>3280</v>
      </c>
      <c r="Q350">
        <f>IFERROR(VLOOKUP(CONCATENATE($C350,$D350,Q$1,$E350),AuxFolhas!$A:$E,5,FALSE),"")</f>
        <v>3280</v>
      </c>
      <c r="R350">
        <f>IFERROR(VLOOKUP(CONCATENATE($C350,$D350,R$1,$E350),AuxFolhas!$A:$E,5,FALSE),"")</f>
        <v>3280</v>
      </c>
      <c r="S350">
        <f>IFERROR(VLOOKUP(CONCATENATE($C350,$D350,S$1,$E350),AuxFolhas!$A:$E,5,FALSE),"")</f>
        <v>3280</v>
      </c>
      <c r="T350">
        <f>IFERROR(VLOOKUP(CONCATENATE($C350,$D350,T$1,$E350),AuxFolhas!$A:$E,5,FALSE),"")</f>
        <v>3280</v>
      </c>
      <c r="U350">
        <f t="shared" si="23"/>
        <v>1</v>
      </c>
    </row>
    <row r="351" spans="1:21" hidden="1">
      <c r="A351" t="str">
        <f t="shared" si="21"/>
        <v>14.1-29</v>
      </c>
      <c r="B351">
        <f t="shared" si="22"/>
        <v>29</v>
      </c>
      <c r="C351">
        <v>14</v>
      </c>
      <c r="D351" t="s">
        <v>1359</v>
      </c>
      <c r="E351" t="s">
        <v>1162</v>
      </c>
      <c r="F351" t="s">
        <v>1163</v>
      </c>
      <c r="H351">
        <f t="shared" si="24"/>
        <v>39360</v>
      </c>
      <c r="I351">
        <f>IFERROR(VLOOKUP(CONCATENATE($C351,$D351,I$1,$E351),AuxFolhas!$A:$E,5,FALSE),"")</f>
        <v>3280</v>
      </c>
      <c r="J351">
        <f>IFERROR(VLOOKUP(CONCATENATE($C351,$D351,J$1,$E351),AuxFolhas!$A:$E,5,FALSE),"")</f>
        <v>3280</v>
      </c>
      <c r="K351">
        <f>IFERROR(VLOOKUP(CONCATENATE($C351,$D351,K$1,$E351),AuxFolhas!$A:$E,5,FALSE),"")</f>
        <v>3280</v>
      </c>
      <c r="L351">
        <f>IFERROR(VLOOKUP(CONCATENATE($C351,$D351,L$1,$E351),AuxFolhas!$A:$E,5,FALSE),"")</f>
        <v>3280</v>
      </c>
      <c r="M351">
        <f>IFERROR(VLOOKUP(CONCATENATE($C351,$D351,M$1,$E351),AuxFolhas!$A:$E,5,FALSE),"")</f>
        <v>3280</v>
      </c>
      <c r="N351">
        <f>IFERROR(VLOOKUP(CONCATENATE($C351,$D351,N$1,$E351),AuxFolhas!$A:$E,5,FALSE),"")</f>
        <v>3280</v>
      </c>
      <c r="O351">
        <f>IFERROR(VLOOKUP(CONCATENATE($C351,$D351,O$1,$E351),AuxFolhas!$A:$E,5,FALSE),"")</f>
        <v>3280</v>
      </c>
      <c r="P351">
        <f>IFERROR(VLOOKUP(CONCATENATE($C351,$D351,P$1,$E351),AuxFolhas!$A:$E,5,FALSE),"")</f>
        <v>3280</v>
      </c>
      <c r="Q351">
        <f>IFERROR(VLOOKUP(CONCATENATE($C351,$D351,Q$1,$E351),AuxFolhas!$A:$E,5,FALSE),"")</f>
        <v>3280</v>
      </c>
      <c r="R351">
        <f>IFERROR(VLOOKUP(CONCATENATE($C351,$D351,R$1,$E351),AuxFolhas!$A:$E,5,FALSE),"")</f>
        <v>3280</v>
      </c>
      <c r="S351">
        <f>IFERROR(VLOOKUP(CONCATENATE($C351,$D351,S$1,$E351),AuxFolhas!$A:$E,5,FALSE),"")</f>
        <v>3280</v>
      </c>
      <c r="T351">
        <f>IFERROR(VLOOKUP(CONCATENATE($C351,$D351,T$1,$E351),AuxFolhas!$A:$E,5,FALSE),"")</f>
        <v>3280</v>
      </c>
      <c r="U351">
        <f t="shared" si="23"/>
        <v>1</v>
      </c>
    </row>
    <row r="352" spans="1:21" hidden="1">
      <c r="A352" t="str">
        <f t="shared" si="21"/>
        <v>14.1-30</v>
      </c>
      <c r="B352">
        <f t="shared" si="22"/>
        <v>30</v>
      </c>
      <c r="C352">
        <v>14</v>
      </c>
      <c r="D352" t="s">
        <v>2383</v>
      </c>
      <c r="E352" t="s">
        <v>1165</v>
      </c>
      <c r="F352" t="s">
        <v>1163</v>
      </c>
      <c r="H352">
        <f t="shared" si="24"/>
        <v>42770</v>
      </c>
      <c r="I352" t="str">
        <f>IFERROR(VLOOKUP(CONCATENATE($C352,$D352,I$1,$E352),AuxFolhas!$A:$E,5,FALSE),"")</f>
        <v/>
      </c>
      <c r="J352" t="str">
        <f>IFERROR(VLOOKUP(CONCATENATE($C352,$D352,J$1,$E352),AuxFolhas!$A:$E,5,FALSE),"")</f>
        <v/>
      </c>
      <c r="K352" t="str">
        <f>IFERROR(VLOOKUP(CONCATENATE($C352,$D352,K$1,$E352),AuxFolhas!$A:$E,5,FALSE),"")</f>
        <v/>
      </c>
      <c r="L352" t="str">
        <f>IFERROR(VLOOKUP(CONCATENATE($C352,$D352,L$1,$E352),AuxFolhas!$A:$E,5,FALSE),"")</f>
        <v/>
      </c>
      <c r="M352" t="str">
        <f>IFERROR(VLOOKUP(CONCATENATE($C352,$D352,M$1,$E352),AuxFolhas!$A:$E,5,FALSE),"")</f>
        <v/>
      </c>
      <c r="N352">
        <f>IFERROR(VLOOKUP(CONCATENATE($C352,$D352,N$1,$E352),AuxFolhas!$A:$E,5,FALSE),"")</f>
        <v>6110</v>
      </c>
      <c r="O352">
        <f>IFERROR(VLOOKUP(CONCATENATE($C352,$D352,O$1,$E352),AuxFolhas!$A:$E,5,FALSE),"")</f>
        <v>6110</v>
      </c>
      <c r="P352">
        <f>IFERROR(VLOOKUP(CONCATENATE($C352,$D352,P$1,$E352),AuxFolhas!$A:$E,5,FALSE),"")</f>
        <v>6110</v>
      </c>
      <c r="Q352">
        <f>IFERROR(VLOOKUP(CONCATENATE($C352,$D352,Q$1,$E352),AuxFolhas!$A:$E,5,FALSE),"")</f>
        <v>6110</v>
      </c>
      <c r="R352">
        <f>IFERROR(VLOOKUP(CONCATENATE($C352,$D352,R$1,$E352),AuxFolhas!$A:$E,5,FALSE),"")</f>
        <v>6110</v>
      </c>
      <c r="S352">
        <f>IFERROR(VLOOKUP(CONCATENATE($C352,$D352,S$1,$E352),AuxFolhas!$A:$E,5,FALSE),"")</f>
        <v>6110</v>
      </c>
      <c r="T352">
        <f>IFERROR(VLOOKUP(CONCATENATE($C352,$D352,T$1,$E352),AuxFolhas!$A:$E,5,FALSE),"")</f>
        <v>6110</v>
      </c>
      <c r="U352">
        <f t="shared" si="23"/>
        <v>1</v>
      </c>
    </row>
    <row r="353" spans="1:21" hidden="1">
      <c r="A353" t="str">
        <f t="shared" si="21"/>
        <v>14.1-31</v>
      </c>
      <c r="B353">
        <f t="shared" si="22"/>
        <v>31</v>
      </c>
      <c r="C353">
        <v>14</v>
      </c>
      <c r="D353" t="s">
        <v>1376</v>
      </c>
      <c r="E353" t="s">
        <v>1165</v>
      </c>
      <c r="F353" t="s">
        <v>1163</v>
      </c>
      <c r="H353">
        <f t="shared" si="24"/>
        <v>30550</v>
      </c>
      <c r="I353">
        <f>IFERROR(VLOOKUP(CONCATENATE($C353,$D353,I$1,$E353),AuxFolhas!$A:$E,5,FALSE),"")</f>
        <v>6110</v>
      </c>
      <c r="J353">
        <f>IFERROR(VLOOKUP(CONCATENATE($C353,$D353,J$1,$E353),AuxFolhas!$A:$E,5,FALSE),"")</f>
        <v>6110</v>
      </c>
      <c r="K353">
        <f>IFERROR(VLOOKUP(CONCATENATE($C353,$D353,K$1,$E353),AuxFolhas!$A:$E,5,FALSE),"")</f>
        <v>6110</v>
      </c>
      <c r="L353">
        <f>IFERROR(VLOOKUP(CONCATENATE($C353,$D353,L$1,$E353),AuxFolhas!$A:$E,5,FALSE),"")</f>
        <v>6110</v>
      </c>
      <c r="M353">
        <f>IFERROR(VLOOKUP(CONCATENATE($C353,$D353,M$1,$E353),AuxFolhas!$A:$E,5,FALSE),"")</f>
        <v>6110</v>
      </c>
      <c r="N353" t="str">
        <f>IFERROR(VLOOKUP(CONCATENATE($C353,$D353,N$1,$E353),AuxFolhas!$A:$E,5,FALSE),"")</f>
        <v/>
      </c>
      <c r="O353" t="str">
        <f>IFERROR(VLOOKUP(CONCATENATE($C353,$D353,O$1,$E353),AuxFolhas!$A:$E,5,FALSE),"")</f>
        <v/>
      </c>
      <c r="P353" t="str">
        <f>IFERROR(VLOOKUP(CONCATENATE($C353,$D353,P$1,$E353),AuxFolhas!$A:$E,5,FALSE),"")</f>
        <v/>
      </c>
      <c r="Q353" t="str">
        <f>IFERROR(VLOOKUP(CONCATENATE($C353,$D353,Q$1,$E353),AuxFolhas!$A:$E,5,FALSE),"")</f>
        <v/>
      </c>
      <c r="R353" t="str">
        <f>IFERROR(VLOOKUP(CONCATENATE($C353,$D353,R$1,$E353),AuxFolhas!$A:$E,5,FALSE),"")</f>
        <v/>
      </c>
      <c r="S353" t="str">
        <f>IFERROR(VLOOKUP(CONCATENATE($C353,$D353,S$1,$E353),AuxFolhas!$A:$E,5,FALSE),"")</f>
        <v/>
      </c>
      <c r="T353" t="str">
        <f>IFERROR(VLOOKUP(CONCATENATE($C353,$D353,T$1,$E353),AuxFolhas!$A:$E,5,FALSE),"")</f>
        <v/>
      </c>
      <c r="U353">
        <f t="shared" si="23"/>
        <v>1</v>
      </c>
    </row>
    <row r="354" spans="1:21" hidden="1">
      <c r="A354" t="str">
        <f t="shared" ref="A354:A417" si="25">CONCATENATE(C354,".1-",B354)</f>
        <v>14.1-32</v>
      </c>
      <c r="B354">
        <f t="shared" ref="B354:B417" si="26">IF(C354&lt;&gt;C353,1,B353+1)</f>
        <v>32</v>
      </c>
      <c r="C354">
        <v>14</v>
      </c>
      <c r="D354" t="s">
        <v>1356</v>
      </c>
      <c r="E354" t="s">
        <v>1117</v>
      </c>
      <c r="F354" t="s">
        <v>1159</v>
      </c>
      <c r="H354">
        <f t="shared" si="24"/>
        <v>9840</v>
      </c>
      <c r="I354">
        <f>IFERROR(VLOOKUP(CONCATENATE($C354,$D354,I$1,$E354),AuxFolhas!$A:$E,5,FALSE),"")</f>
        <v>820</v>
      </c>
      <c r="J354">
        <f>IFERROR(VLOOKUP(CONCATENATE($C354,$D354,J$1,$E354),AuxFolhas!$A:$E,5,FALSE),"")</f>
        <v>820</v>
      </c>
      <c r="K354">
        <f>IFERROR(VLOOKUP(CONCATENATE($C354,$D354,K$1,$E354),AuxFolhas!$A:$E,5,FALSE),"")</f>
        <v>820</v>
      </c>
      <c r="L354">
        <f>IFERROR(VLOOKUP(CONCATENATE($C354,$D354,L$1,$E354),AuxFolhas!$A:$E,5,FALSE),"")</f>
        <v>820</v>
      </c>
      <c r="M354">
        <f>IFERROR(VLOOKUP(CONCATENATE($C354,$D354,M$1,$E354),AuxFolhas!$A:$E,5,FALSE),"")</f>
        <v>820</v>
      </c>
      <c r="N354">
        <f>IFERROR(VLOOKUP(CONCATENATE($C354,$D354,N$1,$E354),AuxFolhas!$A:$E,5,FALSE),"")</f>
        <v>820</v>
      </c>
      <c r="O354">
        <f>IFERROR(VLOOKUP(CONCATENATE($C354,$D354,O$1,$E354),AuxFolhas!$A:$E,5,FALSE),"")</f>
        <v>820</v>
      </c>
      <c r="P354">
        <f>IFERROR(VLOOKUP(CONCATENATE($C354,$D354,P$1,$E354),AuxFolhas!$A:$E,5,FALSE),"")</f>
        <v>820</v>
      </c>
      <c r="Q354">
        <f>IFERROR(VLOOKUP(CONCATENATE($C354,$D354,Q$1,$E354),AuxFolhas!$A:$E,5,FALSE),"")</f>
        <v>820</v>
      </c>
      <c r="R354">
        <f>IFERROR(VLOOKUP(CONCATENATE($C354,$D354,R$1,$E354),AuxFolhas!$A:$E,5,FALSE),"")</f>
        <v>820</v>
      </c>
      <c r="S354">
        <f>IFERROR(VLOOKUP(CONCATENATE($C354,$D354,S$1,$E354),AuxFolhas!$A:$E,5,FALSE),"")</f>
        <v>820</v>
      </c>
      <c r="T354">
        <f>IFERROR(VLOOKUP(CONCATENATE($C354,$D354,T$1,$E354),AuxFolhas!$A:$E,5,FALSE),"")</f>
        <v>820</v>
      </c>
      <c r="U354">
        <f t="shared" si="23"/>
        <v>1</v>
      </c>
    </row>
    <row r="355" spans="1:21" hidden="1">
      <c r="A355" t="str">
        <f t="shared" si="25"/>
        <v>14.1-33</v>
      </c>
      <c r="B355">
        <f t="shared" si="26"/>
        <v>33</v>
      </c>
      <c r="C355">
        <v>14</v>
      </c>
      <c r="D355" t="s">
        <v>1377</v>
      </c>
      <c r="E355" t="s">
        <v>1115</v>
      </c>
      <c r="F355" t="s">
        <v>1159</v>
      </c>
      <c r="H355">
        <f t="shared" si="24"/>
        <v>93000</v>
      </c>
      <c r="I355">
        <f>IFERROR(VLOOKUP(CONCATENATE($C355,$D355,I$1,$E355),AuxFolhas!$A:$E,5,FALSE),"")</f>
        <v>7750</v>
      </c>
      <c r="J355">
        <f>IFERROR(VLOOKUP(CONCATENATE($C355,$D355,J$1,$E355),AuxFolhas!$A:$E,5,FALSE),"")</f>
        <v>7750</v>
      </c>
      <c r="K355">
        <f>IFERROR(VLOOKUP(CONCATENATE($C355,$D355,K$1,$E355),AuxFolhas!$A:$E,5,FALSE),"")</f>
        <v>7750</v>
      </c>
      <c r="L355">
        <f>IFERROR(VLOOKUP(CONCATENATE($C355,$D355,L$1,$E355),AuxFolhas!$A:$E,5,FALSE),"")</f>
        <v>7750</v>
      </c>
      <c r="M355">
        <f>IFERROR(VLOOKUP(CONCATENATE($C355,$D355,M$1,$E355),AuxFolhas!$A:$E,5,FALSE),"")</f>
        <v>7750</v>
      </c>
      <c r="N355">
        <f>IFERROR(VLOOKUP(CONCATENATE($C355,$D355,N$1,$E355),AuxFolhas!$A:$E,5,FALSE),"")</f>
        <v>7750</v>
      </c>
      <c r="O355">
        <f>IFERROR(VLOOKUP(CONCATENATE($C355,$D355,O$1,$E355),AuxFolhas!$A:$E,5,FALSE),"")</f>
        <v>7750</v>
      </c>
      <c r="P355">
        <f>IFERROR(VLOOKUP(CONCATENATE($C355,$D355,P$1,$E355),AuxFolhas!$A:$E,5,FALSE),"")</f>
        <v>7750</v>
      </c>
      <c r="Q355">
        <f>IFERROR(VLOOKUP(CONCATENATE($C355,$D355,Q$1,$E355),AuxFolhas!$A:$E,5,FALSE),"")</f>
        <v>7750</v>
      </c>
      <c r="R355">
        <f>IFERROR(VLOOKUP(CONCATENATE($C355,$D355,R$1,$E355),AuxFolhas!$A:$E,5,FALSE),"")</f>
        <v>7750</v>
      </c>
      <c r="S355">
        <f>IFERROR(VLOOKUP(CONCATENATE($C355,$D355,S$1,$E355),AuxFolhas!$A:$E,5,FALSE),"")</f>
        <v>7750</v>
      </c>
      <c r="T355">
        <f>IFERROR(VLOOKUP(CONCATENATE($C355,$D355,T$1,$E355),AuxFolhas!$A:$E,5,FALSE),"")</f>
        <v>7750</v>
      </c>
      <c r="U355">
        <f t="shared" si="23"/>
        <v>1</v>
      </c>
    </row>
    <row r="356" spans="1:21">
      <c r="A356" t="str">
        <f t="shared" si="25"/>
        <v>14.1-34</v>
      </c>
      <c r="B356">
        <f t="shared" si="26"/>
        <v>34</v>
      </c>
      <c r="C356">
        <v>14</v>
      </c>
      <c r="D356" t="s">
        <v>1357</v>
      </c>
      <c r="E356" t="s">
        <v>1113</v>
      </c>
      <c r="F356" t="s">
        <v>1159</v>
      </c>
      <c r="H356">
        <f t="shared" si="24"/>
        <v>33600</v>
      </c>
      <c r="I356">
        <f>IFERROR(VLOOKUP(CONCATENATE($C356,$D356,I$1,$E356),AuxFolhas!$A:$E,5,FALSE),"")</f>
        <v>2800</v>
      </c>
      <c r="J356">
        <f>IFERROR(VLOOKUP(CONCATENATE($C356,$D356,J$1,$E356),AuxFolhas!$A:$E,5,FALSE),"")</f>
        <v>2800</v>
      </c>
      <c r="K356">
        <f>IFERROR(VLOOKUP(CONCATENATE($C356,$D356,K$1,$E356),AuxFolhas!$A:$E,5,FALSE),"")</f>
        <v>2800</v>
      </c>
      <c r="L356">
        <f>IFERROR(VLOOKUP(CONCATENATE($C356,$D356,L$1,$E356),AuxFolhas!$A:$E,5,FALSE),"")</f>
        <v>2800</v>
      </c>
      <c r="M356">
        <f>IFERROR(VLOOKUP(CONCATENATE($C356,$D356,M$1,$E356),AuxFolhas!$A:$E,5,FALSE),"")</f>
        <v>2800</v>
      </c>
      <c r="N356">
        <f>IFERROR(VLOOKUP(CONCATENATE($C356,$D356,N$1,$E356),AuxFolhas!$A:$E,5,FALSE),"")</f>
        <v>2800</v>
      </c>
      <c r="O356">
        <f>IFERROR(VLOOKUP(CONCATENATE($C356,$D356,O$1,$E356),AuxFolhas!$A:$E,5,FALSE),"")</f>
        <v>2800</v>
      </c>
      <c r="P356">
        <f>IFERROR(VLOOKUP(CONCATENATE($C356,$D356,P$1,$E356),AuxFolhas!$A:$E,5,FALSE),"")</f>
        <v>2800</v>
      </c>
      <c r="Q356">
        <f>IFERROR(VLOOKUP(CONCATENATE($C356,$D356,Q$1,$E356),AuxFolhas!$A:$E,5,FALSE),"")</f>
        <v>2800</v>
      </c>
      <c r="R356">
        <f>IFERROR(VLOOKUP(CONCATENATE($C356,$D356,R$1,$E356),AuxFolhas!$A:$E,5,FALSE),"")</f>
        <v>2800</v>
      </c>
      <c r="S356">
        <f>IFERROR(VLOOKUP(CONCATENATE($C356,$D356,S$1,$E356),AuxFolhas!$A:$E,5,FALSE),"")</f>
        <v>2800</v>
      </c>
      <c r="T356">
        <f>IFERROR(VLOOKUP(CONCATENATE($C356,$D356,T$1,$E356),AuxFolhas!$A:$E,5,FALSE),"")</f>
        <v>2800</v>
      </c>
      <c r="U356">
        <f t="shared" si="23"/>
        <v>1</v>
      </c>
    </row>
    <row r="357" spans="1:21" hidden="1">
      <c r="A357" t="str">
        <f t="shared" si="25"/>
        <v>15.1-1</v>
      </c>
      <c r="B357">
        <f t="shared" si="26"/>
        <v>1</v>
      </c>
      <c r="C357">
        <v>15</v>
      </c>
      <c r="D357" t="s">
        <v>1381</v>
      </c>
      <c r="E357" t="s">
        <v>1112</v>
      </c>
      <c r="F357" t="s">
        <v>1163</v>
      </c>
      <c r="H357">
        <f t="shared" si="24"/>
        <v>7200</v>
      </c>
      <c r="I357">
        <f>IFERROR(VLOOKUP(CONCATENATE($C357,$D357,I$1,$E357),AuxFolhas!$A:$E,5,FALSE),"")</f>
        <v>600</v>
      </c>
      <c r="J357">
        <f>IFERROR(VLOOKUP(CONCATENATE($C357,$D357,J$1,$E357),AuxFolhas!$A:$E,5,FALSE),"")</f>
        <v>600</v>
      </c>
      <c r="K357">
        <f>IFERROR(VLOOKUP(CONCATENATE($C357,$D357,K$1,$E357),AuxFolhas!$A:$E,5,FALSE),"")</f>
        <v>600</v>
      </c>
      <c r="L357">
        <f>IFERROR(VLOOKUP(CONCATENATE($C357,$D357,L$1,$E357),AuxFolhas!$A:$E,5,FALSE),"")</f>
        <v>600</v>
      </c>
      <c r="M357">
        <f>IFERROR(VLOOKUP(CONCATENATE($C357,$D357,M$1,$E357),AuxFolhas!$A:$E,5,FALSE),"")</f>
        <v>600</v>
      </c>
      <c r="N357">
        <f>IFERROR(VLOOKUP(CONCATENATE($C357,$D357,N$1,$E357),AuxFolhas!$A:$E,5,FALSE),"")</f>
        <v>600</v>
      </c>
      <c r="O357">
        <f>IFERROR(VLOOKUP(CONCATENATE($C357,$D357,O$1,$E357),AuxFolhas!$A:$E,5,FALSE),"")</f>
        <v>600</v>
      </c>
      <c r="P357">
        <f>IFERROR(VLOOKUP(CONCATENATE($C357,$D357,P$1,$E357),AuxFolhas!$A:$E,5,FALSE),"")</f>
        <v>600</v>
      </c>
      <c r="Q357">
        <f>IFERROR(VLOOKUP(CONCATENATE($C357,$D357,Q$1,$E357),AuxFolhas!$A:$E,5,FALSE),"")</f>
        <v>600</v>
      </c>
      <c r="R357">
        <f>IFERROR(VLOOKUP(CONCATENATE($C357,$D357,R$1,$E357),AuxFolhas!$A:$E,5,FALSE),"")</f>
        <v>600</v>
      </c>
      <c r="S357">
        <f>IFERROR(VLOOKUP(CONCATENATE($C357,$D357,S$1,$E357),AuxFolhas!$A:$E,5,FALSE),"")</f>
        <v>600</v>
      </c>
      <c r="T357">
        <f>IFERROR(VLOOKUP(CONCATENATE($C357,$D357,T$1,$E357),AuxFolhas!$A:$E,5,FALSE),"")</f>
        <v>600</v>
      </c>
      <c r="U357">
        <f t="shared" si="23"/>
        <v>1</v>
      </c>
    </row>
    <row r="358" spans="1:21" hidden="1">
      <c r="A358" t="str">
        <f t="shared" si="25"/>
        <v>15.1-2</v>
      </c>
      <c r="B358">
        <f t="shared" si="26"/>
        <v>2</v>
      </c>
      <c r="C358">
        <v>15</v>
      </c>
      <c r="D358" t="s">
        <v>1382</v>
      </c>
      <c r="E358" t="s">
        <v>1112</v>
      </c>
      <c r="F358" t="s">
        <v>1163</v>
      </c>
      <c r="H358">
        <f t="shared" si="24"/>
        <v>1800</v>
      </c>
      <c r="I358">
        <f>IFERROR(VLOOKUP(CONCATENATE($C358,$D358,I$1,$E358),AuxFolhas!$A:$E,5,FALSE),"")</f>
        <v>600</v>
      </c>
      <c r="J358">
        <f>IFERROR(VLOOKUP(CONCATENATE($C358,$D358,J$1,$E358),AuxFolhas!$A:$E,5,FALSE),"")</f>
        <v>600</v>
      </c>
      <c r="K358">
        <f>IFERROR(VLOOKUP(CONCATENATE($C358,$D358,K$1,$E358),AuxFolhas!$A:$E,5,FALSE),"")</f>
        <v>600</v>
      </c>
      <c r="L358" t="str">
        <f>IFERROR(VLOOKUP(CONCATENATE($C358,$D358,L$1,$E358),AuxFolhas!$A:$E,5,FALSE),"")</f>
        <v/>
      </c>
      <c r="M358" t="str">
        <f>IFERROR(VLOOKUP(CONCATENATE($C358,$D358,M$1,$E358),AuxFolhas!$A:$E,5,FALSE),"")</f>
        <v/>
      </c>
      <c r="N358" t="str">
        <f>IFERROR(VLOOKUP(CONCATENATE($C358,$D358,N$1,$E358),AuxFolhas!$A:$E,5,FALSE),"")</f>
        <v/>
      </c>
      <c r="O358" t="str">
        <f>IFERROR(VLOOKUP(CONCATENATE($C358,$D358,O$1,$E358),AuxFolhas!$A:$E,5,FALSE),"")</f>
        <v/>
      </c>
      <c r="P358" t="str">
        <f>IFERROR(VLOOKUP(CONCATENATE($C358,$D358,P$1,$E358),AuxFolhas!$A:$E,5,FALSE),"")</f>
        <v/>
      </c>
      <c r="Q358" t="str">
        <f>IFERROR(VLOOKUP(CONCATENATE($C358,$D358,Q$1,$E358),AuxFolhas!$A:$E,5,FALSE),"")</f>
        <v/>
      </c>
      <c r="R358" t="str">
        <f>IFERROR(VLOOKUP(CONCATENATE($C358,$D358,R$1,$E358),AuxFolhas!$A:$E,5,FALSE),"")</f>
        <v/>
      </c>
      <c r="S358" t="str">
        <f>IFERROR(VLOOKUP(CONCATENATE($C358,$D358,S$1,$E358),AuxFolhas!$A:$E,5,FALSE),"")</f>
        <v/>
      </c>
      <c r="T358" t="str">
        <f>IFERROR(VLOOKUP(CONCATENATE($C358,$D358,T$1,$E358),AuxFolhas!$A:$E,5,FALSE),"")</f>
        <v/>
      </c>
      <c r="U358">
        <f t="shared" si="23"/>
        <v>1</v>
      </c>
    </row>
    <row r="359" spans="1:21" hidden="1">
      <c r="A359" t="str">
        <f t="shared" si="25"/>
        <v>15.1-3</v>
      </c>
      <c r="B359">
        <f t="shared" si="26"/>
        <v>3</v>
      </c>
      <c r="C359">
        <v>15</v>
      </c>
      <c r="D359" t="s">
        <v>2384</v>
      </c>
      <c r="E359" t="s">
        <v>1112</v>
      </c>
      <c r="F359" t="s">
        <v>1163</v>
      </c>
      <c r="H359">
        <f t="shared" si="24"/>
        <v>6600</v>
      </c>
      <c r="I359" t="str">
        <f>IFERROR(VLOOKUP(CONCATENATE($C359,$D359,I$1,$E359),AuxFolhas!$A:$E,5,FALSE),"")</f>
        <v/>
      </c>
      <c r="J359">
        <f>IFERROR(VLOOKUP(CONCATENATE($C359,$D359,J$1,$E359),AuxFolhas!$A:$E,5,FALSE),"")</f>
        <v>600</v>
      </c>
      <c r="K359">
        <f>IFERROR(VLOOKUP(CONCATENATE($C359,$D359,K$1,$E359),AuxFolhas!$A:$E,5,FALSE),"")</f>
        <v>600</v>
      </c>
      <c r="L359">
        <f>IFERROR(VLOOKUP(CONCATENATE($C359,$D359,L$1,$E359),AuxFolhas!$A:$E,5,FALSE),"")</f>
        <v>600</v>
      </c>
      <c r="M359">
        <f>IFERROR(VLOOKUP(CONCATENATE($C359,$D359,M$1,$E359),AuxFolhas!$A:$E,5,FALSE),"")</f>
        <v>600</v>
      </c>
      <c r="N359">
        <f>IFERROR(VLOOKUP(CONCATENATE($C359,$D359,N$1,$E359),AuxFolhas!$A:$E,5,FALSE),"")</f>
        <v>600</v>
      </c>
      <c r="O359">
        <f>IFERROR(VLOOKUP(CONCATENATE($C359,$D359,O$1,$E359),AuxFolhas!$A:$E,5,FALSE),"")</f>
        <v>600</v>
      </c>
      <c r="P359">
        <f>IFERROR(VLOOKUP(CONCATENATE($C359,$D359,P$1,$E359),AuxFolhas!$A:$E,5,FALSE),"")</f>
        <v>600</v>
      </c>
      <c r="Q359">
        <f>IFERROR(VLOOKUP(CONCATENATE($C359,$D359,Q$1,$E359),AuxFolhas!$A:$E,5,FALSE),"")</f>
        <v>600</v>
      </c>
      <c r="R359">
        <f>IFERROR(VLOOKUP(CONCATENATE($C359,$D359,R$1,$E359),AuxFolhas!$A:$E,5,FALSE),"")</f>
        <v>600</v>
      </c>
      <c r="S359">
        <f>IFERROR(VLOOKUP(CONCATENATE($C359,$D359,S$1,$E359),AuxFolhas!$A:$E,5,FALSE),"")</f>
        <v>600</v>
      </c>
      <c r="T359">
        <f>IFERROR(VLOOKUP(CONCATENATE($C359,$D359,T$1,$E359),AuxFolhas!$A:$E,5,FALSE),"")</f>
        <v>600</v>
      </c>
      <c r="U359">
        <f t="shared" si="23"/>
        <v>1</v>
      </c>
    </row>
    <row r="360" spans="1:21" hidden="1">
      <c r="A360" t="str">
        <f t="shared" si="25"/>
        <v>15.1-4</v>
      </c>
      <c r="B360">
        <f t="shared" si="26"/>
        <v>4</v>
      </c>
      <c r="C360">
        <v>15</v>
      </c>
      <c r="D360" t="s">
        <v>2385</v>
      </c>
      <c r="E360" t="s">
        <v>1112</v>
      </c>
      <c r="F360" t="s">
        <v>1163</v>
      </c>
      <c r="H360">
        <f t="shared" si="24"/>
        <v>7200</v>
      </c>
      <c r="I360">
        <f>IFERROR(VLOOKUP(CONCATENATE($C360,$D360,I$1,$E360),AuxFolhas!$A:$E,5,FALSE),"")</f>
        <v>600</v>
      </c>
      <c r="J360">
        <f>IFERROR(VLOOKUP(CONCATENATE($C360,$D360,J$1,$E360),AuxFolhas!$A:$E,5,FALSE),"")</f>
        <v>600</v>
      </c>
      <c r="K360">
        <f>IFERROR(VLOOKUP(CONCATENATE($C360,$D360,K$1,$E360),AuxFolhas!$A:$E,5,FALSE),"")</f>
        <v>600</v>
      </c>
      <c r="L360">
        <f>IFERROR(VLOOKUP(CONCATENATE($C360,$D360,L$1,$E360),AuxFolhas!$A:$E,5,FALSE),"")</f>
        <v>600</v>
      </c>
      <c r="M360">
        <f>IFERROR(VLOOKUP(CONCATENATE($C360,$D360,M$1,$E360),AuxFolhas!$A:$E,5,FALSE),"")</f>
        <v>600</v>
      </c>
      <c r="N360">
        <f>IFERROR(VLOOKUP(CONCATENATE($C360,$D360,N$1,$E360),AuxFolhas!$A:$E,5,FALSE),"")</f>
        <v>600</v>
      </c>
      <c r="O360">
        <f>IFERROR(VLOOKUP(CONCATENATE($C360,$D360,O$1,$E360),AuxFolhas!$A:$E,5,FALSE),"")</f>
        <v>600</v>
      </c>
      <c r="P360">
        <f>IFERROR(VLOOKUP(CONCATENATE($C360,$D360,P$1,$E360),AuxFolhas!$A:$E,5,FALSE),"")</f>
        <v>600</v>
      </c>
      <c r="Q360">
        <f>IFERROR(VLOOKUP(CONCATENATE($C360,$D360,Q$1,$E360),AuxFolhas!$A:$E,5,FALSE),"")</f>
        <v>600</v>
      </c>
      <c r="R360">
        <f>IFERROR(VLOOKUP(CONCATENATE($C360,$D360,R$1,$E360),AuxFolhas!$A:$E,5,FALSE),"")</f>
        <v>600</v>
      </c>
      <c r="S360">
        <f>IFERROR(VLOOKUP(CONCATENATE($C360,$D360,S$1,$E360),AuxFolhas!$A:$E,5,FALSE),"")</f>
        <v>600</v>
      </c>
      <c r="T360">
        <f>IFERROR(VLOOKUP(CONCATENATE($C360,$D360,T$1,$E360),AuxFolhas!$A:$E,5,FALSE),"")</f>
        <v>600</v>
      </c>
      <c r="U360">
        <f t="shared" si="23"/>
        <v>1</v>
      </c>
    </row>
    <row r="361" spans="1:21" hidden="1">
      <c r="A361" t="str">
        <f t="shared" si="25"/>
        <v>15.1-5</v>
      </c>
      <c r="B361">
        <f t="shared" si="26"/>
        <v>5</v>
      </c>
      <c r="C361">
        <v>15</v>
      </c>
      <c r="D361" t="s">
        <v>2757</v>
      </c>
      <c r="E361" t="s">
        <v>1112</v>
      </c>
      <c r="F361" t="s">
        <v>1163</v>
      </c>
      <c r="H361">
        <f t="shared" si="24"/>
        <v>3600</v>
      </c>
      <c r="I361" t="str">
        <f>IFERROR(VLOOKUP(CONCATENATE($C361,$D361,I$1,$E361),AuxFolhas!$A:$E,5,FALSE),"")</f>
        <v/>
      </c>
      <c r="J361" t="str">
        <f>IFERROR(VLOOKUP(CONCATENATE($C361,$D361,J$1,$E361),AuxFolhas!$A:$E,5,FALSE),"")</f>
        <v/>
      </c>
      <c r="K361" t="str">
        <f>IFERROR(VLOOKUP(CONCATENATE($C361,$D361,K$1,$E361),AuxFolhas!$A:$E,5,FALSE),"")</f>
        <v/>
      </c>
      <c r="L361" t="str">
        <f>IFERROR(VLOOKUP(CONCATENATE($C361,$D361,L$1,$E361),AuxFolhas!$A:$E,5,FALSE),"")</f>
        <v/>
      </c>
      <c r="M361" t="str">
        <f>IFERROR(VLOOKUP(CONCATENATE($C361,$D361,M$1,$E361),AuxFolhas!$A:$E,5,FALSE),"")</f>
        <v/>
      </c>
      <c r="N361" t="str">
        <f>IFERROR(VLOOKUP(CONCATENATE($C361,$D361,N$1,$E361),AuxFolhas!$A:$E,5,FALSE),"")</f>
        <v/>
      </c>
      <c r="O361">
        <f>IFERROR(VLOOKUP(CONCATENATE($C361,$D361,O$1,$E361),AuxFolhas!$A:$E,5,FALSE),"")</f>
        <v>600</v>
      </c>
      <c r="P361">
        <f>IFERROR(VLOOKUP(CONCATENATE($C361,$D361,P$1,$E361),AuxFolhas!$A:$E,5,FALSE),"")</f>
        <v>600</v>
      </c>
      <c r="Q361">
        <f>IFERROR(VLOOKUP(CONCATENATE($C361,$D361,Q$1,$E361),AuxFolhas!$A:$E,5,FALSE),"")</f>
        <v>600</v>
      </c>
      <c r="R361">
        <f>IFERROR(VLOOKUP(CONCATENATE($C361,$D361,R$1,$E361),AuxFolhas!$A:$E,5,FALSE),"")</f>
        <v>600</v>
      </c>
      <c r="S361">
        <f>IFERROR(VLOOKUP(CONCATENATE($C361,$D361,S$1,$E361),AuxFolhas!$A:$E,5,FALSE),"")</f>
        <v>600</v>
      </c>
      <c r="T361">
        <f>IFERROR(VLOOKUP(CONCATENATE($C361,$D361,T$1,$E361),AuxFolhas!$A:$E,5,FALSE),"")</f>
        <v>600</v>
      </c>
      <c r="U361">
        <f t="shared" si="23"/>
        <v>1</v>
      </c>
    </row>
    <row r="362" spans="1:21" hidden="1">
      <c r="A362" t="str">
        <f t="shared" si="25"/>
        <v>15.1-6</v>
      </c>
      <c r="B362">
        <f t="shared" si="26"/>
        <v>6</v>
      </c>
      <c r="C362">
        <v>15</v>
      </c>
      <c r="D362" t="s">
        <v>2386</v>
      </c>
      <c r="E362" t="s">
        <v>1112</v>
      </c>
      <c r="F362" t="s">
        <v>1163</v>
      </c>
      <c r="H362">
        <f t="shared" si="24"/>
        <v>6600</v>
      </c>
      <c r="I362" t="str">
        <f>IFERROR(VLOOKUP(CONCATENATE($C362,$D362,I$1,$E362),AuxFolhas!$A:$E,5,FALSE),"")</f>
        <v/>
      </c>
      <c r="J362">
        <f>IFERROR(VLOOKUP(CONCATENATE($C362,$D362,J$1,$E362),AuxFolhas!$A:$E,5,FALSE),"")</f>
        <v>600</v>
      </c>
      <c r="K362">
        <f>IFERROR(VLOOKUP(CONCATENATE($C362,$D362,K$1,$E362),AuxFolhas!$A:$E,5,FALSE),"")</f>
        <v>600</v>
      </c>
      <c r="L362">
        <f>IFERROR(VLOOKUP(CONCATENATE($C362,$D362,L$1,$E362),AuxFolhas!$A:$E,5,FALSE),"")</f>
        <v>600</v>
      </c>
      <c r="M362">
        <f>IFERROR(VLOOKUP(CONCATENATE($C362,$D362,M$1,$E362),AuxFolhas!$A:$E,5,FALSE),"")</f>
        <v>600</v>
      </c>
      <c r="N362">
        <f>IFERROR(VLOOKUP(CONCATENATE($C362,$D362,N$1,$E362),AuxFolhas!$A:$E,5,FALSE),"")</f>
        <v>600</v>
      </c>
      <c r="O362">
        <f>IFERROR(VLOOKUP(CONCATENATE($C362,$D362,O$1,$E362),AuxFolhas!$A:$E,5,FALSE),"")</f>
        <v>600</v>
      </c>
      <c r="P362">
        <f>IFERROR(VLOOKUP(CONCATENATE($C362,$D362,P$1,$E362),AuxFolhas!$A:$E,5,FALSE),"")</f>
        <v>600</v>
      </c>
      <c r="Q362">
        <f>IFERROR(VLOOKUP(CONCATENATE($C362,$D362,Q$1,$E362),AuxFolhas!$A:$E,5,FALSE),"")</f>
        <v>600</v>
      </c>
      <c r="R362">
        <f>IFERROR(VLOOKUP(CONCATENATE($C362,$D362,R$1,$E362),AuxFolhas!$A:$E,5,FALSE),"")</f>
        <v>600</v>
      </c>
      <c r="S362">
        <f>IFERROR(VLOOKUP(CONCATENATE($C362,$D362,S$1,$E362),AuxFolhas!$A:$E,5,FALSE),"")</f>
        <v>600</v>
      </c>
      <c r="T362">
        <f>IFERROR(VLOOKUP(CONCATENATE($C362,$D362,T$1,$E362),AuxFolhas!$A:$E,5,FALSE),"")</f>
        <v>600</v>
      </c>
      <c r="U362">
        <f t="shared" si="23"/>
        <v>1</v>
      </c>
    </row>
    <row r="363" spans="1:21" hidden="1">
      <c r="A363" t="str">
        <f t="shared" si="25"/>
        <v>15.1-7</v>
      </c>
      <c r="B363">
        <f t="shared" si="26"/>
        <v>7</v>
      </c>
      <c r="C363">
        <v>15</v>
      </c>
      <c r="D363" t="s">
        <v>1383</v>
      </c>
      <c r="E363" t="s">
        <v>1112</v>
      </c>
      <c r="F363" t="s">
        <v>1163</v>
      </c>
      <c r="H363">
        <f t="shared" si="24"/>
        <v>7200</v>
      </c>
      <c r="I363">
        <f>IFERROR(VLOOKUP(CONCATENATE($C363,$D363,I$1,$E363),AuxFolhas!$A:$E,5,FALSE),"")</f>
        <v>600</v>
      </c>
      <c r="J363">
        <f>IFERROR(VLOOKUP(CONCATENATE($C363,$D363,J$1,$E363),AuxFolhas!$A:$E,5,FALSE),"")</f>
        <v>600</v>
      </c>
      <c r="K363">
        <f>IFERROR(VLOOKUP(CONCATENATE($C363,$D363,K$1,$E363),AuxFolhas!$A:$E,5,FALSE),"")</f>
        <v>600</v>
      </c>
      <c r="L363">
        <f>IFERROR(VLOOKUP(CONCATENATE($C363,$D363,L$1,$E363),AuxFolhas!$A:$E,5,FALSE),"")</f>
        <v>600</v>
      </c>
      <c r="M363">
        <f>IFERROR(VLOOKUP(CONCATENATE($C363,$D363,M$1,$E363),AuxFolhas!$A:$E,5,FALSE),"")</f>
        <v>600</v>
      </c>
      <c r="N363">
        <f>IFERROR(VLOOKUP(CONCATENATE($C363,$D363,N$1,$E363),AuxFolhas!$A:$E,5,FALSE),"")</f>
        <v>600</v>
      </c>
      <c r="O363">
        <f>IFERROR(VLOOKUP(CONCATENATE($C363,$D363,O$1,$E363),AuxFolhas!$A:$E,5,FALSE),"")</f>
        <v>600</v>
      </c>
      <c r="P363">
        <f>IFERROR(VLOOKUP(CONCATENATE($C363,$D363,P$1,$E363),AuxFolhas!$A:$E,5,FALSE),"")</f>
        <v>600</v>
      </c>
      <c r="Q363">
        <f>IFERROR(VLOOKUP(CONCATENATE($C363,$D363,Q$1,$E363),AuxFolhas!$A:$E,5,FALSE),"")</f>
        <v>600</v>
      </c>
      <c r="R363">
        <f>IFERROR(VLOOKUP(CONCATENATE($C363,$D363,R$1,$E363),AuxFolhas!$A:$E,5,FALSE),"")</f>
        <v>600</v>
      </c>
      <c r="S363">
        <f>IFERROR(VLOOKUP(CONCATENATE($C363,$D363,S$1,$E363),AuxFolhas!$A:$E,5,FALSE),"")</f>
        <v>600</v>
      </c>
      <c r="T363">
        <f>IFERROR(VLOOKUP(CONCATENATE($C363,$D363,T$1,$E363),AuxFolhas!$A:$E,5,FALSE),"")</f>
        <v>600</v>
      </c>
      <c r="U363">
        <f t="shared" si="23"/>
        <v>1</v>
      </c>
    </row>
    <row r="364" spans="1:21" hidden="1">
      <c r="A364" t="str">
        <f t="shared" si="25"/>
        <v>15.1-8</v>
      </c>
      <c r="B364">
        <f t="shared" si="26"/>
        <v>8</v>
      </c>
      <c r="C364">
        <v>15</v>
      </c>
      <c r="D364" t="s">
        <v>1384</v>
      </c>
      <c r="E364" t="s">
        <v>1112</v>
      </c>
      <c r="F364" t="s">
        <v>1163</v>
      </c>
      <c r="H364">
        <f t="shared" si="24"/>
        <v>7200</v>
      </c>
      <c r="I364">
        <f>IFERROR(VLOOKUP(CONCATENATE($C364,$D364,I$1,$E364),AuxFolhas!$A:$E,5,FALSE),"")</f>
        <v>600</v>
      </c>
      <c r="J364">
        <f>IFERROR(VLOOKUP(CONCATENATE($C364,$D364,J$1,$E364),AuxFolhas!$A:$E,5,FALSE),"")</f>
        <v>600</v>
      </c>
      <c r="K364">
        <f>IFERROR(VLOOKUP(CONCATENATE($C364,$D364,K$1,$E364),AuxFolhas!$A:$E,5,FALSE),"")</f>
        <v>600</v>
      </c>
      <c r="L364">
        <f>IFERROR(VLOOKUP(CONCATENATE($C364,$D364,L$1,$E364),AuxFolhas!$A:$E,5,FALSE),"")</f>
        <v>600</v>
      </c>
      <c r="M364">
        <f>IFERROR(VLOOKUP(CONCATENATE($C364,$D364,M$1,$E364),AuxFolhas!$A:$E,5,FALSE),"")</f>
        <v>600</v>
      </c>
      <c r="N364">
        <f>IFERROR(VLOOKUP(CONCATENATE($C364,$D364,N$1,$E364),AuxFolhas!$A:$E,5,FALSE),"")</f>
        <v>600</v>
      </c>
      <c r="O364">
        <f>IFERROR(VLOOKUP(CONCATENATE($C364,$D364,O$1,$E364),AuxFolhas!$A:$E,5,FALSE),"")</f>
        <v>600</v>
      </c>
      <c r="P364">
        <f>IFERROR(VLOOKUP(CONCATENATE($C364,$D364,P$1,$E364),AuxFolhas!$A:$E,5,FALSE),"")</f>
        <v>600</v>
      </c>
      <c r="Q364">
        <f>IFERROR(VLOOKUP(CONCATENATE($C364,$D364,Q$1,$E364),AuxFolhas!$A:$E,5,FALSE),"")</f>
        <v>600</v>
      </c>
      <c r="R364">
        <f>IFERROR(VLOOKUP(CONCATENATE($C364,$D364,R$1,$E364),AuxFolhas!$A:$E,5,FALSE),"")</f>
        <v>600</v>
      </c>
      <c r="S364">
        <f>IFERROR(VLOOKUP(CONCATENATE($C364,$D364,S$1,$E364),AuxFolhas!$A:$E,5,FALSE),"")</f>
        <v>600</v>
      </c>
      <c r="T364">
        <f>IFERROR(VLOOKUP(CONCATENATE($C364,$D364,T$1,$E364),AuxFolhas!$A:$E,5,FALSE),"")</f>
        <v>600</v>
      </c>
      <c r="U364">
        <f t="shared" si="23"/>
        <v>1</v>
      </c>
    </row>
    <row r="365" spans="1:21" hidden="1">
      <c r="A365" t="str">
        <f t="shared" si="25"/>
        <v>15.1-9</v>
      </c>
      <c r="B365">
        <f t="shared" si="26"/>
        <v>9</v>
      </c>
      <c r="C365">
        <v>15</v>
      </c>
      <c r="D365" t="s">
        <v>1385</v>
      </c>
      <c r="E365" t="s">
        <v>1114</v>
      </c>
      <c r="F365" t="s">
        <v>1163</v>
      </c>
      <c r="H365">
        <f t="shared" si="24"/>
        <v>26760</v>
      </c>
      <c r="I365">
        <f>IFERROR(VLOOKUP(CONCATENATE($C365,$D365,I$1,$E365),AuxFolhas!$A:$E,5,FALSE),"")</f>
        <v>2230</v>
      </c>
      <c r="J365">
        <f>IFERROR(VLOOKUP(CONCATENATE($C365,$D365,J$1,$E365),AuxFolhas!$A:$E,5,FALSE),"")</f>
        <v>2230</v>
      </c>
      <c r="K365">
        <f>IFERROR(VLOOKUP(CONCATENATE($C365,$D365,K$1,$E365),AuxFolhas!$A:$E,5,FALSE),"")</f>
        <v>2230</v>
      </c>
      <c r="L365">
        <f>IFERROR(VLOOKUP(CONCATENATE($C365,$D365,L$1,$E365),AuxFolhas!$A:$E,5,FALSE),"")</f>
        <v>2230</v>
      </c>
      <c r="M365">
        <f>IFERROR(VLOOKUP(CONCATENATE($C365,$D365,M$1,$E365),AuxFolhas!$A:$E,5,FALSE),"")</f>
        <v>2230</v>
      </c>
      <c r="N365">
        <f>IFERROR(VLOOKUP(CONCATENATE($C365,$D365,N$1,$E365),AuxFolhas!$A:$E,5,FALSE),"")</f>
        <v>2230</v>
      </c>
      <c r="O365">
        <f>IFERROR(VLOOKUP(CONCATENATE($C365,$D365,O$1,$E365),AuxFolhas!$A:$E,5,FALSE),"")</f>
        <v>2230</v>
      </c>
      <c r="P365">
        <f>IFERROR(VLOOKUP(CONCATENATE($C365,$D365,P$1,$E365),AuxFolhas!$A:$E,5,FALSE),"")</f>
        <v>2230</v>
      </c>
      <c r="Q365">
        <f>IFERROR(VLOOKUP(CONCATENATE($C365,$D365,Q$1,$E365),AuxFolhas!$A:$E,5,FALSE),"")</f>
        <v>2230</v>
      </c>
      <c r="R365">
        <f>IFERROR(VLOOKUP(CONCATENATE($C365,$D365,R$1,$E365),AuxFolhas!$A:$E,5,FALSE),"")</f>
        <v>2230</v>
      </c>
      <c r="S365">
        <f>IFERROR(VLOOKUP(CONCATENATE($C365,$D365,S$1,$E365),AuxFolhas!$A:$E,5,FALSE),"")</f>
        <v>2230</v>
      </c>
      <c r="T365">
        <f>IFERROR(VLOOKUP(CONCATENATE($C365,$D365,T$1,$E365),AuxFolhas!$A:$E,5,FALSE),"")</f>
        <v>2230</v>
      </c>
      <c r="U365">
        <f t="shared" si="23"/>
        <v>1</v>
      </c>
    </row>
    <row r="366" spans="1:21" hidden="1">
      <c r="A366" t="str">
        <f t="shared" si="25"/>
        <v>15.1-10</v>
      </c>
      <c r="B366">
        <f t="shared" si="26"/>
        <v>10</v>
      </c>
      <c r="C366">
        <v>15</v>
      </c>
      <c r="D366" t="s">
        <v>1386</v>
      </c>
      <c r="E366" t="s">
        <v>1114</v>
      </c>
      <c r="F366" t="s">
        <v>1163</v>
      </c>
      <c r="H366">
        <f t="shared" si="24"/>
        <v>26760</v>
      </c>
      <c r="I366">
        <f>IFERROR(VLOOKUP(CONCATENATE($C366,$D366,I$1,$E366),AuxFolhas!$A:$E,5,FALSE),"")</f>
        <v>2230</v>
      </c>
      <c r="J366">
        <f>IFERROR(VLOOKUP(CONCATENATE($C366,$D366,J$1,$E366),AuxFolhas!$A:$E,5,FALSE),"")</f>
        <v>2230</v>
      </c>
      <c r="K366">
        <f>IFERROR(VLOOKUP(CONCATENATE($C366,$D366,K$1,$E366),AuxFolhas!$A:$E,5,FALSE),"")</f>
        <v>2230</v>
      </c>
      <c r="L366">
        <f>IFERROR(VLOOKUP(CONCATENATE($C366,$D366,L$1,$E366),AuxFolhas!$A:$E,5,FALSE),"")</f>
        <v>2230</v>
      </c>
      <c r="M366">
        <f>IFERROR(VLOOKUP(CONCATENATE($C366,$D366,M$1,$E366),AuxFolhas!$A:$E,5,FALSE),"")</f>
        <v>2230</v>
      </c>
      <c r="N366">
        <f>IFERROR(VLOOKUP(CONCATENATE($C366,$D366,N$1,$E366),AuxFolhas!$A:$E,5,FALSE),"")</f>
        <v>2230</v>
      </c>
      <c r="O366">
        <f>IFERROR(VLOOKUP(CONCATENATE($C366,$D366,O$1,$E366),AuxFolhas!$A:$E,5,FALSE),"")</f>
        <v>2230</v>
      </c>
      <c r="P366">
        <f>IFERROR(VLOOKUP(CONCATENATE($C366,$D366,P$1,$E366),AuxFolhas!$A:$E,5,FALSE),"")</f>
        <v>2230</v>
      </c>
      <c r="Q366">
        <f>IFERROR(VLOOKUP(CONCATENATE($C366,$D366,Q$1,$E366),AuxFolhas!$A:$E,5,FALSE),"")</f>
        <v>2230</v>
      </c>
      <c r="R366">
        <f>IFERROR(VLOOKUP(CONCATENATE($C366,$D366,R$1,$E366),AuxFolhas!$A:$E,5,FALSE),"")</f>
        <v>2230</v>
      </c>
      <c r="S366">
        <f>IFERROR(VLOOKUP(CONCATENATE($C366,$D366,S$1,$E366),AuxFolhas!$A:$E,5,FALSE),"")</f>
        <v>2230</v>
      </c>
      <c r="T366">
        <f>IFERROR(VLOOKUP(CONCATENATE($C366,$D366,T$1,$E366),AuxFolhas!$A:$E,5,FALSE),"")</f>
        <v>2230</v>
      </c>
      <c r="U366">
        <f t="shared" si="23"/>
        <v>1</v>
      </c>
    </row>
    <row r="367" spans="1:21" hidden="1">
      <c r="A367" t="str">
        <f t="shared" si="25"/>
        <v>15.1-11</v>
      </c>
      <c r="B367">
        <f t="shared" si="26"/>
        <v>11</v>
      </c>
      <c r="C367">
        <v>15</v>
      </c>
      <c r="D367" t="s">
        <v>1387</v>
      </c>
      <c r="E367" t="s">
        <v>1114</v>
      </c>
      <c r="F367" t="s">
        <v>1163</v>
      </c>
      <c r="H367">
        <f t="shared" si="24"/>
        <v>26760</v>
      </c>
      <c r="I367">
        <f>IFERROR(VLOOKUP(CONCATENATE($C367,$D367,I$1,$E367),AuxFolhas!$A:$E,5,FALSE),"")</f>
        <v>2230</v>
      </c>
      <c r="J367">
        <f>IFERROR(VLOOKUP(CONCATENATE($C367,$D367,J$1,$E367),AuxFolhas!$A:$E,5,FALSE),"")</f>
        <v>2230</v>
      </c>
      <c r="K367">
        <f>IFERROR(VLOOKUP(CONCATENATE($C367,$D367,K$1,$E367),AuxFolhas!$A:$E,5,FALSE),"")</f>
        <v>2230</v>
      </c>
      <c r="L367">
        <f>IFERROR(VLOOKUP(CONCATENATE($C367,$D367,L$1,$E367),AuxFolhas!$A:$E,5,FALSE),"")</f>
        <v>2230</v>
      </c>
      <c r="M367">
        <f>IFERROR(VLOOKUP(CONCATENATE($C367,$D367,M$1,$E367),AuxFolhas!$A:$E,5,FALSE),"")</f>
        <v>2230</v>
      </c>
      <c r="N367">
        <f>IFERROR(VLOOKUP(CONCATENATE($C367,$D367,N$1,$E367),AuxFolhas!$A:$E,5,FALSE),"")</f>
        <v>2230</v>
      </c>
      <c r="O367">
        <f>IFERROR(VLOOKUP(CONCATENATE($C367,$D367,O$1,$E367),AuxFolhas!$A:$E,5,FALSE),"")</f>
        <v>2230</v>
      </c>
      <c r="P367">
        <f>IFERROR(VLOOKUP(CONCATENATE($C367,$D367,P$1,$E367),AuxFolhas!$A:$E,5,FALSE),"")</f>
        <v>2230</v>
      </c>
      <c r="Q367">
        <f>IFERROR(VLOOKUP(CONCATENATE($C367,$D367,Q$1,$E367),AuxFolhas!$A:$E,5,FALSE),"")</f>
        <v>2230</v>
      </c>
      <c r="R367">
        <f>IFERROR(VLOOKUP(CONCATENATE($C367,$D367,R$1,$E367),AuxFolhas!$A:$E,5,FALSE),"")</f>
        <v>2230</v>
      </c>
      <c r="S367">
        <f>IFERROR(VLOOKUP(CONCATENATE($C367,$D367,S$1,$E367),AuxFolhas!$A:$E,5,FALSE),"")</f>
        <v>2230</v>
      </c>
      <c r="T367">
        <f>IFERROR(VLOOKUP(CONCATENATE($C367,$D367,T$1,$E367),AuxFolhas!$A:$E,5,FALSE),"")</f>
        <v>2230</v>
      </c>
      <c r="U367">
        <f t="shared" si="23"/>
        <v>1</v>
      </c>
    </row>
    <row r="368" spans="1:21" hidden="1">
      <c r="A368" t="str">
        <f t="shared" si="25"/>
        <v>15.1-12</v>
      </c>
      <c r="B368">
        <f t="shared" si="26"/>
        <v>12</v>
      </c>
      <c r="C368">
        <v>15</v>
      </c>
      <c r="D368" t="s">
        <v>2387</v>
      </c>
      <c r="E368" t="s">
        <v>1114</v>
      </c>
      <c r="F368" t="s">
        <v>1163</v>
      </c>
      <c r="H368">
        <f t="shared" si="24"/>
        <v>24530</v>
      </c>
      <c r="I368" t="str">
        <f>IFERROR(VLOOKUP(CONCATENATE($C368,$D368,I$1,$E368),AuxFolhas!$A:$E,5,FALSE),"")</f>
        <v/>
      </c>
      <c r="J368">
        <f>IFERROR(VLOOKUP(CONCATENATE($C368,$D368,J$1,$E368),AuxFolhas!$A:$E,5,FALSE),"")</f>
        <v>2230</v>
      </c>
      <c r="K368">
        <f>IFERROR(VLOOKUP(CONCATENATE($C368,$D368,K$1,$E368),AuxFolhas!$A:$E,5,FALSE),"")</f>
        <v>2230</v>
      </c>
      <c r="L368">
        <f>IFERROR(VLOOKUP(CONCATENATE($C368,$D368,L$1,$E368),AuxFolhas!$A:$E,5,FALSE),"")</f>
        <v>2230</v>
      </c>
      <c r="M368">
        <f>IFERROR(VLOOKUP(CONCATENATE($C368,$D368,M$1,$E368),AuxFolhas!$A:$E,5,FALSE),"")</f>
        <v>2230</v>
      </c>
      <c r="N368">
        <f>IFERROR(VLOOKUP(CONCATENATE($C368,$D368,N$1,$E368),AuxFolhas!$A:$E,5,FALSE),"")</f>
        <v>2230</v>
      </c>
      <c r="O368">
        <f>IFERROR(VLOOKUP(CONCATENATE($C368,$D368,O$1,$E368),AuxFolhas!$A:$E,5,FALSE),"")</f>
        <v>2230</v>
      </c>
      <c r="P368">
        <f>IFERROR(VLOOKUP(CONCATENATE($C368,$D368,P$1,$E368),AuxFolhas!$A:$E,5,FALSE),"")</f>
        <v>2230</v>
      </c>
      <c r="Q368">
        <f>IFERROR(VLOOKUP(CONCATENATE($C368,$D368,Q$1,$E368),AuxFolhas!$A:$E,5,FALSE),"")</f>
        <v>2230</v>
      </c>
      <c r="R368">
        <f>IFERROR(VLOOKUP(CONCATENATE($C368,$D368,R$1,$E368),AuxFolhas!$A:$E,5,FALSE),"")</f>
        <v>2230</v>
      </c>
      <c r="S368">
        <f>IFERROR(VLOOKUP(CONCATENATE($C368,$D368,S$1,$E368),AuxFolhas!$A:$E,5,FALSE),"")</f>
        <v>2230</v>
      </c>
      <c r="T368">
        <f>IFERROR(VLOOKUP(CONCATENATE($C368,$D368,T$1,$E368),AuxFolhas!$A:$E,5,FALSE),"")</f>
        <v>2230</v>
      </c>
      <c r="U368">
        <f t="shared" si="23"/>
        <v>1</v>
      </c>
    </row>
    <row r="369" spans="1:21" hidden="1">
      <c r="A369" t="str">
        <f t="shared" si="25"/>
        <v>15.1-13</v>
      </c>
      <c r="B369">
        <f t="shared" si="26"/>
        <v>13</v>
      </c>
      <c r="C369">
        <v>15</v>
      </c>
      <c r="D369" t="s">
        <v>1388</v>
      </c>
      <c r="E369" t="s">
        <v>1114</v>
      </c>
      <c r="F369" t="s">
        <v>1163</v>
      </c>
      <c r="H369">
        <f t="shared" si="24"/>
        <v>11150</v>
      </c>
      <c r="I369">
        <f>IFERROR(VLOOKUP(CONCATENATE($C369,$D369,I$1,$E369),AuxFolhas!$A:$E,5,FALSE),"")</f>
        <v>2230</v>
      </c>
      <c r="J369">
        <f>IFERROR(VLOOKUP(CONCATENATE($C369,$D369,J$1,$E369),AuxFolhas!$A:$E,5,FALSE),"")</f>
        <v>2230</v>
      </c>
      <c r="K369">
        <f>IFERROR(VLOOKUP(CONCATENATE($C369,$D369,K$1,$E369),AuxFolhas!$A:$E,5,FALSE),"")</f>
        <v>2230</v>
      </c>
      <c r="L369">
        <f>IFERROR(VLOOKUP(CONCATENATE($C369,$D369,L$1,$E369),AuxFolhas!$A:$E,5,FALSE),"")</f>
        <v>2230</v>
      </c>
      <c r="M369">
        <f>IFERROR(VLOOKUP(CONCATENATE($C369,$D369,M$1,$E369),AuxFolhas!$A:$E,5,FALSE),"")</f>
        <v>2230</v>
      </c>
      <c r="N369" t="str">
        <f>IFERROR(VLOOKUP(CONCATENATE($C369,$D369,N$1,$E369),AuxFolhas!$A:$E,5,FALSE),"")</f>
        <v/>
      </c>
      <c r="O369" t="str">
        <f>IFERROR(VLOOKUP(CONCATENATE($C369,$D369,O$1,$E369),AuxFolhas!$A:$E,5,FALSE),"")</f>
        <v/>
      </c>
      <c r="P369" t="str">
        <f>IFERROR(VLOOKUP(CONCATENATE($C369,$D369,P$1,$E369),AuxFolhas!$A:$E,5,FALSE),"")</f>
        <v/>
      </c>
      <c r="Q369" t="str">
        <f>IFERROR(VLOOKUP(CONCATENATE($C369,$D369,Q$1,$E369),AuxFolhas!$A:$E,5,FALSE),"")</f>
        <v/>
      </c>
      <c r="R369" t="str">
        <f>IFERROR(VLOOKUP(CONCATENATE($C369,$D369,R$1,$E369),AuxFolhas!$A:$E,5,FALSE),"")</f>
        <v/>
      </c>
      <c r="S369" t="str">
        <f>IFERROR(VLOOKUP(CONCATENATE($C369,$D369,S$1,$E369),AuxFolhas!$A:$E,5,FALSE),"")</f>
        <v/>
      </c>
      <c r="T369" t="str">
        <f>IFERROR(VLOOKUP(CONCATENATE($C369,$D369,T$1,$E369),AuxFolhas!$A:$E,5,FALSE),"")</f>
        <v/>
      </c>
      <c r="U369">
        <f t="shared" si="23"/>
        <v>1</v>
      </c>
    </row>
    <row r="370" spans="1:21" hidden="1">
      <c r="A370" t="str">
        <f t="shared" si="25"/>
        <v>15.1-14</v>
      </c>
      <c r="B370">
        <f t="shared" si="26"/>
        <v>14</v>
      </c>
      <c r="C370">
        <v>15</v>
      </c>
      <c r="D370" t="s">
        <v>3758</v>
      </c>
      <c r="E370" t="s">
        <v>1162</v>
      </c>
      <c r="F370" t="s">
        <v>1163</v>
      </c>
      <c r="H370">
        <f t="shared" si="24"/>
        <v>3280</v>
      </c>
      <c r="I370" t="str">
        <f>IFERROR(VLOOKUP(CONCATENATE($C370,$D370,I$1,$E370),AuxFolhas!$A:$E,5,FALSE),"")</f>
        <v/>
      </c>
      <c r="J370" t="str">
        <f>IFERROR(VLOOKUP(CONCATENATE($C370,$D370,J$1,$E370),AuxFolhas!$A:$E,5,FALSE),"")</f>
        <v/>
      </c>
      <c r="K370" t="str">
        <f>IFERROR(VLOOKUP(CONCATENATE($C370,$D370,K$1,$E370),AuxFolhas!$A:$E,5,FALSE),"")</f>
        <v/>
      </c>
      <c r="L370" t="str">
        <f>IFERROR(VLOOKUP(CONCATENATE($C370,$D370,L$1,$E370),AuxFolhas!$A:$E,5,FALSE),"")</f>
        <v/>
      </c>
      <c r="M370" t="str">
        <f>IFERROR(VLOOKUP(CONCATENATE($C370,$D370,M$1,$E370),AuxFolhas!$A:$E,5,FALSE),"")</f>
        <v/>
      </c>
      <c r="N370" t="str">
        <f>IFERROR(VLOOKUP(CONCATENATE($C370,$D370,N$1,$E370),AuxFolhas!$A:$E,5,FALSE),"")</f>
        <v/>
      </c>
      <c r="O370" t="str">
        <f>IFERROR(VLOOKUP(CONCATENATE($C370,$D370,O$1,$E370),AuxFolhas!$A:$E,5,FALSE),"")</f>
        <v/>
      </c>
      <c r="P370" t="str">
        <f>IFERROR(VLOOKUP(CONCATENATE($C370,$D370,P$1,$E370),AuxFolhas!$A:$E,5,FALSE),"")</f>
        <v/>
      </c>
      <c r="Q370" t="str">
        <f>IFERROR(VLOOKUP(CONCATENATE($C370,$D370,Q$1,$E370),AuxFolhas!$A:$E,5,FALSE),"")</f>
        <v/>
      </c>
      <c r="R370" t="str">
        <f>IFERROR(VLOOKUP(CONCATENATE($C370,$D370,R$1,$E370),AuxFolhas!$A:$E,5,FALSE),"")</f>
        <v/>
      </c>
      <c r="S370" t="str">
        <f>IFERROR(VLOOKUP(CONCATENATE($C370,$D370,S$1,$E370),AuxFolhas!$A:$E,5,FALSE),"")</f>
        <v/>
      </c>
      <c r="T370">
        <f>IFERROR(VLOOKUP(CONCATENATE($C370,$D370,T$1,$E370),AuxFolhas!$A:$E,5,FALSE),"")</f>
        <v>3280</v>
      </c>
      <c r="U370">
        <f t="shared" si="23"/>
        <v>1</v>
      </c>
    </row>
    <row r="371" spans="1:21" hidden="1">
      <c r="A371" t="str">
        <f t="shared" si="25"/>
        <v>15.1-15</v>
      </c>
      <c r="B371">
        <f t="shared" si="26"/>
        <v>15</v>
      </c>
      <c r="C371">
        <v>15</v>
      </c>
      <c r="D371" t="s">
        <v>1380</v>
      </c>
      <c r="E371" t="s">
        <v>1162</v>
      </c>
      <c r="F371" t="s">
        <v>1163</v>
      </c>
      <c r="H371">
        <f t="shared" si="24"/>
        <v>39360</v>
      </c>
      <c r="I371">
        <f>IFERROR(VLOOKUP(CONCATENATE($C371,$D371,I$1,$E371),AuxFolhas!$A:$E,5,FALSE),"")</f>
        <v>3280</v>
      </c>
      <c r="J371">
        <f>IFERROR(VLOOKUP(CONCATENATE($C371,$D371,J$1,$E371),AuxFolhas!$A:$E,5,FALSE),"")</f>
        <v>3280</v>
      </c>
      <c r="K371">
        <f>IFERROR(VLOOKUP(CONCATENATE($C371,$D371,K$1,$E371),AuxFolhas!$A:$E,5,FALSE),"")</f>
        <v>3280</v>
      </c>
      <c r="L371">
        <f>IFERROR(VLOOKUP(CONCATENATE($C371,$D371,L$1,$E371),AuxFolhas!$A:$E,5,FALSE),"")</f>
        <v>3280</v>
      </c>
      <c r="M371">
        <f>IFERROR(VLOOKUP(CONCATENATE($C371,$D371,M$1,$E371),AuxFolhas!$A:$E,5,FALSE),"")</f>
        <v>3280</v>
      </c>
      <c r="N371">
        <f>IFERROR(VLOOKUP(CONCATENATE($C371,$D371,N$1,$E371),AuxFolhas!$A:$E,5,FALSE),"")</f>
        <v>3280</v>
      </c>
      <c r="O371">
        <f>IFERROR(VLOOKUP(CONCATENATE($C371,$D371,O$1,$E371),AuxFolhas!$A:$E,5,FALSE),"")</f>
        <v>3280</v>
      </c>
      <c r="P371">
        <f>IFERROR(VLOOKUP(CONCATENATE($C371,$D371,P$1,$E371),AuxFolhas!$A:$E,5,FALSE),"")</f>
        <v>3280</v>
      </c>
      <c r="Q371">
        <f>IFERROR(VLOOKUP(CONCATENATE($C371,$D371,Q$1,$E371),AuxFolhas!$A:$E,5,FALSE),"")</f>
        <v>3280</v>
      </c>
      <c r="R371">
        <f>IFERROR(VLOOKUP(CONCATENATE($C371,$D371,R$1,$E371),AuxFolhas!$A:$E,5,FALSE),"")</f>
        <v>3280</v>
      </c>
      <c r="S371">
        <f>IFERROR(VLOOKUP(CONCATENATE($C371,$D371,S$1,$E371),AuxFolhas!$A:$E,5,FALSE),"")</f>
        <v>3280</v>
      </c>
      <c r="T371">
        <f>IFERROR(VLOOKUP(CONCATENATE($C371,$D371,T$1,$E371),AuxFolhas!$A:$E,5,FALSE),"")</f>
        <v>3280</v>
      </c>
      <c r="U371">
        <f t="shared" si="23"/>
        <v>1</v>
      </c>
    </row>
    <row r="372" spans="1:21" hidden="1">
      <c r="A372" t="str">
        <f t="shared" si="25"/>
        <v>15.1-16</v>
      </c>
      <c r="B372">
        <f t="shared" si="26"/>
        <v>16</v>
      </c>
      <c r="C372">
        <v>15</v>
      </c>
      <c r="D372" t="s">
        <v>3759</v>
      </c>
      <c r="E372" t="s">
        <v>1162</v>
      </c>
      <c r="F372" t="s">
        <v>1163</v>
      </c>
      <c r="H372">
        <f t="shared" si="24"/>
        <v>3280</v>
      </c>
      <c r="I372" t="str">
        <f>IFERROR(VLOOKUP(CONCATENATE($C372,$D372,I$1,$E372),AuxFolhas!$A:$E,5,FALSE),"")</f>
        <v/>
      </c>
      <c r="J372" t="str">
        <f>IFERROR(VLOOKUP(CONCATENATE($C372,$D372,J$1,$E372),AuxFolhas!$A:$E,5,FALSE),"")</f>
        <v/>
      </c>
      <c r="K372" t="str">
        <f>IFERROR(VLOOKUP(CONCATENATE($C372,$D372,K$1,$E372),AuxFolhas!$A:$E,5,FALSE),"")</f>
        <v/>
      </c>
      <c r="L372" t="str">
        <f>IFERROR(VLOOKUP(CONCATENATE($C372,$D372,L$1,$E372),AuxFolhas!$A:$E,5,FALSE),"")</f>
        <v/>
      </c>
      <c r="M372" t="str">
        <f>IFERROR(VLOOKUP(CONCATENATE($C372,$D372,M$1,$E372),AuxFolhas!$A:$E,5,FALSE),"")</f>
        <v/>
      </c>
      <c r="N372" t="str">
        <f>IFERROR(VLOOKUP(CONCATENATE($C372,$D372,N$1,$E372),AuxFolhas!$A:$E,5,FALSE),"")</f>
        <v/>
      </c>
      <c r="O372" t="str">
        <f>IFERROR(VLOOKUP(CONCATENATE($C372,$D372,O$1,$E372),AuxFolhas!$A:$E,5,FALSE),"")</f>
        <v/>
      </c>
      <c r="P372" t="str">
        <f>IFERROR(VLOOKUP(CONCATENATE($C372,$D372,P$1,$E372),AuxFolhas!$A:$E,5,FALSE),"")</f>
        <v/>
      </c>
      <c r="Q372" t="str">
        <f>IFERROR(VLOOKUP(CONCATENATE($C372,$D372,Q$1,$E372),AuxFolhas!$A:$E,5,FALSE),"")</f>
        <v/>
      </c>
      <c r="R372" t="str">
        <f>IFERROR(VLOOKUP(CONCATENATE($C372,$D372,R$1,$E372),AuxFolhas!$A:$E,5,FALSE),"")</f>
        <v/>
      </c>
      <c r="S372" t="str">
        <f>IFERROR(VLOOKUP(CONCATENATE($C372,$D372,S$1,$E372),AuxFolhas!$A:$E,5,FALSE),"")</f>
        <v/>
      </c>
      <c r="T372">
        <f>IFERROR(VLOOKUP(CONCATENATE($C372,$D372,T$1,$E372),AuxFolhas!$A:$E,5,FALSE),"")</f>
        <v>3280</v>
      </c>
      <c r="U372">
        <f t="shared" si="23"/>
        <v>1</v>
      </c>
    </row>
    <row r="373" spans="1:21" hidden="1">
      <c r="A373" t="str">
        <f t="shared" si="25"/>
        <v>15.1-17</v>
      </c>
      <c r="B373">
        <f t="shared" si="26"/>
        <v>17</v>
      </c>
      <c r="C373">
        <v>15</v>
      </c>
      <c r="D373" t="s">
        <v>1389</v>
      </c>
      <c r="E373" t="s">
        <v>1165</v>
      </c>
      <c r="F373" t="s">
        <v>1163</v>
      </c>
      <c r="H373">
        <f t="shared" si="24"/>
        <v>12220</v>
      </c>
      <c r="I373">
        <f>IFERROR(VLOOKUP(CONCATENATE($C373,$D373,I$1,$E373),AuxFolhas!$A:$E,5,FALSE),"")</f>
        <v>6110</v>
      </c>
      <c r="J373">
        <f>IFERROR(VLOOKUP(CONCATENATE($C373,$D373,J$1,$E373),AuxFolhas!$A:$E,5,FALSE),"")</f>
        <v>6110</v>
      </c>
      <c r="K373" t="str">
        <f>IFERROR(VLOOKUP(CONCATENATE($C373,$D373,K$1,$E373),AuxFolhas!$A:$E,5,FALSE),"")</f>
        <v/>
      </c>
      <c r="L373" t="str">
        <f>IFERROR(VLOOKUP(CONCATENATE($C373,$D373,L$1,$E373),AuxFolhas!$A:$E,5,FALSE),"")</f>
        <v/>
      </c>
      <c r="M373" t="str">
        <f>IFERROR(VLOOKUP(CONCATENATE($C373,$D373,M$1,$E373),AuxFolhas!$A:$E,5,FALSE),"")</f>
        <v/>
      </c>
      <c r="N373" t="str">
        <f>IFERROR(VLOOKUP(CONCATENATE($C373,$D373,N$1,$E373),AuxFolhas!$A:$E,5,FALSE),"")</f>
        <v/>
      </c>
      <c r="O373" t="str">
        <f>IFERROR(VLOOKUP(CONCATENATE($C373,$D373,O$1,$E373),AuxFolhas!$A:$E,5,FALSE),"")</f>
        <v/>
      </c>
      <c r="P373" t="str">
        <f>IFERROR(VLOOKUP(CONCATENATE($C373,$D373,P$1,$E373),AuxFolhas!$A:$E,5,FALSE),"")</f>
        <v/>
      </c>
      <c r="Q373" t="str">
        <f>IFERROR(VLOOKUP(CONCATENATE($C373,$D373,Q$1,$E373),AuxFolhas!$A:$E,5,FALSE),"")</f>
        <v/>
      </c>
      <c r="R373" t="str">
        <f>IFERROR(VLOOKUP(CONCATENATE($C373,$D373,R$1,$E373),AuxFolhas!$A:$E,5,FALSE),"")</f>
        <v/>
      </c>
      <c r="S373" t="str">
        <f>IFERROR(VLOOKUP(CONCATENATE($C373,$D373,S$1,$E373),AuxFolhas!$A:$E,5,FALSE),"")</f>
        <v/>
      </c>
      <c r="T373" t="str">
        <f>IFERROR(VLOOKUP(CONCATENATE($C373,$D373,T$1,$E373),AuxFolhas!$A:$E,5,FALSE),"")</f>
        <v/>
      </c>
      <c r="U373">
        <f t="shared" si="23"/>
        <v>1</v>
      </c>
    </row>
    <row r="374" spans="1:21" hidden="1">
      <c r="A374" t="str">
        <f t="shared" si="25"/>
        <v>15.1-18</v>
      </c>
      <c r="B374">
        <f t="shared" si="26"/>
        <v>18</v>
      </c>
      <c r="C374">
        <v>15</v>
      </c>
      <c r="D374" t="s">
        <v>1378</v>
      </c>
      <c r="E374" t="s">
        <v>1117</v>
      </c>
      <c r="F374" t="s">
        <v>1159</v>
      </c>
      <c r="H374">
        <f t="shared" si="24"/>
        <v>9840</v>
      </c>
      <c r="I374">
        <f>IFERROR(VLOOKUP(CONCATENATE($C374,$D374,I$1,$E374),AuxFolhas!$A:$E,5,FALSE),"")</f>
        <v>820</v>
      </c>
      <c r="J374">
        <f>IFERROR(VLOOKUP(CONCATENATE($C374,$D374,J$1,$E374),AuxFolhas!$A:$E,5,FALSE),"")</f>
        <v>820</v>
      </c>
      <c r="K374">
        <f>IFERROR(VLOOKUP(CONCATENATE($C374,$D374,K$1,$E374),AuxFolhas!$A:$E,5,FALSE),"")</f>
        <v>820</v>
      </c>
      <c r="L374">
        <f>IFERROR(VLOOKUP(CONCATENATE($C374,$D374,L$1,$E374),AuxFolhas!$A:$E,5,FALSE),"")</f>
        <v>820</v>
      </c>
      <c r="M374">
        <f>IFERROR(VLOOKUP(CONCATENATE($C374,$D374,M$1,$E374),AuxFolhas!$A:$E,5,FALSE),"")</f>
        <v>820</v>
      </c>
      <c r="N374">
        <f>IFERROR(VLOOKUP(CONCATENATE($C374,$D374,N$1,$E374),AuxFolhas!$A:$E,5,FALSE),"")</f>
        <v>820</v>
      </c>
      <c r="O374">
        <f>IFERROR(VLOOKUP(CONCATENATE($C374,$D374,O$1,$E374),AuxFolhas!$A:$E,5,FALSE),"")</f>
        <v>820</v>
      </c>
      <c r="P374">
        <f>IFERROR(VLOOKUP(CONCATENATE($C374,$D374,P$1,$E374),AuxFolhas!$A:$E,5,FALSE),"")</f>
        <v>820</v>
      </c>
      <c r="Q374">
        <f>IFERROR(VLOOKUP(CONCATENATE($C374,$D374,Q$1,$E374),AuxFolhas!$A:$E,5,FALSE),"")</f>
        <v>820</v>
      </c>
      <c r="R374">
        <f>IFERROR(VLOOKUP(CONCATENATE($C374,$D374,R$1,$E374),AuxFolhas!$A:$E,5,FALSE),"")</f>
        <v>820</v>
      </c>
      <c r="S374">
        <f>IFERROR(VLOOKUP(CONCATENATE($C374,$D374,S$1,$E374),AuxFolhas!$A:$E,5,FALSE),"")</f>
        <v>820</v>
      </c>
      <c r="T374">
        <f>IFERROR(VLOOKUP(CONCATENATE($C374,$D374,T$1,$E374),AuxFolhas!$A:$E,5,FALSE),"")</f>
        <v>820</v>
      </c>
      <c r="U374">
        <f t="shared" si="23"/>
        <v>1</v>
      </c>
    </row>
    <row r="375" spans="1:21" hidden="1">
      <c r="A375" t="str">
        <f t="shared" si="25"/>
        <v>15.1-19</v>
      </c>
      <c r="B375">
        <f t="shared" si="26"/>
        <v>19</v>
      </c>
      <c r="C375">
        <v>15</v>
      </c>
      <c r="D375" t="s">
        <v>3760</v>
      </c>
      <c r="E375" t="s">
        <v>1115</v>
      </c>
      <c r="F375" t="s">
        <v>1159</v>
      </c>
      <c r="H375">
        <f t="shared" si="24"/>
        <v>7750</v>
      </c>
      <c r="I375" t="str">
        <f>IFERROR(VLOOKUP(CONCATENATE($C375,$D375,I$1,$E375),AuxFolhas!$A:$E,5,FALSE),"")</f>
        <v/>
      </c>
      <c r="J375" t="str">
        <f>IFERROR(VLOOKUP(CONCATENATE($C375,$D375,J$1,$E375),AuxFolhas!$A:$E,5,FALSE),"")</f>
        <v/>
      </c>
      <c r="K375" t="str">
        <f>IFERROR(VLOOKUP(CONCATENATE($C375,$D375,K$1,$E375),AuxFolhas!$A:$E,5,FALSE),"")</f>
        <v/>
      </c>
      <c r="L375" t="str">
        <f>IFERROR(VLOOKUP(CONCATENATE($C375,$D375,L$1,$E375),AuxFolhas!$A:$E,5,FALSE),"")</f>
        <v/>
      </c>
      <c r="M375" t="str">
        <f>IFERROR(VLOOKUP(CONCATENATE($C375,$D375,M$1,$E375),AuxFolhas!$A:$E,5,FALSE),"")</f>
        <v/>
      </c>
      <c r="N375" t="str">
        <f>IFERROR(VLOOKUP(CONCATENATE($C375,$D375,N$1,$E375),AuxFolhas!$A:$E,5,FALSE),"")</f>
        <v/>
      </c>
      <c r="O375" t="str">
        <f>IFERROR(VLOOKUP(CONCATENATE($C375,$D375,O$1,$E375),AuxFolhas!$A:$E,5,FALSE),"")</f>
        <v/>
      </c>
      <c r="P375" t="str">
        <f>IFERROR(VLOOKUP(CONCATENATE($C375,$D375,P$1,$E375),AuxFolhas!$A:$E,5,FALSE),"")</f>
        <v/>
      </c>
      <c r="Q375" t="str">
        <f>IFERROR(VLOOKUP(CONCATENATE($C375,$D375,Q$1,$E375),AuxFolhas!$A:$E,5,FALSE),"")</f>
        <v/>
      </c>
      <c r="R375" t="str">
        <f>IFERROR(VLOOKUP(CONCATENATE($C375,$D375,R$1,$E375),AuxFolhas!$A:$E,5,FALSE),"")</f>
        <v/>
      </c>
      <c r="S375" t="str">
        <f>IFERROR(VLOOKUP(CONCATENATE($C375,$D375,S$1,$E375),AuxFolhas!$A:$E,5,FALSE),"")</f>
        <v/>
      </c>
      <c r="T375">
        <f>IFERROR(VLOOKUP(CONCATENATE($C375,$D375,T$1,$E375),AuxFolhas!$A:$E,5,FALSE),"")</f>
        <v>7750</v>
      </c>
      <c r="U375">
        <f t="shared" si="23"/>
        <v>1</v>
      </c>
    </row>
    <row r="376" spans="1:21" hidden="1">
      <c r="A376" t="str">
        <f t="shared" si="25"/>
        <v>15.1-20</v>
      </c>
      <c r="B376">
        <f t="shared" si="26"/>
        <v>20</v>
      </c>
      <c r="C376">
        <v>15</v>
      </c>
      <c r="D376" t="s">
        <v>1390</v>
      </c>
      <c r="E376" t="s">
        <v>1115</v>
      </c>
      <c r="F376" t="s">
        <v>1159</v>
      </c>
      <c r="H376">
        <f t="shared" si="24"/>
        <v>77500</v>
      </c>
      <c r="I376">
        <f>IFERROR(VLOOKUP(CONCATENATE($C376,$D376,I$1,$E376),AuxFolhas!$A:$E,5,FALSE),"")</f>
        <v>7750</v>
      </c>
      <c r="J376">
        <f>IFERROR(VLOOKUP(CONCATENATE($C376,$D376,J$1,$E376),AuxFolhas!$A:$E,5,FALSE),"")</f>
        <v>7750</v>
      </c>
      <c r="K376">
        <f>IFERROR(VLOOKUP(CONCATENATE($C376,$D376,K$1,$E376),AuxFolhas!$A:$E,5,FALSE),"")</f>
        <v>7750</v>
      </c>
      <c r="L376">
        <f>IFERROR(VLOOKUP(CONCATENATE($C376,$D376,L$1,$E376),AuxFolhas!$A:$E,5,FALSE),"")</f>
        <v>7750</v>
      </c>
      <c r="M376">
        <f>IFERROR(VLOOKUP(CONCATENATE($C376,$D376,M$1,$E376),AuxFolhas!$A:$E,5,FALSE),"")</f>
        <v>7750</v>
      </c>
      <c r="N376">
        <f>IFERROR(VLOOKUP(CONCATENATE($C376,$D376,N$1,$E376),AuxFolhas!$A:$E,5,FALSE),"")</f>
        <v>7750</v>
      </c>
      <c r="O376">
        <f>IFERROR(VLOOKUP(CONCATENATE($C376,$D376,O$1,$E376),AuxFolhas!$A:$E,5,FALSE),"")</f>
        <v>7750</v>
      </c>
      <c r="P376">
        <f>IFERROR(VLOOKUP(CONCATENATE($C376,$D376,P$1,$E376),AuxFolhas!$A:$E,5,FALSE),"")</f>
        <v>7750</v>
      </c>
      <c r="Q376">
        <f>IFERROR(VLOOKUP(CONCATENATE($C376,$D376,Q$1,$E376),AuxFolhas!$A:$E,5,FALSE),"")</f>
        <v>7750</v>
      </c>
      <c r="R376">
        <f>IFERROR(VLOOKUP(CONCATENATE($C376,$D376,R$1,$E376),AuxFolhas!$A:$E,5,FALSE),"")</f>
        <v>7750</v>
      </c>
      <c r="S376" t="str">
        <f>IFERROR(VLOOKUP(CONCATENATE($C376,$D376,S$1,$E376),AuxFolhas!$A:$E,5,FALSE),"")</f>
        <v/>
      </c>
      <c r="T376" t="str">
        <f>IFERROR(VLOOKUP(CONCATENATE($C376,$D376,T$1,$E376),AuxFolhas!$A:$E,5,FALSE),"")</f>
        <v/>
      </c>
      <c r="U376">
        <f t="shared" si="23"/>
        <v>1</v>
      </c>
    </row>
    <row r="377" spans="1:21">
      <c r="A377" t="str">
        <f t="shared" si="25"/>
        <v>15.1-21</v>
      </c>
      <c r="B377">
        <f t="shared" si="26"/>
        <v>21</v>
      </c>
      <c r="C377">
        <v>15</v>
      </c>
      <c r="D377" t="s">
        <v>2388</v>
      </c>
      <c r="E377" t="s">
        <v>1113</v>
      </c>
      <c r="F377" t="s">
        <v>1159</v>
      </c>
      <c r="H377">
        <f t="shared" si="24"/>
        <v>28000</v>
      </c>
      <c r="I377" t="str">
        <f>IFERROR(VLOOKUP(CONCATENATE($C377,$D377,I$1,$E377),AuxFolhas!$A:$E,5,FALSE),"")</f>
        <v/>
      </c>
      <c r="J377" t="str">
        <f>IFERROR(VLOOKUP(CONCATENATE($C377,$D377,J$1,$E377),AuxFolhas!$A:$E,5,FALSE),"")</f>
        <v/>
      </c>
      <c r="K377">
        <f>IFERROR(VLOOKUP(CONCATENATE($C377,$D377,K$1,$E377),AuxFolhas!$A:$E,5,FALSE),"")</f>
        <v>2800</v>
      </c>
      <c r="L377">
        <f>IFERROR(VLOOKUP(CONCATENATE($C377,$D377,L$1,$E377),AuxFolhas!$A:$E,5,FALSE),"")</f>
        <v>2800</v>
      </c>
      <c r="M377">
        <f>IFERROR(VLOOKUP(CONCATENATE($C377,$D377,M$1,$E377),AuxFolhas!$A:$E,5,FALSE),"")</f>
        <v>2800</v>
      </c>
      <c r="N377">
        <f>IFERROR(VLOOKUP(CONCATENATE($C377,$D377,N$1,$E377),AuxFolhas!$A:$E,5,FALSE),"")</f>
        <v>2800</v>
      </c>
      <c r="O377">
        <f>IFERROR(VLOOKUP(CONCATENATE($C377,$D377,O$1,$E377),AuxFolhas!$A:$E,5,FALSE),"")</f>
        <v>2800</v>
      </c>
      <c r="P377">
        <f>IFERROR(VLOOKUP(CONCATENATE($C377,$D377,P$1,$E377),AuxFolhas!$A:$E,5,FALSE),"")</f>
        <v>2800</v>
      </c>
      <c r="Q377">
        <f>IFERROR(VLOOKUP(CONCATENATE($C377,$D377,Q$1,$E377),AuxFolhas!$A:$E,5,FALSE),"")</f>
        <v>2800</v>
      </c>
      <c r="R377">
        <f>IFERROR(VLOOKUP(CONCATENATE($C377,$D377,R$1,$E377),AuxFolhas!$A:$E,5,FALSE),"")</f>
        <v>2800</v>
      </c>
      <c r="S377">
        <f>IFERROR(VLOOKUP(CONCATENATE($C377,$D377,S$1,$E377),AuxFolhas!$A:$E,5,FALSE),"")</f>
        <v>2800</v>
      </c>
      <c r="T377">
        <f>IFERROR(VLOOKUP(CONCATENATE($C377,$D377,T$1,$E377),AuxFolhas!$A:$E,5,FALSE),"")</f>
        <v>2800</v>
      </c>
      <c r="U377">
        <f t="shared" si="23"/>
        <v>1</v>
      </c>
    </row>
    <row r="378" spans="1:21" hidden="1">
      <c r="A378" t="str">
        <f t="shared" si="25"/>
        <v>15.1-22</v>
      </c>
      <c r="B378">
        <f t="shared" si="26"/>
        <v>22</v>
      </c>
      <c r="C378">
        <v>15</v>
      </c>
      <c r="D378" t="s">
        <v>1379</v>
      </c>
      <c r="E378" t="s">
        <v>1113</v>
      </c>
      <c r="F378" t="s">
        <v>1159</v>
      </c>
      <c r="H378">
        <f t="shared" si="24"/>
        <v>5600</v>
      </c>
      <c r="I378">
        <f>IFERROR(VLOOKUP(CONCATENATE($C378,$D378,I$1,$E378),AuxFolhas!$A:$E,5,FALSE),"")</f>
        <v>2800</v>
      </c>
      <c r="J378">
        <f>IFERROR(VLOOKUP(CONCATENATE($C378,$D378,J$1,$E378),AuxFolhas!$A:$E,5,FALSE),"")</f>
        <v>2800</v>
      </c>
      <c r="K378" t="str">
        <f>IFERROR(VLOOKUP(CONCATENATE($C378,$D378,K$1,$E378),AuxFolhas!$A:$E,5,FALSE),"")</f>
        <v/>
      </c>
      <c r="L378" t="str">
        <f>IFERROR(VLOOKUP(CONCATENATE($C378,$D378,L$1,$E378),AuxFolhas!$A:$E,5,FALSE),"")</f>
        <v/>
      </c>
      <c r="M378" t="str">
        <f>IFERROR(VLOOKUP(CONCATENATE($C378,$D378,M$1,$E378),AuxFolhas!$A:$E,5,FALSE),"")</f>
        <v/>
      </c>
      <c r="N378" t="str">
        <f>IFERROR(VLOOKUP(CONCATENATE($C378,$D378,N$1,$E378),AuxFolhas!$A:$E,5,FALSE),"")</f>
        <v/>
      </c>
      <c r="O378" t="str">
        <f>IFERROR(VLOOKUP(CONCATENATE($C378,$D378,O$1,$E378),AuxFolhas!$A:$E,5,FALSE),"")</f>
        <v/>
      </c>
      <c r="P378" t="str">
        <f>IFERROR(VLOOKUP(CONCATENATE($C378,$D378,P$1,$E378),AuxFolhas!$A:$E,5,FALSE),"")</f>
        <v/>
      </c>
      <c r="Q378" t="str">
        <f>IFERROR(VLOOKUP(CONCATENATE($C378,$D378,Q$1,$E378),AuxFolhas!$A:$E,5,FALSE),"")</f>
        <v/>
      </c>
      <c r="R378" t="str">
        <f>IFERROR(VLOOKUP(CONCATENATE($C378,$D378,R$1,$E378),AuxFolhas!$A:$E,5,FALSE),"")</f>
        <v/>
      </c>
      <c r="S378" t="str">
        <f>IFERROR(VLOOKUP(CONCATENATE($C378,$D378,S$1,$E378),AuxFolhas!$A:$E,5,FALSE),"")</f>
        <v/>
      </c>
      <c r="T378" t="str">
        <f>IFERROR(VLOOKUP(CONCATENATE($C378,$D378,T$1,$E378),AuxFolhas!$A:$E,5,FALSE),"")</f>
        <v/>
      </c>
      <c r="U378">
        <f t="shared" si="23"/>
        <v>1</v>
      </c>
    </row>
    <row r="379" spans="1:21" hidden="1">
      <c r="A379" t="str">
        <f t="shared" si="25"/>
        <v>16.1-1</v>
      </c>
      <c r="B379">
        <f t="shared" si="26"/>
        <v>1</v>
      </c>
      <c r="C379">
        <v>16</v>
      </c>
      <c r="D379" t="s">
        <v>2390</v>
      </c>
      <c r="E379" t="s">
        <v>1112</v>
      </c>
      <c r="F379" t="s">
        <v>1163</v>
      </c>
      <c r="H379">
        <f t="shared" si="24"/>
        <v>4800</v>
      </c>
      <c r="I379" t="str">
        <f>IFERROR(VLOOKUP(CONCATENATE($C379,$D379,I$1,$E379),AuxFolhas!$A:$E,5,FALSE),"")</f>
        <v/>
      </c>
      <c r="J379" t="str">
        <f>IFERROR(VLOOKUP(CONCATENATE($C379,$D379,J$1,$E379),AuxFolhas!$A:$E,5,FALSE),"")</f>
        <v/>
      </c>
      <c r="K379" t="str">
        <f>IFERROR(VLOOKUP(CONCATENATE($C379,$D379,K$1,$E379),AuxFolhas!$A:$E,5,FALSE),"")</f>
        <v/>
      </c>
      <c r="L379" t="str">
        <f>IFERROR(VLOOKUP(CONCATENATE($C379,$D379,L$1,$E379),AuxFolhas!$A:$E,5,FALSE),"")</f>
        <v/>
      </c>
      <c r="M379">
        <f>IFERROR(VLOOKUP(CONCATENATE($C379,$D379,M$1,$E379),AuxFolhas!$A:$E,5,FALSE),"")</f>
        <v>600</v>
      </c>
      <c r="N379">
        <f>IFERROR(VLOOKUP(CONCATENATE($C379,$D379,N$1,$E379),AuxFolhas!$A:$E,5,FALSE),"")</f>
        <v>600</v>
      </c>
      <c r="O379">
        <f>IFERROR(VLOOKUP(CONCATENATE($C379,$D379,O$1,$E379),AuxFolhas!$A:$E,5,FALSE),"")</f>
        <v>600</v>
      </c>
      <c r="P379">
        <f>IFERROR(VLOOKUP(CONCATENATE($C379,$D379,P$1,$E379),AuxFolhas!$A:$E,5,FALSE),"")</f>
        <v>600</v>
      </c>
      <c r="Q379">
        <f>IFERROR(VLOOKUP(CONCATENATE($C379,$D379,Q$1,$E379),AuxFolhas!$A:$E,5,FALSE),"")</f>
        <v>600</v>
      </c>
      <c r="R379">
        <f>IFERROR(VLOOKUP(CONCATENATE($C379,$D379,R$1,$E379),AuxFolhas!$A:$E,5,FALSE),"")</f>
        <v>600</v>
      </c>
      <c r="S379">
        <f>IFERROR(VLOOKUP(CONCATENATE($C379,$D379,S$1,$E379),AuxFolhas!$A:$E,5,FALSE),"")</f>
        <v>600</v>
      </c>
      <c r="T379">
        <f>IFERROR(VLOOKUP(CONCATENATE($C379,$D379,T$1,$E379),AuxFolhas!$A:$E,5,FALSE),"")</f>
        <v>600</v>
      </c>
      <c r="U379">
        <f t="shared" si="23"/>
        <v>1</v>
      </c>
    </row>
    <row r="380" spans="1:21" hidden="1">
      <c r="A380" t="str">
        <f t="shared" si="25"/>
        <v>16.1-2</v>
      </c>
      <c r="B380">
        <f t="shared" si="26"/>
        <v>2</v>
      </c>
      <c r="C380">
        <v>16</v>
      </c>
      <c r="D380" t="s">
        <v>1393</v>
      </c>
      <c r="E380" t="s">
        <v>1112</v>
      </c>
      <c r="F380" t="s">
        <v>1163</v>
      </c>
      <c r="H380">
        <f t="shared" si="24"/>
        <v>1800</v>
      </c>
      <c r="I380">
        <f>IFERROR(VLOOKUP(CONCATENATE($C380,$D380,I$1,$E380),AuxFolhas!$A:$E,5,FALSE),"")</f>
        <v>600</v>
      </c>
      <c r="J380">
        <f>IFERROR(VLOOKUP(CONCATENATE($C380,$D380,J$1,$E380),AuxFolhas!$A:$E,5,FALSE),"")</f>
        <v>600</v>
      </c>
      <c r="K380">
        <f>IFERROR(VLOOKUP(CONCATENATE($C380,$D380,K$1,$E380),AuxFolhas!$A:$E,5,FALSE),"")</f>
        <v>600</v>
      </c>
      <c r="L380" t="str">
        <f>IFERROR(VLOOKUP(CONCATENATE($C380,$D380,L$1,$E380),AuxFolhas!$A:$E,5,FALSE),"")</f>
        <v/>
      </c>
      <c r="M380" t="str">
        <f>IFERROR(VLOOKUP(CONCATENATE($C380,$D380,M$1,$E380),AuxFolhas!$A:$E,5,FALSE),"")</f>
        <v/>
      </c>
      <c r="N380" t="str">
        <f>IFERROR(VLOOKUP(CONCATENATE($C380,$D380,N$1,$E380),AuxFolhas!$A:$E,5,FALSE),"")</f>
        <v/>
      </c>
      <c r="O380" t="str">
        <f>IFERROR(VLOOKUP(CONCATENATE($C380,$D380,O$1,$E380),AuxFolhas!$A:$E,5,FALSE),"")</f>
        <v/>
      </c>
      <c r="P380" t="str">
        <f>IFERROR(VLOOKUP(CONCATENATE($C380,$D380,P$1,$E380),AuxFolhas!$A:$E,5,FALSE),"")</f>
        <v/>
      </c>
      <c r="Q380" t="str">
        <f>IFERROR(VLOOKUP(CONCATENATE($C380,$D380,Q$1,$E380),AuxFolhas!$A:$E,5,FALSE),"")</f>
        <v/>
      </c>
      <c r="R380" t="str">
        <f>IFERROR(VLOOKUP(CONCATENATE($C380,$D380,R$1,$E380),AuxFolhas!$A:$E,5,FALSE),"")</f>
        <v/>
      </c>
      <c r="S380" t="str">
        <f>IFERROR(VLOOKUP(CONCATENATE($C380,$D380,S$1,$E380),AuxFolhas!$A:$E,5,FALSE),"")</f>
        <v/>
      </c>
      <c r="T380" t="str">
        <f>IFERROR(VLOOKUP(CONCATENATE($C380,$D380,T$1,$E380),AuxFolhas!$A:$E,5,FALSE),"")</f>
        <v/>
      </c>
      <c r="U380">
        <f t="shared" si="23"/>
        <v>1</v>
      </c>
    </row>
    <row r="381" spans="1:21" hidden="1">
      <c r="A381" t="str">
        <f t="shared" si="25"/>
        <v>16.1-3</v>
      </c>
      <c r="B381">
        <f t="shared" si="26"/>
        <v>3</v>
      </c>
      <c r="C381">
        <v>16</v>
      </c>
      <c r="D381" t="s">
        <v>1394</v>
      </c>
      <c r="E381" t="s">
        <v>1112</v>
      </c>
      <c r="F381" t="s">
        <v>1163</v>
      </c>
      <c r="H381">
        <f t="shared" si="24"/>
        <v>1800</v>
      </c>
      <c r="I381">
        <f>IFERROR(VLOOKUP(CONCATENATE($C381,$D381,I$1,$E381),AuxFolhas!$A:$E,5,FALSE),"")</f>
        <v>600</v>
      </c>
      <c r="J381">
        <f>IFERROR(VLOOKUP(CONCATENATE($C381,$D381,J$1,$E381),AuxFolhas!$A:$E,5,FALSE),"")</f>
        <v>600</v>
      </c>
      <c r="K381">
        <f>IFERROR(VLOOKUP(CONCATENATE($C381,$D381,K$1,$E381),AuxFolhas!$A:$E,5,FALSE),"")</f>
        <v>600</v>
      </c>
      <c r="L381" t="str">
        <f>IFERROR(VLOOKUP(CONCATENATE($C381,$D381,L$1,$E381),AuxFolhas!$A:$E,5,FALSE),"")</f>
        <v/>
      </c>
      <c r="M381" t="str">
        <f>IFERROR(VLOOKUP(CONCATENATE($C381,$D381,M$1,$E381),AuxFolhas!$A:$E,5,FALSE),"")</f>
        <v/>
      </c>
      <c r="N381" t="str">
        <f>IFERROR(VLOOKUP(CONCATENATE($C381,$D381,N$1,$E381),AuxFolhas!$A:$E,5,FALSE),"")</f>
        <v/>
      </c>
      <c r="O381" t="str">
        <f>IFERROR(VLOOKUP(CONCATENATE($C381,$D381,O$1,$E381),AuxFolhas!$A:$E,5,FALSE),"")</f>
        <v/>
      </c>
      <c r="P381" t="str">
        <f>IFERROR(VLOOKUP(CONCATENATE($C381,$D381,P$1,$E381),AuxFolhas!$A:$E,5,FALSE),"")</f>
        <v/>
      </c>
      <c r="Q381" t="str">
        <f>IFERROR(VLOOKUP(CONCATENATE($C381,$D381,Q$1,$E381),AuxFolhas!$A:$E,5,FALSE),"")</f>
        <v/>
      </c>
      <c r="R381" t="str">
        <f>IFERROR(VLOOKUP(CONCATENATE($C381,$D381,R$1,$E381),AuxFolhas!$A:$E,5,FALSE),"")</f>
        <v/>
      </c>
      <c r="S381" t="str">
        <f>IFERROR(VLOOKUP(CONCATENATE($C381,$D381,S$1,$E381),AuxFolhas!$A:$E,5,FALSE),"")</f>
        <v/>
      </c>
      <c r="T381" t="str">
        <f>IFERROR(VLOOKUP(CONCATENATE($C381,$D381,T$1,$E381),AuxFolhas!$A:$E,5,FALSE),"")</f>
        <v/>
      </c>
      <c r="U381">
        <f t="shared" si="23"/>
        <v>1</v>
      </c>
    </row>
    <row r="382" spans="1:21" hidden="1">
      <c r="A382" t="str">
        <f t="shared" si="25"/>
        <v>16.1-4</v>
      </c>
      <c r="B382">
        <f t="shared" si="26"/>
        <v>4</v>
      </c>
      <c r="C382">
        <v>16</v>
      </c>
      <c r="D382" t="s">
        <v>1395</v>
      </c>
      <c r="E382" t="s">
        <v>1112</v>
      </c>
      <c r="F382" t="s">
        <v>1163</v>
      </c>
      <c r="H382">
        <f t="shared" si="24"/>
        <v>7200</v>
      </c>
      <c r="I382">
        <f>IFERROR(VLOOKUP(CONCATENATE($C382,$D382,I$1,$E382),AuxFolhas!$A:$E,5,FALSE),"")</f>
        <v>600</v>
      </c>
      <c r="J382">
        <f>IFERROR(VLOOKUP(CONCATENATE($C382,$D382,J$1,$E382),AuxFolhas!$A:$E,5,FALSE),"")</f>
        <v>600</v>
      </c>
      <c r="K382">
        <f>IFERROR(VLOOKUP(CONCATENATE($C382,$D382,K$1,$E382),AuxFolhas!$A:$E,5,FALSE),"")</f>
        <v>600</v>
      </c>
      <c r="L382">
        <f>IFERROR(VLOOKUP(CONCATENATE($C382,$D382,L$1,$E382),AuxFolhas!$A:$E,5,FALSE),"")</f>
        <v>600</v>
      </c>
      <c r="M382">
        <f>IFERROR(VLOOKUP(CONCATENATE($C382,$D382,M$1,$E382),AuxFolhas!$A:$E,5,FALSE),"")</f>
        <v>600</v>
      </c>
      <c r="N382">
        <f>IFERROR(VLOOKUP(CONCATENATE($C382,$D382,N$1,$E382),AuxFolhas!$A:$E,5,FALSE),"")</f>
        <v>600</v>
      </c>
      <c r="O382">
        <f>IFERROR(VLOOKUP(CONCATENATE($C382,$D382,O$1,$E382),AuxFolhas!$A:$E,5,FALSE),"")</f>
        <v>600</v>
      </c>
      <c r="P382">
        <f>IFERROR(VLOOKUP(CONCATENATE($C382,$D382,P$1,$E382),AuxFolhas!$A:$E,5,FALSE),"")</f>
        <v>600</v>
      </c>
      <c r="Q382">
        <f>IFERROR(VLOOKUP(CONCATENATE($C382,$D382,Q$1,$E382),AuxFolhas!$A:$E,5,FALSE),"")</f>
        <v>600</v>
      </c>
      <c r="R382">
        <f>IFERROR(VLOOKUP(CONCATENATE($C382,$D382,R$1,$E382),AuxFolhas!$A:$E,5,FALSE),"")</f>
        <v>600</v>
      </c>
      <c r="S382">
        <f>IFERROR(VLOOKUP(CONCATENATE($C382,$D382,S$1,$E382),AuxFolhas!$A:$E,5,FALSE),"")</f>
        <v>600</v>
      </c>
      <c r="T382">
        <f>IFERROR(VLOOKUP(CONCATENATE($C382,$D382,T$1,$E382),AuxFolhas!$A:$E,5,FALSE),"")</f>
        <v>600</v>
      </c>
      <c r="U382">
        <f t="shared" si="23"/>
        <v>1</v>
      </c>
    </row>
    <row r="383" spans="1:21" hidden="1">
      <c r="A383" t="str">
        <f t="shared" si="25"/>
        <v>16.1-5</v>
      </c>
      <c r="B383">
        <f t="shared" si="26"/>
        <v>5</v>
      </c>
      <c r="C383">
        <v>16</v>
      </c>
      <c r="D383" t="s">
        <v>2391</v>
      </c>
      <c r="E383" t="s">
        <v>1112</v>
      </c>
      <c r="F383" t="s">
        <v>1163</v>
      </c>
      <c r="H383">
        <f t="shared" si="24"/>
        <v>4800</v>
      </c>
      <c r="I383" t="str">
        <f>IFERROR(VLOOKUP(CONCATENATE($C383,$D383,I$1,$E383),AuxFolhas!$A:$E,5,FALSE),"")</f>
        <v/>
      </c>
      <c r="J383" t="str">
        <f>IFERROR(VLOOKUP(CONCATENATE($C383,$D383,J$1,$E383),AuxFolhas!$A:$E,5,FALSE),"")</f>
        <v/>
      </c>
      <c r="K383" t="str">
        <f>IFERROR(VLOOKUP(CONCATENATE($C383,$D383,K$1,$E383),AuxFolhas!$A:$E,5,FALSE),"")</f>
        <v/>
      </c>
      <c r="L383" t="str">
        <f>IFERROR(VLOOKUP(CONCATENATE($C383,$D383,L$1,$E383),AuxFolhas!$A:$E,5,FALSE),"")</f>
        <v/>
      </c>
      <c r="M383">
        <f>IFERROR(VLOOKUP(CONCATENATE($C383,$D383,M$1,$E383),AuxFolhas!$A:$E,5,FALSE),"")</f>
        <v>600</v>
      </c>
      <c r="N383">
        <f>IFERROR(VLOOKUP(CONCATENATE($C383,$D383,N$1,$E383),AuxFolhas!$A:$E,5,FALSE),"")</f>
        <v>600</v>
      </c>
      <c r="O383">
        <f>IFERROR(VLOOKUP(CONCATENATE($C383,$D383,O$1,$E383),AuxFolhas!$A:$E,5,FALSE),"")</f>
        <v>600</v>
      </c>
      <c r="P383">
        <f>IFERROR(VLOOKUP(CONCATENATE($C383,$D383,P$1,$E383),AuxFolhas!$A:$E,5,FALSE),"")</f>
        <v>600</v>
      </c>
      <c r="Q383">
        <f>IFERROR(VLOOKUP(CONCATENATE($C383,$D383,Q$1,$E383),AuxFolhas!$A:$E,5,FALSE),"")</f>
        <v>600</v>
      </c>
      <c r="R383">
        <f>IFERROR(VLOOKUP(CONCATENATE($C383,$D383,R$1,$E383),AuxFolhas!$A:$E,5,FALSE),"")</f>
        <v>600</v>
      </c>
      <c r="S383">
        <f>IFERROR(VLOOKUP(CONCATENATE($C383,$D383,S$1,$E383),AuxFolhas!$A:$E,5,FALSE),"")</f>
        <v>600</v>
      </c>
      <c r="T383">
        <f>IFERROR(VLOOKUP(CONCATENATE($C383,$D383,T$1,$E383),AuxFolhas!$A:$E,5,FALSE),"")</f>
        <v>600</v>
      </c>
      <c r="U383">
        <f t="shared" si="23"/>
        <v>1</v>
      </c>
    </row>
    <row r="384" spans="1:21" hidden="1">
      <c r="A384" t="str">
        <f t="shared" si="25"/>
        <v>16.1-6</v>
      </c>
      <c r="B384">
        <f t="shared" si="26"/>
        <v>6</v>
      </c>
      <c r="C384">
        <v>16</v>
      </c>
      <c r="D384" t="s">
        <v>1396</v>
      </c>
      <c r="E384" t="s">
        <v>1112</v>
      </c>
      <c r="F384" t="s">
        <v>1163</v>
      </c>
      <c r="H384">
        <f t="shared" si="24"/>
        <v>1800</v>
      </c>
      <c r="I384">
        <f>IFERROR(VLOOKUP(CONCATENATE($C384,$D384,I$1,$E384),AuxFolhas!$A:$E,5,FALSE),"")</f>
        <v>600</v>
      </c>
      <c r="J384">
        <f>IFERROR(VLOOKUP(CONCATENATE($C384,$D384,J$1,$E384),AuxFolhas!$A:$E,5,FALSE),"")</f>
        <v>600</v>
      </c>
      <c r="K384">
        <f>IFERROR(VLOOKUP(CONCATENATE($C384,$D384,K$1,$E384),AuxFolhas!$A:$E,5,FALSE),"")</f>
        <v>600</v>
      </c>
      <c r="L384" t="str">
        <f>IFERROR(VLOOKUP(CONCATENATE($C384,$D384,L$1,$E384),AuxFolhas!$A:$E,5,FALSE),"")</f>
        <v/>
      </c>
      <c r="M384" t="str">
        <f>IFERROR(VLOOKUP(CONCATENATE($C384,$D384,M$1,$E384),AuxFolhas!$A:$E,5,FALSE),"")</f>
        <v/>
      </c>
      <c r="N384" t="str">
        <f>IFERROR(VLOOKUP(CONCATENATE($C384,$D384,N$1,$E384),AuxFolhas!$A:$E,5,FALSE),"")</f>
        <v/>
      </c>
      <c r="O384" t="str">
        <f>IFERROR(VLOOKUP(CONCATENATE($C384,$D384,O$1,$E384),AuxFolhas!$A:$E,5,FALSE),"")</f>
        <v/>
      </c>
      <c r="P384" t="str">
        <f>IFERROR(VLOOKUP(CONCATENATE($C384,$D384,P$1,$E384),AuxFolhas!$A:$E,5,FALSE),"")</f>
        <v/>
      </c>
      <c r="Q384" t="str">
        <f>IFERROR(VLOOKUP(CONCATENATE($C384,$D384,Q$1,$E384),AuxFolhas!$A:$E,5,FALSE),"")</f>
        <v/>
      </c>
      <c r="R384" t="str">
        <f>IFERROR(VLOOKUP(CONCATENATE($C384,$D384,R$1,$E384),AuxFolhas!$A:$E,5,FALSE),"")</f>
        <v/>
      </c>
      <c r="S384" t="str">
        <f>IFERROR(VLOOKUP(CONCATENATE($C384,$D384,S$1,$E384),AuxFolhas!$A:$E,5,FALSE),"")</f>
        <v/>
      </c>
      <c r="T384" t="str">
        <f>IFERROR(VLOOKUP(CONCATENATE($C384,$D384,T$1,$E384),AuxFolhas!$A:$E,5,FALSE),"")</f>
        <v/>
      </c>
      <c r="U384">
        <f t="shared" si="23"/>
        <v>1</v>
      </c>
    </row>
    <row r="385" spans="1:21" hidden="1">
      <c r="A385" t="str">
        <f t="shared" si="25"/>
        <v>16.1-7</v>
      </c>
      <c r="B385">
        <f t="shared" si="26"/>
        <v>7</v>
      </c>
      <c r="C385">
        <v>16</v>
      </c>
      <c r="D385" t="s">
        <v>1397</v>
      </c>
      <c r="E385" t="s">
        <v>1112</v>
      </c>
      <c r="F385" t="s">
        <v>1163</v>
      </c>
      <c r="H385">
        <f t="shared" si="24"/>
        <v>3600</v>
      </c>
      <c r="I385">
        <f>IFERROR(VLOOKUP(CONCATENATE($C385,$D385,I$1,$E385),AuxFolhas!$A:$E,5,FALSE),"")</f>
        <v>600</v>
      </c>
      <c r="J385">
        <f>IFERROR(VLOOKUP(CONCATENATE($C385,$D385,J$1,$E385),AuxFolhas!$A:$E,5,FALSE),"")</f>
        <v>600</v>
      </c>
      <c r="K385">
        <f>IFERROR(VLOOKUP(CONCATENATE($C385,$D385,K$1,$E385),AuxFolhas!$A:$E,5,FALSE),"")</f>
        <v>600</v>
      </c>
      <c r="L385">
        <f>IFERROR(VLOOKUP(CONCATENATE($C385,$D385,L$1,$E385),AuxFolhas!$A:$E,5,FALSE),"")</f>
        <v>600</v>
      </c>
      <c r="M385">
        <f>IFERROR(VLOOKUP(CONCATENATE($C385,$D385,M$1,$E385),AuxFolhas!$A:$E,5,FALSE),"")</f>
        <v>600</v>
      </c>
      <c r="N385">
        <f>IFERROR(VLOOKUP(CONCATENATE($C385,$D385,N$1,$E385),AuxFolhas!$A:$E,5,FALSE),"")</f>
        <v>600</v>
      </c>
      <c r="O385" t="str">
        <f>IFERROR(VLOOKUP(CONCATENATE($C385,$D385,O$1,$E385),AuxFolhas!$A:$E,5,FALSE),"")</f>
        <v/>
      </c>
      <c r="P385" t="str">
        <f>IFERROR(VLOOKUP(CONCATENATE($C385,$D385,P$1,$E385),AuxFolhas!$A:$E,5,FALSE),"")</f>
        <v/>
      </c>
      <c r="Q385" t="str">
        <f>IFERROR(VLOOKUP(CONCATENATE($C385,$D385,Q$1,$E385),AuxFolhas!$A:$E,5,FALSE),"")</f>
        <v/>
      </c>
      <c r="R385" t="str">
        <f>IFERROR(VLOOKUP(CONCATENATE($C385,$D385,R$1,$E385),AuxFolhas!$A:$E,5,FALSE),"")</f>
        <v/>
      </c>
      <c r="S385" t="str">
        <f>IFERROR(VLOOKUP(CONCATENATE($C385,$D385,S$1,$E385),AuxFolhas!$A:$E,5,FALSE),"")</f>
        <v/>
      </c>
      <c r="T385" t="str">
        <f>IFERROR(VLOOKUP(CONCATENATE($C385,$D385,T$1,$E385),AuxFolhas!$A:$E,5,FALSE),"")</f>
        <v/>
      </c>
      <c r="U385">
        <f t="shared" si="23"/>
        <v>1</v>
      </c>
    </row>
    <row r="386" spans="1:21" hidden="1">
      <c r="A386" t="str">
        <f t="shared" si="25"/>
        <v>16.1-8</v>
      </c>
      <c r="B386">
        <f t="shared" si="26"/>
        <v>8</v>
      </c>
      <c r="C386">
        <v>16</v>
      </c>
      <c r="D386" t="s">
        <v>1398</v>
      </c>
      <c r="E386" t="s">
        <v>1112</v>
      </c>
      <c r="F386" t="s">
        <v>1163</v>
      </c>
      <c r="H386">
        <f t="shared" si="24"/>
        <v>7200</v>
      </c>
      <c r="I386">
        <f>IFERROR(VLOOKUP(CONCATENATE($C386,$D386,I$1,$E386),AuxFolhas!$A:$E,5,FALSE),"")</f>
        <v>600</v>
      </c>
      <c r="J386">
        <f>IFERROR(VLOOKUP(CONCATENATE($C386,$D386,J$1,$E386),AuxFolhas!$A:$E,5,FALSE),"")</f>
        <v>600</v>
      </c>
      <c r="K386">
        <f>IFERROR(VLOOKUP(CONCATENATE($C386,$D386,K$1,$E386),AuxFolhas!$A:$E,5,FALSE),"")</f>
        <v>600</v>
      </c>
      <c r="L386">
        <f>IFERROR(VLOOKUP(CONCATENATE($C386,$D386,L$1,$E386),AuxFolhas!$A:$E,5,FALSE),"")</f>
        <v>600</v>
      </c>
      <c r="M386">
        <f>IFERROR(VLOOKUP(CONCATENATE($C386,$D386,M$1,$E386),AuxFolhas!$A:$E,5,FALSE),"")</f>
        <v>600</v>
      </c>
      <c r="N386">
        <f>IFERROR(VLOOKUP(CONCATENATE($C386,$D386,N$1,$E386),AuxFolhas!$A:$E,5,FALSE),"")</f>
        <v>600</v>
      </c>
      <c r="O386">
        <f>IFERROR(VLOOKUP(CONCATENATE($C386,$D386,O$1,$E386),AuxFolhas!$A:$E,5,FALSE),"")</f>
        <v>600</v>
      </c>
      <c r="P386">
        <f>IFERROR(VLOOKUP(CONCATENATE($C386,$D386,P$1,$E386),AuxFolhas!$A:$E,5,FALSE),"")</f>
        <v>600</v>
      </c>
      <c r="Q386">
        <f>IFERROR(VLOOKUP(CONCATENATE($C386,$D386,Q$1,$E386),AuxFolhas!$A:$E,5,FALSE),"")</f>
        <v>600</v>
      </c>
      <c r="R386">
        <f>IFERROR(VLOOKUP(CONCATENATE($C386,$D386,R$1,$E386),AuxFolhas!$A:$E,5,FALSE),"")</f>
        <v>600</v>
      </c>
      <c r="S386">
        <f>IFERROR(VLOOKUP(CONCATENATE($C386,$D386,S$1,$E386),AuxFolhas!$A:$E,5,FALSE),"")</f>
        <v>600</v>
      </c>
      <c r="T386">
        <f>IFERROR(VLOOKUP(CONCATENATE($C386,$D386,T$1,$E386),AuxFolhas!$A:$E,5,FALSE),"")</f>
        <v>600</v>
      </c>
      <c r="U386">
        <f t="shared" ref="U386:U449" si="27">COUNTIF($D:$D,D386)</f>
        <v>1</v>
      </c>
    </row>
    <row r="387" spans="1:21" hidden="1">
      <c r="A387" t="str">
        <f t="shared" si="25"/>
        <v>16.1-9</v>
      </c>
      <c r="B387">
        <f t="shared" si="26"/>
        <v>9</v>
      </c>
      <c r="C387">
        <v>16</v>
      </c>
      <c r="D387" t="s">
        <v>1399</v>
      </c>
      <c r="E387" t="s">
        <v>1112</v>
      </c>
      <c r="F387" t="s">
        <v>1163</v>
      </c>
      <c r="H387">
        <f t="shared" ref="H387:H450" si="28">SUM(I387:T387)</f>
        <v>7200</v>
      </c>
      <c r="I387">
        <f>IFERROR(VLOOKUP(CONCATENATE($C387,$D387,I$1,$E387),AuxFolhas!$A:$E,5,FALSE),"")</f>
        <v>600</v>
      </c>
      <c r="J387">
        <f>IFERROR(VLOOKUP(CONCATENATE($C387,$D387,J$1,$E387),AuxFolhas!$A:$E,5,FALSE),"")</f>
        <v>600</v>
      </c>
      <c r="K387">
        <f>IFERROR(VLOOKUP(CONCATENATE($C387,$D387,K$1,$E387),AuxFolhas!$A:$E,5,FALSE),"")</f>
        <v>600</v>
      </c>
      <c r="L387">
        <f>IFERROR(VLOOKUP(CONCATENATE($C387,$D387,L$1,$E387),AuxFolhas!$A:$E,5,FALSE),"")</f>
        <v>600</v>
      </c>
      <c r="M387">
        <f>IFERROR(VLOOKUP(CONCATENATE($C387,$D387,M$1,$E387),AuxFolhas!$A:$E,5,FALSE),"")</f>
        <v>600</v>
      </c>
      <c r="N387">
        <f>IFERROR(VLOOKUP(CONCATENATE($C387,$D387,N$1,$E387),AuxFolhas!$A:$E,5,FALSE),"")</f>
        <v>600</v>
      </c>
      <c r="O387">
        <f>IFERROR(VLOOKUP(CONCATENATE($C387,$D387,O$1,$E387),AuxFolhas!$A:$E,5,FALSE),"")</f>
        <v>600</v>
      </c>
      <c r="P387">
        <f>IFERROR(VLOOKUP(CONCATENATE($C387,$D387,P$1,$E387),AuxFolhas!$A:$E,5,FALSE),"")</f>
        <v>600</v>
      </c>
      <c r="Q387">
        <f>IFERROR(VLOOKUP(CONCATENATE($C387,$D387,Q$1,$E387),AuxFolhas!$A:$E,5,FALSE),"")</f>
        <v>600</v>
      </c>
      <c r="R387">
        <f>IFERROR(VLOOKUP(CONCATENATE($C387,$D387,R$1,$E387),AuxFolhas!$A:$E,5,FALSE),"")</f>
        <v>600</v>
      </c>
      <c r="S387">
        <f>IFERROR(VLOOKUP(CONCATENATE($C387,$D387,S$1,$E387),AuxFolhas!$A:$E,5,FALSE),"")</f>
        <v>600</v>
      </c>
      <c r="T387">
        <f>IFERROR(VLOOKUP(CONCATENATE($C387,$D387,T$1,$E387),AuxFolhas!$A:$E,5,FALSE),"")</f>
        <v>600</v>
      </c>
      <c r="U387">
        <f t="shared" si="27"/>
        <v>1</v>
      </c>
    </row>
    <row r="388" spans="1:21" hidden="1">
      <c r="A388" t="str">
        <f t="shared" si="25"/>
        <v>16.1-10</v>
      </c>
      <c r="B388">
        <f t="shared" si="26"/>
        <v>10</v>
      </c>
      <c r="C388">
        <v>16</v>
      </c>
      <c r="D388" t="s">
        <v>2392</v>
      </c>
      <c r="E388" t="s">
        <v>1112</v>
      </c>
      <c r="F388" t="s">
        <v>1163</v>
      </c>
      <c r="H388">
        <f t="shared" si="28"/>
        <v>4800</v>
      </c>
      <c r="I388" t="str">
        <f>IFERROR(VLOOKUP(CONCATENATE($C388,$D388,I$1,$E388),AuxFolhas!$A:$E,5,FALSE),"")</f>
        <v/>
      </c>
      <c r="J388" t="str">
        <f>IFERROR(VLOOKUP(CONCATENATE($C388,$D388,J$1,$E388),AuxFolhas!$A:$E,5,FALSE),"")</f>
        <v/>
      </c>
      <c r="K388" t="str">
        <f>IFERROR(VLOOKUP(CONCATENATE($C388,$D388,K$1,$E388),AuxFolhas!$A:$E,5,FALSE),"")</f>
        <v/>
      </c>
      <c r="L388" t="str">
        <f>IFERROR(VLOOKUP(CONCATENATE($C388,$D388,L$1,$E388),AuxFolhas!$A:$E,5,FALSE),"")</f>
        <v/>
      </c>
      <c r="M388">
        <f>IFERROR(VLOOKUP(CONCATENATE($C388,$D388,M$1,$E388),AuxFolhas!$A:$E,5,FALSE),"")</f>
        <v>600</v>
      </c>
      <c r="N388">
        <f>IFERROR(VLOOKUP(CONCATENATE($C388,$D388,N$1,$E388),AuxFolhas!$A:$E,5,FALSE),"")</f>
        <v>600</v>
      </c>
      <c r="O388">
        <f>IFERROR(VLOOKUP(CONCATENATE($C388,$D388,O$1,$E388),AuxFolhas!$A:$E,5,FALSE),"")</f>
        <v>600</v>
      </c>
      <c r="P388">
        <f>IFERROR(VLOOKUP(CONCATENATE($C388,$D388,P$1,$E388),AuxFolhas!$A:$E,5,FALSE),"")</f>
        <v>600</v>
      </c>
      <c r="Q388">
        <f>IFERROR(VLOOKUP(CONCATENATE($C388,$D388,Q$1,$E388),AuxFolhas!$A:$E,5,FALSE),"")</f>
        <v>600</v>
      </c>
      <c r="R388">
        <f>IFERROR(VLOOKUP(CONCATENATE($C388,$D388,R$1,$E388),AuxFolhas!$A:$E,5,FALSE),"")</f>
        <v>600</v>
      </c>
      <c r="S388">
        <f>IFERROR(VLOOKUP(CONCATENATE($C388,$D388,S$1,$E388),AuxFolhas!$A:$E,5,FALSE),"")</f>
        <v>600</v>
      </c>
      <c r="T388">
        <f>IFERROR(VLOOKUP(CONCATENATE($C388,$D388,T$1,$E388),AuxFolhas!$A:$E,5,FALSE),"")</f>
        <v>600</v>
      </c>
      <c r="U388">
        <f t="shared" si="27"/>
        <v>1</v>
      </c>
    </row>
    <row r="389" spans="1:21" hidden="1">
      <c r="A389" t="str">
        <f t="shared" si="25"/>
        <v>16.1-11</v>
      </c>
      <c r="B389">
        <f t="shared" si="26"/>
        <v>11</v>
      </c>
      <c r="C389">
        <v>16</v>
      </c>
      <c r="D389" t="s">
        <v>1400</v>
      </c>
      <c r="E389" t="s">
        <v>1112</v>
      </c>
      <c r="F389" t="s">
        <v>1163</v>
      </c>
      <c r="H389">
        <f t="shared" si="28"/>
        <v>1800</v>
      </c>
      <c r="I389">
        <f>IFERROR(VLOOKUP(CONCATENATE($C389,$D389,I$1,$E389),AuxFolhas!$A:$E,5,FALSE),"")</f>
        <v>600</v>
      </c>
      <c r="J389">
        <f>IFERROR(VLOOKUP(CONCATENATE($C389,$D389,J$1,$E389),AuxFolhas!$A:$E,5,FALSE),"")</f>
        <v>600</v>
      </c>
      <c r="K389">
        <f>IFERROR(VLOOKUP(CONCATENATE($C389,$D389,K$1,$E389),AuxFolhas!$A:$E,5,FALSE),"")</f>
        <v>600</v>
      </c>
      <c r="L389" t="str">
        <f>IFERROR(VLOOKUP(CONCATENATE($C389,$D389,L$1,$E389),AuxFolhas!$A:$E,5,FALSE),"")</f>
        <v/>
      </c>
      <c r="M389" t="str">
        <f>IFERROR(VLOOKUP(CONCATENATE($C389,$D389,M$1,$E389),AuxFolhas!$A:$E,5,FALSE),"")</f>
        <v/>
      </c>
      <c r="N389" t="str">
        <f>IFERROR(VLOOKUP(CONCATENATE($C389,$D389,N$1,$E389),AuxFolhas!$A:$E,5,FALSE),"")</f>
        <v/>
      </c>
      <c r="O389" t="str">
        <f>IFERROR(VLOOKUP(CONCATENATE($C389,$D389,O$1,$E389),AuxFolhas!$A:$E,5,FALSE),"")</f>
        <v/>
      </c>
      <c r="P389" t="str">
        <f>IFERROR(VLOOKUP(CONCATENATE($C389,$D389,P$1,$E389),AuxFolhas!$A:$E,5,FALSE),"")</f>
        <v/>
      </c>
      <c r="Q389" t="str">
        <f>IFERROR(VLOOKUP(CONCATENATE($C389,$D389,Q$1,$E389),AuxFolhas!$A:$E,5,FALSE),"")</f>
        <v/>
      </c>
      <c r="R389" t="str">
        <f>IFERROR(VLOOKUP(CONCATENATE($C389,$D389,R$1,$E389),AuxFolhas!$A:$E,5,FALSE),"")</f>
        <v/>
      </c>
      <c r="S389" t="str">
        <f>IFERROR(VLOOKUP(CONCATENATE($C389,$D389,S$1,$E389),AuxFolhas!$A:$E,5,FALSE),"")</f>
        <v/>
      </c>
      <c r="T389" t="str">
        <f>IFERROR(VLOOKUP(CONCATENATE($C389,$D389,T$1,$E389),AuxFolhas!$A:$E,5,FALSE),"")</f>
        <v/>
      </c>
      <c r="U389">
        <f t="shared" si="27"/>
        <v>1</v>
      </c>
    </row>
    <row r="390" spans="1:21" hidden="1">
      <c r="A390" t="str">
        <f t="shared" si="25"/>
        <v>16.1-12</v>
      </c>
      <c r="B390">
        <f t="shared" si="26"/>
        <v>12</v>
      </c>
      <c r="C390">
        <v>16</v>
      </c>
      <c r="D390" t="s">
        <v>1401</v>
      </c>
      <c r="E390" t="s">
        <v>1112</v>
      </c>
      <c r="F390" t="s">
        <v>1163</v>
      </c>
      <c r="H390">
        <f t="shared" si="28"/>
        <v>7200</v>
      </c>
      <c r="I390">
        <f>IFERROR(VLOOKUP(CONCATENATE($C390,$D390,I$1,$E390),AuxFolhas!$A:$E,5,FALSE),"")</f>
        <v>600</v>
      </c>
      <c r="J390">
        <f>IFERROR(VLOOKUP(CONCATENATE($C390,$D390,J$1,$E390),AuxFolhas!$A:$E,5,FALSE),"")</f>
        <v>600</v>
      </c>
      <c r="K390">
        <f>IFERROR(VLOOKUP(CONCATENATE($C390,$D390,K$1,$E390),AuxFolhas!$A:$E,5,FALSE),"")</f>
        <v>600</v>
      </c>
      <c r="L390">
        <f>IFERROR(VLOOKUP(CONCATENATE($C390,$D390,L$1,$E390),AuxFolhas!$A:$E,5,FALSE),"")</f>
        <v>600</v>
      </c>
      <c r="M390">
        <f>IFERROR(VLOOKUP(CONCATENATE($C390,$D390,M$1,$E390),AuxFolhas!$A:$E,5,FALSE),"")</f>
        <v>600</v>
      </c>
      <c r="N390">
        <f>IFERROR(VLOOKUP(CONCATENATE($C390,$D390,N$1,$E390),AuxFolhas!$A:$E,5,FALSE),"")</f>
        <v>600</v>
      </c>
      <c r="O390">
        <f>IFERROR(VLOOKUP(CONCATENATE($C390,$D390,O$1,$E390),AuxFolhas!$A:$E,5,FALSE),"")</f>
        <v>600</v>
      </c>
      <c r="P390">
        <f>IFERROR(VLOOKUP(CONCATENATE($C390,$D390,P$1,$E390),AuxFolhas!$A:$E,5,FALSE),"")</f>
        <v>600</v>
      </c>
      <c r="Q390">
        <f>IFERROR(VLOOKUP(CONCATENATE($C390,$D390,Q$1,$E390),AuxFolhas!$A:$E,5,FALSE),"")</f>
        <v>600</v>
      </c>
      <c r="R390">
        <f>IFERROR(VLOOKUP(CONCATENATE($C390,$D390,R$1,$E390),AuxFolhas!$A:$E,5,FALSE),"")</f>
        <v>600</v>
      </c>
      <c r="S390">
        <f>IFERROR(VLOOKUP(CONCATENATE($C390,$D390,S$1,$E390),AuxFolhas!$A:$E,5,FALSE),"")</f>
        <v>600</v>
      </c>
      <c r="T390">
        <f>IFERROR(VLOOKUP(CONCATENATE($C390,$D390,T$1,$E390),AuxFolhas!$A:$E,5,FALSE),"")</f>
        <v>600</v>
      </c>
      <c r="U390">
        <f t="shared" si="27"/>
        <v>1</v>
      </c>
    </row>
    <row r="391" spans="1:21" hidden="1">
      <c r="A391" t="str">
        <f t="shared" si="25"/>
        <v>16.1-13</v>
      </c>
      <c r="B391">
        <f t="shared" si="26"/>
        <v>13</v>
      </c>
      <c r="C391">
        <v>16</v>
      </c>
      <c r="D391" t="s">
        <v>2393</v>
      </c>
      <c r="E391" t="s">
        <v>1112</v>
      </c>
      <c r="F391" t="s">
        <v>1163</v>
      </c>
      <c r="H391">
        <f t="shared" si="28"/>
        <v>1800</v>
      </c>
      <c r="I391">
        <f>IFERROR(VLOOKUP(CONCATENATE($C391,$D391,I$1,$E391),AuxFolhas!$A:$E,5,FALSE),"")</f>
        <v>600</v>
      </c>
      <c r="J391">
        <f>IFERROR(VLOOKUP(CONCATENATE($C391,$D391,J$1,$E391),AuxFolhas!$A:$E,5,FALSE),"")</f>
        <v>600</v>
      </c>
      <c r="K391">
        <f>IFERROR(VLOOKUP(CONCATENATE($C391,$D391,K$1,$E391),AuxFolhas!$A:$E,5,FALSE),"")</f>
        <v>600</v>
      </c>
      <c r="L391" t="str">
        <f>IFERROR(VLOOKUP(CONCATENATE($C391,$D391,L$1,$E391),AuxFolhas!$A:$E,5,FALSE),"")</f>
        <v/>
      </c>
      <c r="M391" t="str">
        <f>IFERROR(VLOOKUP(CONCATENATE($C391,$D391,M$1,$E391),AuxFolhas!$A:$E,5,FALSE),"")</f>
        <v/>
      </c>
      <c r="N391" t="str">
        <f>IFERROR(VLOOKUP(CONCATENATE($C391,$D391,N$1,$E391),AuxFolhas!$A:$E,5,FALSE),"")</f>
        <v/>
      </c>
      <c r="O391" t="str">
        <f>IFERROR(VLOOKUP(CONCATENATE($C391,$D391,O$1,$E391),AuxFolhas!$A:$E,5,FALSE),"")</f>
        <v/>
      </c>
      <c r="P391" t="str">
        <f>IFERROR(VLOOKUP(CONCATENATE($C391,$D391,P$1,$E391),AuxFolhas!$A:$E,5,FALSE),"")</f>
        <v/>
      </c>
      <c r="Q391" t="str">
        <f>IFERROR(VLOOKUP(CONCATENATE($C391,$D391,Q$1,$E391),AuxFolhas!$A:$E,5,FALSE),"")</f>
        <v/>
      </c>
      <c r="R391" t="str">
        <f>IFERROR(VLOOKUP(CONCATENATE($C391,$D391,R$1,$E391),AuxFolhas!$A:$E,5,FALSE),"")</f>
        <v/>
      </c>
      <c r="S391" t="str">
        <f>IFERROR(VLOOKUP(CONCATENATE($C391,$D391,S$1,$E391),AuxFolhas!$A:$E,5,FALSE),"")</f>
        <v/>
      </c>
      <c r="T391" t="str">
        <f>IFERROR(VLOOKUP(CONCATENATE($C391,$D391,T$1,$E391),AuxFolhas!$A:$E,5,FALSE),"")</f>
        <v/>
      </c>
      <c r="U391">
        <f t="shared" si="27"/>
        <v>1</v>
      </c>
    </row>
    <row r="392" spans="1:21" hidden="1">
      <c r="A392" t="str">
        <f t="shared" si="25"/>
        <v>16.1-14</v>
      </c>
      <c r="B392">
        <f t="shared" si="26"/>
        <v>14</v>
      </c>
      <c r="C392">
        <v>16</v>
      </c>
      <c r="D392" t="s">
        <v>1402</v>
      </c>
      <c r="E392" t="s">
        <v>1112</v>
      </c>
      <c r="F392" t="s">
        <v>1163</v>
      </c>
      <c r="H392">
        <f t="shared" si="28"/>
        <v>7200</v>
      </c>
      <c r="I392">
        <f>IFERROR(VLOOKUP(CONCATENATE($C392,$D392,I$1,$E392),AuxFolhas!$A:$E,5,FALSE),"")</f>
        <v>600</v>
      </c>
      <c r="J392">
        <f>IFERROR(VLOOKUP(CONCATENATE($C392,$D392,J$1,$E392),AuxFolhas!$A:$E,5,FALSE),"")</f>
        <v>600</v>
      </c>
      <c r="K392">
        <f>IFERROR(VLOOKUP(CONCATENATE($C392,$D392,K$1,$E392),AuxFolhas!$A:$E,5,FALSE),"")</f>
        <v>600</v>
      </c>
      <c r="L392">
        <f>IFERROR(VLOOKUP(CONCATENATE($C392,$D392,L$1,$E392),AuxFolhas!$A:$E,5,FALSE),"")</f>
        <v>600</v>
      </c>
      <c r="M392">
        <f>IFERROR(VLOOKUP(CONCATENATE($C392,$D392,M$1,$E392),AuxFolhas!$A:$E,5,FALSE),"")</f>
        <v>600</v>
      </c>
      <c r="N392">
        <f>IFERROR(VLOOKUP(CONCATENATE($C392,$D392,N$1,$E392),AuxFolhas!$A:$E,5,FALSE),"")</f>
        <v>600</v>
      </c>
      <c r="O392">
        <f>IFERROR(VLOOKUP(CONCATENATE($C392,$D392,O$1,$E392),AuxFolhas!$A:$E,5,FALSE),"")</f>
        <v>600</v>
      </c>
      <c r="P392">
        <f>IFERROR(VLOOKUP(CONCATENATE($C392,$D392,P$1,$E392),AuxFolhas!$A:$E,5,FALSE),"")</f>
        <v>600</v>
      </c>
      <c r="Q392">
        <f>IFERROR(VLOOKUP(CONCATENATE($C392,$D392,Q$1,$E392),AuxFolhas!$A:$E,5,FALSE),"")</f>
        <v>600</v>
      </c>
      <c r="R392">
        <f>IFERROR(VLOOKUP(CONCATENATE($C392,$D392,R$1,$E392),AuxFolhas!$A:$E,5,FALSE),"")</f>
        <v>600</v>
      </c>
      <c r="S392">
        <f>IFERROR(VLOOKUP(CONCATENATE($C392,$D392,S$1,$E392),AuxFolhas!$A:$E,5,FALSE),"")</f>
        <v>600</v>
      </c>
      <c r="T392">
        <f>IFERROR(VLOOKUP(CONCATENATE($C392,$D392,T$1,$E392),AuxFolhas!$A:$E,5,FALSE),"")</f>
        <v>600</v>
      </c>
      <c r="U392">
        <f t="shared" si="27"/>
        <v>1</v>
      </c>
    </row>
    <row r="393" spans="1:21" hidden="1">
      <c r="A393" t="str">
        <f t="shared" si="25"/>
        <v>16.1-15</v>
      </c>
      <c r="B393">
        <f t="shared" si="26"/>
        <v>15</v>
      </c>
      <c r="C393">
        <v>16</v>
      </c>
      <c r="D393" t="s">
        <v>1403</v>
      </c>
      <c r="E393" t="s">
        <v>1112</v>
      </c>
      <c r="F393" t="s">
        <v>1163</v>
      </c>
      <c r="H393">
        <f t="shared" si="28"/>
        <v>3600</v>
      </c>
      <c r="I393">
        <f>IFERROR(VLOOKUP(CONCATENATE($C393,$D393,I$1,$E393),AuxFolhas!$A:$E,5,FALSE),"")</f>
        <v>600</v>
      </c>
      <c r="J393">
        <f>IFERROR(VLOOKUP(CONCATENATE($C393,$D393,J$1,$E393),AuxFolhas!$A:$E,5,FALSE),"")</f>
        <v>600</v>
      </c>
      <c r="K393">
        <f>IFERROR(VLOOKUP(CONCATENATE($C393,$D393,K$1,$E393),AuxFolhas!$A:$E,5,FALSE),"")</f>
        <v>600</v>
      </c>
      <c r="L393">
        <f>IFERROR(VLOOKUP(CONCATENATE($C393,$D393,L$1,$E393),AuxFolhas!$A:$E,5,FALSE),"")</f>
        <v>600</v>
      </c>
      <c r="M393">
        <f>IFERROR(VLOOKUP(CONCATENATE($C393,$D393,M$1,$E393),AuxFolhas!$A:$E,5,FALSE),"")</f>
        <v>600</v>
      </c>
      <c r="N393">
        <f>IFERROR(VLOOKUP(CONCATENATE($C393,$D393,N$1,$E393),AuxFolhas!$A:$E,5,FALSE),"")</f>
        <v>600</v>
      </c>
      <c r="O393" t="str">
        <f>IFERROR(VLOOKUP(CONCATENATE($C393,$D393,O$1,$E393),AuxFolhas!$A:$E,5,FALSE),"")</f>
        <v/>
      </c>
      <c r="P393" t="str">
        <f>IFERROR(VLOOKUP(CONCATENATE($C393,$D393,P$1,$E393),AuxFolhas!$A:$E,5,FALSE),"")</f>
        <v/>
      </c>
      <c r="Q393" t="str">
        <f>IFERROR(VLOOKUP(CONCATENATE($C393,$D393,Q$1,$E393),AuxFolhas!$A:$E,5,FALSE),"")</f>
        <v/>
      </c>
      <c r="R393" t="str">
        <f>IFERROR(VLOOKUP(CONCATENATE($C393,$D393,R$1,$E393),AuxFolhas!$A:$E,5,FALSE),"")</f>
        <v/>
      </c>
      <c r="S393" t="str">
        <f>IFERROR(VLOOKUP(CONCATENATE($C393,$D393,S$1,$E393),AuxFolhas!$A:$E,5,FALSE),"")</f>
        <v/>
      </c>
      <c r="T393" t="str">
        <f>IFERROR(VLOOKUP(CONCATENATE($C393,$D393,T$1,$E393),AuxFolhas!$A:$E,5,FALSE),"")</f>
        <v/>
      </c>
      <c r="U393">
        <f t="shared" si="27"/>
        <v>1</v>
      </c>
    </row>
    <row r="394" spans="1:21" hidden="1">
      <c r="A394" t="str">
        <f t="shared" si="25"/>
        <v>16.1-16</v>
      </c>
      <c r="B394">
        <f t="shared" si="26"/>
        <v>16</v>
      </c>
      <c r="C394">
        <v>16</v>
      </c>
      <c r="D394" t="s">
        <v>2394</v>
      </c>
      <c r="E394" t="s">
        <v>1112</v>
      </c>
      <c r="F394" t="s">
        <v>1163</v>
      </c>
      <c r="H394">
        <f t="shared" si="28"/>
        <v>4200</v>
      </c>
      <c r="I394" t="str">
        <f>IFERROR(VLOOKUP(CONCATENATE($C394,$D394,I$1,$E394),AuxFolhas!$A:$E,5,FALSE),"")</f>
        <v/>
      </c>
      <c r="J394" t="str">
        <f>IFERROR(VLOOKUP(CONCATENATE($C394,$D394,J$1,$E394),AuxFolhas!$A:$E,5,FALSE),"")</f>
        <v/>
      </c>
      <c r="K394" t="str">
        <f>IFERROR(VLOOKUP(CONCATENATE($C394,$D394,K$1,$E394),AuxFolhas!$A:$E,5,FALSE),"")</f>
        <v/>
      </c>
      <c r="L394" t="str">
        <f>IFERROR(VLOOKUP(CONCATENATE($C394,$D394,L$1,$E394),AuxFolhas!$A:$E,5,FALSE),"")</f>
        <v/>
      </c>
      <c r="M394" t="str">
        <f>IFERROR(VLOOKUP(CONCATENATE($C394,$D394,M$1,$E394),AuxFolhas!$A:$E,5,FALSE),"")</f>
        <v/>
      </c>
      <c r="N394">
        <f>IFERROR(VLOOKUP(CONCATENATE($C394,$D394,N$1,$E394),AuxFolhas!$A:$E,5,FALSE),"")</f>
        <v>600</v>
      </c>
      <c r="O394">
        <f>IFERROR(VLOOKUP(CONCATENATE($C394,$D394,O$1,$E394),AuxFolhas!$A:$E,5,FALSE),"")</f>
        <v>600</v>
      </c>
      <c r="P394">
        <f>IFERROR(VLOOKUP(CONCATENATE($C394,$D394,P$1,$E394),AuxFolhas!$A:$E,5,FALSE),"")</f>
        <v>600</v>
      </c>
      <c r="Q394">
        <f>IFERROR(VLOOKUP(CONCATENATE($C394,$D394,Q$1,$E394),AuxFolhas!$A:$E,5,FALSE),"")</f>
        <v>600</v>
      </c>
      <c r="R394">
        <f>IFERROR(VLOOKUP(CONCATENATE($C394,$D394,R$1,$E394),AuxFolhas!$A:$E,5,FALSE),"")</f>
        <v>600</v>
      </c>
      <c r="S394">
        <f>IFERROR(VLOOKUP(CONCATENATE($C394,$D394,S$1,$E394),AuxFolhas!$A:$E,5,FALSE),"")</f>
        <v>600</v>
      </c>
      <c r="T394">
        <f>IFERROR(VLOOKUP(CONCATENATE($C394,$D394,T$1,$E394),AuxFolhas!$A:$E,5,FALSE),"")</f>
        <v>600</v>
      </c>
      <c r="U394">
        <f t="shared" si="27"/>
        <v>1</v>
      </c>
    </row>
    <row r="395" spans="1:21" hidden="1">
      <c r="A395" t="str">
        <f t="shared" si="25"/>
        <v>16.1-17</v>
      </c>
      <c r="B395">
        <f t="shared" si="26"/>
        <v>17</v>
      </c>
      <c r="C395">
        <v>16</v>
      </c>
      <c r="D395" t="s">
        <v>1404</v>
      </c>
      <c r="E395" t="s">
        <v>1112</v>
      </c>
      <c r="F395" t="s">
        <v>1163</v>
      </c>
      <c r="H395">
        <f t="shared" si="28"/>
        <v>7200</v>
      </c>
      <c r="I395">
        <f>IFERROR(VLOOKUP(CONCATENATE($C395,$D395,I$1,$E395),AuxFolhas!$A:$E,5,FALSE),"")</f>
        <v>600</v>
      </c>
      <c r="J395">
        <f>IFERROR(VLOOKUP(CONCATENATE($C395,$D395,J$1,$E395),AuxFolhas!$A:$E,5,FALSE),"")</f>
        <v>600</v>
      </c>
      <c r="K395">
        <f>IFERROR(VLOOKUP(CONCATENATE($C395,$D395,K$1,$E395),AuxFolhas!$A:$E,5,FALSE),"")</f>
        <v>600</v>
      </c>
      <c r="L395">
        <f>IFERROR(VLOOKUP(CONCATENATE($C395,$D395,L$1,$E395),AuxFolhas!$A:$E,5,FALSE),"")</f>
        <v>600</v>
      </c>
      <c r="M395">
        <f>IFERROR(VLOOKUP(CONCATENATE($C395,$D395,M$1,$E395),AuxFolhas!$A:$E,5,FALSE),"")</f>
        <v>600</v>
      </c>
      <c r="N395">
        <f>IFERROR(VLOOKUP(CONCATENATE($C395,$D395,N$1,$E395),AuxFolhas!$A:$E,5,FALSE),"")</f>
        <v>600</v>
      </c>
      <c r="O395">
        <f>IFERROR(VLOOKUP(CONCATENATE($C395,$D395,O$1,$E395),AuxFolhas!$A:$E,5,FALSE),"")</f>
        <v>600</v>
      </c>
      <c r="P395">
        <f>IFERROR(VLOOKUP(CONCATENATE($C395,$D395,P$1,$E395),AuxFolhas!$A:$E,5,FALSE),"")</f>
        <v>600</v>
      </c>
      <c r="Q395">
        <f>IFERROR(VLOOKUP(CONCATENATE($C395,$D395,Q$1,$E395),AuxFolhas!$A:$E,5,FALSE),"")</f>
        <v>600</v>
      </c>
      <c r="R395">
        <f>IFERROR(VLOOKUP(CONCATENATE($C395,$D395,R$1,$E395),AuxFolhas!$A:$E,5,FALSE),"")</f>
        <v>600</v>
      </c>
      <c r="S395">
        <f>IFERROR(VLOOKUP(CONCATENATE($C395,$D395,S$1,$E395),AuxFolhas!$A:$E,5,FALSE),"")</f>
        <v>600</v>
      </c>
      <c r="T395">
        <f>IFERROR(VLOOKUP(CONCATENATE($C395,$D395,T$1,$E395),AuxFolhas!$A:$E,5,FALSE),"")</f>
        <v>600</v>
      </c>
      <c r="U395">
        <f t="shared" si="27"/>
        <v>1</v>
      </c>
    </row>
    <row r="396" spans="1:21" hidden="1">
      <c r="A396" t="str">
        <f t="shared" si="25"/>
        <v>16.1-18</v>
      </c>
      <c r="B396">
        <f t="shared" si="26"/>
        <v>18</v>
      </c>
      <c r="C396">
        <v>16</v>
      </c>
      <c r="D396" t="s">
        <v>1405</v>
      </c>
      <c r="E396" t="s">
        <v>1112</v>
      </c>
      <c r="F396" t="s">
        <v>1163</v>
      </c>
      <c r="H396">
        <f t="shared" si="28"/>
        <v>7200</v>
      </c>
      <c r="I396">
        <f>IFERROR(VLOOKUP(CONCATENATE($C396,$D396,I$1,$E396),AuxFolhas!$A:$E,5,FALSE),"")</f>
        <v>600</v>
      </c>
      <c r="J396">
        <f>IFERROR(VLOOKUP(CONCATENATE($C396,$D396,J$1,$E396),AuxFolhas!$A:$E,5,FALSE),"")</f>
        <v>600</v>
      </c>
      <c r="K396">
        <f>IFERROR(VLOOKUP(CONCATENATE($C396,$D396,K$1,$E396),AuxFolhas!$A:$E,5,FALSE),"")</f>
        <v>600</v>
      </c>
      <c r="L396">
        <f>IFERROR(VLOOKUP(CONCATENATE($C396,$D396,L$1,$E396),AuxFolhas!$A:$E,5,FALSE),"")</f>
        <v>600</v>
      </c>
      <c r="M396">
        <f>IFERROR(VLOOKUP(CONCATENATE($C396,$D396,M$1,$E396),AuxFolhas!$A:$E,5,FALSE),"")</f>
        <v>600</v>
      </c>
      <c r="N396">
        <f>IFERROR(VLOOKUP(CONCATENATE($C396,$D396,N$1,$E396),AuxFolhas!$A:$E,5,FALSE),"")</f>
        <v>600</v>
      </c>
      <c r="O396">
        <f>IFERROR(VLOOKUP(CONCATENATE($C396,$D396,O$1,$E396),AuxFolhas!$A:$E,5,FALSE),"")</f>
        <v>600</v>
      </c>
      <c r="P396">
        <f>IFERROR(VLOOKUP(CONCATENATE($C396,$D396,P$1,$E396),AuxFolhas!$A:$E,5,FALSE),"")</f>
        <v>600</v>
      </c>
      <c r="Q396">
        <f>IFERROR(VLOOKUP(CONCATENATE($C396,$D396,Q$1,$E396),AuxFolhas!$A:$E,5,FALSE),"")</f>
        <v>600</v>
      </c>
      <c r="R396">
        <f>IFERROR(VLOOKUP(CONCATENATE($C396,$D396,R$1,$E396),AuxFolhas!$A:$E,5,FALSE),"")</f>
        <v>600</v>
      </c>
      <c r="S396">
        <f>IFERROR(VLOOKUP(CONCATENATE($C396,$D396,S$1,$E396),AuxFolhas!$A:$E,5,FALSE),"")</f>
        <v>600</v>
      </c>
      <c r="T396">
        <f>IFERROR(VLOOKUP(CONCATENATE($C396,$D396,T$1,$E396),AuxFolhas!$A:$E,5,FALSE),"")</f>
        <v>600</v>
      </c>
      <c r="U396">
        <f t="shared" si="27"/>
        <v>1</v>
      </c>
    </row>
    <row r="397" spans="1:21" hidden="1">
      <c r="A397" t="str">
        <f t="shared" si="25"/>
        <v>16.1-19</v>
      </c>
      <c r="B397">
        <f t="shared" si="26"/>
        <v>19</v>
      </c>
      <c r="C397">
        <v>16</v>
      </c>
      <c r="D397" t="s">
        <v>1406</v>
      </c>
      <c r="E397" t="s">
        <v>1112</v>
      </c>
      <c r="F397" t="s">
        <v>1163</v>
      </c>
      <c r="H397">
        <f t="shared" si="28"/>
        <v>7200</v>
      </c>
      <c r="I397">
        <f>IFERROR(VLOOKUP(CONCATENATE($C397,$D397,I$1,$E397),AuxFolhas!$A:$E,5,FALSE),"")</f>
        <v>600</v>
      </c>
      <c r="J397">
        <f>IFERROR(VLOOKUP(CONCATENATE($C397,$D397,J$1,$E397),AuxFolhas!$A:$E,5,FALSE),"")</f>
        <v>600</v>
      </c>
      <c r="K397">
        <f>IFERROR(VLOOKUP(CONCATENATE($C397,$D397,K$1,$E397),AuxFolhas!$A:$E,5,FALSE),"")</f>
        <v>600</v>
      </c>
      <c r="L397">
        <f>IFERROR(VLOOKUP(CONCATENATE($C397,$D397,L$1,$E397),AuxFolhas!$A:$E,5,FALSE),"")</f>
        <v>600</v>
      </c>
      <c r="M397">
        <f>IFERROR(VLOOKUP(CONCATENATE($C397,$D397,M$1,$E397),AuxFolhas!$A:$E,5,FALSE),"")</f>
        <v>600</v>
      </c>
      <c r="N397">
        <f>IFERROR(VLOOKUP(CONCATENATE($C397,$D397,N$1,$E397),AuxFolhas!$A:$E,5,FALSE),"")</f>
        <v>600</v>
      </c>
      <c r="O397">
        <f>IFERROR(VLOOKUP(CONCATENATE($C397,$D397,O$1,$E397),AuxFolhas!$A:$E,5,FALSE),"")</f>
        <v>600</v>
      </c>
      <c r="P397">
        <f>IFERROR(VLOOKUP(CONCATENATE($C397,$D397,P$1,$E397),AuxFolhas!$A:$E,5,FALSE),"")</f>
        <v>600</v>
      </c>
      <c r="Q397">
        <f>IFERROR(VLOOKUP(CONCATENATE($C397,$D397,Q$1,$E397),AuxFolhas!$A:$E,5,FALSE),"")</f>
        <v>600</v>
      </c>
      <c r="R397">
        <f>IFERROR(VLOOKUP(CONCATENATE($C397,$D397,R$1,$E397),AuxFolhas!$A:$E,5,FALSE),"")</f>
        <v>600</v>
      </c>
      <c r="S397">
        <f>IFERROR(VLOOKUP(CONCATENATE($C397,$D397,S$1,$E397),AuxFolhas!$A:$E,5,FALSE),"")</f>
        <v>600</v>
      </c>
      <c r="T397">
        <f>IFERROR(VLOOKUP(CONCATENATE($C397,$D397,T$1,$E397),AuxFolhas!$A:$E,5,FALSE),"")</f>
        <v>600</v>
      </c>
      <c r="U397">
        <f t="shared" si="27"/>
        <v>1</v>
      </c>
    </row>
    <row r="398" spans="1:21" hidden="1">
      <c r="A398" t="str">
        <f t="shared" si="25"/>
        <v>16.1-20</v>
      </c>
      <c r="B398">
        <f t="shared" si="26"/>
        <v>20</v>
      </c>
      <c r="C398">
        <v>16</v>
      </c>
      <c r="D398" t="s">
        <v>1407</v>
      </c>
      <c r="E398" t="s">
        <v>1114</v>
      </c>
      <c r="F398" t="s">
        <v>1163</v>
      </c>
      <c r="H398">
        <f t="shared" si="28"/>
        <v>17840</v>
      </c>
      <c r="I398">
        <f>IFERROR(VLOOKUP(CONCATENATE($C398,$D398,I$1,$E398),AuxFolhas!$A:$E,5,FALSE),"")</f>
        <v>2230</v>
      </c>
      <c r="J398">
        <f>IFERROR(VLOOKUP(CONCATENATE($C398,$D398,J$1,$E398),AuxFolhas!$A:$E,5,FALSE),"")</f>
        <v>2230</v>
      </c>
      <c r="K398">
        <f>IFERROR(VLOOKUP(CONCATENATE($C398,$D398,K$1,$E398),AuxFolhas!$A:$E,5,FALSE),"")</f>
        <v>2230</v>
      </c>
      <c r="L398">
        <f>IFERROR(VLOOKUP(CONCATENATE($C398,$D398,L$1,$E398),AuxFolhas!$A:$E,5,FALSE),"")</f>
        <v>2230</v>
      </c>
      <c r="M398">
        <f>IFERROR(VLOOKUP(CONCATENATE($C398,$D398,M$1,$E398),AuxFolhas!$A:$E,5,FALSE),"")</f>
        <v>2230</v>
      </c>
      <c r="N398">
        <f>IFERROR(VLOOKUP(CONCATENATE($C398,$D398,N$1,$E398),AuxFolhas!$A:$E,5,FALSE),"")</f>
        <v>2230</v>
      </c>
      <c r="O398">
        <f>IFERROR(VLOOKUP(CONCATENATE($C398,$D398,O$1,$E398),AuxFolhas!$A:$E,5,FALSE),"")</f>
        <v>2230</v>
      </c>
      <c r="P398">
        <f>IFERROR(VLOOKUP(CONCATENATE($C398,$D398,P$1,$E398),AuxFolhas!$A:$E,5,FALSE),"")</f>
        <v>2230</v>
      </c>
      <c r="Q398" t="str">
        <f>IFERROR(VLOOKUP(CONCATENATE($C398,$D398,Q$1,$E398),AuxFolhas!$A:$E,5,FALSE),"")</f>
        <v/>
      </c>
      <c r="R398" t="str">
        <f>IFERROR(VLOOKUP(CONCATENATE($C398,$D398,R$1,$E398),AuxFolhas!$A:$E,5,FALSE),"")</f>
        <v/>
      </c>
      <c r="S398" t="str">
        <f>IFERROR(VLOOKUP(CONCATENATE($C398,$D398,S$1,$E398),AuxFolhas!$A:$E,5,FALSE),"")</f>
        <v/>
      </c>
      <c r="T398" t="str">
        <f>IFERROR(VLOOKUP(CONCATENATE($C398,$D398,T$1,$E398),AuxFolhas!$A:$E,5,FALSE),"")</f>
        <v/>
      </c>
      <c r="U398">
        <f t="shared" si="27"/>
        <v>2</v>
      </c>
    </row>
    <row r="399" spans="1:21" hidden="1">
      <c r="A399" t="str">
        <f t="shared" si="25"/>
        <v>16.1-21</v>
      </c>
      <c r="B399">
        <f t="shared" si="26"/>
        <v>21</v>
      </c>
      <c r="C399">
        <v>16</v>
      </c>
      <c r="D399" t="s">
        <v>2743</v>
      </c>
      <c r="E399" t="s">
        <v>1114</v>
      </c>
      <c r="F399" t="s">
        <v>1163</v>
      </c>
      <c r="H399">
        <f t="shared" si="28"/>
        <v>2230</v>
      </c>
      <c r="I399" t="str">
        <f>IFERROR(VLOOKUP(CONCATENATE($C399,$D399,I$1,$E399),AuxFolhas!$A:$E,5,FALSE),"")</f>
        <v/>
      </c>
      <c r="J399" t="str">
        <f>IFERROR(VLOOKUP(CONCATENATE($C399,$D399,J$1,$E399),AuxFolhas!$A:$E,5,FALSE),"")</f>
        <v/>
      </c>
      <c r="K399" t="str">
        <f>IFERROR(VLOOKUP(CONCATENATE($C399,$D399,K$1,$E399),AuxFolhas!$A:$E,5,FALSE),"")</f>
        <v/>
      </c>
      <c r="L399">
        <f>IFERROR(VLOOKUP(CONCATENATE($C399,$D399,L$1,$E399),AuxFolhas!$A:$E,5,FALSE),"")</f>
        <v>2230</v>
      </c>
      <c r="M399" t="str">
        <f>IFERROR(VLOOKUP(CONCATENATE($C399,$D399,M$1,$E399),AuxFolhas!$A:$E,5,FALSE),"")</f>
        <v/>
      </c>
      <c r="N399" t="str">
        <f>IFERROR(VLOOKUP(CONCATENATE($C399,$D399,N$1,$E399),AuxFolhas!$A:$E,5,FALSE),"")</f>
        <v/>
      </c>
      <c r="O399" t="str">
        <f>IFERROR(VLOOKUP(CONCATENATE($C399,$D399,O$1,$E399),AuxFolhas!$A:$E,5,FALSE),"")</f>
        <v/>
      </c>
      <c r="P399" t="str">
        <f>IFERROR(VLOOKUP(CONCATENATE($C399,$D399,P$1,$E399),AuxFolhas!$A:$E,5,FALSE),"")</f>
        <v/>
      </c>
      <c r="Q399" t="str">
        <f>IFERROR(VLOOKUP(CONCATENATE($C399,$D399,Q$1,$E399),AuxFolhas!$A:$E,5,FALSE),"")</f>
        <v/>
      </c>
      <c r="R399" t="str">
        <f>IFERROR(VLOOKUP(CONCATENATE($C399,$D399,R$1,$E399),AuxFolhas!$A:$E,5,FALSE),"")</f>
        <v/>
      </c>
      <c r="S399" t="str">
        <f>IFERROR(VLOOKUP(CONCATENATE($C399,$D399,S$1,$E399),AuxFolhas!$A:$E,5,FALSE),"")</f>
        <v/>
      </c>
      <c r="T399" t="str">
        <f>IFERROR(VLOOKUP(CONCATENATE($C399,$D399,T$1,$E399),AuxFolhas!$A:$E,5,FALSE),"")</f>
        <v/>
      </c>
      <c r="U399">
        <f t="shared" si="27"/>
        <v>1</v>
      </c>
    </row>
    <row r="400" spans="1:21" hidden="1">
      <c r="A400" t="str">
        <f t="shared" si="25"/>
        <v>16.1-22</v>
      </c>
      <c r="B400">
        <f t="shared" si="26"/>
        <v>22</v>
      </c>
      <c r="C400">
        <v>16</v>
      </c>
      <c r="D400" t="s">
        <v>2395</v>
      </c>
      <c r="E400" t="s">
        <v>1114</v>
      </c>
      <c r="F400" t="s">
        <v>1163</v>
      </c>
      <c r="H400">
        <f t="shared" si="28"/>
        <v>17840</v>
      </c>
      <c r="I400" t="str">
        <f>IFERROR(VLOOKUP(CONCATENATE($C400,$D400,I$1,$E400),AuxFolhas!$A:$E,5,FALSE),"")</f>
        <v/>
      </c>
      <c r="J400" t="str">
        <f>IFERROR(VLOOKUP(CONCATENATE($C400,$D400,J$1,$E400),AuxFolhas!$A:$E,5,FALSE),"")</f>
        <v/>
      </c>
      <c r="K400" t="str">
        <f>IFERROR(VLOOKUP(CONCATENATE($C400,$D400,K$1,$E400),AuxFolhas!$A:$E,5,FALSE),"")</f>
        <v/>
      </c>
      <c r="L400" t="str">
        <f>IFERROR(VLOOKUP(CONCATENATE($C400,$D400,L$1,$E400),AuxFolhas!$A:$E,5,FALSE),"")</f>
        <v/>
      </c>
      <c r="M400">
        <f>IFERROR(VLOOKUP(CONCATENATE($C400,$D400,M$1,$E400),AuxFolhas!$A:$E,5,FALSE),"")</f>
        <v>2230</v>
      </c>
      <c r="N400">
        <f>IFERROR(VLOOKUP(CONCATENATE($C400,$D400,N$1,$E400),AuxFolhas!$A:$E,5,FALSE),"")</f>
        <v>2230</v>
      </c>
      <c r="O400">
        <f>IFERROR(VLOOKUP(CONCATENATE($C400,$D400,O$1,$E400),AuxFolhas!$A:$E,5,FALSE),"")</f>
        <v>2230</v>
      </c>
      <c r="P400">
        <f>IFERROR(VLOOKUP(CONCATENATE($C400,$D400,P$1,$E400),AuxFolhas!$A:$E,5,FALSE),"")</f>
        <v>2230</v>
      </c>
      <c r="Q400">
        <f>IFERROR(VLOOKUP(CONCATENATE($C400,$D400,Q$1,$E400),AuxFolhas!$A:$E,5,FALSE),"")</f>
        <v>2230</v>
      </c>
      <c r="R400">
        <f>IFERROR(VLOOKUP(CONCATENATE($C400,$D400,R$1,$E400),AuxFolhas!$A:$E,5,FALSE),"")</f>
        <v>2230</v>
      </c>
      <c r="S400">
        <f>IFERROR(VLOOKUP(CONCATENATE($C400,$D400,S$1,$E400),AuxFolhas!$A:$E,5,FALSE),"")</f>
        <v>2230</v>
      </c>
      <c r="T400">
        <f>IFERROR(VLOOKUP(CONCATENATE($C400,$D400,T$1,$E400),AuxFolhas!$A:$E,5,FALSE),"")</f>
        <v>2230</v>
      </c>
      <c r="U400">
        <f t="shared" si="27"/>
        <v>1</v>
      </c>
    </row>
    <row r="401" spans="1:21" hidden="1">
      <c r="A401" t="str">
        <f t="shared" si="25"/>
        <v>16.1-23</v>
      </c>
      <c r="B401">
        <f t="shared" si="26"/>
        <v>23</v>
      </c>
      <c r="C401">
        <v>16</v>
      </c>
      <c r="D401" t="s">
        <v>1408</v>
      </c>
      <c r="E401" t="s">
        <v>1114</v>
      </c>
      <c r="F401" t="s">
        <v>1163</v>
      </c>
      <c r="H401">
        <f t="shared" si="28"/>
        <v>24530</v>
      </c>
      <c r="I401">
        <f>IFERROR(VLOOKUP(CONCATENATE($C401,$D401,I$1,$E401),AuxFolhas!$A:$E,5,FALSE),"")</f>
        <v>2230</v>
      </c>
      <c r="J401">
        <f>IFERROR(VLOOKUP(CONCATENATE($C401,$D401,J$1,$E401),AuxFolhas!$A:$E,5,FALSE),"")</f>
        <v>2230</v>
      </c>
      <c r="K401">
        <f>IFERROR(VLOOKUP(CONCATENATE($C401,$D401,K$1,$E401),AuxFolhas!$A:$E,5,FALSE),"")</f>
        <v>2230</v>
      </c>
      <c r="L401">
        <f>IFERROR(VLOOKUP(CONCATENATE($C401,$D401,L$1,$E401),AuxFolhas!$A:$E,5,FALSE),"")</f>
        <v>2230</v>
      </c>
      <c r="M401">
        <f>IFERROR(VLOOKUP(CONCATENATE($C401,$D401,M$1,$E401),AuxFolhas!$A:$E,5,FALSE),"")</f>
        <v>2230</v>
      </c>
      <c r="N401">
        <f>IFERROR(VLOOKUP(CONCATENATE($C401,$D401,N$1,$E401),AuxFolhas!$A:$E,5,FALSE),"")</f>
        <v>2230</v>
      </c>
      <c r="O401">
        <f>IFERROR(VLOOKUP(CONCATENATE($C401,$D401,O$1,$E401),AuxFolhas!$A:$E,5,FALSE),"")</f>
        <v>2230</v>
      </c>
      <c r="P401">
        <f>IFERROR(VLOOKUP(CONCATENATE($C401,$D401,P$1,$E401),AuxFolhas!$A:$E,5,FALSE),"")</f>
        <v>2230</v>
      </c>
      <c r="Q401">
        <f>IFERROR(VLOOKUP(CONCATENATE($C401,$D401,Q$1,$E401),AuxFolhas!$A:$E,5,FALSE),"")</f>
        <v>2230</v>
      </c>
      <c r="R401">
        <f>IFERROR(VLOOKUP(CONCATENATE($C401,$D401,R$1,$E401),AuxFolhas!$A:$E,5,FALSE),"")</f>
        <v>2230</v>
      </c>
      <c r="S401">
        <f>IFERROR(VLOOKUP(CONCATENATE($C401,$D401,S$1,$E401),AuxFolhas!$A:$E,5,FALSE),"")</f>
        <v>2230</v>
      </c>
      <c r="T401" t="str">
        <f>IFERROR(VLOOKUP(CONCATENATE($C401,$D401,T$1,$E401),AuxFolhas!$A:$E,5,FALSE),"")</f>
        <v/>
      </c>
      <c r="U401">
        <f t="shared" si="27"/>
        <v>1</v>
      </c>
    </row>
    <row r="402" spans="1:21" hidden="1">
      <c r="A402" t="str">
        <f t="shared" si="25"/>
        <v>16.1-24</v>
      </c>
      <c r="B402">
        <f t="shared" si="26"/>
        <v>24</v>
      </c>
      <c r="C402">
        <v>16</v>
      </c>
      <c r="D402" t="s">
        <v>1409</v>
      </c>
      <c r="E402" t="s">
        <v>1114</v>
      </c>
      <c r="F402" t="s">
        <v>1163</v>
      </c>
      <c r="H402">
        <f t="shared" si="28"/>
        <v>15610</v>
      </c>
      <c r="I402">
        <f>IFERROR(VLOOKUP(CONCATENATE($C402,$D402,I$1,$E402),AuxFolhas!$A:$E,5,FALSE),"")</f>
        <v>2230</v>
      </c>
      <c r="J402">
        <f>IFERROR(VLOOKUP(CONCATENATE($C402,$D402,J$1,$E402),AuxFolhas!$A:$E,5,FALSE),"")</f>
        <v>2230</v>
      </c>
      <c r="K402">
        <f>IFERROR(VLOOKUP(CONCATENATE($C402,$D402,K$1,$E402),AuxFolhas!$A:$E,5,FALSE),"")</f>
        <v>2230</v>
      </c>
      <c r="L402">
        <f>IFERROR(VLOOKUP(CONCATENATE($C402,$D402,L$1,$E402),AuxFolhas!$A:$E,5,FALSE),"")</f>
        <v>2230</v>
      </c>
      <c r="M402">
        <f>IFERROR(VLOOKUP(CONCATENATE($C402,$D402,M$1,$E402),AuxFolhas!$A:$E,5,FALSE),"")</f>
        <v>2230</v>
      </c>
      <c r="N402">
        <f>IFERROR(VLOOKUP(CONCATENATE($C402,$D402,N$1,$E402),AuxFolhas!$A:$E,5,FALSE),"")</f>
        <v>2230</v>
      </c>
      <c r="O402">
        <f>IFERROR(VLOOKUP(CONCATENATE($C402,$D402,O$1,$E402),AuxFolhas!$A:$E,5,FALSE),"")</f>
        <v>2230</v>
      </c>
      <c r="P402" t="str">
        <f>IFERROR(VLOOKUP(CONCATENATE($C402,$D402,P$1,$E402),AuxFolhas!$A:$E,5,FALSE),"")</f>
        <v/>
      </c>
      <c r="Q402" t="str">
        <f>IFERROR(VLOOKUP(CONCATENATE($C402,$D402,Q$1,$E402),AuxFolhas!$A:$E,5,FALSE),"")</f>
        <v/>
      </c>
      <c r="R402" t="str">
        <f>IFERROR(VLOOKUP(CONCATENATE($C402,$D402,R$1,$E402),AuxFolhas!$A:$E,5,FALSE),"")</f>
        <v/>
      </c>
      <c r="S402" t="str">
        <f>IFERROR(VLOOKUP(CONCATENATE($C402,$D402,S$1,$E402),AuxFolhas!$A:$E,5,FALSE),"")</f>
        <v/>
      </c>
      <c r="T402" t="str">
        <f>IFERROR(VLOOKUP(CONCATENATE($C402,$D402,T$1,$E402),AuxFolhas!$A:$E,5,FALSE),"")</f>
        <v/>
      </c>
      <c r="U402">
        <f t="shared" si="27"/>
        <v>1</v>
      </c>
    </row>
    <row r="403" spans="1:21" hidden="1">
      <c r="A403" t="str">
        <f t="shared" si="25"/>
        <v>16.1-25</v>
      </c>
      <c r="B403">
        <f t="shared" si="26"/>
        <v>25</v>
      </c>
      <c r="C403">
        <v>16</v>
      </c>
      <c r="D403" t="s">
        <v>1410</v>
      </c>
      <c r="E403" t="s">
        <v>1114</v>
      </c>
      <c r="F403" t="s">
        <v>1163</v>
      </c>
      <c r="H403">
        <f t="shared" si="28"/>
        <v>24530</v>
      </c>
      <c r="I403">
        <f>IFERROR(VLOOKUP(CONCATENATE($C403,$D403,I$1,$E403),AuxFolhas!$A:$E,5,FALSE),"")</f>
        <v>2230</v>
      </c>
      <c r="J403">
        <f>IFERROR(VLOOKUP(CONCATENATE($C403,$D403,J$1,$E403),AuxFolhas!$A:$E,5,FALSE),"")</f>
        <v>2230</v>
      </c>
      <c r="K403">
        <f>IFERROR(VLOOKUP(CONCATENATE($C403,$D403,K$1,$E403),AuxFolhas!$A:$E,5,FALSE),"")</f>
        <v>2230</v>
      </c>
      <c r="L403">
        <f>IFERROR(VLOOKUP(CONCATENATE($C403,$D403,L$1,$E403),AuxFolhas!$A:$E,5,FALSE),"")</f>
        <v>2230</v>
      </c>
      <c r="M403">
        <f>IFERROR(VLOOKUP(CONCATENATE($C403,$D403,M$1,$E403),AuxFolhas!$A:$E,5,FALSE),"")</f>
        <v>2230</v>
      </c>
      <c r="N403">
        <f>IFERROR(VLOOKUP(CONCATENATE($C403,$D403,N$1,$E403),AuxFolhas!$A:$E,5,FALSE),"")</f>
        <v>2230</v>
      </c>
      <c r="O403">
        <f>IFERROR(VLOOKUP(CONCATENATE($C403,$D403,O$1,$E403),AuxFolhas!$A:$E,5,FALSE),"")</f>
        <v>2230</v>
      </c>
      <c r="P403">
        <f>IFERROR(VLOOKUP(CONCATENATE($C403,$D403,P$1,$E403),AuxFolhas!$A:$E,5,FALSE),"")</f>
        <v>2230</v>
      </c>
      <c r="Q403">
        <f>IFERROR(VLOOKUP(CONCATENATE($C403,$D403,Q$1,$E403),AuxFolhas!$A:$E,5,FALSE),"")</f>
        <v>2230</v>
      </c>
      <c r="R403">
        <f>IFERROR(VLOOKUP(CONCATENATE($C403,$D403,R$1,$E403),AuxFolhas!$A:$E,5,FALSE),"")</f>
        <v>2230</v>
      </c>
      <c r="S403">
        <f>IFERROR(VLOOKUP(CONCATENATE($C403,$D403,S$1,$E403),AuxFolhas!$A:$E,5,FALSE),"")</f>
        <v>2230</v>
      </c>
      <c r="T403" t="str">
        <f>IFERROR(VLOOKUP(CONCATENATE($C403,$D403,T$1,$E403),AuxFolhas!$A:$E,5,FALSE),"")</f>
        <v/>
      </c>
      <c r="U403">
        <f t="shared" si="27"/>
        <v>1</v>
      </c>
    </row>
    <row r="404" spans="1:21" hidden="1">
      <c r="A404" t="str">
        <f t="shared" si="25"/>
        <v>16.1-26</v>
      </c>
      <c r="B404">
        <f t="shared" si="26"/>
        <v>26</v>
      </c>
      <c r="C404">
        <v>16</v>
      </c>
      <c r="D404" t="s">
        <v>3042</v>
      </c>
      <c r="E404" t="s">
        <v>1162</v>
      </c>
      <c r="F404" t="s">
        <v>1163</v>
      </c>
      <c r="H404">
        <f t="shared" si="28"/>
        <v>9840</v>
      </c>
      <c r="I404" t="str">
        <f>IFERROR(VLOOKUP(CONCATENATE($C404,$D404,I$1,$E404),AuxFolhas!$A:$E,5,FALSE),"")</f>
        <v/>
      </c>
      <c r="J404" t="str">
        <f>IFERROR(VLOOKUP(CONCATENATE($C404,$D404,J$1,$E404),AuxFolhas!$A:$E,5,FALSE),"")</f>
        <v/>
      </c>
      <c r="K404" t="str">
        <f>IFERROR(VLOOKUP(CONCATENATE($C404,$D404,K$1,$E404),AuxFolhas!$A:$E,5,FALSE),"")</f>
        <v/>
      </c>
      <c r="L404" t="str">
        <f>IFERROR(VLOOKUP(CONCATENATE($C404,$D404,L$1,$E404),AuxFolhas!$A:$E,5,FALSE),"")</f>
        <v/>
      </c>
      <c r="M404" t="str">
        <f>IFERROR(VLOOKUP(CONCATENATE($C404,$D404,M$1,$E404),AuxFolhas!$A:$E,5,FALSE),"")</f>
        <v/>
      </c>
      <c r="N404" t="str">
        <f>IFERROR(VLOOKUP(CONCATENATE($C404,$D404,N$1,$E404),AuxFolhas!$A:$E,5,FALSE),"")</f>
        <v/>
      </c>
      <c r="O404" t="str">
        <f>IFERROR(VLOOKUP(CONCATENATE($C404,$D404,O$1,$E404),AuxFolhas!$A:$E,5,FALSE),"")</f>
        <v/>
      </c>
      <c r="P404" t="str">
        <f>IFERROR(VLOOKUP(CONCATENATE($C404,$D404,P$1,$E404),AuxFolhas!$A:$E,5,FALSE),"")</f>
        <v/>
      </c>
      <c r="Q404" t="str">
        <f>IFERROR(VLOOKUP(CONCATENATE($C404,$D404,Q$1,$E404),AuxFolhas!$A:$E,5,FALSE),"")</f>
        <v/>
      </c>
      <c r="R404">
        <f>IFERROR(VLOOKUP(CONCATENATE($C404,$D404,R$1,$E404),AuxFolhas!$A:$E,5,FALSE),"")</f>
        <v>3280</v>
      </c>
      <c r="S404">
        <f>IFERROR(VLOOKUP(CONCATENATE($C404,$D404,S$1,$E404),AuxFolhas!$A:$E,5,FALSE),"")</f>
        <v>3280</v>
      </c>
      <c r="T404">
        <f>IFERROR(VLOOKUP(CONCATENATE($C404,$D404,T$1,$E404),AuxFolhas!$A:$E,5,FALSE),"")</f>
        <v>3280</v>
      </c>
      <c r="U404">
        <f t="shared" si="27"/>
        <v>2</v>
      </c>
    </row>
    <row r="405" spans="1:21" hidden="1">
      <c r="A405" t="str">
        <f t="shared" si="25"/>
        <v>16.1-27</v>
      </c>
      <c r="B405">
        <f t="shared" si="26"/>
        <v>27</v>
      </c>
      <c r="C405">
        <v>16</v>
      </c>
      <c r="D405" t="s">
        <v>2389</v>
      </c>
      <c r="E405" t="s">
        <v>1162</v>
      </c>
      <c r="F405" t="s">
        <v>1163</v>
      </c>
      <c r="H405">
        <f t="shared" si="28"/>
        <v>39360</v>
      </c>
      <c r="I405">
        <f>IFERROR(VLOOKUP(CONCATENATE($C405,$D405,I$1,$E405),AuxFolhas!$A:$E,5,FALSE),"")</f>
        <v>3280</v>
      </c>
      <c r="J405">
        <f>IFERROR(VLOOKUP(CONCATENATE($C405,$D405,J$1,$E405),AuxFolhas!$A:$E,5,FALSE),"")</f>
        <v>3280</v>
      </c>
      <c r="K405">
        <f>IFERROR(VLOOKUP(CONCATENATE($C405,$D405,K$1,$E405),AuxFolhas!$A:$E,5,FALSE),"")</f>
        <v>3280</v>
      </c>
      <c r="L405">
        <f>IFERROR(VLOOKUP(CONCATENATE($C405,$D405,L$1,$E405),AuxFolhas!$A:$E,5,FALSE),"")</f>
        <v>3280</v>
      </c>
      <c r="M405">
        <f>IFERROR(VLOOKUP(CONCATENATE($C405,$D405,M$1,$E405),AuxFolhas!$A:$E,5,FALSE),"")</f>
        <v>3280</v>
      </c>
      <c r="N405">
        <f>IFERROR(VLOOKUP(CONCATENATE($C405,$D405,N$1,$E405),AuxFolhas!$A:$E,5,FALSE),"")</f>
        <v>3280</v>
      </c>
      <c r="O405">
        <f>IFERROR(VLOOKUP(CONCATENATE($C405,$D405,O$1,$E405),AuxFolhas!$A:$E,5,FALSE),"")</f>
        <v>3280</v>
      </c>
      <c r="P405">
        <f>IFERROR(VLOOKUP(CONCATENATE($C405,$D405,P$1,$E405),AuxFolhas!$A:$E,5,FALSE),"")</f>
        <v>3280</v>
      </c>
      <c r="Q405">
        <f>IFERROR(VLOOKUP(CONCATENATE($C405,$D405,Q$1,$E405),AuxFolhas!$A:$E,5,FALSE),"")</f>
        <v>3280</v>
      </c>
      <c r="R405">
        <f>IFERROR(VLOOKUP(CONCATENATE($C405,$D405,R$1,$E405),AuxFolhas!$A:$E,5,FALSE),"")</f>
        <v>3280</v>
      </c>
      <c r="S405">
        <f>IFERROR(VLOOKUP(CONCATENATE($C405,$D405,S$1,$E405),AuxFolhas!$A:$E,5,FALSE),"")</f>
        <v>3280</v>
      </c>
      <c r="T405">
        <f>IFERROR(VLOOKUP(CONCATENATE($C405,$D405,T$1,$E405),AuxFolhas!$A:$E,5,FALSE),"")</f>
        <v>3280</v>
      </c>
      <c r="U405">
        <f t="shared" si="27"/>
        <v>1</v>
      </c>
    </row>
    <row r="406" spans="1:21" hidden="1">
      <c r="A406" t="str">
        <f t="shared" si="25"/>
        <v>16.1-28</v>
      </c>
      <c r="B406">
        <f t="shared" si="26"/>
        <v>28</v>
      </c>
      <c r="C406">
        <v>16</v>
      </c>
      <c r="D406" t="s">
        <v>2159</v>
      </c>
      <c r="E406" t="s">
        <v>1162</v>
      </c>
      <c r="F406" t="s">
        <v>1163</v>
      </c>
      <c r="H406">
        <f t="shared" si="28"/>
        <v>29520</v>
      </c>
      <c r="I406">
        <f>IFERROR(VLOOKUP(CONCATENATE($C406,$D406,I$1,$E406),AuxFolhas!$A:$E,5,FALSE),"")</f>
        <v>3280</v>
      </c>
      <c r="J406">
        <f>IFERROR(VLOOKUP(CONCATENATE($C406,$D406,J$1,$E406),AuxFolhas!$A:$E,5,FALSE),"")</f>
        <v>3280</v>
      </c>
      <c r="K406">
        <f>IFERROR(VLOOKUP(CONCATENATE($C406,$D406,K$1,$E406),AuxFolhas!$A:$E,5,FALSE),"")</f>
        <v>3280</v>
      </c>
      <c r="L406">
        <f>IFERROR(VLOOKUP(CONCATENATE($C406,$D406,L$1,$E406),AuxFolhas!$A:$E,5,FALSE),"")</f>
        <v>3280</v>
      </c>
      <c r="M406">
        <f>IFERROR(VLOOKUP(CONCATENATE($C406,$D406,M$1,$E406),AuxFolhas!$A:$E,5,FALSE),"")</f>
        <v>3280</v>
      </c>
      <c r="N406">
        <f>IFERROR(VLOOKUP(CONCATENATE($C406,$D406,N$1,$E406),AuxFolhas!$A:$E,5,FALSE),"")</f>
        <v>3280</v>
      </c>
      <c r="O406">
        <f>IFERROR(VLOOKUP(CONCATENATE($C406,$D406,O$1,$E406),AuxFolhas!$A:$E,5,FALSE),"")</f>
        <v>3280</v>
      </c>
      <c r="P406">
        <f>IFERROR(VLOOKUP(CONCATENATE($C406,$D406,P$1,$E406),AuxFolhas!$A:$E,5,FALSE),"")</f>
        <v>3280</v>
      </c>
      <c r="Q406" t="str">
        <f>IFERROR(VLOOKUP(CONCATENATE($C406,$D406,Q$1,$E406),AuxFolhas!$A:$E,5,FALSE),"")</f>
        <v/>
      </c>
      <c r="R406" t="str">
        <f>IFERROR(VLOOKUP(CONCATENATE($C406,$D406,R$1,$E406),AuxFolhas!$A:$E,5,FALSE),"")</f>
        <v/>
      </c>
      <c r="S406">
        <f>IFERROR(VLOOKUP(CONCATENATE($C406,$D406,S$1,$E406),AuxFolhas!$A:$E,5,FALSE),"")</f>
        <v>3280</v>
      </c>
      <c r="T406" t="str">
        <f>IFERROR(VLOOKUP(CONCATENATE($C406,$D406,T$1,$E406),AuxFolhas!$A:$E,5,FALSE),"")</f>
        <v/>
      </c>
      <c r="U406">
        <f t="shared" si="27"/>
        <v>1</v>
      </c>
    </row>
    <row r="407" spans="1:21" hidden="1">
      <c r="A407" t="str">
        <f t="shared" si="25"/>
        <v>16.1-29</v>
      </c>
      <c r="B407">
        <f t="shared" si="26"/>
        <v>29</v>
      </c>
      <c r="C407">
        <v>16</v>
      </c>
      <c r="D407" t="s">
        <v>1391</v>
      </c>
      <c r="E407" t="s">
        <v>1117</v>
      </c>
      <c r="F407" t="s">
        <v>1159</v>
      </c>
      <c r="H407">
        <f t="shared" si="28"/>
        <v>5740</v>
      </c>
      <c r="I407">
        <f>IFERROR(VLOOKUP(CONCATENATE($C407,$D407,I$1,$E407),AuxFolhas!$A:$E,5,FALSE),"")</f>
        <v>820</v>
      </c>
      <c r="J407">
        <f>IFERROR(VLOOKUP(CONCATENATE($C407,$D407,J$1,$E407),AuxFolhas!$A:$E,5,FALSE),"")</f>
        <v>820</v>
      </c>
      <c r="K407">
        <f>IFERROR(VLOOKUP(CONCATENATE($C407,$D407,K$1,$E407),AuxFolhas!$A:$E,5,FALSE),"")</f>
        <v>820</v>
      </c>
      <c r="L407">
        <f>IFERROR(VLOOKUP(CONCATENATE($C407,$D407,L$1,$E407),AuxFolhas!$A:$E,5,FALSE),"")</f>
        <v>820</v>
      </c>
      <c r="M407">
        <f>IFERROR(VLOOKUP(CONCATENATE($C407,$D407,M$1,$E407),AuxFolhas!$A:$E,5,FALSE),"")</f>
        <v>820</v>
      </c>
      <c r="N407">
        <f>IFERROR(VLOOKUP(CONCATENATE($C407,$D407,N$1,$E407),AuxFolhas!$A:$E,5,FALSE),"")</f>
        <v>820</v>
      </c>
      <c r="O407">
        <f>IFERROR(VLOOKUP(CONCATENATE($C407,$D407,O$1,$E407),AuxFolhas!$A:$E,5,FALSE),"")</f>
        <v>820</v>
      </c>
      <c r="P407" t="str">
        <f>IFERROR(VLOOKUP(CONCATENATE($C407,$D407,P$1,$E407),AuxFolhas!$A:$E,5,FALSE),"")</f>
        <v/>
      </c>
      <c r="Q407" t="str">
        <f>IFERROR(VLOOKUP(CONCATENATE($C407,$D407,Q$1,$E407),AuxFolhas!$A:$E,5,FALSE),"")</f>
        <v/>
      </c>
      <c r="R407" t="str">
        <f>IFERROR(VLOOKUP(CONCATENATE($C407,$D407,R$1,$E407),AuxFolhas!$A:$E,5,FALSE),"")</f>
        <v/>
      </c>
      <c r="S407" t="str">
        <f>IFERROR(VLOOKUP(CONCATENATE($C407,$D407,S$1,$E407),AuxFolhas!$A:$E,5,FALSE),"")</f>
        <v/>
      </c>
      <c r="T407" t="str">
        <f>IFERROR(VLOOKUP(CONCATENATE($C407,$D407,T$1,$E407),AuxFolhas!$A:$E,5,FALSE),"")</f>
        <v/>
      </c>
      <c r="U407">
        <f t="shared" si="27"/>
        <v>1</v>
      </c>
    </row>
    <row r="408" spans="1:21" hidden="1">
      <c r="A408" t="str">
        <f t="shared" si="25"/>
        <v>16.1-30</v>
      </c>
      <c r="B408">
        <f t="shared" si="26"/>
        <v>30</v>
      </c>
      <c r="C408">
        <v>16</v>
      </c>
      <c r="D408" t="s">
        <v>2806</v>
      </c>
      <c r="E408" t="s">
        <v>1117</v>
      </c>
      <c r="F408" t="s">
        <v>1159</v>
      </c>
      <c r="H408">
        <f t="shared" si="28"/>
        <v>4100</v>
      </c>
      <c r="I408" t="str">
        <f>IFERROR(VLOOKUP(CONCATENATE($C408,$D408,I$1,$E408),AuxFolhas!$A:$E,5,FALSE),"")</f>
        <v/>
      </c>
      <c r="J408" t="str">
        <f>IFERROR(VLOOKUP(CONCATENATE($C408,$D408,J$1,$E408),AuxFolhas!$A:$E,5,FALSE),"")</f>
        <v/>
      </c>
      <c r="K408" t="str">
        <f>IFERROR(VLOOKUP(CONCATENATE($C408,$D408,K$1,$E408),AuxFolhas!$A:$E,5,FALSE),"")</f>
        <v/>
      </c>
      <c r="L408" t="str">
        <f>IFERROR(VLOOKUP(CONCATENATE($C408,$D408,L$1,$E408),AuxFolhas!$A:$E,5,FALSE),"")</f>
        <v/>
      </c>
      <c r="M408" t="str">
        <f>IFERROR(VLOOKUP(CONCATENATE($C408,$D408,M$1,$E408),AuxFolhas!$A:$E,5,FALSE),"")</f>
        <v/>
      </c>
      <c r="N408" t="str">
        <f>IFERROR(VLOOKUP(CONCATENATE($C408,$D408,N$1,$E408),AuxFolhas!$A:$E,5,FALSE),"")</f>
        <v/>
      </c>
      <c r="O408" t="str">
        <f>IFERROR(VLOOKUP(CONCATENATE($C408,$D408,O$1,$E408),AuxFolhas!$A:$E,5,FALSE),"")</f>
        <v/>
      </c>
      <c r="P408">
        <f>IFERROR(VLOOKUP(CONCATENATE($C408,$D408,P$1,$E408),AuxFolhas!$A:$E,5,FALSE),"")</f>
        <v>820</v>
      </c>
      <c r="Q408">
        <f>IFERROR(VLOOKUP(CONCATENATE($C408,$D408,Q$1,$E408),AuxFolhas!$A:$E,5,FALSE),"")</f>
        <v>820</v>
      </c>
      <c r="R408">
        <f>IFERROR(VLOOKUP(CONCATENATE($C408,$D408,R$1,$E408),AuxFolhas!$A:$E,5,FALSE),"")</f>
        <v>820</v>
      </c>
      <c r="S408">
        <f>IFERROR(VLOOKUP(CONCATENATE($C408,$D408,S$1,$E408),AuxFolhas!$A:$E,5,FALSE),"")</f>
        <v>820</v>
      </c>
      <c r="T408">
        <f>IFERROR(VLOOKUP(CONCATENATE($C408,$D408,T$1,$E408),AuxFolhas!$A:$E,5,FALSE),"")</f>
        <v>820</v>
      </c>
      <c r="U408">
        <f t="shared" si="27"/>
        <v>1</v>
      </c>
    </row>
    <row r="409" spans="1:21" hidden="1">
      <c r="A409" t="str">
        <f t="shared" si="25"/>
        <v>16.1-31</v>
      </c>
      <c r="B409">
        <f t="shared" si="26"/>
        <v>31</v>
      </c>
      <c r="C409">
        <v>16</v>
      </c>
      <c r="D409" t="s">
        <v>2160</v>
      </c>
      <c r="E409" t="s">
        <v>1115</v>
      </c>
      <c r="F409" t="s">
        <v>1159</v>
      </c>
      <c r="H409">
        <f t="shared" si="28"/>
        <v>54250</v>
      </c>
      <c r="I409">
        <f>IFERROR(VLOOKUP(CONCATENATE($C409,$D409,I$1,$E409),AuxFolhas!$A:$E,5,FALSE),"")</f>
        <v>7750</v>
      </c>
      <c r="J409">
        <f>IFERROR(VLOOKUP(CONCATENATE($C409,$D409,J$1,$E409),AuxFolhas!$A:$E,5,FALSE),"")</f>
        <v>7750</v>
      </c>
      <c r="K409">
        <f>IFERROR(VLOOKUP(CONCATENATE($C409,$D409,K$1,$E409),AuxFolhas!$A:$E,5,FALSE),"")</f>
        <v>7750</v>
      </c>
      <c r="L409">
        <f>IFERROR(VLOOKUP(CONCATENATE($C409,$D409,L$1,$E409),AuxFolhas!$A:$E,5,FALSE),"")</f>
        <v>7750</v>
      </c>
      <c r="M409">
        <f>IFERROR(VLOOKUP(CONCATENATE($C409,$D409,M$1,$E409),AuxFolhas!$A:$E,5,FALSE),"")</f>
        <v>7750</v>
      </c>
      <c r="N409">
        <f>IFERROR(VLOOKUP(CONCATENATE($C409,$D409,N$1,$E409),AuxFolhas!$A:$E,5,FALSE),"")</f>
        <v>7750</v>
      </c>
      <c r="O409">
        <f>IFERROR(VLOOKUP(CONCATENATE($C409,$D409,O$1,$E409),AuxFolhas!$A:$E,5,FALSE),"")</f>
        <v>7750</v>
      </c>
      <c r="P409" t="str">
        <f>IFERROR(VLOOKUP(CONCATENATE($C409,$D409,P$1,$E409),AuxFolhas!$A:$E,5,FALSE),"")</f>
        <v/>
      </c>
      <c r="Q409" t="str">
        <f>IFERROR(VLOOKUP(CONCATENATE($C409,$D409,Q$1,$E409),AuxFolhas!$A:$E,5,FALSE),"")</f>
        <v/>
      </c>
      <c r="R409" t="str">
        <f>IFERROR(VLOOKUP(CONCATENATE($C409,$D409,R$1,$E409),AuxFolhas!$A:$E,5,FALSE),"")</f>
        <v/>
      </c>
      <c r="S409" t="str">
        <f>IFERROR(VLOOKUP(CONCATENATE($C409,$D409,S$1,$E409),AuxFolhas!$A:$E,5,FALSE),"")</f>
        <v/>
      </c>
      <c r="T409" t="str">
        <f>IFERROR(VLOOKUP(CONCATENATE($C409,$D409,T$1,$E409),AuxFolhas!$A:$E,5,FALSE),"")</f>
        <v/>
      </c>
      <c r="U409">
        <f t="shared" si="27"/>
        <v>1</v>
      </c>
    </row>
    <row r="410" spans="1:21" hidden="1">
      <c r="A410" t="str">
        <f t="shared" si="25"/>
        <v>16.1-32</v>
      </c>
      <c r="B410">
        <f t="shared" si="26"/>
        <v>32</v>
      </c>
      <c r="C410">
        <v>16</v>
      </c>
      <c r="D410" t="s">
        <v>2819</v>
      </c>
      <c r="E410" t="s">
        <v>1115</v>
      </c>
      <c r="F410" t="s">
        <v>1159</v>
      </c>
      <c r="H410">
        <f t="shared" si="28"/>
        <v>31000</v>
      </c>
      <c r="I410" t="str">
        <f>IFERROR(VLOOKUP(CONCATENATE($C410,$D410,I$1,$E410),AuxFolhas!$A:$E,5,FALSE),"")</f>
        <v/>
      </c>
      <c r="J410" t="str">
        <f>IFERROR(VLOOKUP(CONCATENATE($C410,$D410,J$1,$E410),AuxFolhas!$A:$E,5,FALSE),"")</f>
        <v/>
      </c>
      <c r="K410" t="str">
        <f>IFERROR(VLOOKUP(CONCATENATE($C410,$D410,K$1,$E410),AuxFolhas!$A:$E,5,FALSE),"")</f>
        <v/>
      </c>
      <c r="L410" t="str">
        <f>IFERROR(VLOOKUP(CONCATENATE($C410,$D410,L$1,$E410),AuxFolhas!$A:$E,5,FALSE),"")</f>
        <v/>
      </c>
      <c r="M410" t="str">
        <f>IFERROR(VLOOKUP(CONCATENATE($C410,$D410,M$1,$E410),AuxFolhas!$A:$E,5,FALSE),"")</f>
        <v/>
      </c>
      <c r="N410" t="str">
        <f>IFERROR(VLOOKUP(CONCATENATE($C410,$D410,N$1,$E410),AuxFolhas!$A:$E,5,FALSE),"")</f>
        <v/>
      </c>
      <c r="O410" t="str">
        <f>IFERROR(VLOOKUP(CONCATENATE($C410,$D410,O$1,$E410),AuxFolhas!$A:$E,5,FALSE),"")</f>
        <v/>
      </c>
      <c r="P410" t="str">
        <f>IFERROR(VLOOKUP(CONCATENATE($C410,$D410,P$1,$E410),AuxFolhas!$A:$E,5,FALSE),"")</f>
        <v/>
      </c>
      <c r="Q410">
        <f>IFERROR(VLOOKUP(CONCATENATE($C410,$D410,Q$1,$E410),AuxFolhas!$A:$E,5,FALSE),"")</f>
        <v>7750</v>
      </c>
      <c r="R410">
        <f>IFERROR(VLOOKUP(CONCATENATE($C410,$D410,R$1,$E410),AuxFolhas!$A:$E,5,FALSE),"")</f>
        <v>7750</v>
      </c>
      <c r="S410">
        <f>IFERROR(VLOOKUP(CONCATENATE($C410,$D410,S$1,$E410),AuxFolhas!$A:$E,5,FALSE),"")</f>
        <v>7750</v>
      </c>
      <c r="T410">
        <f>IFERROR(VLOOKUP(CONCATENATE($C410,$D410,T$1,$E410),AuxFolhas!$A:$E,5,FALSE),"")</f>
        <v>7750</v>
      </c>
      <c r="U410">
        <f t="shared" si="27"/>
        <v>1</v>
      </c>
    </row>
    <row r="411" spans="1:21">
      <c r="A411" t="str">
        <f t="shared" si="25"/>
        <v>16.1-33</v>
      </c>
      <c r="B411">
        <f t="shared" si="26"/>
        <v>33</v>
      </c>
      <c r="C411">
        <v>16</v>
      </c>
      <c r="D411" t="s">
        <v>1392</v>
      </c>
      <c r="E411" t="s">
        <v>1113</v>
      </c>
      <c r="F411" t="s">
        <v>1159</v>
      </c>
      <c r="H411">
        <f t="shared" si="28"/>
        <v>33600</v>
      </c>
      <c r="I411">
        <f>IFERROR(VLOOKUP(CONCATENATE($C411,$D411,I$1,$E411),AuxFolhas!$A:$E,5,FALSE),"")</f>
        <v>2800</v>
      </c>
      <c r="J411">
        <f>IFERROR(VLOOKUP(CONCATENATE($C411,$D411,J$1,$E411),AuxFolhas!$A:$E,5,FALSE),"")</f>
        <v>2800</v>
      </c>
      <c r="K411">
        <f>IFERROR(VLOOKUP(CONCATENATE($C411,$D411,K$1,$E411),AuxFolhas!$A:$E,5,FALSE),"")</f>
        <v>2800</v>
      </c>
      <c r="L411">
        <f>IFERROR(VLOOKUP(CONCATENATE($C411,$D411,L$1,$E411),AuxFolhas!$A:$E,5,FALSE),"")</f>
        <v>2800</v>
      </c>
      <c r="M411">
        <f>IFERROR(VLOOKUP(CONCATENATE($C411,$D411,M$1,$E411),AuxFolhas!$A:$E,5,FALSE),"")</f>
        <v>2800</v>
      </c>
      <c r="N411">
        <f>IFERROR(VLOOKUP(CONCATENATE($C411,$D411,N$1,$E411),AuxFolhas!$A:$E,5,FALSE),"")</f>
        <v>2800</v>
      </c>
      <c r="O411">
        <f>IFERROR(VLOOKUP(CONCATENATE($C411,$D411,O$1,$E411),AuxFolhas!$A:$E,5,FALSE),"")</f>
        <v>2800</v>
      </c>
      <c r="P411">
        <f>IFERROR(VLOOKUP(CONCATENATE($C411,$D411,P$1,$E411),AuxFolhas!$A:$E,5,FALSE),"")</f>
        <v>2800</v>
      </c>
      <c r="Q411">
        <f>IFERROR(VLOOKUP(CONCATENATE($C411,$D411,Q$1,$E411),AuxFolhas!$A:$E,5,FALSE),"")</f>
        <v>2800</v>
      </c>
      <c r="R411">
        <f>IFERROR(VLOOKUP(CONCATENATE($C411,$D411,R$1,$E411),AuxFolhas!$A:$E,5,FALSE),"")</f>
        <v>2800</v>
      </c>
      <c r="S411">
        <f>IFERROR(VLOOKUP(CONCATENATE($C411,$D411,S$1,$E411),AuxFolhas!$A:$E,5,FALSE),"")</f>
        <v>2800</v>
      </c>
      <c r="T411">
        <f>IFERROR(VLOOKUP(CONCATENATE($C411,$D411,T$1,$E411),AuxFolhas!$A:$E,5,FALSE),"")</f>
        <v>2800</v>
      </c>
      <c r="U411">
        <f t="shared" si="27"/>
        <v>1</v>
      </c>
    </row>
    <row r="412" spans="1:21" hidden="1">
      <c r="A412" t="str">
        <f t="shared" si="25"/>
        <v>17.1-1</v>
      </c>
      <c r="B412">
        <f t="shared" si="26"/>
        <v>1</v>
      </c>
      <c r="C412">
        <v>17</v>
      </c>
      <c r="D412" t="s">
        <v>1414</v>
      </c>
      <c r="E412" t="s">
        <v>1112</v>
      </c>
      <c r="F412" t="s">
        <v>1163</v>
      </c>
      <c r="H412">
        <f t="shared" si="28"/>
        <v>7200</v>
      </c>
      <c r="I412">
        <f>IFERROR(VLOOKUP(CONCATENATE($C412,$D412,I$1,$E412),AuxFolhas!$A:$E,5,FALSE),"")</f>
        <v>600</v>
      </c>
      <c r="J412">
        <f>IFERROR(VLOOKUP(CONCATENATE($C412,$D412,J$1,$E412),AuxFolhas!$A:$E,5,FALSE),"")</f>
        <v>600</v>
      </c>
      <c r="K412">
        <f>IFERROR(VLOOKUP(CONCATENATE($C412,$D412,K$1,$E412),AuxFolhas!$A:$E,5,FALSE),"")</f>
        <v>600</v>
      </c>
      <c r="L412">
        <f>IFERROR(VLOOKUP(CONCATENATE($C412,$D412,L$1,$E412),AuxFolhas!$A:$E,5,FALSE),"")</f>
        <v>600</v>
      </c>
      <c r="M412">
        <f>IFERROR(VLOOKUP(CONCATENATE($C412,$D412,M$1,$E412),AuxFolhas!$A:$E,5,FALSE),"")</f>
        <v>600</v>
      </c>
      <c r="N412">
        <f>IFERROR(VLOOKUP(CONCATENATE($C412,$D412,N$1,$E412),AuxFolhas!$A:$E,5,FALSE),"")</f>
        <v>600</v>
      </c>
      <c r="O412">
        <f>IFERROR(VLOOKUP(CONCATENATE($C412,$D412,O$1,$E412),AuxFolhas!$A:$E,5,FALSE),"")</f>
        <v>600</v>
      </c>
      <c r="P412">
        <f>IFERROR(VLOOKUP(CONCATENATE($C412,$D412,P$1,$E412),AuxFolhas!$A:$E,5,FALSE),"")</f>
        <v>600</v>
      </c>
      <c r="Q412">
        <f>IFERROR(VLOOKUP(CONCATENATE($C412,$D412,Q$1,$E412),AuxFolhas!$A:$E,5,FALSE),"")</f>
        <v>600</v>
      </c>
      <c r="R412">
        <f>IFERROR(VLOOKUP(CONCATENATE($C412,$D412,R$1,$E412),AuxFolhas!$A:$E,5,FALSE),"")</f>
        <v>600</v>
      </c>
      <c r="S412">
        <f>IFERROR(VLOOKUP(CONCATENATE($C412,$D412,S$1,$E412),AuxFolhas!$A:$E,5,FALSE),"")</f>
        <v>600</v>
      </c>
      <c r="T412">
        <f>IFERROR(VLOOKUP(CONCATENATE($C412,$D412,T$1,$E412),AuxFolhas!$A:$E,5,FALSE),"")</f>
        <v>600</v>
      </c>
      <c r="U412">
        <f t="shared" si="27"/>
        <v>1</v>
      </c>
    </row>
    <row r="413" spans="1:21" hidden="1">
      <c r="A413" t="str">
        <f t="shared" si="25"/>
        <v>17.1-2</v>
      </c>
      <c r="B413">
        <f t="shared" si="26"/>
        <v>2</v>
      </c>
      <c r="C413">
        <v>17</v>
      </c>
      <c r="D413" t="s">
        <v>2397</v>
      </c>
      <c r="E413" t="s">
        <v>1112</v>
      </c>
      <c r="F413" t="s">
        <v>1163</v>
      </c>
      <c r="H413">
        <f t="shared" si="28"/>
        <v>3000</v>
      </c>
      <c r="I413" t="str">
        <f>IFERROR(VLOOKUP(CONCATENATE($C413,$D413,I$1,$E413),AuxFolhas!$A:$E,5,FALSE),"")</f>
        <v/>
      </c>
      <c r="J413" t="str">
        <f>IFERROR(VLOOKUP(CONCATENATE($C413,$D413,J$1,$E413),AuxFolhas!$A:$E,5,FALSE),"")</f>
        <v/>
      </c>
      <c r="K413" t="str">
        <f>IFERROR(VLOOKUP(CONCATENATE($C413,$D413,K$1,$E413),AuxFolhas!$A:$E,5,FALSE),"")</f>
        <v/>
      </c>
      <c r="L413" t="str">
        <f>IFERROR(VLOOKUP(CONCATENATE($C413,$D413,L$1,$E413),AuxFolhas!$A:$E,5,FALSE),"")</f>
        <v/>
      </c>
      <c r="M413">
        <f>IFERROR(VLOOKUP(CONCATENATE($C413,$D413,M$1,$E413),AuxFolhas!$A:$E,5,FALSE),"")</f>
        <v>600</v>
      </c>
      <c r="N413">
        <f>IFERROR(VLOOKUP(CONCATENATE($C413,$D413,N$1,$E413),AuxFolhas!$A:$E,5,FALSE),"")</f>
        <v>600</v>
      </c>
      <c r="O413">
        <f>IFERROR(VLOOKUP(CONCATENATE($C413,$D413,O$1,$E413),AuxFolhas!$A:$E,5,FALSE),"")</f>
        <v>600</v>
      </c>
      <c r="P413">
        <f>IFERROR(VLOOKUP(CONCATENATE($C413,$D413,P$1,$E413),AuxFolhas!$A:$E,5,FALSE),"")</f>
        <v>600</v>
      </c>
      <c r="Q413">
        <f>IFERROR(VLOOKUP(CONCATENATE($C413,$D413,Q$1,$E413),AuxFolhas!$A:$E,5,FALSE),"")</f>
        <v>600</v>
      </c>
      <c r="R413" t="str">
        <f>IFERROR(VLOOKUP(CONCATENATE($C413,$D413,R$1,$E413),AuxFolhas!$A:$E,5,FALSE),"")</f>
        <v/>
      </c>
      <c r="S413" t="str">
        <f>IFERROR(VLOOKUP(CONCATENATE($C413,$D413,S$1,$E413),AuxFolhas!$A:$E,5,FALSE),"")</f>
        <v/>
      </c>
      <c r="T413" t="str">
        <f>IFERROR(VLOOKUP(CONCATENATE($C413,$D413,T$1,$E413),AuxFolhas!$A:$E,5,FALSE),"")</f>
        <v/>
      </c>
      <c r="U413">
        <f t="shared" si="27"/>
        <v>1</v>
      </c>
    </row>
    <row r="414" spans="1:21" hidden="1">
      <c r="A414" t="str">
        <f t="shared" si="25"/>
        <v>17.1-3</v>
      </c>
      <c r="B414">
        <f t="shared" si="26"/>
        <v>3</v>
      </c>
      <c r="C414">
        <v>17</v>
      </c>
      <c r="D414" t="s">
        <v>2161</v>
      </c>
      <c r="E414" t="s">
        <v>1112</v>
      </c>
      <c r="F414" t="s">
        <v>1163</v>
      </c>
      <c r="H414">
        <f t="shared" si="28"/>
        <v>7200</v>
      </c>
      <c r="I414">
        <f>IFERROR(VLOOKUP(CONCATENATE($C414,$D414,I$1,$E414),AuxFolhas!$A:$E,5,FALSE),"")</f>
        <v>600</v>
      </c>
      <c r="J414">
        <f>IFERROR(VLOOKUP(CONCATENATE($C414,$D414,J$1,$E414),AuxFolhas!$A:$E,5,FALSE),"")</f>
        <v>600</v>
      </c>
      <c r="K414">
        <f>IFERROR(VLOOKUP(CONCATENATE($C414,$D414,K$1,$E414),AuxFolhas!$A:$E,5,FALSE),"")</f>
        <v>600</v>
      </c>
      <c r="L414">
        <f>IFERROR(VLOOKUP(CONCATENATE($C414,$D414,L$1,$E414),AuxFolhas!$A:$E,5,FALSE),"")</f>
        <v>600</v>
      </c>
      <c r="M414">
        <f>IFERROR(VLOOKUP(CONCATENATE($C414,$D414,M$1,$E414),AuxFolhas!$A:$E,5,FALSE),"")</f>
        <v>600</v>
      </c>
      <c r="N414">
        <f>IFERROR(VLOOKUP(CONCATENATE($C414,$D414,N$1,$E414),AuxFolhas!$A:$E,5,FALSE),"")</f>
        <v>600</v>
      </c>
      <c r="O414">
        <f>IFERROR(VLOOKUP(CONCATENATE($C414,$D414,O$1,$E414),AuxFolhas!$A:$E,5,FALSE),"")</f>
        <v>600</v>
      </c>
      <c r="P414">
        <f>IFERROR(VLOOKUP(CONCATENATE($C414,$D414,P$1,$E414),AuxFolhas!$A:$E,5,FALSE),"")</f>
        <v>600</v>
      </c>
      <c r="Q414">
        <f>IFERROR(VLOOKUP(CONCATENATE($C414,$D414,Q$1,$E414),AuxFolhas!$A:$E,5,FALSE),"")</f>
        <v>600</v>
      </c>
      <c r="R414">
        <f>IFERROR(VLOOKUP(CONCATENATE($C414,$D414,R$1,$E414),AuxFolhas!$A:$E,5,FALSE),"")</f>
        <v>600</v>
      </c>
      <c r="S414">
        <f>IFERROR(VLOOKUP(CONCATENATE($C414,$D414,S$1,$E414),AuxFolhas!$A:$E,5,FALSE),"")</f>
        <v>600</v>
      </c>
      <c r="T414">
        <f>IFERROR(VLOOKUP(CONCATENATE($C414,$D414,T$1,$E414),AuxFolhas!$A:$E,5,FALSE),"")</f>
        <v>600</v>
      </c>
      <c r="U414">
        <f t="shared" si="27"/>
        <v>1</v>
      </c>
    </row>
    <row r="415" spans="1:21" hidden="1">
      <c r="A415" t="str">
        <f t="shared" si="25"/>
        <v>17.1-4</v>
      </c>
      <c r="B415">
        <f t="shared" si="26"/>
        <v>4</v>
      </c>
      <c r="C415">
        <v>17</v>
      </c>
      <c r="D415" t="s">
        <v>1415</v>
      </c>
      <c r="E415" t="s">
        <v>1112</v>
      </c>
      <c r="F415" t="s">
        <v>1163</v>
      </c>
      <c r="H415">
        <f t="shared" si="28"/>
        <v>7200</v>
      </c>
      <c r="I415">
        <f>IFERROR(VLOOKUP(CONCATENATE($C415,$D415,I$1,$E415),AuxFolhas!$A:$E,5,FALSE),"")</f>
        <v>600</v>
      </c>
      <c r="J415">
        <f>IFERROR(VLOOKUP(CONCATENATE($C415,$D415,J$1,$E415),AuxFolhas!$A:$E,5,FALSE),"")</f>
        <v>600</v>
      </c>
      <c r="K415">
        <f>IFERROR(VLOOKUP(CONCATENATE($C415,$D415,K$1,$E415),AuxFolhas!$A:$E,5,FALSE),"")</f>
        <v>600</v>
      </c>
      <c r="L415">
        <f>IFERROR(VLOOKUP(CONCATENATE($C415,$D415,L$1,$E415),AuxFolhas!$A:$E,5,FALSE),"")</f>
        <v>600</v>
      </c>
      <c r="M415">
        <f>IFERROR(VLOOKUP(CONCATENATE($C415,$D415,M$1,$E415),AuxFolhas!$A:$E,5,FALSE),"")</f>
        <v>600</v>
      </c>
      <c r="N415">
        <f>IFERROR(VLOOKUP(CONCATENATE($C415,$D415,N$1,$E415),AuxFolhas!$A:$E,5,FALSE),"")</f>
        <v>600</v>
      </c>
      <c r="O415">
        <f>IFERROR(VLOOKUP(CONCATENATE($C415,$D415,O$1,$E415),AuxFolhas!$A:$E,5,FALSE),"")</f>
        <v>600</v>
      </c>
      <c r="P415">
        <f>IFERROR(VLOOKUP(CONCATENATE($C415,$D415,P$1,$E415),AuxFolhas!$A:$E,5,FALSE),"")</f>
        <v>600</v>
      </c>
      <c r="Q415">
        <f>IFERROR(VLOOKUP(CONCATENATE($C415,$D415,Q$1,$E415),AuxFolhas!$A:$E,5,FALSE),"")</f>
        <v>600</v>
      </c>
      <c r="R415">
        <f>IFERROR(VLOOKUP(CONCATENATE($C415,$D415,R$1,$E415),AuxFolhas!$A:$E,5,FALSE),"")</f>
        <v>600</v>
      </c>
      <c r="S415">
        <f>IFERROR(VLOOKUP(CONCATENATE($C415,$D415,S$1,$E415),AuxFolhas!$A:$E,5,FALSE),"")</f>
        <v>600</v>
      </c>
      <c r="T415">
        <f>IFERROR(VLOOKUP(CONCATENATE($C415,$D415,T$1,$E415),AuxFolhas!$A:$E,5,FALSE),"")</f>
        <v>600</v>
      </c>
      <c r="U415">
        <f t="shared" si="27"/>
        <v>1</v>
      </c>
    </row>
    <row r="416" spans="1:21" hidden="1">
      <c r="A416" t="str">
        <f t="shared" si="25"/>
        <v>17.1-5</v>
      </c>
      <c r="B416">
        <f t="shared" si="26"/>
        <v>5</v>
      </c>
      <c r="C416">
        <v>17</v>
      </c>
      <c r="D416" t="s">
        <v>2398</v>
      </c>
      <c r="E416" t="s">
        <v>1112</v>
      </c>
      <c r="F416" t="s">
        <v>1163</v>
      </c>
      <c r="H416">
        <f t="shared" si="28"/>
        <v>4200</v>
      </c>
      <c r="I416" t="str">
        <f>IFERROR(VLOOKUP(CONCATENATE($C416,$D416,I$1,$E416),AuxFolhas!$A:$E,5,FALSE),"")</f>
        <v/>
      </c>
      <c r="J416" t="str">
        <f>IFERROR(VLOOKUP(CONCATENATE($C416,$D416,J$1,$E416),AuxFolhas!$A:$E,5,FALSE),"")</f>
        <v/>
      </c>
      <c r="K416" t="str">
        <f>IFERROR(VLOOKUP(CONCATENATE($C416,$D416,K$1,$E416),AuxFolhas!$A:$E,5,FALSE),"")</f>
        <v/>
      </c>
      <c r="L416" t="str">
        <f>IFERROR(VLOOKUP(CONCATENATE($C416,$D416,L$1,$E416),AuxFolhas!$A:$E,5,FALSE),"")</f>
        <v/>
      </c>
      <c r="M416" t="str">
        <f>IFERROR(VLOOKUP(CONCATENATE($C416,$D416,M$1,$E416),AuxFolhas!$A:$E,5,FALSE),"")</f>
        <v/>
      </c>
      <c r="N416">
        <f>IFERROR(VLOOKUP(CONCATENATE($C416,$D416,N$1,$E416),AuxFolhas!$A:$E,5,FALSE),"")</f>
        <v>600</v>
      </c>
      <c r="O416">
        <f>IFERROR(VLOOKUP(CONCATENATE($C416,$D416,O$1,$E416),AuxFolhas!$A:$E,5,FALSE),"")</f>
        <v>600</v>
      </c>
      <c r="P416">
        <f>IFERROR(VLOOKUP(CONCATENATE($C416,$D416,P$1,$E416),AuxFolhas!$A:$E,5,FALSE),"")</f>
        <v>600</v>
      </c>
      <c r="Q416">
        <f>IFERROR(VLOOKUP(CONCATENATE($C416,$D416,Q$1,$E416),AuxFolhas!$A:$E,5,FALSE),"")</f>
        <v>600</v>
      </c>
      <c r="R416">
        <f>IFERROR(VLOOKUP(CONCATENATE($C416,$D416,R$1,$E416),AuxFolhas!$A:$E,5,FALSE),"")</f>
        <v>600</v>
      </c>
      <c r="S416">
        <f>IFERROR(VLOOKUP(CONCATENATE($C416,$D416,S$1,$E416),AuxFolhas!$A:$E,5,FALSE),"")</f>
        <v>600</v>
      </c>
      <c r="T416">
        <f>IFERROR(VLOOKUP(CONCATENATE($C416,$D416,T$1,$E416),AuxFolhas!$A:$E,5,FALSE),"")</f>
        <v>600</v>
      </c>
      <c r="U416">
        <f t="shared" si="27"/>
        <v>1</v>
      </c>
    </row>
    <row r="417" spans="1:21" hidden="1">
      <c r="A417" t="str">
        <f t="shared" si="25"/>
        <v>17.1-6</v>
      </c>
      <c r="B417">
        <f t="shared" si="26"/>
        <v>6</v>
      </c>
      <c r="C417">
        <v>17</v>
      </c>
      <c r="D417" t="s">
        <v>1416</v>
      </c>
      <c r="E417" t="s">
        <v>1112</v>
      </c>
      <c r="F417" t="s">
        <v>1163</v>
      </c>
      <c r="H417">
        <f t="shared" si="28"/>
        <v>6000</v>
      </c>
      <c r="I417">
        <f>IFERROR(VLOOKUP(CONCATENATE($C417,$D417,I$1,$E417),AuxFolhas!$A:$E,5,FALSE),"")</f>
        <v>600</v>
      </c>
      <c r="J417">
        <f>IFERROR(VLOOKUP(CONCATENATE($C417,$D417,J$1,$E417),AuxFolhas!$A:$E,5,FALSE),"")</f>
        <v>600</v>
      </c>
      <c r="K417">
        <f>IFERROR(VLOOKUP(CONCATENATE($C417,$D417,K$1,$E417),AuxFolhas!$A:$E,5,FALSE),"")</f>
        <v>600</v>
      </c>
      <c r="L417">
        <f>IFERROR(VLOOKUP(CONCATENATE($C417,$D417,L$1,$E417),AuxFolhas!$A:$E,5,FALSE),"")</f>
        <v>600</v>
      </c>
      <c r="M417">
        <f>IFERROR(VLOOKUP(CONCATENATE($C417,$D417,M$1,$E417),AuxFolhas!$A:$E,5,FALSE),"")</f>
        <v>600</v>
      </c>
      <c r="N417">
        <f>IFERROR(VLOOKUP(CONCATENATE($C417,$D417,N$1,$E417),AuxFolhas!$A:$E,5,FALSE),"")</f>
        <v>600</v>
      </c>
      <c r="O417">
        <f>IFERROR(VLOOKUP(CONCATENATE($C417,$D417,O$1,$E417),AuxFolhas!$A:$E,5,FALSE),"")</f>
        <v>600</v>
      </c>
      <c r="P417">
        <f>IFERROR(VLOOKUP(CONCATENATE($C417,$D417,P$1,$E417),AuxFolhas!$A:$E,5,FALSE),"")</f>
        <v>600</v>
      </c>
      <c r="Q417">
        <f>IFERROR(VLOOKUP(CONCATENATE($C417,$D417,Q$1,$E417),AuxFolhas!$A:$E,5,FALSE),"")</f>
        <v>600</v>
      </c>
      <c r="R417">
        <f>IFERROR(VLOOKUP(CONCATENATE($C417,$D417,R$1,$E417),AuxFolhas!$A:$E,5,FALSE),"")</f>
        <v>600</v>
      </c>
      <c r="S417" t="str">
        <f>IFERROR(VLOOKUP(CONCATENATE($C417,$D417,S$1,$E417),AuxFolhas!$A:$E,5,FALSE),"")</f>
        <v/>
      </c>
      <c r="T417" t="str">
        <f>IFERROR(VLOOKUP(CONCATENATE($C417,$D417,T$1,$E417),AuxFolhas!$A:$E,5,FALSE),"")</f>
        <v/>
      </c>
      <c r="U417">
        <f t="shared" si="27"/>
        <v>1</v>
      </c>
    </row>
    <row r="418" spans="1:21" hidden="1">
      <c r="A418" t="str">
        <f t="shared" ref="A418:A481" si="29">CONCATENATE(C418,".1-",B418)</f>
        <v>17.1-7</v>
      </c>
      <c r="B418">
        <f t="shared" ref="B418:B481" si="30">IF(C418&lt;&gt;C417,1,B417+1)</f>
        <v>7</v>
      </c>
      <c r="C418">
        <v>17</v>
      </c>
      <c r="D418" t="s">
        <v>2399</v>
      </c>
      <c r="E418" t="s">
        <v>1112</v>
      </c>
      <c r="F418" t="s">
        <v>1163</v>
      </c>
      <c r="H418">
        <f t="shared" si="28"/>
        <v>4800</v>
      </c>
      <c r="I418" t="str">
        <f>IFERROR(VLOOKUP(CONCATENATE($C418,$D418,I$1,$E418),AuxFolhas!$A:$E,5,FALSE),"")</f>
        <v/>
      </c>
      <c r="J418" t="str">
        <f>IFERROR(VLOOKUP(CONCATENATE($C418,$D418,J$1,$E418),AuxFolhas!$A:$E,5,FALSE),"")</f>
        <v/>
      </c>
      <c r="K418" t="str">
        <f>IFERROR(VLOOKUP(CONCATENATE($C418,$D418,K$1,$E418),AuxFolhas!$A:$E,5,FALSE),"")</f>
        <v/>
      </c>
      <c r="L418" t="str">
        <f>IFERROR(VLOOKUP(CONCATENATE($C418,$D418,L$1,$E418),AuxFolhas!$A:$E,5,FALSE),"")</f>
        <v/>
      </c>
      <c r="M418">
        <f>IFERROR(VLOOKUP(CONCATENATE($C418,$D418,M$1,$E418),AuxFolhas!$A:$E,5,FALSE),"")</f>
        <v>600</v>
      </c>
      <c r="N418">
        <f>IFERROR(VLOOKUP(CONCATENATE($C418,$D418,N$1,$E418),AuxFolhas!$A:$E,5,FALSE),"")</f>
        <v>600</v>
      </c>
      <c r="O418">
        <f>IFERROR(VLOOKUP(CONCATENATE($C418,$D418,O$1,$E418),AuxFolhas!$A:$E,5,FALSE),"")</f>
        <v>600</v>
      </c>
      <c r="P418">
        <f>IFERROR(VLOOKUP(CONCATENATE($C418,$D418,P$1,$E418),AuxFolhas!$A:$E,5,FALSE),"")</f>
        <v>600</v>
      </c>
      <c r="Q418">
        <f>IFERROR(VLOOKUP(CONCATENATE($C418,$D418,Q$1,$E418),AuxFolhas!$A:$E,5,FALSE),"")</f>
        <v>600</v>
      </c>
      <c r="R418">
        <f>IFERROR(VLOOKUP(CONCATENATE($C418,$D418,R$1,$E418),AuxFolhas!$A:$E,5,FALSE),"")</f>
        <v>600</v>
      </c>
      <c r="S418">
        <f>IFERROR(VLOOKUP(CONCATENATE($C418,$D418,S$1,$E418),AuxFolhas!$A:$E,5,FALSE),"")</f>
        <v>600</v>
      </c>
      <c r="T418">
        <f>IFERROR(VLOOKUP(CONCATENATE($C418,$D418,T$1,$E418),AuxFolhas!$A:$E,5,FALSE),"")</f>
        <v>600</v>
      </c>
      <c r="U418">
        <f t="shared" si="27"/>
        <v>1</v>
      </c>
    </row>
    <row r="419" spans="1:21" hidden="1">
      <c r="A419" t="str">
        <f t="shared" si="29"/>
        <v>17.1-8</v>
      </c>
      <c r="B419">
        <f t="shared" si="30"/>
        <v>8</v>
      </c>
      <c r="C419">
        <v>17</v>
      </c>
      <c r="D419" t="s">
        <v>2758</v>
      </c>
      <c r="E419" t="s">
        <v>1112</v>
      </c>
      <c r="F419" t="s">
        <v>1163</v>
      </c>
      <c r="H419">
        <f t="shared" si="28"/>
        <v>3600</v>
      </c>
      <c r="I419" t="str">
        <f>IFERROR(VLOOKUP(CONCATENATE($C419,$D419,I$1,$E419),AuxFolhas!$A:$E,5,FALSE),"")</f>
        <v/>
      </c>
      <c r="J419" t="str">
        <f>IFERROR(VLOOKUP(CONCATENATE($C419,$D419,J$1,$E419),AuxFolhas!$A:$E,5,FALSE),"")</f>
        <v/>
      </c>
      <c r="K419" t="str">
        <f>IFERROR(VLOOKUP(CONCATENATE($C419,$D419,K$1,$E419),AuxFolhas!$A:$E,5,FALSE),"")</f>
        <v/>
      </c>
      <c r="L419" t="str">
        <f>IFERROR(VLOOKUP(CONCATENATE($C419,$D419,L$1,$E419),AuxFolhas!$A:$E,5,FALSE),"")</f>
        <v/>
      </c>
      <c r="M419" t="str">
        <f>IFERROR(VLOOKUP(CONCATENATE($C419,$D419,M$1,$E419),AuxFolhas!$A:$E,5,FALSE),"")</f>
        <v/>
      </c>
      <c r="N419" t="str">
        <f>IFERROR(VLOOKUP(CONCATENATE($C419,$D419,N$1,$E419),AuxFolhas!$A:$E,5,FALSE),"")</f>
        <v/>
      </c>
      <c r="O419">
        <f>IFERROR(VLOOKUP(CONCATENATE($C419,$D419,O$1,$E419),AuxFolhas!$A:$E,5,FALSE),"")</f>
        <v>600</v>
      </c>
      <c r="P419">
        <f>IFERROR(VLOOKUP(CONCATENATE($C419,$D419,P$1,$E419),AuxFolhas!$A:$E,5,FALSE),"")</f>
        <v>600</v>
      </c>
      <c r="Q419">
        <f>IFERROR(VLOOKUP(CONCATENATE($C419,$D419,Q$1,$E419),AuxFolhas!$A:$E,5,FALSE),"")</f>
        <v>600</v>
      </c>
      <c r="R419">
        <f>IFERROR(VLOOKUP(CONCATENATE($C419,$D419,R$1,$E419),AuxFolhas!$A:$E,5,FALSE),"")</f>
        <v>600</v>
      </c>
      <c r="S419">
        <f>IFERROR(VLOOKUP(CONCATENATE($C419,$D419,S$1,$E419),AuxFolhas!$A:$E,5,FALSE),"")</f>
        <v>600</v>
      </c>
      <c r="T419">
        <f>IFERROR(VLOOKUP(CONCATENATE($C419,$D419,T$1,$E419),AuxFolhas!$A:$E,5,FALSE),"")</f>
        <v>600</v>
      </c>
      <c r="U419">
        <f t="shared" si="27"/>
        <v>1</v>
      </c>
    </row>
    <row r="420" spans="1:21" hidden="1">
      <c r="A420" t="str">
        <f t="shared" si="29"/>
        <v>17.1-9</v>
      </c>
      <c r="B420">
        <f t="shared" si="30"/>
        <v>9</v>
      </c>
      <c r="C420">
        <v>17</v>
      </c>
      <c r="D420" t="s">
        <v>1417</v>
      </c>
      <c r="E420" t="s">
        <v>1112</v>
      </c>
      <c r="F420" t="s">
        <v>1163</v>
      </c>
      <c r="H420">
        <f t="shared" si="28"/>
        <v>7200</v>
      </c>
      <c r="I420">
        <f>IFERROR(VLOOKUP(CONCATENATE($C420,$D420,I$1,$E420),AuxFolhas!$A:$E,5,FALSE),"")</f>
        <v>600</v>
      </c>
      <c r="J420">
        <f>IFERROR(VLOOKUP(CONCATENATE($C420,$D420,J$1,$E420),AuxFolhas!$A:$E,5,FALSE),"")</f>
        <v>600</v>
      </c>
      <c r="K420">
        <f>IFERROR(VLOOKUP(CONCATENATE($C420,$D420,K$1,$E420),AuxFolhas!$A:$E,5,FALSE),"")</f>
        <v>600</v>
      </c>
      <c r="L420">
        <f>IFERROR(VLOOKUP(CONCATENATE($C420,$D420,L$1,$E420),AuxFolhas!$A:$E,5,FALSE),"")</f>
        <v>600</v>
      </c>
      <c r="M420">
        <f>IFERROR(VLOOKUP(CONCATENATE($C420,$D420,M$1,$E420),AuxFolhas!$A:$E,5,FALSE),"")</f>
        <v>600</v>
      </c>
      <c r="N420">
        <f>IFERROR(VLOOKUP(CONCATENATE($C420,$D420,N$1,$E420),AuxFolhas!$A:$E,5,FALSE),"")</f>
        <v>600</v>
      </c>
      <c r="O420">
        <f>IFERROR(VLOOKUP(CONCATENATE($C420,$D420,O$1,$E420),AuxFolhas!$A:$E,5,FALSE),"")</f>
        <v>600</v>
      </c>
      <c r="P420">
        <f>IFERROR(VLOOKUP(CONCATENATE($C420,$D420,P$1,$E420),AuxFolhas!$A:$E,5,FALSE),"")</f>
        <v>600</v>
      </c>
      <c r="Q420">
        <f>IFERROR(VLOOKUP(CONCATENATE($C420,$D420,Q$1,$E420),AuxFolhas!$A:$E,5,FALSE),"")</f>
        <v>600</v>
      </c>
      <c r="R420">
        <f>IFERROR(VLOOKUP(CONCATENATE($C420,$D420,R$1,$E420),AuxFolhas!$A:$E,5,FALSE),"")</f>
        <v>600</v>
      </c>
      <c r="S420">
        <f>IFERROR(VLOOKUP(CONCATENATE($C420,$D420,S$1,$E420),AuxFolhas!$A:$E,5,FALSE),"")</f>
        <v>600</v>
      </c>
      <c r="T420">
        <f>IFERROR(VLOOKUP(CONCATENATE($C420,$D420,T$1,$E420),AuxFolhas!$A:$E,5,FALSE),"")</f>
        <v>600</v>
      </c>
      <c r="U420">
        <f t="shared" si="27"/>
        <v>1</v>
      </c>
    </row>
    <row r="421" spans="1:21" hidden="1">
      <c r="A421" t="str">
        <f t="shared" si="29"/>
        <v>17.1-10</v>
      </c>
      <c r="B421">
        <f t="shared" si="30"/>
        <v>10</v>
      </c>
      <c r="C421">
        <v>17</v>
      </c>
      <c r="D421" t="s">
        <v>2400</v>
      </c>
      <c r="E421" t="s">
        <v>1112</v>
      </c>
      <c r="F421" t="s">
        <v>1163</v>
      </c>
      <c r="H421">
        <f t="shared" si="28"/>
        <v>4800</v>
      </c>
      <c r="I421" t="str">
        <f>IFERROR(VLOOKUP(CONCATENATE($C421,$D421,I$1,$E421),AuxFolhas!$A:$E,5,FALSE),"")</f>
        <v/>
      </c>
      <c r="J421" t="str">
        <f>IFERROR(VLOOKUP(CONCATENATE($C421,$D421,J$1,$E421),AuxFolhas!$A:$E,5,FALSE),"")</f>
        <v/>
      </c>
      <c r="K421" t="str">
        <f>IFERROR(VLOOKUP(CONCATENATE($C421,$D421,K$1,$E421),AuxFolhas!$A:$E,5,FALSE),"")</f>
        <v/>
      </c>
      <c r="L421" t="str">
        <f>IFERROR(VLOOKUP(CONCATENATE($C421,$D421,L$1,$E421),AuxFolhas!$A:$E,5,FALSE),"")</f>
        <v/>
      </c>
      <c r="M421">
        <f>IFERROR(VLOOKUP(CONCATENATE($C421,$D421,M$1,$E421),AuxFolhas!$A:$E,5,FALSE),"")</f>
        <v>600</v>
      </c>
      <c r="N421">
        <f>IFERROR(VLOOKUP(CONCATENATE($C421,$D421,N$1,$E421),AuxFolhas!$A:$E,5,FALSE),"")</f>
        <v>600</v>
      </c>
      <c r="O421">
        <f>IFERROR(VLOOKUP(CONCATENATE($C421,$D421,O$1,$E421),AuxFolhas!$A:$E,5,FALSE),"")</f>
        <v>600</v>
      </c>
      <c r="P421">
        <f>IFERROR(VLOOKUP(CONCATENATE($C421,$D421,P$1,$E421),AuxFolhas!$A:$E,5,FALSE),"")</f>
        <v>600</v>
      </c>
      <c r="Q421">
        <f>IFERROR(VLOOKUP(CONCATENATE($C421,$D421,Q$1,$E421),AuxFolhas!$A:$E,5,FALSE),"")</f>
        <v>600</v>
      </c>
      <c r="R421">
        <f>IFERROR(VLOOKUP(CONCATENATE($C421,$D421,R$1,$E421),AuxFolhas!$A:$E,5,FALSE),"")</f>
        <v>600</v>
      </c>
      <c r="S421">
        <f>IFERROR(VLOOKUP(CONCATENATE($C421,$D421,S$1,$E421),AuxFolhas!$A:$E,5,FALSE),"")</f>
        <v>600</v>
      </c>
      <c r="T421">
        <f>IFERROR(VLOOKUP(CONCATENATE($C421,$D421,T$1,$E421),AuxFolhas!$A:$E,5,FALSE),"")</f>
        <v>600</v>
      </c>
      <c r="U421">
        <f t="shared" si="27"/>
        <v>1</v>
      </c>
    </row>
    <row r="422" spans="1:21" hidden="1">
      <c r="A422" t="str">
        <f t="shared" si="29"/>
        <v>17.1-11</v>
      </c>
      <c r="B422">
        <f t="shared" si="30"/>
        <v>11</v>
      </c>
      <c r="C422">
        <v>17</v>
      </c>
      <c r="D422" t="s">
        <v>2759</v>
      </c>
      <c r="E422" t="s">
        <v>1112</v>
      </c>
      <c r="F422" t="s">
        <v>1163</v>
      </c>
      <c r="H422">
        <f t="shared" si="28"/>
        <v>3600</v>
      </c>
      <c r="I422" t="str">
        <f>IFERROR(VLOOKUP(CONCATENATE($C422,$D422,I$1,$E422),AuxFolhas!$A:$E,5,FALSE),"")</f>
        <v/>
      </c>
      <c r="J422" t="str">
        <f>IFERROR(VLOOKUP(CONCATENATE($C422,$D422,J$1,$E422),AuxFolhas!$A:$E,5,FALSE),"")</f>
        <v/>
      </c>
      <c r="K422" t="str">
        <f>IFERROR(VLOOKUP(CONCATENATE($C422,$D422,K$1,$E422),AuxFolhas!$A:$E,5,FALSE),"")</f>
        <v/>
      </c>
      <c r="L422" t="str">
        <f>IFERROR(VLOOKUP(CONCATENATE($C422,$D422,L$1,$E422),AuxFolhas!$A:$E,5,FALSE),"")</f>
        <v/>
      </c>
      <c r="M422" t="str">
        <f>IFERROR(VLOOKUP(CONCATENATE($C422,$D422,M$1,$E422),AuxFolhas!$A:$E,5,FALSE),"")</f>
        <v/>
      </c>
      <c r="N422" t="str">
        <f>IFERROR(VLOOKUP(CONCATENATE($C422,$D422,N$1,$E422),AuxFolhas!$A:$E,5,FALSE),"")</f>
        <v/>
      </c>
      <c r="O422">
        <f>IFERROR(VLOOKUP(CONCATENATE($C422,$D422,O$1,$E422),AuxFolhas!$A:$E,5,FALSE),"")</f>
        <v>600</v>
      </c>
      <c r="P422">
        <f>IFERROR(VLOOKUP(CONCATENATE($C422,$D422,P$1,$E422),AuxFolhas!$A:$E,5,FALSE),"")</f>
        <v>600</v>
      </c>
      <c r="Q422">
        <f>IFERROR(VLOOKUP(CONCATENATE($C422,$D422,Q$1,$E422),AuxFolhas!$A:$E,5,FALSE),"")</f>
        <v>600</v>
      </c>
      <c r="R422">
        <f>IFERROR(VLOOKUP(CONCATENATE($C422,$D422,R$1,$E422),AuxFolhas!$A:$E,5,FALSE),"")</f>
        <v>600</v>
      </c>
      <c r="S422">
        <f>IFERROR(VLOOKUP(CONCATENATE($C422,$D422,S$1,$E422),AuxFolhas!$A:$E,5,FALSE),"")</f>
        <v>600</v>
      </c>
      <c r="T422">
        <f>IFERROR(VLOOKUP(CONCATENATE($C422,$D422,T$1,$E422),AuxFolhas!$A:$E,5,FALSE),"")</f>
        <v>600</v>
      </c>
      <c r="U422">
        <f t="shared" si="27"/>
        <v>1</v>
      </c>
    </row>
    <row r="423" spans="1:21" hidden="1">
      <c r="A423" t="str">
        <f t="shared" si="29"/>
        <v>17.1-12</v>
      </c>
      <c r="B423">
        <f t="shared" si="30"/>
        <v>12</v>
      </c>
      <c r="C423">
        <v>17</v>
      </c>
      <c r="D423" t="s">
        <v>3761</v>
      </c>
      <c r="E423" t="s">
        <v>1112</v>
      </c>
      <c r="F423" t="s">
        <v>1163</v>
      </c>
      <c r="H423">
        <f t="shared" si="28"/>
        <v>600</v>
      </c>
      <c r="I423" t="str">
        <f>IFERROR(VLOOKUP(CONCATENATE($C423,$D423,I$1,$E423),AuxFolhas!$A:$E,5,FALSE),"")</f>
        <v/>
      </c>
      <c r="J423" t="str">
        <f>IFERROR(VLOOKUP(CONCATENATE($C423,$D423,J$1,$E423),AuxFolhas!$A:$E,5,FALSE),"")</f>
        <v/>
      </c>
      <c r="K423" t="str">
        <f>IFERROR(VLOOKUP(CONCATENATE($C423,$D423,K$1,$E423),AuxFolhas!$A:$E,5,FALSE),"")</f>
        <v/>
      </c>
      <c r="L423" t="str">
        <f>IFERROR(VLOOKUP(CONCATENATE($C423,$D423,L$1,$E423),AuxFolhas!$A:$E,5,FALSE),"")</f>
        <v/>
      </c>
      <c r="M423" t="str">
        <f>IFERROR(VLOOKUP(CONCATENATE($C423,$D423,M$1,$E423),AuxFolhas!$A:$E,5,FALSE),"")</f>
        <v/>
      </c>
      <c r="N423" t="str">
        <f>IFERROR(VLOOKUP(CONCATENATE($C423,$D423,N$1,$E423),AuxFolhas!$A:$E,5,FALSE),"")</f>
        <v/>
      </c>
      <c r="O423" t="str">
        <f>IFERROR(VLOOKUP(CONCATENATE($C423,$D423,O$1,$E423),AuxFolhas!$A:$E,5,FALSE),"")</f>
        <v/>
      </c>
      <c r="P423" t="str">
        <f>IFERROR(VLOOKUP(CONCATENATE($C423,$D423,P$1,$E423),AuxFolhas!$A:$E,5,FALSE),"")</f>
        <v/>
      </c>
      <c r="Q423" t="str">
        <f>IFERROR(VLOOKUP(CONCATENATE($C423,$D423,Q$1,$E423),AuxFolhas!$A:$E,5,FALSE),"")</f>
        <v/>
      </c>
      <c r="R423" t="str">
        <f>IFERROR(VLOOKUP(CONCATENATE($C423,$D423,R$1,$E423),AuxFolhas!$A:$E,5,FALSE),"")</f>
        <v/>
      </c>
      <c r="S423" t="str">
        <f>IFERROR(VLOOKUP(CONCATENATE($C423,$D423,S$1,$E423),AuxFolhas!$A:$E,5,FALSE),"")</f>
        <v/>
      </c>
      <c r="T423">
        <f>IFERROR(VLOOKUP(CONCATENATE($C423,$D423,T$1,$E423),AuxFolhas!$A:$E,5,FALSE),"")</f>
        <v>600</v>
      </c>
      <c r="U423">
        <f t="shared" si="27"/>
        <v>1</v>
      </c>
    </row>
    <row r="424" spans="1:21" hidden="1">
      <c r="A424" t="str">
        <f t="shared" si="29"/>
        <v>17.1-13</v>
      </c>
      <c r="B424">
        <f t="shared" si="30"/>
        <v>13</v>
      </c>
      <c r="C424">
        <v>17</v>
      </c>
      <c r="D424" t="s">
        <v>1418</v>
      </c>
      <c r="E424" t="s">
        <v>1112</v>
      </c>
      <c r="F424" t="s">
        <v>1163</v>
      </c>
      <c r="H424">
        <f t="shared" si="28"/>
        <v>5400</v>
      </c>
      <c r="I424">
        <f>IFERROR(VLOOKUP(CONCATENATE($C424,$D424,I$1,$E424),AuxFolhas!$A:$E,5,FALSE),"")</f>
        <v>600</v>
      </c>
      <c r="J424">
        <f>IFERROR(VLOOKUP(CONCATENATE($C424,$D424,J$1,$E424),AuxFolhas!$A:$E,5,FALSE),"")</f>
        <v>600</v>
      </c>
      <c r="K424">
        <f>IFERROR(VLOOKUP(CONCATENATE($C424,$D424,K$1,$E424),AuxFolhas!$A:$E,5,FALSE),"")</f>
        <v>600</v>
      </c>
      <c r="L424">
        <f>IFERROR(VLOOKUP(CONCATENATE($C424,$D424,L$1,$E424),AuxFolhas!$A:$E,5,FALSE),"")</f>
        <v>600</v>
      </c>
      <c r="M424">
        <f>IFERROR(VLOOKUP(CONCATENATE($C424,$D424,M$1,$E424),AuxFolhas!$A:$E,5,FALSE),"")</f>
        <v>600</v>
      </c>
      <c r="N424">
        <f>IFERROR(VLOOKUP(CONCATENATE($C424,$D424,N$1,$E424),AuxFolhas!$A:$E,5,FALSE),"")</f>
        <v>600</v>
      </c>
      <c r="O424">
        <f>IFERROR(VLOOKUP(CONCATENATE($C424,$D424,O$1,$E424),AuxFolhas!$A:$E,5,FALSE),"")</f>
        <v>600</v>
      </c>
      <c r="P424">
        <f>IFERROR(VLOOKUP(CONCATENATE($C424,$D424,P$1,$E424),AuxFolhas!$A:$E,5,FALSE),"")</f>
        <v>600</v>
      </c>
      <c r="Q424">
        <f>IFERROR(VLOOKUP(CONCATENATE($C424,$D424,Q$1,$E424),AuxFolhas!$A:$E,5,FALSE),"")</f>
        <v>600</v>
      </c>
      <c r="R424" t="str">
        <f>IFERROR(VLOOKUP(CONCATENATE($C424,$D424,R$1,$E424),AuxFolhas!$A:$E,5,FALSE),"")</f>
        <v/>
      </c>
      <c r="S424" t="str">
        <f>IFERROR(VLOOKUP(CONCATENATE($C424,$D424,S$1,$E424),AuxFolhas!$A:$E,5,FALSE),"")</f>
        <v/>
      </c>
      <c r="T424" t="str">
        <f>IFERROR(VLOOKUP(CONCATENATE($C424,$D424,T$1,$E424),AuxFolhas!$A:$E,5,FALSE),"")</f>
        <v/>
      </c>
      <c r="U424">
        <f t="shared" si="27"/>
        <v>1</v>
      </c>
    </row>
    <row r="425" spans="1:21" hidden="1">
      <c r="A425" t="str">
        <f t="shared" si="29"/>
        <v>17.1-14</v>
      </c>
      <c r="B425">
        <f t="shared" si="30"/>
        <v>14</v>
      </c>
      <c r="C425">
        <v>17</v>
      </c>
      <c r="D425" t="s">
        <v>1419</v>
      </c>
      <c r="E425" t="s">
        <v>1112</v>
      </c>
      <c r="F425" t="s">
        <v>1163</v>
      </c>
      <c r="H425">
        <f t="shared" si="28"/>
        <v>6000</v>
      </c>
      <c r="I425">
        <f>IFERROR(VLOOKUP(CONCATENATE($C425,$D425,I$1,$E425),AuxFolhas!$A:$E,5,FALSE),"")</f>
        <v>600</v>
      </c>
      <c r="J425">
        <f>IFERROR(VLOOKUP(CONCATENATE($C425,$D425,J$1,$E425),AuxFolhas!$A:$E,5,FALSE),"")</f>
        <v>600</v>
      </c>
      <c r="K425">
        <f>IFERROR(VLOOKUP(CONCATENATE($C425,$D425,K$1,$E425),AuxFolhas!$A:$E,5,FALSE),"")</f>
        <v>600</v>
      </c>
      <c r="L425">
        <f>IFERROR(VLOOKUP(CONCATENATE($C425,$D425,L$1,$E425),AuxFolhas!$A:$E,5,FALSE),"")</f>
        <v>600</v>
      </c>
      <c r="M425">
        <f>IFERROR(VLOOKUP(CONCATENATE($C425,$D425,M$1,$E425),AuxFolhas!$A:$E,5,FALSE),"")</f>
        <v>600</v>
      </c>
      <c r="N425">
        <f>IFERROR(VLOOKUP(CONCATENATE($C425,$D425,N$1,$E425),AuxFolhas!$A:$E,5,FALSE),"")</f>
        <v>600</v>
      </c>
      <c r="O425">
        <f>IFERROR(VLOOKUP(CONCATENATE($C425,$D425,O$1,$E425),AuxFolhas!$A:$E,5,FALSE),"")</f>
        <v>600</v>
      </c>
      <c r="P425">
        <f>IFERROR(VLOOKUP(CONCATENATE($C425,$D425,P$1,$E425),AuxFolhas!$A:$E,5,FALSE),"")</f>
        <v>600</v>
      </c>
      <c r="Q425">
        <f>IFERROR(VLOOKUP(CONCATENATE($C425,$D425,Q$1,$E425),AuxFolhas!$A:$E,5,FALSE),"")</f>
        <v>600</v>
      </c>
      <c r="R425">
        <f>IFERROR(VLOOKUP(CONCATENATE($C425,$D425,R$1,$E425),AuxFolhas!$A:$E,5,FALSE),"")</f>
        <v>600</v>
      </c>
      <c r="S425" t="str">
        <f>IFERROR(VLOOKUP(CONCATENATE($C425,$D425,S$1,$E425),AuxFolhas!$A:$E,5,FALSE),"")</f>
        <v/>
      </c>
      <c r="T425" t="str">
        <f>IFERROR(VLOOKUP(CONCATENATE($C425,$D425,T$1,$E425),AuxFolhas!$A:$E,5,FALSE),"")</f>
        <v/>
      </c>
      <c r="U425">
        <f t="shared" si="27"/>
        <v>1</v>
      </c>
    </row>
    <row r="426" spans="1:21" hidden="1">
      <c r="A426" t="str">
        <f t="shared" si="29"/>
        <v>17.1-15</v>
      </c>
      <c r="B426">
        <f t="shared" si="30"/>
        <v>15</v>
      </c>
      <c r="C426">
        <v>17</v>
      </c>
      <c r="D426" t="s">
        <v>1420</v>
      </c>
      <c r="E426" t="s">
        <v>1112</v>
      </c>
      <c r="F426" t="s">
        <v>1163</v>
      </c>
      <c r="H426">
        <f t="shared" si="28"/>
        <v>7200</v>
      </c>
      <c r="I426">
        <f>IFERROR(VLOOKUP(CONCATENATE($C426,$D426,I$1,$E426),AuxFolhas!$A:$E,5,FALSE),"")</f>
        <v>600</v>
      </c>
      <c r="J426">
        <f>IFERROR(VLOOKUP(CONCATENATE($C426,$D426,J$1,$E426),AuxFolhas!$A:$E,5,FALSE),"")</f>
        <v>600</v>
      </c>
      <c r="K426">
        <f>IFERROR(VLOOKUP(CONCATENATE($C426,$D426,K$1,$E426),AuxFolhas!$A:$E,5,FALSE),"")</f>
        <v>600</v>
      </c>
      <c r="L426">
        <f>IFERROR(VLOOKUP(CONCATENATE($C426,$D426,L$1,$E426),AuxFolhas!$A:$E,5,FALSE),"")</f>
        <v>600</v>
      </c>
      <c r="M426">
        <f>IFERROR(VLOOKUP(CONCATENATE($C426,$D426,M$1,$E426),AuxFolhas!$A:$E,5,FALSE),"")</f>
        <v>600</v>
      </c>
      <c r="N426">
        <f>IFERROR(VLOOKUP(CONCATENATE($C426,$D426,N$1,$E426),AuxFolhas!$A:$E,5,FALSE),"")</f>
        <v>600</v>
      </c>
      <c r="O426">
        <f>IFERROR(VLOOKUP(CONCATENATE($C426,$D426,O$1,$E426),AuxFolhas!$A:$E,5,FALSE),"")</f>
        <v>600</v>
      </c>
      <c r="P426">
        <f>IFERROR(VLOOKUP(CONCATENATE($C426,$D426,P$1,$E426),AuxFolhas!$A:$E,5,FALSE),"")</f>
        <v>600</v>
      </c>
      <c r="Q426">
        <f>IFERROR(VLOOKUP(CONCATENATE($C426,$D426,Q$1,$E426),AuxFolhas!$A:$E,5,FALSE),"")</f>
        <v>600</v>
      </c>
      <c r="R426">
        <f>IFERROR(VLOOKUP(CONCATENATE($C426,$D426,R$1,$E426),AuxFolhas!$A:$E,5,FALSE),"")</f>
        <v>600</v>
      </c>
      <c r="S426">
        <f>IFERROR(VLOOKUP(CONCATENATE($C426,$D426,S$1,$E426),AuxFolhas!$A:$E,5,FALSE),"")</f>
        <v>600</v>
      </c>
      <c r="T426">
        <f>IFERROR(VLOOKUP(CONCATENATE($C426,$D426,T$1,$E426),AuxFolhas!$A:$E,5,FALSE),"")</f>
        <v>600</v>
      </c>
      <c r="U426">
        <f t="shared" si="27"/>
        <v>1</v>
      </c>
    </row>
    <row r="427" spans="1:21" hidden="1">
      <c r="A427" t="str">
        <f t="shared" si="29"/>
        <v>17.1-16</v>
      </c>
      <c r="B427">
        <f t="shared" si="30"/>
        <v>16</v>
      </c>
      <c r="C427">
        <v>17</v>
      </c>
      <c r="D427" t="s">
        <v>1421</v>
      </c>
      <c r="E427" t="s">
        <v>1112</v>
      </c>
      <c r="F427" t="s">
        <v>1163</v>
      </c>
      <c r="H427">
        <f t="shared" si="28"/>
        <v>1200</v>
      </c>
      <c r="I427">
        <f>IFERROR(VLOOKUP(CONCATENATE($C427,$D427,I$1,$E427),AuxFolhas!$A:$E,5,FALSE),"")</f>
        <v>600</v>
      </c>
      <c r="J427">
        <f>IFERROR(VLOOKUP(CONCATENATE($C427,$D427,J$1,$E427),AuxFolhas!$A:$E,5,FALSE),"")</f>
        <v>600</v>
      </c>
      <c r="K427" t="str">
        <f>IFERROR(VLOOKUP(CONCATENATE($C427,$D427,K$1,$E427),AuxFolhas!$A:$E,5,FALSE),"")</f>
        <v/>
      </c>
      <c r="L427" t="str">
        <f>IFERROR(VLOOKUP(CONCATENATE($C427,$D427,L$1,$E427),AuxFolhas!$A:$E,5,FALSE),"")</f>
        <v/>
      </c>
      <c r="M427" t="str">
        <f>IFERROR(VLOOKUP(CONCATENATE($C427,$D427,M$1,$E427),AuxFolhas!$A:$E,5,FALSE),"")</f>
        <v/>
      </c>
      <c r="N427" t="str">
        <f>IFERROR(VLOOKUP(CONCATENATE($C427,$D427,N$1,$E427),AuxFolhas!$A:$E,5,FALSE),"")</f>
        <v/>
      </c>
      <c r="O427" t="str">
        <f>IFERROR(VLOOKUP(CONCATENATE($C427,$D427,O$1,$E427),AuxFolhas!$A:$E,5,FALSE),"")</f>
        <v/>
      </c>
      <c r="P427" t="str">
        <f>IFERROR(VLOOKUP(CONCATENATE($C427,$D427,P$1,$E427),AuxFolhas!$A:$E,5,FALSE),"")</f>
        <v/>
      </c>
      <c r="Q427" t="str">
        <f>IFERROR(VLOOKUP(CONCATENATE($C427,$D427,Q$1,$E427),AuxFolhas!$A:$E,5,FALSE),"")</f>
        <v/>
      </c>
      <c r="R427" t="str">
        <f>IFERROR(VLOOKUP(CONCATENATE($C427,$D427,R$1,$E427),AuxFolhas!$A:$E,5,FALSE),"")</f>
        <v/>
      </c>
      <c r="S427" t="str">
        <f>IFERROR(VLOOKUP(CONCATENATE($C427,$D427,S$1,$E427),AuxFolhas!$A:$E,5,FALSE),"")</f>
        <v/>
      </c>
      <c r="T427" t="str">
        <f>IFERROR(VLOOKUP(CONCATENATE($C427,$D427,T$1,$E427),AuxFolhas!$A:$E,5,FALSE),"")</f>
        <v/>
      </c>
      <c r="U427">
        <f t="shared" si="27"/>
        <v>1</v>
      </c>
    </row>
    <row r="428" spans="1:21" hidden="1">
      <c r="A428" t="str">
        <f t="shared" si="29"/>
        <v>17.1-17</v>
      </c>
      <c r="B428">
        <f t="shared" si="30"/>
        <v>17</v>
      </c>
      <c r="C428">
        <v>17</v>
      </c>
      <c r="D428" t="s">
        <v>1422</v>
      </c>
      <c r="E428" t="s">
        <v>1112</v>
      </c>
      <c r="F428" t="s">
        <v>1163</v>
      </c>
      <c r="H428">
        <f t="shared" si="28"/>
        <v>1200</v>
      </c>
      <c r="I428">
        <f>IFERROR(VLOOKUP(CONCATENATE($C428,$D428,I$1,$E428),AuxFolhas!$A:$E,5,FALSE),"")</f>
        <v>600</v>
      </c>
      <c r="J428">
        <f>IFERROR(VLOOKUP(CONCATENATE($C428,$D428,J$1,$E428),AuxFolhas!$A:$E,5,FALSE),"")</f>
        <v>600</v>
      </c>
      <c r="K428" t="str">
        <f>IFERROR(VLOOKUP(CONCATENATE($C428,$D428,K$1,$E428),AuxFolhas!$A:$E,5,FALSE),"")</f>
        <v/>
      </c>
      <c r="L428" t="str">
        <f>IFERROR(VLOOKUP(CONCATENATE($C428,$D428,L$1,$E428),AuxFolhas!$A:$E,5,FALSE),"")</f>
        <v/>
      </c>
      <c r="M428" t="str">
        <f>IFERROR(VLOOKUP(CONCATENATE($C428,$D428,M$1,$E428),AuxFolhas!$A:$E,5,FALSE),"")</f>
        <v/>
      </c>
      <c r="N428" t="str">
        <f>IFERROR(VLOOKUP(CONCATENATE($C428,$D428,N$1,$E428),AuxFolhas!$A:$E,5,FALSE),"")</f>
        <v/>
      </c>
      <c r="O428" t="str">
        <f>IFERROR(VLOOKUP(CONCATENATE($C428,$D428,O$1,$E428),AuxFolhas!$A:$E,5,FALSE),"")</f>
        <v/>
      </c>
      <c r="P428" t="str">
        <f>IFERROR(VLOOKUP(CONCATENATE($C428,$D428,P$1,$E428),AuxFolhas!$A:$E,5,FALSE),"")</f>
        <v/>
      </c>
      <c r="Q428" t="str">
        <f>IFERROR(VLOOKUP(CONCATENATE($C428,$D428,Q$1,$E428),AuxFolhas!$A:$E,5,FALSE),"")</f>
        <v/>
      </c>
      <c r="R428" t="str">
        <f>IFERROR(VLOOKUP(CONCATENATE($C428,$D428,R$1,$E428),AuxFolhas!$A:$E,5,FALSE),"")</f>
        <v/>
      </c>
      <c r="S428" t="str">
        <f>IFERROR(VLOOKUP(CONCATENATE($C428,$D428,S$1,$E428),AuxFolhas!$A:$E,5,FALSE),"")</f>
        <v/>
      </c>
      <c r="T428" t="str">
        <f>IFERROR(VLOOKUP(CONCATENATE($C428,$D428,T$1,$E428),AuxFolhas!$A:$E,5,FALSE),"")</f>
        <v/>
      </c>
      <c r="U428">
        <f t="shared" si="27"/>
        <v>1</v>
      </c>
    </row>
    <row r="429" spans="1:21" hidden="1">
      <c r="A429" t="str">
        <f t="shared" si="29"/>
        <v>17.1-18</v>
      </c>
      <c r="B429">
        <f t="shared" si="30"/>
        <v>18</v>
      </c>
      <c r="C429">
        <v>17</v>
      </c>
      <c r="D429" t="s">
        <v>2401</v>
      </c>
      <c r="E429" t="s">
        <v>1112</v>
      </c>
      <c r="F429" t="s">
        <v>1163</v>
      </c>
      <c r="H429">
        <f t="shared" si="28"/>
        <v>1200</v>
      </c>
      <c r="I429" t="str">
        <f>IFERROR(VLOOKUP(CONCATENATE($C429,$D429,I$1,$E429),AuxFolhas!$A:$E,5,FALSE),"")</f>
        <v/>
      </c>
      <c r="J429" t="str">
        <f>IFERROR(VLOOKUP(CONCATENATE($C429,$D429,J$1,$E429),AuxFolhas!$A:$E,5,FALSE),"")</f>
        <v/>
      </c>
      <c r="K429" t="str">
        <f>IFERROR(VLOOKUP(CONCATENATE($C429,$D429,K$1,$E429),AuxFolhas!$A:$E,5,FALSE),"")</f>
        <v/>
      </c>
      <c r="L429" t="str">
        <f>IFERROR(VLOOKUP(CONCATENATE($C429,$D429,L$1,$E429),AuxFolhas!$A:$E,5,FALSE),"")</f>
        <v/>
      </c>
      <c r="M429">
        <f>IFERROR(VLOOKUP(CONCATENATE($C429,$D429,M$1,$E429),AuxFolhas!$A:$E,5,FALSE),"")</f>
        <v>600</v>
      </c>
      <c r="N429">
        <f>IFERROR(VLOOKUP(CONCATENATE($C429,$D429,N$1,$E429),AuxFolhas!$A:$E,5,FALSE),"")</f>
        <v>600</v>
      </c>
      <c r="O429" t="str">
        <f>IFERROR(VLOOKUP(CONCATENATE($C429,$D429,O$1,$E429),AuxFolhas!$A:$E,5,FALSE),"")</f>
        <v/>
      </c>
      <c r="P429" t="str">
        <f>IFERROR(VLOOKUP(CONCATENATE($C429,$D429,P$1,$E429),AuxFolhas!$A:$E,5,FALSE),"")</f>
        <v/>
      </c>
      <c r="Q429" t="str">
        <f>IFERROR(VLOOKUP(CONCATENATE($C429,$D429,Q$1,$E429),AuxFolhas!$A:$E,5,FALSE),"")</f>
        <v/>
      </c>
      <c r="R429" t="str">
        <f>IFERROR(VLOOKUP(CONCATENATE($C429,$D429,R$1,$E429),AuxFolhas!$A:$E,5,FALSE),"")</f>
        <v/>
      </c>
      <c r="S429" t="str">
        <f>IFERROR(VLOOKUP(CONCATENATE($C429,$D429,S$1,$E429),AuxFolhas!$A:$E,5,FALSE),"")</f>
        <v/>
      </c>
      <c r="T429" t="str">
        <f>IFERROR(VLOOKUP(CONCATENATE($C429,$D429,T$1,$E429),AuxFolhas!$A:$E,5,FALSE),"")</f>
        <v/>
      </c>
      <c r="U429">
        <f t="shared" si="27"/>
        <v>1</v>
      </c>
    </row>
    <row r="430" spans="1:21" hidden="1">
      <c r="A430" t="str">
        <f t="shared" si="29"/>
        <v>17.1-19</v>
      </c>
      <c r="B430">
        <f t="shared" si="30"/>
        <v>19</v>
      </c>
      <c r="C430">
        <v>17</v>
      </c>
      <c r="D430" t="s">
        <v>1423</v>
      </c>
      <c r="E430" t="s">
        <v>1112</v>
      </c>
      <c r="F430" t="s">
        <v>1163</v>
      </c>
      <c r="H430">
        <f t="shared" si="28"/>
        <v>7200</v>
      </c>
      <c r="I430">
        <f>IFERROR(VLOOKUP(CONCATENATE($C430,$D430,I$1,$E430),AuxFolhas!$A:$E,5,FALSE),"")</f>
        <v>600</v>
      </c>
      <c r="J430">
        <f>IFERROR(VLOOKUP(CONCATENATE($C430,$D430,J$1,$E430),AuxFolhas!$A:$E,5,FALSE),"")</f>
        <v>600</v>
      </c>
      <c r="K430">
        <f>IFERROR(VLOOKUP(CONCATENATE($C430,$D430,K$1,$E430),AuxFolhas!$A:$E,5,FALSE),"")</f>
        <v>600</v>
      </c>
      <c r="L430">
        <f>IFERROR(VLOOKUP(CONCATENATE($C430,$D430,L$1,$E430),AuxFolhas!$A:$E,5,FALSE),"")</f>
        <v>600</v>
      </c>
      <c r="M430">
        <f>IFERROR(VLOOKUP(CONCATENATE($C430,$D430,M$1,$E430),AuxFolhas!$A:$E,5,FALSE),"")</f>
        <v>600</v>
      </c>
      <c r="N430">
        <f>IFERROR(VLOOKUP(CONCATENATE($C430,$D430,N$1,$E430),AuxFolhas!$A:$E,5,FALSE),"")</f>
        <v>600</v>
      </c>
      <c r="O430">
        <f>IFERROR(VLOOKUP(CONCATENATE($C430,$D430,O$1,$E430),AuxFolhas!$A:$E,5,FALSE),"")</f>
        <v>600</v>
      </c>
      <c r="P430">
        <f>IFERROR(VLOOKUP(CONCATENATE($C430,$D430,P$1,$E430),AuxFolhas!$A:$E,5,FALSE),"")</f>
        <v>600</v>
      </c>
      <c r="Q430">
        <f>IFERROR(VLOOKUP(CONCATENATE($C430,$D430,Q$1,$E430),AuxFolhas!$A:$E,5,FALSE),"")</f>
        <v>600</v>
      </c>
      <c r="R430">
        <f>IFERROR(VLOOKUP(CONCATENATE($C430,$D430,R$1,$E430),AuxFolhas!$A:$E,5,FALSE),"")</f>
        <v>600</v>
      </c>
      <c r="S430">
        <f>IFERROR(VLOOKUP(CONCATENATE($C430,$D430,S$1,$E430),AuxFolhas!$A:$E,5,FALSE),"")</f>
        <v>600</v>
      </c>
      <c r="T430">
        <f>IFERROR(VLOOKUP(CONCATENATE($C430,$D430,T$1,$E430),AuxFolhas!$A:$E,5,FALSE),"")</f>
        <v>600</v>
      </c>
      <c r="U430">
        <f t="shared" si="27"/>
        <v>1</v>
      </c>
    </row>
    <row r="431" spans="1:21" hidden="1">
      <c r="A431" t="str">
        <f t="shared" si="29"/>
        <v>17.1-20</v>
      </c>
      <c r="B431">
        <f t="shared" si="30"/>
        <v>20</v>
      </c>
      <c r="C431">
        <v>17</v>
      </c>
      <c r="D431" t="s">
        <v>2402</v>
      </c>
      <c r="E431" t="s">
        <v>1112</v>
      </c>
      <c r="F431" t="s">
        <v>1163</v>
      </c>
      <c r="H431">
        <f t="shared" si="28"/>
        <v>4200</v>
      </c>
      <c r="I431" t="str">
        <f>IFERROR(VLOOKUP(CONCATENATE($C431,$D431,I$1,$E431),AuxFolhas!$A:$E,5,FALSE),"")</f>
        <v/>
      </c>
      <c r="J431" t="str">
        <f>IFERROR(VLOOKUP(CONCATENATE($C431,$D431,J$1,$E431),AuxFolhas!$A:$E,5,FALSE),"")</f>
        <v/>
      </c>
      <c r="K431" t="str">
        <f>IFERROR(VLOOKUP(CONCATENATE($C431,$D431,K$1,$E431),AuxFolhas!$A:$E,5,FALSE),"")</f>
        <v/>
      </c>
      <c r="L431" t="str">
        <f>IFERROR(VLOOKUP(CONCATENATE($C431,$D431,L$1,$E431),AuxFolhas!$A:$E,5,FALSE),"")</f>
        <v/>
      </c>
      <c r="M431" t="str">
        <f>IFERROR(VLOOKUP(CONCATENATE($C431,$D431,M$1,$E431),AuxFolhas!$A:$E,5,FALSE),"")</f>
        <v/>
      </c>
      <c r="N431">
        <f>IFERROR(VLOOKUP(CONCATENATE($C431,$D431,N$1,$E431),AuxFolhas!$A:$E,5,FALSE),"")</f>
        <v>600</v>
      </c>
      <c r="O431">
        <f>IFERROR(VLOOKUP(CONCATENATE($C431,$D431,O$1,$E431),AuxFolhas!$A:$E,5,FALSE),"")</f>
        <v>600</v>
      </c>
      <c r="P431">
        <f>IFERROR(VLOOKUP(CONCATENATE($C431,$D431,P$1,$E431),AuxFolhas!$A:$E,5,FALSE),"")</f>
        <v>600</v>
      </c>
      <c r="Q431">
        <f>IFERROR(VLOOKUP(CONCATENATE($C431,$D431,Q$1,$E431),AuxFolhas!$A:$E,5,FALSE),"")</f>
        <v>600</v>
      </c>
      <c r="R431">
        <f>IFERROR(VLOOKUP(CONCATENATE($C431,$D431,R$1,$E431),AuxFolhas!$A:$E,5,FALSE),"")</f>
        <v>600</v>
      </c>
      <c r="S431">
        <f>IFERROR(VLOOKUP(CONCATENATE($C431,$D431,S$1,$E431),AuxFolhas!$A:$E,5,FALSE),"")</f>
        <v>600</v>
      </c>
      <c r="T431">
        <f>IFERROR(VLOOKUP(CONCATENATE($C431,$D431,T$1,$E431),AuxFolhas!$A:$E,5,FALSE),"")</f>
        <v>600</v>
      </c>
      <c r="U431">
        <f t="shared" si="27"/>
        <v>1</v>
      </c>
    </row>
    <row r="432" spans="1:21" hidden="1">
      <c r="A432" t="str">
        <f t="shared" si="29"/>
        <v>17.1-21</v>
      </c>
      <c r="B432">
        <f t="shared" si="30"/>
        <v>21</v>
      </c>
      <c r="C432">
        <v>17</v>
      </c>
      <c r="D432" t="s">
        <v>1424</v>
      </c>
      <c r="E432" t="s">
        <v>1112</v>
      </c>
      <c r="F432" t="s">
        <v>1163</v>
      </c>
      <c r="H432">
        <f t="shared" si="28"/>
        <v>1200</v>
      </c>
      <c r="I432">
        <f>IFERROR(VLOOKUP(CONCATENATE($C432,$D432,I$1,$E432),AuxFolhas!$A:$E,5,FALSE),"")</f>
        <v>600</v>
      </c>
      <c r="J432">
        <f>IFERROR(VLOOKUP(CONCATENATE($C432,$D432,J$1,$E432),AuxFolhas!$A:$E,5,FALSE),"")</f>
        <v>600</v>
      </c>
      <c r="K432" t="str">
        <f>IFERROR(VLOOKUP(CONCATENATE($C432,$D432,K$1,$E432),AuxFolhas!$A:$E,5,FALSE),"")</f>
        <v/>
      </c>
      <c r="L432" t="str">
        <f>IFERROR(VLOOKUP(CONCATENATE($C432,$D432,L$1,$E432),AuxFolhas!$A:$E,5,FALSE),"")</f>
        <v/>
      </c>
      <c r="M432" t="str">
        <f>IFERROR(VLOOKUP(CONCATENATE($C432,$D432,M$1,$E432),AuxFolhas!$A:$E,5,FALSE),"")</f>
        <v/>
      </c>
      <c r="N432" t="str">
        <f>IFERROR(VLOOKUP(CONCATENATE($C432,$D432,N$1,$E432),AuxFolhas!$A:$E,5,FALSE),"")</f>
        <v/>
      </c>
      <c r="O432" t="str">
        <f>IFERROR(VLOOKUP(CONCATENATE($C432,$D432,O$1,$E432),AuxFolhas!$A:$E,5,FALSE),"")</f>
        <v/>
      </c>
      <c r="P432" t="str">
        <f>IFERROR(VLOOKUP(CONCATENATE($C432,$D432,P$1,$E432),AuxFolhas!$A:$E,5,FALSE),"")</f>
        <v/>
      </c>
      <c r="Q432" t="str">
        <f>IFERROR(VLOOKUP(CONCATENATE($C432,$D432,Q$1,$E432),AuxFolhas!$A:$E,5,FALSE),"")</f>
        <v/>
      </c>
      <c r="R432" t="str">
        <f>IFERROR(VLOOKUP(CONCATENATE($C432,$D432,R$1,$E432),AuxFolhas!$A:$E,5,FALSE),"")</f>
        <v/>
      </c>
      <c r="S432" t="str">
        <f>IFERROR(VLOOKUP(CONCATENATE($C432,$D432,S$1,$E432),AuxFolhas!$A:$E,5,FALSE),"")</f>
        <v/>
      </c>
      <c r="T432" t="str">
        <f>IFERROR(VLOOKUP(CONCATENATE($C432,$D432,T$1,$E432),AuxFolhas!$A:$E,5,FALSE),"")</f>
        <v/>
      </c>
      <c r="U432">
        <f t="shared" si="27"/>
        <v>1</v>
      </c>
    </row>
    <row r="433" spans="1:21" hidden="1">
      <c r="A433" t="str">
        <f t="shared" si="29"/>
        <v>17.1-22</v>
      </c>
      <c r="B433">
        <f t="shared" si="30"/>
        <v>22</v>
      </c>
      <c r="C433">
        <v>17</v>
      </c>
      <c r="D433" t="s">
        <v>3762</v>
      </c>
      <c r="E433" t="s">
        <v>1112</v>
      </c>
      <c r="F433" t="s">
        <v>1163</v>
      </c>
      <c r="H433">
        <f t="shared" si="28"/>
        <v>600</v>
      </c>
      <c r="I433" t="str">
        <f>IFERROR(VLOOKUP(CONCATENATE($C433,$D433,I$1,$E433),AuxFolhas!$A:$E,5,FALSE),"")</f>
        <v/>
      </c>
      <c r="J433" t="str">
        <f>IFERROR(VLOOKUP(CONCATENATE($C433,$D433,J$1,$E433),AuxFolhas!$A:$E,5,FALSE),"")</f>
        <v/>
      </c>
      <c r="K433" t="str">
        <f>IFERROR(VLOOKUP(CONCATENATE($C433,$D433,K$1,$E433),AuxFolhas!$A:$E,5,FALSE),"")</f>
        <v/>
      </c>
      <c r="L433" t="str">
        <f>IFERROR(VLOOKUP(CONCATENATE($C433,$D433,L$1,$E433),AuxFolhas!$A:$E,5,FALSE),"")</f>
        <v/>
      </c>
      <c r="M433" t="str">
        <f>IFERROR(VLOOKUP(CONCATENATE($C433,$D433,M$1,$E433),AuxFolhas!$A:$E,5,FALSE),"")</f>
        <v/>
      </c>
      <c r="N433" t="str">
        <f>IFERROR(VLOOKUP(CONCATENATE($C433,$D433,N$1,$E433),AuxFolhas!$A:$E,5,FALSE),"")</f>
        <v/>
      </c>
      <c r="O433" t="str">
        <f>IFERROR(VLOOKUP(CONCATENATE($C433,$D433,O$1,$E433),AuxFolhas!$A:$E,5,FALSE),"")</f>
        <v/>
      </c>
      <c r="P433" t="str">
        <f>IFERROR(VLOOKUP(CONCATENATE($C433,$D433,P$1,$E433),AuxFolhas!$A:$E,5,FALSE),"")</f>
        <v/>
      </c>
      <c r="Q433" t="str">
        <f>IFERROR(VLOOKUP(CONCATENATE($C433,$D433,Q$1,$E433),AuxFolhas!$A:$E,5,FALSE),"")</f>
        <v/>
      </c>
      <c r="R433" t="str">
        <f>IFERROR(VLOOKUP(CONCATENATE($C433,$D433,R$1,$E433),AuxFolhas!$A:$E,5,FALSE),"")</f>
        <v/>
      </c>
      <c r="S433" t="str">
        <f>IFERROR(VLOOKUP(CONCATENATE($C433,$D433,S$1,$E433),AuxFolhas!$A:$E,5,FALSE),"")</f>
        <v/>
      </c>
      <c r="T433">
        <f>IFERROR(VLOOKUP(CONCATENATE($C433,$D433,T$1,$E433),AuxFolhas!$A:$E,5,FALSE),"")</f>
        <v>600</v>
      </c>
      <c r="U433">
        <f t="shared" si="27"/>
        <v>1</v>
      </c>
    </row>
    <row r="434" spans="1:21" hidden="1">
      <c r="A434" t="str">
        <f t="shared" si="29"/>
        <v>17.1-23</v>
      </c>
      <c r="B434">
        <f t="shared" si="30"/>
        <v>23</v>
      </c>
      <c r="C434">
        <v>17</v>
      </c>
      <c r="D434" t="s">
        <v>2403</v>
      </c>
      <c r="E434" t="s">
        <v>1112</v>
      </c>
      <c r="F434" t="s">
        <v>1163</v>
      </c>
      <c r="H434">
        <f t="shared" si="28"/>
        <v>4200</v>
      </c>
      <c r="I434" t="str">
        <f>IFERROR(VLOOKUP(CONCATENATE($C434,$D434,I$1,$E434),AuxFolhas!$A:$E,5,FALSE),"")</f>
        <v/>
      </c>
      <c r="J434" t="str">
        <f>IFERROR(VLOOKUP(CONCATENATE($C434,$D434,J$1,$E434),AuxFolhas!$A:$E,5,FALSE),"")</f>
        <v/>
      </c>
      <c r="K434" t="str">
        <f>IFERROR(VLOOKUP(CONCATENATE($C434,$D434,K$1,$E434),AuxFolhas!$A:$E,5,FALSE),"")</f>
        <v/>
      </c>
      <c r="L434" t="str">
        <f>IFERROR(VLOOKUP(CONCATENATE($C434,$D434,L$1,$E434),AuxFolhas!$A:$E,5,FALSE),"")</f>
        <v/>
      </c>
      <c r="M434" t="str">
        <f>IFERROR(VLOOKUP(CONCATENATE($C434,$D434,M$1,$E434),AuxFolhas!$A:$E,5,FALSE),"")</f>
        <v/>
      </c>
      <c r="N434">
        <f>IFERROR(VLOOKUP(CONCATENATE($C434,$D434,N$1,$E434),AuxFolhas!$A:$E,5,FALSE),"")</f>
        <v>600</v>
      </c>
      <c r="O434">
        <f>IFERROR(VLOOKUP(CONCATENATE($C434,$D434,O$1,$E434),AuxFolhas!$A:$E,5,FALSE),"")</f>
        <v>600</v>
      </c>
      <c r="P434">
        <f>IFERROR(VLOOKUP(CONCATENATE($C434,$D434,P$1,$E434),AuxFolhas!$A:$E,5,FALSE),"")</f>
        <v>600</v>
      </c>
      <c r="Q434">
        <f>IFERROR(VLOOKUP(CONCATENATE($C434,$D434,Q$1,$E434),AuxFolhas!$A:$E,5,FALSE),"")</f>
        <v>600</v>
      </c>
      <c r="R434">
        <f>IFERROR(VLOOKUP(CONCATENATE($C434,$D434,R$1,$E434),AuxFolhas!$A:$E,5,FALSE),"")</f>
        <v>600</v>
      </c>
      <c r="S434">
        <f>IFERROR(VLOOKUP(CONCATENATE($C434,$D434,S$1,$E434),AuxFolhas!$A:$E,5,FALSE),"")</f>
        <v>600</v>
      </c>
      <c r="T434">
        <f>IFERROR(VLOOKUP(CONCATENATE($C434,$D434,T$1,$E434),AuxFolhas!$A:$E,5,FALSE),"")</f>
        <v>600</v>
      </c>
      <c r="U434">
        <f t="shared" si="27"/>
        <v>1</v>
      </c>
    </row>
    <row r="435" spans="1:21" hidden="1">
      <c r="A435" t="str">
        <f t="shared" si="29"/>
        <v>17.1-24</v>
      </c>
      <c r="B435">
        <f t="shared" si="30"/>
        <v>24</v>
      </c>
      <c r="C435">
        <v>17</v>
      </c>
      <c r="D435" t="s">
        <v>1425</v>
      </c>
      <c r="E435" t="s">
        <v>1112</v>
      </c>
      <c r="F435" t="s">
        <v>1163</v>
      </c>
      <c r="H435">
        <f t="shared" si="28"/>
        <v>1200</v>
      </c>
      <c r="I435">
        <f>IFERROR(VLOOKUP(CONCATENATE($C435,$D435,I$1,$E435),AuxFolhas!$A:$E,5,FALSE),"")</f>
        <v>600</v>
      </c>
      <c r="J435">
        <f>IFERROR(VLOOKUP(CONCATENATE($C435,$D435,J$1,$E435),AuxFolhas!$A:$E,5,FALSE),"")</f>
        <v>600</v>
      </c>
      <c r="K435" t="str">
        <f>IFERROR(VLOOKUP(CONCATENATE($C435,$D435,K$1,$E435),AuxFolhas!$A:$E,5,FALSE),"")</f>
        <v/>
      </c>
      <c r="L435" t="str">
        <f>IFERROR(VLOOKUP(CONCATENATE($C435,$D435,L$1,$E435),AuxFolhas!$A:$E,5,FALSE),"")</f>
        <v/>
      </c>
      <c r="M435" t="str">
        <f>IFERROR(VLOOKUP(CONCATENATE($C435,$D435,M$1,$E435),AuxFolhas!$A:$E,5,FALSE),"")</f>
        <v/>
      </c>
      <c r="N435" t="str">
        <f>IFERROR(VLOOKUP(CONCATENATE($C435,$D435,N$1,$E435),AuxFolhas!$A:$E,5,FALSE),"")</f>
        <v/>
      </c>
      <c r="O435" t="str">
        <f>IFERROR(VLOOKUP(CONCATENATE($C435,$D435,O$1,$E435),AuxFolhas!$A:$E,5,FALSE),"")</f>
        <v/>
      </c>
      <c r="P435" t="str">
        <f>IFERROR(VLOOKUP(CONCATENATE($C435,$D435,P$1,$E435),AuxFolhas!$A:$E,5,FALSE),"")</f>
        <v/>
      </c>
      <c r="Q435" t="str">
        <f>IFERROR(VLOOKUP(CONCATENATE($C435,$D435,Q$1,$E435),AuxFolhas!$A:$E,5,FALSE),"")</f>
        <v/>
      </c>
      <c r="R435" t="str">
        <f>IFERROR(VLOOKUP(CONCATENATE($C435,$D435,R$1,$E435),AuxFolhas!$A:$E,5,FALSE),"")</f>
        <v/>
      </c>
      <c r="S435" t="str">
        <f>IFERROR(VLOOKUP(CONCATENATE($C435,$D435,S$1,$E435),AuxFolhas!$A:$E,5,FALSE),"")</f>
        <v/>
      </c>
      <c r="T435" t="str">
        <f>IFERROR(VLOOKUP(CONCATENATE($C435,$D435,T$1,$E435),AuxFolhas!$A:$E,5,FALSE),"")</f>
        <v/>
      </c>
      <c r="U435">
        <f t="shared" si="27"/>
        <v>1</v>
      </c>
    </row>
    <row r="436" spans="1:21" hidden="1">
      <c r="A436" t="str">
        <f t="shared" si="29"/>
        <v>17.1-25</v>
      </c>
      <c r="B436">
        <f t="shared" si="30"/>
        <v>25</v>
      </c>
      <c r="C436">
        <v>17</v>
      </c>
      <c r="D436" t="s">
        <v>1426</v>
      </c>
      <c r="E436" t="s">
        <v>1112</v>
      </c>
      <c r="F436" t="s">
        <v>1163</v>
      </c>
      <c r="H436">
        <f t="shared" si="28"/>
        <v>1200</v>
      </c>
      <c r="I436">
        <f>IFERROR(VLOOKUP(CONCATENATE($C436,$D436,I$1,$E436),AuxFolhas!$A:$E,5,FALSE),"")</f>
        <v>600</v>
      </c>
      <c r="J436">
        <f>IFERROR(VLOOKUP(CONCATENATE($C436,$D436,J$1,$E436),AuxFolhas!$A:$E,5,FALSE),"")</f>
        <v>600</v>
      </c>
      <c r="K436" t="str">
        <f>IFERROR(VLOOKUP(CONCATENATE($C436,$D436,K$1,$E436),AuxFolhas!$A:$E,5,FALSE),"")</f>
        <v/>
      </c>
      <c r="L436" t="str">
        <f>IFERROR(VLOOKUP(CONCATENATE($C436,$D436,L$1,$E436),AuxFolhas!$A:$E,5,FALSE),"")</f>
        <v/>
      </c>
      <c r="M436" t="str">
        <f>IFERROR(VLOOKUP(CONCATENATE($C436,$D436,M$1,$E436),AuxFolhas!$A:$E,5,FALSE),"")</f>
        <v/>
      </c>
      <c r="N436" t="str">
        <f>IFERROR(VLOOKUP(CONCATENATE($C436,$D436,N$1,$E436),AuxFolhas!$A:$E,5,FALSE),"")</f>
        <v/>
      </c>
      <c r="O436" t="str">
        <f>IFERROR(VLOOKUP(CONCATENATE($C436,$D436,O$1,$E436),AuxFolhas!$A:$E,5,FALSE),"")</f>
        <v/>
      </c>
      <c r="P436" t="str">
        <f>IFERROR(VLOOKUP(CONCATENATE($C436,$D436,P$1,$E436),AuxFolhas!$A:$E,5,FALSE),"")</f>
        <v/>
      </c>
      <c r="Q436" t="str">
        <f>IFERROR(VLOOKUP(CONCATENATE($C436,$D436,Q$1,$E436),AuxFolhas!$A:$E,5,FALSE),"")</f>
        <v/>
      </c>
      <c r="R436" t="str">
        <f>IFERROR(VLOOKUP(CONCATENATE($C436,$D436,R$1,$E436),AuxFolhas!$A:$E,5,FALSE),"")</f>
        <v/>
      </c>
      <c r="S436" t="str">
        <f>IFERROR(VLOOKUP(CONCATENATE($C436,$D436,S$1,$E436),AuxFolhas!$A:$E,5,FALSE),"")</f>
        <v/>
      </c>
      <c r="T436" t="str">
        <f>IFERROR(VLOOKUP(CONCATENATE($C436,$D436,T$1,$E436),AuxFolhas!$A:$E,5,FALSE),"")</f>
        <v/>
      </c>
      <c r="U436">
        <f t="shared" si="27"/>
        <v>1</v>
      </c>
    </row>
    <row r="437" spans="1:21" hidden="1">
      <c r="A437" t="str">
        <f t="shared" si="29"/>
        <v>17.1-26</v>
      </c>
      <c r="B437">
        <f t="shared" si="30"/>
        <v>26</v>
      </c>
      <c r="C437">
        <v>17</v>
      </c>
      <c r="D437" t="s">
        <v>2760</v>
      </c>
      <c r="E437" t="s">
        <v>1114</v>
      </c>
      <c r="F437" t="s">
        <v>1163</v>
      </c>
      <c r="H437">
        <f t="shared" si="28"/>
        <v>13380</v>
      </c>
      <c r="I437" t="str">
        <f>IFERROR(VLOOKUP(CONCATENATE($C437,$D437,I$1,$E437),AuxFolhas!$A:$E,5,FALSE),"")</f>
        <v/>
      </c>
      <c r="J437" t="str">
        <f>IFERROR(VLOOKUP(CONCATENATE($C437,$D437,J$1,$E437),AuxFolhas!$A:$E,5,FALSE),"")</f>
        <v/>
      </c>
      <c r="K437" t="str">
        <f>IFERROR(VLOOKUP(CONCATENATE($C437,$D437,K$1,$E437),AuxFolhas!$A:$E,5,FALSE),"")</f>
        <v/>
      </c>
      <c r="L437" t="str">
        <f>IFERROR(VLOOKUP(CONCATENATE($C437,$D437,L$1,$E437),AuxFolhas!$A:$E,5,FALSE),"")</f>
        <v/>
      </c>
      <c r="M437" t="str">
        <f>IFERROR(VLOOKUP(CONCATENATE($C437,$D437,M$1,$E437),AuxFolhas!$A:$E,5,FALSE),"")</f>
        <v/>
      </c>
      <c r="N437" t="str">
        <f>IFERROR(VLOOKUP(CONCATENATE($C437,$D437,N$1,$E437),AuxFolhas!$A:$E,5,FALSE),"")</f>
        <v/>
      </c>
      <c r="O437">
        <f>IFERROR(VLOOKUP(CONCATENATE($C437,$D437,O$1,$E437),AuxFolhas!$A:$E,5,FALSE),"")</f>
        <v>2230</v>
      </c>
      <c r="P437">
        <f>IFERROR(VLOOKUP(CONCATENATE($C437,$D437,P$1,$E437),AuxFolhas!$A:$E,5,FALSE),"")</f>
        <v>2230</v>
      </c>
      <c r="Q437">
        <f>IFERROR(VLOOKUP(CONCATENATE($C437,$D437,Q$1,$E437),AuxFolhas!$A:$E,5,FALSE),"")</f>
        <v>2230</v>
      </c>
      <c r="R437">
        <f>IFERROR(VLOOKUP(CONCATENATE($C437,$D437,R$1,$E437),AuxFolhas!$A:$E,5,FALSE),"")</f>
        <v>2230</v>
      </c>
      <c r="S437">
        <f>IFERROR(VLOOKUP(CONCATENATE($C437,$D437,S$1,$E437),AuxFolhas!$A:$E,5,FALSE),"")</f>
        <v>2230</v>
      </c>
      <c r="T437">
        <f>IFERROR(VLOOKUP(CONCATENATE($C437,$D437,T$1,$E437),AuxFolhas!$A:$E,5,FALSE),"")</f>
        <v>2230</v>
      </c>
      <c r="U437">
        <f t="shared" si="27"/>
        <v>1</v>
      </c>
    </row>
    <row r="438" spans="1:21" hidden="1">
      <c r="A438" t="str">
        <f t="shared" si="29"/>
        <v>17.1-27</v>
      </c>
      <c r="B438">
        <f t="shared" si="30"/>
        <v>27</v>
      </c>
      <c r="C438">
        <v>17</v>
      </c>
      <c r="D438" t="s">
        <v>1427</v>
      </c>
      <c r="E438" t="s">
        <v>1114</v>
      </c>
      <c r="F438" t="s">
        <v>1163</v>
      </c>
      <c r="H438">
        <f t="shared" si="28"/>
        <v>22300</v>
      </c>
      <c r="I438">
        <f>IFERROR(VLOOKUP(CONCATENATE($C438,$D438,I$1,$E438),AuxFolhas!$A:$E,5,FALSE),"")</f>
        <v>2230</v>
      </c>
      <c r="J438">
        <f>IFERROR(VLOOKUP(CONCATENATE($C438,$D438,J$1,$E438),AuxFolhas!$A:$E,5,FALSE),"")</f>
        <v>2230</v>
      </c>
      <c r="K438">
        <f>IFERROR(VLOOKUP(CONCATENATE($C438,$D438,K$1,$E438),AuxFolhas!$A:$E,5,FALSE),"")</f>
        <v>2230</v>
      </c>
      <c r="L438">
        <f>IFERROR(VLOOKUP(CONCATENATE($C438,$D438,L$1,$E438),AuxFolhas!$A:$E,5,FALSE),"")</f>
        <v>2230</v>
      </c>
      <c r="M438">
        <f>IFERROR(VLOOKUP(CONCATENATE($C438,$D438,M$1,$E438),AuxFolhas!$A:$E,5,FALSE),"")</f>
        <v>2230</v>
      </c>
      <c r="N438">
        <f>IFERROR(VLOOKUP(CONCATENATE($C438,$D438,N$1,$E438),AuxFolhas!$A:$E,5,FALSE),"")</f>
        <v>2230</v>
      </c>
      <c r="O438">
        <f>IFERROR(VLOOKUP(CONCATENATE($C438,$D438,O$1,$E438),AuxFolhas!$A:$E,5,FALSE),"")</f>
        <v>2230</v>
      </c>
      <c r="P438">
        <f>IFERROR(VLOOKUP(CONCATENATE($C438,$D438,P$1,$E438),AuxFolhas!$A:$E,5,FALSE),"")</f>
        <v>2230</v>
      </c>
      <c r="Q438">
        <f>IFERROR(VLOOKUP(CONCATENATE($C438,$D438,Q$1,$E438),AuxFolhas!$A:$E,5,FALSE),"")</f>
        <v>2230</v>
      </c>
      <c r="R438">
        <f>IFERROR(VLOOKUP(CONCATENATE($C438,$D438,R$1,$E438),AuxFolhas!$A:$E,5,FALSE),"")</f>
        <v>2230</v>
      </c>
      <c r="S438" t="str">
        <f>IFERROR(VLOOKUP(CONCATENATE($C438,$D438,S$1,$E438),AuxFolhas!$A:$E,5,FALSE),"")</f>
        <v/>
      </c>
      <c r="T438" t="str">
        <f>IFERROR(VLOOKUP(CONCATENATE($C438,$D438,T$1,$E438),AuxFolhas!$A:$E,5,FALSE),"")</f>
        <v/>
      </c>
      <c r="U438">
        <f t="shared" si="27"/>
        <v>1</v>
      </c>
    </row>
    <row r="439" spans="1:21" hidden="1">
      <c r="A439" t="str">
        <f t="shared" si="29"/>
        <v>17.1-28</v>
      </c>
      <c r="B439">
        <f t="shared" si="30"/>
        <v>28</v>
      </c>
      <c r="C439">
        <v>17</v>
      </c>
      <c r="D439" t="s">
        <v>1428</v>
      </c>
      <c r="E439" t="s">
        <v>1114</v>
      </c>
      <c r="F439" t="s">
        <v>1163</v>
      </c>
      <c r="H439">
        <f t="shared" si="28"/>
        <v>26760</v>
      </c>
      <c r="I439">
        <f>IFERROR(VLOOKUP(CONCATENATE($C439,$D439,I$1,$E439),AuxFolhas!$A:$E,5,FALSE),"")</f>
        <v>2230</v>
      </c>
      <c r="J439">
        <f>IFERROR(VLOOKUP(CONCATENATE($C439,$D439,J$1,$E439),AuxFolhas!$A:$E,5,FALSE),"")</f>
        <v>2230</v>
      </c>
      <c r="K439">
        <f>IFERROR(VLOOKUP(CONCATENATE($C439,$D439,K$1,$E439),AuxFolhas!$A:$E,5,FALSE),"")</f>
        <v>2230</v>
      </c>
      <c r="L439">
        <f>IFERROR(VLOOKUP(CONCATENATE($C439,$D439,L$1,$E439),AuxFolhas!$A:$E,5,FALSE),"")</f>
        <v>2230</v>
      </c>
      <c r="M439">
        <f>IFERROR(VLOOKUP(CONCATENATE($C439,$D439,M$1,$E439),AuxFolhas!$A:$E,5,FALSE),"")</f>
        <v>2230</v>
      </c>
      <c r="N439">
        <f>IFERROR(VLOOKUP(CONCATENATE($C439,$D439,N$1,$E439),AuxFolhas!$A:$E,5,FALSE),"")</f>
        <v>2230</v>
      </c>
      <c r="O439">
        <f>IFERROR(VLOOKUP(CONCATENATE($C439,$D439,O$1,$E439),AuxFolhas!$A:$E,5,FALSE),"")</f>
        <v>2230</v>
      </c>
      <c r="P439">
        <f>IFERROR(VLOOKUP(CONCATENATE($C439,$D439,P$1,$E439),AuxFolhas!$A:$E,5,FALSE),"")</f>
        <v>2230</v>
      </c>
      <c r="Q439">
        <f>IFERROR(VLOOKUP(CONCATENATE($C439,$D439,Q$1,$E439),AuxFolhas!$A:$E,5,FALSE),"")</f>
        <v>2230</v>
      </c>
      <c r="R439">
        <f>IFERROR(VLOOKUP(CONCATENATE($C439,$D439,R$1,$E439),AuxFolhas!$A:$E,5,FALSE),"")</f>
        <v>2230</v>
      </c>
      <c r="S439">
        <f>IFERROR(VLOOKUP(CONCATENATE($C439,$D439,S$1,$E439),AuxFolhas!$A:$E,5,FALSE),"")</f>
        <v>2230</v>
      </c>
      <c r="T439">
        <f>IFERROR(VLOOKUP(CONCATENATE($C439,$D439,T$1,$E439),AuxFolhas!$A:$E,5,FALSE),"")</f>
        <v>2230</v>
      </c>
      <c r="U439">
        <f t="shared" si="27"/>
        <v>1</v>
      </c>
    </row>
    <row r="440" spans="1:21" hidden="1">
      <c r="A440" t="str">
        <f t="shared" si="29"/>
        <v>17.1-29</v>
      </c>
      <c r="B440">
        <f t="shared" si="30"/>
        <v>29</v>
      </c>
      <c r="C440">
        <v>17</v>
      </c>
      <c r="D440" t="s">
        <v>1429</v>
      </c>
      <c r="E440" t="s">
        <v>1114</v>
      </c>
      <c r="F440" t="s">
        <v>1163</v>
      </c>
      <c r="H440">
        <f t="shared" si="28"/>
        <v>26760</v>
      </c>
      <c r="I440">
        <f>IFERROR(VLOOKUP(CONCATENATE($C440,$D440,I$1,$E440),AuxFolhas!$A:$E,5,FALSE),"")</f>
        <v>2230</v>
      </c>
      <c r="J440">
        <f>IFERROR(VLOOKUP(CONCATENATE($C440,$D440,J$1,$E440),AuxFolhas!$A:$E,5,FALSE),"")</f>
        <v>2230</v>
      </c>
      <c r="K440">
        <f>IFERROR(VLOOKUP(CONCATENATE($C440,$D440,K$1,$E440),AuxFolhas!$A:$E,5,FALSE),"")</f>
        <v>2230</v>
      </c>
      <c r="L440">
        <f>IFERROR(VLOOKUP(CONCATENATE($C440,$D440,L$1,$E440),AuxFolhas!$A:$E,5,FALSE),"")</f>
        <v>2230</v>
      </c>
      <c r="M440">
        <f>IFERROR(VLOOKUP(CONCATENATE($C440,$D440,M$1,$E440),AuxFolhas!$A:$E,5,FALSE),"")</f>
        <v>2230</v>
      </c>
      <c r="N440">
        <f>IFERROR(VLOOKUP(CONCATENATE($C440,$D440,N$1,$E440),AuxFolhas!$A:$E,5,FALSE),"")</f>
        <v>2230</v>
      </c>
      <c r="O440">
        <f>IFERROR(VLOOKUP(CONCATENATE($C440,$D440,O$1,$E440),AuxFolhas!$A:$E,5,FALSE),"")</f>
        <v>2230</v>
      </c>
      <c r="P440">
        <f>IFERROR(VLOOKUP(CONCATENATE($C440,$D440,P$1,$E440),AuxFolhas!$A:$E,5,FALSE),"")</f>
        <v>2230</v>
      </c>
      <c r="Q440">
        <f>IFERROR(VLOOKUP(CONCATENATE($C440,$D440,Q$1,$E440),AuxFolhas!$A:$E,5,FALSE),"")</f>
        <v>2230</v>
      </c>
      <c r="R440">
        <f>IFERROR(VLOOKUP(CONCATENATE($C440,$D440,R$1,$E440),AuxFolhas!$A:$E,5,FALSE),"")</f>
        <v>2230</v>
      </c>
      <c r="S440">
        <f>IFERROR(VLOOKUP(CONCATENATE($C440,$D440,S$1,$E440),AuxFolhas!$A:$E,5,FALSE),"")</f>
        <v>2230</v>
      </c>
      <c r="T440">
        <f>IFERROR(VLOOKUP(CONCATENATE($C440,$D440,T$1,$E440),AuxFolhas!$A:$E,5,FALSE),"")</f>
        <v>2230</v>
      </c>
      <c r="U440">
        <f t="shared" si="27"/>
        <v>1</v>
      </c>
    </row>
    <row r="441" spans="1:21" hidden="1">
      <c r="A441" t="str">
        <f t="shared" si="29"/>
        <v>17.1-30</v>
      </c>
      <c r="B441">
        <f t="shared" si="30"/>
        <v>30</v>
      </c>
      <c r="C441">
        <v>17</v>
      </c>
      <c r="D441" t="s">
        <v>2162</v>
      </c>
      <c r="E441" t="s">
        <v>1114</v>
      </c>
      <c r="F441" t="s">
        <v>1163</v>
      </c>
      <c r="H441">
        <f t="shared" si="28"/>
        <v>15610</v>
      </c>
      <c r="I441">
        <f>IFERROR(VLOOKUP(CONCATENATE($C441,$D441,I$1,$E441),AuxFolhas!$A:$E,5,FALSE),"")</f>
        <v>2230</v>
      </c>
      <c r="J441">
        <f>IFERROR(VLOOKUP(CONCATENATE($C441,$D441,J$1,$E441),AuxFolhas!$A:$E,5,FALSE),"")</f>
        <v>2230</v>
      </c>
      <c r="K441">
        <f>IFERROR(VLOOKUP(CONCATENATE($C441,$D441,K$1,$E441),AuxFolhas!$A:$E,5,FALSE),"")</f>
        <v>2230</v>
      </c>
      <c r="L441">
        <f>IFERROR(VLOOKUP(CONCATENATE($C441,$D441,L$1,$E441),AuxFolhas!$A:$E,5,FALSE),"")</f>
        <v>2230</v>
      </c>
      <c r="M441">
        <f>IFERROR(VLOOKUP(CONCATENATE($C441,$D441,M$1,$E441),AuxFolhas!$A:$E,5,FALSE),"")</f>
        <v>2230</v>
      </c>
      <c r="N441">
        <f>IFERROR(VLOOKUP(CONCATENATE($C441,$D441,N$1,$E441),AuxFolhas!$A:$E,5,FALSE),"")</f>
        <v>2230</v>
      </c>
      <c r="O441">
        <f>IFERROR(VLOOKUP(CONCATENATE($C441,$D441,O$1,$E441),AuxFolhas!$A:$E,5,FALSE),"")</f>
        <v>2230</v>
      </c>
      <c r="P441" t="str">
        <f>IFERROR(VLOOKUP(CONCATENATE($C441,$D441,P$1,$E441),AuxFolhas!$A:$E,5,FALSE),"")</f>
        <v/>
      </c>
      <c r="Q441" t="str">
        <f>IFERROR(VLOOKUP(CONCATENATE($C441,$D441,Q$1,$E441),AuxFolhas!$A:$E,5,FALSE),"")</f>
        <v/>
      </c>
      <c r="R441" t="str">
        <f>IFERROR(VLOOKUP(CONCATENATE($C441,$D441,R$1,$E441),AuxFolhas!$A:$E,5,FALSE),"")</f>
        <v/>
      </c>
      <c r="S441" t="str">
        <f>IFERROR(VLOOKUP(CONCATENATE($C441,$D441,S$1,$E441),AuxFolhas!$A:$E,5,FALSE),"")</f>
        <v/>
      </c>
      <c r="T441" t="str">
        <f>IFERROR(VLOOKUP(CONCATENATE($C441,$D441,T$1,$E441),AuxFolhas!$A:$E,5,FALSE),"")</f>
        <v/>
      </c>
      <c r="U441">
        <f t="shared" si="27"/>
        <v>1</v>
      </c>
    </row>
    <row r="442" spans="1:21" hidden="1">
      <c r="A442" t="str">
        <f t="shared" si="29"/>
        <v>17.1-31</v>
      </c>
      <c r="B442">
        <f t="shared" si="30"/>
        <v>31</v>
      </c>
      <c r="C442">
        <v>17</v>
      </c>
      <c r="D442" t="s">
        <v>1412</v>
      </c>
      <c r="E442" t="s">
        <v>1162</v>
      </c>
      <c r="F442" t="s">
        <v>1163</v>
      </c>
      <c r="H442">
        <f t="shared" si="28"/>
        <v>39360</v>
      </c>
      <c r="I442">
        <f>IFERROR(VLOOKUP(CONCATENATE($C442,$D442,I$1,$E442),AuxFolhas!$A:$E,5,FALSE),"")</f>
        <v>3280</v>
      </c>
      <c r="J442">
        <f>IFERROR(VLOOKUP(CONCATENATE($C442,$D442,J$1,$E442),AuxFolhas!$A:$E,5,FALSE),"")</f>
        <v>3280</v>
      </c>
      <c r="K442">
        <f>IFERROR(VLOOKUP(CONCATENATE($C442,$D442,K$1,$E442),AuxFolhas!$A:$E,5,FALSE),"")</f>
        <v>3280</v>
      </c>
      <c r="L442">
        <f>IFERROR(VLOOKUP(CONCATENATE($C442,$D442,L$1,$E442),AuxFolhas!$A:$E,5,FALSE),"")</f>
        <v>3280</v>
      </c>
      <c r="M442">
        <f>IFERROR(VLOOKUP(CONCATENATE($C442,$D442,M$1,$E442),AuxFolhas!$A:$E,5,FALSE),"")</f>
        <v>3280</v>
      </c>
      <c r="N442">
        <f>IFERROR(VLOOKUP(CONCATENATE($C442,$D442,N$1,$E442),AuxFolhas!$A:$E,5,FALSE),"")</f>
        <v>3280</v>
      </c>
      <c r="O442">
        <f>IFERROR(VLOOKUP(CONCATENATE($C442,$D442,O$1,$E442),AuxFolhas!$A:$E,5,FALSE),"")</f>
        <v>3280</v>
      </c>
      <c r="P442">
        <f>IFERROR(VLOOKUP(CONCATENATE($C442,$D442,P$1,$E442),AuxFolhas!$A:$E,5,FALSE),"")</f>
        <v>3280</v>
      </c>
      <c r="Q442">
        <f>IFERROR(VLOOKUP(CONCATENATE($C442,$D442,Q$1,$E442),AuxFolhas!$A:$E,5,FALSE),"")</f>
        <v>3280</v>
      </c>
      <c r="R442">
        <f>IFERROR(VLOOKUP(CONCATENATE($C442,$D442,R$1,$E442),AuxFolhas!$A:$E,5,FALSE),"")</f>
        <v>3280</v>
      </c>
      <c r="S442">
        <f>IFERROR(VLOOKUP(CONCATENATE($C442,$D442,S$1,$E442),AuxFolhas!$A:$E,5,FALSE),"")</f>
        <v>3280</v>
      </c>
      <c r="T442">
        <f>IFERROR(VLOOKUP(CONCATENATE($C442,$D442,T$1,$E442),AuxFolhas!$A:$E,5,FALSE),"")</f>
        <v>3280</v>
      </c>
      <c r="U442">
        <f t="shared" si="27"/>
        <v>1</v>
      </c>
    </row>
    <row r="443" spans="1:21" hidden="1">
      <c r="A443" t="str">
        <f t="shared" si="29"/>
        <v>17.1-32</v>
      </c>
      <c r="B443">
        <f t="shared" si="30"/>
        <v>32</v>
      </c>
      <c r="C443">
        <v>17</v>
      </c>
      <c r="D443" t="s">
        <v>2396</v>
      </c>
      <c r="E443" t="s">
        <v>1162</v>
      </c>
      <c r="F443" t="s">
        <v>1163</v>
      </c>
      <c r="H443">
        <f t="shared" si="28"/>
        <v>32800</v>
      </c>
      <c r="I443" t="str">
        <f>IFERROR(VLOOKUP(CONCATENATE($C443,$D443,I$1,$E443),AuxFolhas!$A:$E,5,FALSE),"")</f>
        <v/>
      </c>
      <c r="J443" t="str">
        <f>IFERROR(VLOOKUP(CONCATENATE($C443,$D443,J$1,$E443),AuxFolhas!$A:$E,5,FALSE),"")</f>
        <v/>
      </c>
      <c r="K443">
        <f>IFERROR(VLOOKUP(CONCATENATE($C443,$D443,K$1,$E443),AuxFolhas!$A:$E,5,FALSE),"")</f>
        <v>3280</v>
      </c>
      <c r="L443">
        <f>IFERROR(VLOOKUP(CONCATENATE($C443,$D443,L$1,$E443),AuxFolhas!$A:$E,5,FALSE),"")</f>
        <v>3280</v>
      </c>
      <c r="M443">
        <f>IFERROR(VLOOKUP(CONCATENATE($C443,$D443,M$1,$E443),AuxFolhas!$A:$E,5,FALSE),"")</f>
        <v>3280</v>
      </c>
      <c r="N443">
        <f>IFERROR(VLOOKUP(CONCATENATE($C443,$D443,N$1,$E443),AuxFolhas!$A:$E,5,FALSE),"")</f>
        <v>3280</v>
      </c>
      <c r="O443">
        <f>IFERROR(VLOOKUP(CONCATENATE($C443,$D443,O$1,$E443),AuxFolhas!$A:$E,5,FALSE),"")</f>
        <v>3280</v>
      </c>
      <c r="P443">
        <f>IFERROR(VLOOKUP(CONCATENATE($C443,$D443,P$1,$E443),AuxFolhas!$A:$E,5,FALSE),"")</f>
        <v>3280</v>
      </c>
      <c r="Q443">
        <f>IFERROR(VLOOKUP(CONCATENATE($C443,$D443,Q$1,$E443),AuxFolhas!$A:$E,5,FALSE),"")</f>
        <v>3280</v>
      </c>
      <c r="R443">
        <f>IFERROR(VLOOKUP(CONCATENATE($C443,$D443,R$1,$E443),AuxFolhas!$A:$E,5,FALSE),"")</f>
        <v>3280</v>
      </c>
      <c r="S443">
        <f>IFERROR(VLOOKUP(CONCATENATE($C443,$D443,S$1,$E443),AuxFolhas!$A:$E,5,FALSE),"")</f>
        <v>3280</v>
      </c>
      <c r="T443">
        <f>IFERROR(VLOOKUP(CONCATENATE($C443,$D443,T$1,$E443),AuxFolhas!$A:$E,5,FALSE),"")</f>
        <v>3280</v>
      </c>
      <c r="U443">
        <f t="shared" si="27"/>
        <v>1</v>
      </c>
    </row>
    <row r="444" spans="1:21" hidden="1">
      <c r="A444" t="str">
        <f t="shared" si="29"/>
        <v>17.1-33</v>
      </c>
      <c r="B444">
        <f t="shared" si="30"/>
        <v>33</v>
      </c>
      <c r="C444">
        <v>17</v>
      </c>
      <c r="D444" t="s">
        <v>1413</v>
      </c>
      <c r="E444" t="s">
        <v>1162</v>
      </c>
      <c r="F444" t="s">
        <v>1163</v>
      </c>
      <c r="H444">
        <f t="shared" si="28"/>
        <v>39360</v>
      </c>
      <c r="I444">
        <f>IFERROR(VLOOKUP(CONCATENATE($C444,$D444,I$1,$E444),AuxFolhas!$A:$E,5,FALSE),"")</f>
        <v>3280</v>
      </c>
      <c r="J444">
        <f>IFERROR(VLOOKUP(CONCATENATE($C444,$D444,J$1,$E444),AuxFolhas!$A:$E,5,FALSE),"")</f>
        <v>3280</v>
      </c>
      <c r="K444">
        <f>IFERROR(VLOOKUP(CONCATENATE($C444,$D444,K$1,$E444),AuxFolhas!$A:$E,5,FALSE),"")</f>
        <v>3280</v>
      </c>
      <c r="L444">
        <f>IFERROR(VLOOKUP(CONCATENATE($C444,$D444,L$1,$E444),AuxFolhas!$A:$E,5,FALSE),"")</f>
        <v>3280</v>
      </c>
      <c r="M444">
        <f>IFERROR(VLOOKUP(CONCATENATE($C444,$D444,M$1,$E444),AuxFolhas!$A:$E,5,FALSE),"")</f>
        <v>3280</v>
      </c>
      <c r="N444">
        <f>IFERROR(VLOOKUP(CONCATENATE($C444,$D444,N$1,$E444),AuxFolhas!$A:$E,5,FALSE),"")</f>
        <v>3280</v>
      </c>
      <c r="O444">
        <f>IFERROR(VLOOKUP(CONCATENATE($C444,$D444,O$1,$E444),AuxFolhas!$A:$E,5,FALSE),"")</f>
        <v>3280</v>
      </c>
      <c r="P444">
        <f>IFERROR(VLOOKUP(CONCATENATE($C444,$D444,P$1,$E444),AuxFolhas!$A:$E,5,FALSE),"")</f>
        <v>3280</v>
      </c>
      <c r="Q444">
        <f>IFERROR(VLOOKUP(CONCATENATE($C444,$D444,Q$1,$E444),AuxFolhas!$A:$E,5,FALSE),"")</f>
        <v>3280</v>
      </c>
      <c r="R444">
        <f>IFERROR(VLOOKUP(CONCATENATE($C444,$D444,R$1,$E444),AuxFolhas!$A:$E,5,FALSE),"")</f>
        <v>3280</v>
      </c>
      <c r="S444">
        <f>IFERROR(VLOOKUP(CONCATENATE($C444,$D444,S$1,$E444),AuxFolhas!$A:$E,5,FALSE),"")</f>
        <v>3280</v>
      </c>
      <c r="T444">
        <f>IFERROR(VLOOKUP(CONCATENATE($C444,$D444,T$1,$E444),AuxFolhas!$A:$E,5,FALSE),"")</f>
        <v>3280</v>
      </c>
      <c r="U444">
        <f t="shared" si="27"/>
        <v>1</v>
      </c>
    </row>
    <row r="445" spans="1:21" hidden="1">
      <c r="A445" t="str">
        <f t="shared" si="29"/>
        <v>17.1-34</v>
      </c>
      <c r="B445">
        <f t="shared" si="30"/>
        <v>34</v>
      </c>
      <c r="C445">
        <v>17</v>
      </c>
      <c r="D445" t="s">
        <v>2404</v>
      </c>
      <c r="E445" t="s">
        <v>1165</v>
      </c>
      <c r="F445" t="s">
        <v>1163</v>
      </c>
      <c r="H445">
        <f t="shared" si="28"/>
        <v>61100</v>
      </c>
      <c r="I445" t="str">
        <f>IFERROR(VLOOKUP(CONCATENATE($C445,$D445,I$1,$E445),AuxFolhas!$A:$E,5,FALSE),"")</f>
        <v/>
      </c>
      <c r="J445" t="str">
        <f>IFERROR(VLOOKUP(CONCATENATE($C445,$D445,J$1,$E445),AuxFolhas!$A:$E,5,FALSE),"")</f>
        <v/>
      </c>
      <c r="K445">
        <f>IFERROR(VLOOKUP(CONCATENATE($C445,$D445,K$1,$E445),AuxFolhas!$A:$E,5,FALSE),"")</f>
        <v>6110</v>
      </c>
      <c r="L445">
        <f>IFERROR(VLOOKUP(CONCATENATE($C445,$D445,L$1,$E445),AuxFolhas!$A:$E,5,FALSE),"")</f>
        <v>6110</v>
      </c>
      <c r="M445">
        <f>IFERROR(VLOOKUP(CONCATENATE($C445,$D445,M$1,$E445),AuxFolhas!$A:$E,5,FALSE),"")</f>
        <v>6110</v>
      </c>
      <c r="N445">
        <f>IFERROR(VLOOKUP(CONCATENATE($C445,$D445,N$1,$E445),AuxFolhas!$A:$E,5,FALSE),"")</f>
        <v>6110</v>
      </c>
      <c r="O445">
        <f>IFERROR(VLOOKUP(CONCATENATE($C445,$D445,O$1,$E445),AuxFolhas!$A:$E,5,FALSE),"")</f>
        <v>6110</v>
      </c>
      <c r="P445">
        <f>IFERROR(VLOOKUP(CONCATENATE($C445,$D445,P$1,$E445),AuxFolhas!$A:$E,5,FALSE),"")</f>
        <v>6110</v>
      </c>
      <c r="Q445">
        <f>IFERROR(VLOOKUP(CONCATENATE($C445,$D445,Q$1,$E445),AuxFolhas!$A:$E,5,FALSE),"")</f>
        <v>6110</v>
      </c>
      <c r="R445">
        <f>IFERROR(VLOOKUP(CONCATENATE($C445,$D445,R$1,$E445),AuxFolhas!$A:$E,5,FALSE),"")</f>
        <v>6110</v>
      </c>
      <c r="S445">
        <f>IFERROR(VLOOKUP(CONCATENATE($C445,$D445,S$1,$E445),AuxFolhas!$A:$E,5,FALSE),"")</f>
        <v>6110</v>
      </c>
      <c r="T445">
        <f>IFERROR(VLOOKUP(CONCATENATE($C445,$D445,T$1,$E445),AuxFolhas!$A:$E,5,FALSE),"")</f>
        <v>6110</v>
      </c>
      <c r="U445">
        <f t="shared" si="27"/>
        <v>1</v>
      </c>
    </row>
    <row r="446" spans="1:21" hidden="1">
      <c r="A446" t="str">
        <f t="shared" si="29"/>
        <v>17.1-35</v>
      </c>
      <c r="B446">
        <f t="shared" si="30"/>
        <v>35</v>
      </c>
      <c r="C446">
        <v>17</v>
      </c>
      <c r="D446" t="s">
        <v>1411</v>
      </c>
      <c r="E446" t="s">
        <v>1117</v>
      </c>
      <c r="F446" t="s">
        <v>1159</v>
      </c>
      <c r="H446">
        <f t="shared" si="28"/>
        <v>9840</v>
      </c>
      <c r="I446">
        <f>IFERROR(VLOOKUP(CONCATENATE($C446,$D446,I$1,$E446),AuxFolhas!$A:$E,5,FALSE),"")</f>
        <v>820</v>
      </c>
      <c r="J446">
        <f>IFERROR(VLOOKUP(CONCATENATE($C446,$D446,J$1,$E446),AuxFolhas!$A:$E,5,FALSE),"")</f>
        <v>820</v>
      </c>
      <c r="K446">
        <f>IFERROR(VLOOKUP(CONCATENATE($C446,$D446,K$1,$E446),AuxFolhas!$A:$E,5,FALSE),"")</f>
        <v>820</v>
      </c>
      <c r="L446">
        <f>IFERROR(VLOOKUP(CONCATENATE($C446,$D446,L$1,$E446),AuxFolhas!$A:$E,5,FALSE),"")</f>
        <v>820</v>
      </c>
      <c r="M446">
        <f>IFERROR(VLOOKUP(CONCATENATE($C446,$D446,M$1,$E446),AuxFolhas!$A:$E,5,FALSE),"")</f>
        <v>820</v>
      </c>
      <c r="N446">
        <f>IFERROR(VLOOKUP(CONCATENATE($C446,$D446,N$1,$E446),AuxFolhas!$A:$E,5,FALSE),"")</f>
        <v>820</v>
      </c>
      <c r="O446">
        <f>IFERROR(VLOOKUP(CONCATENATE($C446,$D446,O$1,$E446),AuxFolhas!$A:$E,5,FALSE),"")</f>
        <v>820</v>
      </c>
      <c r="P446">
        <f>IFERROR(VLOOKUP(CONCATENATE($C446,$D446,P$1,$E446),AuxFolhas!$A:$E,5,FALSE),"")</f>
        <v>820</v>
      </c>
      <c r="Q446">
        <f>IFERROR(VLOOKUP(CONCATENATE($C446,$D446,Q$1,$E446),AuxFolhas!$A:$E,5,FALSE),"")</f>
        <v>820</v>
      </c>
      <c r="R446">
        <f>IFERROR(VLOOKUP(CONCATENATE($C446,$D446,R$1,$E446),AuxFolhas!$A:$E,5,FALSE),"")</f>
        <v>820</v>
      </c>
      <c r="S446">
        <f>IFERROR(VLOOKUP(CONCATENATE($C446,$D446,S$1,$E446),AuxFolhas!$A:$E,5,FALSE),"")</f>
        <v>820</v>
      </c>
      <c r="T446">
        <f>IFERROR(VLOOKUP(CONCATENATE($C446,$D446,T$1,$E446),AuxFolhas!$A:$E,5,FALSE),"")</f>
        <v>820</v>
      </c>
      <c r="U446">
        <f t="shared" si="27"/>
        <v>1</v>
      </c>
    </row>
    <row r="447" spans="1:21" hidden="1">
      <c r="A447" t="str">
        <f t="shared" si="29"/>
        <v>17.1-36</v>
      </c>
      <c r="B447">
        <f t="shared" si="30"/>
        <v>36</v>
      </c>
      <c r="C447">
        <v>17</v>
      </c>
      <c r="D447" t="s">
        <v>1430</v>
      </c>
      <c r="E447" t="s">
        <v>1115</v>
      </c>
      <c r="F447" t="s">
        <v>1159</v>
      </c>
      <c r="H447">
        <f t="shared" si="28"/>
        <v>93000</v>
      </c>
      <c r="I447">
        <f>IFERROR(VLOOKUP(CONCATENATE($C447,$D447,I$1,$E447),AuxFolhas!$A:$E,5,FALSE),"")</f>
        <v>7750</v>
      </c>
      <c r="J447">
        <f>IFERROR(VLOOKUP(CONCATENATE($C447,$D447,J$1,$E447),AuxFolhas!$A:$E,5,FALSE),"")</f>
        <v>7750</v>
      </c>
      <c r="K447">
        <f>IFERROR(VLOOKUP(CONCATENATE($C447,$D447,K$1,$E447),AuxFolhas!$A:$E,5,FALSE),"")</f>
        <v>7750</v>
      </c>
      <c r="L447">
        <f>IFERROR(VLOOKUP(CONCATENATE($C447,$D447,L$1,$E447),AuxFolhas!$A:$E,5,FALSE),"")</f>
        <v>7750</v>
      </c>
      <c r="M447">
        <f>IFERROR(VLOOKUP(CONCATENATE($C447,$D447,M$1,$E447),AuxFolhas!$A:$E,5,FALSE),"")</f>
        <v>7750</v>
      </c>
      <c r="N447">
        <f>IFERROR(VLOOKUP(CONCATENATE($C447,$D447,N$1,$E447),AuxFolhas!$A:$E,5,FALSE),"")</f>
        <v>7750</v>
      </c>
      <c r="O447">
        <f>IFERROR(VLOOKUP(CONCATENATE($C447,$D447,O$1,$E447),AuxFolhas!$A:$E,5,FALSE),"")</f>
        <v>7750</v>
      </c>
      <c r="P447">
        <f>IFERROR(VLOOKUP(CONCATENATE($C447,$D447,P$1,$E447),AuxFolhas!$A:$E,5,FALSE),"")</f>
        <v>7750</v>
      </c>
      <c r="Q447">
        <f>IFERROR(VLOOKUP(CONCATENATE($C447,$D447,Q$1,$E447),AuxFolhas!$A:$E,5,FALSE),"")</f>
        <v>7750</v>
      </c>
      <c r="R447">
        <f>IFERROR(VLOOKUP(CONCATENATE($C447,$D447,R$1,$E447),AuxFolhas!$A:$E,5,FALSE),"")</f>
        <v>7750</v>
      </c>
      <c r="S447">
        <f>IFERROR(VLOOKUP(CONCATENATE($C447,$D447,S$1,$E447),AuxFolhas!$A:$E,5,FALSE),"")</f>
        <v>7750</v>
      </c>
      <c r="T447">
        <f>IFERROR(VLOOKUP(CONCATENATE($C447,$D447,T$1,$E447),AuxFolhas!$A:$E,5,FALSE),"")</f>
        <v>7750</v>
      </c>
      <c r="U447">
        <f t="shared" si="27"/>
        <v>1</v>
      </c>
    </row>
    <row r="448" spans="1:21">
      <c r="A448" t="str">
        <f t="shared" si="29"/>
        <v>17.1-37</v>
      </c>
      <c r="B448">
        <f t="shared" si="30"/>
        <v>37</v>
      </c>
      <c r="C448">
        <v>17</v>
      </c>
      <c r="D448" t="s">
        <v>2163</v>
      </c>
      <c r="E448" t="s">
        <v>1113</v>
      </c>
      <c r="F448" t="s">
        <v>1159</v>
      </c>
      <c r="H448">
        <f t="shared" si="28"/>
        <v>33600</v>
      </c>
      <c r="I448">
        <f>IFERROR(VLOOKUP(CONCATENATE($C448,$D448,I$1,$E448),AuxFolhas!$A:$E,5,FALSE),"")</f>
        <v>2800</v>
      </c>
      <c r="J448">
        <f>IFERROR(VLOOKUP(CONCATENATE($C448,$D448,J$1,$E448),AuxFolhas!$A:$E,5,FALSE),"")</f>
        <v>2800</v>
      </c>
      <c r="K448">
        <f>IFERROR(VLOOKUP(CONCATENATE($C448,$D448,K$1,$E448),AuxFolhas!$A:$E,5,FALSE),"")</f>
        <v>2800</v>
      </c>
      <c r="L448">
        <f>IFERROR(VLOOKUP(CONCATENATE($C448,$D448,L$1,$E448),AuxFolhas!$A:$E,5,FALSE),"")</f>
        <v>2800</v>
      </c>
      <c r="M448">
        <f>IFERROR(VLOOKUP(CONCATENATE($C448,$D448,M$1,$E448),AuxFolhas!$A:$E,5,FALSE),"")</f>
        <v>2800</v>
      </c>
      <c r="N448">
        <f>IFERROR(VLOOKUP(CONCATENATE($C448,$D448,N$1,$E448),AuxFolhas!$A:$E,5,FALSE),"")</f>
        <v>2800</v>
      </c>
      <c r="O448">
        <f>IFERROR(VLOOKUP(CONCATENATE($C448,$D448,O$1,$E448),AuxFolhas!$A:$E,5,FALSE),"")</f>
        <v>2800</v>
      </c>
      <c r="P448">
        <f>IFERROR(VLOOKUP(CONCATENATE($C448,$D448,P$1,$E448),AuxFolhas!$A:$E,5,FALSE),"")</f>
        <v>2800</v>
      </c>
      <c r="Q448">
        <f>IFERROR(VLOOKUP(CONCATENATE($C448,$D448,Q$1,$E448),AuxFolhas!$A:$E,5,FALSE),"")</f>
        <v>2800</v>
      </c>
      <c r="R448">
        <f>IFERROR(VLOOKUP(CONCATENATE($C448,$D448,R$1,$E448),AuxFolhas!$A:$E,5,FALSE),"")</f>
        <v>2800</v>
      </c>
      <c r="S448">
        <f>IFERROR(VLOOKUP(CONCATENATE($C448,$D448,S$1,$E448),AuxFolhas!$A:$E,5,FALSE),"")</f>
        <v>2800</v>
      </c>
      <c r="T448">
        <f>IFERROR(VLOOKUP(CONCATENATE($C448,$D448,T$1,$E448),AuxFolhas!$A:$E,5,FALSE),"")</f>
        <v>2800</v>
      </c>
      <c r="U448">
        <f t="shared" si="27"/>
        <v>1</v>
      </c>
    </row>
    <row r="449" spans="1:21" hidden="1">
      <c r="A449" t="str">
        <f t="shared" si="29"/>
        <v>18.1-1</v>
      </c>
      <c r="B449">
        <f t="shared" si="30"/>
        <v>1</v>
      </c>
      <c r="C449">
        <v>18</v>
      </c>
      <c r="D449" t="s">
        <v>2405</v>
      </c>
      <c r="E449" t="s">
        <v>1112</v>
      </c>
      <c r="F449" t="s">
        <v>1163</v>
      </c>
      <c r="H449">
        <f t="shared" si="28"/>
        <v>5400</v>
      </c>
      <c r="I449">
        <f>IFERROR(VLOOKUP(CONCATENATE($C449,$D449,I$1,$E449),AuxFolhas!$A:$E,5,FALSE),"")</f>
        <v>600</v>
      </c>
      <c r="J449">
        <f>IFERROR(VLOOKUP(CONCATENATE($C449,$D449,J$1,$E449),AuxFolhas!$A:$E,5,FALSE),"")</f>
        <v>600</v>
      </c>
      <c r="K449">
        <f>IFERROR(VLOOKUP(CONCATENATE($C449,$D449,K$1,$E449),AuxFolhas!$A:$E,5,FALSE),"")</f>
        <v>600</v>
      </c>
      <c r="L449">
        <f>IFERROR(VLOOKUP(CONCATENATE($C449,$D449,L$1,$E449),AuxFolhas!$A:$E,5,FALSE),"")</f>
        <v>600</v>
      </c>
      <c r="M449">
        <f>IFERROR(VLOOKUP(CONCATENATE($C449,$D449,M$1,$E449),AuxFolhas!$A:$E,5,FALSE),"")</f>
        <v>600</v>
      </c>
      <c r="N449">
        <f>IFERROR(VLOOKUP(CONCATENATE($C449,$D449,N$1,$E449),AuxFolhas!$A:$E,5,FALSE),"")</f>
        <v>600</v>
      </c>
      <c r="O449">
        <f>IFERROR(VLOOKUP(CONCATENATE($C449,$D449,O$1,$E449),AuxFolhas!$A:$E,5,FALSE),"")</f>
        <v>600</v>
      </c>
      <c r="P449">
        <f>IFERROR(VLOOKUP(CONCATENATE($C449,$D449,P$1,$E449),AuxFolhas!$A:$E,5,FALSE),"")</f>
        <v>600</v>
      </c>
      <c r="Q449">
        <f>IFERROR(VLOOKUP(CONCATENATE($C449,$D449,Q$1,$E449),AuxFolhas!$A:$E,5,FALSE),"")</f>
        <v>600</v>
      </c>
      <c r="R449" t="str">
        <f>IFERROR(VLOOKUP(CONCATENATE($C449,$D449,R$1,$E449),AuxFolhas!$A:$E,5,FALSE),"")</f>
        <v/>
      </c>
      <c r="S449" t="str">
        <f>IFERROR(VLOOKUP(CONCATENATE($C449,$D449,S$1,$E449),AuxFolhas!$A:$E,5,FALSE),"")</f>
        <v/>
      </c>
      <c r="T449" t="str">
        <f>IFERROR(VLOOKUP(CONCATENATE($C449,$D449,T$1,$E449),AuxFolhas!$A:$E,5,FALSE),"")</f>
        <v/>
      </c>
      <c r="U449">
        <f t="shared" si="27"/>
        <v>1</v>
      </c>
    </row>
    <row r="450" spans="1:21" hidden="1">
      <c r="A450" t="str">
        <f t="shared" si="29"/>
        <v>18.1-2</v>
      </c>
      <c r="B450">
        <f t="shared" si="30"/>
        <v>2</v>
      </c>
      <c r="C450">
        <v>18</v>
      </c>
      <c r="D450" t="s">
        <v>2406</v>
      </c>
      <c r="E450" t="s">
        <v>1112</v>
      </c>
      <c r="F450" t="s">
        <v>1163</v>
      </c>
      <c r="H450">
        <f t="shared" si="28"/>
        <v>6600</v>
      </c>
      <c r="I450" t="str">
        <f>IFERROR(VLOOKUP(CONCATENATE($C450,$D450,I$1,$E450),AuxFolhas!$A:$E,5,FALSE),"")</f>
        <v/>
      </c>
      <c r="J450">
        <f>IFERROR(VLOOKUP(CONCATENATE($C450,$D450,J$1,$E450),AuxFolhas!$A:$E,5,FALSE),"")</f>
        <v>600</v>
      </c>
      <c r="K450">
        <f>IFERROR(VLOOKUP(CONCATENATE($C450,$D450,K$1,$E450),AuxFolhas!$A:$E,5,FALSE),"")</f>
        <v>600</v>
      </c>
      <c r="L450">
        <f>IFERROR(VLOOKUP(CONCATENATE($C450,$D450,L$1,$E450),AuxFolhas!$A:$E,5,FALSE),"")</f>
        <v>600</v>
      </c>
      <c r="M450">
        <f>IFERROR(VLOOKUP(CONCATENATE($C450,$D450,M$1,$E450),AuxFolhas!$A:$E,5,FALSE),"")</f>
        <v>600</v>
      </c>
      <c r="N450">
        <f>IFERROR(VLOOKUP(CONCATENATE($C450,$D450,N$1,$E450),AuxFolhas!$A:$E,5,FALSE),"")</f>
        <v>600</v>
      </c>
      <c r="O450">
        <f>IFERROR(VLOOKUP(CONCATENATE($C450,$D450,O$1,$E450),AuxFolhas!$A:$E,5,FALSE),"")</f>
        <v>600</v>
      </c>
      <c r="P450">
        <f>IFERROR(VLOOKUP(CONCATENATE($C450,$D450,P$1,$E450),AuxFolhas!$A:$E,5,FALSE),"")</f>
        <v>600</v>
      </c>
      <c r="Q450">
        <f>IFERROR(VLOOKUP(CONCATENATE($C450,$D450,Q$1,$E450),AuxFolhas!$A:$E,5,FALSE),"")</f>
        <v>600</v>
      </c>
      <c r="R450">
        <f>IFERROR(VLOOKUP(CONCATENATE($C450,$D450,R$1,$E450),AuxFolhas!$A:$E,5,FALSE),"")</f>
        <v>600</v>
      </c>
      <c r="S450">
        <f>IFERROR(VLOOKUP(CONCATENATE($C450,$D450,S$1,$E450),AuxFolhas!$A:$E,5,FALSE),"")</f>
        <v>600</v>
      </c>
      <c r="T450">
        <f>IFERROR(VLOOKUP(CONCATENATE($C450,$D450,T$1,$E450),AuxFolhas!$A:$E,5,FALSE),"")</f>
        <v>600</v>
      </c>
      <c r="U450">
        <f t="shared" ref="U450:U513" si="31">COUNTIF($D:$D,D450)</f>
        <v>1</v>
      </c>
    </row>
    <row r="451" spans="1:21" hidden="1">
      <c r="A451" t="str">
        <f t="shared" si="29"/>
        <v>18.1-3</v>
      </c>
      <c r="B451">
        <f t="shared" si="30"/>
        <v>3</v>
      </c>
      <c r="C451">
        <v>18</v>
      </c>
      <c r="D451" t="s">
        <v>2407</v>
      </c>
      <c r="E451" t="s">
        <v>1112</v>
      </c>
      <c r="F451" t="s">
        <v>1163</v>
      </c>
      <c r="H451">
        <f t="shared" ref="H451:H514" si="32">SUM(I451:T451)</f>
        <v>7200</v>
      </c>
      <c r="I451">
        <f>IFERROR(VLOOKUP(CONCATENATE($C451,$D451,I$1,$E451),AuxFolhas!$A:$E,5,FALSE),"")</f>
        <v>600</v>
      </c>
      <c r="J451">
        <f>IFERROR(VLOOKUP(CONCATENATE($C451,$D451,J$1,$E451),AuxFolhas!$A:$E,5,FALSE),"")</f>
        <v>600</v>
      </c>
      <c r="K451">
        <f>IFERROR(VLOOKUP(CONCATENATE($C451,$D451,K$1,$E451),AuxFolhas!$A:$E,5,FALSE),"")</f>
        <v>600</v>
      </c>
      <c r="L451">
        <f>IFERROR(VLOOKUP(CONCATENATE($C451,$D451,L$1,$E451),AuxFolhas!$A:$E,5,FALSE),"")</f>
        <v>600</v>
      </c>
      <c r="M451">
        <f>IFERROR(VLOOKUP(CONCATENATE($C451,$D451,M$1,$E451),AuxFolhas!$A:$E,5,FALSE),"")</f>
        <v>600</v>
      </c>
      <c r="N451">
        <f>IFERROR(VLOOKUP(CONCATENATE($C451,$D451,N$1,$E451),AuxFolhas!$A:$E,5,FALSE),"")</f>
        <v>600</v>
      </c>
      <c r="O451">
        <f>IFERROR(VLOOKUP(CONCATENATE($C451,$D451,O$1,$E451),AuxFolhas!$A:$E,5,FALSE),"")</f>
        <v>600</v>
      </c>
      <c r="P451">
        <f>IFERROR(VLOOKUP(CONCATENATE($C451,$D451,P$1,$E451),AuxFolhas!$A:$E,5,FALSE),"")</f>
        <v>600</v>
      </c>
      <c r="Q451">
        <f>IFERROR(VLOOKUP(CONCATENATE($C451,$D451,Q$1,$E451),AuxFolhas!$A:$E,5,FALSE),"")</f>
        <v>600</v>
      </c>
      <c r="R451">
        <f>IFERROR(VLOOKUP(CONCATENATE($C451,$D451,R$1,$E451),AuxFolhas!$A:$E,5,FALSE),"")</f>
        <v>600</v>
      </c>
      <c r="S451">
        <f>IFERROR(VLOOKUP(CONCATENATE($C451,$D451,S$1,$E451),AuxFolhas!$A:$E,5,FALSE),"")</f>
        <v>600</v>
      </c>
      <c r="T451">
        <f>IFERROR(VLOOKUP(CONCATENATE($C451,$D451,T$1,$E451),AuxFolhas!$A:$E,5,FALSE),"")</f>
        <v>600</v>
      </c>
      <c r="U451">
        <f t="shared" si="31"/>
        <v>1</v>
      </c>
    </row>
    <row r="452" spans="1:21" hidden="1">
      <c r="A452" t="str">
        <f t="shared" si="29"/>
        <v>18.1-4</v>
      </c>
      <c r="B452">
        <f t="shared" si="30"/>
        <v>4</v>
      </c>
      <c r="C452">
        <v>18</v>
      </c>
      <c r="D452" t="s">
        <v>2408</v>
      </c>
      <c r="E452" t="s">
        <v>1112</v>
      </c>
      <c r="F452" t="s">
        <v>1163</v>
      </c>
      <c r="H452">
        <f t="shared" si="32"/>
        <v>7200</v>
      </c>
      <c r="I452">
        <f>IFERROR(VLOOKUP(CONCATENATE($C452,$D452,I$1,$E452),AuxFolhas!$A:$E,5,FALSE),"")</f>
        <v>600</v>
      </c>
      <c r="J452">
        <f>IFERROR(VLOOKUP(CONCATENATE($C452,$D452,J$1,$E452),AuxFolhas!$A:$E,5,FALSE),"")</f>
        <v>600</v>
      </c>
      <c r="K452">
        <f>IFERROR(VLOOKUP(CONCATENATE($C452,$D452,K$1,$E452),AuxFolhas!$A:$E,5,FALSE),"")</f>
        <v>600</v>
      </c>
      <c r="L452">
        <f>IFERROR(VLOOKUP(CONCATENATE($C452,$D452,L$1,$E452),AuxFolhas!$A:$E,5,FALSE),"")</f>
        <v>600</v>
      </c>
      <c r="M452">
        <f>IFERROR(VLOOKUP(CONCATENATE($C452,$D452,M$1,$E452),AuxFolhas!$A:$E,5,FALSE),"")</f>
        <v>600</v>
      </c>
      <c r="N452">
        <f>IFERROR(VLOOKUP(CONCATENATE($C452,$D452,N$1,$E452),AuxFolhas!$A:$E,5,FALSE),"")</f>
        <v>600</v>
      </c>
      <c r="O452">
        <f>IFERROR(VLOOKUP(CONCATENATE($C452,$D452,O$1,$E452),AuxFolhas!$A:$E,5,FALSE),"")</f>
        <v>600</v>
      </c>
      <c r="P452">
        <f>IFERROR(VLOOKUP(CONCATENATE($C452,$D452,P$1,$E452),AuxFolhas!$A:$E,5,FALSE),"")</f>
        <v>600</v>
      </c>
      <c r="Q452">
        <f>IFERROR(VLOOKUP(CONCATENATE($C452,$D452,Q$1,$E452),AuxFolhas!$A:$E,5,FALSE),"")</f>
        <v>600</v>
      </c>
      <c r="R452">
        <f>IFERROR(VLOOKUP(CONCATENATE($C452,$D452,R$1,$E452),AuxFolhas!$A:$E,5,FALSE),"")</f>
        <v>600</v>
      </c>
      <c r="S452">
        <f>IFERROR(VLOOKUP(CONCATENATE($C452,$D452,S$1,$E452),AuxFolhas!$A:$E,5,FALSE),"")</f>
        <v>600</v>
      </c>
      <c r="T452">
        <f>IFERROR(VLOOKUP(CONCATENATE($C452,$D452,T$1,$E452),AuxFolhas!$A:$E,5,FALSE),"")</f>
        <v>600</v>
      </c>
      <c r="U452">
        <f t="shared" si="31"/>
        <v>1</v>
      </c>
    </row>
    <row r="453" spans="1:21" hidden="1">
      <c r="A453" t="str">
        <f t="shared" si="29"/>
        <v>18.1-5</v>
      </c>
      <c r="B453">
        <f t="shared" si="30"/>
        <v>5</v>
      </c>
      <c r="C453">
        <v>18</v>
      </c>
      <c r="D453" t="s">
        <v>2409</v>
      </c>
      <c r="E453" t="s">
        <v>1112</v>
      </c>
      <c r="F453" t="s">
        <v>1163</v>
      </c>
      <c r="H453">
        <f t="shared" si="32"/>
        <v>7200</v>
      </c>
      <c r="I453">
        <f>IFERROR(VLOOKUP(CONCATENATE($C453,$D453,I$1,$E453),AuxFolhas!$A:$E,5,FALSE),"")</f>
        <v>600</v>
      </c>
      <c r="J453">
        <f>IFERROR(VLOOKUP(CONCATENATE($C453,$D453,J$1,$E453),AuxFolhas!$A:$E,5,FALSE),"")</f>
        <v>600</v>
      </c>
      <c r="K453">
        <f>IFERROR(VLOOKUP(CONCATENATE($C453,$D453,K$1,$E453),AuxFolhas!$A:$E,5,FALSE),"")</f>
        <v>600</v>
      </c>
      <c r="L453">
        <f>IFERROR(VLOOKUP(CONCATENATE($C453,$D453,L$1,$E453),AuxFolhas!$A:$E,5,FALSE),"")</f>
        <v>600</v>
      </c>
      <c r="M453">
        <f>IFERROR(VLOOKUP(CONCATENATE($C453,$D453,M$1,$E453),AuxFolhas!$A:$E,5,FALSE),"")</f>
        <v>600</v>
      </c>
      <c r="N453">
        <f>IFERROR(VLOOKUP(CONCATENATE($C453,$D453,N$1,$E453),AuxFolhas!$A:$E,5,FALSE),"")</f>
        <v>600</v>
      </c>
      <c r="O453">
        <f>IFERROR(VLOOKUP(CONCATENATE($C453,$D453,O$1,$E453),AuxFolhas!$A:$E,5,FALSE),"")</f>
        <v>600</v>
      </c>
      <c r="P453">
        <f>IFERROR(VLOOKUP(CONCATENATE($C453,$D453,P$1,$E453),AuxFolhas!$A:$E,5,FALSE),"")</f>
        <v>600</v>
      </c>
      <c r="Q453">
        <f>IFERROR(VLOOKUP(CONCATENATE($C453,$D453,Q$1,$E453),AuxFolhas!$A:$E,5,FALSE),"")</f>
        <v>600</v>
      </c>
      <c r="R453">
        <f>IFERROR(VLOOKUP(CONCATENATE($C453,$D453,R$1,$E453),AuxFolhas!$A:$E,5,FALSE),"")</f>
        <v>600</v>
      </c>
      <c r="S453">
        <f>IFERROR(VLOOKUP(CONCATENATE($C453,$D453,S$1,$E453),AuxFolhas!$A:$E,5,FALSE),"")</f>
        <v>600</v>
      </c>
      <c r="T453">
        <f>IFERROR(VLOOKUP(CONCATENATE($C453,$D453,T$1,$E453),AuxFolhas!$A:$E,5,FALSE),"")</f>
        <v>600</v>
      </c>
      <c r="U453">
        <f t="shared" si="31"/>
        <v>1</v>
      </c>
    </row>
    <row r="454" spans="1:21" hidden="1">
      <c r="A454" t="str">
        <f t="shared" si="29"/>
        <v>18.1-6</v>
      </c>
      <c r="B454">
        <f t="shared" si="30"/>
        <v>6</v>
      </c>
      <c r="C454">
        <v>18</v>
      </c>
      <c r="D454" t="s">
        <v>1435</v>
      </c>
      <c r="E454" t="s">
        <v>1112</v>
      </c>
      <c r="F454" t="s">
        <v>1163</v>
      </c>
      <c r="H454">
        <f t="shared" si="32"/>
        <v>3600</v>
      </c>
      <c r="I454">
        <f>IFERROR(VLOOKUP(CONCATENATE($C454,$D454,I$1,$E454),AuxFolhas!$A:$E,5,FALSE),"")</f>
        <v>600</v>
      </c>
      <c r="J454">
        <f>IFERROR(VLOOKUP(CONCATENATE($C454,$D454,J$1,$E454),AuxFolhas!$A:$E,5,FALSE),"")</f>
        <v>600</v>
      </c>
      <c r="K454">
        <f>IFERROR(VLOOKUP(CONCATENATE($C454,$D454,K$1,$E454),AuxFolhas!$A:$E,5,FALSE),"")</f>
        <v>600</v>
      </c>
      <c r="L454">
        <f>IFERROR(VLOOKUP(CONCATENATE($C454,$D454,L$1,$E454),AuxFolhas!$A:$E,5,FALSE),"")</f>
        <v>600</v>
      </c>
      <c r="M454">
        <f>IFERROR(VLOOKUP(CONCATENATE($C454,$D454,M$1,$E454),AuxFolhas!$A:$E,5,FALSE),"")</f>
        <v>600</v>
      </c>
      <c r="N454">
        <f>IFERROR(VLOOKUP(CONCATENATE($C454,$D454,N$1,$E454),AuxFolhas!$A:$E,5,FALSE),"")</f>
        <v>600</v>
      </c>
      <c r="O454" t="str">
        <f>IFERROR(VLOOKUP(CONCATENATE($C454,$D454,O$1,$E454),AuxFolhas!$A:$E,5,FALSE),"")</f>
        <v/>
      </c>
      <c r="P454" t="str">
        <f>IFERROR(VLOOKUP(CONCATENATE($C454,$D454,P$1,$E454),AuxFolhas!$A:$E,5,FALSE),"")</f>
        <v/>
      </c>
      <c r="Q454" t="str">
        <f>IFERROR(VLOOKUP(CONCATENATE($C454,$D454,Q$1,$E454),AuxFolhas!$A:$E,5,FALSE),"")</f>
        <v/>
      </c>
      <c r="R454" t="str">
        <f>IFERROR(VLOOKUP(CONCATENATE($C454,$D454,R$1,$E454),AuxFolhas!$A:$E,5,FALSE),"")</f>
        <v/>
      </c>
      <c r="S454" t="str">
        <f>IFERROR(VLOOKUP(CONCATENATE($C454,$D454,S$1,$E454),AuxFolhas!$A:$E,5,FALSE),"")</f>
        <v/>
      </c>
      <c r="T454" t="str">
        <f>IFERROR(VLOOKUP(CONCATENATE($C454,$D454,T$1,$E454),AuxFolhas!$A:$E,5,FALSE),"")</f>
        <v/>
      </c>
      <c r="U454">
        <f t="shared" si="31"/>
        <v>1</v>
      </c>
    </row>
    <row r="455" spans="1:21" hidden="1">
      <c r="A455" t="str">
        <f t="shared" si="29"/>
        <v>18.1-7</v>
      </c>
      <c r="B455">
        <f t="shared" si="30"/>
        <v>7</v>
      </c>
      <c r="C455">
        <v>18</v>
      </c>
      <c r="D455" t="s">
        <v>2410</v>
      </c>
      <c r="E455" t="s">
        <v>1112</v>
      </c>
      <c r="F455" t="s">
        <v>1163</v>
      </c>
      <c r="H455">
        <f t="shared" si="32"/>
        <v>6000</v>
      </c>
      <c r="I455" t="str">
        <f>IFERROR(VLOOKUP(CONCATENATE($C455,$D455,I$1,$E455),AuxFolhas!$A:$E,5,FALSE),"")</f>
        <v/>
      </c>
      <c r="J455" t="str">
        <f>IFERROR(VLOOKUP(CONCATENATE($C455,$D455,J$1,$E455),AuxFolhas!$A:$E,5,FALSE),"")</f>
        <v/>
      </c>
      <c r="K455">
        <f>IFERROR(VLOOKUP(CONCATENATE($C455,$D455,K$1,$E455),AuxFolhas!$A:$E,5,FALSE),"")</f>
        <v>600</v>
      </c>
      <c r="L455">
        <f>IFERROR(VLOOKUP(CONCATENATE($C455,$D455,L$1,$E455),AuxFolhas!$A:$E,5,FALSE),"")</f>
        <v>600</v>
      </c>
      <c r="M455">
        <f>IFERROR(VLOOKUP(CONCATENATE($C455,$D455,M$1,$E455),AuxFolhas!$A:$E,5,FALSE),"")</f>
        <v>600</v>
      </c>
      <c r="N455">
        <f>IFERROR(VLOOKUP(CONCATENATE($C455,$D455,N$1,$E455),AuxFolhas!$A:$E,5,FALSE),"")</f>
        <v>600</v>
      </c>
      <c r="O455">
        <f>IFERROR(VLOOKUP(CONCATENATE($C455,$D455,O$1,$E455),AuxFolhas!$A:$E,5,FALSE),"")</f>
        <v>600</v>
      </c>
      <c r="P455">
        <f>IFERROR(VLOOKUP(CONCATENATE($C455,$D455,P$1,$E455),AuxFolhas!$A:$E,5,FALSE),"")</f>
        <v>600</v>
      </c>
      <c r="Q455">
        <f>IFERROR(VLOOKUP(CONCATENATE($C455,$D455,Q$1,$E455),AuxFolhas!$A:$E,5,FALSE),"")</f>
        <v>600</v>
      </c>
      <c r="R455">
        <f>IFERROR(VLOOKUP(CONCATENATE($C455,$D455,R$1,$E455),AuxFolhas!$A:$E,5,FALSE),"")</f>
        <v>600</v>
      </c>
      <c r="S455">
        <f>IFERROR(VLOOKUP(CONCATENATE($C455,$D455,S$1,$E455),AuxFolhas!$A:$E,5,FALSE),"")</f>
        <v>600</v>
      </c>
      <c r="T455">
        <f>IFERROR(VLOOKUP(CONCATENATE($C455,$D455,T$1,$E455),AuxFolhas!$A:$E,5,FALSE),"")</f>
        <v>600</v>
      </c>
      <c r="U455">
        <f t="shared" si="31"/>
        <v>1</v>
      </c>
    </row>
    <row r="456" spans="1:21" hidden="1">
      <c r="A456" t="str">
        <f t="shared" si="29"/>
        <v>18.1-8</v>
      </c>
      <c r="B456">
        <f t="shared" si="30"/>
        <v>8</v>
      </c>
      <c r="C456">
        <v>18</v>
      </c>
      <c r="D456" t="s">
        <v>1436</v>
      </c>
      <c r="E456" t="s">
        <v>1112</v>
      </c>
      <c r="F456" t="s">
        <v>1163</v>
      </c>
      <c r="H456">
        <f t="shared" si="32"/>
        <v>7200</v>
      </c>
      <c r="I456">
        <f>IFERROR(VLOOKUP(CONCATENATE($C456,$D456,I$1,$E456),AuxFolhas!$A:$E,5,FALSE),"")</f>
        <v>600</v>
      </c>
      <c r="J456">
        <f>IFERROR(VLOOKUP(CONCATENATE($C456,$D456,J$1,$E456),AuxFolhas!$A:$E,5,FALSE),"")</f>
        <v>600</v>
      </c>
      <c r="K456">
        <f>IFERROR(VLOOKUP(CONCATENATE($C456,$D456,K$1,$E456),AuxFolhas!$A:$E,5,FALSE),"")</f>
        <v>600</v>
      </c>
      <c r="L456">
        <f>IFERROR(VLOOKUP(CONCATENATE($C456,$D456,L$1,$E456),AuxFolhas!$A:$E,5,FALSE),"")</f>
        <v>600</v>
      </c>
      <c r="M456">
        <f>IFERROR(VLOOKUP(CONCATENATE($C456,$D456,M$1,$E456),AuxFolhas!$A:$E,5,FALSE),"")</f>
        <v>600</v>
      </c>
      <c r="N456">
        <f>IFERROR(VLOOKUP(CONCATENATE($C456,$D456,N$1,$E456),AuxFolhas!$A:$E,5,FALSE),"")</f>
        <v>600</v>
      </c>
      <c r="O456">
        <f>IFERROR(VLOOKUP(CONCATENATE($C456,$D456,O$1,$E456),AuxFolhas!$A:$E,5,FALSE),"")</f>
        <v>600</v>
      </c>
      <c r="P456">
        <f>IFERROR(VLOOKUP(CONCATENATE($C456,$D456,P$1,$E456),AuxFolhas!$A:$E,5,FALSE),"")</f>
        <v>600</v>
      </c>
      <c r="Q456">
        <f>IFERROR(VLOOKUP(CONCATENATE($C456,$D456,Q$1,$E456),AuxFolhas!$A:$E,5,FALSE),"")</f>
        <v>600</v>
      </c>
      <c r="R456">
        <f>IFERROR(VLOOKUP(CONCATENATE($C456,$D456,R$1,$E456),AuxFolhas!$A:$E,5,FALSE),"")</f>
        <v>600</v>
      </c>
      <c r="S456">
        <f>IFERROR(VLOOKUP(CONCATENATE($C456,$D456,S$1,$E456),AuxFolhas!$A:$E,5,FALSE),"")</f>
        <v>600</v>
      </c>
      <c r="T456">
        <f>IFERROR(VLOOKUP(CONCATENATE($C456,$D456,T$1,$E456),AuxFolhas!$A:$E,5,FALSE),"")</f>
        <v>600</v>
      </c>
      <c r="U456">
        <f t="shared" si="31"/>
        <v>1</v>
      </c>
    </row>
    <row r="457" spans="1:21" hidden="1">
      <c r="A457" t="str">
        <f t="shared" si="29"/>
        <v>18.1-9</v>
      </c>
      <c r="B457">
        <f t="shared" si="30"/>
        <v>9</v>
      </c>
      <c r="C457">
        <v>18</v>
      </c>
      <c r="D457" t="s">
        <v>2164</v>
      </c>
      <c r="E457" t="s">
        <v>1112</v>
      </c>
      <c r="F457" t="s">
        <v>1163</v>
      </c>
      <c r="H457">
        <f t="shared" si="32"/>
        <v>7200</v>
      </c>
      <c r="I457">
        <f>IFERROR(VLOOKUP(CONCATENATE($C457,$D457,I$1,$E457),AuxFolhas!$A:$E,5,FALSE),"")</f>
        <v>600</v>
      </c>
      <c r="J457">
        <f>IFERROR(VLOOKUP(CONCATENATE($C457,$D457,J$1,$E457),AuxFolhas!$A:$E,5,FALSE),"")</f>
        <v>600</v>
      </c>
      <c r="K457">
        <f>IFERROR(VLOOKUP(CONCATENATE($C457,$D457,K$1,$E457),AuxFolhas!$A:$E,5,FALSE),"")</f>
        <v>600</v>
      </c>
      <c r="L457">
        <f>IFERROR(VLOOKUP(CONCATENATE($C457,$D457,L$1,$E457),AuxFolhas!$A:$E,5,FALSE),"")</f>
        <v>600</v>
      </c>
      <c r="M457">
        <f>IFERROR(VLOOKUP(CONCATENATE($C457,$D457,M$1,$E457),AuxFolhas!$A:$E,5,FALSE),"")</f>
        <v>600</v>
      </c>
      <c r="N457">
        <f>IFERROR(VLOOKUP(CONCATENATE($C457,$D457,N$1,$E457),AuxFolhas!$A:$E,5,FALSE),"")</f>
        <v>600</v>
      </c>
      <c r="O457">
        <f>IFERROR(VLOOKUP(CONCATENATE($C457,$D457,O$1,$E457),AuxFolhas!$A:$E,5,FALSE),"")</f>
        <v>600</v>
      </c>
      <c r="P457">
        <f>IFERROR(VLOOKUP(CONCATENATE($C457,$D457,P$1,$E457),AuxFolhas!$A:$E,5,FALSE),"")</f>
        <v>600</v>
      </c>
      <c r="Q457">
        <f>IFERROR(VLOOKUP(CONCATENATE($C457,$D457,Q$1,$E457),AuxFolhas!$A:$E,5,FALSE),"")</f>
        <v>600</v>
      </c>
      <c r="R457">
        <f>IFERROR(VLOOKUP(CONCATENATE($C457,$D457,R$1,$E457),AuxFolhas!$A:$E,5,FALSE),"")</f>
        <v>600</v>
      </c>
      <c r="S457">
        <f>IFERROR(VLOOKUP(CONCATENATE($C457,$D457,S$1,$E457),AuxFolhas!$A:$E,5,FALSE),"")</f>
        <v>600</v>
      </c>
      <c r="T457">
        <f>IFERROR(VLOOKUP(CONCATENATE($C457,$D457,T$1,$E457),AuxFolhas!$A:$E,5,FALSE),"")</f>
        <v>600</v>
      </c>
      <c r="U457">
        <f t="shared" si="31"/>
        <v>1</v>
      </c>
    </row>
    <row r="458" spans="1:21" hidden="1">
      <c r="A458" t="str">
        <f t="shared" si="29"/>
        <v>18.1-10</v>
      </c>
      <c r="B458">
        <f t="shared" si="30"/>
        <v>10</v>
      </c>
      <c r="C458">
        <v>18</v>
      </c>
      <c r="D458" t="s">
        <v>1437</v>
      </c>
      <c r="E458" t="s">
        <v>1112</v>
      </c>
      <c r="F458" t="s">
        <v>1163</v>
      </c>
      <c r="H458">
        <f t="shared" si="32"/>
        <v>6600</v>
      </c>
      <c r="I458">
        <f>IFERROR(VLOOKUP(CONCATENATE($C458,$D458,I$1,$E458),AuxFolhas!$A:$E,5,FALSE),"")</f>
        <v>600</v>
      </c>
      <c r="J458">
        <f>IFERROR(VLOOKUP(CONCATENATE($C458,$D458,J$1,$E458),AuxFolhas!$A:$E,5,FALSE),"")</f>
        <v>600</v>
      </c>
      <c r="K458">
        <f>IFERROR(VLOOKUP(CONCATENATE($C458,$D458,K$1,$E458),AuxFolhas!$A:$E,5,FALSE),"")</f>
        <v>600</v>
      </c>
      <c r="L458">
        <f>IFERROR(VLOOKUP(CONCATENATE($C458,$D458,L$1,$E458),AuxFolhas!$A:$E,5,FALSE),"")</f>
        <v>600</v>
      </c>
      <c r="M458">
        <f>IFERROR(VLOOKUP(CONCATENATE($C458,$D458,M$1,$E458),AuxFolhas!$A:$E,5,FALSE),"")</f>
        <v>600</v>
      </c>
      <c r="N458">
        <f>IFERROR(VLOOKUP(CONCATENATE($C458,$D458,N$1,$E458),AuxFolhas!$A:$E,5,FALSE),"")</f>
        <v>600</v>
      </c>
      <c r="O458">
        <f>IFERROR(VLOOKUP(CONCATENATE($C458,$D458,O$1,$E458),AuxFolhas!$A:$E,5,FALSE),"")</f>
        <v>600</v>
      </c>
      <c r="P458">
        <f>IFERROR(VLOOKUP(CONCATENATE($C458,$D458,P$1,$E458),AuxFolhas!$A:$E,5,FALSE),"")</f>
        <v>600</v>
      </c>
      <c r="Q458">
        <f>IFERROR(VLOOKUP(CONCATENATE($C458,$D458,Q$1,$E458),AuxFolhas!$A:$E,5,FALSE),"")</f>
        <v>600</v>
      </c>
      <c r="R458">
        <f>IFERROR(VLOOKUP(CONCATENATE($C458,$D458,R$1,$E458),AuxFolhas!$A:$E,5,FALSE),"")</f>
        <v>600</v>
      </c>
      <c r="S458">
        <f>IFERROR(VLOOKUP(CONCATENATE($C458,$D458,S$1,$E458),AuxFolhas!$A:$E,5,FALSE),"")</f>
        <v>600</v>
      </c>
      <c r="T458" t="str">
        <f>IFERROR(VLOOKUP(CONCATENATE($C458,$D458,T$1,$E458),AuxFolhas!$A:$E,5,FALSE),"")</f>
        <v/>
      </c>
      <c r="U458">
        <f t="shared" si="31"/>
        <v>1</v>
      </c>
    </row>
    <row r="459" spans="1:21" hidden="1">
      <c r="A459" t="str">
        <f t="shared" si="29"/>
        <v>18.1-11</v>
      </c>
      <c r="B459">
        <f t="shared" si="30"/>
        <v>11</v>
      </c>
      <c r="C459">
        <v>18</v>
      </c>
      <c r="D459" t="s">
        <v>2411</v>
      </c>
      <c r="E459" t="s">
        <v>1112</v>
      </c>
      <c r="F459" t="s">
        <v>1163</v>
      </c>
      <c r="H459">
        <f t="shared" si="32"/>
        <v>6600</v>
      </c>
      <c r="I459" t="str">
        <f>IFERROR(VLOOKUP(CONCATENATE($C459,$D459,I$1,$E459),AuxFolhas!$A:$E,5,FALSE),"")</f>
        <v/>
      </c>
      <c r="J459">
        <f>IFERROR(VLOOKUP(CONCATENATE($C459,$D459,J$1,$E459),AuxFolhas!$A:$E,5,FALSE),"")</f>
        <v>600</v>
      </c>
      <c r="K459">
        <f>IFERROR(VLOOKUP(CONCATENATE($C459,$D459,K$1,$E459),AuxFolhas!$A:$E,5,FALSE),"")</f>
        <v>600</v>
      </c>
      <c r="L459">
        <f>IFERROR(VLOOKUP(CONCATENATE($C459,$D459,L$1,$E459),AuxFolhas!$A:$E,5,FALSE),"")</f>
        <v>600</v>
      </c>
      <c r="M459">
        <f>IFERROR(VLOOKUP(CONCATENATE($C459,$D459,M$1,$E459),AuxFolhas!$A:$E,5,FALSE),"")</f>
        <v>600</v>
      </c>
      <c r="N459">
        <f>IFERROR(VLOOKUP(CONCATENATE($C459,$D459,N$1,$E459),AuxFolhas!$A:$E,5,FALSE),"")</f>
        <v>600</v>
      </c>
      <c r="O459">
        <f>IFERROR(VLOOKUP(CONCATENATE($C459,$D459,O$1,$E459),AuxFolhas!$A:$E,5,FALSE),"")</f>
        <v>600</v>
      </c>
      <c r="P459">
        <f>IFERROR(VLOOKUP(CONCATENATE($C459,$D459,P$1,$E459),AuxFolhas!$A:$E,5,FALSE),"")</f>
        <v>600</v>
      </c>
      <c r="Q459">
        <f>IFERROR(VLOOKUP(CONCATENATE($C459,$D459,Q$1,$E459),AuxFolhas!$A:$E,5,FALSE),"")</f>
        <v>600</v>
      </c>
      <c r="R459">
        <f>IFERROR(VLOOKUP(CONCATENATE($C459,$D459,R$1,$E459),AuxFolhas!$A:$E,5,FALSE),"")</f>
        <v>600</v>
      </c>
      <c r="S459">
        <f>IFERROR(VLOOKUP(CONCATENATE($C459,$D459,S$1,$E459),AuxFolhas!$A:$E,5,FALSE),"")</f>
        <v>600</v>
      </c>
      <c r="T459">
        <f>IFERROR(VLOOKUP(CONCATENATE($C459,$D459,T$1,$E459),AuxFolhas!$A:$E,5,FALSE),"")</f>
        <v>600</v>
      </c>
      <c r="U459">
        <f t="shared" si="31"/>
        <v>1</v>
      </c>
    </row>
    <row r="460" spans="1:21" hidden="1">
      <c r="A460" t="str">
        <f t="shared" si="29"/>
        <v>18.1-12</v>
      </c>
      <c r="B460">
        <f t="shared" si="30"/>
        <v>12</v>
      </c>
      <c r="C460">
        <v>18</v>
      </c>
      <c r="D460" t="s">
        <v>1438</v>
      </c>
      <c r="E460" t="s">
        <v>1112</v>
      </c>
      <c r="F460" t="s">
        <v>1163</v>
      </c>
      <c r="H460">
        <f t="shared" si="32"/>
        <v>6600</v>
      </c>
      <c r="I460">
        <f>IFERROR(VLOOKUP(CONCATENATE($C460,$D460,I$1,$E460),AuxFolhas!$A:$E,5,FALSE),"")</f>
        <v>600</v>
      </c>
      <c r="J460">
        <f>IFERROR(VLOOKUP(CONCATENATE($C460,$D460,J$1,$E460),AuxFolhas!$A:$E,5,FALSE),"")</f>
        <v>600</v>
      </c>
      <c r="K460">
        <f>IFERROR(VLOOKUP(CONCATENATE($C460,$D460,K$1,$E460),AuxFolhas!$A:$E,5,FALSE),"")</f>
        <v>600</v>
      </c>
      <c r="L460">
        <f>IFERROR(VLOOKUP(CONCATENATE($C460,$D460,L$1,$E460),AuxFolhas!$A:$E,5,FALSE),"")</f>
        <v>600</v>
      </c>
      <c r="M460">
        <f>IFERROR(VLOOKUP(CONCATENATE($C460,$D460,M$1,$E460),AuxFolhas!$A:$E,5,FALSE),"")</f>
        <v>600</v>
      </c>
      <c r="N460">
        <f>IFERROR(VLOOKUP(CONCATENATE($C460,$D460,N$1,$E460),AuxFolhas!$A:$E,5,FALSE),"")</f>
        <v>600</v>
      </c>
      <c r="O460">
        <f>IFERROR(VLOOKUP(CONCATENATE($C460,$D460,O$1,$E460),AuxFolhas!$A:$E,5,FALSE),"")</f>
        <v>600</v>
      </c>
      <c r="P460">
        <f>IFERROR(VLOOKUP(CONCATENATE($C460,$D460,P$1,$E460),AuxFolhas!$A:$E,5,FALSE),"")</f>
        <v>600</v>
      </c>
      <c r="Q460">
        <f>IFERROR(VLOOKUP(CONCATENATE($C460,$D460,Q$1,$E460),AuxFolhas!$A:$E,5,FALSE),"")</f>
        <v>600</v>
      </c>
      <c r="R460">
        <f>IFERROR(VLOOKUP(CONCATENATE($C460,$D460,R$1,$E460),AuxFolhas!$A:$E,5,FALSE),"")</f>
        <v>600</v>
      </c>
      <c r="S460">
        <f>IFERROR(VLOOKUP(CONCATENATE($C460,$D460,S$1,$E460),AuxFolhas!$A:$E,5,FALSE),"")</f>
        <v>600</v>
      </c>
      <c r="T460" t="str">
        <f>IFERROR(VLOOKUP(CONCATENATE($C460,$D460,T$1,$E460),AuxFolhas!$A:$E,5,FALSE),"")</f>
        <v/>
      </c>
      <c r="U460">
        <f t="shared" si="31"/>
        <v>1</v>
      </c>
    </row>
    <row r="461" spans="1:21" hidden="1">
      <c r="A461" t="str">
        <f t="shared" si="29"/>
        <v>18.1-13</v>
      </c>
      <c r="B461">
        <f t="shared" si="30"/>
        <v>13</v>
      </c>
      <c r="C461">
        <v>18</v>
      </c>
      <c r="D461" t="s">
        <v>1439</v>
      </c>
      <c r="E461" t="s">
        <v>1112</v>
      </c>
      <c r="F461" t="s">
        <v>1163</v>
      </c>
      <c r="H461">
        <f t="shared" si="32"/>
        <v>6600</v>
      </c>
      <c r="I461">
        <f>IFERROR(VLOOKUP(CONCATENATE($C461,$D461,I$1,$E461),AuxFolhas!$A:$E,5,FALSE),"")</f>
        <v>600</v>
      </c>
      <c r="J461">
        <f>IFERROR(VLOOKUP(CONCATENATE($C461,$D461,J$1,$E461),AuxFolhas!$A:$E,5,FALSE),"")</f>
        <v>600</v>
      </c>
      <c r="K461">
        <f>IFERROR(VLOOKUP(CONCATENATE($C461,$D461,K$1,$E461),AuxFolhas!$A:$E,5,FALSE),"")</f>
        <v>600</v>
      </c>
      <c r="L461">
        <f>IFERROR(VLOOKUP(CONCATENATE($C461,$D461,L$1,$E461),AuxFolhas!$A:$E,5,FALSE),"")</f>
        <v>600</v>
      </c>
      <c r="M461">
        <f>IFERROR(VLOOKUP(CONCATENATE($C461,$D461,M$1,$E461),AuxFolhas!$A:$E,5,FALSE),"")</f>
        <v>600</v>
      </c>
      <c r="N461">
        <f>IFERROR(VLOOKUP(CONCATENATE($C461,$D461,N$1,$E461),AuxFolhas!$A:$E,5,FALSE),"")</f>
        <v>600</v>
      </c>
      <c r="O461">
        <f>IFERROR(VLOOKUP(CONCATENATE($C461,$D461,O$1,$E461),AuxFolhas!$A:$E,5,FALSE),"")</f>
        <v>600</v>
      </c>
      <c r="P461">
        <f>IFERROR(VLOOKUP(CONCATENATE($C461,$D461,P$1,$E461),AuxFolhas!$A:$E,5,FALSE),"")</f>
        <v>600</v>
      </c>
      <c r="Q461">
        <f>IFERROR(VLOOKUP(CONCATENATE($C461,$D461,Q$1,$E461),AuxFolhas!$A:$E,5,FALSE),"")</f>
        <v>600</v>
      </c>
      <c r="R461">
        <f>IFERROR(VLOOKUP(CONCATENATE($C461,$D461,R$1,$E461),AuxFolhas!$A:$E,5,FALSE),"")</f>
        <v>600</v>
      </c>
      <c r="S461">
        <f>IFERROR(VLOOKUP(CONCATENATE($C461,$D461,S$1,$E461),AuxFolhas!$A:$E,5,FALSE),"")</f>
        <v>600</v>
      </c>
      <c r="T461" t="str">
        <f>IFERROR(VLOOKUP(CONCATENATE($C461,$D461,T$1,$E461),AuxFolhas!$A:$E,5,FALSE),"")</f>
        <v/>
      </c>
      <c r="U461">
        <f t="shared" si="31"/>
        <v>1</v>
      </c>
    </row>
    <row r="462" spans="1:21" hidden="1">
      <c r="A462" t="str">
        <f t="shared" si="29"/>
        <v>18.1-14</v>
      </c>
      <c r="B462">
        <f t="shared" si="30"/>
        <v>14</v>
      </c>
      <c r="C462">
        <v>18</v>
      </c>
      <c r="D462" t="s">
        <v>1440</v>
      </c>
      <c r="E462" t="s">
        <v>1112</v>
      </c>
      <c r="F462" t="s">
        <v>1163</v>
      </c>
      <c r="H462">
        <f t="shared" si="32"/>
        <v>7200</v>
      </c>
      <c r="I462">
        <f>IFERROR(VLOOKUP(CONCATENATE($C462,$D462,I$1,$E462),AuxFolhas!$A:$E,5,FALSE),"")</f>
        <v>600</v>
      </c>
      <c r="J462">
        <f>IFERROR(VLOOKUP(CONCATENATE($C462,$D462,J$1,$E462),AuxFolhas!$A:$E,5,FALSE),"")</f>
        <v>600</v>
      </c>
      <c r="K462">
        <f>IFERROR(VLOOKUP(CONCATENATE($C462,$D462,K$1,$E462),AuxFolhas!$A:$E,5,FALSE),"")</f>
        <v>600</v>
      </c>
      <c r="L462">
        <f>IFERROR(VLOOKUP(CONCATENATE($C462,$D462,L$1,$E462),AuxFolhas!$A:$E,5,FALSE),"")</f>
        <v>600</v>
      </c>
      <c r="M462">
        <f>IFERROR(VLOOKUP(CONCATENATE($C462,$D462,M$1,$E462),AuxFolhas!$A:$E,5,FALSE),"")</f>
        <v>600</v>
      </c>
      <c r="N462">
        <f>IFERROR(VLOOKUP(CONCATENATE($C462,$D462,N$1,$E462),AuxFolhas!$A:$E,5,FALSE),"")</f>
        <v>600</v>
      </c>
      <c r="O462">
        <f>IFERROR(VLOOKUP(CONCATENATE($C462,$D462,O$1,$E462),AuxFolhas!$A:$E,5,FALSE),"")</f>
        <v>600</v>
      </c>
      <c r="P462">
        <f>IFERROR(VLOOKUP(CONCATENATE($C462,$D462,P$1,$E462),AuxFolhas!$A:$E,5,FALSE),"")</f>
        <v>600</v>
      </c>
      <c r="Q462">
        <f>IFERROR(VLOOKUP(CONCATENATE($C462,$D462,Q$1,$E462),AuxFolhas!$A:$E,5,FALSE),"")</f>
        <v>600</v>
      </c>
      <c r="R462">
        <f>IFERROR(VLOOKUP(CONCATENATE($C462,$D462,R$1,$E462),AuxFolhas!$A:$E,5,FALSE),"")</f>
        <v>600</v>
      </c>
      <c r="S462">
        <f>IFERROR(VLOOKUP(CONCATENATE($C462,$D462,S$1,$E462),AuxFolhas!$A:$E,5,FALSE),"")</f>
        <v>600</v>
      </c>
      <c r="T462">
        <f>IFERROR(VLOOKUP(CONCATENATE($C462,$D462,T$1,$E462),AuxFolhas!$A:$E,5,FALSE),"")</f>
        <v>600</v>
      </c>
      <c r="U462">
        <f t="shared" si="31"/>
        <v>1</v>
      </c>
    </row>
    <row r="463" spans="1:21" hidden="1">
      <c r="A463" t="str">
        <f t="shared" si="29"/>
        <v>18.1-15</v>
      </c>
      <c r="B463">
        <f t="shared" si="30"/>
        <v>15</v>
      </c>
      <c r="C463">
        <v>18</v>
      </c>
      <c r="D463" t="s">
        <v>1441</v>
      </c>
      <c r="E463" t="s">
        <v>1112</v>
      </c>
      <c r="F463" t="s">
        <v>1163</v>
      </c>
      <c r="H463">
        <f t="shared" si="32"/>
        <v>600</v>
      </c>
      <c r="I463">
        <f>IFERROR(VLOOKUP(CONCATENATE($C463,$D463,I$1,$E463),AuxFolhas!$A:$E,5,FALSE),"")</f>
        <v>600</v>
      </c>
      <c r="J463" t="str">
        <f>IFERROR(VLOOKUP(CONCATENATE($C463,$D463,J$1,$E463),AuxFolhas!$A:$E,5,FALSE),"")</f>
        <v/>
      </c>
      <c r="K463" t="str">
        <f>IFERROR(VLOOKUP(CONCATENATE($C463,$D463,K$1,$E463),AuxFolhas!$A:$E,5,FALSE),"")</f>
        <v/>
      </c>
      <c r="L463" t="str">
        <f>IFERROR(VLOOKUP(CONCATENATE($C463,$D463,L$1,$E463),AuxFolhas!$A:$E,5,FALSE),"")</f>
        <v/>
      </c>
      <c r="M463" t="str">
        <f>IFERROR(VLOOKUP(CONCATENATE($C463,$D463,M$1,$E463),AuxFolhas!$A:$E,5,FALSE),"")</f>
        <v/>
      </c>
      <c r="N463" t="str">
        <f>IFERROR(VLOOKUP(CONCATENATE($C463,$D463,N$1,$E463),AuxFolhas!$A:$E,5,FALSE),"")</f>
        <v/>
      </c>
      <c r="O463" t="str">
        <f>IFERROR(VLOOKUP(CONCATENATE($C463,$D463,O$1,$E463),AuxFolhas!$A:$E,5,FALSE),"")</f>
        <v/>
      </c>
      <c r="P463" t="str">
        <f>IFERROR(VLOOKUP(CONCATENATE($C463,$D463,P$1,$E463),AuxFolhas!$A:$E,5,FALSE),"")</f>
        <v/>
      </c>
      <c r="Q463" t="str">
        <f>IFERROR(VLOOKUP(CONCATENATE($C463,$D463,Q$1,$E463),AuxFolhas!$A:$E,5,FALSE),"")</f>
        <v/>
      </c>
      <c r="R463" t="str">
        <f>IFERROR(VLOOKUP(CONCATENATE($C463,$D463,R$1,$E463),AuxFolhas!$A:$E,5,FALSE),"")</f>
        <v/>
      </c>
      <c r="S463" t="str">
        <f>IFERROR(VLOOKUP(CONCATENATE($C463,$D463,S$1,$E463),AuxFolhas!$A:$E,5,FALSE),"")</f>
        <v/>
      </c>
      <c r="T463" t="str">
        <f>IFERROR(VLOOKUP(CONCATENATE($C463,$D463,T$1,$E463),AuxFolhas!$A:$E,5,FALSE),"")</f>
        <v/>
      </c>
      <c r="U463">
        <f t="shared" si="31"/>
        <v>1</v>
      </c>
    </row>
    <row r="464" spans="1:21" hidden="1">
      <c r="A464" t="str">
        <f t="shared" si="29"/>
        <v>18.1-16</v>
      </c>
      <c r="B464">
        <f t="shared" si="30"/>
        <v>16</v>
      </c>
      <c r="C464">
        <v>18</v>
      </c>
      <c r="D464" t="s">
        <v>2412</v>
      </c>
      <c r="E464" t="s">
        <v>1112</v>
      </c>
      <c r="F464" t="s">
        <v>1163</v>
      </c>
      <c r="H464">
        <f t="shared" si="32"/>
        <v>4800</v>
      </c>
      <c r="I464">
        <f>IFERROR(VLOOKUP(CONCATENATE($C464,$D464,I$1,$E464),AuxFolhas!$A:$E,5,FALSE),"")</f>
        <v>600</v>
      </c>
      <c r="J464">
        <f>IFERROR(VLOOKUP(CONCATENATE($C464,$D464,J$1,$E464),AuxFolhas!$A:$E,5,FALSE),"")</f>
        <v>600</v>
      </c>
      <c r="K464">
        <f>IFERROR(VLOOKUP(CONCATENATE($C464,$D464,K$1,$E464),AuxFolhas!$A:$E,5,FALSE),"")</f>
        <v>600</v>
      </c>
      <c r="L464">
        <f>IFERROR(VLOOKUP(CONCATENATE($C464,$D464,L$1,$E464),AuxFolhas!$A:$E,5,FALSE),"")</f>
        <v>600</v>
      </c>
      <c r="M464">
        <f>IFERROR(VLOOKUP(CONCATENATE($C464,$D464,M$1,$E464),AuxFolhas!$A:$E,5,FALSE),"")</f>
        <v>600</v>
      </c>
      <c r="N464">
        <f>IFERROR(VLOOKUP(CONCATENATE($C464,$D464,N$1,$E464),AuxFolhas!$A:$E,5,FALSE),"")</f>
        <v>600</v>
      </c>
      <c r="O464">
        <f>IFERROR(VLOOKUP(CONCATENATE($C464,$D464,O$1,$E464),AuxFolhas!$A:$E,5,FALSE),"")</f>
        <v>600</v>
      </c>
      <c r="P464">
        <f>IFERROR(VLOOKUP(CONCATENATE($C464,$D464,P$1,$E464),AuxFolhas!$A:$E,5,FALSE),"")</f>
        <v>600</v>
      </c>
      <c r="Q464" t="str">
        <f>IFERROR(VLOOKUP(CONCATENATE($C464,$D464,Q$1,$E464),AuxFolhas!$A:$E,5,FALSE),"")</f>
        <v/>
      </c>
      <c r="R464" t="str">
        <f>IFERROR(VLOOKUP(CONCATENATE($C464,$D464,R$1,$E464),AuxFolhas!$A:$E,5,FALSE),"")</f>
        <v/>
      </c>
      <c r="S464" t="str">
        <f>IFERROR(VLOOKUP(CONCATENATE($C464,$D464,S$1,$E464),AuxFolhas!$A:$E,5,FALSE),"")</f>
        <v/>
      </c>
      <c r="T464" t="str">
        <f>IFERROR(VLOOKUP(CONCATENATE($C464,$D464,T$1,$E464),AuxFolhas!$A:$E,5,FALSE),"")</f>
        <v/>
      </c>
      <c r="U464">
        <f t="shared" si="31"/>
        <v>1</v>
      </c>
    </row>
    <row r="465" spans="1:21" hidden="1">
      <c r="A465" t="str">
        <f t="shared" si="29"/>
        <v>18.1-17</v>
      </c>
      <c r="B465">
        <f t="shared" si="30"/>
        <v>17</v>
      </c>
      <c r="C465">
        <v>18</v>
      </c>
      <c r="D465" t="s">
        <v>3722</v>
      </c>
      <c r="E465" t="s">
        <v>1114</v>
      </c>
      <c r="F465" t="s">
        <v>1163</v>
      </c>
      <c r="H465">
        <f t="shared" si="32"/>
        <v>4460</v>
      </c>
      <c r="I465" t="str">
        <f>IFERROR(VLOOKUP(CONCATENATE($C465,$D465,I$1,$E465),AuxFolhas!$A:$E,5,FALSE),"")</f>
        <v/>
      </c>
      <c r="J465" t="str">
        <f>IFERROR(VLOOKUP(CONCATENATE($C465,$D465,J$1,$E465),AuxFolhas!$A:$E,5,FALSE),"")</f>
        <v/>
      </c>
      <c r="K465" t="str">
        <f>IFERROR(VLOOKUP(CONCATENATE($C465,$D465,K$1,$E465),AuxFolhas!$A:$E,5,FALSE),"")</f>
        <v/>
      </c>
      <c r="L465" t="str">
        <f>IFERROR(VLOOKUP(CONCATENATE($C465,$D465,L$1,$E465),AuxFolhas!$A:$E,5,FALSE),"")</f>
        <v/>
      </c>
      <c r="M465" t="str">
        <f>IFERROR(VLOOKUP(CONCATENATE($C465,$D465,M$1,$E465),AuxFolhas!$A:$E,5,FALSE),"")</f>
        <v/>
      </c>
      <c r="N465" t="str">
        <f>IFERROR(VLOOKUP(CONCATENATE($C465,$D465,N$1,$E465),AuxFolhas!$A:$E,5,FALSE),"")</f>
        <v/>
      </c>
      <c r="O465" t="str">
        <f>IFERROR(VLOOKUP(CONCATENATE($C465,$D465,O$1,$E465),AuxFolhas!$A:$E,5,FALSE),"")</f>
        <v/>
      </c>
      <c r="P465" t="str">
        <f>IFERROR(VLOOKUP(CONCATENATE($C465,$D465,P$1,$E465),AuxFolhas!$A:$E,5,FALSE),"")</f>
        <v/>
      </c>
      <c r="Q465" t="str">
        <f>IFERROR(VLOOKUP(CONCATENATE($C465,$D465,Q$1,$E465),AuxFolhas!$A:$E,5,FALSE),"")</f>
        <v/>
      </c>
      <c r="R465" t="str">
        <f>IFERROR(VLOOKUP(CONCATENATE($C465,$D465,R$1,$E465),AuxFolhas!$A:$E,5,FALSE),"")</f>
        <v/>
      </c>
      <c r="S465">
        <f>IFERROR(VLOOKUP(CONCATENATE($C465,$D465,S$1,$E465),AuxFolhas!$A:$E,5,FALSE),"")</f>
        <v>2230</v>
      </c>
      <c r="T465">
        <f>IFERROR(VLOOKUP(CONCATENATE($C465,$D465,T$1,$E465),AuxFolhas!$A:$E,5,FALSE),"")</f>
        <v>2230</v>
      </c>
      <c r="U465">
        <f t="shared" si="31"/>
        <v>1</v>
      </c>
    </row>
    <row r="466" spans="1:21" hidden="1">
      <c r="A466" t="str">
        <f t="shared" si="29"/>
        <v>18.1-18</v>
      </c>
      <c r="B466">
        <f t="shared" si="30"/>
        <v>18</v>
      </c>
      <c r="C466">
        <v>18</v>
      </c>
      <c r="D466" t="s">
        <v>1442</v>
      </c>
      <c r="E466" t="s">
        <v>1114</v>
      </c>
      <c r="F466" t="s">
        <v>1163</v>
      </c>
      <c r="H466">
        <f t="shared" si="32"/>
        <v>4460</v>
      </c>
      <c r="I466">
        <f>IFERROR(VLOOKUP(CONCATENATE($C466,$D466,I$1,$E466),AuxFolhas!$A:$E,5,FALSE),"")</f>
        <v>2230</v>
      </c>
      <c r="J466">
        <f>IFERROR(VLOOKUP(CONCATENATE($C466,$D466,J$1,$E466),AuxFolhas!$A:$E,5,FALSE),"")</f>
        <v>2230</v>
      </c>
      <c r="K466" t="str">
        <f>IFERROR(VLOOKUP(CONCATENATE($C466,$D466,K$1,$E466),AuxFolhas!$A:$E,5,FALSE),"")</f>
        <v/>
      </c>
      <c r="L466" t="str">
        <f>IFERROR(VLOOKUP(CONCATENATE($C466,$D466,L$1,$E466),AuxFolhas!$A:$E,5,FALSE),"")</f>
        <v/>
      </c>
      <c r="M466" t="str">
        <f>IFERROR(VLOOKUP(CONCATENATE($C466,$D466,M$1,$E466),AuxFolhas!$A:$E,5,FALSE),"")</f>
        <v/>
      </c>
      <c r="N466" t="str">
        <f>IFERROR(VLOOKUP(CONCATENATE($C466,$D466,N$1,$E466),AuxFolhas!$A:$E,5,FALSE),"")</f>
        <v/>
      </c>
      <c r="O466" t="str">
        <f>IFERROR(VLOOKUP(CONCATENATE($C466,$D466,O$1,$E466),AuxFolhas!$A:$E,5,FALSE),"")</f>
        <v/>
      </c>
      <c r="P466" t="str">
        <f>IFERROR(VLOOKUP(CONCATENATE($C466,$D466,P$1,$E466),AuxFolhas!$A:$E,5,FALSE),"")</f>
        <v/>
      </c>
      <c r="Q466" t="str">
        <f>IFERROR(VLOOKUP(CONCATENATE($C466,$D466,Q$1,$E466),AuxFolhas!$A:$E,5,FALSE),"")</f>
        <v/>
      </c>
      <c r="R466" t="str">
        <f>IFERROR(VLOOKUP(CONCATENATE($C466,$D466,R$1,$E466),AuxFolhas!$A:$E,5,FALSE),"")</f>
        <v/>
      </c>
      <c r="S466" t="str">
        <f>IFERROR(VLOOKUP(CONCATENATE($C466,$D466,S$1,$E466),AuxFolhas!$A:$E,5,FALSE),"")</f>
        <v/>
      </c>
      <c r="T466" t="str">
        <f>IFERROR(VLOOKUP(CONCATENATE($C466,$D466,T$1,$E466),AuxFolhas!$A:$E,5,FALSE),"")</f>
        <v/>
      </c>
      <c r="U466">
        <f t="shared" si="31"/>
        <v>1</v>
      </c>
    </row>
    <row r="467" spans="1:21" hidden="1">
      <c r="A467" t="str">
        <f t="shared" si="29"/>
        <v>18.1-19</v>
      </c>
      <c r="B467">
        <f t="shared" si="30"/>
        <v>19</v>
      </c>
      <c r="C467">
        <v>18</v>
      </c>
      <c r="D467" t="s">
        <v>1443</v>
      </c>
      <c r="E467" t="s">
        <v>1114</v>
      </c>
      <c r="F467" t="s">
        <v>1163</v>
      </c>
      <c r="H467">
        <f t="shared" si="32"/>
        <v>26760</v>
      </c>
      <c r="I467">
        <f>IFERROR(VLOOKUP(CONCATENATE($C467,$D467,I$1,$E467),AuxFolhas!$A:$E,5,FALSE),"")</f>
        <v>2230</v>
      </c>
      <c r="J467">
        <f>IFERROR(VLOOKUP(CONCATENATE($C467,$D467,J$1,$E467),AuxFolhas!$A:$E,5,FALSE),"")</f>
        <v>2230</v>
      </c>
      <c r="K467">
        <f>IFERROR(VLOOKUP(CONCATENATE($C467,$D467,K$1,$E467),AuxFolhas!$A:$E,5,FALSE),"")</f>
        <v>2230</v>
      </c>
      <c r="L467">
        <f>IFERROR(VLOOKUP(CONCATENATE($C467,$D467,L$1,$E467),AuxFolhas!$A:$E,5,FALSE),"")</f>
        <v>2230</v>
      </c>
      <c r="M467">
        <f>IFERROR(VLOOKUP(CONCATENATE($C467,$D467,M$1,$E467),AuxFolhas!$A:$E,5,FALSE),"")</f>
        <v>2230</v>
      </c>
      <c r="N467">
        <f>IFERROR(VLOOKUP(CONCATENATE($C467,$D467,N$1,$E467),AuxFolhas!$A:$E,5,FALSE),"")</f>
        <v>2230</v>
      </c>
      <c r="O467">
        <f>IFERROR(VLOOKUP(CONCATENATE($C467,$D467,O$1,$E467),AuxFolhas!$A:$E,5,FALSE),"")</f>
        <v>2230</v>
      </c>
      <c r="P467">
        <f>IFERROR(VLOOKUP(CONCATENATE($C467,$D467,P$1,$E467),AuxFolhas!$A:$E,5,FALSE),"")</f>
        <v>2230</v>
      </c>
      <c r="Q467">
        <f>IFERROR(VLOOKUP(CONCATENATE($C467,$D467,Q$1,$E467),AuxFolhas!$A:$E,5,FALSE),"")</f>
        <v>2230</v>
      </c>
      <c r="R467">
        <f>IFERROR(VLOOKUP(CONCATENATE($C467,$D467,R$1,$E467),AuxFolhas!$A:$E,5,FALSE),"")</f>
        <v>2230</v>
      </c>
      <c r="S467">
        <f>IFERROR(VLOOKUP(CONCATENATE($C467,$D467,S$1,$E467),AuxFolhas!$A:$E,5,FALSE),"")</f>
        <v>2230</v>
      </c>
      <c r="T467">
        <f>IFERROR(VLOOKUP(CONCATENATE($C467,$D467,T$1,$E467),AuxFolhas!$A:$E,5,FALSE),"")</f>
        <v>2230</v>
      </c>
      <c r="U467">
        <f t="shared" si="31"/>
        <v>1</v>
      </c>
    </row>
    <row r="468" spans="1:21" hidden="1">
      <c r="A468" t="str">
        <f t="shared" si="29"/>
        <v>18.1-20</v>
      </c>
      <c r="B468">
        <f t="shared" si="30"/>
        <v>20</v>
      </c>
      <c r="C468">
        <v>18</v>
      </c>
      <c r="D468" t="s">
        <v>3721</v>
      </c>
      <c r="E468" t="s">
        <v>1162</v>
      </c>
      <c r="F468" t="s">
        <v>1163</v>
      </c>
      <c r="H468">
        <f t="shared" si="32"/>
        <v>6560</v>
      </c>
      <c r="I468" t="str">
        <f>IFERROR(VLOOKUP(CONCATENATE($C468,$D468,I$1,$E468),AuxFolhas!$A:$E,5,FALSE),"")</f>
        <v/>
      </c>
      <c r="J468" t="str">
        <f>IFERROR(VLOOKUP(CONCATENATE($C468,$D468,J$1,$E468),AuxFolhas!$A:$E,5,FALSE),"")</f>
        <v/>
      </c>
      <c r="K468" t="str">
        <f>IFERROR(VLOOKUP(CONCATENATE($C468,$D468,K$1,$E468),AuxFolhas!$A:$E,5,FALSE),"")</f>
        <v/>
      </c>
      <c r="L468" t="str">
        <f>IFERROR(VLOOKUP(CONCATENATE($C468,$D468,L$1,$E468),AuxFolhas!$A:$E,5,FALSE),"")</f>
        <v/>
      </c>
      <c r="M468" t="str">
        <f>IFERROR(VLOOKUP(CONCATENATE($C468,$D468,M$1,$E468),AuxFolhas!$A:$E,5,FALSE),"")</f>
        <v/>
      </c>
      <c r="N468" t="str">
        <f>IFERROR(VLOOKUP(CONCATENATE($C468,$D468,N$1,$E468),AuxFolhas!$A:$E,5,FALSE),"")</f>
        <v/>
      </c>
      <c r="O468" t="str">
        <f>IFERROR(VLOOKUP(CONCATENATE($C468,$D468,O$1,$E468),AuxFolhas!$A:$E,5,FALSE),"")</f>
        <v/>
      </c>
      <c r="P468" t="str">
        <f>IFERROR(VLOOKUP(CONCATENATE($C468,$D468,P$1,$E468),AuxFolhas!$A:$E,5,FALSE),"")</f>
        <v/>
      </c>
      <c r="Q468" t="str">
        <f>IFERROR(VLOOKUP(CONCATENATE($C468,$D468,Q$1,$E468),AuxFolhas!$A:$E,5,FALSE),"")</f>
        <v/>
      </c>
      <c r="R468" t="str">
        <f>IFERROR(VLOOKUP(CONCATENATE($C468,$D468,R$1,$E468),AuxFolhas!$A:$E,5,FALSE),"")</f>
        <v/>
      </c>
      <c r="S468">
        <f>IFERROR(VLOOKUP(CONCATENATE($C468,$D468,S$1,$E468),AuxFolhas!$A:$E,5,FALSE),"")</f>
        <v>3280</v>
      </c>
      <c r="T468">
        <f>IFERROR(VLOOKUP(CONCATENATE($C468,$D468,T$1,$E468),AuxFolhas!$A:$E,5,FALSE),"")</f>
        <v>3280</v>
      </c>
      <c r="U468">
        <f t="shared" si="31"/>
        <v>1</v>
      </c>
    </row>
    <row r="469" spans="1:21" hidden="1">
      <c r="A469" t="str">
        <f t="shared" si="29"/>
        <v>18.1-21</v>
      </c>
      <c r="B469">
        <f t="shared" si="30"/>
        <v>21</v>
      </c>
      <c r="C469">
        <v>18</v>
      </c>
      <c r="D469" t="s">
        <v>1433</v>
      </c>
      <c r="E469" t="s">
        <v>1162</v>
      </c>
      <c r="F469" t="s">
        <v>1163</v>
      </c>
      <c r="H469">
        <f t="shared" si="32"/>
        <v>39360</v>
      </c>
      <c r="I469">
        <f>IFERROR(VLOOKUP(CONCATENATE($C469,$D469,I$1,$E469),AuxFolhas!$A:$E,5,FALSE),"")</f>
        <v>3280</v>
      </c>
      <c r="J469">
        <f>IFERROR(VLOOKUP(CONCATENATE($C469,$D469,J$1,$E469),AuxFolhas!$A:$E,5,FALSE),"")</f>
        <v>3280</v>
      </c>
      <c r="K469">
        <f>IFERROR(VLOOKUP(CONCATENATE($C469,$D469,K$1,$E469),AuxFolhas!$A:$E,5,FALSE),"")</f>
        <v>3280</v>
      </c>
      <c r="L469">
        <f>IFERROR(VLOOKUP(CONCATENATE($C469,$D469,L$1,$E469),AuxFolhas!$A:$E,5,FALSE),"")</f>
        <v>3280</v>
      </c>
      <c r="M469">
        <f>IFERROR(VLOOKUP(CONCATENATE($C469,$D469,M$1,$E469),AuxFolhas!$A:$E,5,FALSE),"")</f>
        <v>3280</v>
      </c>
      <c r="N469">
        <f>IFERROR(VLOOKUP(CONCATENATE($C469,$D469,N$1,$E469),AuxFolhas!$A:$E,5,FALSE),"")</f>
        <v>3280</v>
      </c>
      <c r="O469">
        <f>IFERROR(VLOOKUP(CONCATENATE($C469,$D469,O$1,$E469),AuxFolhas!$A:$E,5,FALSE),"")</f>
        <v>3280</v>
      </c>
      <c r="P469">
        <f>IFERROR(VLOOKUP(CONCATENATE($C469,$D469,P$1,$E469),AuxFolhas!$A:$E,5,FALSE),"")</f>
        <v>3280</v>
      </c>
      <c r="Q469">
        <f>IFERROR(VLOOKUP(CONCATENATE($C469,$D469,Q$1,$E469),AuxFolhas!$A:$E,5,FALSE),"")</f>
        <v>3280</v>
      </c>
      <c r="R469">
        <f>IFERROR(VLOOKUP(CONCATENATE($C469,$D469,R$1,$E469),AuxFolhas!$A:$E,5,FALSE),"")</f>
        <v>3280</v>
      </c>
      <c r="S469">
        <f>IFERROR(VLOOKUP(CONCATENATE($C469,$D469,S$1,$E469),AuxFolhas!$A:$E,5,FALSE),"")</f>
        <v>3280</v>
      </c>
      <c r="T469">
        <f>IFERROR(VLOOKUP(CONCATENATE($C469,$D469,T$1,$E469),AuxFolhas!$A:$E,5,FALSE),"")</f>
        <v>3280</v>
      </c>
      <c r="U469">
        <f t="shared" si="31"/>
        <v>1</v>
      </c>
    </row>
    <row r="470" spans="1:21" hidden="1">
      <c r="A470" t="str">
        <f t="shared" si="29"/>
        <v>18.1-22</v>
      </c>
      <c r="B470">
        <f t="shared" si="30"/>
        <v>22</v>
      </c>
      <c r="C470">
        <v>18</v>
      </c>
      <c r="D470" t="s">
        <v>1434</v>
      </c>
      <c r="E470" t="s">
        <v>1162</v>
      </c>
      <c r="F470" t="s">
        <v>1163</v>
      </c>
      <c r="H470">
        <f t="shared" si="32"/>
        <v>39360</v>
      </c>
      <c r="I470">
        <f>IFERROR(VLOOKUP(CONCATENATE($C470,$D470,I$1,$E470),AuxFolhas!$A:$E,5,FALSE),"")</f>
        <v>3280</v>
      </c>
      <c r="J470">
        <f>IFERROR(VLOOKUP(CONCATENATE($C470,$D470,J$1,$E470),AuxFolhas!$A:$E,5,FALSE),"")</f>
        <v>3280</v>
      </c>
      <c r="K470">
        <f>IFERROR(VLOOKUP(CONCATENATE($C470,$D470,K$1,$E470),AuxFolhas!$A:$E,5,FALSE),"")</f>
        <v>3280</v>
      </c>
      <c r="L470">
        <f>IFERROR(VLOOKUP(CONCATENATE($C470,$D470,L$1,$E470),AuxFolhas!$A:$E,5,FALSE),"")</f>
        <v>3280</v>
      </c>
      <c r="M470">
        <f>IFERROR(VLOOKUP(CONCATENATE($C470,$D470,M$1,$E470),AuxFolhas!$A:$E,5,FALSE),"")</f>
        <v>3280</v>
      </c>
      <c r="N470">
        <f>IFERROR(VLOOKUP(CONCATENATE($C470,$D470,N$1,$E470),AuxFolhas!$A:$E,5,FALSE),"")</f>
        <v>3280</v>
      </c>
      <c r="O470">
        <f>IFERROR(VLOOKUP(CONCATENATE($C470,$D470,O$1,$E470),AuxFolhas!$A:$E,5,FALSE),"")</f>
        <v>3280</v>
      </c>
      <c r="P470">
        <f>IFERROR(VLOOKUP(CONCATENATE($C470,$D470,P$1,$E470),AuxFolhas!$A:$E,5,FALSE),"")</f>
        <v>3280</v>
      </c>
      <c r="Q470">
        <f>IFERROR(VLOOKUP(CONCATENATE($C470,$D470,Q$1,$E470),AuxFolhas!$A:$E,5,FALSE),"")</f>
        <v>3280</v>
      </c>
      <c r="R470">
        <f>IFERROR(VLOOKUP(CONCATENATE($C470,$D470,R$1,$E470),AuxFolhas!$A:$E,5,FALSE),"")</f>
        <v>3280</v>
      </c>
      <c r="S470">
        <f>IFERROR(VLOOKUP(CONCATENATE($C470,$D470,S$1,$E470),AuxFolhas!$A:$E,5,FALSE),"")</f>
        <v>3280</v>
      </c>
      <c r="T470">
        <f>IFERROR(VLOOKUP(CONCATENATE($C470,$D470,T$1,$E470),AuxFolhas!$A:$E,5,FALSE),"")</f>
        <v>3280</v>
      </c>
      <c r="U470">
        <f t="shared" si="31"/>
        <v>1</v>
      </c>
    </row>
    <row r="471" spans="1:21" hidden="1">
      <c r="A471" t="str">
        <f t="shared" si="29"/>
        <v>18.1-23</v>
      </c>
      <c r="B471">
        <f t="shared" si="30"/>
        <v>23</v>
      </c>
      <c r="C471">
        <v>18</v>
      </c>
      <c r="D471" t="s">
        <v>1431</v>
      </c>
      <c r="E471" t="s">
        <v>1117</v>
      </c>
      <c r="F471" t="s">
        <v>1159</v>
      </c>
      <c r="H471">
        <f t="shared" si="32"/>
        <v>9840</v>
      </c>
      <c r="I471">
        <f>IFERROR(VLOOKUP(CONCATENATE($C471,$D471,I$1,$E471),AuxFolhas!$A:$E,5,FALSE),"")</f>
        <v>820</v>
      </c>
      <c r="J471">
        <f>IFERROR(VLOOKUP(CONCATENATE($C471,$D471,J$1,$E471),AuxFolhas!$A:$E,5,FALSE),"")</f>
        <v>820</v>
      </c>
      <c r="K471">
        <f>IFERROR(VLOOKUP(CONCATENATE($C471,$D471,K$1,$E471),AuxFolhas!$A:$E,5,FALSE),"")</f>
        <v>820</v>
      </c>
      <c r="L471">
        <f>IFERROR(VLOOKUP(CONCATENATE($C471,$D471,L$1,$E471),AuxFolhas!$A:$E,5,FALSE),"")</f>
        <v>820</v>
      </c>
      <c r="M471">
        <f>IFERROR(VLOOKUP(CONCATENATE($C471,$D471,M$1,$E471),AuxFolhas!$A:$E,5,FALSE),"")</f>
        <v>820</v>
      </c>
      <c r="N471">
        <f>IFERROR(VLOOKUP(CONCATENATE($C471,$D471,N$1,$E471),AuxFolhas!$A:$E,5,FALSE),"")</f>
        <v>820</v>
      </c>
      <c r="O471">
        <f>IFERROR(VLOOKUP(CONCATENATE($C471,$D471,O$1,$E471),AuxFolhas!$A:$E,5,FALSE),"")</f>
        <v>820</v>
      </c>
      <c r="P471">
        <f>IFERROR(VLOOKUP(CONCATENATE($C471,$D471,P$1,$E471),AuxFolhas!$A:$E,5,FALSE),"")</f>
        <v>820</v>
      </c>
      <c r="Q471">
        <f>IFERROR(VLOOKUP(CONCATENATE($C471,$D471,Q$1,$E471),AuxFolhas!$A:$E,5,FALSE),"")</f>
        <v>820</v>
      </c>
      <c r="R471">
        <f>IFERROR(VLOOKUP(CONCATENATE($C471,$D471,R$1,$E471),AuxFolhas!$A:$E,5,FALSE),"")</f>
        <v>820</v>
      </c>
      <c r="S471">
        <f>IFERROR(VLOOKUP(CONCATENATE($C471,$D471,S$1,$E471),AuxFolhas!$A:$E,5,FALSE),"")</f>
        <v>820</v>
      </c>
      <c r="T471">
        <f>IFERROR(VLOOKUP(CONCATENATE($C471,$D471,T$1,$E471),AuxFolhas!$A:$E,5,FALSE),"")</f>
        <v>820</v>
      </c>
      <c r="U471">
        <f t="shared" si="31"/>
        <v>1</v>
      </c>
    </row>
    <row r="472" spans="1:21" hidden="1">
      <c r="A472" t="str">
        <f t="shared" si="29"/>
        <v>18.1-24</v>
      </c>
      <c r="B472">
        <f t="shared" si="30"/>
        <v>24</v>
      </c>
      <c r="C472">
        <v>18</v>
      </c>
      <c r="D472" t="s">
        <v>1444</v>
      </c>
      <c r="E472" t="s">
        <v>1115</v>
      </c>
      <c r="F472" t="s">
        <v>1159</v>
      </c>
      <c r="H472">
        <f t="shared" si="32"/>
        <v>93000</v>
      </c>
      <c r="I472">
        <f>IFERROR(VLOOKUP(CONCATENATE($C472,$D472,I$1,$E472),AuxFolhas!$A:$E,5,FALSE),"")</f>
        <v>7750</v>
      </c>
      <c r="J472">
        <f>IFERROR(VLOOKUP(CONCATENATE($C472,$D472,J$1,$E472),AuxFolhas!$A:$E,5,FALSE),"")</f>
        <v>7750</v>
      </c>
      <c r="K472">
        <f>IFERROR(VLOOKUP(CONCATENATE($C472,$D472,K$1,$E472),AuxFolhas!$A:$E,5,FALSE),"")</f>
        <v>7750</v>
      </c>
      <c r="L472">
        <f>IFERROR(VLOOKUP(CONCATENATE($C472,$D472,L$1,$E472),AuxFolhas!$A:$E,5,FALSE),"")</f>
        <v>7750</v>
      </c>
      <c r="M472">
        <f>IFERROR(VLOOKUP(CONCATENATE($C472,$D472,M$1,$E472),AuxFolhas!$A:$E,5,FALSE),"")</f>
        <v>7750</v>
      </c>
      <c r="N472">
        <f>IFERROR(VLOOKUP(CONCATENATE($C472,$D472,N$1,$E472),AuxFolhas!$A:$E,5,FALSE),"")</f>
        <v>7750</v>
      </c>
      <c r="O472">
        <f>IFERROR(VLOOKUP(CONCATENATE($C472,$D472,O$1,$E472),AuxFolhas!$A:$E,5,FALSE),"")</f>
        <v>7750</v>
      </c>
      <c r="P472">
        <f>IFERROR(VLOOKUP(CONCATENATE($C472,$D472,P$1,$E472),AuxFolhas!$A:$E,5,FALSE),"")</f>
        <v>7750</v>
      </c>
      <c r="Q472">
        <f>IFERROR(VLOOKUP(CONCATENATE($C472,$D472,Q$1,$E472),AuxFolhas!$A:$E,5,FALSE),"")</f>
        <v>7750</v>
      </c>
      <c r="R472">
        <f>IFERROR(VLOOKUP(CONCATENATE($C472,$D472,R$1,$E472),AuxFolhas!$A:$E,5,FALSE),"")</f>
        <v>7750</v>
      </c>
      <c r="S472">
        <f>IFERROR(VLOOKUP(CONCATENATE($C472,$D472,S$1,$E472),AuxFolhas!$A:$E,5,FALSE),"")</f>
        <v>7750</v>
      </c>
      <c r="T472">
        <f>IFERROR(VLOOKUP(CONCATENATE($C472,$D472,T$1,$E472),AuxFolhas!$A:$E,5,FALSE),"")</f>
        <v>7750</v>
      </c>
      <c r="U472">
        <f t="shared" si="31"/>
        <v>1</v>
      </c>
    </row>
    <row r="473" spans="1:21">
      <c r="A473" t="str">
        <f t="shared" si="29"/>
        <v>18.1-25</v>
      </c>
      <c r="B473">
        <f t="shared" si="30"/>
        <v>25</v>
      </c>
      <c r="C473">
        <v>18</v>
      </c>
      <c r="D473" t="s">
        <v>1432</v>
      </c>
      <c r="E473" t="s">
        <v>1113</v>
      </c>
      <c r="F473" t="s">
        <v>1159</v>
      </c>
      <c r="H473">
        <f t="shared" si="32"/>
        <v>33600</v>
      </c>
      <c r="I473">
        <f>IFERROR(VLOOKUP(CONCATENATE($C473,$D473,I$1,$E473),AuxFolhas!$A:$E,5,FALSE),"")</f>
        <v>2800</v>
      </c>
      <c r="J473">
        <f>IFERROR(VLOOKUP(CONCATENATE($C473,$D473,J$1,$E473),AuxFolhas!$A:$E,5,FALSE),"")</f>
        <v>2800</v>
      </c>
      <c r="K473">
        <f>IFERROR(VLOOKUP(CONCATENATE($C473,$D473,K$1,$E473),AuxFolhas!$A:$E,5,FALSE),"")</f>
        <v>2800</v>
      </c>
      <c r="L473">
        <f>IFERROR(VLOOKUP(CONCATENATE($C473,$D473,L$1,$E473),AuxFolhas!$A:$E,5,FALSE),"")</f>
        <v>2800</v>
      </c>
      <c r="M473">
        <f>IFERROR(VLOOKUP(CONCATENATE($C473,$D473,M$1,$E473),AuxFolhas!$A:$E,5,FALSE),"")</f>
        <v>2800</v>
      </c>
      <c r="N473">
        <f>IFERROR(VLOOKUP(CONCATENATE($C473,$D473,N$1,$E473),AuxFolhas!$A:$E,5,FALSE),"")</f>
        <v>2800</v>
      </c>
      <c r="O473">
        <f>IFERROR(VLOOKUP(CONCATENATE($C473,$D473,O$1,$E473),AuxFolhas!$A:$E,5,FALSE),"")</f>
        <v>2800</v>
      </c>
      <c r="P473">
        <f>IFERROR(VLOOKUP(CONCATENATE($C473,$D473,P$1,$E473),AuxFolhas!$A:$E,5,FALSE),"")</f>
        <v>2800</v>
      </c>
      <c r="Q473">
        <f>IFERROR(VLOOKUP(CONCATENATE($C473,$D473,Q$1,$E473),AuxFolhas!$A:$E,5,FALSE),"")</f>
        <v>2800</v>
      </c>
      <c r="R473">
        <f>IFERROR(VLOOKUP(CONCATENATE($C473,$D473,R$1,$E473),AuxFolhas!$A:$E,5,FALSE),"")</f>
        <v>2800</v>
      </c>
      <c r="S473">
        <f>IFERROR(VLOOKUP(CONCATENATE($C473,$D473,S$1,$E473),AuxFolhas!$A:$E,5,FALSE),"")</f>
        <v>2800</v>
      </c>
      <c r="T473">
        <f>IFERROR(VLOOKUP(CONCATENATE($C473,$D473,T$1,$E473),AuxFolhas!$A:$E,5,FALSE),"")</f>
        <v>2800</v>
      </c>
      <c r="U473">
        <f t="shared" si="31"/>
        <v>1</v>
      </c>
    </row>
    <row r="474" spans="1:21" hidden="1">
      <c r="A474" t="str">
        <f t="shared" si="29"/>
        <v>19.1-1</v>
      </c>
      <c r="B474">
        <f t="shared" si="30"/>
        <v>1</v>
      </c>
      <c r="C474">
        <v>19</v>
      </c>
      <c r="D474" t="s">
        <v>2414</v>
      </c>
      <c r="E474" t="s">
        <v>1112</v>
      </c>
      <c r="F474" t="s">
        <v>1163</v>
      </c>
      <c r="H474">
        <f t="shared" si="32"/>
        <v>5400</v>
      </c>
      <c r="I474" t="str">
        <f>IFERROR(VLOOKUP(CONCATENATE($C474,$D474,I$1,$E474),AuxFolhas!$A:$E,5,FALSE),"")</f>
        <v/>
      </c>
      <c r="J474" t="str">
        <f>IFERROR(VLOOKUP(CONCATENATE($C474,$D474,J$1,$E474),AuxFolhas!$A:$E,5,FALSE),"")</f>
        <v/>
      </c>
      <c r="K474" t="str">
        <f>IFERROR(VLOOKUP(CONCATENATE($C474,$D474,K$1,$E474),AuxFolhas!$A:$E,5,FALSE),"")</f>
        <v/>
      </c>
      <c r="L474">
        <f>IFERROR(VLOOKUP(CONCATENATE($C474,$D474,L$1,$E474),AuxFolhas!$A:$E,5,FALSE),"")</f>
        <v>600</v>
      </c>
      <c r="M474">
        <f>IFERROR(VLOOKUP(CONCATENATE($C474,$D474,M$1,$E474),AuxFolhas!$A:$E,5,FALSE),"")</f>
        <v>600</v>
      </c>
      <c r="N474">
        <f>IFERROR(VLOOKUP(CONCATENATE($C474,$D474,N$1,$E474),AuxFolhas!$A:$E,5,FALSE),"")</f>
        <v>600</v>
      </c>
      <c r="O474">
        <f>IFERROR(VLOOKUP(CONCATENATE($C474,$D474,O$1,$E474),AuxFolhas!$A:$E,5,FALSE),"")</f>
        <v>600</v>
      </c>
      <c r="P474">
        <f>IFERROR(VLOOKUP(CONCATENATE($C474,$D474,P$1,$E474),AuxFolhas!$A:$E,5,FALSE),"")</f>
        <v>600</v>
      </c>
      <c r="Q474">
        <f>IFERROR(VLOOKUP(CONCATENATE($C474,$D474,Q$1,$E474),AuxFolhas!$A:$E,5,FALSE),"")</f>
        <v>600</v>
      </c>
      <c r="R474">
        <f>IFERROR(VLOOKUP(CONCATENATE($C474,$D474,R$1,$E474),AuxFolhas!$A:$E,5,FALSE),"")</f>
        <v>600</v>
      </c>
      <c r="S474">
        <f>IFERROR(VLOOKUP(CONCATENATE($C474,$D474,S$1,$E474),AuxFolhas!$A:$E,5,FALSE),"")</f>
        <v>600</v>
      </c>
      <c r="T474">
        <f>IFERROR(VLOOKUP(CONCATENATE($C474,$D474,T$1,$E474),AuxFolhas!$A:$E,5,FALSE),"")</f>
        <v>600</v>
      </c>
      <c r="U474">
        <f t="shared" si="31"/>
        <v>1</v>
      </c>
    </row>
    <row r="475" spans="1:21" hidden="1">
      <c r="A475" t="str">
        <f t="shared" si="29"/>
        <v>19.1-2</v>
      </c>
      <c r="B475">
        <f t="shared" si="30"/>
        <v>2</v>
      </c>
      <c r="C475">
        <v>19</v>
      </c>
      <c r="D475" t="s">
        <v>1449</v>
      </c>
      <c r="E475" t="s">
        <v>1112</v>
      </c>
      <c r="F475" t="s">
        <v>1163</v>
      </c>
      <c r="H475">
        <f t="shared" si="32"/>
        <v>1200</v>
      </c>
      <c r="I475">
        <f>IFERROR(VLOOKUP(CONCATENATE($C475,$D475,I$1,$E475),AuxFolhas!$A:$E,5,FALSE),"")</f>
        <v>600</v>
      </c>
      <c r="J475">
        <f>IFERROR(VLOOKUP(CONCATENATE($C475,$D475,J$1,$E475),AuxFolhas!$A:$E,5,FALSE),"")</f>
        <v>600</v>
      </c>
      <c r="K475" t="str">
        <f>IFERROR(VLOOKUP(CONCATENATE($C475,$D475,K$1,$E475),AuxFolhas!$A:$E,5,FALSE),"")</f>
        <v/>
      </c>
      <c r="L475" t="str">
        <f>IFERROR(VLOOKUP(CONCATENATE($C475,$D475,L$1,$E475),AuxFolhas!$A:$E,5,FALSE),"")</f>
        <v/>
      </c>
      <c r="M475" t="str">
        <f>IFERROR(VLOOKUP(CONCATENATE($C475,$D475,M$1,$E475),AuxFolhas!$A:$E,5,FALSE),"")</f>
        <v/>
      </c>
      <c r="N475" t="str">
        <f>IFERROR(VLOOKUP(CONCATENATE($C475,$D475,N$1,$E475),AuxFolhas!$A:$E,5,FALSE),"")</f>
        <v/>
      </c>
      <c r="O475" t="str">
        <f>IFERROR(VLOOKUP(CONCATENATE($C475,$D475,O$1,$E475),AuxFolhas!$A:$E,5,FALSE),"")</f>
        <v/>
      </c>
      <c r="P475" t="str">
        <f>IFERROR(VLOOKUP(CONCATENATE($C475,$D475,P$1,$E475),AuxFolhas!$A:$E,5,FALSE),"")</f>
        <v/>
      </c>
      <c r="Q475" t="str">
        <f>IFERROR(VLOOKUP(CONCATENATE($C475,$D475,Q$1,$E475),AuxFolhas!$A:$E,5,FALSE),"")</f>
        <v/>
      </c>
      <c r="R475" t="str">
        <f>IFERROR(VLOOKUP(CONCATENATE($C475,$D475,R$1,$E475),AuxFolhas!$A:$E,5,FALSE),"")</f>
        <v/>
      </c>
      <c r="S475" t="str">
        <f>IFERROR(VLOOKUP(CONCATENATE($C475,$D475,S$1,$E475),AuxFolhas!$A:$E,5,FALSE),"")</f>
        <v/>
      </c>
      <c r="T475" t="str">
        <f>IFERROR(VLOOKUP(CONCATENATE($C475,$D475,T$1,$E475),AuxFolhas!$A:$E,5,FALSE),"")</f>
        <v/>
      </c>
      <c r="U475">
        <f t="shared" si="31"/>
        <v>1</v>
      </c>
    </row>
    <row r="476" spans="1:21" hidden="1">
      <c r="A476" t="str">
        <f t="shared" si="29"/>
        <v>19.1-3</v>
      </c>
      <c r="B476">
        <f t="shared" si="30"/>
        <v>3</v>
      </c>
      <c r="C476">
        <v>19</v>
      </c>
      <c r="D476" t="s">
        <v>1450</v>
      </c>
      <c r="E476" t="s">
        <v>1112</v>
      </c>
      <c r="F476" t="s">
        <v>1163</v>
      </c>
      <c r="H476">
        <f t="shared" si="32"/>
        <v>600</v>
      </c>
      <c r="I476">
        <f>IFERROR(VLOOKUP(CONCATENATE($C476,$D476,I$1,$E476),AuxFolhas!$A:$E,5,FALSE),"")</f>
        <v>600</v>
      </c>
      <c r="J476" t="str">
        <f>IFERROR(VLOOKUP(CONCATENATE($C476,$D476,J$1,$E476),AuxFolhas!$A:$E,5,FALSE),"")</f>
        <v/>
      </c>
      <c r="K476" t="str">
        <f>IFERROR(VLOOKUP(CONCATENATE($C476,$D476,K$1,$E476),AuxFolhas!$A:$E,5,FALSE),"")</f>
        <v/>
      </c>
      <c r="L476" t="str">
        <f>IFERROR(VLOOKUP(CONCATENATE($C476,$D476,L$1,$E476),AuxFolhas!$A:$E,5,FALSE),"")</f>
        <v/>
      </c>
      <c r="M476" t="str">
        <f>IFERROR(VLOOKUP(CONCATENATE($C476,$D476,M$1,$E476),AuxFolhas!$A:$E,5,FALSE),"")</f>
        <v/>
      </c>
      <c r="N476" t="str">
        <f>IFERROR(VLOOKUP(CONCATENATE($C476,$D476,N$1,$E476),AuxFolhas!$A:$E,5,FALSE),"")</f>
        <v/>
      </c>
      <c r="O476" t="str">
        <f>IFERROR(VLOOKUP(CONCATENATE($C476,$D476,O$1,$E476),AuxFolhas!$A:$E,5,FALSE),"")</f>
        <v/>
      </c>
      <c r="P476" t="str">
        <f>IFERROR(VLOOKUP(CONCATENATE($C476,$D476,P$1,$E476),AuxFolhas!$A:$E,5,FALSE),"")</f>
        <v/>
      </c>
      <c r="Q476" t="str">
        <f>IFERROR(VLOOKUP(CONCATENATE($C476,$D476,Q$1,$E476),AuxFolhas!$A:$E,5,FALSE),"")</f>
        <v/>
      </c>
      <c r="R476" t="str">
        <f>IFERROR(VLOOKUP(CONCATENATE($C476,$D476,R$1,$E476),AuxFolhas!$A:$E,5,FALSE),"")</f>
        <v/>
      </c>
      <c r="S476" t="str">
        <f>IFERROR(VLOOKUP(CONCATENATE($C476,$D476,S$1,$E476),AuxFolhas!$A:$E,5,FALSE),"")</f>
        <v/>
      </c>
      <c r="T476" t="str">
        <f>IFERROR(VLOOKUP(CONCATENATE($C476,$D476,T$1,$E476),AuxFolhas!$A:$E,5,FALSE),"")</f>
        <v/>
      </c>
      <c r="U476">
        <f t="shared" si="31"/>
        <v>1</v>
      </c>
    </row>
    <row r="477" spans="1:21" hidden="1">
      <c r="A477" t="str">
        <f t="shared" si="29"/>
        <v>19.1-4</v>
      </c>
      <c r="B477">
        <f t="shared" si="30"/>
        <v>4</v>
      </c>
      <c r="C477">
        <v>19</v>
      </c>
      <c r="D477" t="s">
        <v>1451</v>
      </c>
      <c r="E477" t="s">
        <v>1112</v>
      </c>
      <c r="F477" t="s">
        <v>1163</v>
      </c>
      <c r="H477">
        <f t="shared" si="32"/>
        <v>5400</v>
      </c>
      <c r="I477">
        <f>IFERROR(VLOOKUP(CONCATENATE($C477,$D477,I$1,$E477),AuxFolhas!$A:$E,5,FALSE),"")</f>
        <v>600</v>
      </c>
      <c r="J477">
        <f>IFERROR(VLOOKUP(CONCATENATE($C477,$D477,J$1,$E477),AuxFolhas!$A:$E,5,FALSE),"")</f>
        <v>600</v>
      </c>
      <c r="K477">
        <f>IFERROR(VLOOKUP(CONCATENATE($C477,$D477,K$1,$E477),AuxFolhas!$A:$E,5,FALSE),"")</f>
        <v>600</v>
      </c>
      <c r="L477">
        <f>IFERROR(VLOOKUP(CONCATENATE($C477,$D477,L$1,$E477),AuxFolhas!$A:$E,5,FALSE),"")</f>
        <v>600</v>
      </c>
      <c r="M477">
        <f>IFERROR(VLOOKUP(CONCATENATE($C477,$D477,M$1,$E477),AuxFolhas!$A:$E,5,FALSE),"")</f>
        <v>600</v>
      </c>
      <c r="N477">
        <f>IFERROR(VLOOKUP(CONCATENATE($C477,$D477,N$1,$E477),AuxFolhas!$A:$E,5,FALSE),"")</f>
        <v>600</v>
      </c>
      <c r="O477">
        <f>IFERROR(VLOOKUP(CONCATENATE($C477,$D477,O$1,$E477),AuxFolhas!$A:$E,5,FALSE),"")</f>
        <v>600</v>
      </c>
      <c r="P477">
        <f>IFERROR(VLOOKUP(CONCATENATE($C477,$D477,P$1,$E477),AuxFolhas!$A:$E,5,FALSE),"")</f>
        <v>600</v>
      </c>
      <c r="Q477">
        <f>IFERROR(VLOOKUP(CONCATENATE($C477,$D477,Q$1,$E477),AuxFolhas!$A:$E,5,FALSE),"")</f>
        <v>600</v>
      </c>
      <c r="R477" t="str">
        <f>IFERROR(VLOOKUP(CONCATENATE($C477,$D477,R$1,$E477),AuxFolhas!$A:$E,5,FALSE),"")</f>
        <v/>
      </c>
      <c r="S477" t="str">
        <f>IFERROR(VLOOKUP(CONCATENATE($C477,$D477,S$1,$E477),AuxFolhas!$A:$E,5,FALSE),"")</f>
        <v/>
      </c>
      <c r="T477" t="str">
        <f>IFERROR(VLOOKUP(CONCATENATE($C477,$D477,T$1,$E477),AuxFolhas!$A:$E,5,FALSE),"")</f>
        <v/>
      </c>
      <c r="U477">
        <f t="shared" si="31"/>
        <v>1</v>
      </c>
    </row>
    <row r="478" spans="1:21" hidden="1">
      <c r="A478" t="str">
        <f t="shared" si="29"/>
        <v>19.1-5</v>
      </c>
      <c r="B478">
        <f t="shared" si="30"/>
        <v>5</v>
      </c>
      <c r="C478">
        <v>19</v>
      </c>
      <c r="D478" t="s">
        <v>1452</v>
      </c>
      <c r="E478" t="s">
        <v>1112</v>
      </c>
      <c r="F478" t="s">
        <v>1163</v>
      </c>
      <c r="H478">
        <f t="shared" si="32"/>
        <v>3000</v>
      </c>
      <c r="I478">
        <f>IFERROR(VLOOKUP(CONCATENATE($C478,$D478,I$1,$E478),AuxFolhas!$A:$E,5,FALSE),"")</f>
        <v>600</v>
      </c>
      <c r="J478">
        <f>IFERROR(VLOOKUP(CONCATENATE($C478,$D478,J$1,$E478),AuxFolhas!$A:$E,5,FALSE),"")</f>
        <v>600</v>
      </c>
      <c r="K478">
        <f>IFERROR(VLOOKUP(CONCATENATE($C478,$D478,K$1,$E478),AuxFolhas!$A:$E,5,FALSE),"")</f>
        <v>600</v>
      </c>
      <c r="L478">
        <f>IFERROR(VLOOKUP(CONCATENATE($C478,$D478,L$1,$E478),AuxFolhas!$A:$E,5,FALSE),"")</f>
        <v>600</v>
      </c>
      <c r="M478">
        <f>IFERROR(VLOOKUP(CONCATENATE($C478,$D478,M$1,$E478),AuxFolhas!$A:$E,5,FALSE),"")</f>
        <v>600</v>
      </c>
      <c r="N478" t="str">
        <f>IFERROR(VLOOKUP(CONCATENATE($C478,$D478,N$1,$E478),AuxFolhas!$A:$E,5,FALSE),"")</f>
        <v/>
      </c>
      <c r="O478" t="str">
        <f>IFERROR(VLOOKUP(CONCATENATE($C478,$D478,O$1,$E478),AuxFolhas!$A:$E,5,FALSE),"")</f>
        <v/>
      </c>
      <c r="P478" t="str">
        <f>IFERROR(VLOOKUP(CONCATENATE($C478,$D478,P$1,$E478),AuxFolhas!$A:$E,5,FALSE),"")</f>
        <v/>
      </c>
      <c r="Q478" t="str">
        <f>IFERROR(VLOOKUP(CONCATENATE($C478,$D478,Q$1,$E478),AuxFolhas!$A:$E,5,FALSE),"")</f>
        <v/>
      </c>
      <c r="R478" t="str">
        <f>IFERROR(VLOOKUP(CONCATENATE($C478,$D478,R$1,$E478),AuxFolhas!$A:$E,5,FALSE),"")</f>
        <v/>
      </c>
      <c r="S478" t="str">
        <f>IFERROR(VLOOKUP(CONCATENATE($C478,$D478,S$1,$E478),AuxFolhas!$A:$E,5,FALSE),"")</f>
        <v/>
      </c>
      <c r="T478" t="str">
        <f>IFERROR(VLOOKUP(CONCATENATE($C478,$D478,T$1,$E478),AuxFolhas!$A:$E,5,FALSE),"")</f>
        <v/>
      </c>
      <c r="U478">
        <f t="shared" si="31"/>
        <v>1</v>
      </c>
    </row>
    <row r="479" spans="1:21" hidden="1">
      <c r="A479" t="str">
        <f t="shared" si="29"/>
        <v>19.1-6</v>
      </c>
      <c r="B479">
        <f t="shared" si="30"/>
        <v>6</v>
      </c>
      <c r="C479">
        <v>19</v>
      </c>
      <c r="D479" t="s">
        <v>1453</v>
      </c>
      <c r="E479" t="s">
        <v>1112</v>
      </c>
      <c r="F479" t="s">
        <v>1163</v>
      </c>
      <c r="H479">
        <f t="shared" si="32"/>
        <v>7200</v>
      </c>
      <c r="I479">
        <f>IFERROR(VLOOKUP(CONCATENATE($C479,$D479,I$1,$E479),AuxFolhas!$A:$E,5,FALSE),"")</f>
        <v>600</v>
      </c>
      <c r="J479">
        <f>IFERROR(VLOOKUP(CONCATENATE($C479,$D479,J$1,$E479),AuxFolhas!$A:$E,5,FALSE),"")</f>
        <v>600</v>
      </c>
      <c r="K479">
        <f>IFERROR(VLOOKUP(CONCATENATE($C479,$D479,K$1,$E479),AuxFolhas!$A:$E,5,FALSE),"")</f>
        <v>600</v>
      </c>
      <c r="L479">
        <f>IFERROR(VLOOKUP(CONCATENATE($C479,$D479,L$1,$E479),AuxFolhas!$A:$E,5,FALSE),"")</f>
        <v>600</v>
      </c>
      <c r="M479">
        <f>IFERROR(VLOOKUP(CONCATENATE($C479,$D479,M$1,$E479),AuxFolhas!$A:$E,5,FALSE),"")</f>
        <v>600</v>
      </c>
      <c r="N479">
        <f>IFERROR(VLOOKUP(CONCATENATE($C479,$D479,N$1,$E479),AuxFolhas!$A:$E,5,FALSE),"")</f>
        <v>600</v>
      </c>
      <c r="O479">
        <f>IFERROR(VLOOKUP(CONCATENATE($C479,$D479,O$1,$E479),AuxFolhas!$A:$E,5,FALSE),"")</f>
        <v>600</v>
      </c>
      <c r="P479">
        <f>IFERROR(VLOOKUP(CONCATENATE($C479,$D479,P$1,$E479),AuxFolhas!$A:$E,5,FALSE),"")</f>
        <v>600</v>
      </c>
      <c r="Q479">
        <f>IFERROR(VLOOKUP(CONCATENATE($C479,$D479,Q$1,$E479),AuxFolhas!$A:$E,5,FALSE),"")</f>
        <v>600</v>
      </c>
      <c r="R479">
        <f>IFERROR(VLOOKUP(CONCATENATE($C479,$D479,R$1,$E479),AuxFolhas!$A:$E,5,FALSE),"")</f>
        <v>600</v>
      </c>
      <c r="S479">
        <f>IFERROR(VLOOKUP(CONCATENATE($C479,$D479,S$1,$E479),AuxFolhas!$A:$E,5,FALSE),"")</f>
        <v>600</v>
      </c>
      <c r="T479">
        <f>IFERROR(VLOOKUP(CONCATENATE($C479,$D479,T$1,$E479),AuxFolhas!$A:$E,5,FALSE),"")</f>
        <v>600</v>
      </c>
      <c r="U479">
        <f t="shared" si="31"/>
        <v>1</v>
      </c>
    </row>
    <row r="480" spans="1:21" hidden="1">
      <c r="A480" t="str">
        <f t="shared" si="29"/>
        <v>19.1-7</v>
      </c>
      <c r="B480">
        <f t="shared" si="30"/>
        <v>7</v>
      </c>
      <c r="C480">
        <v>19</v>
      </c>
      <c r="D480" t="s">
        <v>1454</v>
      </c>
      <c r="E480" t="s">
        <v>1112</v>
      </c>
      <c r="F480" t="s">
        <v>1163</v>
      </c>
      <c r="H480">
        <f t="shared" si="32"/>
        <v>1200</v>
      </c>
      <c r="I480">
        <f>IFERROR(VLOOKUP(CONCATENATE($C480,$D480,I$1,$E480),AuxFolhas!$A:$E,5,FALSE),"")</f>
        <v>600</v>
      </c>
      <c r="J480">
        <f>IFERROR(VLOOKUP(CONCATENATE($C480,$D480,J$1,$E480),AuxFolhas!$A:$E,5,FALSE),"")</f>
        <v>600</v>
      </c>
      <c r="K480" t="str">
        <f>IFERROR(VLOOKUP(CONCATENATE($C480,$D480,K$1,$E480),AuxFolhas!$A:$E,5,FALSE),"")</f>
        <v/>
      </c>
      <c r="L480" t="str">
        <f>IFERROR(VLOOKUP(CONCATENATE($C480,$D480,L$1,$E480),AuxFolhas!$A:$E,5,FALSE),"")</f>
        <v/>
      </c>
      <c r="M480" t="str">
        <f>IFERROR(VLOOKUP(CONCATENATE($C480,$D480,M$1,$E480),AuxFolhas!$A:$E,5,FALSE),"")</f>
        <v/>
      </c>
      <c r="N480" t="str">
        <f>IFERROR(VLOOKUP(CONCATENATE($C480,$D480,N$1,$E480),AuxFolhas!$A:$E,5,FALSE),"")</f>
        <v/>
      </c>
      <c r="O480" t="str">
        <f>IFERROR(VLOOKUP(CONCATENATE($C480,$D480,O$1,$E480),AuxFolhas!$A:$E,5,FALSE),"")</f>
        <v/>
      </c>
      <c r="P480" t="str">
        <f>IFERROR(VLOOKUP(CONCATENATE($C480,$D480,P$1,$E480),AuxFolhas!$A:$E,5,FALSE),"")</f>
        <v/>
      </c>
      <c r="Q480" t="str">
        <f>IFERROR(VLOOKUP(CONCATENATE($C480,$D480,Q$1,$E480),AuxFolhas!$A:$E,5,FALSE),"")</f>
        <v/>
      </c>
      <c r="R480" t="str">
        <f>IFERROR(VLOOKUP(CONCATENATE($C480,$D480,R$1,$E480),AuxFolhas!$A:$E,5,FALSE),"")</f>
        <v/>
      </c>
      <c r="S480" t="str">
        <f>IFERROR(VLOOKUP(CONCATENATE($C480,$D480,S$1,$E480),AuxFolhas!$A:$E,5,FALSE),"")</f>
        <v/>
      </c>
      <c r="T480" t="str">
        <f>IFERROR(VLOOKUP(CONCATENATE($C480,$D480,T$1,$E480),AuxFolhas!$A:$E,5,FALSE),"")</f>
        <v/>
      </c>
      <c r="U480">
        <f t="shared" si="31"/>
        <v>1</v>
      </c>
    </row>
    <row r="481" spans="1:21" hidden="1">
      <c r="A481" t="str">
        <f t="shared" si="29"/>
        <v>19.1-8</v>
      </c>
      <c r="B481">
        <f t="shared" si="30"/>
        <v>8</v>
      </c>
      <c r="C481">
        <v>19</v>
      </c>
      <c r="D481" t="s">
        <v>2761</v>
      </c>
      <c r="E481" t="s">
        <v>1112</v>
      </c>
      <c r="F481" t="s">
        <v>1163</v>
      </c>
      <c r="H481">
        <f t="shared" si="32"/>
        <v>3600</v>
      </c>
      <c r="I481" t="str">
        <f>IFERROR(VLOOKUP(CONCATENATE($C481,$D481,I$1,$E481),AuxFolhas!$A:$E,5,FALSE),"")</f>
        <v/>
      </c>
      <c r="J481" t="str">
        <f>IFERROR(VLOOKUP(CONCATENATE($C481,$D481,J$1,$E481),AuxFolhas!$A:$E,5,FALSE),"")</f>
        <v/>
      </c>
      <c r="K481" t="str">
        <f>IFERROR(VLOOKUP(CONCATENATE($C481,$D481,K$1,$E481),AuxFolhas!$A:$E,5,FALSE),"")</f>
        <v/>
      </c>
      <c r="L481" t="str">
        <f>IFERROR(VLOOKUP(CONCATENATE($C481,$D481,L$1,$E481),AuxFolhas!$A:$E,5,FALSE),"")</f>
        <v/>
      </c>
      <c r="M481" t="str">
        <f>IFERROR(VLOOKUP(CONCATENATE($C481,$D481,M$1,$E481),AuxFolhas!$A:$E,5,FALSE),"")</f>
        <v/>
      </c>
      <c r="N481" t="str">
        <f>IFERROR(VLOOKUP(CONCATENATE($C481,$D481,N$1,$E481),AuxFolhas!$A:$E,5,FALSE),"")</f>
        <v/>
      </c>
      <c r="O481">
        <f>IFERROR(VLOOKUP(CONCATENATE($C481,$D481,O$1,$E481),AuxFolhas!$A:$E,5,FALSE),"")</f>
        <v>600</v>
      </c>
      <c r="P481">
        <f>IFERROR(VLOOKUP(CONCATENATE($C481,$D481,P$1,$E481),AuxFolhas!$A:$E,5,FALSE),"")</f>
        <v>600</v>
      </c>
      <c r="Q481">
        <f>IFERROR(VLOOKUP(CONCATENATE($C481,$D481,Q$1,$E481),AuxFolhas!$A:$E,5,FALSE),"")</f>
        <v>600</v>
      </c>
      <c r="R481">
        <f>IFERROR(VLOOKUP(CONCATENATE($C481,$D481,R$1,$E481),AuxFolhas!$A:$E,5,FALSE),"")</f>
        <v>600</v>
      </c>
      <c r="S481">
        <f>IFERROR(VLOOKUP(CONCATENATE($C481,$D481,S$1,$E481),AuxFolhas!$A:$E,5,FALSE),"")</f>
        <v>600</v>
      </c>
      <c r="T481">
        <f>IFERROR(VLOOKUP(CONCATENATE($C481,$D481,T$1,$E481),AuxFolhas!$A:$E,5,FALSE),"")</f>
        <v>600</v>
      </c>
      <c r="U481">
        <f t="shared" si="31"/>
        <v>1</v>
      </c>
    </row>
    <row r="482" spans="1:21" hidden="1">
      <c r="A482" t="str">
        <f t="shared" ref="A482:A545" si="33">CONCATENATE(C482,".1-",B482)</f>
        <v>19.1-9</v>
      </c>
      <c r="B482">
        <f t="shared" ref="B482:B545" si="34">IF(C482&lt;&gt;C481,1,B481+1)</f>
        <v>9</v>
      </c>
      <c r="C482">
        <v>19</v>
      </c>
      <c r="D482" t="s">
        <v>1455</v>
      </c>
      <c r="E482" t="s">
        <v>1112</v>
      </c>
      <c r="F482" t="s">
        <v>1163</v>
      </c>
      <c r="H482">
        <f t="shared" si="32"/>
        <v>7200</v>
      </c>
      <c r="I482">
        <f>IFERROR(VLOOKUP(CONCATENATE($C482,$D482,I$1,$E482),AuxFolhas!$A:$E,5,FALSE),"")</f>
        <v>600</v>
      </c>
      <c r="J482">
        <f>IFERROR(VLOOKUP(CONCATENATE($C482,$D482,J$1,$E482),AuxFolhas!$A:$E,5,FALSE),"")</f>
        <v>600</v>
      </c>
      <c r="K482">
        <f>IFERROR(VLOOKUP(CONCATENATE($C482,$D482,K$1,$E482),AuxFolhas!$A:$E,5,FALSE),"")</f>
        <v>600</v>
      </c>
      <c r="L482">
        <f>IFERROR(VLOOKUP(CONCATENATE($C482,$D482,L$1,$E482),AuxFolhas!$A:$E,5,FALSE),"")</f>
        <v>600</v>
      </c>
      <c r="M482">
        <f>IFERROR(VLOOKUP(CONCATENATE($C482,$D482,M$1,$E482),AuxFolhas!$A:$E,5,FALSE),"")</f>
        <v>600</v>
      </c>
      <c r="N482">
        <f>IFERROR(VLOOKUP(CONCATENATE($C482,$D482,N$1,$E482),AuxFolhas!$A:$E,5,FALSE),"")</f>
        <v>600</v>
      </c>
      <c r="O482">
        <f>IFERROR(VLOOKUP(CONCATENATE($C482,$D482,O$1,$E482),AuxFolhas!$A:$E,5,FALSE),"")</f>
        <v>600</v>
      </c>
      <c r="P482">
        <f>IFERROR(VLOOKUP(CONCATENATE($C482,$D482,P$1,$E482),AuxFolhas!$A:$E,5,FALSE),"")</f>
        <v>600</v>
      </c>
      <c r="Q482">
        <f>IFERROR(VLOOKUP(CONCATENATE($C482,$D482,Q$1,$E482),AuxFolhas!$A:$E,5,FALSE),"")</f>
        <v>600</v>
      </c>
      <c r="R482">
        <f>IFERROR(VLOOKUP(CONCATENATE($C482,$D482,R$1,$E482),AuxFolhas!$A:$E,5,FALSE),"")</f>
        <v>600</v>
      </c>
      <c r="S482">
        <f>IFERROR(VLOOKUP(CONCATENATE($C482,$D482,S$1,$E482),AuxFolhas!$A:$E,5,FALSE),"")</f>
        <v>600</v>
      </c>
      <c r="T482">
        <f>IFERROR(VLOOKUP(CONCATENATE($C482,$D482,T$1,$E482),AuxFolhas!$A:$E,5,FALSE),"")</f>
        <v>600</v>
      </c>
      <c r="U482">
        <f t="shared" si="31"/>
        <v>1</v>
      </c>
    </row>
    <row r="483" spans="1:21" hidden="1">
      <c r="A483" t="str">
        <f t="shared" si="33"/>
        <v>19.1-10</v>
      </c>
      <c r="B483">
        <f t="shared" si="34"/>
        <v>10</v>
      </c>
      <c r="C483">
        <v>19</v>
      </c>
      <c r="D483" t="s">
        <v>2762</v>
      </c>
      <c r="E483" t="s">
        <v>1112</v>
      </c>
      <c r="F483" t="s">
        <v>1163</v>
      </c>
      <c r="H483">
        <f t="shared" si="32"/>
        <v>3600</v>
      </c>
      <c r="I483" t="str">
        <f>IFERROR(VLOOKUP(CONCATENATE($C483,$D483,I$1,$E483),AuxFolhas!$A:$E,5,FALSE),"")</f>
        <v/>
      </c>
      <c r="J483" t="str">
        <f>IFERROR(VLOOKUP(CONCATENATE($C483,$D483,J$1,$E483),AuxFolhas!$A:$E,5,FALSE),"")</f>
        <v/>
      </c>
      <c r="K483" t="str">
        <f>IFERROR(VLOOKUP(CONCATENATE($C483,$D483,K$1,$E483),AuxFolhas!$A:$E,5,FALSE),"")</f>
        <v/>
      </c>
      <c r="L483" t="str">
        <f>IFERROR(VLOOKUP(CONCATENATE($C483,$D483,L$1,$E483),AuxFolhas!$A:$E,5,FALSE),"")</f>
        <v/>
      </c>
      <c r="M483" t="str">
        <f>IFERROR(VLOOKUP(CONCATENATE($C483,$D483,M$1,$E483),AuxFolhas!$A:$E,5,FALSE),"")</f>
        <v/>
      </c>
      <c r="N483" t="str">
        <f>IFERROR(VLOOKUP(CONCATENATE($C483,$D483,N$1,$E483),AuxFolhas!$A:$E,5,FALSE),"")</f>
        <v/>
      </c>
      <c r="O483">
        <f>IFERROR(VLOOKUP(CONCATENATE($C483,$D483,O$1,$E483),AuxFolhas!$A:$E,5,FALSE),"")</f>
        <v>600</v>
      </c>
      <c r="P483">
        <f>IFERROR(VLOOKUP(CONCATENATE($C483,$D483,P$1,$E483),AuxFolhas!$A:$E,5,FALSE),"")</f>
        <v>600</v>
      </c>
      <c r="Q483">
        <f>IFERROR(VLOOKUP(CONCATENATE($C483,$D483,Q$1,$E483),AuxFolhas!$A:$E,5,FALSE),"")</f>
        <v>600</v>
      </c>
      <c r="R483">
        <f>IFERROR(VLOOKUP(CONCATENATE($C483,$D483,R$1,$E483),AuxFolhas!$A:$E,5,FALSE),"")</f>
        <v>600</v>
      </c>
      <c r="S483">
        <f>IFERROR(VLOOKUP(CONCATENATE($C483,$D483,S$1,$E483),AuxFolhas!$A:$E,5,FALSE),"")</f>
        <v>600</v>
      </c>
      <c r="T483">
        <f>IFERROR(VLOOKUP(CONCATENATE($C483,$D483,T$1,$E483),AuxFolhas!$A:$E,5,FALSE),"")</f>
        <v>600</v>
      </c>
      <c r="U483">
        <f t="shared" si="31"/>
        <v>1</v>
      </c>
    </row>
    <row r="484" spans="1:21" hidden="1">
      <c r="A484" t="str">
        <f t="shared" si="33"/>
        <v>19.1-11</v>
      </c>
      <c r="B484">
        <f t="shared" si="34"/>
        <v>11</v>
      </c>
      <c r="C484">
        <v>19</v>
      </c>
      <c r="D484" t="s">
        <v>1456</v>
      </c>
      <c r="E484" t="s">
        <v>1112</v>
      </c>
      <c r="F484" t="s">
        <v>1163</v>
      </c>
      <c r="H484">
        <f t="shared" si="32"/>
        <v>7200</v>
      </c>
      <c r="I484">
        <f>IFERROR(VLOOKUP(CONCATENATE($C484,$D484,I$1,$E484),AuxFolhas!$A:$E,5,FALSE),"")</f>
        <v>600</v>
      </c>
      <c r="J484">
        <f>IFERROR(VLOOKUP(CONCATENATE($C484,$D484,J$1,$E484),AuxFolhas!$A:$E,5,FALSE),"")</f>
        <v>600</v>
      </c>
      <c r="K484">
        <f>IFERROR(VLOOKUP(CONCATENATE($C484,$D484,K$1,$E484),AuxFolhas!$A:$E,5,FALSE),"")</f>
        <v>600</v>
      </c>
      <c r="L484">
        <f>IFERROR(VLOOKUP(CONCATENATE($C484,$D484,L$1,$E484),AuxFolhas!$A:$E,5,FALSE),"")</f>
        <v>600</v>
      </c>
      <c r="M484">
        <f>IFERROR(VLOOKUP(CONCATENATE($C484,$D484,M$1,$E484),AuxFolhas!$A:$E,5,FALSE),"")</f>
        <v>600</v>
      </c>
      <c r="N484">
        <f>IFERROR(VLOOKUP(CONCATENATE($C484,$D484,N$1,$E484),AuxFolhas!$A:$E,5,FALSE),"")</f>
        <v>600</v>
      </c>
      <c r="O484">
        <f>IFERROR(VLOOKUP(CONCATENATE($C484,$D484,O$1,$E484),AuxFolhas!$A:$E,5,FALSE),"")</f>
        <v>600</v>
      </c>
      <c r="P484">
        <f>IFERROR(VLOOKUP(CONCATENATE($C484,$D484,P$1,$E484),AuxFolhas!$A:$E,5,FALSE),"")</f>
        <v>600</v>
      </c>
      <c r="Q484">
        <f>IFERROR(VLOOKUP(CONCATENATE($C484,$D484,Q$1,$E484),AuxFolhas!$A:$E,5,FALSE),"")</f>
        <v>600</v>
      </c>
      <c r="R484">
        <f>IFERROR(VLOOKUP(CONCATENATE($C484,$D484,R$1,$E484),AuxFolhas!$A:$E,5,FALSE),"")</f>
        <v>600</v>
      </c>
      <c r="S484">
        <f>IFERROR(VLOOKUP(CONCATENATE($C484,$D484,S$1,$E484),AuxFolhas!$A:$E,5,FALSE),"")</f>
        <v>600</v>
      </c>
      <c r="T484">
        <f>IFERROR(VLOOKUP(CONCATENATE($C484,$D484,T$1,$E484),AuxFolhas!$A:$E,5,FALSE),"")</f>
        <v>600</v>
      </c>
      <c r="U484">
        <f t="shared" si="31"/>
        <v>1</v>
      </c>
    </row>
    <row r="485" spans="1:21" hidden="1">
      <c r="A485" t="str">
        <f t="shared" si="33"/>
        <v>19.1-12</v>
      </c>
      <c r="B485">
        <f t="shared" si="34"/>
        <v>12</v>
      </c>
      <c r="C485">
        <v>19</v>
      </c>
      <c r="D485" t="s">
        <v>1457</v>
      </c>
      <c r="E485" t="s">
        <v>1112</v>
      </c>
      <c r="F485" t="s">
        <v>1163</v>
      </c>
      <c r="H485">
        <f t="shared" si="32"/>
        <v>7200</v>
      </c>
      <c r="I485">
        <f>IFERROR(VLOOKUP(CONCATENATE($C485,$D485,I$1,$E485),AuxFolhas!$A:$E,5,FALSE),"")</f>
        <v>600</v>
      </c>
      <c r="J485">
        <f>IFERROR(VLOOKUP(CONCATENATE($C485,$D485,J$1,$E485),AuxFolhas!$A:$E,5,FALSE),"")</f>
        <v>600</v>
      </c>
      <c r="K485">
        <f>IFERROR(VLOOKUP(CONCATENATE($C485,$D485,K$1,$E485),AuxFolhas!$A:$E,5,FALSE),"")</f>
        <v>600</v>
      </c>
      <c r="L485">
        <f>IFERROR(VLOOKUP(CONCATENATE($C485,$D485,L$1,$E485),AuxFolhas!$A:$E,5,FALSE),"")</f>
        <v>600</v>
      </c>
      <c r="M485">
        <f>IFERROR(VLOOKUP(CONCATENATE($C485,$D485,M$1,$E485),AuxFolhas!$A:$E,5,FALSE),"")</f>
        <v>600</v>
      </c>
      <c r="N485">
        <f>IFERROR(VLOOKUP(CONCATENATE($C485,$D485,N$1,$E485),AuxFolhas!$A:$E,5,FALSE),"")</f>
        <v>600</v>
      </c>
      <c r="O485">
        <f>IFERROR(VLOOKUP(CONCATENATE($C485,$D485,O$1,$E485),AuxFolhas!$A:$E,5,FALSE),"")</f>
        <v>600</v>
      </c>
      <c r="P485">
        <f>IFERROR(VLOOKUP(CONCATENATE($C485,$D485,P$1,$E485),AuxFolhas!$A:$E,5,FALSE),"")</f>
        <v>600</v>
      </c>
      <c r="Q485">
        <f>IFERROR(VLOOKUP(CONCATENATE($C485,$D485,Q$1,$E485),AuxFolhas!$A:$E,5,FALSE),"")</f>
        <v>600</v>
      </c>
      <c r="R485">
        <f>IFERROR(VLOOKUP(CONCATENATE($C485,$D485,R$1,$E485),AuxFolhas!$A:$E,5,FALSE),"")</f>
        <v>600</v>
      </c>
      <c r="S485">
        <f>IFERROR(VLOOKUP(CONCATENATE($C485,$D485,S$1,$E485),AuxFolhas!$A:$E,5,FALSE),"")</f>
        <v>600</v>
      </c>
      <c r="T485">
        <f>IFERROR(VLOOKUP(CONCATENATE($C485,$D485,T$1,$E485),AuxFolhas!$A:$E,5,FALSE),"")</f>
        <v>600</v>
      </c>
      <c r="U485">
        <f t="shared" si="31"/>
        <v>1</v>
      </c>
    </row>
    <row r="486" spans="1:21" hidden="1">
      <c r="A486" t="str">
        <f t="shared" si="33"/>
        <v>19.1-13</v>
      </c>
      <c r="B486">
        <f t="shared" si="34"/>
        <v>13</v>
      </c>
      <c r="C486">
        <v>19</v>
      </c>
      <c r="D486" t="s">
        <v>1458</v>
      </c>
      <c r="E486" t="s">
        <v>1112</v>
      </c>
      <c r="F486" t="s">
        <v>1163</v>
      </c>
      <c r="H486">
        <f t="shared" si="32"/>
        <v>600</v>
      </c>
      <c r="I486">
        <f>IFERROR(VLOOKUP(CONCATENATE($C486,$D486,I$1,$E486),AuxFolhas!$A:$E,5,FALSE),"")</f>
        <v>600</v>
      </c>
      <c r="J486" t="str">
        <f>IFERROR(VLOOKUP(CONCATENATE($C486,$D486,J$1,$E486),AuxFolhas!$A:$E,5,FALSE),"")</f>
        <v/>
      </c>
      <c r="K486" t="str">
        <f>IFERROR(VLOOKUP(CONCATENATE($C486,$D486,K$1,$E486),AuxFolhas!$A:$E,5,FALSE),"")</f>
        <v/>
      </c>
      <c r="L486" t="str">
        <f>IFERROR(VLOOKUP(CONCATENATE($C486,$D486,L$1,$E486),AuxFolhas!$A:$E,5,FALSE),"")</f>
        <v/>
      </c>
      <c r="M486" t="str">
        <f>IFERROR(VLOOKUP(CONCATENATE($C486,$D486,M$1,$E486),AuxFolhas!$A:$E,5,FALSE),"")</f>
        <v/>
      </c>
      <c r="N486" t="str">
        <f>IFERROR(VLOOKUP(CONCATENATE($C486,$D486,N$1,$E486),AuxFolhas!$A:$E,5,FALSE),"")</f>
        <v/>
      </c>
      <c r="O486" t="str">
        <f>IFERROR(VLOOKUP(CONCATENATE($C486,$D486,O$1,$E486),AuxFolhas!$A:$E,5,FALSE),"")</f>
        <v/>
      </c>
      <c r="P486" t="str">
        <f>IFERROR(VLOOKUP(CONCATENATE($C486,$D486,P$1,$E486),AuxFolhas!$A:$E,5,FALSE),"")</f>
        <v/>
      </c>
      <c r="Q486" t="str">
        <f>IFERROR(VLOOKUP(CONCATENATE($C486,$D486,Q$1,$E486),AuxFolhas!$A:$E,5,FALSE),"")</f>
        <v/>
      </c>
      <c r="R486" t="str">
        <f>IFERROR(VLOOKUP(CONCATENATE($C486,$D486,R$1,$E486),AuxFolhas!$A:$E,5,FALSE),"")</f>
        <v/>
      </c>
      <c r="S486" t="str">
        <f>IFERROR(VLOOKUP(CONCATENATE($C486,$D486,S$1,$E486),AuxFolhas!$A:$E,5,FALSE),"")</f>
        <v/>
      </c>
      <c r="T486" t="str">
        <f>IFERROR(VLOOKUP(CONCATENATE($C486,$D486,T$1,$E486),AuxFolhas!$A:$E,5,FALSE),"")</f>
        <v/>
      </c>
      <c r="U486">
        <f t="shared" si="31"/>
        <v>1</v>
      </c>
    </row>
    <row r="487" spans="1:21" hidden="1">
      <c r="A487" t="str">
        <f t="shared" si="33"/>
        <v>19.1-14</v>
      </c>
      <c r="B487">
        <f t="shared" si="34"/>
        <v>14</v>
      </c>
      <c r="C487">
        <v>19</v>
      </c>
      <c r="D487" t="s">
        <v>1459</v>
      </c>
      <c r="E487" t="s">
        <v>1112</v>
      </c>
      <c r="F487" t="s">
        <v>1163</v>
      </c>
      <c r="H487">
        <f t="shared" si="32"/>
        <v>1200</v>
      </c>
      <c r="I487">
        <f>IFERROR(VLOOKUP(CONCATENATE($C487,$D487,I$1,$E487),AuxFolhas!$A:$E,5,FALSE),"")</f>
        <v>600</v>
      </c>
      <c r="J487">
        <f>IFERROR(VLOOKUP(CONCATENATE($C487,$D487,J$1,$E487),AuxFolhas!$A:$E,5,FALSE),"")</f>
        <v>600</v>
      </c>
      <c r="K487" t="str">
        <f>IFERROR(VLOOKUP(CONCATENATE($C487,$D487,K$1,$E487),AuxFolhas!$A:$E,5,FALSE),"")</f>
        <v/>
      </c>
      <c r="L487" t="str">
        <f>IFERROR(VLOOKUP(CONCATENATE($C487,$D487,L$1,$E487),AuxFolhas!$A:$E,5,FALSE),"")</f>
        <v/>
      </c>
      <c r="M487" t="str">
        <f>IFERROR(VLOOKUP(CONCATENATE($C487,$D487,M$1,$E487),AuxFolhas!$A:$E,5,FALSE),"")</f>
        <v/>
      </c>
      <c r="N487" t="str">
        <f>IFERROR(VLOOKUP(CONCATENATE($C487,$D487,N$1,$E487),AuxFolhas!$A:$E,5,FALSE),"")</f>
        <v/>
      </c>
      <c r="O487" t="str">
        <f>IFERROR(VLOOKUP(CONCATENATE($C487,$D487,O$1,$E487),AuxFolhas!$A:$E,5,FALSE),"")</f>
        <v/>
      </c>
      <c r="P487" t="str">
        <f>IFERROR(VLOOKUP(CONCATENATE($C487,$D487,P$1,$E487),AuxFolhas!$A:$E,5,FALSE),"")</f>
        <v/>
      </c>
      <c r="Q487" t="str">
        <f>IFERROR(VLOOKUP(CONCATENATE($C487,$D487,Q$1,$E487),AuxFolhas!$A:$E,5,FALSE),"")</f>
        <v/>
      </c>
      <c r="R487" t="str">
        <f>IFERROR(VLOOKUP(CONCATENATE($C487,$D487,R$1,$E487),AuxFolhas!$A:$E,5,FALSE),"")</f>
        <v/>
      </c>
      <c r="S487" t="str">
        <f>IFERROR(VLOOKUP(CONCATENATE($C487,$D487,S$1,$E487),AuxFolhas!$A:$E,5,FALSE),"")</f>
        <v/>
      </c>
      <c r="T487" t="str">
        <f>IFERROR(VLOOKUP(CONCATENATE($C487,$D487,T$1,$E487),AuxFolhas!$A:$E,5,FALSE),"")</f>
        <v/>
      </c>
      <c r="U487">
        <f t="shared" si="31"/>
        <v>1</v>
      </c>
    </row>
    <row r="488" spans="1:21" hidden="1">
      <c r="A488" t="str">
        <f t="shared" si="33"/>
        <v>19.1-15</v>
      </c>
      <c r="B488">
        <f t="shared" si="34"/>
        <v>15</v>
      </c>
      <c r="C488">
        <v>19</v>
      </c>
      <c r="D488" t="s">
        <v>2415</v>
      </c>
      <c r="E488" t="s">
        <v>1112</v>
      </c>
      <c r="F488" t="s">
        <v>1163</v>
      </c>
      <c r="H488">
        <f t="shared" si="32"/>
        <v>4200</v>
      </c>
      <c r="I488" t="str">
        <f>IFERROR(VLOOKUP(CONCATENATE($C488,$D488,I$1,$E488),AuxFolhas!$A:$E,5,FALSE),"")</f>
        <v/>
      </c>
      <c r="J488" t="str">
        <f>IFERROR(VLOOKUP(CONCATENATE($C488,$D488,J$1,$E488),AuxFolhas!$A:$E,5,FALSE),"")</f>
        <v/>
      </c>
      <c r="K488" t="str">
        <f>IFERROR(VLOOKUP(CONCATENATE($C488,$D488,K$1,$E488),AuxFolhas!$A:$E,5,FALSE),"")</f>
        <v/>
      </c>
      <c r="L488" t="str">
        <f>IFERROR(VLOOKUP(CONCATENATE($C488,$D488,L$1,$E488),AuxFolhas!$A:$E,5,FALSE),"")</f>
        <v/>
      </c>
      <c r="M488" t="str">
        <f>IFERROR(VLOOKUP(CONCATENATE($C488,$D488,M$1,$E488),AuxFolhas!$A:$E,5,FALSE),"")</f>
        <v/>
      </c>
      <c r="N488">
        <f>IFERROR(VLOOKUP(CONCATENATE($C488,$D488,N$1,$E488),AuxFolhas!$A:$E,5,FALSE),"")</f>
        <v>600</v>
      </c>
      <c r="O488">
        <f>IFERROR(VLOOKUP(CONCATENATE($C488,$D488,O$1,$E488),AuxFolhas!$A:$E,5,FALSE),"")</f>
        <v>600</v>
      </c>
      <c r="P488">
        <f>IFERROR(VLOOKUP(CONCATENATE($C488,$D488,P$1,$E488),AuxFolhas!$A:$E,5,FALSE),"")</f>
        <v>600</v>
      </c>
      <c r="Q488">
        <f>IFERROR(VLOOKUP(CONCATENATE($C488,$D488,Q$1,$E488),AuxFolhas!$A:$E,5,FALSE),"")</f>
        <v>600</v>
      </c>
      <c r="R488">
        <f>IFERROR(VLOOKUP(CONCATENATE($C488,$D488,R$1,$E488),AuxFolhas!$A:$E,5,FALSE),"")</f>
        <v>600</v>
      </c>
      <c r="S488">
        <f>IFERROR(VLOOKUP(CONCATENATE($C488,$D488,S$1,$E488),AuxFolhas!$A:$E,5,FALSE),"")</f>
        <v>600</v>
      </c>
      <c r="T488">
        <f>IFERROR(VLOOKUP(CONCATENATE($C488,$D488,T$1,$E488),AuxFolhas!$A:$E,5,FALSE),"")</f>
        <v>600</v>
      </c>
      <c r="U488">
        <f t="shared" si="31"/>
        <v>1</v>
      </c>
    </row>
    <row r="489" spans="1:21" hidden="1">
      <c r="A489" t="str">
        <f t="shared" si="33"/>
        <v>19.1-16</v>
      </c>
      <c r="B489">
        <f t="shared" si="34"/>
        <v>16</v>
      </c>
      <c r="C489">
        <v>19</v>
      </c>
      <c r="D489" t="s">
        <v>2763</v>
      </c>
      <c r="E489" t="s">
        <v>1112</v>
      </c>
      <c r="F489" t="s">
        <v>1163</v>
      </c>
      <c r="H489">
        <f t="shared" si="32"/>
        <v>3600</v>
      </c>
      <c r="I489" t="str">
        <f>IFERROR(VLOOKUP(CONCATENATE($C489,$D489,I$1,$E489),AuxFolhas!$A:$E,5,FALSE),"")</f>
        <v/>
      </c>
      <c r="J489" t="str">
        <f>IFERROR(VLOOKUP(CONCATENATE($C489,$D489,J$1,$E489),AuxFolhas!$A:$E,5,FALSE),"")</f>
        <v/>
      </c>
      <c r="K489" t="str">
        <f>IFERROR(VLOOKUP(CONCATENATE($C489,$D489,K$1,$E489),AuxFolhas!$A:$E,5,FALSE),"")</f>
        <v/>
      </c>
      <c r="L489" t="str">
        <f>IFERROR(VLOOKUP(CONCATENATE($C489,$D489,L$1,$E489),AuxFolhas!$A:$E,5,FALSE),"")</f>
        <v/>
      </c>
      <c r="M489" t="str">
        <f>IFERROR(VLOOKUP(CONCATENATE($C489,$D489,M$1,$E489),AuxFolhas!$A:$E,5,FALSE),"")</f>
        <v/>
      </c>
      <c r="N489" t="str">
        <f>IFERROR(VLOOKUP(CONCATENATE($C489,$D489,N$1,$E489),AuxFolhas!$A:$E,5,FALSE),"")</f>
        <v/>
      </c>
      <c r="O489">
        <f>IFERROR(VLOOKUP(CONCATENATE($C489,$D489,O$1,$E489),AuxFolhas!$A:$E,5,FALSE),"")</f>
        <v>600</v>
      </c>
      <c r="P489">
        <f>IFERROR(VLOOKUP(CONCATENATE($C489,$D489,P$1,$E489),AuxFolhas!$A:$E,5,FALSE),"")</f>
        <v>600</v>
      </c>
      <c r="Q489">
        <f>IFERROR(VLOOKUP(CONCATENATE($C489,$D489,Q$1,$E489),AuxFolhas!$A:$E,5,FALSE),"")</f>
        <v>600</v>
      </c>
      <c r="R489">
        <f>IFERROR(VLOOKUP(CONCATENATE($C489,$D489,R$1,$E489),AuxFolhas!$A:$E,5,FALSE),"")</f>
        <v>600</v>
      </c>
      <c r="S489">
        <f>IFERROR(VLOOKUP(CONCATENATE($C489,$D489,S$1,$E489),AuxFolhas!$A:$E,5,FALSE),"")</f>
        <v>600</v>
      </c>
      <c r="T489">
        <f>IFERROR(VLOOKUP(CONCATENATE($C489,$D489,T$1,$E489),AuxFolhas!$A:$E,5,FALSE),"")</f>
        <v>600</v>
      </c>
      <c r="U489">
        <f t="shared" si="31"/>
        <v>1</v>
      </c>
    </row>
    <row r="490" spans="1:21" hidden="1">
      <c r="A490" t="str">
        <f t="shared" si="33"/>
        <v>19.1-17</v>
      </c>
      <c r="B490">
        <f t="shared" si="34"/>
        <v>17</v>
      </c>
      <c r="C490">
        <v>19</v>
      </c>
      <c r="D490" t="s">
        <v>2416</v>
      </c>
      <c r="E490" t="s">
        <v>1112</v>
      </c>
      <c r="F490" t="s">
        <v>1163</v>
      </c>
      <c r="H490">
        <f t="shared" si="32"/>
        <v>5400</v>
      </c>
      <c r="I490" t="str">
        <f>IFERROR(VLOOKUP(CONCATENATE($C490,$D490,I$1,$E490),AuxFolhas!$A:$E,5,FALSE),"")</f>
        <v/>
      </c>
      <c r="J490" t="str">
        <f>IFERROR(VLOOKUP(CONCATENATE($C490,$D490,J$1,$E490),AuxFolhas!$A:$E,5,FALSE),"")</f>
        <v/>
      </c>
      <c r="K490" t="str">
        <f>IFERROR(VLOOKUP(CONCATENATE($C490,$D490,K$1,$E490),AuxFolhas!$A:$E,5,FALSE),"")</f>
        <v/>
      </c>
      <c r="L490">
        <f>IFERROR(VLOOKUP(CONCATENATE($C490,$D490,L$1,$E490),AuxFolhas!$A:$E,5,FALSE),"")</f>
        <v>600</v>
      </c>
      <c r="M490">
        <f>IFERROR(VLOOKUP(CONCATENATE($C490,$D490,M$1,$E490),AuxFolhas!$A:$E,5,FALSE),"")</f>
        <v>600</v>
      </c>
      <c r="N490">
        <f>IFERROR(VLOOKUP(CONCATENATE($C490,$D490,N$1,$E490),AuxFolhas!$A:$E,5,FALSE),"")</f>
        <v>600</v>
      </c>
      <c r="O490">
        <f>IFERROR(VLOOKUP(CONCATENATE($C490,$D490,O$1,$E490),AuxFolhas!$A:$E,5,FALSE),"")</f>
        <v>600</v>
      </c>
      <c r="P490">
        <f>IFERROR(VLOOKUP(CONCATENATE($C490,$D490,P$1,$E490),AuxFolhas!$A:$E,5,FALSE),"")</f>
        <v>600</v>
      </c>
      <c r="Q490">
        <f>IFERROR(VLOOKUP(CONCATENATE($C490,$D490,Q$1,$E490),AuxFolhas!$A:$E,5,FALSE),"")</f>
        <v>600</v>
      </c>
      <c r="R490">
        <f>IFERROR(VLOOKUP(CONCATENATE($C490,$D490,R$1,$E490),AuxFolhas!$A:$E,5,FALSE),"")</f>
        <v>600</v>
      </c>
      <c r="S490">
        <f>IFERROR(VLOOKUP(CONCATENATE($C490,$D490,S$1,$E490),AuxFolhas!$A:$E,5,FALSE),"")</f>
        <v>600</v>
      </c>
      <c r="T490">
        <f>IFERROR(VLOOKUP(CONCATENATE($C490,$D490,T$1,$E490),AuxFolhas!$A:$E,5,FALSE),"")</f>
        <v>600</v>
      </c>
      <c r="U490">
        <f t="shared" si="31"/>
        <v>1</v>
      </c>
    </row>
    <row r="491" spans="1:21" hidden="1">
      <c r="A491" t="str">
        <f t="shared" si="33"/>
        <v>19.1-18</v>
      </c>
      <c r="B491">
        <f t="shared" si="34"/>
        <v>18</v>
      </c>
      <c r="C491">
        <v>19</v>
      </c>
      <c r="D491" t="s">
        <v>2417</v>
      </c>
      <c r="E491" t="s">
        <v>1112</v>
      </c>
      <c r="F491" t="s">
        <v>1163</v>
      </c>
      <c r="H491">
        <f t="shared" si="32"/>
        <v>2400</v>
      </c>
      <c r="I491" t="str">
        <f>IFERROR(VLOOKUP(CONCATENATE($C491,$D491,I$1,$E491),AuxFolhas!$A:$E,5,FALSE),"")</f>
        <v/>
      </c>
      <c r="J491">
        <f>IFERROR(VLOOKUP(CONCATENATE($C491,$D491,J$1,$E491),AuxFolhas!$A:$E,5,FALSE),"")</f>
        <v>600</v>
      </c>
      <c r="K491">
        <f>IFERROR(VLOOKUP(CONCATENATE($C491,$D491,K$1,$E491),AuxFolhas!$A:$E,5,FALSE),"")</f>
        <v>600</v>
      </c>
      <c r="L491">
        <f>IFERROR(VLOOKUP(CONCATENATE($C491,$D491,L$1,$E491),AuxFolhas!$A:$E,5,FALSE),"")</f>
        <v>600</v>
      </c>
      <c r="M491">
        <f>IFERROR(VLOOKUP(CONCATENATE($C491,$D491,M$1,$E491),AuxFolhas!$A:$E,5,FALSE),"")</f>
        <v>600</v>
      </c>
      <c r="N491" t="str">
        <f>IFERROR(VLOOKUP(CONCATENATE($C491,$D491,N$1,$E491),AuxFolhas!$A:$E,5,FALSE),"")</f>
        <v/>
      </c>
      <c r="O491" t="str">
        <f>IFERROR(VLOOKUP(CONCATENATE($C491,$D491,O$1,$E491),AuxFolhas!$A:$E,5,FALSE),"")</f>
        <v/>
      </c>
      <c r="P491" t="str">
        <f>IFERROR(VLOOKUP(CONCATENATE($C491,$D491,P$1,$E491),AuxFolhas!$A:$E,5,FALSE),"")</f>
        <v/>
      </c>
      <c r="Q491" t="str">
        <f>IFERROR(VLOOKUP(CONCATENATE($C491,$D491,Q$1,$E491),AuxFolhas!$A:$E,5,FALSE),"")</f>
        <v/>
      </c>
      <c r="R491" t="str">
        <f>IFERROR(VLOOKUP(CONCATENATE($C491,$D491,R$1,$E491),AuxFolhas!$A:$E,5,FALSE),"")</f>
        <v/>
      </c>
      <c r="S491" t="str">
        <f>IFERROR(VLOOKUP(CONCATENATE($C491,$D491,S$1,$E491),AuxFolhas!$A:$E,5,FALSE),"")</f>
        <v/>
      </c>
      <c r="T491" t="str">
        <f>IFERROR(VLOOKUP(CONCATENATE($C491,$D491,T$1,$E491),AuxFolhas!$A:$E,5,FALSE),"")</f>
        <v/>
      </c>
      <c r="U491">
        <f t="shared" si="31"/>
        <v>1</v>
      </c>
    </row>
    <row r="492" spans="1:21" hidden="1">
      <c r="A492" t="str">
        <f t="shared" si="33"/>
        <v>19.1-19</v>
      </c>
      <c r="B492">
        <f t="shared" si="34"/>
        <v>19</v>
      </c>
      <c r="C492">
        <v>19</v>
      </c>
      <c r="D492" t="s">
        <v>1460</v>
      </c>
      <c r="E492" t="s">
        <v>1112</v>
      </c>
      <c r="F492" t="s">
        <v>1163</v>
      </c>
      <c r="H492">
        <f t="shared" si="32"/>
        <v>7200</v>
      </c>
      <c r="I492">
        <f>IFERROR(VLOOKUP(CONCATENATE($C492,$D492,I$1,$E492),AuxFolhas!$A:$E,5,FALSE),"")</f>
        <v>600</v>
      </c>
      <c r="J492">
        <f>IFERROR(VLOOKUP(CONCATENATE($C492,$D492,J$1,$E492),AuxFolhas!$A:$E,5,FALSE),"")</f>
        <v>600</v>
      </c>
      <c r="K492">
        <f>IFERROR(VLOOKUP(CONCATENATE($C492,$D492,K$1,$E492),AuxFolhas!$A:$E,5,FALSE),"")</f>
        <v>600</v>
      </c>
      <c r="L492">
        <f>IFERROR(VLOOKUP(CONCATENATE($C492,$D492,L$1,$E492),AuxFolhas!$A:$E,5,FALSE),"")</f>
        <v>600</v>
      </c>
      <c r="M492">
        <f>IFERROR(VLOOKUP(CONCATENATE($C492,$D492,M$1,$E492),AuxFolhas!$A:$E,5,FALSE),"")</f>
        <v>600</v>
      </c>
      <c r="N492">
        <f>IFERROR(VLOOKUP(CONCATENATE($C492,$D492,N$1,$E492),AuxFolhas!$A:$E,5,FALSE),"")</f>
        <v>600</v>
      </c>
      <c r="O492">
        <f>IFERROR(VLOOKUP(CONCATENATE($C492,$D492,O$1,$E492),AuxFolhas!$A:$E,5,FALSE),"")</f>
        <v>600</v>
      </c>
      <c r="P492">
        <f>IFERROR(VLOOKUP(CONCATENATE($C492,$D492,P$1,$E492),AuxFolhas!$A:$E,5,FALSE),"")</f>
        <v>600</v>
      </c>
      <c r="Q492">
        <f>IFERROR(VLOOKUP(CONCATENATE($C492,$D492,Q$1,$E492),AuxFolhas!$A:$E,5,FALSE),"")</f>
        <v>600</v>
      </c>
      <c r="R492">
        <f>IFERROR(VLOOKUP(CONCATENATE($C492,$D492,R$1,$E492),AuxFolhas!$A:$E,5,FALSE),"")</f>
        <v>600</v>
      </c>
      <c r="S492">
        <f>IFERROR(VLOOKUP(CONCATENATE($C492,$D492,S$1,$E492),AuxFolhas!$A:$E,5,FALSE),"")</f>
        <v>600</v>
      </c>
      <c r="T492">
        <f>IFERROR(VLOOKUP(CONCATENATE($C492,$D492,T$1,$E492),AuxFolhas!$A:$E,5,FALSE),"")</f>
        <v>600</v>
      </c>
      <c r="U492">
        <f t="shared" si="31"/>
        <v>1</v>
      </c>
    </row>
    <row r="493" spans="1:21" hidden="1">
      <c r="A493" t="str">
        <f t="shared" si="33"/>
        <v>19.1-20</v>
      </c>
      <c r="B493">
        <f t="shared" si="34"/>
        <v>20</v>
      </c>
      <c r="C493">
        <v>19</v>
      </c>
      <c r="D493" t="s">
        <v>1461</v>
      </c>
      <c r="E493" t="s">
        <v>1112</v>
      </c>
      <c r="F493" t="s">
        <v>1163</v>
      </c>
      <c r="H493">
        <f t="shared" si="32"/>
        <v>600</v>
      </c>
      <c r="I493">
        <f>IFERROR(VLOOKUP(CONCATENATE($C493,$D493,I$1,$E493),AuxFolhas!$A:$E,5,FALSE),"")</f>
        <v>600</v>
      </c>
      <c r="J493" t="str">
        <f>IFERROR(VLOOKUP(CONCATENATE($C493,$D493,J$1,$E493),AuxFolhas!$A:$E,5,FALSE),"")</f>
        <v/>
      </c>
      <c r="K493" t="str">
        <f>IFERROR(VLOOKUP(CONCATENATE($C493,$D493,K$1,$E493),AuxFolhas!$A:$E,5,FALSE),"")</f>
        <v/>
      </c>
      <c r="L493" t="str">
        <f>IFERROR(VLOOKUP(CONCATENATE($C493,$D493,L$1,$E493),AuxFolhas!$A:$E,5,FALSE),"")</f>
        <v/>
      </c>
      <c r="M493" t="str">
        <f>IFERROR(VLOOKUP(CONCATENATE($C493,$D493,M$1,$E493),AuxFolhas!$A:$E,5,FALSE),"")</f>
        <v/>
      </c>
      <c r="N493" t="str">
        <f>IFERROR(VLOOKUP(CONCATENATE($C493,$D493,N$1,$E493),AuxFolhas!$A:$E,5,FALSE),"")</f>
        <v/>
      </c>
      <c r="O493" t="str">
        <f>IFERROR(VLOOKUP(CONCATENATE($C493,$D493,O$1,$E493),AuxFolhas!$A:$E,5,FALSE),"")</f>
        <v/>
      </c>
      <c r="P493" t="str">
        <f>IFERROR(VLOOKUP(CONCATENATE($C493,$D493,P$1,$E493),AuxFolhas!$A:$E,5,FALSE),"")</f>
        <v/>
      </c>
      <c r="Q493" t="str">
        <f>IFERROR(VLOOKUP(CONCATENATE($C493,$D493,Q$1,$E493),AuxFolhas!$A:$E,5,FALSE),"")</f>
        <v/>
      </c>
      <c r="R493" t="str">
        <f>IFERROR(VLOOKUP(CONCATENATE($C493,$D493,R$1,$E493),AuxFolhas!$A:$E,5,FALSE),"")</f>
        <v/>
      </c>
      <c r="S493" t="str">
        <f>IFERROR(VLOOKUP(CONCATENATE($C493,$D493,S$1,$E493),AuxFolhas!$A:$E,5,FALSE),"")</f>
        <v/>
      </c>
      <c r="T493" t="str">
        <f>IFERROR(VLOOKUP(CONCATENATE($C493,$D493,T$1,$E493),AuxFolhas!$A:$E,5,FALSE),"")</f>
        <v/>
      </c>
      <c r="U493">
        <f t="shared" si="31"/>
        <v>1</v>
      </c>
    </row>
    <row r="494" spans="1:21" hidden="1">
      <c r="A494" t="str">
        <f t="shared" si="33"/>
        <v>19.1-21</v>
      </c>
      <c r="B494">
        <f t="shared" si="34"/>
        <v>21</v>
      </c>
      <c r="C494">
        <v>19</v>
      </c>
      <c r="D494" t="s">
        <v>2165</v>
      </c>
      <c r="E494" t="s">
        <v>1112</v>
      </c>
      <c r="F494" t="s">
        <v>1163</v>
      </c>
      <c r="H494">
        <f t="shared" si="32"/>
        <v>7200</v>
      </c>
      <c r="I494">
        <f>IFERROR(VLOOKUP(CONCATENATE($C494,$D494,I$1,$E494),AuxFolhas!$A:$E,5,FALSE),"")</f>
        <v>600</v>
      </c>
      <c r="J494">
        <f>IFERROR(VLOOKUP(CONCATENATE($C494,$D494,J$1,$E494),AuxFolhas!$A:$E,5,FALSE),"")</f>
        <v>600</v>
      </c>
      <c r="K494">
        <f>IFERROR(VLOOKUP(CONCATENATE($C494,$D494,K$1,$E494),AuxFolhas!$A:$E,5,FALSE),"")</f>
        <v>600</v>
      </c>
      <c r="L494">
        <f>IFERROR(VLOOKUP(CONCATENATE($C494,$D494,L$1,$E494),AuxFolhas!$A:$E,5,FALSE),"")</f>
        <v>600</v>
      </c>
      <c r="M494">
        <f>IFERROR(VLOOKUP(CONCATENATE($C494,$D494,M$1,$E494),AuxFolhas!$A:$E,5,FALSE),"")</f>
        <v>600</v>
      </c>
      <c r="N494">
        <f>IFERROR(VLOOKUP(CONCATENATE($C494,$D494,N$1,$E494),AuxFolhas!$A:$E,5,FALSE),"")</f>
        <v>600</v>
      </c>
      <c r="O494">
        <f>IFERROR(VLOOKUP(CONCATENATE($C494,$D494,O$1,$E494),AuxFolhas!$A:$E,5,FALSE),"")</f>
        <v>600</v>
      </c>
      <c r="P494">
        <f>IFERROR(VLOOKUP(CONCATENATE($C494,$D494,P$1,$E494),AuxFolhas!$A:$E,5,FALSE),"")</f>
        <v>600</v>
      </c>
      <c r="Q494">
        <f>IFERROR(VLOOKUP(CONCATENATE($C494,$D494,Q$1,$E494),AuxFolhas!$A:$E,5,FALSE),"")</f>
        <v>600</v>
      </c>
      <c r="R494">
        <f>IFERROR(VLOOKUP(CONCATENATE($C494,$D494,R$1,$E494),AuxFolhas!$A:$E,5,FALSE),"")</f>
        <v>600</v>
      </c>
      <c r="S494">
        <f>IFERROR(VLOOKUP(CONCATENATE($C494,$D494,S$1,$E494),AuxFolhas!$A:$E,5,FALSE),"")</f>
        <v>600</v>
      </c>
      <c r="T494">
        <f>IFERROR(VLOOKUP(CONCATENATE($C494,$D494,T$1,$E494),AuxFolhas!$A:$E,5,FALSE),"")</f>
        <v>600</v>
      </c>
      <c r="U494">
        <f t="shared" si="31"/>
        <v>1</v>
      </c>
    </row>
    <row r="495" spans="1:21" hidden="1">
      <c r="A495" t="str">
        <f t="shared" si="33"/>
        <v>19.1-22</v>
      </c>
      <c r="B495">
        <f t="shared" si="34"/>
        <v>22</v>
      </c>
      <c r="C495">
        <v>19</v>
      </c>
      <c r="D495" t="s">
        <v>1462</v>
      </c>
      <c r="E495" t="s">
        <v>1112</v>
      </c>
      <c r="F495" t="s">
        <v>1163</v>
      </c>
      <c r="H495">
        <f t="shared" si="32"/>
        <v>7200</v>
      </c>
      <c r="I495">
        <f>IFERROR(VLOOKUP(CONCATENATE($C495,$D495,I$1,$E495),AuxFolhas!$A:$E,5,FALSE),"")</f>
        <v>600</v>
      </c>
      <c r="J495">
        <f>IFERROR(VLOOKUP(CONCATENATE($C495,$D495,J$1,$E495),AuxFolhas!$A:$E,5,FALSE),"")</f>
        <v>600</v>
      </c>
      <c r="K495">
        <f>IFERROR(VLOOKUP(CONCATENATE($C495,$D495,K$1,$E495),AuxFolhas!$A:$E,5,FALSE),"")</f>
        <v>600</v>
      </c>
      <c r="L495">
        <f>IFERROR(VLOOKUP(CONCATENATE($C495,$D495,L$1,$E495),AuxFolhas!$A:$E,5,FALSE),"")</f>
        <v>600</v>
      </c>
      <c r="M495">
        <f>IFERROR(VLOOKUP(CONCATENATE($C495,$D495,M$1,$E495),AuxFolhas!$A:$E,5,FALSE),"")</f>
        <v>600</v>
      </c>
      <c r="N495">
        <f>IFERROR(VLOOKUP(CONCATENATE($C495,$D495,N$1,$E495),AuxFolhas!$A:$E,5,FALSE),"")</f>
        <v>600</v>
      </c>
      <c r="O495">
        <f>IFERROR(VLOOKUP(CONCATENATE($C495,$D495,O$1,$E495),AuxFolhas!$A:$E,5,FALSE),"")</f>
        <v>600</v>
      </c>
      <c r="P495">
        <f>IFERROR(VLOOKUP(CONCATENATE($C495,$D495,P$1,$E495),AuxFolhas!$A:$E,5,FALSE),"")</f>
        <v>600</v>
      </c>
      <c r="Q495">
        <f>IFERROR(VLOOKUP(CONCATENATE($C495,$D495,Q$1,$E495),AuxFolhas!$A:$E,5,FALSE),"")</f>
        <v>600</v>
      </c>
      <c r="R495">
        <f>IFERROR(VLOOKUP(CONCATENATE($C495,$D495,R$1,$E495),AuxFolhas!$A:$E,5,FALSE),"")</f>
        <v>600</v>
      </c>
      <c r="S495">
        <f>IFERROR(VLOOKUP(CONCATENATE($C495,$D495,S$1,$E495),AuxFolhas!$A:$E,5,FALSE),"")</f>
        <v>600</v>
      </c>
      <c r="T495">
        <f>IFERROR(VLOOKUP(CONCATENATE($C495,$D495,T$1,$E495),AuxFolhas!$A:$E,5,FALSE),"")</f>
        <v>600</v>
      </c>
      <c r="U495">
        <f t="shared" si="31"/>
        <v>1</v>
      </c>
    </row>
    <row r="496" spans="1:21" hidden="1">
      <c r="A496" t="str">
        <f t="shared" si="33"/>
        <v>19.1-23</v>
      </c>
      <c r="B496">
        <f t="shared" si="34"/>
        <v>23</v>
      </c>
      <c r="C496">
        <v>19</v>
      </c>
      <c r="D496" t="s">
        <v>2418</v>
      </c>
      <c r="E496" t="s">
        <v>1112</v>
      </c>
      <c r="F496" t="s">
        <v>1163</v>
      </c>
      <c r="H496">
        <f t="shared" si="32"/>
        <v>5400</v>
      </c>
      <c r="I496" t="str">
        <f>IFERROR(VLOOKUP(CONCATENATE($C496,$D496,I$1,$E496),AuxFolhas!$A:$E,5,FALSE),"")</f>
        <v/>
      </c>
      <c r="J496" t="str">
        <f>IFERROR(VLOOKUP(CONCATENATE($C496,$D496,J$1,$E496),AuxFolhas!$A:$E,5,FALSE),"")</f>
        <v/>
      </c>
      <c r="K496" t="str">
        <f>IFERROR(VLOOKUP(CONCATENATE($C496,$D496,K$1,$E496),AuxFolhas!$A:$E,5,FALSE),"")</f>
        <v/>
      </c>
      <c r="L496">
        <f>IFERROR(VLOOKUP(CONCATENATE($C496,$D496,L$1,$E496),AuxFolhas!$A:$E,5,FALSE),"")</f>
        <v>600</v>
      </c>
      <c r="M496">
        <f>IFERROR(VLOOKUP(CONCATENATE($C496,$D496,M$1,$E496),AuxFolhas!$A:$E,5,FALSE),"")</f>
        <v>600</v>
      </c>
      <c r="N496">
        <f>IFERROR(VLOOKUP(CONCATENATE($C496,$D496,N$1,$E496),AuxFolhas!$A:$E,5,FALSE),"")</f>
        <v>600</v>
      </c>
      <c r="O496">
        <f>IFERROR(VLOOKUP(CONCATENATE($C496,$D496,O$1,$E496),AuxFolhas!$A:$E,5,FALSE),"")</f>
        <v>600</v>
      </c>
      <c r="P496">
        <f>IFERROR(VLOOKUP(CONCATENATE($C496,$D496,P$1,$E496),AuxFolhas!$A:$E,5,FALSE),"")</f>
        <v>600</v>
      </c>
      <c r="Q496">
        <f>IFERROR(VLOOKUP(CONCATENATE($C496,$D496,Q$1,$E496),AuxFolhas!$A:$E,5,FALSE),"")</f>
        <v>600</v>
      </c>
      <c r="R496">
        <f>IFERROR(VLOOKUP(CONCATENATE($C496,$D496,R$1,$E496),AuxFolhas!$A:$E,5,FALSE),"")</f>
        <v>600</v>
      </c>
      <c r="S496">
        <f>IFERROR(VLOOKUP(CONCATENATE($C496,$D496,S$1,$E496),AuxFolhas!$A:$E,5,FALSE),"")</f>
        <v>600</v>
      </c>
      <c r="T496">
        <f>IFERROR(VLOOKUP(CONCATENATE($C496,$D496,T$1,$E496),AuxFolhas!$A:$E,5,FALSE),"")</f>
        <v>600</v>
      </c>
      <c r="U496">
        <f t="shared" si="31"/>
        <v>1</v>
      </c>
    </row>
    <row r="497" spans="1:21" hidden="1">
      <c r="A497" t="str">
        <f t="shared" si="33"/>
        <v>19.1-24</v>
      </c>
      <c r="B497">
        <f t="shared" si="34"/>
        <v>24</v>
      </c>
      <c r="C497">
        <v>19</v>
      </c>
      <c r="D497" t="s">
        <v>2419</v>
      </c>
      <c r="E497" t="s">
        <v>1112</v>
      </c>
      <c r="F497" t="s">
        <v>1163</v>
      </c>
      <c r="H497">
        <f t="shared" si="32"/>
        <v>4200</v>
      </c>
      <c r="I497" t="str">
        <f>IFERROR(VLOOKUP(CONCATENATE($C497,$D497,I$1,$E497),AuxFolhas!$A:$E,5,FALSE),"")</f>
        <v/>
      </c>
      <c r="J497" t="str">
        <f>IFERROR(VLOOKUP(CONCATENATE($C497,$D497,J$1,$E497),AuxFolhas!$A:$E,5,FALSE),"")</f>
        <v/>
      </c>
      <c r="K497" t="str">
        <f>IFERROR(VLOOKUP(CONCATENATE($C497,$D497,K$1,$E497),AuxFolhas!$A:$E,5,FALSE),"")</f>
        <v/>
      </c>
      <c r="L497" t="str">
        <f>IFERROR(VLOOKUP(CONCATENATE($C497,$D497,L$1,$E497),AuxFolhas!$A:$E,5,FALSE),"")</f>
        <v/>
      </c>
      <c r="M497" t="str">
        <f>IFERROR(VLOOKUP(CONCATENATE($C497,$D497,M$1,$E497),AuxFolhas!$A:$E,5,FALSE),"")</f>
        <v/>
      </c>
      <c r="N497">
        <f>IFERROR(VLOOKUP(CONCATENATE($C497,$D497,N$1,$E497),AuxFolhas!$A:$E,5,FALSE),"")</f>
        <v>600</v>
      </c>
      <c r="O497">
        <f>IFERROR(VLOOKUP(CONCATENATE($C497,$D497,O$1,$E497),AuxFolhas!$A:$E,5,FALSE),"")</f>
        <v>600</v>
      </c>
      <c r="P497">
        <f>IFERROR(VLOOKUP(CONCATENATE($C497,$D497,P$1,$E497),AuxFolhas!$A:$E,5,FALSE),"")</f>
        <v>600</v>
      </c>
      <c r="Q497">
        <f>IFERROR(VLOOKUP(CONCATENATE($C497,$D497,Q$1,$E497),AuxFolhas!$A:$E,5,FALSE),"")</f>
        <v>600</v>
      </c>
      <c r="R497">
        <f>IFERROR(VLOOKUP(CONCATENATE($C497,$D497,R$1,$E497),AuxFolhas!$A:$E,5,FALSE),"")</f>
        <v>600</v>
      </c>
      <c r="S497">
        <f>IFERROR(VLOOKUP(CONCATENATE($C497,$D497,S$1,$E497),AuxFolhas!$A:$E,5,FALSE),"")</f>
        <v>600</v>
      </c>
      <c r="T497">
        <f>IFERROR(VLOOKUP(CONCATENATE($C497,$D497,T$1,$E497),AuxFolhas!$A:$E,5,FALSE),"")</f>
        <v>600</v>
      </c>
      <c r="U497">
        <f t="shared" si="31"/>
        <v>1</v>
      </c>
    </row>
    <row r="498" spans="1:21" hidden="1">
      <c r="A498" t="str">
        <f t="shared" si="33"/>
        <v>19.1-25</v>
      </c>
      <c r="B498">
        <f t="shared" si="34"/>
        <v>25</v>
      </c>
      <c r="C498">
        <v>19</v>
      </c>
      <c r="D498" t="s">
        <v>2420</v>
      </c>
      <c r="E498" t="s">
        <v>1112</v>
      </c>
      <c r="F498" t="s">
        <v>1163</v>
      </c>
      <c r="H498">
        <f t="shared" si="32"/>
        <v>5400</v>
      </c>
      <c r="I498" t="str">
        <f>IFERROR(VLOOKUP(CONCATENATE($C498,$D498,I$1,$E498),AuxFolhas!$A:$E,5,FALSE),"")</f>
        <v/>
      </c>
      <c r="J498" t="str">
        <f>IFERROR(VLOOKUP(CONCATENATE($C498,$D498,J$1,$E498),AuxFolhas!$A:$E,5,FALSE),"")</f>
        <v/>
      </c>
      <c r="K498" t="str">
        <f>IFERROR(VLOOKUP(CONCATENATE($C498,$D498,K$1,$E498),AuxFolhas!$A:$E,5,FALSE),"")</f>
        <v/>
      </c>
      <c r="L498">
        <f>IFERROR(VLOOKUP(CONCATENATE($C498,$D498,L$1,$E498),AuxFolhas!$A:$E,5,FALSE),"")</f>
        <v>600</v>
      </c>
      <c r="M498">
        <f>IFERROR(VLOOKUP(CONCATENATE($C498,$D498,M$1,$E498),AuxFolhas!$A:$E,5,FALSE),"")</f>
        <v>600</v>
      </c>
      <c r="N498">
        <f>IFERROR(VLOOKUP(CONCATENATE($C498,$D498,N$1,$E498),AuxFolhas!$A:$E,5,FALSE),"")</f>
        <v>600</v>
      </c>
      <c r="O498">
        <f>IFERROR(VLOOKUP(CONCATENATE($C498,$D498,O$1,$E498),AuxFolhas!$A:$E,5,FALSE),"")</f>
        <v>600</v>
      </c>
      <c r="P498">
        <f>IFERROR(VLOOKUP(CONCATENATE($C498,$D498,P$1,$E498),AuxFolhas!$A:$E,5,FALSE),"")</f>
        <v>600</v>
      </c>
      <c r="Q498">
        <f>IFERROR(VLOOKUP(CONCATENATE($C498,$D498,Q$1,$E498),AuxFolhas!$A:$E,5,FALSE),"")</f>
        <v>600</v>
      </c>
      <c r="R498">
        <f>IFERROR(VLOOKUP(CONCATENATE($C498,$D498,R$1,$E498),AuxFolhas!$A:$E,5,FALSE),"")</f>
        <v>600</v>
      </c>
      <c r="S498">
        <f>IFERROR(VLOOKUP(CONCATENATE($C498,$D498,S$1,$E498),AuxFolhas!$A:$E,5,FALSE),"")</f>
        <v>600</v>
      </c>
      <c r="T498">
        <f>IFERROR(VLOOKUP(CONCATENATE($C498,$D498,T$1,$E498),AuxFolhas!$A:$E,5,FALSE),"")</f>
        <v>600</v>
      </c>
      <c r="U498">
        <f t="shared" si="31"/>
        <v>1</v>
      </c>
    </row>
    <row r="499" spans="1:21" hidden="1">
      <c r="A499" t="str">
        <f t="shared" si="33"/>
        <v>19.1-26</v>
      </c>
      <c r="B499">
        <f t="shared" si="34"/>
        <v>26</v>
      </c>
      <c r="C499">
        <v>19</v>
      </c>
      <c r="D499" t="s">
        <v>1463</v>
      </c>
      <c r="E499" t="s">
        <v>1112</v>
      </c>
      <c r="F499" t="s">
        <v>1163</v>
      </c>
      <c r="H499">
        <f t="shared" si="32"/>
        <v>7200</v>
      </c>
      <c r="I499">
        <f>IFERROR(VLOOKUP(CONCATENATE($C499,$D499,I$1,$E499),AuxFolhas!$A:$E,5,FALSE),"")</f>
        <v>600</v>
      </c>
      <c r="J499">
        <f>IFERROR(VLOOKUP(CONCATENATE($C499,$D499,J$1,$E499),AuxFolhas!$A:$E,5,FALSE),"")</f>
        <v>600</v>
      </c>
      <c r="K499">
        <f>IFERROR(VLOOKUP(CONCATENATE($C499,$D499,K$1,$E499),AuxFolhas!$A:$E,5,FALSE),"")</f>
        <v>600</v>
      </c>
      <c r="L499">
        <f>IFERROR(VLOOKUP(CONCATENATE($C499,$D499,L$1,$E499),AuxFolhas!$A:$E,5,FALSE),"")</f>
        <v>600</v>
      </c>
      <c r="M499">
        <f>IFERROR(VLOOKUP(CONCATENATE($C499,$D499,M$1,$E499),AuxFolhas!$A:$E,5,FALSE),"")</f>
        <v>600</v>
      </c>
      <c r="N499">
        <f>IFERROR(VLOOKUP(CONCATENATE($C499,$D499,N$1,$E499),AuxFolhas!$A:$E,5,FALSE),"")</f>
        <v>600</v>
      </c>
      <c r="O499">
        <f>IFERROR(VLOOKUP(CONCATENATE($C499,$D499,O$1,$E499),AuxFolhas!$A:$E,5,FALSE),"")</f>
        <v>600</v>
      </c>
      <c r="P499">
        <f>IFERROR(VLOOKUP(CONCATENATE($C499,$D499,P$1,$E499),AuxFolhas!$A:$E,5,FALSE),"")</f>
        <v>600</v>
      </c>
      <c r="Q499">
        <f>IFERROR(VLOOKUP(CONCATENATE($C499,$D499,Q$1,$E499),AuxFolhas!$A:$E,5,FALSE),"")</f>
        <v>600</v>
      </c>
      <c r="R499">
        <f>IFERROR(VLOOKUP(CONCATENATE($C499,$D499,R$1,$E499),AuxFolhas!$A:$E,5,FALSE),"")</f>
        <v>600</v>
      </c>
      <c r="S499">
        <f>IFERROR(VLOOKUP(CONCATENATE($C499,$D499,S$1,$E499),AuxFolhas!$A:$E,5,FALSE),"")</f>
        <v>600</v>
      </c>
      <c r="T499">
        <f>IFERROR(VLOOKUP(CONCATENATE($C499,$D499,T$1,$E499),AuxFolhas!$A:$E,5,FALSE),"")</f>
        <v>600</v>
      </c>
      <c r="U499">
        <f t="shared" si="31"/>
        <v>1</v>
      </c>
    </row>
    <row r="500" spans="1:21" hidden="1">
      <c r="A500" t="str">
        <f t="shared" si="33"/>
        <v>19.1-27</v>
      </c>
      <c r="B500">
        <f t="shared" si="34"/>
        <v>27</v>
      </c>
      <c r="C500">
        <v>19</v>
      </c>
      <c r="D500" t="s">
        <v>2421</v>
      </c>
      <c r="E500" t="s">
        <v>1114</v>
      </c>
      <c r="F500" t="s">
        <v>1163</v>
      </c>
      <c r="H500">
        <f t="shared" si="32"/>
        <v>17840</v>
      </c>
      <c r="I500" t="str">
        <f>IFERROR(VLOOKUP(CONCATENATE($C500,$D500,I$1,$E500),AuxFolhas!$A:$E,5,FALSE),"")</f>
        <v/>
      </c>
      <c r="J500" t="str">
        <f>IFERROR(VLOOKUP(CONCATENATE($C500,$D500,J$1,$E500),AuxFolhas!$A:$E,5,FALSE),"")</f>
        <v/>
      </c>
      <c r="K500" t="str">
        <f>IFERROR(VLOOKUP(CONCATENATE($C500,$D500,K$1,$E500),AuxFolhas!$A:$E,5,FALSE),"")</f>
        <v/>
      </c>
      <c r="L500" t="str">
        <f>IFERROR(VLOOKUP(CONCATENATE($C500,$D500,L$1,$E500),AuxFolhas!$A:$E,5,FALSE),"")</f>
        <v/>
      </c>
      <c r="M500">
        <f>IFERROR(VLOOKUP(CONCATENATE($C500,$D500,M$1,$E500),AuxFolhas!$A:$E,5,FALSE),"")</f>
        <v>2230</v>
      </c>
      <c r="N500">
        <f>IFERROR(VLOOKUP(CONCATENATE($C500,$D500,N$1,$E500),AuxFolhas!$A:$E,5,FALSE),"")</f>
        <v>2230</v>
      </c>
      <c r="O500">
        <f>IFERROR(VLOOKUP(CONCATENATE($C500,$D500,O$1,$E500),AuxFolhas!$A:$E,5,FALSE),"")</f>
        <v>2230</v>
      </c>
      <c r="P500">
        <f>IFERROR(VLOOKUP(CONCATENATE($C500,$D500,P$1,$E500),AuxFolhas!$A:$E,5,FALSE),"")</f>
        <v>2230</v>
      </c>
      <c r="Q500">
        <f>IFERROR(VLOOKUP(CONCATENATE($C500,$D500,Q$1,$E500),AuxFolhas!$A:$E,5,FALSE),"")</f>
        <v>2230</v>
      </c>
      <c r="R500">
        <f>IFERROR(VLOOKUP(CONCATENATE($C500,$D500,R$1,$E500),AuxFolhas!$A:$E,5,FALSE),"")</f>
        <v>2230</v>
      </c>
      <c r="S500">
        <f>IFERROR(VLOOKUP(CONCATENATE($C500,$D500,S$1,$E500),AuxFolhas!$A:$E,5,FALSE),"")</f>
        <v>2230</v>
      </c>
      <c r="T500">
        <f>IFERROR(VLOOKUP(CONCATENATE($C500,$D500,T$1,$E500),AuxFolhas!$A:$E,5,FALSE),"")</f>
        <v>2230</v>
      </c>
      <c r="U500">
        <f t="shared" si="31"/>
        <v>1</v>
      </c>
    </row>
    <row r="501" spans="1:21" hidden="1">
      <c r="A501" t="str">
        <f t="shared" si="33"/>
        <v>19.1-28</v>
      </c>
      <c r="B501">
        <f t="shared" si="34"/>
        <v>28</v>
      </c>
      <c r="C501">
        <v>19</v>
      </c>
      <c r="D501" t="s">
        <v>2820</v>
      </c>
      <c r="E501" t="s">
        <v>1114</v>
      </c>
      <c r="F501" t="s">
        <v>1163</v>
      </c>
      <c r="H501">
        <f t="shared" si="32"/>
        <v>8920</v>
      </c>
      <c r="I501" t="str">
        <f>IFERROR(VLOOKUP(CONCATENATE($C501,$D501,I$1,$E501),AuxFolhas!$A:$E,5,FALSE),"")</f>
        <v/>
      </c>
      <c r="J501" t="str">
        <f>IFERROR(VLOOKUP(CONCATENATE($C501,$D501,J$1,$E501),AuxFolhas!$A:$E,5,FALSE),"")</f>
        <v/>
      </c>
      <c r="K501" t="str">
        <f>IFERROR(VLOOKUP(CONCATENATE($C501,$D501,K$1,$E501),AuxFolhas!$A:$E,5,FALSE),"")</f>
        <v/>
      </c>
      <c r="L501" t="str">
        <f>IFERROR(VLOOKUP(CONCATENATE($C501,$D501,L$1,$E501),AuxFolhas!$A:$E,5,FALSE),"")</f>
        <v/>
      </c>
      <c r="M501" t="str">
        <f>IFERROR(VLOOKUP(CONCATENATE($C501,$D501,M$1,$E501),AuxFolhas!$A:$E,5,FALSE),"")</f>
        <v/>
      </c>
      <c r="N501" t="str">
        <f>IFERROR(VLOOKUP(CONCATENATE($C501,$D501,N$1,$E501),AuxFolhas!$A:$E,5,FALSE),"")</f>
        <v/>
      </c>
      <c r="O501" t="str">
        <f>IFERROR(VLOOKUP(CONCATENATE($C501,$D501,O$1,$E501),AuxFolhas!$A:$E,5,FALSE),"")</f>
        <v/>
      </c>
      <c r="P501" t="str">
        <f>IFERROR(VLOOKUP(CONCATENATE($C501,$D501,P$1,$E501),AuxFolhas!$A:$E,5,FALSE),"")</f>
        <v/>
      </c>
      <c r="Q501">
        <f>IFERROR(VLOOKUP(CONCATENATE($C501,$D501,Q$1,$E501),AuxFolhas!$A:$E,5,FALSE),"")</f>
        <v>2230</v>
      </c>
      <c r="R501">
        <f>IFERROR(VLOOKUP(CONCATENATE($C501,$D501,R$1,$E501),AuxFolhas!$A:$E,5,FALSE),"")</f>
        <v>2230</v>
      </c>
      <c r="S501">
        <f>IFERROR(VLOOKUP(CONCATENATE($C501,$D501,S$1,$E501),AuxFolhas!$A:$E,5,FALSE),"")</f>
        <v>2230</v>
      </c>
      <c r="T501">
        <f>IFERROR(VLOOKUP(CONCATENATE($C501,$D501,T$1,$E501),AuxFolhas!$A:$E,5,FALSE),"")</f>
        <v>2230</v>
      </c>
      <c r="U501">
        <f t="shared" si="31"/>
        <v>1</v>
      </c>
    </row>
    <row r="502" spans="1:21" hidden="1">
      <c r="A502" t="str">
        <f t="shared" si="33"/>
        <v>19.1-29</v>
      </c>
      <c r="B502">
        <f t="shared" si="34"/>
        <v>29</v>
      </c>
      <c r="C502">
        <v>19</v>
      </c>
      <c r="D502" t="s">
        <v>1464</v>
      </c>
      <c r="E502" t="s">
        <v>1114</v>
      </c>
      <c r="F502" t="s">
        <v>1163</v>
      </c>
      <c r="H502">
        <f t="shared" si="32"/>
        <v>26760</v>
      </c>
      <c r="I502">
        <f>IFERROR(VLOOKUP(CONCATENATE($C502,$D502,I$1,$E502),AuxFolhas!$A:$E,5,FALSE),"")</f>
        <v>2230</v>
      </c>
      <c r="J502">
        <f>IFERROR(VLOOKUP(CONCATENATE($C502,$D502,J$1,$E502),AuxFolhas!$A:$E,5,FALSE),"")</f>
        <v>2230</v>
      </c>
      <c r="K502">
        <f>IFERROR(VLOOKUP(CONCATENATE($C502,$D502,K$1,$E502),AuxFolhas!$A:$E,5,FALSE),"")</f>
        <v>2230</v>
      </c>
      <c r="L502">
        <f>IFERROR(VLOOKUP(CONCATENATE($C502,$D502,L$1,$E502),AuxFolhas!$A:$E,5,FALSE),"")</f>
        <v>2230</v>
      </c>
      <c r="M502">
        <f>IFERROR(VLOOKUP(CONCATENATE($C502,$D502,M$1,$E502),AuxFolhas!$A:$E,5,FALSE),"")</f>
        <v>2230</v>
      </c>
      <c r="N502">
        <f>IFERROR(VLOOKUP(CONCATENATE($C502,$D502,N$1,$E502),AuxFolhas!$A:$E,5,FALSE),"")</f>
        <v>2230</v>
      </c>
      <c r="O502">
        <f>IFERROR(VLOOKUP(CONCATENATE($C502,$D502,O$1,$E502),AuxFolhas!$A:$E,5,FALSE),"")</f>
        <v>2230</v>
      </c>
      <c r="P502">
        <f>IFERROR(VLOOKUP(CONCATENATE($C502,$D502,P$1,$E502),AuxFolhas!$A:$E,5,FALSE),"")</f>
        <v>2230</v>
      </c>
      <c r="Q502">
        <f>IFERROR(VLOOKUP(CONCATENATE($C502,$D502,Q$1,$E502),AuxFolhas!$A:$E,5,FALSE),"")</f>
        <v>2230</v>
      </c>
      <c r="R502">
        <f>IFERROR(VLOOKUP(CONCATENATE($C502,$D502,R$1,$E502),AuxFolhas!$A:$E,5,FALSE),"")</f>
        <v>2230</v>
      </c>
      <c r="S502">
        <f>IFERROR(VLOOKUP(CONCATENATE($C502,$D502,S$1,$E502),AuxFolhas!$A:$E,5,FALSE),"")</f>
        <v>2230</v>
      </c>
      <c r="T502">
        <f>IFERROR(VLOOKUP(CONCATENATE($C502,$D502,T$1,$E502),AuxFolhas!$A:$E,5,FALSE),"")</f>
        <v>2230</v>
      </c>
      <c r="U502">
        <f t="shared" si="31"/>
        <v>1</v>
      </c>
    </row>
    <row r="503" spans="1:21" hidden="1">
      <c r="A503" t="str">
        <f t="shared" si="33"/>
        <v>19.1-30</v>
      </c>
      <c r="B503">
        <f t="shared" si="34"/>
        <v>30</v>
      </c>
      <c r="C503">
        <v>19</v>
      </c>
      <c r="D503" t="s">
        <v>2166</v>
      </c>
      <c r="E503" t="s">
        <v>1114</v>
      </c>
      <c r="F503" t="s">
        <v>1163</v>
      </c>
      <c r="H503">
        <f t="shared" si="32"/>
        <v>26760</v>
      </c>
      <c r="I503">
        <f>IFERROR(VLOOKUP(CONCATENATE($C503,$D503,I$1,$E503),AuxFolhas!$A:$E,5,FALSE),"")</f>
        <v>2230</v>
      </c>
      <c r="J503">
        <f>IFERROR(VLOOKUP(CONCATENATE($C503,$D503,J$1,$E503),AuxFolhas!$A:$E,5,FALSE),"")</f>
        <v>2230</v>
      </c>
      <c r="K503">
        <f>IFERROR(VLOOKUP(CONCATENATE($C503,$D503,K$1,$E503),AuxFolhas!$A:$E,5,FALSE),"")</f>
        <v>2230</v>
      </c>
      <c r="L503">
        <f>IFERROR(VLOOKUP(CONCATENATE($C503,$D503,L$1,$E503),AuxFolhas!$A:$E,5,FALSE),"")</f>
        <v>2230</v>
      </c>
      <c r="M503">
        <f>IFERROR(VLOOKUP(CONCATENATE($C503,$D503,M$1,$E503),AuxFolhas!$A:$E,5,FALSE),"")</f>
        <v>2230</v>
      </c>
      <c r="N503">
        <f>IFERROR(VLOOKUP(CONCATENATE($C503,$D503,N$1,$E503),AuxFolhas!$A:$E,5,FALSE),"")</f>
        <v>2230</v>
      </c>
      <c r="O503">
        <f>IFERROR(VLOOKUP(CONCATENATE($C503,$D503,O$1,$E503),AuxFolhas!$A:$E,5,FALSE),"")</f>
        <v>2230</v>
      </c>
      <c r="P503">
        <f>IFERROR(VLOOKUP(CONCATENATE($C503,$D503,P$1,$E503),AuxFolhas!$A:$E,5,FALSE),"")</f>
        <v>2230</v>
      </c>
      <c r="Q503">
        <f>IFERROR(VLOOKUP(CONCATENATE($C503,$D503,Q$1,$E503),AuxFolhas!$A:$E,5,FALSE),"")</f>
        <v>2230</v>
      </c>
      <c r="R503">
        <f>IFERROR(VLOOKUP(CONCATENATE($C503,$D503,R$1,$E503),AuxFolhas!$A:$E,5,FALSE),"")</f>
        <v>2230</v>
      </c>
      <c r="S503">
        <f>IFERROR(VLOOKUP(CONCATENATE($C503,$D503,S$1,$E503),AuxFolhas!$A:$E,5,FALSE),"")</f>
        <v>2230</v>
      </c>
      <c r="T503">
        <f>IFERROR(VLOOKUP(CONCATENATE($C503,$D503,T$1,$E503),AuxFolhas!$A:$E,5,FALSE),"")</f>
        <v>2230</v>
      </c>
      <c r="U503">
        <f t="shared" si="31"/>
        <v>1</v>
      </c>
    </row>
    <row r="504" spans="1:21" hidden="1">
      <c r="A504" t="str">
        <f t="shared" si="33"/>
        <v>19.1-31</v>
      </c>
      <c r="B504">
        <f t="shared" si="34"/>
        <v>31</v>
      </c>
      <c r="C504">
        <v>19</v>
      </c>
      <c r="D504" t="s">
        <v>1465</v>
      </c>
      <c r="E504" t="s">
        <v>1114</v>
      </c>
      <c r="F504" t="s">
        <v>1163</v>
      </c>
      <c r="H504">
        <f t="shared" si="32"/>
        <v>6690</v>
      </c>
      <c r="I504">
        <f>IFERROR(VLOOKUP(CONCATENATE($C504,$D504,I$1,$E504),AuxFolhas!$A:$E,5,FALSE),"")</f>
        <v>2230</v>
      </c>
      <c r="J504">
        <f>IFERROR(VLOOKUP(CONCATENATE($C504,$D504,J$1,$E504),AuxFolhas!$A:$E,5,FALSE),"")</f>
        <v>2230</v>
      </c>
      <c r="K504">
        <f>IFERROR(VLOOKUP(CONCATENATE($C504,$D504,K$1,$E504),AuxFolhas!$A:$E,5,FALSE),"")</f>
        <v>2230</v>
      </c>
      <c r="L504" t="str">
        <f>IFERROR(VLOOKUP(CONCATENATE($C504,$D504,L$1,$E504),AuxFolhas!$A:$E,5,FALSE),"")</f>
        <v/>
      </c>
      <c r="M504" t="str">
        <f>IFERROR(VLOOKUP(CONCATENATE($C504,$D504,M$1,$E504),AuxFolhas!$A:$E,5,FALSE),"")</f>
        <v/>
      </c>
      <c r="N504" t="str">
        <f>IFERROR(VLOOKUP(CONCATENATE($C504,$D504,N$1,$E504),AuxFolhas!$A:$E,5,FALSE),"")</f>
        <v/>
      </c>
      <c r="O504" t="str">
        <f>IFERROR(VLOOKUP(CONCATENATE($C504,$D504,O$1,$E504),AuxFolhas!$A:$E,5,FALSE),"")</f>
        <v/>
      </c>
      <c r="P504" t="str">
        <f>IFERROR(VLOOKUP(CONCATENATE($C504,$D504,P$1,$E504),AuxFolhas!$A:$E,5,FALSE),"")</f>
        <v/>
      </c>
      <c r="Q504" t="str">
        <f>IFERROR(VLOOKUP(CONCATENATE($C504,$D504,Q$1,$E504),AuxFolhas!$A:$E,5,FALSE),"")</f>
        <v/>
      </c>
      <c r="R504" t="str">
        <f>IFERROR(VLOOKUP(CONCATENATE($C504,$D504,R$1,$E504),AuxFolhas!$A:$E,5,FALSE),"")</f>
        <v/>
      </c>
      <c r="S504" t="str">
        <f>IFERROR(VLOOKUP(CONCATENATE($C504,$D504,S$1,$E504),AuxFolhas!$A:$E,5,FALSE),"")</f>
        <v/>
      </c>
      <c r="T504" t="str">
        <f>IFERROR(VLOOKUP(CONCATENATE($C504,$D504,T$1,$E504),AuxFolhas!$A:$E,5,FALSE),"")</f>
        <v/>
      </c>
      <c r="U504">
        <f t="shared" si="31"/>
        <v>1</v>
      </c>
    </row>
    <row r="505" spans="1:21" hidden="1">
      <c r="A505" t="str">
        <f t="shared" si="33"/>
        <v>19.1-32</v>
      </c>
      <c r="B505">
        <f t="shared" si="34"/>
        <v>32</v>
      </c>
      <c r="C505">
        <v>19</v>
      </c>
      <c r="D505" t="s">
        <v>2167</v>
      </c>
      <c r="E505" t="s">
        <v>1114</v>
      </c>
      <c r="F505" t="s">
        <v>1163</v>
      </c>
      <c r="H505">
        <f t="shared" si="32"/>
        <v>26760</v>
      </c>
      <c r="I505">
        <f>IFERROR(VLOOKUP(CONCATENATE($C505,$D505,I$1,$E505),AuxFolhas!$A:$E,5,FALSE),"")</f>
        <v>2230</v>
      </c>
      <c r="J505">
        <f>IFERROR(VLOOKUP(CONCATENATE($C505,$D505,J$1,$E505),AuxFolhas!$A:$E,5,FALSE),"")</f>
        <v>2230</v>
      </c>
      <c r="K505">
        <f>IFERROR(VLOOKUP(CONCATENATE($C505,$D505,K$1,$E505),AuxFolhas!$A:$E,5,FALSE),"")</f>
        <v>2230</v>
      </c>
      <c r="L505">
        <f>IFERROR(VLOOKUP(CONCATENATE($C505,$D505,L$1,$E505),AuxFolhas!$A:$E,5,FALSE),"")</f>
        <v>2230</v>
      </c>
      <c r="M505">
        <f>IFERROR(VLOOKUP(CONCATENATE($C505,$D505,M$1,$E505),AuxFolhas!$A:$E,5,FALSE),"")</f>
        <v>2230</v>
      </c>
      <c r="N505">
        <f>IFERROR(VLOOKUP(CONCATENATE($C505,$D505,N$1,$E505),AuxFolhas!$A:$E,5,FALSE),"")</f>
        <v>2230</v>
      </c>
      <c r="O505">
        <f>IFERROR(VLOOKUP(CONCATENATE($C505,$D505,O$1,$E505),AuxFolhas!$A:$E,5,FALSE),"")</f>
        <v>2230</v>
      </c>
      <c r="P505">
        <f>IFERROR(VLOOKUP(CONCATENATE($C505,$D505,P$1,$E505),AuxFolhas!$A:$E,5,FALSE),"")</f>
        <v>2230</v>
      </c>
      <c r="Q505">
        <f>IFERROR(VLOOKUP(CONCATENATE($C505,$D505,Q$1,$E505),AuxFolhas!$A:$E,5,FALSE),"")</f>
        <v>2230</v>
      </c>
      <c r="R505">
        <f>IFERROR(VLOOKUP(CONCATENATE($C505,$D505,R$1,$E505),AuxFolhas!$A:$E,5,FALSE),"")</f>
        <v>2230</v>
      </c>
      <c r="S505">
        <f>IFERROR(VLOOKUP(CONCATENATE($C505,$D505,S$1,$E505),AuxFolhas!$A:$E,5,FALSE),"")</f>
        <v>2230</v>
      </c>
      <c r="T505">
        <f>IFERROR(VLOOKUP(CONCATENATE($C505,$D505,T$1,$E505),AuxFolhas!$A:$E,5,FALSE),"")</f>
        <v>2230</v>
      </c>
      <c r="U505">
        <f t="shared" si="31"/>
        <v>1</v>
      </c>
    </row>
    <row r="506" spans="1:21" hidden="1">
      <c r="A506" t="str">
        <f t="shared" si="33"/>
        <v>19.1-33</v>
      </c>
      <c r="B506">
        <f t="shared" si="34"/>
        <v>33</v>
      </c>
      <c r="C506">
        <v>19</v>
      </c>
      <c r="D506" t="s">
        <v>1466</v>
      </c>
      <c r="E506" t="s">
        <v>1114</v>
      </c>
      <c r="F506" t="s">
        <v>1163</v>
      </c>
      <c r="H506">
        <f t="shared" si="32"/>
        <v>4460</v>
      </c>
      <c r="I506">
        <f>IFERROR(VLOOKUP(CONCATENATE($C506,$D506,I$1,$E506),AuxFolhas!$A:$E,5,FALSE),"")</f>
        <v>2230</v>
      </c>
      <c r="J506">
        <f>IFERROR(VLOOKUP(CONCATENATE($C506,$D506,J$1,$E506),AuxFolhas!$A:$E,5,FALSE),"")</f>
        <v>2230</v>
      </c>
      <c r="K506" t="str">
        <f>IFERROR(VLOOKUP(CONCATENATE($C506,$D506,K$1,$E506),AuxFolhas!$A:$E,5,FALSE),"")</f>
        <v/>
      </c>
      <c r="L506" t="str">
        <f>IFERROR(VLOOKUP(CONCATENATE($C506,$D506,L$1,$E506),AuxFolhas!$A:$E,5,FALSE),"")</f>
        <v/>
      </c>
      <c r="M506" t="str">
        <f>IFERROR(VLOOKUP(CONCATENATE($C506,$D506,M$1,$E506),AuxFolhas!$A:$E,5,FALSE),"")</f>
        <v/>
      </c>
      <c r="N506" t="str">
        <f>IFERROR(VLOOKUP(CONCATENATE($C506,$D506,N$1,$E506),AuxFolhas!$A:$E,5,FALSE),"")</f>
        <v/>
      </c>
      <c r="O506" t="str">
        <f>IFERROR(VLOOKUP(CONCATENATE($C506,$D506,O$1,$E506),AuxFolhas!$A:$E,5,FALSE),"")</f>
        <v/>
      </c>
      <c r="P506" t="str">
        <f>IFERROR(VLOOKUP(CONCATENATE($C506,$D506,P$1,$E506),AuxFolhas!$A:$E,5,FALSE),"")</f>
        <v/>
      </c>
      <c r="Q506" t="str">
        <f>IFERROR(VLOOKUP(CONCATENATE($C506,$D506,Q$1,$E506),AuxFolhas!$A:$E,5,FALSE),"")</f>
        <v/>
      </c>
      <c r="R506" t="str">
        <f>IFERROR(VLOOKUP(CONCATENATE($C506,$D506,R$1,$E506),AuxFolhas!$A:$E,5,FALSE),"")</f>
        <v/>
      </c>
      <c r="S506" t="str">
        <f>IFERROR(VLOOKUP(CONCATENATE($C506,$D506,S$1,$E506),AuxFolhas!$A:$E,5,FALSE),"")</f>
        <v/>
      </c>
      <c r="T506" t="str">
        <f>IFERROR(VLOOKUP(CONCATENATE($C506,$D506,T$1,$E506),AuxFolhas!$A:$E,5,FALSE),"")</f>
        <v/>
      </c>
      <c r="U506">
        <f t="shared" si="31"/>
        <v>2</v>
      </c>
    </row>
    <row r="507" spans="1:21" hidden="1">
      <c r="A507" t="str">
        <f t="shared" si="33"/>
        <v>19.1-34</v>
      </c>
      <c r="B507">
        <f t="shared" si="34"/>
        <v>34</v>
      </c>
      <c r="C507">
        <v>19</v>
      </c>
      <c r="D507" t="s">
        <v>1467</v>
      </c>
      <c r="E507" t="s">
        <v>1114</v>
      </c>
      <c r="F507" t="s">
        <v>1163</v>
      </c>
      <c r="H507">
        <f t="shared" si="32"/>
        <v>26760</v>
      </c>
      <c r="I507">
        <f>IFERROR(VLOOKUP(CONCATENATE($C507,$D507,I$1,$E507),AuxFolhas!$A:$E,5,FALSE),"")</f>
        <v>2230</v>
      </c>
      <c r="J507">
        <f>IFERROR(VLOOKUP(CONCATENATE($C507,$D507,J$1,$E507),AuxFolhas!$A:$E,5,FALSE),"")</f>
        <v>2230</v>
      </c>
      <c r="K507">
        <f>IFERROR(VLOOKUP(CONCATENATE($C507,$D507,K$1,$E507),AuxFolhas!$A:$E,5,FALSE),"")</f>
        <v>2230</v>
      </c>
      <c r="L507">
        <f>IFERROR(VLOOKUP(CONCATENATE($C507,$D507,L$1,$E507),AuxFolhas!$A:$E,5,FALSE),"")</f>
        <v>2230</v>
      </c>
      <c r="M507">
        <f>IFERROR(VLOOKUP(CONCATENATE($C507,$D507,M$1,$E507),AuxFolhas!$A:$E,5,FALSE),"")</f>
        <v>2230</v>
      </c>
      <c r="N507">
        <f>IFERROR(VLOOKUP(CONCATENATE($C507,$D507,N$1,$E507),AuxFolhas!$A:$E,5,FALSE),"")</f>
        <v>2230</v>
      </c>
      <c r="O507">
        <f>IFERROR(VLOOKUP(CONCATENATE($C507,$D507,O$1,$E507),AuxFolhas!$A:$E,5,FALSE),"")</f>
        <v>2230</v>
      </c>
      <c r="P507">
        <f>IFERROR(VLOOKUP(CONCATENATE($C507,$D507,P$1,$E507),AuxFolhas!$A:$E,5,FALSE),"")</f>
        <v>2230</v>
      </c>
      <c r="Q507">
        <f>IFERROR(VLOOKUP(CONCATENATE($C507,$D507,Q$1,$E507),AuxFolhas!$A:$E,5,FALSE),"")</f>
        <v>2230</v>
      </c>
      <c r="R507">
        <f>IFERROR(VLOOKUP(CONCATENATE($C507,$D507,R$1,$E507),AuxFolhas!$A:$E,5,FALSE),"")</f>
        <v>2230</v>
      </c>
      <c r="S507">
        <f>IFERROR(VLOOKUP(CONCATENATE($C507,$D507,S$1,$E507),AuxFolhas!$A:$E,5,FALSE),"")</f>
        <v>2230</v>
      </c>
      <c r="T507">
        <f>IFERROR(VLOOKUP(CONCATENATE($C507,$D507,T$1,$E507),AuxFolhas!$A:$E,5,FALSE),"")</f>
        <v>2230</v>
      </c>
      <c r="U507">
        <f t="shared" si="31"/>
        <v>1</v>
      </c>
    </row>
    <row r="508" spans="1:21" hidden="1">
      <c r="A508" t="str">
        <f t="shared" si="33"/>
        <v>19.1-35</v>
      </c>
      <c r="B508">
        <f t="shared" si="34"/>
        <v>35</v>
      </c>
      <c r="C508">
        <v>19</v>
      </c>
      <c r="D508" t="s">
        <v>1447</v>
      </c>
      <c r="E508" t="s">
        <v>1162</v>
      </c>
      <c r="F508" t="s">
        <v>1163</v>
      </c>
      <c r="H508">
        <f t="shared" si="32"/>
        <v>39360</v>
      </c>
      <c r="I508">
        <f>IFERROR(VLOOKUP(CONCATENATE($C508,$D508,I$1,$E508),AuxFolhas!$A:$E,5,FALSE),"")</f>
        <v>3280</v>
      </c>
      <c r="J508">
        <f>IFERROR(VLOOKUP(CONCATENATE($C508,$D508,J$1,$E508),AuxFolhas!$A:$E,5,FALSE),"")</f>
        <v>3280</v>
      </c>
      <c r="K508">
        <f>IFERROR(VLOOKUP(CONCATENATE($C508,$D508,K$1,$E508),AuxFolhas!$A:$E,5,FALSE),"")</f>
        <v>3280</v>
      </c>
      <c r="L508">
        <f>IFERROR(VLOOKUP(CONCATENATE($C508,$D508,L$1,$E508),AuxFolhas!$A:$E,5,FALSE),"")</f>
        <v>3280</v>
      </c>
      <c r="M508">
        <f>IFERROR(VLOOKUP(CONCATENATE($C508,$D508,M$1,$E508),AuxFolhas!$A:$E,5,FALSE),"")</f>
        <v>3280</v>
      </c>
      <c r="N508">
        <f>IFERROR(VLOOKUP(CONCATENATE($C508,$D508,N$1,$E508),AuxFolhas!$A:$E,5,FALSE),"")</f>
        <v>3280</v>
      </c>
      <c r="O508">
        <f>IFERROR(VLOOKUP(CONCATENATE($C508,$D508,O$1,$E508),AuxFolhas!$A:$E,5,FALSE),"")</f>
        <v>3280</v>
      </c>
      <c r="P508">
        <f>IFERROR(VLOOKUP(CONCATENATE($C508,$D508,P$1,$E508),AuxFolhas!$A:$E,5,FALSE),"")</f>
        <v>3280</v>
      </c>
      <c r="Q508">
        <f>IFERROR(VLOOKUP(CONCATENATE($C508,$D508,Q$1,$E508),AuxFolhas!$A:$E,5,FALSE),"")</f>
        <v>3280</v>
      </c>
      <c r="R508">
        <f>IFERROR(VLOOKUP(CONCATENATE($C508,$D508,R$1,$E508),AuxFolhas!$A:$E,5,FALSE),"")</f>
        <v>3280</v>
      </c>
      <c r="S508">
        <f>IFERROR(VLOOKUP(CONCATENATE($C508,$D508,S$1,$E508),AuxFolhas!$A:$E,5,FALSE),"")</f>
        <v>3280</v>
      </c>
      <c r="T508">
        <f>IFERROR(VLOOKUP(CONCATENATE($C508,$D508,T$1,$E508),AuxFolhas!$A:$E,5,FALSE),"")</f>
        <v>3280</v>
      </c>
      <c r="U508">
        <f t="shared" si="31"/>
        <v>1</v>
      </c>
    </row>
    <row r="509" spans="1:21" hidden="1">
      <c r="A509" t="str">
        <f t="shared" si="33"/>
        <v>19.1-36</v>
      </c>
      <c r="B509">
        <f t="shared" si="34"/>
        <v>36</v>
      </c>
      <c r="C509">
        <v>19</v>
      </c>
      <c r="D509" t="s">
        <v>2413</v>
      </c>
      <c r="E509" t="s">
        <v>1162</v>
      </c>
      <c r="F509" t="s">
        <v>1163</v>
      </c>
      <c r="H509">
        <f t="shared" si="32"/>
        <v>29520</v>
      </c>
      <c r="I509" t="str">
        <f>IFERROR(VLOOKUP(CONCATENATE($C509,$D509,I$1,$E509),AuxFolhas!$A:$E,5,FALSE),"")</f>
        <v/>
      </c>
      <c r="J509" t="str">
        <f>IFERROR(VLOOKUP(CONCATENATE($C509,$D509,J$1,$E509),AuxFolhas!$A:$E,5,FALSE),"")</f>
        <v/>
      </c>
      <c r="K509" t="str">
        <f>IFERROR(VLOOKUP(CONCATENATE($C509,$D509,K$1,$E509),AuxFolhas!$A:$E,5,FALSE),"")</f>
        <v/>
      </c>
      <c r="L509">
        <f>IFERROR(VLOOKUP(CONCATENATE($C509,$D509,L$1,$E509),AuxFolhas!$A:$E,5,FALSE),"")</f>
        <v>3280</v>
      </c>
      <c r="M509">
        <f>IFERROR(VLOOKUP(CONCATENATE($C509,$D509,M$1,$E509),AuxFolhas!$A:$E,5,FALSE),"")</f>
        <v>3280</v>
      </c>
      <c r="N509">
        <f>IFERROR(VLOOKUP(CONCATENATE($C509,$D509,N$1,$E509),AuxFolhas!$A:$E,5,FALSE),"")</f>
        <v>3280</v>
      </c>
      <c r="O509">
        <f>IFERROR(VLOOKUP(CONCATENATE($C509,$D509,O$1,$E509),AuxFolhas!$A:$E,5,FALSE),"")</f>
        <v>3280</v>
      </c>
      <c r="P509">
        <f>IFERROR(VLOOKUP(CONCATENATE($C509,$D509,P$1,$E509),AuxFolhas!$A:$E,5,FALSE),"")</f>
        <v>3280</v>
      </c>
      <c r="Q509">
        <f>IFERROR(VLOOKUP(CONCATENATE($C509,$D509,Q$1,$E509),AuxFolhas!$A:$E,5,FALSE),"")</f>
        <v>3280</v>
      </c>
      <c r="R509">
        <f>IFERROR(VLOOKUP(CONCATENATE($C509,$D509,R$1,$E509),AuxFolhas!$A:$E,5,FALSE),"")</f>
        <v>3280</v>
      </c>
      <c r="S509">
        <f>IFERROR(VLOOKUP(CONCATENATE($C509,$D509,S$1,$E509),AuxFolhas!$A:$E,5,FALSE),"")</f>
        <v>3280</v>
      </c>
      <c r="T509">
        <f>IFERROR(VLOOKUP(CONCATENATE($C509,$D509,T$1,$E509),AuxFolhas!$A:$E,5,FALSE),"")</f>
        <v>3280</v>
      </c>
      <c r="U509">
        <f t="shared" si="31"/>
        <v>1</v>
      </c>
    </row>
    <row r="510" spans="1:21" hidden="1">
      <c r="A510" t="str">
        <f t="shared" si="33"/>
        <v>19.1-37</v>
      </c>
      <c r="B510">
        <f t="shared" si="34"/>
        <v>37</v>
      </c>
      <c r="C510">
        <v>19</v>
      </c>
      <c r="D510" t="s">
        <v>1448</v>
      </c>
      <c r="E510" t="s">
        <v>1162</v>
      </c>
      <c r="F510" t="s">
        <v>1163</v>
      </c>
      <c r="H510">
        <f t="shared" si="32"/>
        <v>39360</v>
      </c>
      <c r="I510">
        <f>IFERROR(VLOOKUP(CONCATENATE($C510,$D510,I$1,$E510),AuxFolhas!$A:$E,5,FALSE),"")</f>
        <v>3280</v>
      </c>
      <c r="J510">
        <f>IFERROR(VLOOKUP(CONCATENATE($C510,$D510,J$1,$E510),AuxFolhas!$A:$E,5,FALSE),"")</f>
        <v>3280</v>
      </c>
      <c r="K510">
        <f>IFERROR(VLOOKUP(CONCATENATE($C510,$D510,K$1,$E510),AuxFolhas!$A:$E,5,FALSE),"")</f>
        <v>3280</v>
      </c>
      <c r="L510">
        <f>IFERROR(VLOOKUP(CONCATENATE($C510,$D510,L$1,$E510),AuxFolhas!$A:$E,5,FALSE),"")</f>
        <v>3280</v>
      </c>
      <c r="M510">
        <f>IFERROR(VLOOKUP(CONCATENATE($C510,$D510,M$1,$E510),AuxFolhas!$A:$E,5,FALSE),"")</f>
        <v>3280</v>
      </c>
      <c r="N510">
        <f>IFERROR(VLOOKUP(CONCATENATE($C510,$D510,N$1,$E510),AuxFolhas!$A:$E,5,FALSE),"")</f>
        <v>3280</v>
      </c>
      <c r="O510">
        <f>IFERROR(VLOOKUP(CONCATENATE($C510,$D510,O$1,$E510),AuxFolhas!$A:$E,5,FALSE),"")</f>
        <v>3280</v>
      </c>
      <c r="P510">
        <f>IFERROR(VLOOKUP(CONCATENATE($C510,$D510,P$1,$E510),AuxFolhas!$A:$E,5,FALSE),"")</f>
        <v>3280</v>
      </c>
      <c r="Q510">
        <f>IFERROR(VLOOKUP(CONCATENATE($C510,$D510,Q$1,$E510),AuxFolhas!$A:$E,5,FALSE),"")</f>
        <v>3280</v>
      </c>
      <c r="R510">
        <f>IFERROR(VLOOKUP(CONCATENATE($C510,$D510,R$1,$E510),AuxFolhas!$A:$E,5,FALSE),"")</f>
        <v>3280</v>
      </c>
      <c r="S510">
        <f>IFERROR(VLOOKUP(CONCATENATE($C510,$D510,S$1,$E510),AuxFolhas!$A:$E,5,FALSE),"")</f>
        <v>3280</v>
      </c>
      <c r="T510">
        <f>IFERROR(VLOOKUP(CONCATENATE($C510,$D510,T$1,$E510),AuxFolhas!$A:$E,5,FALSE),"")</f>
        <v>3280</v>
      </c>
      <c r="U510">
        <f t="shared" si="31"/>
        <v>1</v>
      </c>
    </row>
    <row r="511" spans="1:21" hidden="1">
      <c r="A511" t="str">
        <f t="shared" si="33"/>
        <v>19.1-38</v>
      </c>
      <c r="B511">
        <f t="shared" si="34"/>
        <v>38</v>
      </c>
      <c r="C511">
        <v>19</v>
      </c>
      <c r="D511" t="s">
        <v>3107</v>
      </c>
      <c r="E511" t="s">
        <v>1162</v>
      </c>
      <c r="F511" t="s">
        <v>1163</v>
      </c>
      <c r="H511">
        <f t="shared" si="32"/>
        <v>9840</v>
      </c>
      <c r="I511" t="str">
        <f>IFERROR(VLOOKUP(CONCATENATE($C511,$D511,I$1,$E511),AuxFolhas!$A:$E,5,FALSE),"")</f>
        <v/>
      </c>
      <c r="J511" t="str">
        <f>IFERROR(VLOOKUP(CONCATENATE($C511,$D511,J$1,$E511),AuxFolhas!$A:$E,5,FALSE),"")</f>
        <v/>
      </c>
      <c r="K511" t="str">
        <f>IFERROR(VLOOKUP(CONCATENATE($C511,$D511,K$1,$E511),AuxFolhas!$A:$E,5,FALSE),"")</f>
        <v/>
      </c>
      <c r="L511" t="str">
        <f>IFERROR(VLOOKUP(CONCATENATE($C511,$D511,L$1,$E511),AuxFolhas!$A:$E,5,FALSE),"")</f>
        <v/>
      </c>
      <c r="M511" t="str">
        <f>IFERROR(VLOOKUP(CONCATENATE($C511,$D511,M$1,$E511),AuxFolhas!$A:$E,5,FALSE),"")</f>
        <v/>
      </c>
      <c r="N511" t="str">
        <f>IFERROR(VLOOKUP(CONCATENATE($C511,$D511,N$1,$E511),AuxFolhas!$A:$E,5,FALSE),"")</f>
        <v/>
      </c>
      <c r="O511" t="str">
        <f>IFERROR(VLOOKUP(CONCATENATE($C511,$D511,O$1,$E511),AuxFolhas!$A:$E,5,FALSE),"")</f>
        <v/>
      </c>
      <c r="P511" t="str">
        <f>IFERROR(VLOOKUP(CONCATENATE($C511,$D511,P$1,$E511),AuxFolhas!$A:$E,5,FALSE),"")</f>
        <v/>
      </c>
      <c r="Q511" t="str">
        <f>IFERROR(VLOOKUP(CONCATENATE($C511,$D511,Q$1,$E511),AuxFolhas!$A:$E,5,FALSE),"")</f>
        <v/>
      </c>
      <c r="R511">
        <f>IFERROR(VLOOKUP(CONCATENATE($C511,$D511,R$1,$E511),AuxFolhas!$A:$E,5,FALSE),"")</f>
        <v>3280</v>
      </c>
      <c r="S511">
        <f>IFERROR(VLOOKUP(CONCATENATE($C511,$D511,S$1,$E511),AuxFolhas!$A:$E,5,FALSE),"")</f>
        <v>3280</v>
      </c>
      <c r="T511">
        <f>IFERROR(VLOOKUP(CONCATENATE($C511,$D511,T$1,$E511),AuxFolhas!$A:$E,5,FALSE),"")</f>
        <v>3280</v>
      </c>
      <c r="U511">
        <f t="shared" si="31"/>
        <v>2</v>
      </c>
    </row>
    <row r="512" spans="1:21" hidden="1">
      <c r="A512" t="str">
        <f t="shared" si="33"/>
        <v>19.1-39</v>
      </c>
      <c r="B512">
        <f t="shared" si="34"/>
        <v>39</v>
      </c>
      <c r="C512">
        <v>19</v>
      </c>
      <c r="D512" t="s">
        <v>2764</v>
      </c>
      <c r="E512" t="s">
        <v>1165</v>
      </c>
      <c r="F512" t="s">
        <v>1163</v>
      </c>
      <c r="H512">
        <f t="shared" si="32"/>
        <v>36660</v>
      </c>
      <c r="I512" t="str">
        <f>IFERROR(VLOOKUP(CONCATENATE($C512,$D512,I$1,$E512),AuxFolhas!$A:$E,5,FALSE),"")</f>
        <v/>
      </c>
      <c r="J512" t="str">
        <f>IFERROR(VLOOKUP(CONCATENATE($C512,$D512,J$1,$E512),AuxFolhas!$A:$E,5,FALSE),"")</f>
        <v/>
      </c>
      <c r="K512" t="str">
        <f>IFERROR(VLOOKUP(CONCATENATE($C512,$D512,K$1,$E512),AuxFolhas!$A:$E,5,FALSE),"")</f>
        <v/>
      </c>
      <c r="L512" t="str">
        <f>IFERROR(VLOOKUP(CONCATENATE($C512,$D512,L$1,$E512),AuxFolhas!$A:$E,5,FALSE),"")</f>
        <v/>
      </c>
      <c r="M512" t="str">
        <f>IFERROR(VLOOKUP(CONCATENATE($C512,$D512,M$1,$E512),AuxFolhas!$A:$E,5,FALSE),"")</f>
        <v/>
      </c>
      <c r="N512" t="str">
        <f>IFERROR(VLOOKUP(CONCATENATE($C512,$D512,N$1,$E512),AuxFolhas!$A:$E,5,FALSE),"")</f>
        <v/>
      </c>
      <c r="O512">
        <f>IFERROR(VLOOKUP(CONCATENATE($C512,$D512,O$1,$E512),AuxFolhas!$A:$E,5,FALSE),"")</f>
        <v>6110</v>
      </c>
      <c r="P512">
        <f>IFERROR(VLOOKUP(CONCATENATE($C512,$D512,P$1,$E512),AuxFolhas!$A:$E,5,FALSE),"")</f>
        <v>6110</v>
      </c>
      <c r="Q512">
        <f>IFERROR(VLOOKUP(CONCATENATE($C512,$D512,Q$1,$E512),AuxFolhas!$A:$E,5,FALSE),"")</f>
        <v>6110</v>
      </c>
      <c r="R512">
        <f>IFERROR(VLOOKUP(CONCATENATE($C512,$D512,R$1,$E512),AuxFolhas!$A:$E,5,FALSE),"")</f>
        <v>6110</v>
      </c>
      <c r="S512">
        <f>IFERROR(VLOOKUP(CONCATENATE($C512,$D512,S$1,$E512),AuxFolhas!$A:$E,5,FALSE),"")</f>
        <v>6110</v>
      </c>
      <c r="T512">
        <f>IFERROR(VLOOKUP(CONCATENATE($C512,$D512,T$1,$E512),AuxFolhas!$A:$E,5,FALSE),"")</f>
        <v>6110</v>
      </c>
      <c r="U512">
        <f t="shared" si="31"/>
        <v>1</v>
      </c>
    </row>
    <row r="513" spans="1:21" hidden="1">
      <c r="A513" t="str">
        <f t="shared" si="33"/>
        <v>19.1-40</v>
      </c>
      <c r="B513">
        <f t="shared" si="34"/>
        <v>40</v>
      </c>
      <c r="C513">
        <v>19</v>
      </c>
      <c r="D513" t="s">
        <v>1468</v>
      </c>
      <c r="E513" t="s">
        <v>1165</v>
      </c>
      <c r="F513" t="s">
        <v>1163</v>
      </c>
      <c r="H513">
        <f t="shared" si="32"/>
        <v>36660</v>
      </c>
      <c r="I513">
        <f>IFERROR(VLOOKUP(CONCATENATE($C513,$D513,I$1,$E513),AuxFolhas!$A:$E,5,FALSE),"")</f>
        <v>6110</v>
      </c>
      <c r="J513">
        <f>IFERROR(VLOOKUP(CONCATENATE($C513,$D513,J$1,$E513),AuxFolhas!$A:$E,5,FALSE),"")</f>
        <v>6110</v>
      </c>
      <c r="K513">
        <f>IFERROR(VLOOKUP(CONCATENATE($C513,$D513,K$1,$E513),AuxFolhas!$A:$E,5,FALSE),"")</f>
        <v>6110</v>
      </c>
      <c r="L513">
        <f>IFERROR(VLOOKUP(CONCATENATE($C513,$D513,L$1,$E513),AuxFolhas!$A:$E,5,FALSE),"")</f>
        <v>6110</v>
      </c>
      <c r="M513">
        <f>IFERROR(VLOOKUP(CONCATENATE($C513,$D513,M$1,$E513),AuxFolhas!$A:$E,5,FALSE),"")</f>
        <v>6110</v>
      </c>
      <c r="N513">
        <f>IFERROR(VLOOKUP(CONCATENATE($C513,$D513,N$1,$E513),AuxFolhas!$A:$E,5,FALSE),"")</f>
        <v>6110</v>
      </c>
      <c r="O513" t="str">
        <f>IFERROR(VLOOKUP(CONCATENATE($C513,$D513,O$1,$E513),AuxFolhas!$A:$E,5,FALSE),"")</f>
        <v/>
      </c>
      <c r="P513" t="str">
        <f>IFERROR(VLOOKUP(CONCATENATE($C513,$D513,P$1,$E513),AuxFolhas!$A:$E,5,FALSE),"")</f>
        <v/>
      </c>
      <c r="Q513" t="str">
        <f>IFERROR(VLOOKUP(CONCATENATE($C513,$D513,Q$1,$E513),AuxFolhas!$A:$E,5,FALSE),"")</f>
        <v/>
      </c>
      <c r="R513" t="str">
        <f>IFERROR(VLOOKUP(CONCATENATE($C513,$D513,R$1,$E513),AuxFolhas!$A:$E,5,FALSE),"")</f>
        <v/>
      </c>
      <c r="S513" t="str">
        <f>IFERROR(VLOOKUP(CONCATENATE($C513,$D513,S$1,$E513),AuxFolhas!$A:$E,5,FALSE),"")</f>
        <v/>
      </c>
      <c r="T513" t="str">
        <f>IFERROR(VLOOKUP(CONCATENATE($C513,$D513,T$1,$E513),AuxFolhas!$A:$E,5,FALSE),"")</f>
        <v/>
      </c>
      <c r="U513">
        <f t="shared" si="31"/>
        <v>1</v>
      </c>
    </row>
    <row r="514" spans="1:21" hidden="1">
      <c r="A514" t="str">
        <f t="shared" si="33"/>
        <v>19.1-41</v>
      </c>
      <c r="B514">
        <f t="shared" si="34"/>
        <v>41</v>
      </c>
      <c r="C514">
        <v>19</v>
      </c>
      <c r="D514" t="s">
        <v>1445</v>
      </c>
      <c r="E514" t="s">
        <v>1117</v>
      </c>
      <c r="F514" t="s">
        <v>1159</v>
      </c>
      <c r="H514">
        <f t="shared" si="32"/>
        <v>9840</v>
      </c>
      <c r="I514">
        <f>IFERROR(VLOOKUP(CONCATENATE($C514,$D514,I$1,$E514),AuxFolhas!$A:$E,5,FALSE),"")</f>
        <v>820</v>
      </c>
      <c r="J514">
        <f>IFERROR(VLOOKUP(CONCATENATE($C514,$D514,J$1,$E514),AuxFolhas!$A:$E,5,FALSE),"")</f>
        <v>820</v>
      </c>
      <c r="K514">
        <f>IFERROR(VLOOKUP(CONCATENATE($C514,$D514,K$1,$E514),AuxFolhas!$A:$E,5,FALSE),"")</f>
        <v>820</v>
      </c>
      <c r="L514">
        <f>IFERROR(VLOOKUP(CONCATENATE($C514,$D514,L$1,$E514),AuxFolhas!$A:$E,5,FALSE),"")</f>
        <v>820</v>
      </c>
      <c r="M514">
        <f>IFERROR(VLOOKUP(CONCATENATE($C514,$D514,M$1,$E514),AuxFolhas!$A:$E,5,FALSE),"")</f>
        <v>820</v>
      </c>
      <c r="N514">
        <f>IFERROR(VLOOKUP(CONCATENATE($C514,$D514,N$1,$E514),AuxFolhas!$A:$E,5,FALSE),"")</f>
        <v>820</v>
      </c>
      <c r="O514">
        <f>IFERROR(VLOOKUP(CONCATENATE($C514,$D514,O$1,$E514),AuxFolhas!$A:$E,5,FALSE),"")</f>
        <v>820</v>
      </c>
      <c r="P514">
        <f>IFERROR(VLOOKUP(CONCATENATE($C514,$D514,P$1,$E514),AuxFolhas!$A:$E,5,FALSE),"")</f>
        <v>820</v>
      </c>
      <c r="Q514">
        <f>IFERROR(VLOOKUP(CONCATENATE($C514,$D514,Q$1,$E514),AuxFolhas!$A:$E,5,FALSE),"")</f>
        <v>820</v>
      </c>
      <c r="R514">
        <f>IFERROR(VLOOKUP(CONCATENATE($C514,$D514,R$1,$E514),AuxFolhas!$A:$E,5,FALSE),"")</f>
        <v>820</v>
      </c>
      <c r="S514">
        <f>IFERROR(VLOOKUP(CONCATENATE($C514,$D514,S$1,$E514),AuxFolhas!$A:$E,5,FALSE),"")</f>
        <v>820</v>
      </c>
      <c r="T514">
        <f>IFERROR(VLOOKUP(CONCATENATE($C514,$D514,T$1,$E514),AuxFolhas!$A:$E,5,FALSE),"")</f>
        <v>820</v>
      </c>
      <c r="U514">
        <f t="shared" ref="U514:U577" si="35">COUNTIF($D:$D,D514)</f>
        <v>1</v>
      </c>
    </row>
    <row r="515" spans="1:21" hidden="1">
      <c r="A515" t="str">
        <f t="shared" si="33"/>
        <v>19.1-42</v>
      </c>
      <c r="B515">
        <f t="shared" si="34"/>
        <v>42</v>
      </c>
      <c r="C515">
        <v>19</v>
      </c>
      <c r="D515" t="s">
        <v>1469</v>
      </c>
      <c r="E515" t="s">
        <v>1115</v>
      </c>
      <c r="F515" t="s">
        <v>1159</v>
      </c>
      <c r="H515">
        <f t="shared" ref="H515:H578" si="36">SUM(I515:T515)</f>
        <v>93000</v>
      </c>
      <c r="I515">
        <f>IFERROR(VLOOKUP(CONCATENATE($C515,$D515,I$1,$E515),AuxFolhas!$A:$E,5,FALSE),"")</f>
        <v>7750</v>
      </c>
      <c r="J515">
        <f>IFERROR(VLOOKUP(CONCATENATE($C515,$D515,J$1,$E515),AuxFolhas!$A:$E,5,FALSE),"")</f>
        <v>7750</v>
      </c>
      <c r="K515">
        <f>IFERROR(VLOOKUP(CONCATENATE($C515,$D515,K$1,$E515),AuxFolhas!$A:$E,5,FALSE),"")</f>
        <v>7750</v>
      </c>
      <c r="L515">
        <f>IFERROR(VLOOKUP(CONCATENATE($C515,$D515,L$1,$E515),AuxFolhas!$A:$E,5,FALSE),"")</f>
        <v>7750</v>
      </c>
      <c r="M515">
        <f>IFERROR(VLOOKUP(CONCATENATE($C515,$D515,M$1,$E515),AuxFolhas!$A:$E,5,FALSE),"")</f>
        <v>7750</v>
      </c>
      <c r="N515">
        <f>IFERROR(VLOOKUP(CONCATENATE($C515,$D515,N$1,$E515),AuxFolhas!$A:$E,5,FALSE),"")</f>
        <v>7750</v>
      </c>
      <c r="O515">
        <f>IFERROR(VLOOKUP(CONCATENATE($C515,$D515,O$1,$E515),AuxFolhas!$A:$E,5,FALSE),"")</f>
        <v>7750</v>
      </c>
      <c r="P515">
        <f>IFERROR(VLOOKUP(CONCATENATE($C515,$D515,P$1,$E515),AuxFolhas!$A:$E,5,FALSE),"")</f>
        <v>7750</v>
      </c>
      <c r="Q515">
        <f>IFERROR(VLOOKUP(CONCATENATE($C515,$D515,Q$1,$E515),AuxFolhas!$A:$E,5,FALSE),"")</f>
        <v>7750</v>
      </c>
      <c r="R515">
        <f>IFERROR(VLOOKUP(CONCATENATE($C515,$D515,R$1,$E515),AuxFolhas!$A:$E,5,FALSE),"")</f>
        <v>7750</v>
      </c>
      <c r="S515">
        <f>IFERROR(VLOOKUP(CONCATENATE($C515,$D515,S$1,$E515),AuxFolhas!$A:$E,5,FALSE),"")</f>
        <v>7750</v>
      </c>
      <c r="T515">
        <f>IFERROR(VLOOKUP(CONCATENATE($C515,$D515,T$1,$E515),AuxFolhas!$A:$E,5,FALSE),"")</f>
        <v>7750</v>
      </c>
      <c r="U515">
        <f t="shared" si="35"/>
        <v>1</v>
      </c>
    </row>
    <row r="516" spans="1:21">
      <c r="A516" t="str">
        <f t="shared" si="33"/>
        <v>19.1-43</v>
      </c>
      <c r="B516">
        <f t="shared" si="34"/>
        <v>43</v>
      </c>
      <c r="C516">
        <v>19</v>
      </c>
      <c r="D516" t="s">
        <v>1446</v>
      </c>
      <c r="E516" t="s">
        <v>1113</v>
      </c>
      <c r="F516" t="s">
        <v>1159</v>
      </c>
      <c r="H516">
        <f t="shared" si="36"/>
        <v>33600</v>
      </c>
      <c r="I516">
        <f>IFERROR(VLOOKUP(CONCATENATE($C516,$D516,I$1,$E516),AuxFolhas!$A:$E,5,FALSE),"")</f>
        <v>2800</v>
      </c>
      <c r="J516">
        <f>IFERROR(VLOOKUP(CONCATENATE($C516,$D516,J$1,$E516),AuxFolhas!$A:$E,5,FALSE),"")</f>
        <v>2800</v>
      </c>
      <c r="K516">
        <f>IFERROR(VLOOKUP(CONCATENATE($C516,$D516,K$1,$E516),AuxFolhas!$A:$E,5,FALSE),"")</f>
        <v>2800</v>
      </c>
      <c r="L516">
        <f>IFERROR(VLOOKUP(CONCATENATE($C516,$D516,L$1,$E516),AuxFolhas!$A:$E,5,FALSE),"")</f>
        <v>2800</v>
      </c>
      <c r="M516">
        <f>IFERROR(VLOOKUP(CONCATENATE($C516,$D516,M$1,$E516),AuxFolhas!$A:$E,5,FALSE),"")</f>
        <v>2800</v>
      </c>
      <c r="N516">
        <f>IFERROR(VLOOKUP(CONCATENATE($C516,$D516,N$1,$E516),AuxFolhas!$A:$E,5,FALSE),"")</f>
        <v>2800</v>
      </c>
      <c r="O516">
        <f>IFERROR(VLOOKUP(CONCATENATE($C516,$D516,O$1,$E516),AuxFolhas!$A:$E,5,FALSE),"")</f>
        <v>2800</v>
      </c>
      <c r="P516">
        <f>IFERROR(VLOOKUP(CONCATENATE($C516,$D516,P$1,$E516),AuxFolhas!$A:$E,5,FALSE),"")</f>
        <v>2800</v>
      </c>
      <c r="Q516">
        <f>IFERROR(VLOOKUP(CONCATENATE($C516,$D516,Q$1,$E516),AuxFolhas!$A:$E,5,FALSE),"")</f>
        <v>2800</v>
      </c>
      <c r="R516">
        <f>IFERROR(VLOOKUP(CONCATENATE($C516,$D516,R$1,$E516),AuxFolhas!$A:$E,5,FALSE),"")</f>
        <v>2800</v>
      </c>
      <c r="S516">
        <f>IFERROR(VLOOKUP(CONCATENATE($C516,$D516,S$1,$E516),AuxFolhas!$A:$E,5,FALSE),"")</f>
        <v>2800</v>
      </c>
      <c r="T516">
        <f>IFERROR(VLOOKUP(CONCATENATE($C516,$D516,T$1,$E516),AuxFolhas!$A:$E,5,FALSE),"")</f>
        <v>2800</v>
      </c>
      <c r="U516">
        <f t="shared" si="35"/>
        <v>1</v>
      </c>
    </row>
    <row r="517" spans="1:21" hidden="1">
      <c r="A517" t="str">
        <f t="shared" si="33"/>
        <v>20.1-1</v>
      </c>
      <c r="B517">
        <f t="shared" si="34"/>
        <v>1</v>
      </c>
      <c r="C517">
        <v>20</v>
      </c>
      <c r="D517" t="s">
        <v>2168</v>
      </c>
      <c r="E517" t="s">
        <v>1112</v>
      </c>
      <c r="F517" t="s">
        <v>1163</v>
      </c>
      <c r="H517">
        <f t="shared" si="36"/>
        <v>7200</v>
      </c>
      <c r="I517">
        <f>IFERROR(VLOOKUP(CONCATENATE($C517,$D517,I$1,$E517),AuxFolhas!$A:$E,5,FALSE),"")</f>
        <v>600</v>
      </c>
      <c r="J517">
        <f>IFERROR(VLOOKUP(CONCATENATE($C517,$D517,J$1,$E517),AuxFolhas!$A:$E,5,FALSE),"")</f>
        <v>600</v>
      </c>
      <c r="K517">
        <f>IFERROR(VLOOKUP(CONCATENATE($C517,$D517,K$1,$E517),AuxFolhas!$A:$E,5,FALSE),"")</f>
        <v>600</v>
      </c>
      <c r="L517">
        <f>IFERROR(VLOOKUP(CONCATENATE($C517,$D517,L$1,$E517),AuxFolhas!$A:$E,5,FALSE),"")</f>
        <v>600</v>
      </c>
      <c r="M517">
        <f>IFERROR(VLOOKUP(CONCATENATE($C517,$D517,M$1,$E517),AuxFolhas!$A:$E,5,FALSE),"")</f>
        <v>600</v>
      </c>
      <c r="N517">
        <f>IFERROR(VLOOKUP(CONCATENATE($C517,$D517,N$1,$E517),AuxFolhas!$A:$E,5,FALSE),"")</f>
        <v>600</v>
      </c>
      <c r="O517">
        <f>IFERROR(VLOOKUP(CONCATENATE($C517,$D517,O$1,$E517),AuxFolhas!$A:$E,5,FALSE),"")</f>
        <v>600</v>
      </c>
      <c r="P517">
        <f>IFERROR(VLOOKUP(CONCATENATE($C517,$D517,P$1,$E517),AuxFolhas!$A:$E,5,FALSE),"")</f>
        <v>600</v>
      </c>
      <c r="Q517">
        <f>IFERROR(VLOOKUP(CONCATENATE($C517,$D517,Q$1,$E517),AuxFolhas!$A:$E,5,FALSE),"")</f>
        <v>600</v>
      </c>
      <c r="R517">
        <f>IFERROR(VLOOKUP(CONCATENATE($C517,$D517,R$1,$E517),AuxFolhas!$A:$E,5,FALSE),"")</f>
        <v>600</v>
      </c>
      <c r="S517">
        <f>IFERROR(VLOOKUP(CONCATENATE($C517,$D517,S$1,$E517),AuxFolhas!$A:$E,5,FALSE),"")</f>
        <v>600</v>
      </c>
      <c r="T517">
        <f>IFERROR(VLOOKUP(CONCATENATE($C517,$D517,T$1,$E517),AuxFolhas!$A:$E,5,FALSE),"")</f>
        <v>600</v>
      </c>
      <c r="U517">
        <f t="shared" si="35"/>
        <v>1</v>
      </c>
    </row>
    <row r="518" spans="1:21" hidden="1">
      <c r="A518" t="str">
        <f t="shared" si="33"/>
        <v>20.1-2</v>
      </c>
      <c r="B518">
        <f t="shared" si="34"/>
        <v>2</v>
      </c>
      <c r="C518">
        <v>20</v>
      </c>
      <c r="D518" t="s">
        <v>2422</v>
      </c>
      <c r="E518" t="s">
        <v>1112</v>
      </c>
      <c r="F518" t="s">
        <v>1163</v>
      </c>
      <c r="H518">
        <f t="shared" si="36"/>
        <v>5400</v>
      </c>
      <c r="I518" t="str">
        <f>IFERROR(VLOOKUP(CONCATENATE($C518,$D518,I$1,$E518),AuxFolhas!$A:$E,5,FALSE),"")</f>
        <v/>
      </c>
      <c r="J518" t="str">
        <f>IFERROR(VLOOKUP(CONCATENATE($C518,$D518,J$1,$E518),AuxFolhas!$A:$E,5,FALSE),"")</f>
        <v/>
      </c>
      <c r="K518" t="str">
        <f>IFERROR(VLOOKUP(CONCATENATE($C518,$D518,K$1,$E518),AuxFolhas!$A:$E,5,FALSE),"")</f>
        <v/>
      </c>
      <c r="L518">
        <f>IFERROR(VLOOKUP(CONCATENATE($C518,$D518,L$1,$E518),AuxFolhas!$A:$E,5,FALSE),"")</f>
        <v>600</v>
      </c>
      <c r="M518">
        <f>IFERROR(VLOOKUP(CONCATENATE($C518,$D518,M$1,$E518),AuxFolhas!$A:$E,5,FALSE),"")</f>
        <v>600</v>
      </c>
      <c r="N518">
        <f>IFERROR(VLOOKUP(CONCATENATE($C518,$D518,N$1,$E518),AuxFolhas!$A:$E,5,FALSE),"")</f>
        <v>600</v>
      </c>
      <c r="O518">
        <f>IFERROR(VLOOKUP(CONCATENATE($C518,$D518,O$1,$E518),AuxFolhas!$A:$E,5,FALSE),"")</f>
        <v>600</v>
      </c>
      <c r="P518">
        <f>IFERROR(VLOOKUP(CONCATENATE($C518,$D518,P$1,$E518),AuxFolhas!$A:$E,5,FALSE),"")</f>
        <v>600</v>
      </c>
      <c r="Q518">
        <f>IFERROR(VLOOKUP(CONCATENATE($C518,$D518,Q$1,$E518),AuxFolhas!$A:$E,5,FALSE),"")</f>
        <v>600</v>
      </c>
      <c r="R518">
        <f>IFERROR(VLOOKUP(CONCATENATE($C518,$D518,R$1,$E518),AuxFolhas!$A:$E,5,FALSE),"")</f>
        <v>600</v>
      </c>
      <c r="S518">
        <f>IFERROR(VLOOKUP(CONCATENATE($C518,$D518,S$1,$E518),AuxFolhas!$A:$E,5,FALSE),"")</f>
        <v>600</v>
      </c>
      <c r="T518">
        <f>IFERROR(VLOOKUP(CONCATENATE($C518,$D518,T$1,$E518),AuxFolhas!$A:$E,5,FALSE),"")</f>
        <v>600</v>
      </c>
      <c r="U518">
        <f t="shared" si="35"/>
        <v>1</v>
      </c>
    </row>
    <row r="519" spans="1:21" hidden="1">
      <c r="A519" t="str">
        <f t="shared" si="33"/>
        <v>20.1-3</v>
      </c>
      <c r="B519">
        <f t="shared" si="34"/>
        <v>3</v>
      </c>
      <c r="C519">
        <v>20</v>
      </c>
      <c r="D519" t="s">
        <v>2423</v>
      </c>
      <c r="E519" t="s">
        <v>1112</v>
      </c>
      <c r="F519" t="s">
        <v>1163</v>
      </c>
      <c r="H519">
        <f t="shared" si="36"/>
        <v>5400</v>
      </c>
      <c r="I519" t="str">
        <f>IFERROR(VLOOKUP(CONCATENATE($C519,$D519,I$1,$E519),AuxFolhas!$A:$E,5,FALSE),"")</f>
        <v/>
      </c>
      <c r="J519" t="str">
        <f>IFERROR(VLOOKUP(CONCATENATE($C519,$D519,J$1,$E519),AuxFolhas!$A:$E,5,FALSE),"")</f>
        <v/>
      </c>
      <c r="K519" t="str">
        <f>IFERROR(VLOOKUP(CONCATENATE($C519,$D519,K$1,$E519),AuxFolhas!$A:$E,5,FALSE),"")</f>
        <v/>
      </c>
      <c r="L519">
        <f>IFERROR(VLOOKUP(CONCATENATE($C519,$D519,L$1,$E519),AuxFolhas!$A:$E,5,FALSE),"")</f>
        <v>600</v>
      </c>
      <c r="M519">
        <f>IFERROR(VLOOKUP(CONCATENATE($C519,$D519,M$1,$E519),AuxFolhas!$A:$E,5,FALSE),"")</f>
        <v>600</v>
      </c>
      <c r="N519">
        <f>IFERROR(VLOOKUP(CONCATENATE($C519,$D519,N$1,$E519),AuxFolhas!$A:$E,5,FALSE),"")</f>
        <v>600</v>
      </c>
      <c r="O519">
        <f>IFERROR(VLOOKUP(CONCATENATE($C519,$D519,O$1,$E519),AuxFolhas!$A:$E,5,FALSE),"")</f>
        <v>600</v>
      </c>
      <c r="P519">
        <f>IFERROR(VLOOKUP(CONCATENATE($C519,$D519,P$1,$E519),AuxFolhas!$A:$E,5,FALSE),"")</f>
        <v>600</v>
      </c>
      <c r="Q519">
        <f>IFERROR(VLOOKUP(CONCATENATE($C519,$D519,Q$1,$E519),AuxFolhas!$A:$E,5,FALSE),"")</f>
        <v>600</v>
      </c>
      <c r="R519">
        <f>IFERROR(VLOOKUP(CONCATENATE($C519,$D519,R$1,$E519),AuxFolhas!$A:$E,5,FALSE),"")</f>
        <v>600</v>
      </c>
      <c r="S519">
        <f>IFERROR(VLOOKUP(CONCATENATE($C519,$D519,S$1,$E519),AuxFolhas!$A:$E,5,FALSE),"")</f>
        <v>600</v>
      </c>
      <c r="T519">
        <f>IFERROR(VLOOKUP(CONCATENATE($C519,$D519,T$1,$E519),AuxFolhas!$A:$E,5,FALSE),"")</f>
        <v>600</v>
      </c>
      <c r="U519">
        <f t="shared" si="35"/>
        <v>1</v>
      </c>
    </row>
    <row r="520" spans="1:21" hidden="1">
      <c r="A520" t="str">
        <f t="shared" si="33"/>
        <v>20.1-4</v>
      </c>
      <c r="B520">
        <f t="shared" si="34"/>
        <v>4</v>
      </c>
      <c r="C520">
        <v>20</v>
      </c>
      <c r="D520" t="s">
        <v>2169</v>
      </c>
      <c r="E520" t="s">
        <v>1112</v>
      </c>
      <c r="F520" t="s">
        <v>1163</v>
      </c>
      <c r="H520">
        <f t="shared" si="36"/>
        <v>6600</v>
      </c>
      <c r="I520">
        <f>IFERROR(VLOOKUP(CONCATENATE($C520,$D520,I$1,$E520),AuxFolhas!$A:$E,5,FALSE),"")</f>
        <v>600</v>
      </c>
      <c r="J520" t="str">
        <f>IFERROR(VLOOKUP(CONCATENATE($C520,$D520,J$1,$E520),AuxFolhas!$A:$E,5,FALSE),"")</f>
        <v/>
      </c>
      <c r="K520">
        <f>IFERROR(VLOOKUP(CONCATENATE($C520,$D520,K$1,$E520),AuxFolhas!$A:$E,5,FALSE),"")</f>
        <v>600</v>
      </c>
      <c r="L520">
        <f>IFERROR(VLOOKUP(CONCATENATE($C520,$D520,L$1,$E520),AuxFolhas!$A:$E,5,FALSE),"")</f>
        <v>600</v>
      </c>
      <c r="M520">
        <f>IFERROR(VLOOKUP(CONCATENATE($C520,$D520,M$1,$E520),AuxFolhas!$A:$E,5,FALSE),"")</f>
        <v>600</v>
      </c>
      <c r="N520">
        <f>IFERROR(VLOOKUP(CONCATENATE($C520,$D520,N$1,$E520),AuxFolhas!$A:$E,5,FALSE),"")</f>
        <v>600</v>
      </c>
      <c r="O520">
        <f>IFERROR(VLOOKUP(CONCATENATE($C520,$D520,O$1,$E520),AuxFolhas!$A:$E,5,FALSE),"")</f>
        <v>600</v>
      </c>
      <c r="P520">
        <f>IFERROR(VLOOKUP(CONCATENATE($C520,$D520,P$1,$E520),AuxFolhas!$A:$E,5,FALSE),"")</f>
        <v>600</v>
      </c>
      <c r="Q520">
        <f>IFERROR(VLOOKUP(CONCATENATE($C520,$D520,Q$1,$E520),AuxFolhas!$A:$E,5,FALSE),"")</f>
        <v>600</v>
      </c>
      <c r="R520">
        <f>IFERROR(VLOOKUP(CONCATENATE($C520,$D520,R$1,$E520),AuxFolhas!$A:$E,5,FALSE),"")</f>
        <v>600</v>
      </c>
      <c r="S520">
        <f>IFERROR(VLOOKUP(CONCATENATE($C520,$D520,S$1,$E520),AuxFolhas!$A:$E,5,FALSE),"")</f>
        <v>600</v>
      </c>
      <c r="T520">
        <f>IFERROR(VLOOKUP(CONCATENATE($C520,$D520,T$1,$E520),AuxFolhas!$A:$E,5,FALSE),"")</f>
        <v>600</v>
      </c>
      <c r="U520">
        <f t="shared" si="35"/>
        <v>1</v>
      </c>
    </row>
    <row r="521" spans="1:21" hidden="1">
      <c r="A521" t="str">
        <f t="shared" si="33"/>
        <v>20.1-5</v>
      </c>
      <c r="B521">
        <f t="shared" si="34"/>
        <v>5</v>
      </c>
      <c r="C521">
        <v>20</v>
      </c>
      <c r="D521" t="s">
        <v>1473</v>
      </c>
      <c r="E521" t="s">
        <v>1112</v>
      </c>
      <c r="F521" t="s">
        <v>1163</v>
      </c>
      <c r="H521">
        <f t="shared" si="36"/>
        <v>6000</v>
      </c>
      <c r="I521">
        <f>IFERROR(VLOOKUP(CONCATENATE($C521,$D521,I$1,$E521),AuxFolhas!$A:$E,5,FALSE),"")</f>
        <v>600</v>
      </c>
      <c r="J521">
        <f>IFERROR(VLOOKUP(CONCATENATE($C521,$D521,J$1,$E521),AuxFolhas!$A:$E,5,FALSE),"")</f>
        <v>600</v>
      </c>
      <c r="K521">
        <f>IFERROR(VLOOKUP(CONCATENATE($C521,$D521,K$1,$E521),AuxFolhas!$A:$E,5,FALSE),"")</f>
        <v>600</v>
      </c>
      <c r="L521">
        <f>IFERROR(VLOOKUP(CONCATENATE($C521,$D521,L$1,$E521),AuxFolhas!$A:$E,5,FALSE),"")</f>
        <v>600</v>
      </c>
      <c r="M521">
        <f>IFERROR(VLOOKUP(CONCATENATE($C521,$D521,M$1,$E521),AuxFolhas!$A:$E,5,FALSE),"")</f>
        <v>600</v>
      </c>
      <c r="N521">
        <f>IFERROR(VLOOKUP(CONCATENATE($C521,$D521,N$1,$E521),AuxFolhas!$A:$E,5,FALSE),"")</f>
        <v>600</v>
      </c>
      <c r="O521">
        <f>IFERROR(VLOOKUP(CONCATENATE($C521,$D521,O$1,$E521),AuxFolhas!$A:$E,5,FALSE),"")</f>
        <v>600</v>
      </c>
      <c r="P521">
        <f>IFERROR(VLOOKUP(CONCATENATE($C521,$D521,P$1,$E521),AuxFolhas!$A:$E,5,FALSE),"")</f>
        <v>600</v>
      </c>
      <c r="Q521">
        <f>IFERROR(VLOOKUP(CONCATENATE($C521,$D521,Q$1,$E521),AuxFolhas!$A:$E,5,FALSE),"")</f>
        <v>600</v>
      </c>
      <c r="R521">
        <f>IFERROR(VLOOKUP(CONCATENATE($C521,$D521,R$1,$E521),AuxFolhas!$A:$E,5,FALSE),"")</f>
        <v>600</v>
      </c>
      <c r="S521" t="str">
        <f>IFERROR(VLOOKUP(CONCATENATE($C521,$D521,S$1,$E521),AuxFolhas!$A:$E,5,FALSE),"")</f>
        <v/>
      </c>
      <c r="T521" t="str">
        <f>IFERROR(VLOOKUP(CONCATENATE($C521,$D521,T$1,$E521),AuxFolhas!$A:$E,5,FALSE),"")</f>
        <v/>
      </c>
      <c r="U521">
        <f t="shared" si="35"/>
        <v>1</v>
      </c>
    </row>
    <row r="522" spans="1:21" hidden="1">
      <c r="A522" t="str">
        <f t="shared" si="33"/>
        <v>20.1-6</v>
      </c>
      <c r="B522">
        <f t="shared" si="34"/>
        <v>6</v>
      </c>
      <c r="C522">
        <v>20</v>
      </c>
      <c r="D522" t="s">
        <v>1474</v>
      </c>
      <c r="E522" t="s">
        <v>1112</v>
      </c>
      <c r="F522" t="s">
        <v>1163</v>
      </c>
      <c r="H522">
        <f t="shared" si="36"/>
        <v>1800</v>
      </c>
      <c r="I522">
        <f>IFERROR(VLOOKUP(CONCATENATE($C522,$D522,I$1,$E522),AuxFolhas!$A:$E,5,FALSE),"")</f>
        <v>600</v>
      </c>
      <c r="J522">
        <f>IFERROR(VLOOKUP(CONCATENATE($C522,$D522,J$1,$E522),AuxFolhas!$A:$E,5,FALSE),"")</f>
        <v>600</v>
      </c>
      <c r="K522">
        <f>IFERROR(VLOOKUP(CONCATENATE($C522,$D522,K$1,$E522),AuxFolhas!$A:$E,5,FALSE),"")</f>
        <v>600</v>
      </c>
      <c r="L522" t="str">
        <f>IFERROR(VLOOKUP(CONCATENATE($C522,$D522,L$1,$E522),AuxFolhas!$A:$E,5,FALSE),"")</f>
        <v/>
      </c>
      <c r="M522" t="str">
        <f>IFERROR(VLOOKUP(CONCATENATE($C522,$D522,M$1,$E522),AuxFolhas!$A:$E,5,FALSE),"")</f>
        <v/>
      </c>
      <c r="N522" t="str">
        <f>IFERROR(VLOOKUP(CONCATENATE($C522,$D522,N$1,$E522),AuxFolhas!$A:$E,5,FALSE),"")</f>
        <v/>
      </c>
      <c r="O522" t="str">
        <f>IFERROR(VLOOKUP(CONCATENATE($C522,$D522,O$1,$E522),AuxFolhas!$A:$E,5,FALSE),"")</f>
        <v/>
      </c>
      <c r="P522" t="str">
        <f>IFERROR(VLOOKUP(CONCATENATE($C522,$D522,P$1,$E522),AuxFolhas!$A:$E,5,FALSE),"")</f>
        <v/>
      </c>
      <c r="Q522" t="str">
        <f>IFERROR(VLOOKUP(CONCATENATE($C522,$D522,Q$1,$E522),AuxFolhas!$A:$E,5,FALSE),"")</f>
        <v/>
      </c>
      <c r="R522" t="str">
        <f>IFERROR(VLOOKUP(CONCATENATE($C522,$D522,R$1,$E522),AuxFolhas!$A:$E,5,FALSE),"")</f>
        <v/>
      </c>
      <c r="S522" t="str">
        <f>IFERROR(VLOOKUP(CONCATENATE($C522,$D522,S$1,$E522),AuxFolhas!$A:$E,5,FALSE),"")</f>
        <v/>
      </c>
      <c r="T522" t="str">
        <f>IFERROR(VLOOKUP(CONCATENATE($C522,$D522,T$1,$E522),AuxFolhas!$A:$E,5,FALSE),"")</f>
        <v/>
      </c>
      <c r="U522">
        <f t="shared" si="35"/>
        <v>1</v>
      </c>
    </row>
    <row r="523" spans="1:21" hidden="1">
      <c r="A523" t="str">
        <f t="shared" si="33"/>
        <v>20.1-7</v>
      </c>
      <c r="B523">
        <f t="shared" si="34"/>
        <v>7</v>
      </c>
      <c r="C523">
        <v>20</v>
      </c>
      <c r="D523" t="s">
        <v>2424</v>
      </c>
      <c r="E523" t="s">
        <v>1112</v>
      </c>
      <c r="F523" t="s">
        <v>1163</v>
      </c>
      <c r="H523">
        <f t="shared" si="36"/>
        <v>5400</v>
      </c>
      <c r="I523" t="str">
        <f>IFERROR(VLOOKUP(CONCATENATE($C523,$D523,I$1,$E523),AuxFolhas!$A:$E,5,FALSE),"")</f>
        <v/>
      </c>
      <c r="J523" t="str">
        <f>IFERROR(VLOOKUP(CONCATENATE($C523,$D523,J$1,$E523),AuxFolhas!$A:$E,5,FALSE),"")</f>
        <v/>
      </c>
      <c r="K523" t="str">
        <f>IFERROR(VLOOKUP(CONCATENATE($C523,$D523,K$1,$E523),AuxFolhas!$A:$E,5,FALSE),"")</f>
        <v/>
      </c>
      <c r="L523">
        <f>IFERROR(VLOOKUP(CONCATENATE($C523,$D523,L$1,$E523),AuxFolhas!$A:$E,5,FALSE),"")</f>
        <v>600</v>
      </c>
      <c r="M523">
        <f>IFERROR(VLOOKUP(CONCATENATE($C523,$D523,M$1,$E523),AuxFolhas!$A:$E,5,FALSE),"")</f>
        <v>600</v>
      </c>
      <c r="N523">
        <f>IFERROR(VLOOKUP(CONCATENATE($C523,$D523,N$1,$E523),AuxFolhas!$A:$E,5,FALSE),"")</f>
        <v>600</v>
      </c>
      <c r="O523">
        <f>IFERROR(VLOOKUP(CONCATENATE($C523,$D523,O$1,$E523),AuxFolhas!$A:$E,5,FALSE),"")</f>
        <v>600</v>
      </c>
      <c r="P523">
        <f>IFERROR(VLOOKUP(CONCATENATE($C523,$D523,P$1,$E523),AuxFolhas!$A:$E,5,FALSE),"")</f>
        <v>600</v>
      </c>
      <c r="Q523">
        <f>IFERROR(VLOOKUP(CONCATENATE($C523,$D523,Q$1,$E523),AuxFolhas!$A:$E,5,FALSE),"")</f>
        <v>600</v>
      </c>
      <c r="R523">
        <f>IFERROR(VLOOKUP(CONCATENATE($C523,$D523,R$1,$E523),AuxFolhas!$A:$E,5,FALSE),"")</f>
        <v>600</v>
      </c>
      <c r="S523">
        <f>IFERROR(VLOOKUP(CONCATENATE($C523,$D523,S$1,$E523),AuxFolhas!$A:$E,5,FALSE),"")</f>
        <v>600</v>
      </c>
      <c r="T523">
        <f>IFERROR(VLOOKUP(CONCATENATE($C523,$D523,T$1,$E523),AuxFolhas!$A:$E,5,FALSE),"")</f>
        <v>600</v>
      </c>
      <c r="U523">
        <f t="shared" si="35"/>
        <v>1</v>
      </c>
    </row>
    <row r="524" spans="1:21" hidden="1">
      <c r="A524" t="str">
        <f t="shared" si="33"/>
        <v>20.1-8</v>
      </c>
      <c r="B524">
        <f t="shared" si="34"/>
        <v>8</v>
      </c>
      <c r="C524">
        <v>20</v>
      </c>
      <c r="D524" t="s">
        <v>1475</v>
      </c>
      <c r="E524" t="s">
        <v>1112</v>
      </c>
      <c r="F524" t="s">
        <v>1163</v>
      </c>
      <c r="H524">
        <f t="shared" si="36"/>
        <v>1800</v>
      </c>
      <c r="I524">
        <f>IFERROR(VLOOKUP(CONCATENATE($C524,$D524,I$1,$E524),AuxFolhas!$A:$E,5,FALSE),"")</f>
        <v>600</v>
      </c>
      <c r="J524">
        <f>IFERROR(VLOOKUP(CONCATENATE($C524,$D524,J$1,$E524),AuxFolhas!$A:$E,5,FALSE),"")</f>
        <v>600</v>
      </c>
      <c r="K524">
        <f>IFERROR(VLOOKUP(CONCATENATE($C524,$D524,K$1,$E524),AuxFolhas!$A:$E,5,FALSE),"")</f>
        <v>600</v>
      </c>
      <c r="L524" t="str">
        <f>IFERROR(VLOOKUP(CONCATENATE($C524,$D524,L$1,$E524),AuxFolhas!$A:$E,5,FALSE),"")</f>
        <v/>
      </c>
      <c r="M524" t="str">
        <f>IFERROR(VLOOKUP(CONCATENATE($C524,$D524,M$1,$E524),AuxFolhas!$A:$E,5,FALSE),"")</f>
        <v/>
      </c>
      <c r="N524" t="str">
        <f>IFERROR(VLOOKUP(CONCATENATE($C524,$D524,N$1,$E524),AuxFolhas!$A:$E,5,FALSE),"")</f>
        <v/>
      </c>
      <c r="O524" t="str">
        <f>IFERROR(VLOOKUP(CONCATENATE($C524,$D524,O$1,$E524),AuxFolhas!$A:$E,5,FALSE),"")</f>
        <v/>
      </c>
      <c r="P524" t="str">
        <f>IFERROR(VLOOKUP(CONCATENATE($C524,$D524,P$1,$E524),AuxFolhas!$A:$E,5,FALSE),"")</f>
        <v/>
      </c>
      <c r="Q524" t="str">
        <f>IFERROR(VLOOKUP(CONCATENATE($C524,$D524,Q$1,$E524),AuxFolhas!$A:$E,5,FALSE),"")</f>
        <v/>
      </c>
      <c r="R524" t="str">
        <f>IFERROR(VLOOKUP(CONCATENATE($C524,$D524,R$1,$E524),AuxFolhas!$A:$E,5,FALSE),"")</f>
        <v/>
      </c>
      <c r="S524" t="str">
        <f>IFERROR(VLOOKUP(CONCATENATE($C524,$D524,S$1,$E524),AuxFolhas!$A:$E,5,FALSE),"")</f>
        <v/>
      </c>
      <c r="T524" t="str">
        <f>IFERROR(VLOOKUP(CONCATENATE($C524,$D524,T$1,$E524),AuxFolhas!$A:$E,5,FALSE),"")</f>
        <v/>
      </c>
      <c r="U524">
        <f t="shared" si="35"/>
        <v>1</v>
      </c>
    </row>
    <row r="525" spans="1:21" hidden="1">
      <c r="A525" t="str">
        <f t="shared" si="33"/>
        <v>20.1-9</v>
      </c>
      <c r="B525">
        <f t="shared" si="34"/>
        <v>9</v>
      </c>
      <c r="C525">
        <v>20</v>
      </c>
      <c r="D525" t="s">
        <v>2425</v>
      </c>
      <c r="E525" t="s">
        <v>1112</v>
      </c>
      <c r="F525" t="s">
        <v>1163</v>
      </c>
      <c r="H525">
        <f t="shared" si="36"/>
        <v>1200</v>
      </c>
      <c r="I525" t="str">
        <f>IFERROR(VLOOKUP(CONCATENATE($C525,$D525,I$1,$E525),AuxFolhas!$A:$E,5,FALSE),"")</f>
        <v/>
      </c>
      <c r="J525">
        <f>IFERROR(VLOOKUP(CONCATENATE($C525,$D525,J$1,$E525),AuxFolhas!$A:$E,5,FALSE),"")</f>
        <v>600</v>
      </c>
      <c r="K525">
        <f>IFERROR(VLOOKUP(CONCATENATE($C525,$D525,K$1,$E525),AuxFolhas!$A:$E,5,FALSE),"")</f>
        <v>600</v>
      </c>
      <c r="L525" t="str">
        <f>IFERROR(VLOOKUP(CONCATENATE($C525,$D525,L$1,$E525),AuxFolhas!$A:$E,5,FALSE),"")</f>
        <v/>
      </c>
      <c r="M525" t="str">
        <f>IFERROR(VLOOKUP(CONCATENATE($C525,$D525,M$1,$E525),AuxFolhas!$A:$E,5,FALSE),"")</f>
        <v/>
      </c>
      <c r="N525" t="str">
        <f>IFERROR(VLOOKUP(CONCATENATE($C525,$D525,N$1,$E525),AuxFolhas!$A:$E,5,FALSE),"")</f>
        <v/>
      </c>
      <c r="O525" t="str">
        <f>IFERROR(VLOOKUP(CONCATENATE($C525,$D525,O$1,$E525),AuxFolhas!$A:$E,5,FALSE),"")</f>
        <v/>
      </c>
      <c r="P525" t="str">
        <f>IFERROR(VLOOKUP(CONCATENATE($C525,$D525,P$1,$E525),AuxFolhas!$A:$E,5,FALSE),"")</f>
        <v/>
      </c>
      <c r="Q525" t="str">
        <f>IFERROR(VLOOKUP(CONCATENATE($C525,$D525,Q$1,$E525),AuxFolhas!$A:$E,5,FALSE),"")</f>
        <v/>
      </c>
      <c r="R525" t="str">
        <f>IFERROR(VLOOKUP(CONCATENATE($C525,$D525,R$1,$E525),AuxFolhas!$A:$E,5,FALSE),"")</f>
        <v/>
      </c>
      <c r="S525" t="str">
        <f>IFERROR(VLOOKUP(CONCATENATE($C525,$D525,S$1,$E525),AuxFolhas!$A:$E,5,FALSE),"")</f>
        <v/>
      </c>
      <c r="T525" t="str">
        <f>IFERROR(VLOOKUP(CONCATENATE($C525,$D525,T$1,$E525),AuxFolhas!$A:$E,5,FALSE),"")</f>
        <v/>
      </c>
      <c r="U525">
        <f t="shared" si="35"/>
        <v>1</v>
      </c>
    </row>
    <row r="526" spans="1:21" hidden="1">
      <c r="A526" t="str">
        <f t="shared" si="33"/>
        <v>20.1-10</v>
      </c>
      <c r="B526">
        <f t="shared" si="34"/>
        <v>10</v>
      </c>
      <c r="C526">
        <v>20</v>
      </c>
      <c r="D526" t="s">
        <v>1476</v>
      </c>
      <c r="E526" t="s">
        <v>1112</v>
      </c>
      <c r="F526" t="s">
        <v>1163</v>
      </c>
      <c r="H526">
        <f t="shared" si="36"/>
        <v>1800</v>
      </c>
      <c r="I526">
        <f>IFERROR(VLOOKUP(CONCATENATE($C526,$D526,I$1,$E526),AuxFolhas!$A:$E,5,FALSE),"")</f>
        <v>600</v>
      </c>
      <c r="J526">
        <f>IFERROR(VLOOKUP(CONCATENATE($C526,$D526,J$1,$E526),AuxFolhas!$A:$E,5,FALSE),"")</f>
        <v>600</v>
      </c>
      <c r="K526">
        <f>IFERROR(VLOOKUP(CONCATENATE($C526,$D526,K$1,$E526),AuxFolhas!$A:$E,5,FALSE),"")</f>
        <v>600</v>
      </c>
      <c r="L526" t="str">
        <f>IFERROR(VLOOKUP(CONCATENATE($C526,$D526,L$1,$E526),AuxFolhas!$A:$E,5,FALSE),"")</f>
        <v/>
      </c>
      <c r="M526" t="str">
        <f>IFERROR(VLOOKUP(CONCATENATE($C526,$D526,M$1,$E526),AuxFolhas!$A:$E,5,FALSE),"")</f>
        <v/>
      </c>
      <c r="N526" t="str">
        <f>IFERROR(VLOOKUP(CONCATENATE($C526,$D526,N$1,$E526),AuxFolhas!$A:$E,5,FALSE),"")</f>
        <v/>
      </c>
      <c r="O526" t="str">
        <f>IFERROR(VLOOKUP(CONCATENATE($C526,$D526,O$1,$E526),AuxFolhas!$A:$E,5,FALSE),"")</f>
        <v/>
      </c>
      <c r="P526" t="str">
        <f>IFERROR(VLOOKUP(CONCATENATE($C526,$D526,P$1,$E526),AuxFolhas!$A:$E,5,FALSE),"")</f>
        <v/>
      </c>
      <c r="Q526" t="str">
        <f>IFERROR(VLOOKUP(CONCATENATE($C526,$D526,Q$1,$E526),AuxFolhas!$A:$E,5,FALSE),"")</f>
        <v/>
      </c>
      <c r="R526" t="str">
        <f>IFERROR(VLOOKUP(CONCATENATE($C526,$D526,R$1,$E526),AuxFolhas!$A:$E,5,FALSE),"")</f>
        <v/>
      </c>
      <c r="S526" t="str">
        <f>IFERROR(VLOOKUP(CONCATENATE($C526,$D526,S$1,$E526),AuxFolhas!$A:$E,5,FALSE),"")</f>
        <v/>
      </c>
      <c r="T526" t="str">
        <f>IFERROR(VLOOKUP(CONCATENATE($C526,$D526,T$1,$E526),AuxFolhas!$A:$E,5,FALSE),"")</f>
        <v/>
      </c>
      <c r="U526">
        <f t="shared" si="35"/>
        <v>1</v>
      </c>
    </row>
    <row r="527" spans="1:21" hidden="1">
      <c r="A527" t="str">
        <f t="shared" si="33"/>
        <v>20.1-11</v>
      </c>
      <c r="B527">
        <f t="shared" si="34"/>
        <v>11</v>
      </c>
      <c r="C527">
        <v>20</v>
      </c>
      <c r="D527" t="s">
        <v>1477</v>
      </c>
      <c r="E527" t="s">
        <v>1112</v>
      </c>
      <c r="F527" t="s">
        <v>1163</v>
      </c>
      <c r="H527">
        <f t="shared" si="36"/>
        <v>1800</v>
      </c>
      <c r="I527">
        <f>IFERROR(VLOOKUP(CONCATENATE($C527,$D527,I$1,$E527),AuxFolhas!$A:$E,5,FALSE),"")</f>
        <v>600</v>
      </c>
      <c r="J527">
        <f>IFERROR(VLOOKUP(CONCATENATE($C527,$D527,J$1,$E527),AuxFolhas!$A:$E,5,FALSE),"")</f>
        <v>600</v>
      </c>
      <c r="K527">
        <f>IFERROR(VLOOKUP(CONCATENATE($C527,$D527,K$1,$E527),AuxFolhas!$A:$E,5,FALSE),"")</f>
        <v>600</v>
      </c>
      <c r="L527" t="str">
        <f>IFERROR(VLOOKUP(CONCATENATE($C527,$D527,L$1,$E527),AuxFolhas!$A:$E,5,FALSE),"")</f>
        <v/>
      </c>
      <c r="M527" t="str">
        <f>IFERROR(VLOOKUP(CONCATENATE($C527,$D527,M$1,$E527),AuxFolhas!$A:$E,5,FALSE),"")</f>
        <v/>
      </c>
      <c r="N527" t="str">
        <f>IFERROR(VLOOKUP(CONCATENATE($C527,$D527,N$1,$E527),AuxFolhas!$A:$E,5,FALSE),"")</f>
        <v/>
      </c>
      <c r="O527" t="str">
        <f>IFERROR(VLOOKUP(CONCATENATE($C527,$D527,O$1,$E527),AuxFolhas!$A:$E,5,FALSE),"")</f>
        <v/>
      </c>
      <c r="P527" t="str">
        <f>IFERROR(VLOOKUP(CONCATENATE($C527,$D527,P$1,$E527),AuxFolhas!$A:$E,5,FALSE),"")</f>
        <v/>
      </c>
      <c r="Q527" t="str">
        <f>IFERROR(VLOOKUP(CONCATENATE($C527,$D527,Q$1,$E527),AuxFolhas!$A:$E,5,FALSE),"")</f>
        <v/>
      </c>
      <c r="R527" t="str">
        <f>IFERROR(VLOOKUP(CONCATENATE($C527,$D527,R$1,$E527),AuxFolhas!$A:$E,5,FALSE),"")</f>
        <v/>
      </c>
      <c r="S527" t="str">
        <f>IFERROR(VLOOKUP(CONCATENATE($C527,$D527,S$1,$E527),AuxFolhas!$A:$E,5,FALSE),"")</f>
        <v/>
      </c>
      <c r="T527" t="str">
        <f>IFERROR(VLOOKUP(CONCATENATE($C527,$D527,T$1,$E527),AuxFolhas!$A:$E,5,FALSE),"")</f>
        <v/>
      </c>
      <c r="U527">
        <f t="shared" si="35"/>
        <v>1</v>
      </c>
    </row>
    <row r="528" spans="1:21" hidden="1">
      <c r="A528" t="str">
        <f t="shared" si="33"/>
        <v>20.1-12</v>
      </c>
      <c r="B528">
        <f t="shared" si="34"/>
        <v>12</v>
      </c>
      <c r="C528">
        <v>20</v>
      </c>
      <c r="D528" t="s">
        <v>2170</v>
      </c>
      <c r="E528" t="s">
        <v>1112</v>
      </c>
      <c r="F528" t="s">
        <v>1163</v>
      </c>
      <c r="H528">
        <f t="shared" si="36"/>
        <v>7200</v>
      </c>
      <c r="I528">
        <f>IFERROR(VLOOKUP(CONCATENATE($C528,$D528,I$1,$E528),AuxFolhas!$A:$E,5,FALSE),"")</f>
        <v>600</v>
      </c>
      <c r="J528">
        <f>IFERROR(VLOOKUP(CONCATENATE($C528,$D528,J$1,$E528),AuxFolhas!$A:$E,5,FALSE),"")</f>
        <v>600</v>
      </c>
      <c r="K528">
        <f>IFERROR(VLOOKUP(CONCATENATE($C528,$D528,K$1,$E528),AuxFolhas!$A:$E,5,FALSE),"")</f>
        <v>600</v>
      </c>
      <c r="L528">
        <f>IFERROR(VLOOKUP(CONCATENATE($C528,$D528,L$1,$E528),AuxFolhas!$A:$E,5,FALSE),"")</f>
        <v>600</v>
      </c>
      <c r="M528">
        <f>IFERROR(VLOOKUP(CONCATENATE($C528,$D528,M$1,$E528),AuxFolhas!$A:$E,5,FALSE),"")</f>
        <v>600</v>
      </c>
      <c r="N528">
        <f>IFERROR(VLOOKUP(CONCATENATE($C528,$D528,N$1,$E528),AuxFolhas!$A:$E,5,FALSE),"")</f>
        <v>600</v>
      </c>
      <c r="O528">
        <f>IFERROR(VLOOKUP(CONCATENATE($C528,$D528,O$1,$E528),AuxFolhas!$A:$E,5,FALSE),"")</f>
        <v>600</v>
      </c>
      <c r="P528">
        <f>IFERROR(VLOOKUP(CONCATENATE($C528,$D528,P$1,$E528),AuxFolhas!$A:$E,5,FALSE),"")</f>
        <v>600</v>
      </c>
      <c r="Q528">
        <f>IFERROR(VLOOKUP(CONCATENATE($C528,$D528,Q$1,$E528),AuxFolhas!$A:$E,5,FALSE),"")</f>
        <v>600</v>
      </c>
      <c r="R528">
        <f>IFERROR(VLOOKUP(CONCATENATE($C528,$D528,R$1,$E528),AuxFolhas!$A:$E,5,FALSE),"")</f>
        <v>600</v>
      </c>
      <c r="S528">
        <f>IFERROR(VLOOKUP(CONCATENATE($C528,$D528,S$1,$E528),AuxFolhas!$A:$E,5,FALSE),"")</f>
        <v>600</v>
      </c>
      <c r="T528">
        <f>IFERROR(VLOOKUP(CONCATENATE($C528,$D528,T$1,$E528),AuxFolhas!$A:$E,5,FALSE),"")</f>
        <v>600</v>
      </c>
      <c r="U528">
        <f t="shared" si="35"/>
        <v>1</v>
      </c>
    </row>
    <row r="529" spans="1:21" hidden="1">
      <c r="A529" t="str">
        <f t="shared" si="33"/>
        <v>20.1-13</v>
      </c>
      <c r="B529">
        <f t="shared" si="34"/>
        <v>13</v>
      </c>
      <c r="C529">
        <v>20</v>
      </c>
      <c r="D529" t="s">
        <v>1478</v>
      </c>
      <c r="E529" t="s">
        <v>1112</v>
      </c>
      <c r="F529" t="s">
        <v>1163</v>
      </c>
      <c r="H529">
        <f t="shared" si="36"/>
        <v>6600</v>
      </c>
      <c r="I529">
        <f>IFERROR(VLOOKUP(CONCATENATE($C529,$D529,I$1,$E529),AuxFolhas!$A:$E,5,FALSE),"")</f>
        <v>600</v>
      </c>
      <c r="J529">
        <f>IFERROR(VLOOKUP(CONCATENATE($C529,$D529,J$1,$E529),AuxFolhas!$A:$E,5,FALSE),"")</f>
        <v>600</v>
      </c>
      <c r="K529">
        <f>IFERROR(VLOOKUP(CONCATENATE($C529,$D529,K$1,$E529),AuxFolhas!$A:$E,5,FALSE),"")</f>
        <v>600</v>
      </c>
      <c r="L529">
        <f>IFERROR(VLOOKUP(CONCATENATE($C529,$D529,L$1,$E529),AuxFolhas!$A:$E,5,FALSE),"")</f>
        <v>600</v>
      </c>
      <c r="M529">
        <f>IFERROR(VLOOKUP(CONCATENATE($C529,$D529,M$1,$E529),AuxFolhas!$A:$E,5,FALSE),"")</f>
        <v>600</v>
      </c>
      <c r="N529">
        <f>IFERROR(VLOOKUP(CONCATENATE($C529,$D529,N$1,$E529),AuxFolhas!$A:$E,5,FALSE),"")</f>
        <v>600</v>
      </c>
      <c r="O529">
        <f>IFERROR(VLOOKUP(CONCATENATE($C529,$D529,O$1,$E529),AuxFolhas!$A:$E,5,FALSE),"")</f>
        <v>600</v>
      </c>
      <c r="P529">
        <f>IFERROR(VLOOKUP(CONCATENATE($C529,$D529,P$1,$E529),AuxFolhas!$A:$E,5,FALSE),"")</f>
        <v>600</v>
      </c>
      <c r="Q529">
        <f>IFERROR(VLOOKUP(CONCATENATE($C529,$D529,Q$1,$E529),AuxFolhas!$A:$E,5,FALSE),"")</f>
        <v>600</v>
      </c>
      <c r="R529">
        <f>IFERROR(VLOOKUP(CONCATENATE($C529,$D529,R$1,$E529),AuxFolhas!$A:$E,5,FALSE),"")</f>
        <v>600</v>
      </c>
      <c r="S529">
        <f>IFERROR(VLOOKUP(CONCATENATE($C529,$D529,S$1,$E529),AuxFolhas!$A:$E,5,FALSE),"")</f>
        <v>600</v>
      </c>
      <c r="T529" t="str">
        <f>IFERROR(VLOOKUP(CONCATENATE($C529,$D529,T$1,$E529),AuxFolhas!$A:$E,5,FALSE),"")</f>
        <v/>
      </c>
      <c r="U529">
        <f t="shared" si="35"/>
        <v>1</v>
      </c>
    </row>
    <row r="530" spans="1:21" hidden="1">
      <c r="A530" t="str">
        <f t="shared" si="33"/>
        <v>20.1-14</v>
      </c>
      <c r="B530">
        <f t="shared" si="34"/>
        <v>14</v>
      </c>
      <c r="C530">
        <v>20</v>
      </c>
      <c r="D530" t="s">
        <v>2426</v>
      </c>
      <c r="E530" t="s">
        <v>1112</v>
      </c>
      <c r="F530" t="s">
        <v>1163</v>
      </c>
      <c r="H530">
        <f t="shared" si="36"/>
        <v>5400</v>
      </c>
      <c r="I530" t="str">
        <f>IFERROR(VLOOKUP(CONCATENATE($C530,$D530,I$1,$E530),AuxFolhas!$A:$E,5,FALSE),"")</f>
        <v/>
      </c>
      <c r="J530" t="str">
        <f>IFERROR(VLOOKUP(CONCATENATE($C530,$D530,J$1,$E530),AuxFolhas!$A:$E,5,FALSE),"")</f>
        <v/>
      </c>
      <c r="K530" t="str">
        <f>IFERROR(VLOOKUP(CONCATENATE($C530,$D530,K$1,$E530),AuxFolhas!$A:$E,5,FALSE),"")</f>
        <v/>
      </c>
      <c r="L530">
        <f>IFERROR(VLOOKUP(CONCATENATE($C530,$D530,L$1,$E530),AuxFolhas!$A:$E,5,FALSE),"")</f>
        <v>600</v>
      </c>
      <c r="M530">
        <f>IFERROR(VLOOKUP(CONCATENATE($C530,$D530,M$1,$E530),AuxFolhas!$A:$E,5,FALSE),"")</f>
        <v>600</v>
      </c>
      <c r="N530">
        <f>IFERROR(VLOOKUP(CONCATENATE($C530,$D530,N$1,$E530),AuxFolhas!$A:$E,5,FALSE),"")</f>
        <v>600</v>
      </c>
      <c r="O530">
        <f>IFERROR(VLOOKUP(CONCATENATE($C530,$D530,O$1,$E530),AuxFolhas!$A:$E,5,FALSE),"")</f>
        <v>600</v>
      </c>
      <c r="P530">
        <f>IFERROR(VLOOKUP(CONCATENATE($C530,$D530,P$1,$E530),AuxFolhas!$A:$E,5,FALSE),"")</f>
        <v>600</v>
      </c>
      <c r="Q530">
        <f>IFERROR(VLOOKUP(CONCATENATE($C530,$D530,Q$1,$E530),AuxFolhas!$A:$E,5,FALSE),"")</f>
        <v>600</v>
      </c>
      <c r="R530">
        <f>IFERROR(VLOOKUP(CONCATENATE($C530,$D530,R$1,$E530),AuxFolhas!$A:$E,5,FALSE),"")</f>
        <v>600</v>
      </c>
      <c r="S530">
        <f>IFERROR(VLOOKUP(CONCATENATE($C530,$D530,S$1,$E530),AuxFolhas!$A:$E,5,FALSE),"")</f>
        <v>600</v>
      </c>
      <c r="T530">
        <f>IFERROR(VLOOKUP(CONCATENATE($C530,$D530,T$1,$E530),AuxFolhas!$A:$E,5,FALSE),"")</f>
        <v>600</v>
      </c>
      <c r="U530">
        <f t="shared" si="35"/>
        <v>1</v>
      </c>
    </row>
    <row r="531" spans="1:21" hidden="1">
      <c r="A531" t="str">
        <f t="shared" si="33"/>
        <v>20.1-15</v>
      </c>
      <c r="B531">
        <f t="shared" si="34"/>
        <v>15</v>
      </c>
      <c r="C531">
        <v>20</v>
      </c>
      <c r="D531" t="s">
        <v>2427</v>
      </c>
      <c r="E531" t="s">
        <v>1112</v>
      </c>
      <c r="F531" t="s">
        <v>1163</v>
      </c>
      <c r="H531">
        <f t="shared" si="36"/>
        <v>5400</v>
      </c>
      <c r="I531" t="str">
        <f>IFERROR(VLOOKUP(CONCATENATE($C531,$D531,I$1,$E531),AuxFolhas!$A:$E,5,FALSE),"")</f>
        <v/>
      </c>
      <c r="J531" t="str">
        <f>IFERROR(VLOOKUP(CONCATENATE($C531,$D531,J$1,$E531),AuxFolhas!$A:$E,5,FALSE),"")</f>
        <v/>
      </c>
      <c r="K531" t="str">
        <f>IFERROR(VLOOKUP(CONCATENATE($C531,$D531,K$1,$E531),AuxFolhas!$A:$E,5,FALSE),"")</f>
        <v/>
      </c>
      <c r="L531">
        <f>IFERROR(VLOOKUP(CONCATENATE($C531,$D531,L$1,$E531),AuxFolhas!$A:$E,5,FALSE),"")</f>
        <v>600</v>
      </c>
      <c r="M531">
        <f>IFERROR(VLOOKUP(CONCATENATE($C531,$D531,M$1,$E531),AuxFolhas!$A:$E,5,FALSE),"")</f>
        <v>600</v>
      </c>
      <c r="N531">
        <f>IFERROR(VLOOKUP(CONCATENATE($C531,$D531,N$1,$E531),AuxFolhas!$A:$E,5,FALSE),"")</f>
        <v>600</v>
      </c>
      <c r="O531">
        <f>IFERROR(VLOOKUP(CONCATENATE($C531,$D531,O$1,$E531),AuxFolhas!$A:$E,5,FALSE),"")</f>
        <v>600</v>
      </c>
      <c r="P531">
        <f>IFERROR(VLOOKUP(CONCATENATE($C531,$D531,P$1,$E531),AuxFolhas!$A:$E,5,FALSE),"")</f>
        <v>600</v>
      </c>
      <c r="Q531">
        <f>IFERROR(VLOOKUP(CONCATENATE($C531,$D531,Q$1,$E531),AuxFolhas!$A:$E,5,FALSE),"")</f>
        <v>600</v>
      </c>
      <c r="R531">
        <f>IFERROR(VLOOKUP(CONCATENATE($C531,$D531,R$1,$E531),AuxFolhas!$A:$E,5,FALSE),"")</f>
        <v>600</v>
      </c>
      <c r="S531">
        <f>IFERROR(VLOOKUP(CONCATENATE($C531,$D531,S$1,$E531),AuxFolhas!$A:$E,5,FALSE),"")</f>
        <v>600</v>
      </c>
      <c r="T531">
        <f>IFERROR(VLOOKUP(CONCATENATE($C531,$D531,T$1,$E531),AuxFolhas!$A:$E,5,FALSE),"")</f>
        <v>600</v>
      </c>
      <c r="U531">
        <f t="shared" si="35"/>
        <v>1</v>
      </c>
    </row>
    <row r="532" spans="1:21" hidden="1">
      <c r="A532" t="str">
        <f t="shared" si="33"/>
        <v>20.1-16</v>
      </c>
      <c r="B532">
        <f t="shared" si="34"/>
        <v>16</v>
      </c>
      <c r="C532">
        <v>20</v>
      </c>
      <c r="D532" t="s">
        <v>1479</v>
      </c>
      <c r="E532" t="s">
        <v>1112</v>
      </c>
      <c r="F532" t="s">
        <v>1163</v>
      </c>
      <c r="H532">
        <f t="shared" si="36"/>
        <v>1800</v>
      </c>
      <c r="I532">
        <f>IFERROR(VLOOKUP(CONCATENATE($C532,$D532,I$1,$E532),AuxFolhas!$A:$E,5,FALSE),"")</f>
        <v>600</v>
      </c>
      <c r="J532">
        <f>IFERROR(VLOOKUP(CONCATENATE($C532,$D532,J$1,$E532),AuxFolhas!$A:$E,5,FALSE),"")</f>
        <v>600</v>
      </c>
      <c r="K532">
        <f>IFERROR(VLOOKUP(CONCATENATE($C532,$D532,K$1,$E532),AuxFolhas!$A:$E,5,FALSE),"")</f>
        <v>600</v>
      </c>
      <c r="L532" t="str">
        <f>IFERROR(VLOOKUP(CONCATENATE($C532,$D532,L$1,$E532),AuxFolhas!$A:$E,5,FALSE),"")</f>
        <v/>
      </c>
      <c r="M532" t="str">
        <f>IFERROR(VLOOKUP(CONCATENATE($C532,$D532,M$1,$E532),AuxFolhas!$A:$E,5,FALSE),"")</f>
        <v/>
      </c>
      <c r="N532" t="str">
        <f>IFERROR(VLOOKUP(CONCATENATE($C532,$D532,N$1,$E532),AuxFolhas!$A:$E,5,FALSE),"")</f>
        <v/>
      </c>
      <c r="O532" t="str">
        <f>IFERROR(VLOOKUP(CONCATENATE($C532,$D532,O$1,$E532),AuxFolhas!$A:$E,5,FALSE),"")</f>
        <v/>
      </c>
      <c r="P532" t="str">
        <f>IFERROR(VLOOKUP(CONCATENATE($C532,$D532,P$1,$E532),AuxFolhas!$A:$E,5,FALSE),"")</f>
        <v/>
      </c>
      <c r="Q532" t="str">
        <f>IFERROR(VLOOKUP(CONCATENATE($C532,$D532,Q$1,$E532),AuxFolhas!$A:$E,5,FALSE),"")</f>
        <v/>
      </c>
      <c r="R532" t="str">
        <f>IFERROR(VLOOKUP(CONCATENATE($C532,$D532,R$1,$E532),AuxFolhas!$A:$E,5,FALSE),"")</f>
        <v/>
      </c>
      <c r="S532" t="str">
        <f>IFERROR(VLOOKUP(CONCATENATE($C532,$D532,S$1,$E532),AuxFolhas!$A:$E,5,FALSE),"")</f>
        <v/>
      </c>
      <c r="T532" t="str">
        <f>IFERROR(VLOOKUP(CONCATENATE($C532,$D532,T$1,$E532),AuxFolhas!$A:$E,5,FALSE),"")</f>
        <v/>
      </c>
      <c r="U532">
        <f t="shared" si="35"/>
        <v>1</v>
      </c>
    </row>
    <row r="533" spans="1:21" hidden="1">
      <c r="A533" t="str">
        <f t="shared" si="33"/>
        <v>20.1-17</v>
      </c>
      <c r="B533">
        <f t="shared" si="34"/>
        <v>17</v>
      </c>
      <c r="C533">
        <v>20</v>
      </c>
      <c r="D533" t="s">
        <v>2171</v>
      </c>
      <c r="E533" t="s">
        <v>1112</v>
      </c>
      <c r="F533" t="s">
        <v>1163</v>
      </c>
      <c r="H533">
        <f t="shared" si="36"/>
        <v>7200</v>
      </c>
      <c r="I533">
        <f>IFERROR(VLOOKUP(CONCATENATE($C533,$D533,I$1,$E533),AuxFolhas!$A:$E,5,FALSE),"")</f>
        <v>600</v>
      </c>
      <c r="J533">
        <f>IFERROR(VLOOKUP(CONCATENATE($C533,$D533,J$1,$E533),AuxFolhas!$A:$E,5,FALSE),"")</f>
        <v>600</v>
      </c>
      <c r="K533">
        <f>IFERROR(VLOOKUP(CONCATENATE($C533,$D533,K$1,$E533),AuxFolhas!$A:$E,5,FALSE),"")</f>
        <v>600</v>
      </c>
      <c r="L533">
        <f>IFERROR(VLOOKUP(CONCATENATE($C533,$D533,L$1,$E533),AuxFolhas!$A:$E,5,FALSE),"")</f>
        <v>600</v>
      </c>
      <c r="M533">
        <f>IFERROR(VLOOKUP(CONCATENATE($C533,$D533,M$1,$E533),AuxFolhas!$A:$E,5,FALSE),"")</f>
        <v>600</v>
      </c>
      <c r="N533">
        <f>IFERROR(VLOOKUP(CONCATENATE($C533,$D533,N$1,$E533),AuxFolhas!$A:$E,5,FALSE),"")</f>
        <v>600</v>
      </c>
      <c r="O533">
        <f>IFERROR(VLOOKUP(CONCATENATE($C533,$D533,O$1,$E533),AuxFolhas!$A:$E,5,FALSE),"")</f>
        <v>600</v>
      </c>
      <c r="P533">
        <f>IFERROR(VLOOKUP(CONCATENATE($C533,$D533,P$1,$E533),AuxFolhas!$A:$E,5,FALSE),"")</f>
        <v>600</v>
      </c>
      <c r="Q533">
        <f>IFERROR(VLOOKUP(CONCATENATE($C533,$D533,Q$1,$E533),AuxFolhas!$A:$E,5,FALSE),"")</f>
        <v>600</v>
      </c>
      <c r="R533">
        <f>IFERROR(VLOOKUP(CONCATENATE($C533,$D533,R$1,$E533),AuxFolhas!$A:$E,5,FALSE),"")</f>
        <v>600</v>
      </c>
      <c r="S533">
        <f>IFERROR(VLOOKUP(CONCATENATE($C533,$D533,S$1,$E533),AuxFolhas!$A:$E,5,FALSE),"")</f>
        <v>600</v>
      </c>
      <c r="T533">
        <f>IFERROR(VLOOKUP(CONCATENATE($C533,$D533,T$1,$E533),AuxFolhas!$A:$E,5,FALSE),"")</f>
        <v>600</v>
      </c>
      <c r="U533">
        <f t="shared" si="35"/>
        <v>1</v>
      </c>
    </row>
    <row r="534" spans="1:21" hidden="1">
      <c r="A534" t="str">
        <f t="shared" si="33"/>
        <v>20.1-18</v>
      </c>
      <c r="B534">
        <f t="shared" si="34"/>
        <v>18</v>
      </c>
      <c r="C534">
        <v>20</v>
      </c>
      <c r="D534" t="s">
        <v>2428</v>
      </c>
      <c r="E534" t="s">
        <v>1112</v>
      </c>
      <c r="F534" t="s">
        <v>1163</v>
      </c>
      <c r="H534">
        <f t="shared" si="36"/>
        <v>5400</v>
      </c>
      <c r="I534" t="str">
        <f>IFERROR(VLOOKUP(CONCATENATE($C534,$D534,I$1,$E534),AuxFolhas!$A:$E,5,FALSE),"")</f>
        <v/>
      </c>
      <c r="J534" t="str">
        <f>IFERROR(VLOOKUP(CONCATENATE($C534,$D534,J$1,$E534),AuxFolhas!$A:$E,5,FALSE),"")</f>
        <v/>
      </c>
      <c r="K534" t="str">
        <f>IFERROR(VLOOKUP(CONCATENATE($C534,$D534,K$1,$E534),AuxFolhas!$A:$E,5,FALSE),"")</f>
        <v/>
      </c>
      <c r="L534">
        <f>IFERROR(VLOOKUP(CONCATENATE($C534,$D534,L$1,$E534),AuxFolhas!$A:$E,5,FALSE),"")</f>
        <v>600</v>
      </c>
      <c r="M534">
        <f>IFERROR(VLOOKUP(CONCATENATE($C534,$D534,M$1,$E534),AuxFolhas!$A:$E,5,FALSE),"")</f>
        <v>600</v>
      </c>
      <c r="N534">
        <f>IFERROR(VLOOKUP(CONCATENATE($C534,$D534,N$1,$E534),AuxFolhas!$A:$E,5,FALSE),"")</f>
        <v>600</v>
      </c>
      <c r="O534">
        <f>IFERROR(VLOOKUP(CONCATENATE($C534,$D534,O$1,$E534),AuxFolhas!$A:$E,5,FALSE),"")</f>
        <v>600</v>
      </c>
      <c r="P534">
        <f>IFERROR(VLOOKUP(CONCATENATE($C534,$D534,P$1,$E534),AuxFolhas!$A:$E,5,FALSE),"")</f>
        <v>600</v>
      </c>
      <c r="Q534">
        <f>IFERROR(VLOOKUP(CONCATENATE($C534,$D534,Q$1,$E534),AuxFolhas!$A:$E,5,FALSE),"")</f>
        <v>600</v>
      </c>
      <c r="R534">
        <f>IFERROR(VLOOKUP(CONCATENATE($C534,$D534,R$1,$E534),AuxFolhas!$A:$E,5,FALSE),"")</f>
        <v>600</v>
      </c>
      <c r="S534">
        <f>IFERROR(VLOOKUP(CONCATENATE($C534,$D534,S$1,$E534),AuxFolhas!$A:$E,5,FALSE),"")</f>
        <v>600</v>
      </c>
      <c r="T534">
        <f>IFERROR(VLOOKUP(CONCATENATE($C534,$D534,T$1,$E534),AuxFolhas!$A:$E,5,FALSE),"")</f>
        <v>600</v>
      </c>
      <c r="U534">
        <f t="shared" si="35"/>
        <v>1</v>
      </c>
    </row>
    <row r="535" spans="1:21" hidden="1">
      <c r="A535" t="str">
        <f t="shared" si="33"/>
        <v>20.1-19</v>
      </c>
      <c r="B535">
        <f t="shared" si="34"/>
        <v>19</v>
      </c>
      <c r="C535">
        <v>20</v>
      </c>
      <c r="D535" t="s">
        <v>1480</v>
      </c>
      <c r="E535" t="s">
        <v>1112</v>
      </c>
      <c r="F535" t="s">
        <v>1163</v>
      </c>
      <c r="H535">
        <f t="shared" si="36"/>
        <v>1800</v>
      </c>
      <c r="I535">
        <f>IFERROR(VLOOKUP(CONCATENATE($C535,$D535,I$1,$E535),AuxFolhas!$A:$E,5,FALSE),"")</f>
        <v>600</v>
      </c>
      <c r="J535">
        <f>IFERROR(VLOOKUP(CONCATENATE($C535,$D535,J$1,$E535),AuxFolhas!$A:$E,5,FALSE),"")</f>
        <v>600</v>
      </c>
      <c r="K535">
        <f>IFERROR(VLOOKUP(CONCATENATE($C535,$D535,K$1,$E535),AuxFolhas!$A:$E,5,FALSE),"")</f>
        <v>600</v>
      </c>
      <c r="L535" t="str">
        <f>IFERROR(VLOOKUP(CONCATENATE($C535,$D535,L$1,$E535),AuxFolhas!$A:$E,5,FALSE),"")</f>
        <v/>
      </c>
      <c r="M535" t="str">
        <f>IFERROR(VLOOKUP(CONCATENATE($C535,$D535,M$1,$E535),AuxFolhas!$A:$E,5,FALSE),"")</f>
        <v/>
      </c>
      <c r="N535" t="str">
        <f>IFERROR(VLOOKUP(CONCATENATE($C535,$D535,N$1,$E535),AuxFolhas!$A:$E,5,FALSE),"")</f>
        <v/>
      </c>
      <c r="O535" t="str">
        <f>IFERROR(VLOOKUP(CONCATENATE($C535,$D535,O$1,$E535),AuxFolhas!$A:$E,5,FALSE),"")</f>
        <v/>
      </c>
      <c r="P535" t="str">
        <f>IFERROR(VLOOKUP(CONCATENATE($C535,$D535,P$1,$E535),AuxFolhas!$A:$E,5,FALSE),"")</f>
        <v/>
      </c>
      <c r="Q535" t="str">
        <f>IFERROR(VLOOKUP(CONCATENATE($C535,$D535,Q$1,$E535),AuxFolhas!$A:$E,5,FALSE),"")</f>
        <v/>
      </c>
      <c r="R535" t="str">
        <f>IFERROR(VLOOKUP(CONCATENATE($C535,$D535,R$1,$E535),AuxFolhas!$A:$E,5,FALSE),"")</f>
        <v/>
      </c>
      <c r="S535" t="str">
        <f>IFERROR(VLOOKUP(CONCATENATE($C535,$D535,S$1,$E535),AuxFolhas!$A:$E,5,FALSE),"")</f>
        <v/>
      </c>
      <c r="T535" t="str">
        <f>IFERROR(VLOOKUP(CONCATENATE($C535,$D535,T$1,$E535),AuxFolhas!$A:$E,5,FALSE),"")</f>
        <v/>
      </c>
      <c r="U535">
        <f t="shared" si="35"/>
        <v>2</v>
      </c>
    </row>
    <row r="536" spans="1:21" hidden="1">
      <c r="A536" t="str">
        <f t="shared" si="33"/>
        <v>20.1-20</v>
      </c>
      <c r="B536">
        <f t="shared" si="34"/>
        <v>20</v>
      </c>
      <c r="C536">
        <v>20</v>
      </c>
      <c r="D536" t="s">
        <v>1481</v>
      </c>
      <c r="E536" t="s">
        <v>1112</v>
      </c>
      <c r="F536" t="s">
        <v>1163</v>
      </c>
      <c r="H536">
        <f t="shared" si="36"/>
        <v>7200</v>
      </c>
      <c r="I536">
        <f>IFERROR(VLOOKUP(CONCATENATE($C536,$D536,I$1,$E536),AuxFolhas!$A:$E,5,FALSE),"")</f>
        <v>600</v>
      </c>
      <c r="J536">
        <f>IFERROR(VLOOKUP(CONCATENATE($C536,$D536,J$1,$E536),AuxFolhas!$A:$E,5,FALSE),"")</f>
        <v>600</v>
      </c>
      <c r="K536">
        <f>IFERROR(VLOOKUP(CONCATENATE($C536,$D536,K$1,$E536),AuxFolhas!$A:$E,5,FALSE),"")</f>
        <v>600</v>
      </c>
      <c r="L536">
        <f>IFERROR(VLOOKUP(CONCATENATE($C536,$D536,L$1,$E536),AuxFolhas!$A:$E,5,FALSE),"")</f>
        <v>600</v>
      </c>
      <c r="M536">
        <f>IFERROR(VLOOKUP(CONCATENATE($C536,$D536,M$1,$E536),AuxFolhas!$A:$E,5,FALSE),"")</f>
        <v>600</v>
      </c>
      <c r="N536">
        <f>IFERROR(VLOOKUP(CONCATENATE($C536,$D536,N$1,$E536),AuxFolhas!$A:$E,5,FALSE),"")</f>
        <v>600</v>
      </c>
      <c r="O536">
        <f>IFERROR(VLOOKUP(CONCATENATE($C536,$D536,O$1,$E536),AuxFolhas!$A:$E,5,FALSE),"")</f>
        <v>600</v>
      </c>
      <c r="P536">
        <f>IFERROR(VLOOKUP(CONCATENATE($C536,$D536,P$1,$E536),AuxFolhas!$A:$E,5,FALSE),"")</f>
        <v>600</v>
      </c>
      <c r="Q536">
        <f>IFERROR(VLOOKUP(CONCATENATE($C536,$D536,Q$1,$E536),AuxFolhas!$A:$E,5,FALSE),"")</f>
        <v>600</v>
      </c>
      <c r="R536">
        <f>IFERROR(VLOOKUP(CONCATENATE($C536,$D536,R$1,$E536),AuxFolhas!$A:$E,5,FALSE),"")</f>
        <v>600</v>
      </c>
      <c r="S536">
        <f>IFERROR(VLOOKUP(CONCATENATE($C536,$D536,S$1,$E536),AuxFolhas!$A:$E,5,FALSE),"")</f>
        <v>600</v>
      </c>
      <c r="T536">
        <f>IFERROR(VLOOKUP(CONCATENATE($C536,$D536,T$1,$E536),AuxFolhas!$A:$E,5,FALSE),"")</f>
        <v>600</v>
      </c>
      <c r="U536">
        <f t="shared" si="35"/>
        <v>1</v>
      </c>
    </row>
    <row r="537" spans="1:21" hidden="1">
      <c r="A537" t="str">
        <f t="shared" si="33"/>
        <v>20.1-21</v>
      </c>
      <c r="B537">
        <f t="shared" si="34"/>
        <v>21</v>
      </c>
      <c r="C537">
        <v>20</v>
      </c>
      <c r="D537" t="s">
        <v>2172</v>
      </c>
      <c r="E537" t="s">
        <v>1112</v>
      </c>
      <c r="F537" t="s">
        <v>1163</v>
      </c>
      <c r="H537">
        <f t="shared" si="36"/>
        <v>7200</v>
      </c>
      <c r="I537">
        <f>IFERROR(VLOOKUP(CONCATENATE($C537,$D537,I$1,$E537),AuxFolhas!$A:$E,5,FALSE),"")</f>
        <v>600</v>
      </c>
      <c r="J537">
        <f>IFERROR(VLOOKUP(CONCATENATE($C537,$D537,J$1,$E537),AuxFolhas!$A:$E,5,FALSE),"")</f>
        <v>600</v>
      </c>
      <c r="K537">
        <f>IFERROR(VLOOKUP(CONCATENATE($C537,$D537,K$1,$E537),AuxFolhas!$A:$E,5,FALSE),"")</f>
        <v>600</v>
      </c>
      <c r="L537">
        <f>IFERROR(VLOOKUP(CONCATENATE($C537,$D537,L$1,$E537),AuxFolhas!$A:$E,5,FALSE),"")</f>
        <v>600</v>
      </c>
      <c r="M537">
        <f>IFERROR(VLOOKUP(CONCATENATE($C537,$D537,M$1,$E537),AuxFolhas!$A:$E,5,FALSE),"")</f>
        <v>600</v>
      </c>
      <c r="N537">
        <f>IFERROR(VLOOKUP(CONCATENATE($C537,$D537,N$1,$E537),AuxFolhas!$A:$E,5,FALSE),"")</f>
        <v>600</v>
      </c>
      <c r="O537">
        <f>IFERROR(VLOOKUP(CONCATENATE($C537,$D537,O$1,$E537),AuxFolhas!$A:$E,5,FALSE),"")</f>
        <v>600</v>
      </c>
      <c r="P537">
        <f>IFERROR(VLOOKUP(CONCATENATE($C537,$D537,P$1,$E537),AuxFolhas!$A:$E,5,FALSE),"")</f>
        <v>600</v>
      </c>
      <c r="Q537">
        <f>IFERROR(VLOOKUP(CONCATENATE($C537,$D537,Q$1,$E537),AuxFolhas!$A:$E,5,FALSE),"")</f>
        <v>600</v>
      </c>
      <c r="R537">
        <f>IFERROR(VLOOKUP(CONCATENATE($C537,$D537,R$1,$E537),AuxFolhas!$A:$E,5,FALSE),"")</f>
        <v>600</v>
      </c>
      <c r="S537">
        <f>IFERROR(VLOOKUP(CONCATENATE($C537,$D537,S$1,$E537),AuxFolhas!$A:$E,5,FALSE),"")</f>
        <v>600</v>
      </c>
      <c r="T537">
        <f>IFERROR(VLOOKUP(CONCATENATE($C537,$D537,T$1,$E537),AuxFolhas!$A:$E,5,FALSE),"")</f>
        <v>600</v>
      </c>
      <c r="U537">
        <f t="shared" si="35"/>
        <v>1</v>
      </c>
    </row>
    <row r="538" spans="1:21" hidden="1">
      <c r="A538" t="str">
        <f t="shared" si="33"/>
        <v>20.1-22</v>
      </c>
      <c r="B538">
        <f t="shared" si="34"/>
        <v>22</v>
      </c>
      <c r="C538">
        <v>20</v>
      </c>
      <c r="D538" t="s">
        <v>1482</v>
      </c>
      <c r="E538" t="s">
        <v>1112</v>
      </c>
      <c r="F538" t="s">
        <v>1163</v>
      </c>
      <c r="H538">
        <f t="shared" si="36"/>
        <v>6600</v>
      </c>
      <c r="I538">
        <f>IFERROR(VLOOKUP(CONCATENATE($C538,$D538,I$1,$E538),AuxFolhas!$A:$E,5,FALSE),"")</f>
        <v>600</v>
      </c>
      <c r="J538">
        <f>IFERROR(VLOOKUP(CONCATENATE($C538,$D538,J$1,$E538),AuxFolhas!$A:$E,5,FALSE),"")</f>
        <v>600</v>
      </c>
      <c r="K538">
        <f>IFERROR(VLOOKUP(CONCATENATE($C538,$D538,K$1,$E538),AuxFolhas!$A:$E,5,FALSE),"")</f>
        <v>600</v>
      </c>
      <c r="L538">
        <f>IFERROR(VLOOKUP(CONCATENATE($C538,$D538,L$1,$E538),AuxFolhas!$A:$E,5,FALSE),"")</f>
        <v>600</v>
      </c>
      <c r="M538">
        <f>IFERROR(VLOOKUP(CONCATENATE($C538,$D538,M$1,$E538),AuxFolhas!$A:$E,5,FALSE),"")</f>
        <v>600</v>
      </c>
      <c r="N538">
        <f>IFERROR(VLOOKUP(CONCATENATE($C538,$D538,N$1,$E538),AuxFolhas!$A:$E,5,FALSE),"")</f>
        <v>600</v>
      </c>
      <c r="O538">
        <f>IFERROR(VLOOKUP(CONCATENATE($C538,$D538,O$1,$E538),AuxFolhas!$A:$E,5,FALSE),"")</f>
        <v>600</v>
      </c>
      <c r="P538">
        <f>IFERROR(VLOOKUP(CONCATENATE($C538,$D538,P$1,$E538),AuxFolhas!$A:$E,5,FALSE),"")</f>
        <v>600</v>
      </c>
      <c r="Q538">
        <f>IFERROR(VLOOKUP(CONCATENATE($C538,$D538,Q$1,$E538),AuxFolhas!$A:$E,5,FALSE),"")</f>
        <v>600</v>
      </c>
      <c r="R538">
        <f>IFERROR(VLOOKUP(CONCATENATE($C538,$D538,R$1,$E538),AuxFolhas!$A:$E,5,FALSE),"")</f>
        <v>600</v>
      </c>
      <c r="S538">
        <f>IFERROR(VLOOKUP(CONCATENATE($C538,$D538,S$1,$E538),AuxFolhas!$A:$E,5,FALSE),"")</f>
        <v>600</v>
      </c>
      <c r="T538" t="str">
        <f>IFERROR(VLOOKUP(CONCATENATE($C538,$D538,T$1,$E538),AuxFolhas!$A:$E,5,FALSE),"")</f>
        <v/>
      </c>
      <c r="U538">
        <f t="shared" si="35"/>
        <v>1</v>
      </c>
    </row>
    <row r="539" spans="1:21" hidden="1">
      <c r="A539" t="str">
        <f t="shared" si="33"/>
        <v>20.1-23</v>
      </c>
      <c r="B539">
        <f t="shared" si="34"/>
        <v>23</v>
      </c>
      <c r="C539">
        <v>20</v>
      </c>
      <c r="D539" t="s">
        <v>1483</v>
      </c>
      <c r="E539" t="s">
        <v>1114</v>
      </c>
      <c r="F539" t="s">
        <v>1163</v>
      </c>
      <c r="H539">
        <f t="shared" si="36"/>
        <v>6690</v>
      </c>
      <c r="I539">
        <f>IFERROR(VLOOKUP(CONCATENATE($C539,$D539,I$1,$E539),AuxFolhas!$A:$E,5,FALSE),"")</f>
        <v>2230</v>
      </c>
      <c r="J539">
        <f>IFERROR(VLOOKUP(CONCATENATE($C539,$D539,J$1,$E539),AuxFolhas!$A:$E,5,FALSE),"")</f>
        <v>2230</v>
      </c>
      <c r="K539">
        <f>IFERROR(VLOOKUP(CONCATENATE($C539,$D539,K$1,$E539),AuxFolhas!$A:$E,5,FALSE),"")</f>
        <v>2230</v>
      </c>
      <c r="L539" t="str">
        <f>IFERROR(VLOOKUP(CONCATENATE($C539,$D539,L$1,$E539),AuxFolhas!$A:$E,5,FALSE),"")</f>
        <v/>
      </c>
      <c r="M539" t="str">
        <f>IFERROR(VLOOKUP(CONCATENATE($C539,$D539,M$1,$E539),AuxFolhas!$A:$E,5,FALSE),"")</f>
        <v/>
      </c>
      <c r="N539" t="str">
        <f>IFERROR(VLOOKUP(CONCATENATE($C539,$D539,N$1,$E539),AuxFolhas!$A:$E,5,FALSE),"")</f>
        <v/>
      </c>
      <c r="O539" t="str">
        <f>IFERROR(VLOOKUP(CONCATENATE($C539,$D539,O$1,$E539),AuxFolhas!$A:$E,5,FALSE),"")</f>
        <v/>
      </c>
      <c r="P539" t="str">
        <f>IFERROR(VLOOKUP(CONCATENATE($C539,$D539,P$1,$E539),AuxFolhas!$A:$E,5,FALSE),"")</f>
        <v/>
      </c>
      <c r="Q539" t="str">
        <f>IFERROR(VLOOKUP(CONCATENATE($C539,$D539,Q$1,$E539),AuxFolhas!$A:$E,5,FALSE),"")</f>
        <v/>
      </c>
      <c r="R539" t="str">
        <f>IFERROR(VLOOKUP(CONCATENATE($C539,$D539,R$1,$E539),AuxFolhas!$A:$E,5,FALSE),"")</f>
        <v/>
      </c>
      <c r="S539" t="str">
        <f>IFERROR(VLOOKUP(CONCATENATE($C539,$D539,S$1,$E539),AuxFolhas!$A:$E,5,FALSE),"")</f>
        <v/>
      </c>
      <c r="T539" t="str">
        <f>IFERROR(VLOOKUP(CONCATENATE($C539,$D539,T$1,$E539),AuxFolhas!$A:$E,5,FALSE),"")</f>
        <v/>
      </c>
      <c r="U539">
        <f t="shared" si="35"/>
        <v>1</v>
      </c>
    </row>
    <row r="540" spans="1:21" hidden="1">
      <c r="A540" t="str">
        <f t="shared" si="33"/>
        <v>20.1-24</v>
      </c>
      <c r="B540">
        <f t="shared" si="34"/>
        <v>24</v>
      </c>
      <c r="C540">
        <v>20</v>
      </c>
      <c r="D540" t="s">
        <v>2429</v>
      </c>
      <c r="E540" t="s">
        <v>1114</v>
      </c>
      <c r="F540" t="s">
        <v>1163</v>
      </c>
      <c r="H540">
        <f t="shared" si="36"/>
        <v>20070</v>
      </c>
      <c r="I540" t="str">
        <f>IFERROR(VLOOKUP(CONCATENATE($C540,$D540,I$1,$E540),AuxFolhas!$A:$E,5,FALSE),"")</f>
        <v/>
      </c>
      <c r="J540" t="str">
        <f>IFERROR(VLOOKUP(CONCATENATE($C540,$D540,J$1,$E540),AuxFolhas!$A:$E,5,FALSE),"")</f>
        <v/>
      </c>
      <c r="K540" t="str">
        <f>IFERROR(VLOOKUP(CONCATENATE($C540,$D540,K$1,$E540),AuxFolhas!$A:$E,5,FALSE),"")</f>
        <v/>
      </c>
      <c r="L540">
        <f>IFERROR(VLOOKUP(CONCATENATE($C540,$D540,L$1,$E540),AuxFolhas!$A:$E,5,FALSE),"")</f>
        <v>2230</v>
      </c>
      <c r="M540">
        <f>IFERROR(VLOOKUP(CONCATENATE($C540,$D540,M$1,$E540),AuxFolhas!$A:$E,5,FALSE),"")</f>
        <v>2230</v>
      </c>
      <c r="N540">
        <f>IFERROR(VLOOKUP(CONCATENATE($C540,$D540,N$1,$E540),AuxFolhas!$A:$E,5,FALSE),"")</f>
        <v>2230</v>
      </c>
      <c r="O540">
        <f>IFERROR(VLOOKUP(CONCATENATE($C540,$D540,O$1,$E540),AuxFolhas!$A:$E,5,FALSE),"")</f>
        <v>2230</v>
      </c>
      <c r="P540">
        <f>IFERROR(VLOOKUP(CONCATENATE($C540,$D540,P$1,$E540),AuxFolhas!$A:$E,5,FALSE),"")</f>
        <v>2230</v>
      </c>
      <c r="Q540">
        <f>IFERROR(VLOOKUP(CONCATENATE($C540,$D540,Q$1,$E540),AuxFolhas!$A:$E,5,FALSE),"")</f>
        <v>2230</v>
      </c>
      <c r="R540">
        <f>IFERROR(VLOOKUP(CONCATENATE($C540,$D540,R$1,$E540),AuxFolhas!$A:$E,5,FALSE),"")</f>
        <v>2230</v>
      </c>
      <c r="S540">
        <f>IFERROR(VLOOKUP(CONCATENATE($C540,$D540,S$1,$E540),AuxFolhas!$A:$E,5,FALSE),"")</f>
        <v>2230</v>
      </c>
      <c r="T540">
        <f>IFERROR(VLOOKUP(CONCATENATE($C540,$D540,T$1,$E540),AuxFolhas!$A:$E,5,FALSE),"")</f>
        <v>2230</v>
      </c>
      <c r="U540">
        <f t="shared" si="35"/>
        <v>1</v>
      </c>
    </row>
    <row r="541" spans="1:21" hidden="1">
      <c r="A541" t="str">
        <f t="shared" si="33"/>
        <v>20.1-25</v>
      </c>
      <c r="B541">
        <f t="shared" si="34"/>
        <v>25</v>
      </c>
      <c r="C541">
        <v>20</v>
      </c>
      <c r="D541" t="s">
        <v>2683</v>
      </c>
      <c r="E541" t="s">
        <v>1114</v>
      </c>
      <c r="F541" t="s">
        <v>1163</v>
      </c>
      <c r="H541">
        <f t="shared" si="36"/>
        <v>26760</v>
      </c>
      <c r="I541">
        <f>IFERROR(VLOOKUP(CONCATENATE($C541,$D541,I$1,$E541),AuxFolhas!$A:$E,5,FALSE),"")</f>
        <v>2230</v>
      </c>
      <c r="J541">
        <f>IFERROR(VLOOKUP(CONCATENATE($C541,$D541,J$1,$E541),AuxFolhas!$A:$E,5,FALSE),"")</f>
        <v>2230</v>
      </c>
      <c r="K541">
        <f>IFERROR(VLOOKUP(CONCATENATE($C541,$D541,K$1,$E541),AuxFolhas!$A:$E,5,FALSE),"")</f>
        <v>2230</v>
      </c>
      <c r="L541">
        <f>IFERROR(VLOOKUP(CONCATENATE($C541,$D541,L$1,$E541),AuxFolhas!$A:$E,5,FALSE),"")</f>
        <v>2230</v>
      </c>
      <c r="M541">
        <f>IFERROR(VLOOKUP(CONCATENATE($C541,$D541,M$1,$E541),AuxFolhas!$A:$E,5,FALSE),"")</f>
        <v>2230</v>
      </c>
      <c r="N541">
        <f>IFERROR(VLOOKUP(CONCATENATE($C541,$D541,N$1,$E541),AuxFolhas!$A:$E,5,FALSE),"")</f>
        <v>2230</v>
      </c>
      <c r="O541">
        <f>IFERROR(VLOOKUP(CONCATENATE($C541,$D541,O$1,$E541),AuxFolhas!$A:$E,5,FALSE),"")</f>
        <v>2230</v>
      </c>
      <c r="P541">
        <f>IFERROR(VLOOKUP(CONCATENATE($C541,$D541,P$1,$E541),AuxFolhas!$A:$E,5,FALSE),"")</f>
        <v>2230</v>
      </c>
      <c r="Q541">
        <f>IFERROR(VLOOKUP(CONCATENATE($C541,$D541,Q$1,$E541),AuxFolhas!$A:$E,5,FALSE),"")</f>
        <v>2230</v>
      </c>
      <c r="R541">
        <f>IFERROR(VLOOKUP(CONCATENATE($C541,$D541,R$1,$E541),AuxFolhas!$A:$E,5,FALSE),"")</f>
        <v>2230</v>
      </c>
      <c r="S541">
        <f>IFERROR(VLOOKUP(CONCATENATE($C541,$D541,S$1,$E541),AuxFolhas!$A:$E,5,FALSE),"")</f>
        <v>2230</v>
      </c>
      <c r="T541">
        <f>IFERROR(VLOOKUP(CONCATENATE($C541,$D541,T$1,$E541),AuxFolhas!$A:$E,5,FALSE),"")</f>
        <v>2230</v>
      </c>
      <c r="U541">
        <f t="shared" si="35"/>
        <v>1</v>
      </c>
    </row>
    <row r="542" spans="1:21" hidden="1">
      <c r="A542" t="str">
        <f t="shared" si="33"/>
        <v>20.1-26</v>
      </c>
      <c r="B542">
        <f t="shared" si="34"/>
        <v>26</v>
      </c>
      <c r="C542">
        <v>20</v>
      </c>
      <c r="D542" t="s">
        <v>2430</v>
      </c>
      <c r="E542" t="s">
        <v>1114</v>
      </c>
      <c r="F542" t="s">
        <v>1163</v>
      </c>
      <c r="H542">
        <f t="shared" si="36"/>
        <v>20070</v>
      </c>
      <c r="I542" t="str">
        <f>IFERROR(VLOOKUP(CONCATENATE($C542,$D542,I$1,$E542),AuxFolhas!$A:$E,5,FALSE),"")</f>
        <v/>
      </c>
      <c r="J542" t="str">
        <f>IFERROR(VLOOKUP(CONCATENATE($C542,$D542,J$1,$E542),AuxFolhas!$A:$E,5,FALSE),"")</f>
        <v/>
      </c>
      <c r="K542" t="str">
        <f>IFERROR(VLOOKUP(CONCATENATE($C542,$D542,K$1,$E542),AuxFolhas!$A:$E,5,FALSE),"")</f>
        <v/>
      </c>
      <c r="L542">
        <f>IFERROR(VLOOKUP(CONCATENATE($C542,$D542,L$1,$E542),AuxFolhas!$A:$E,5,FALSE),"")</f>
        <v>2230</v>
      </c>
      <c r="M542">
        <f>IFERROR(VLOOKUP(CONCATENATE($C542,$D542,M$1,$E542),AuxFolhas!$A:$E,5,FALSE),"")</f>
        <v>2230</v>
      </c>
      <c r="N542">
        <f>IFERROR(VLOOKUP(CONCATENATE($C542,$D542,N$1,$E542),AuxFolhas!$A:$E,5,FALSE),"")</f>
        <v>2230</v>
      </c>
      <c r="O542">
        <f>IFERROR(VLOOKUP(CONCATENATE($C542,$D542,O$1,$E542),AuxFolhas!$A:$E,5,FALSE),"")</f>
        <v>2230</v>
      </c>
      <c r="P542">
        <f>IFERROR(VLOOKUP(CONCATENATE($C542,$D542,P$1,$E542),AuxFolhas!$A:$E,5,FALSE),"")</f>
        <v>2230</v>
      </c>
      <c r="Q542">
        <f>IFERROR(VLOOKUP(CONCATENATE($C542,$D542,Q$1,$E542),AuxFolhas!$A:$E,5,FALSE),"")</f>
        <v>2230</v>
      </c>
      <c r="R542">
        <f>IFERROR(VLOOKUP(CONCATENATE($C542,$D542,R$1,$E542),AuxFolhas!$A:$E,5,FALSE),"")</f>
        <v>2230</v>
      </c>
      <c r="S542">
        <f>IFERROR(VLOOKUP(CONCATENATE($C542,$D542,S$1,$E542),AuxFolhas!$A:$E,5,FALSE),"")</f>
        <v>2230</v>
      </c>
      <c r="T542">
        <f>IFERROR(VLOOKUP(CONCATENATE($C542,$D542,T$1,$E542),AuxFolhas!$A:$E,5,FALSE),"")</f>
        <v>2230</v>
      </c>
      <c r="U542">
        <f t="shared" si="35"/>
        <v>1</v>
      </c>
    </row>
    <row r="543" spans="1:21" hidden="1">
      <c r="A543" t="str">
        <f t="shared" si="33"/>
        <v>20.1-27</v>
      </c>
      <c r="B543">
        <f t="shared" si="34"/>
        <v>27</v>
      </c>
      <c r="C543">
        <v>20</v>
      </c>
      <c r="D543" t="s">
        <v>1484</v>
      </c>
      <c r="E543" t="s">
        <v>1114</v>
      </c>
      <c r="F543" t="s">
        <v>1163</v>
      </c>
      <c r="H543">
        <f t="shared" si="36"/>
        <v>4460</v>
      </c>
      <c r="I543">
        <f>IFERROR(VLOOKUP(CONCATENATE($C543,$D543,I$1,$E543),AuxFolhas!$A:$E,5,FALSE),"")</f>
        <v>2230</v>
      </c>
      <c r="J543">
        <f>IFERROR(VLOOKUP(CONCATENATE($C543,$D543,J$1,$E543),AuxFolhas!$A:$E,5,FALSE),"")</f>
        <v>2230</v>
      </c>
      <c r="K543" t="str">
        <f>IFERROR(VLOOKUP(CONCATENATE($C543,$D543,K$1,$E543),AuxFolhas!$A:$E,5,FALSE),"")</f>
        <v/>
      </c>
      <c r="L543" t="str">
        <f>IFERROR(VLOOKUP(CONCATENATE($C543,$D543,L$1,$E543),AuxFolhas!$A:$E,5,FALSE),"")</f>
        <v/>
      </c>
      <c r="M543" t="str">
        <f>IFERROR(VLOOKUP(CONCATENATE($C543,$D543,M$1,$E543),AuxFolhas!$A:$E,5,FALSE),"")</f>
        <v/>
      </c>
      <c r="N543" t="str">
        <f>IFERROR(VLOOKUP(CONCATENATE($C543,$D543,N$1,$E543),AuxFolhas!$A:$E,5,FALSE),"")</f>
        <v/>
      </c>
      <c r="O543" t="str">
        <f>IFERROR(VLOOKUP(CONCATENATE($C543,$D543,O$1,$E543),AuxFolhas!$A:$E,5,FALSE),"")</f>
        <v/>
      </c>
      <c r="P543" t="str">
        <f>IFERROR(VLOOKUP(CONCATENATE($C543,$D543,P$1,$E543),AuxFolhas!$A:$E,5,FALSE),"")</f>
        <v/>
      </c>
      <c r="Q543" t="str">
        <f>IFERROR(VLOOKUP(CONCATENATE($C543,$D543,Q$1,$E543),AuxFolhas!$A:$E,5,FALSE),"")</f>
        <v/>
      </c>
      <c r="R543" t="str">
        <f>IFERROR(VLOOKUP(CONCATENATE($C543,$D543,R$1,$E543),AuxFolhas!$A:$E,5,FALSE),"")</f>
        <v/>
      </c>
      <c r="S543" t="str">
        <f>IFERROR(VLOOKUP(CONCATENATE($C543,$D543,S$1,$E543),AuxFolhas!$A:$E,5,FALSE),"")</f>
        <v/>
      </c>
      <c r="T543" t="str">
        <f>IFERROR(VLOOKUP(CONCATENATE($C543,$D543,T$1,$E543),AuxFolhas!$A:$E,5,FALSE),"")</f>
        <v/>
      </c>
      <c r="U543">
        <f t="shared" si="35"/>
        <v>1</v>
      </c>
    </row>
    <row r="544" spans="1:21" hidden="1">
      <c r="A544" t="str">
        <f t="shared" si="33"/>
        <v>20.1-28</v>
      </c>
      <c r="B544">
        <f t="shared" si="34"/>
        <v>28</v>
      </c>
      <c r="C544">
        <v>20</v>
      </c>
      <c r="D544" t="s">
        <v>1485</v>
      </c>
      <c r="E544" t="s">
        <v>1114</v>
      </c>
      <c r="F544" t="s">
        <v>1163</v>
      </c>
      <c r="H544">
        <f t="shared" si="36"/>
        <v>6690</v>
      </c>
      <c r="I544">
        <f>IFERROR(VLOOKUP(CONCATENATE($C544,$D544,I$1,$E544),AuxFolhas!$A:$E,5,FALSE),"")</f>
        <v>2230</v>
      </c>
      <c r="J544">
        <f>IFERROR(VLOOKUP(CONCATENATE($C544,$D544,J$1,$E544),AuxFolhas!$A:$E,5,FALSE),"")</f>
        <v>2230</v>
      </c>
      <c r="K544">
        <f>IFERROR(VLOOKUP(CONCATENATE($C544,$D544,K$1,$E544),AuxFolhas!$A:$E,5,FALSE),"")</f>
        <v>2230</v>
      </c>
      <c r="L544" t="str">
        <f>IFERROR(VLOOKUP(CONCATENATE($C544,$D544,L$1,$E544),AuxFolhas!$A:$E,5,FALSE),"")</f>
        <v/>
      </c>
      <c r="M544" t="str">
        <f>IFERROR(VLOOKUP(CONCATENATE($C544,$D544,M$1,$E544),AuxFolhas!$A:$E,5,FALSE),"")</f>
        <v/>
      </c>
      <c r="N544" t="str">
        <f>IFERROR(VLOOKUP(CONCATENATE($C544,$D544,N$1,$E544),AuxFolhas!$A:$E,5,FALSE),"")</f>
        <v/>
      </c>
      <c r="O544" t="str">
        <f>IFERROR(VLOOKUP(CONCATENATE($C544,$D544,O$1,$E544),AuxFolhas!$A:$E,5,FALSE),"")</f>
        <v/>
      </c>
      <c r="P544" t="str">
        <f>IFERROR(VLOOKUP(CONCATENATE($C544,$D544,P$1,$E544),AuxFolhas!$A:$E,5,FALSE),"")</f>
        <v/>
      </c>
      <c r="Q544" t="str">
        <f>IFERROR(VLOOKUP(CONCATENATE($C544,$D544,Q$1,$E544),AuxFolhas!$A:$E,5,FALSE),"")</f>
        <v/>
      </c>
      <c r="R544" t="str">
        <f>IFERROR(VLOOKUP(CONCATENATE($C544,$D544,R$1,$E544),AuxFolhas!$A:$E,5,FALSE),"")</f>
        <v/>
      </c>
      <c r="S544" t="str">
        <f>IFERROR(VLOOKUP(CONCATENATE($C544,$D544,S$1,$E544),AuxFolhas!$A:$E,5,FALSE),"")</f>
        <v/>
      </c>
      <c r="T544" t="str">
        <f>IFERROR(VLOOKUP(CONCATENATE($C544,$D544,T$1,$E544),AuxFolhas!$A:$E,5,FALSE),"")</f>
        <v/>
      </c>
      <c r="U544">
        <f t="shared" si="35"/>
        <v>1</v>
      </c>
    </row>
    <row r="545" spans="1:21" hidden="1">
      <c r="A545" t="str">
        <f t="shared" si="33"/>
        <v>20.1-29</v>
      </c>
      <c r="B545">
        <f t="shared" si="34"/>
        <v>29</v>
      </c>
      <c r="C545">
        <v>20</v>
      </c>
      <c r="D545" t="s">
        <v>2173</v>
      </c>
      <c r="E545" t="s">
        <v>1114</v>
      </c>
      <c r="F545" t="s">
        <v>1163</v>
      </c>
      <c r="H545">
        <f t="shared" si="36"/>
        <v>26760</v>
      </c>
      <c r="I545">
        <f>IFERROR(VLOOKUP(CONCATENATE($C545,$D545,I$1,$E545),AuxFolhas!$A:$E,5,FALSE),"")</f>
        <v>2230</v>
      </c>
      <c r="J545">
        <f>IFERROR(VLOOKUP(CONCATENATE($C545,$D545,J$1,$E545),AuxFolhas!$A:$E,5,FALSE),"")</f>
        <v>2230</v>
      </c>
      <c r="K545">
        <f>IFERROR(VLOOKUP(CONCATENATE($C545,$D545,K$1,$E545),AuxFolhas!$A:$E,5,FALSE),"")</f>
        <v>2230</v>
      </c>
      <c r="L545">
        <f>IFERROR(VLOOKUP(CONCATENATE($C545,$D545,L$1,$E545),AuxFolhas!$A:$E,5,FALSE),"")</f>
        <v>2230</v>
      </c>
      <c r="M545">
        <f>IFERROR(VLOOKUP(CONCATENATE($C545,$D545,M$1,$E545),AuxFolhas!$A:$E,5,FALSE),"")</f>
        <v>2230</v>
      </c>
      <c r="N545">
        <f>IFERROR(VLOOKUP(CONCATENATE($C545,$D545,N$1,$E545),AuxFolhas!$A:$E,5,FALSE),"")</f>
        <v>2230</v>
      </c>
      <c r="O545">
        <f>IFERROR(VLOOKUP(CONCATENATE($C545,$D545,O$1,$E545),AuxFolhas!$A:$E,5,FALSE),"")</f>
        <v>2230</v>
      </c>
      <c r="P545">
        <f>IFERROR(VLOOKUP(CONCATENATE($C545,$D545,P$1,$E545),AuxFolhas!$A:$E,5,FALSE),"")</f>
        <v>2230</v>
      </c>
      <c r="Q545">
        <f>IFERROR(VLOOKUP(CONCATENATE($C545,$D545,Q$1,$E545),AuxFolhas!$A:$E,5,FALSE),"")</f>
        <v>2230</v>
      </c>
      <c r="R545">
        <f>IFERROR(VLOOKUP(CONCATENATE($C545,$D545,R$1,$E545),AuxFolhas!$A:$E,5,FALSE),"")</f>
        <v>2230</v>
      </c>
      <c r="S545">
        <f>IFERROR(VLOOKUP(CONCATENATE($C545,$D545,S$1,$E545),AuxFolhas!$A:$E,5,FALSE),"")</f>
        <v>2230</v>
      </c>
      <c r="T545">
        <f>IFERROR(VLOOKUP(CONCATENATE($C545,$D545,T$1,$E545),AuxFolhas!$A:$E,5,FALSE),"")</f>
        <v>2230</v>
      </c>
      <c r="U545">
        <f t="shared" si="35"/>
        <v>1</v>
      </c>
    </row>
    <row r="546" spans="1:21" hidden="1">
      <c r="A546" t="str">
        <f t="shared" ref="A546:A609" si="37">CONCATENATE(C546,".1-",B546)</f>
        <v>20.1-30</v>
      </c>
      <c r="B546">
        <f t="shared" ref="B546:B609" si="38">IF(C546&lt;&gt;C545,1,B545+1)</f>
        <v>30</v>
      </c>
      <c r="C546">
        <v>20</v>
      </c>
      <c r="D546" t="s">
        <v>2431</v>
      </c>
      <c r="E546" t="s">
        <v>1114</v>
      </c>
      <c r="F546" t="s">
        <v>1163</v>
      </c>
      <c r="H546">
        <f t="shared" si="36"/>
        <v>20070</v>
      </c>
      <c r="I546" t="str">
        <f>IFERROR(VLOOKUP(CONCATENATE($C546,$D546,I$1,$E546),AuxFolhas!$A:$E,5,FALSE),"")</f>
        <v/>
      </c>
      <c r="J546" t="str">
        <f>IFERROR(VLOOKUP(CONCATENATE($C546,$D546,J$1,$E546),AuxFolhas!$A:$E,5,FALSE),"")</f>
        <v/>
      </c>
      <c r="K546" t="str">
        <f>IFERROR(VLOOKUP(CONCATENATE($C546,$D546,K$1,$E546),AuxFolhas!$A:$E,5,FALSE),"")</f>
        <v/>
      </c>
      <c r="L546">
        <f>IFERROR(VLOOKUP(CONCATENATE($C546,$D546,L$1,$E546),AuxFolhas!$A:$E,5,FALSE),"")</f>
        <v>2230</v>
      </c>
      <c r="M546">
        <f>IFERROR(VLOOKUP(CONCATENATE($C546,$D546,M$1,$E546),AuxFolhas!$A:$E,5,FALSE),"")</f>
        <v>2230</v>
      </c>
      <c r="N546">
        <f>IFERROR(VLOOKUP(CONCATENATE($C546,$D546,N$1,$E546),AuxFolhas!$A:$E,5,FALSE),"")</f>
        <v>2230</v>
      </c>
      <c r="O546">
        <f>IFERROR(VLOOKUP(CONCATENATE($C546,$D546,O$1,$E546),AuxFolhas!$A:$E,5,FALSE),"")</f>
        <v>2230</v>
      </c>
      <c r="P546">
        <f>IFERROR(VLOOKUP(CONCATENATE($C546,$D546,P$1,$E546),AuxFolhas!$A:$E,5,FALSE),"")</f>
        <v>2230</v>
      </c>
      <c r="Q546">
        <f>IFERROR(VLOOKUP(CONCATENATE($C546,$D546,Q$1,$E546),AuxFolhas!$A:$E,5,FALSE),"")</f>
        <v>2230</v>
      </c>
      <c r="R546">
        <f>IFERROR(VLOOKUP(CONCATENATE($C546,$D546,R$1,$E546),AuxFolhas!$A:$E,5,FALSE),"")</f>
        <v>2230</v>
      </c>
      <c r="S546">
        <f>IFERROR(VLOOKUP(CONCATENATE($C546,$D546,S$1,$E546),AuxFolhas!$A:$E,5,FALSE),"")</f>
        <v>2230</v>
      </c>
      <c r="T546">
        <f>IFERROR(VLOOKUP(CONCATENATE($C546,$D546,T$1,$E546),AuxFolhas!$A:$E,5,FALSE),"")</f>
        <v>2230</v>
      </c>
      <c r="U546">
        <f t="shared" si="35"/>
        <v>1</v>
      </c>
    </row>
    <row r="547" spans="1:21" hidden="1">
      <c r="A547" t="str">
        <f t="shared" si="37"/>
        <v>20.1-31</v>
      </c>
      <c r="B547">
        <f t="shared" si="38"/>
        <v>31</v>
      </c>
      <c r="C547">
        <v>20</v>
      </c>
      <c r="D547" t="s">
        <v>2174</v>
      </c>
      <c r="E547" t="s">
        <v>1114</v>
      </c>
      <c r="F547" t="s">
        <v>1163</v>
      </c>
      <c r="H547">
        <f t="shared" si="36"/>
        <v>26760</v>
      </c>
      <c r="I547">
        <f>IFERROR(VLOOKUP(CONCATENATE($C547,$D547,I$1,$E547),AuxFolhas!$A:$E,5,FALSE),"")</f>
        <v>2230</v>
      </c>
      <c r="J547">
        <f>IFERROR(VLOOKUP(CONCATENATE($C547,$D547,J$1,$E547),AuxFolhas!$A:$E,5,FALSE),"")</f>
        <v>2230</v>
      </c>
      <c r="K547">
        <f>IFERROR(VLOOKUP(CONCATENATE($C547,$D547,K$1,$E547),AuxFolhas!$A:$E,5,FALSE),"")</f>
        <v>2230</v>
      </c>
      <c r="L547">
        <f>IFERROR(VLOOKUP(CONCATENATE($C547,$D547,L$1,$E547),AuxFolhas!$A:$E,5,FALSE),"")</f>
        <v>2230</v>
      </c>
      <c r="M547">
        <f>IFERROR(VLOOKUP(CONCATENATE($C547,$D547,M$1,$E547),AuxFolhas!$A:$E,5,FALSE),"")</f>
        <v>2230</v>
      </c>
      <c r="N547">
        <f>IFERROR(VLOOKUP(CONCATENATE($C547,$D547,N$1,$E547),AuxFolhas!$A:$E,5,FALSE),"")</f>
        <v>2230</v>
      </c>
      <c r="O547">
        <f>IFERROR(VLOOKUP(CONCATENATE($C547,$D547,O$1,$E547),AuxFolhas!$A:$E,5,FALSE),"")</f>
        <v>2230</v>
      </c>
      <c r="P547">
        <f>IFERROR(VLOOKUP(CONCATENATE($C547,$D547,P$1,$E547),AuxFolhas!$A:$E,5,FALSE),"")</f>
        <v>2230</v>
      </c>
      <c r="Q547">
        <f>IFERROR(VLOOKUP(CONCATENATE($C547,$D547,Q$1,$E547),AuxFolhas!$A:$E,5,FALSE),"")</f>
        <v>2230</v>
      </c>
      <c r="R547">
        <f>IFERROR(VLOOKUP(CONCATENATE($C547,$D547,R$1,$E547),AuxFolhas!$A:$E,5,FALSE),"")</f>
        <v>2230</v>
      </c>
      <c r="S547">
        <f>IFERROR(VLOOKUP(CONCATENATE($C547,$D547,S$1,$E547),AuxFolhas!$A:$E,5,FALSE),"")</f>
        <v>2230</v>
      </c>
      <c r="T547">
        <f>IFERROR(VLOOKUP(CONCATENATE($C547,$D547,T$1,$E547),AuxFolhas!$A:$E,5,FALSE),"")</f>
        <v>2230</v>
      </c>
      <c r="U547">
        <f t="shared" si="35"/>
        <v>1</v>
      </c>
    </row>
    <row r="548" spans="1:21" hidden="1">
      <c r="A548" t="str">
        <f t="shared" si="37"/>
        <v>20.1-32</v>
      </c>
      <c r="B548">
        <f t="shared" si="38"/>
        <v>32</v>
      </c>
      <c r="C548">
        <v>20</v>
      </c>
      <c r="D548" t="s">
        <v>1471</v>
      </c>
      <c r="E548" t="s">
        <v>1162</v>
      </c>
      <c r="F548" t="s">
        <v>1163</v>
      </c>
      <c r="H548">
        <f t="shared" si="36"/>
        <v>13120</v>
      </c>
      <c r="I548">
        <f>IFERROR(VLOOKUP(CONCATENATE($C548,$D548,I$1,$E548),AuxFolhas!$A:$E,5,FALSE),"")</f>
        <v>3280</v>
      </c>
      <c r="J548">
        <f>IFERROR(VLOOKUP(CONCATENATE($C548,$D548,J$1,$E548),AuxFolhas!$A:$E,5,FALSE),"")</f>
        <v>3280</v>
      </c>
      <c r="K548">
        <f>IFERROR(VLOOKUP(CONCATENATE($C548,$D548,K$1,$E548),AuxFolhas!$A:$E,5,FALSE),"")</f>
        <v>3280</v>
      </c>
      <c r="L548">
        <f>IFERROR(VLOOKUP(CONCATENATE($C548,$D548,L$1,$E548),AuxFolhas!$A:$E,5,FALSE),"")</f>
        <v>3280</v>
      </c>
      <c r="M548" t="str">
        <f>IFERROR(VLOOKUP(CONCATENATE($C548,$D548,M$1,$E548),AuxFolhas!$A:$E,5,FALSE),"")</f>
        <v/>
      </c>
      <c r="N548" t="str">
        <f>IFERROR(VLOOKUP(CONCATENATE($C548,$D548,N$1,$E548),AuxFolhas!$A:$E,5,FALSE),"")</f>
        <v/>
      </c>
      <c r="O548" t="str">
        <f>IFERROR(VLOOKUP(CONCATENATE($C548,$D548,O$1,$E548),AuxFolhas!$A:$E,5,FALSE),"")</f>
        <v/>
      </c>
      <c r="P548" t="str">
        <f>IFERROR(VLOOKUP(CONCATENATE($C548,$D548,P$1,$E548),AuxFolhas!$A:$E,5,FALSE),"")</f>
        <v/>
      </c>
      <c r="Q548" t="str">
        <f>IFERROR(VLOOKUP(CONCATENATE($C548,$D548,Q$1,$E548),AuxFolhas!$A:$E,5,FALSE),"")</f>
        <v/>
      </c>
      <c r="R548" t="str">
        <f>IFERROR(VLOOKUP(CONCATENATE($C548,$D548,R$1,$E548),AuxFolhas!$A:$E,5,FALSE),"")</f>
        <v/>
      </c>
      <c r="S548" t="str">
        <f>IFERROR(VLOOKUP(CONCATENATE($C548,$D548,S$1,$E548),AuxFolhas!$A:$E,5,FALSE),"")</f>
        <v/>
      </c>
      <c r="T548" t="str">
        <f>IFERROR(VLOOKUP(CONCATENATE($C548,$D548,T$1,$E548),AuxFolhas!$A:$E,5,FALSE),"")</f>
        <v/>
      </c>
      <c r="U548">
        <f t="shared" si="35"/>
        <v>1</v>
      </c>
    </row>
    <row r="549" spans="1:21" hidden="1">
      <c r="A549" t="str">
        <f t="shared" si="37"/>
        <v>20.1-33</v>
      </c>
      <c r="B549">
        <f t="shared" si="38"/>
        <v>33</v>
      </c>
      <c r="C549">
        <v>20</v>
      </c>
      <c r="D549" t="s">
        <v>1472</v>
      </c>
      <c r="E549" t="s">
        <v>1162</v>
      </c>
      <c r="F549" t="s">
        <v>1163</v>
      </c>
      <c r="H549">
        <f t="shared" si="36"/>
        <v>39360</v>
      </c>
      <c r="I549">
        <f>IFERROR(VLOOKUP(CONCATENATE($C549,$D549,I$1,$E549),AuxFolhas!$A:$E,5,FALSE),"")</f>
        <v>3280</v>
      </c>
      <c r="J549">
        <f>IFERROR(VLOOKUP(CONCATENATE($C549,$D549,J$1,$E549),AuxFolhas!$A:$E,5,FALSE),"")</f>
        <v>3280</v>
      </c>
      <c r="K549">
        <f>IFERROR(VLOOKUP(CONCATENATE($C549,$D549,K$1,$E549),AuxFolhas!$A:$E,5,FALSE),"")</f>
        <v>3280</v>
      </c>
      <c r="L549">
        <f>IFERROR(VLOOKUP(CONCATENATE($C549,$D549,L$1,$E549),AuxFolhas!$A:$E,5,FALSE),"")</f>
        <v>3280</v>
      </c>
      <c r="M549">
        <f>IFERROR(VLOOKUP(CONCATENATE($C549,$D549,M$1,$E549),AuxFolhas!$A:$E,5,FALSE),"")</f>
        <v>3280</v>
      </c>
      <c r="N549">
        <f>IFERROR(VLOOKUP(CONCATENATE($C549,$D549,N$1,$E549),AuxFolhas!$A:$E,5,FALSE),"")</f>
        <v>3280</v>
      </c>
      <c r="O549">
        <f>IFERROR(VLOOKUP(CONCATENATE($C549,$D549,O$1,$E549),AuxFolhas!$A:$E,5,FALSE),"")</f>
        <v>3280</v>
      </c>
      <c r="P549">
        <f>IFERROR(VLOOKUP(CONCATENATE($C549,$D549,P$1,$E549),AuxFolhas!$A:$E,5,FALSE),"")</f>
        <v>3280</v>
      </c>
      <c r="Q549">
        <f>IFERROR(VLOOKUP(CONCATENATE($C549,$D549,Q$1,$E549),AuxFolhas!$A:$E,5,FALSE),"")</f>
        <v>3280</v>
      </c>
      <c r="R549">
        <f>IFERROR(VLOOKUP(CONCATENATE($C549,$D549,R$1,$E549),AuxFolhas!$A:$E,5,FALSE),"")</f>
        <v>3280</v>
      </c>
      <c r="S549">
        <f>IFERROR(VLOOKUP(CONCATENATE($C549,$D549,S$1,$E549),AuxFolhas!$A:$E,5,FALSE),"")</f>
        <v>3280</v>
      </c>
      <c r="T549">
        <f>IFERROR(VLOOKUP(CONCATENATE($C549,$D549,T$1,$E549),AuxFolhas!$A:$E,5,FALSE),"")</f>
        <v>3280</v>
      </c>
      <c r="U549">
        <f t="shared" si="35"/>
        <v>1</v>
      </c>
    </row>
    <row r="550" spans="1:21" hidden="1">
      <c r="A550" t="str">
        <f t="shared" si="37"/>
        <v>20.1-34</v>
      </c>
      <c r="B550">
        <f t="shared" si="38"/>
        <v>34</v>
      </c>
      <c r="C550">
        <v>20</v>
      </c>
      <c r="D550" t="s">
        <v>1480</v>
      </c>
      <c r="E550" t="s">
        <v>1162</v>
      </c>
      <c r="F550" t="s">
        <v>1163</v>
      </c>
      <c r="H550">
        <f t="shared" si="36"/>
        <v>29520</v>
      </c>
      <c r="I550" t="str">
        <f>IFERROR(VLOOKUP(CONCATENATE($C550,$D550,I$1,$E550),AuxFolhas!$A:$E,5,FALSE),"")</f>
        <v/>
      </c>
      <c r="J550" t="str">
        <f>IFERROR(VLOOKUP(CONCATENATE($C550,$D550,J$1,$E550),AuxFolhas!$A:$E,5,FALSE),"")</f>
        <v/>
      </c>
      <c r="K550" t="str">
        <f>IFERROR(VLOOKUP(CONCATENATE($C550,$D550,K$1,$E550),AuxFolhas!$A:$E,5,FALSE),"")</f>
        <v/>
      </c>
      <c r="L550">
        <f>IFERROR(VLOOKUP(CONCATENATE($C550,$D550,L$1,$E550),AuxFolhas!$A:$E,5,FALSE),"")</f>
        <v>3280</v>
      </c>
      <c r="M550">
        <f>IFERROR(VLOOKUP(CONCATENATE($C550,$D550,M$1,$E550),AuxFolhas!$A:$E,5,FALSE),"")</f>
        <v>3280</v>
      </c>
      <c r="N550">
        <f>IFERROR(VLOOKUP(CONCATENATE($C550,$D550,N$1,$E550),AuxFolhas!$A:$E,5,FALSE),"")</f>
        <v>3280</v>
      </c>
      <c r="O550">
        <f>IFERROR(VLOOKUP(CONCATENATE($C550,$D550,O$1,$E550),AuxFolhas!$A:$E,5,FALSE),"")</f>
        <v>3280</v>
      </c>
      <c r="P550">
        <f>IFERROR(VLOOKUP(CONCATENATE($C550,$D550,P$1,$E550),AuxFolhas!$A:$E,5,FALSE),"")</f>
        <v>3280</v>
      </c>
      <c r="Q550">
        <f>IFERROR(VLOOKUP(CONCATENATE($C550,$D550,Q$1,$E550),AuxFolhas!$A:$E,5,FALSE),"")</f>
        <v>3280</v>
      </c>
      <c r="R550">
        <f>IFERROR(VLOOKUP(CONCATENATE($C550,$D550,R$1,$E550),AuxFolhas!$A:$E,5,FALSE),"")</f>
        <v>3280</v>
      </c>
      <c r="S550">
        <f>IFERROR(VLOOKUP(CONCATENATE($C550,$D550,S$1,$E550),AuxFolhas!$A:$E,5,FALSE),"")</f>
        <v>3280</v>
      </c>
      <c r="T550">
        <f>IFERROR(VLOOKUP(CONCATENATE($C550,$D550,T$1,$E550),AuxFolhas!$A:$E,5,FALSE),"")</f>
        <v>3280</v>
      </c>
      <c r="U550">
        <f t="shared" si="35"/>
        <v>2</v>
      </c>
    </row>
    <row r="551" spans="1:21" hidden="1">
      <c r="A551" t="str">
        <f t="shared" si="37"/>
        <v>20.1-35</v>
      </c>
      <c r="B551">
        <f t="shared" si="38"/>
        <v>35</v>
      </c>
      <c r="C551">
        <v>20</v>
      </c>
      <c r="D551" t="s">
        <v>1470</v>
      </c>
      <c r="E551" t="s">
        <v>1117</v>
      </c>
      <c r="F551" t="s">
        <v>1159</v>
      </c>
      <c r="H551">
        <f t="shared" si="36"/>
        <v>9840</v>
      </c>
      <c r="I551">
        <f>IFERROR(VLOOKUP(CONCATENATE($C551,$D551,I$1,$E551),AuxFolhas!$A:$E,5,FALSE),"")</f>
        <v>820</v>
      </c>
      <c r="J551">
        <f>IFERROR(VLOOKUP(CONCATENATE($C551,$D551,J$1,$E551),AuxFolhas!$A:$E,5,FALSE),"")</f>
        <v>820</v>
      </c>
      <c r="K551">
        <f>IFERROR(VLOOKUP(CONCATENATE($C551,$D551,K$1,$E551),AuxFolhas!$A:$E,5,FALSE),"")</f>
        <v>820</v>
      </c>
      <c r="L551">
        <f>IFERROR(VLOOKUP(CONCATENATE($C551,$D551,L$1,$E551),AuxFolhas!$A:$E,5,FALSE),"")</f>
        <v>820</v>
      </c>
      <c r="M551">
        <f>IFERROR(VLOOKUP(CONCATENATE($C551,$D551,M$1,$E551),AuxFolhas!$A:$E,5,FALSE),"")</f>
        <v>820</v>
      </c>
      <c r="N551">
        <f>IFERROR(VLOOKUP(CONCATENATE($C551,$D551,N$1,$E551),AuxFolhas!$A:$E,5,FALSE),"")</f>
        <v>820</v>
      </c>
      <c r="O551">
        <f>IFERROR(VLOOKUP(CONCATENATE($C551,$D551,O$1,$E551),AuxFolhas!$A:$E,5,FALSE),"")</f>
        <v>820</v>
      </c>
      <c r="P551">
        <f>IFERROR(VLOOKUP(CONCATENATE($C551,$D551,P$1,$E551),AuxFolhas!$A:$E,5,FALSE),"")</f>
        <v>820</v>
      </c>
      <c r="Q551">
        <f>IFERROR(VLOOKUP(CONCATENATE($C551,$D551,Q$1,$E551),AuxFolhas!$A:$E,5,FALSE),"")</f>
        <v>820</v>
      </c>
      <c r="R551">
        <f>IFERROR(VLOOKUP(CONCATENATE($C551,$D551,R$1,$E551),AuxFolhas!$A:$E,5,FALSE),"")</f>
        <v>820</v>
      </c>
      <c r="S551">
        <f>IFERROR(VLOOKUP(CONCATENATE($C551,$D551,S$1,$E551),AuxFolhas!$A:$E,5,FALSE),"")</f>
        <v>820</v>
      </c>
      <c r="T551">
        <f>IFERROR(VLOOKUP(CONCATENATE($C551,$D551,T$1,$E551),AuxFolhas!$A:$E,5,FALSE),"")</f>
        <v>820</v>
      </c>
      <c r="U551">
        <f t="shared" si="35"/>
        <v>1</v>
      </c>
    </row>
    <row r="552" spans="1:21" hidden="1">
      <c r="A552" t="str">
        <f t="shared" si="37"/>
        <v>20.1-36</v>
      </c>
      <c r="B552">
        <f t="shared" si="38"/>
        <v>36</v>
      </c>
      <c r="C552">
        <v>20</v>
      </c>
      <c r="D552" t="s">
        <v>2432</v>
      </c>
      <c r="E552" t="s">
        <v>1115</v>
      </c>
      <c r="F552" t="s">
        <v>1159</v>
      </c>
      <c r="H552">
        <f t="shared" si="36"/>
        <v>62000</v>
      </c>
      <c r="I552" t="str">
        <f>IFERROR(VLOOKUP(CONCATENATE($C552,$D552,I$1,$E552),AuxFolhas!$A:$E,5,FALSE),"")</f>
        <v/>
      </c>
      <c r="J552" t="str">
        <f>IFERROR(VLOOKUP(CONCATENATE($C552,$D552,J$1,$E552),AuxFolhas!$A:$E,5,FALSE),"")</f>
        <v/>
      </c>
      <c r="K552" t="str">
        <f>IFERROR(VLOOKUP(CONCATENATE($C552,$D552,K$1,$E552),AuxFolhas!$A:$E,5,FALSE),"")</f>
        <v/>
      </c>
      <c r="L552" t="str">
        <f>IFERROR(VLOOKUP(CONCATENATE($C552,$D552,L$1,$E552),AuxFolhas!$A:$E,5,FALSE),"")</f>
        <v/>
      </c>
      <c r="M552">
        <f>IFERROR(VLOOKUP(CONCATENATE($C552,$D552,M$1,$E552),AuxFolhas!$A:$E,5,FALSE),"")</f>
        <v>7750</v>
      </c>
      <c r="N552">
        <f>IFERROR(VLOOKUP(CONCATENATE($C552,$D552,N$1,$E552),AuxFolhas!$A:$E,5,FALSE),"")</f>
        <v>7750</v>
      </c>
      <c r="O552">
        <f>IFERROR(VLOOKUP(CONCATENATE($C552,$D552,O$1,$E552),AuxFolhas!$A:$E,5,FALSE),"")</f>
        <v>7750</v>
      </c>
      <c r="P552">
        <f>IFERROR(VLOOKUP(CONCATENATE($C552,$D552,P$1,$E552),AuxFolhas!$A:$E,5,FALSE),"")</f>
        <v>7750</v>
      </c>
      <c r="Q552">
        <f>IFERROR(VLOOKUP(CONCATENATE($C552,$D552,Q$1,$E552),AuxFolhas!$A:$E,5,FALSE),"")</f>
        <v>7750</v>
      </c>
      <c r="R552">
        <f>IFERROR(VLOOKUP(CONCATENATE($C552,$D552,R$1,$E552),AuxFolhas!$A:$E,5,FALSE),"")</f>
        <v>7750</v>
      </c>
      <c r="S552">
        <f>IFERROR(VLOOKUP(CONCATENATE($C552,$D552,S$1,$E552),AuxFolhas!$A:$E,5,FALSE),"")</f>
        <v>7750</v>
      </c>
      <c r="T552">
        <f>IFERROR(VLOOKUP(CONCATENATE($C552,$D552,T$1,$E552),AuxFolhas!$A:$E,5,FALSE),"")</f>
        <v>7750</v>
      </c>
      <c r="U552">
        <f t="shared" si="35"/>
        <v>1</v>
      </c>
    </row>
    <row r="553" spans="1:21" hidden="1">
      <c r="A553" t="str">
        <f t="shared" si="37"/>
        <v>20.1-37</v>
      </c>
      <c r="B553">
        <f t="shared" si="38"/>
        <v>37</v>
      </c>
      <c r="C553">
        <v>20</v>
      </c>
      <c r="D553" t="s">
        <v>1486</v>
      </c>
      <c r="E553" t="s">
        <v>1115</v>
      </c>
      <c r="F553" t="s">
        <v>1159</v>
      </c>
      <c r="H553">
        <f t="shared" si="36"/>
        <v>15500</v>
      </c>
      <c r="I553">
        <f>IFERROR(VLOOKUP(CONCATENATE($C553,$D553,I$1,$E553),AuxFolhas!$A:$E,5,FALSE),"")</f>
        <v>7750</v>
      </c>
      <c r="J553">
        <f>IFERROR(VLOOKUP(CONCATENATE($C553,$D553,J$1,$E553),AuxFolhas!$A:$E,5,FALSE),"")</f>
        <v>7750</v>
      </c>
      <c r="K553" t="str">
        <f>IFERROR(VLOOKUP(CONCATENATE($C553,$D553,K$1,$E553),AuxFolhas!$A:$E,5,FALSE),"")</f>
        <v/>
      </c>
      <c r="L553" t="str">
        <f>IFERROR(VLOOKUP(CONCATENATE($C553,$D553,L$1,$E553),AuxFolhas!$A:$E,5,FALSE),"")</f>
        <v/>
      </c>
      <c r="M553" t="str">
        <f>IFERROR(VLOOKUP(CONCATENATE($C553,$D553,M$1,$E553),AuxFolhas!$A:$E,5,FALSE),"")</f>
        <v/>
      </c>
      <c r="N553" t="str">
        <f>IFERROR(VLOOKUP(CONCATENATE($C553,$D553,N$1,$E553),AuxFolhas!$A:$E,5,FALSE),"")</f>
        <v/>
      </c>
      <c r="O553" t="str">
        <f>IFERROR(VLOOKUP(CONCATENATE($C553,$D553,O$1,$E553),AuxFolhas!$A:$E,5,FALSE),"")</f>
        <v/>
      </c>
      <c r="P553" t="str">
        <f>IFERROR(VLOOKUP(CONCATENATE($C553,$D553,P$1,$E553),AuxFolhas!$A:$E,5,FALSE),"")</f>
        <v/>
      </c>
      <c r="Q553" t="str">
        <f>IFERROR(VLOOKUP(CONCATENATE($C553,$D553,Q$1,$E553),AuxFolhas!$A:$E,5,FALSE),"")</f>
        <v/>
      </c>
      <c r="R553" t="str">
        <f>IFERROR(VLOOKUP(CONCATENATE($C553,$D553,R$1,$E553),AuxFolhas!$A:$E,5,FALSE),"")</f>
        <v/>
      </c>
      <c r="S553" t="str">
        <f>IFERROR(VLOOKUP(CONCATENATE($C553,$D553,S$1,$E553),AuxFolhas!$A:$E,5,FALSE),"")</f>
        <v/>
      </c>
      <c r="T553" t="str">
        <f>IFERROR(VLOOKUP(CONCATENATE($C553,$D553,T$1,$E553),AuxFolhas!$A:$E,5,FALSE),"")</f>
        <v/>
      </c>
      <c r="U553">
        <f t="shared" si="35"/>
        <v>1</v>
      </c>
    </row>
    <row r="554" spans="1:21">
      <c r="A554" t="str">
        <f t="shared" si="37"/>
        <v>20.1-38</v>
      </c>
      <c r="B554">
        <f t="shared" si="38"/>
        <v>38</v>
      </c>
      <c r="C554">
        <v>20</v>
      </c>
      <c r="D554" t="s">
        <v>3133</v>
      </c>
      <c r="E554" t="s">
        <v>1113</v>
      </c>
      <c r="F554" t="s">
        <v>1159</v>
      </c>
      <c r="H554">
        <f t="shared" si="36"/>
        <v>8400</v>
      </c>
      <c r="I554" t="str">
        <f>IFERROR(VLOOKUP(CONCATENATE($C554,$D554,I$1,$E554),AuxFolhas!$A:$E,5,FALSE),"")</f>
        <v/>
      </c>
      <c r="J554" t="str">
        <f>IFERROR(VLOOKUP(CONCATENATE($C554,$D554,J$1,$E554),AuxFolhas!$A:$E,5,FALSE),"")</f>
        <v/>
      </c>
      <c r="K554" t="str">
        <f>IFERROR(VLOOKUP(CONCATENATE($C554,$D554,K$1,$E554),AuxFolhas!$A:$E,5,FALSE),"")</f>
        <v/>
      </c>
      <c r="L554" t="str">
        <f>IFERROR(VLOOKUP(CONCATENATE($C554,$D554,L$1,$E554),AuxFolhas!$A:$E,5,FALSE),"")</f>
        <v/>
      </c>
      <c r="M554" t="str">
        <f>IFERROR(VLOOKUP(CONCATENATE($C554,$D554,M$1,$E554),AuxFolhas!$A:$E,5,FALSE),"")</f>
        <v/>
      </c>
      <c r="N554" t="str">
        <f>IFERROR(VLOOKUP(CONCATENATE($C554,$D554,N$1,$E554),AuxFolhas!$A:$E,5,FALSE),"")</f>
        <v/>
      </c>
      <c r="O554" t="str">
        <f>IFERROR(VLOOKUP(CONCATENATE($C554,$D554,O$1,$E554),AuxFolhas!$A:$E,5,FALSE),"")</f>
        <v/>
      </c>
      <c r="P554" t="str">
        <f>IFERROR(VLOOKUP(CONCATENATE($C554,$D554,P$1,$E554),AuxFolhas!$A:$E,5,FALSE),"")</f>
        <v/>
      </c>
      <c r="Q554" t="str">
        <f>IFERROR(VLOOKUP(CONCATENATE($C554,$D554,Q$1,$E554),AuxFolhas!$A:$E,5,FALSE),"")</f>
        <v/>
      </c>
      <c r="R554">
        <f>IFERROR(VLOOKUP(CONCATENATE($C554,$D554,R$1,$E554),AuxFolhas!$A:$E,5,FALSE),"")</f>
        <v>2800</v>
      </c>
      <c r="S554">
        <f>IFERROR(VLOOKUP(CONCATENATE($C554,$D554,S$1,$E554),AuxFolhas!$A:$E,5,FALSE),"")</f>
        <v>2800</v>
      </c>
      <c r="T554">
        <f>IFERROR(VLOOKUP(CONCATENATE($C554,$D554,T$1,$E554),AuxFolhas!$A:$E,5,FALSE),"")</f>
        <v>2800</v>
      </c>
      <c r="U554">
        <f t="shared" si="35"/>
        <v>1</v>
      </c>
    </row>
    <row r="555" spans="1:21" hidden="1">
      <c r="A555" t="str">
        <f t="shared" si="37"/>
        <v>20.1-39</v>
      </c>
      <c r="B555">
        <f t="shared" si="38"/>
        <v>39</v>
      </c>
      <c r="C555">
        <v>20</v>
      </c>
      <c r="D555" t="s">
        <v>2656</v>
      </c>
      <c r="E555" t="s">
        <v>1113</v>
      </c>
      <c r="F555" t="s">
        <v>1159</v>
      </c>
      <c r="H555">
        <f t="shared" si="36"/>
        <v>25200</v>
      </c>
      <c r="I555">
        <f>IFERROR(VLOOKUP(CONCATENATE($C555,$D555,I$1,$E555),AuxFolhas!$A:$E,5,FALSE),"")</f>
        <v>2800</v>
      </c>
      <c r="J555">
        <f>IFERROR(VLOOKUP(CONCATENATE($C555,$D555,J$1,$E555),AuxFolhas!$A:$E,5,FALSE),"")</f>
        <v>2800</v>
      </c>
      <c r="K555">
        <f>IFERROR(VLOOKUP(CONCATENATE($C555,$D555,K$1,$E555),AuxFolhas!$A:$E,5,FALSE),"")</f>
        <v>2800</v>
      </c>
      <c r="L555">
        <f>IFERROR(VLOOKUP(CONCATENATE($C555,$D555,L$1,$E555),AuxFolhas!$A:$E,5,FALSE),"")</f>
        <v>2800</v>
      </c>
      <c r="M555">
        <f>IFERROR(VLOOKUP(CONCATENATE($C555,$D555,M$1,$E555),AuxFolhas!$A:$E,5,FALSE),"")</f>
        <v>2800</v>
      </c>
      <c r="N555">
        <f>IFERROR(VLOOKUP(CONCATENATE($C555,$D555,N$1,$E555),AuxFolhas!$A:$E,5,FALSE),"")</f>
        <v>2800</v>
      </c>
      <c r="O555">
        <f>IFERROR(VLOOKUP(CONCATENATE($C555,$D555,O$1,$E555),AuxFolhas!$A:$E,5,FALSE),"")</f>
        <v>2800</v>
      </c>
      <c r="P555">
        <f>IFERROR(VLOOKUP(CONCATENATE($C555,$D555,P$1,$E555),AuxFolhas!$A:$E,5,FALSE),"")</f>
        <v>2800</v>
      </c>
      <c r="Q555">
        <f>IFERROR(VLOOKUP(CONCATENATE($C555,$D555,Q$1,$E555),AuxFolhas!$A:$E,5,FALSE),"")</f>
        <v>2800</v>
      </c>
      <c r="R555" t="str">
        <f>IFERROR(VLOOKUP(CONCATENATE($C555,$D555,R$1,$E555),AuxFolhas!$A:$E,5,FALSE),"")</f>
        <v/>
      </c>
      <c r="S555" t="str">
        <f>IFERROR(VLOOKUP(CONCATENATE($C555,$D555,S$1,$E555),AuxFolhas!$A:$E,5,FALSE),"")</f>
        <v/>
      </c>
      <c r="T555" t="str">
        <f>IFERROR(VLOOKUP(CONCATENATE($C555,$D555,T$1,$E555),AuxFolhas!$A:$E,5,FALSE),"")</f>
        <v/>
      </c>
      <c r="U555">
        <f t="shared" si="35"/>
        <v>1</v>
      </c>
    </row>
    <row r="556" spans="1:21" hidden="1">
      <c r="A556" t="str">
        <f t="shared" si="37"/>
        <v>21.1-1</v>
      </c>
      <c r="B556">
        <f t="shared" si="38"/>
        <v>1</v>
      </c>
      <c r="C556">
        <v>21</v>
      </c>
      <c r="D556" t="s">
        <v>1491</v>
      </c>
      <c r="E556" t="s">
        <v>1112</v>
      </c>
      <c r="F556" t="s">
        <v>1163</v>
      </c>
      <c r="H556">
        <f t="shared" si="36"/>
        <v>7200</v>
      </c>
      <c r="I556">
        <f>IFERROR(VLOOKUP(CONCATENATE($C556,$D556,I$1,$E556),AuxFolhas!$A:$E,5,FALSE),"")</f>
        <v>600</v>
      </c>
      <c r="J556">
        <f>IFERROR(VLOOKUP(CONCATENATE($C556,$D556,J$1,$E556),AuxFolhas!$A:$E,5,FALSE),"")</f>
        <v>600</v>
      </c>
      <c r="K556">
        <f>IFERROR(VLOOKUP(CONCATENATE($C556,$D556,K$1,$E556),AuxFolhas!$A:$E,5,FALSE),"")</f>
        <v>600</v>
      </c>
      <c r="L556">
        <f>IFERROR(VLOOKUP(CONCATENATE($C556,$D556,L$1,$E556),AuxFolhas!$A:$E,5,FALSE),"")</f>
        <v>600</v>
      </c>
      <c r="M556">
        <f>IFERROR(VLOOKUP(CONCATENATE($C556,$D556,M$1,$E556),AuxFolhas!$A:$E,5,FALSE),"")</f>
        <v>600</v>
      </c>
      <c r="N556">
        <f>IFERROR(VLOOKUP(CONCATENATE($C556,$D556,N$1,$E556),AuxFolhas!$A:$E,5,FALSE),"")</f>
        <v>600</v>
      </c>
      <c r="O556">
        <f>IFERROR(VLOOKUP(CONCATENATE($C556,$D556,O$1,$E556),AuxFolhas!$A:$E,5,FALSE),"")</f>
        <v>600</v>
      </c>
      <c r="P556">
        <f>IFERROR(VLOOKUP(CONCATENATE($C556,$D556,P$1,$E556),AuxFolhas!$A:$E,5,FALSE),"")</f>
        <v>600</v>
      </c>
      <c r="Q556">
        <f>IFERROR(VLOOKUP(CONCATENATE($C556,$D556,Q$1,$E556),AuxFolhas!$A:$E,5,FALSE),"")</f>
        <v>600</v>
      </c>
      <c r="R556">
        <f>IFERROR(VLOOKUP(CONCATENATE($C556,$D556,R$1,$E556),AuxFolhas!$A:$E,5,FALSE),"")</f>
        <v>600</v>
      </c>
      <c r="S556">
        <f>IFERROR(VLOOKUP(CONCATENATE($C556,$D556,S$1,$E556),AuxFolhas!$A:$E,5,FALSE),"")</f>
        <v>600</v>
      </c>
      <c r="T556">
        <f>IFERROR(VLOOKUP(CONCATENATE($C556,$D556,T$1,$E556),AuxFolhas!$A:$E,5,FALSE),"")</f>
        <v>600</v>
      </c>
      <c r="U556">
        <f t="shared" si="35"/>
        <v>1</v>
      </c>
    </row>
    <row r="557" spans="1:21" hidden="1">
      <c r="A557" t="str">
        <f t="shared" si="37"/>
        <v>21.1-2</v>
      </c>
      <c r="B557">
        <f t="shared" si="38"/>
        <v>2</v>
      </c>
      <c r="C557">
        <v>21</v>
      </c>
      <c r="D557" t="s">
        <v>1492</v>
      </c>
      <c r="E557" t="s">
        <v>1112</v>
      </c>
      <c r="F557" t="s">
        <v>1163</v>
      </c>
      <c r="H557">
        <f t="shared" si="36"/>
        <v>7200</v>
      </c>
      <c r="I557">
        <f>IFERROR(VLOOKUP(CONCATENATE($C557,$D557,I$1,$E557),AuxFolhas!$A:$E,5,FALSE),"")</f>
        <v>600</v>
      </c>
      <c r="J557">
        <f>IFERROR(VLOOKUP(CONCATENATE($C557,$D557,J$1,$E557),AuxFolhas!$A:$E,5,FALSE),"")</f>
        <v>600</v>
      </c>
      <c r="K557">
        <f>IFERROR(VLOOKUP(CONCATENATE($C557,$D557,K$1,$E557),AuxFolhas!$A:$E,5,FALSE),"")</f>
        <v>600</v>
      </c>
      <c r="L557">
        <f>IFERROR(VLOOKUP(CONCATENATE($C557,$D557,L$1,$E557),AuxFolhas!$A:$E,5,FALSE),"")</f>
        <v>600</v>
      </c>
      <c r="M557">
        <f>IFERROR(VLOOKUP(CONCATENATE($C557,$D557,M$1,$E557),AuxFolhas!$A:$E,5,FALSE),"")</f>
        <v>600</v>
      </c>
      <c r="N557">
        <f>IFERROR(VLOOKUP(CONCATENATE($C557,$D557,N$1,$E557),AuxFolhas!$A:$E,5,FALSE),"")</f>
        <v>600</v>
      </c>
      <c r="O557">
        <f>IFERROR(VLOOKUP(CONCATENATE($C557,$D557,O$1,$E557),AuxFolhas!$A:$E,5,FALSE),"")</f>
        <v>600</v>
      </c>
      <c r="P557">
        <f>IFERROR(VLOOKUP(CONCATENATE($C557,$D557,P$1,$E557),AuxFolhas!$A:$E,5,FALSE),"")</f>
        <v>600</v>
      </c>
      <c r="Q557">
        <f>IFERROR(VLOOKUP(CONCATENATE($C557,$D557,Q$1,$E557),AuxFolhas!$A:$E,5,FALSE),"")</f>
        <v>600</v>
      </c>
      <c r="R557">
        <f>IFERROR(VLOOKUP(CONCATENATE($C557,$D557,R$1,$E557),AuxFolhas!$A:$E,5,FALSE),"")</f>
        <v>600</v>
      </c>
      <c r="S557">
        <f>IFERROR(VLOOKUP(CONCATENATE($C557,$D557,S$1,$E557),AuxFolhas!$A:$E,5,FALSE),"")</f>
        <v>600</v>
      </c>
      <c r="T557">
        <f>IFERROR(VLOOKUP(CONCATENATE($C557,$D557,T$1,$E557),AuxFolhas!$A:$E,5,FALSE),"")</f>
        <v>600</v>
      </c>
      <c r="U557">
        <f t="shared" si="35"/>
        <v>1</v>
      </c>
    </row>
    <row r="558" spans="1:21" hidden="1">
      <c r="A558" t="str">
        <f t="shared" si="37"/>
        <v>21.1-3</v>
      </c>
      <c r="B558">
        <f t="shared" si="38"/>
        <v>3</v>
      </c>
      <c r="C558">
        <v>21</v>
      </c>
      <c r="D558" t="s">
        <v>1493</v>
      </c>
      <c r="E558" t="s">
        <v>1112</v>
      </c>
      <c r="F558" t="s">
        <v>1163</v>
      </c>
      <c r="H558">
        <f t="shared" si="36"/>
        <v>7200</v>
      </c>
      <c r="I558">
        <f>IFERROR(VLOOKUP(CONCATENATE($C558,$D558,I$1,$E558),AuxFolhas!$A:$E,5,FALSE),"")</f>
        <v>600</v>
      </c>
      <c r="J558">
        <f>IFERROR(VLOOKUP(CONCATENATE($C558,$D558,J$1,$E558),AuxFolhas!$A:$E,5,FALSE),"")</f>
        <v>600</v>
      </c>
      <c r="K558">
        <f>IFERROR(VLOOKUP(CONCATENATE($C558,$D558,K$1,$E558),AuxFolhas!$A:$E,5,FALSE),"")</f>
        <v>600</v>
      </c>
      <c r="L558">
        <f>IFERROR(VLOOKUP(CONCATENATE($C558,$D558,L$1,$E558),AuxFolhas!$A:$E,5,FALSE),"")</f>
        <v>600</v>
      </c>
      <c r="M558">
        <f>IFERROR(VLOOKUP(CONCATENATE($C558,$D558,M$1,$E558),AuxFolhas!$A:$E,5,FALSE),"")</f>
        <v>600</v>
      </c>
      <c r="N558">
        <f>IFERROR(VLOOKUP(CONCATENATE($C558,$D558,N$1,$E558),AuxFolhas!$A:$E,5,FALSE),"")</f>
        <v>600</v>
      </c>
      <c r="O558">
        <f>IFERROR(VLOOKUP(CONCATENATE($C558,$D558,O$1,$E558),AuxFolhas!$A:$E,5,FALSE),"")</f>
        <v>600</v>
      </c>
      <c r="P558">
        <f>IFERROR(VLOOKUP(CONCATENATE($C558,$D558,P$1,$E558),AuxFolhas!$A:$E,5,FALSE),"")</f>
        <v>600</v>
      </c>
      <c r="Q558">
        <f>IFERROR(VLOOKUP(CONCATENATE($C558,$D558,Q$1,$E558),AuxFolhas!$A:$E,5,FALSE),"")</f>
        <v>600</v>
      </c>
      <c r="R558">
        <f>IFERROR(VLOOKUP(CONCATENATE($C558,$D558,R$1,$E558),AuxFolhas!$A:$E,5,FALSE),"")</f>
        <v>600</v>
      </c>
      <c r="S558">
        <f>IFERROR(VLOOKUP(CONCATENATE($C558,$D558,S$1,$E558),AuxFolhas!$A:$E,5,FALSE),"")</f>
        <v>600</v>
      </c>
      <c r="T558">
        <f>IFERROR(VLOOKUP(CONCATENATE($C558,$D558,T$1,$E558),AuxFolhas!$A:$E,5,FALSE),"")</f>
        <v>600</v>
      </c>
      <c r="U558">
        <f t="shared" si="35"/>
        <v>1</v>
      </c>
    </row>
    <row r="559" spans="1:21" hidden="1">
      <c r="A559" t="str">
        <f t="shared" si="37"/>
        <v>21.1-4</v>
      </c>
      <c r="B559">
        <f t="shared" si="38"/>
        <v>4</v>
      </c>
      <c r="C559">
        <v>21</v>
      </c>
      <c r="D559" t="s">
        <v>3150</v>
      </c>
      <c r="E559" t="s">
        <v>1112</v>
      </c>
      <c r="F559" t="s">
        <v>1163</v>
      </c>
      <c r="H559">
        <f t="shared" si="36"/>
        <v>1800</v>
      </c>
      <c r="I559" t="str">
        <f>IFERROR(VLOOKUP(CONCATENATE($C559,$D559,I$1,$E559),AuxFolhas!$A:$E,5,FALSE),"")</f>
        <v/>
      </c>
      <c r="J559" t="str">
        <f>IFERROR(VLOOKUP(CONCATENATE($C559,$D559,J$1,$E559),AuxFolhas!$A:$E,5,FALSE),"")</f>
        <v/>
      </c>
      <c r="K559" t="str">
        <f>IFERROR(VLOOKUP(CONCATENATE($C559,$D559,K$1,$E559),AuxFolhas!$A:$E,5,FALSE),"")</f>
        <v/>
      </c>
      <c r="L559" t="str">
        <f>IFERROR(VLOOKUP(CONCATENATE($C559,$D559,L$1,$E559),AuxFolhas!$A:$E,5,FALSE),"")</f>
        <v/>
      </c>
      <c r="M559" t="str">
        <f>IFERROR(VLOOKUP(CONCATENATE($C559,$D559,M$1,$E559),AuxFolhas!$A:$E,5,FALSE),"")</f>
        <v/>
      </c>
      <c r="N559" t="str">
        <f>IFERROR(VLOOKUP(CONCATENATE($C559,$D559,N$1,$E559),AuxFolhas!$A:$E,5,FALSE),"")</f>
        <v/>
      </c>
      <c r="O559" t="str">
        <f>IFERROR(VLOOKUP(CONCATENATE($C559,$D559,O$1,$E559),AuxFolhas!$A:$E,5,FALSE),"")</f>
        <v/>
      </c>
      <c r="P559" t="str">
        <f>IFERROR(VLOOKUP(CONCATENATE($C559,$D559,P$1,$E559),AuxFolhas!$A:$E,5,FALSE),"")</f>
        <v/>
      </c>
      <c r="Q559" t="str">
        <f>IFERROR(VLOOKUP(CONCATENATE($C559,$D559,Q$1,$E559),AuxFolhas!$A:$E,5,FALSE),"")</f>
        <v/>
      </c>
      <c r="R559">
        <f>IFERROR(VLOOKUP(CONCATENATE($C559,$D559,R$1,$E559),AuxFolhas!$A:$E,5,FALSE),"")</f>
        <v>600</v>
      </c>
      <c r="S559">
        <f>IFERROR(VLOOKUP(CONCATENATE($C559,$D559,S$1,$E559),AuxFolhas!$A:$E,5,FALSE),"")</f>
        <v>600</v>
      </c>
      <c r="T559">
        <f>IFERROR(VLOOKUP(CONCATENATE($C559,$D559,T$1,$E559),AuxFolhas!$A:$E,5,FALSE),"")</f>
        <v>600</v>
      </c>
      <c r="U559">
        <f t="shared" si="35"/>
        <v>1</v>
      </c>
    </row>
    <row r="560" spans="1:21" hidden="1">
      <c r="A560" t="str">
        <f t="shared" si="37"/>
        <v>21.1-5</v>
      </c>
      <c r="B560">
        <f t="shared" si="38"/>
        <v>5</v>
      </c>
      <c r="C560">
        <v>21</v>
      </c>
      <c r="D560" t="s">
        <v>2765</v>
      </c>
      <c r="E560" t="s">
        <v>1112</v>
      </c>
      <c r="F560" t="s">
        <v>1163</v>
      </c>
      <c r="H560">
        <f t="shared" si="36"/>
        <v>3600</v>
      </c>
      <c r="I560" t="str">
        <f>IFERROR(VLOOKUP(CONCATENATE($C560,$D560,I$1,$E560),AuxFolhas!$A:$E,5,FALSE),"")</f>
        <v/>
      </c>
      <c r="J560" t="str">
        <f>IFERROR(VLOOKUP(CONCATENATE($C560,$D560,J$1,$E560),AuxFolhas!$A:$E,5,FALSE),"")</f>
        <v/>
      </c>
      <c r="K560" t="str">
        <f>IFERROR(VLOOKUP(CONCATENATE($C560,$D560,K$1,$E560),AuxFolhas!$A:$E,5,FALSE),"")</f>
        <v/>
      </c>
      <c r="L560" t="str">
        <f>IFERROR(VLOOKUP(CONCATENATE($C560,$D560,L$1,$E560),AuxFolhas!$A:$E,5,FALSE),"")</f>
        <v/>
      </c>
      <c r="M560" t="str">
        <f>IFERROR(VLOOKUP(CONCATENATE($C560,$D560,M$1,$E560),AuxFolhas!$A:$E,5,FALSE),"")</f>
        <v/>
      </c>
      <c r="N560" t="str">
        <f>IFERROR(VLOOKUP(CONCATENATE($C560,$D560,N$1,$E560),AuxFolhas!$A:$E,5,FALSE),"")</f>
        <v/>
      </c>
      <c r="O560">
        <f>IFERROR(VLOOKUP(CONCATENATE($C560,$D560,O$1,$E560),AuxFolhas!$A:$E,5,FALSE),"")</f>
        <v>600</v>
      </c>
      <c r="P560">
        <f>IFERROR(VLOOKUP(CONCATENATE($C560,$D560,P$1,$E560),AuxFolhas!$A:$E,5,FALSE),"")</f>
        <v>600</v>
      </c>
      <c r="Q560">
        <f>IFERROR(VLOOKUP(CONCATENATE($C560,$D560,Q$1,$E560),AuxFolhas!$A:$E,5,FALSE),"")</f>
        <v>600</v>
      </c>
      <c r="R560">
        <f>IFERROR(VLOOKUP(CONCATENATE($C560,$D560,R$1,$E560),AuxFolhas!$A:$E,5,FALSE),"")</f>
        <v>600</v>
      </c>
      <c r="S560">
        <f>IFERROR(VLOOKUP(CONCATENATE($C560,$D560,S$1,$E560),AuxFolhas!$A:$E,5,FALSE),"")</f>
        <v>600</v>
      </c>
      <c r="T560">
        <f>IFERROR(VLOOKUP(CONCATENATE($C560,$D560,T$1,$E560),AuxFolhas!$A:$E,5,FALSE),"")</f>
        <v>600</v>
      </c>
      <c r="U560">
        <f t="shared" si="35"/>
        <v>1</v>
      </c>
    </row>
    <row r="561" spans="1:21" hidden="1">
      <c r="A561" t="str">
        <f t="shared" si="37"/>
        <v>21.1-6</v>
      </c>
      <c r="B561">
        <f t="shared" si="38"/>
        <v>6</v>
      </c>
      <c r="C561">
        <v>21</v>
      </c>
      <c r="D561" t="s">
        <v>1494</v>
      </c>
      <c r="E561" t="s">
        <v>1112</v>
      </c>
      <c r="F561" t="s">
        <v>1163</v>
      </c>
      <c r="H561">
        <f t="shared" si="36"/>
        <v>7200</v>
      </c>
      <c r="I561">
        <f>IFERROR(VLOOKUP(CONCATENATE($C561,$D561,I$1,$E561),AuxFolhas!$A:$E,5,FALSE),"")</f>
        <v>600</v>
      </c>
      <c r="J561">
        <f>IFERROR(VLOOKUP(CONCATENATE($C561,$D561,J$1,$E561),AuxFolhas!$A:$E,5,FALSE),"")</f>
        <v>600</v>
      </c>
      <c r="K561">
        <f>IFERROR(VLOOKUP(CONCATENATE($C561,$D561,K$1,$E561),AuxFolhas!$A:$E,5,FALSE),"")</f>
        <v>600</v>
      </c>
      <c r="L561">
        <f>IFERROR(VLOOKUP(CONCATENATE($C561,$D561,L$1,$E561),AuxFolhas!$A:$E,5,FALSE),"")</f>
        <v>600</v>
      </c>
      <c r="M561">
        <f>IFERROR(VLOOKUP(CONCATENATE($C561,$D561,M$1,$E561),AuxFolhas!$A:$E,5,FALSE),"")</f>
        <v>600</v>
      </c>
      <c r="N561">
        <f>IFERROR(VLOOKUP(CONCATENATE($C561,$D561,N$1,$E561),AuxFolhas!$A:$E,5,FALSE),"")</f>
        <v>600</v>
      </c>
      <c r="O561">
        <f>IFERROR(VLOOKUP(CONCATENATE($C561,$D561,O$1,$E561),AuxFolhas!$A:$E,5,FALSE),"")</f>
        <v>600</v>
      </c>
      <c r="P561">
        <f>IFERROR(VLOOKUP(CONCATENATE($C561,$D561,P$1,$E561),AuxFolhas!$A:$E,5,FALSE),"")</f>
        <v>600</v>
      </c>
      <c r="Q561">
        <f>IFERROR(VLOOKUP(CONCATENATE($C561,$D561,Q$1,$E561),AuxFolhas!$A:$E,5,FALSE),"")</f>
        <v>600</v>
      </c>
      <c r="R561">
        <f>IFERROR(VLOOKUP(CONCATENATE($C561,$D561,R$1,$E561),AuxFolhas!$A:$E,5,FALSE),"")</f>
        <v>600</v>
      </c>
      <c r="S561">
        <f>IFERROR(VLOOKUP(CONCATENATE($C561,$D561,S$1,$E561),AuxFolhas!$A:$E,5,FALSE),"")</f>
        <v>600</v>
      </c>
      <c r="T561">
        <f>IFERROR(VLOOKUP(CONCATENATE($C561,$D561,T$1,$E561),AuxFolhas!$A:$E,5,FALSE),"")</f>
        <v>600</v>
      </c>
      <c r="U561">
        <f t="shared" si="35"/>
        <v>1</v>
      </c>
    </row>
    <row r="562" spans="1:21" hidden="1">
      <c r="A562" t="str">
        <f t="shared" si="37"/>
        <v>21.1-7</v>
      </c>
      <c r="B562">
        <f t="shared" si="38"/>
        <v>7</v>
      </c>
      <c r="C562">
        <v>21</v>
      </c>
      <c r="D562" t="s">
        <v>1495</v>
      </c>
      <c r="E562" t="s">
        <v>1112</v>
      </c>
      <c r="F562" t="s">
        <v>1163</v>
      </c>
      <c r="H562">
        <f t="shared" si="36"/>
        <v>7200</v>
      </c>
      <c r="I562">
        <f>IFERROR(VLOOKUP(CONCATENATE($C562,$D562,I$1,$E562),AuxFolhas!$A:$E,5,FALSE),"")</f>
        <v>600</v>
      </c>
      <c r="J562">
        <f>IFERROR(VLOOKUP(CONCATENATE($C562,$D562,J$1,$E562),AuxFolhas!$A:$E,5,FALSE),"")</f>
        <v>600</v>
      </c>
      <c r="K562">
        <f>IFERROR(VLOOKUP(CONCATENATE($C562,$D562,K$1,$E562),AuxFolhas!$A:$E,5,FALSE),"")</f>
        <v>600</v>
      </c>
      <c r="L562">
        <f>IFERROR(VLOOKUP(CONCATENATE($C562,$D562,L$1,$E562),AuxFolhas!$A:$E,5,FALSE),"")</f>
        <v>600</v>
      </c>
      <c r="M562">
        <f>IFERROR(VLOOKUP(CONCATENATE($C562,$D562,M$1,$E562),AuxFolhas!$A:$E,5,FALSE),"")</f>
        <v>600</v>
      </c>
      <c r="N562">
        <f>IFERROR(VLOOKUP(CONCATENATE($C562,$D562,N$1,$E562),AuxFolhas!$A:$E,5,FALSE),"")</f>
        <v>600</v>
      </c>
      <c r="O562">
        <f>IFERROR(VLOOKUP(CONCATENATE($C562,$D562,O$1,$E562),AuxFolhas!$A:$E,5,FALSE),"")</f>
        <v>600</v>
      </c>
      <c r="P562">
        <f>IFERROR(VLOOKUP(CONCATENATE($C562,$D562,P$1,$E562),AuxFolhas!$A:$E,5,FALSE),"")</f>
        <v>600</v>
      </c>
      <c r="Q562">
        <f>IFERROR(VLOOKUP(CONCATENATE($C562,$D562,Q$1,$E562),AuxFolhas!$A:$E,5,FALSE),"")</f>
        <v>600</v>
      </c>
      <c r="R562">
        <f>IFERROR(VLOOKUP(CONCATENATE($C562,$D562,R$1,$E562),AuxFolhas!$A:$E,5,FALSE),"")</f>
        <v>600</v>
      </c>
      <c r="S562">
        <f>IFERROR(VLOOKUP(CONCATENATE($C562,$D562,S$1,$E562),AuxFolhas!$A:$E,5,FALSE),"")</f>
        <v>600</v>
      </c>
      <c r="T562">
        <f>IFERROR(VLOOKUP(CONCATENATE($C562,$D562,T$1,$E562),AuxFolhas!$A:$E,5,FALSE),"")</f>
        <v>600</v>
      </c>
      <c r="U562">
        <f t="shared" si="35"/>
        <v>1</v>
      </c>
    </row>
    <row r="563" spans="1:21" hidden="1">
      <c r="A563" t="str">
        <f t="shared" si="37"/>
        <v>21.1-8</v>
      </c>
      <c r="B563">
        <f t="shared" si="38"/>
        <v>8</v>
      </c>
      <c r="C563">
        <v>21</v>
      </c>
      <c r="D563" t="s">
        <v>1496</v>
      </c>
      <c r="E563" t="s">
        <v>1112</v>
      </c>
      <c r="F563" t="s">
        <v>1163</v>
      </c>
      <c r="H563">
        <f t="shared" si="36"/>
        <v>4200</v>
      </c>
      <c r="I563">
        <f>IFERROR(VLOOKUP(CONCATENATE($C563,$D563,I$1,$E563),AuxFolhas!$A:$E,5,FALSE),"")</f>
        <v>600</v>
      </c>
      <c r="J563">
        <f>IFERROR(VLOOKUP(CONCATENATE($C563,$D563,J$1,$E563),AuxFolhas!$A:$E,5,FALSE),"")</f>
        <v>600</v>
      </c>
      <c r="K563">
        <f>IFERROR(VLOOKUP(CONCATENATE($C563,$D563,K$1,$E563),AuxFolhas!$A:$E,5,FALSE),"")</f>
        <v>600</v>
      </c>
      <c r="L563">
        <f>IFERROR(VLOOKUP(CONCATENATE($C563,$D563,L$1,$E563),AuxFolhas!$A:$E,5,FALSE),"")</f>
        <v>600</v>
      </c>
      <c r="M563">
        <f>IFERROR(VLOOKUP(CONCATENATE($C563,$D563,M$1,$E563),AuxFolhas!$A:$E,5,FALSE),"")</f>
        <v>600</v>
      </c>
      <c r="N563">
        <f>IFERROR(VLOOKUP(CONCATENATE($C563,$D563,N$1,$E563),AuxFolhas!$A:$E,5,FALSE),"")</f>
        <v>600</v>
      </c>
      <c r="O563">
        <f>IFERROR(VLOOKUP(CONCATENATE($C563,$D563,O$1,$E563),AuxFolhas!$A:$E,5,FALSE),"")</f>
        <v>600</v>
      </c>
      <c r="P563" t="str">
        <f>IFERROR(VLOOKUP(CONCATENATE($C563,$D563,P$1,$E563),AuxFolhas!$A:$E,5,FALSE),"")</f>
        <v/>
      </c>
      <c r="Q563" t="str">
        <f>IFERROR(VLOOKUP(CONCATENATE($C563,$D563,Q$1,$E563),AuxFolhas!$A:$E,5,FALSE),"")</f>
        <v/>
      </c>
      <c r="R563" t="str">
        <f>IFERROR(VLOOKUP(CONCATENATE($C563,$D563,R$1,$E563),AuxFolhas!$A:$E,5,FALSE),"")</f>
        <v/>
      </c>
      <c r="S563" t="str">
        <f>IFERROR(VLOOKUP(CONCATENATE($C563,$D563,S$1,$E563),AuxFolhas!$A:$E,5,FALSE),"")</f>
        <v/>
      </c>
      <c r="T563" t="str">
        <f>IFERROR(VLOOKUP(CONCATENATE($C563,$D563,T$1,$E563),AuxFolhas!$A:$E,5,FALSE),"")</f>
        <v/>
      </c>
      <c r="U563">
        <f t="shared" si="35"/>
        <v>1</v>
      </c>
    </row>
    <row r="564" spans="1:21" hidden="1">
      <c r="A564" t="str">
        <f t="shared" si="37"/>
        <v>21.1-9</v>
      </c>
      <c r="B564">
        <f t="shared" si="38"/>
        <v>9</v>
      </c>
      <c r="C564">
        <v>21</v>
      </c>
      <c r="D564" t="s">
        <v>3154</v>
      </c>
      <c r="E564" t="s">
        <v>1112</v>
      </c>
      <c r="F564" t="s">
        <v>1163</v>
      </c>
      <c r="H564">
        <f t="shared" si="36"/>
        <v>1800</v>
      </c>
      <c r="I564" t="str">
        <f>IFERROR(VLOOKUP(CONCATENATE($C564,$D564,I$1,$E564),AuxFolhas!$A:$E,5,FALSE),"")</f>
        <v/>
      </c>
      <c r="J564" t="str">
        <f>IFERROR(VLOOKUP(CONCATENATE($C564,$D564,J$1,$E564),AuxFolhas!$A:$E,5,FALSE),"")</f>
        <v/>
      </c>
      <c r="K564" t="str">
        <f>IFERROR(VLOOKUP(CONCATENATE($C564,$D564,K$1,$E564),AuxFolhas!$A:$E,5,FALSE),"")</f>
        <v/>
      </c>
      <c r="L564" t="str">
        <f>IFERROR(VLOOKUP(CONCATENATE($C564,$D564,L$1,$E564),AuxFolhas!$A:$E,5,FALSE),"")</f>
        <v/>
      </c>
      <c r="M564" t="str">
        <f>IFERROR(VLOOKUP(CONCATENATE($C564,$D564,M$1,$E564),AuxFolhas!$A:$E,5,FALSE),"")</f>
        <v/>
      </c>
      <c r="N564" t="str">
        <f>IFERROR(VLOOKUP(CONCATENATE($C564,$D564,N$1,$E564),AuxFolhas!$A:$E,5,FALSE),"")</f>
        <v/>
      </c>
      <c r="O564" t="str">
        <f>IFERROR(VLOOKUP(CONCATENATE($C564,$D564,O$1,$E564),AuxFolhas!$A:$E,5,FALSE),"")</f>
        <v/>
      </c>
      <c r="P564" t="str">
        <f>IFERROR(VLOOKUP(CONCATENATE($C564,$D564,P$1,$E564),AuxFolhas!$A:$E,5,FALSE),"")</f>
        <v/>
      </c>
      <c r="Q564" t="str">
        <f>IFERROR(VLOOKUP(CONCATENATE($C564,$D564,Q$1,$E564),AuxFolhas!$A:$E,5,FALSE),"")</f>
        <v/>
      </c>
      <c r="R564">
        <f>IFERROR(VLOOKUP(CONCATENATE($C564,$D564,R$1,$E564),AuxFolhas!$A:$E,5,FALSE),"")</f>
        <v>600</v>
      </c>
      <c r="S564">
        <f>IFERROR(VLOOKUP(CONCATENATE($C564,$D564,S$1,$E564),AuxFolhas!$A:$E,5,FALSE),"")</f>
        <v>600</v>
      </c>
      <c r="T564">
        <f>IFERROR(VLOOKUP(CONCATENATE($C564,$D564,T$1,$E564),AuxFolhas!$A:$E,5,FALSE),"")</f>
        <v>600</v>
      </c>
      <c r="U564">
        <f t="shared" si="35"/>
        <v>1</v>
      </c>
    </row>
    <row r="565" spans="1:21" hidden="1">
      <c r="A565" t="str">
        <f t="shared" si="37"/>
        <v>21.1-10</v>
      </c>
      <c r="B565">
        <f t="shared" si="38"/>
        <v>10</v>
      </c>
      <c r="C565">
        <v>21</v>
      </c>
      <c r="D565" t="s">
        <v>3155</v>
      </c>
      <c r="E565" t="s">
        <v>1112</v>
      </c>
      <c r="F565" t="s">
        <v>1163</v>
      </c>
      <c r="H565">
        <f t="shared" si="36"/>
        <v>1800</v>
      </c>
      <c r="I565" t="str">
        <f>IFERROR(VLOOKUP(CONCATENATE($C565,$D565,I$1,$E565),AuxFolhas!$A:$E,5,FALSE),"")</f>
        <v/>
      </c>
      <c r="J565" t="str">
        <f>IFERROR(VLOOKUP(CONCATENATE($C565,$D565,J$1,$E565),AuxFolhas!$A:$E,5,FALSE),"")</f>
        <v/>
      </c>
      <c r="K565" t="str">
        <f>IFERROR(VLOOKUP(CONCATENATE($C565,$D565,K$1,$E565),AuxFolhas!$A:$E,5,FALSE),"")</f>
        <v/>
      </c>
      <c r="L565" t="str">
        <f>IFERROR(VLOOKUP(CONCATENATE($C565,$D565,L$1,$E565),AuxFolhas!$A:$E,5,FALSE),"")</f>
        <v/>
      </c>
      <c r="M565" t="str">
        <f>IFERROR(VLOOKUP(CONCATENATE($C565,$D565,M$1,$E565),AuxFolhas!$A:$E,5,FALSE),"")</f>
        <v/>
      </c>
      <c r="N565" t="str">
        <f>IFERROR(VLOOKUP(CONCATENATE($C565,$D565,N$1,$E565),AuxFolhas!$A:$E,5,FALSE),"")</f>
        <v/>
      </c>
      <c r="O565" t="str">
        <f>IFERROR(VLOOKUP(CONCATENATE($C565,$D565,O$1,$E565),AuxFolhas!$A:$E,5,FALSE),"")</f>
        <v/>
      </c>
      <c r="P565" t="str">
        <f>IFERROR(VLOOKUP(CONCATENATE($C565,$D565,P$1,$E565),AuxFolhas!$A:$E,5,FALSE),"")</f>
        <v/>
      </c>
      <c r="Q565" t="str">
        <f>IFERROR(VLOOKUP(CONCATENATE($C565,$D565,Q$1,$E565),AuxFolhas!$A:$E,5,FALSE),"")</f>
        <v/>
      </c>
      <c r="R565">
        <f>IFERROR(VLOOKUP(CONCATENATE($C565,$D565,R$1,$E565),AuxFolhas!$A:$E,5,FALSE),"")</f>
        <v>600</v>
      </c>
      <c r="S565">
        <f>IFERROR(VLOOKUP(CONCATENATE($C565,$D565,S$1,$E565),AuxFolhas!$A:$E,5,FALSE),"")</f>
        <v>600</v>
      </c>
      <c r="T565">
        <f>IFERROR(VLOOKUP(CONCATENATE($C565,$D565,T$1,$E565),AuxFolhas!$A:$E,5,FALSE),"")</f>
        <v>600</v>
      </c>
      <c r="U565">
        <f t="shared" si="35"/>
        <v>1</v>
      </c>
    </row>
    <row r="566" spans="1:21" hidden="1">
      <c r="A566" t="str">
        <f t="shared" si="37"/>
        <v>21.1-11</v>
      </c>
      <c r="B566">
        <f t="shared" si="38"/>
        <v>11</v>
      </c>
      <c r="C566">
        <v>21</v>
      </c>
      <c r="D566" t="s">
        <v>1497</v>
      </c>
      <c r="E566" t="s">
        <v>1112</v>
      </c>
      <c r="F566" t="s">
        <v>1163</v>
      </c>
      <c r="H566">
        <f t="shared" si="36"/>
        <v>7200</v>
      </c>
      <c r="I566">
        <f>IFERROR(VLOOKUP(CONCATENATE($C566,$D566,I$1,$E566),AuxFolhas!$A:$E,5,FALSE),"")</f>
        <v>600</v>
      </c>
      <c r="J566">
        <f>IFERROR(VLOOKUP(CONCATENATE($C566,$D566,J$1,$E566),AuxFolhas!$A:$E,5,FALSE),"")</f>
        <v>600</v>
      </c>
      <c r="K566">
        <f>IFERROR(VLOOKUP(CONCATENATE($C566,$D566,K$1,$E566),AuxFolhas!$A:$E,5,FALSE),"")</f>
        <v>600</v>
      </c>
      <c r="L566">
        <f>IFERROR(VLOOKUP(CONCATENATE($C566,$D566,L$1,$E566),AuxFolhas!$A:$E,5,FALSE),"")</f>
        <v>600</v>
      </c>
      <c r="M566">
        <f>IFERROR(VLOOKUP(CONCATENATE($C566,$D566,M$1,$E566),AuxFolhas!$A:$E,5,FALSE),"")</f>
        <v>600</v>
      </c>
      <c r="N566">
        <f>IFERROR(VLOOKUP(CONCATENATE($C566,$D566,N$1,$E566),AuxFolhas!$A:$E,5,FALSE),"")</f>
        <v>600</v>
      </c>
      <c r="O566">
        <f>IFERROR(VLOOKUP(CONCATENATE($C566,$D566,O$1,$E566),AuxFolhas!$A:$E,5,FALSE),"")</f>
        <v>600</v>
      </c>
      <c r="P566">
        <f>IFERROR(VLOOKUP(CONCATENATE($C566,$D566,P$1,$E566),AuxFolhas!$A:$E,5,FALSE),"")</f>
        <v>600</v>
      </c>
      <c r="Q566">
        <f>IFERROR(VLOOKUP(CONCATENATE($C566,$D566,Q$1,$E566),AuxFolhas!$A:$E,5,FALSE),"")</f>
        <v>600</v>
      </c>
      <c r="R566">
        <f>IFERROR(VLOOKUP(CONCATENATE($C566,$D566,R$1,$E566),AuxFolhas!$A:$E,5,FALSE),"")</f>
        <v>600</v>
      </c>
      <c r="S566">
        <f>IFERROR(VLOOKUP(CONCATENATE($C566,$D566,S$1,$E566),AuxFolhas!$A:$E,5,FALSE),"")</f>
        <v>600</v>
      </c>
      <c r="T566">
        <f>IFERROR(VLOOKUP(CONCATENATE($C566,$D566,T$1,$E566),AuxFolhas!$A:$E,5,FALSE),"")</f>
        <v>600</v>
      </c>
      <c r="U566">
        <f t="shared" si="35"/>
        <v>1</v>
      </c>
    </row>
    <row r="567" spans="1:21" hidden="1">
      <c r="A567" t="str">
        <f t="shared" si="37"/>
        <v>21.1-12</v>
      </c>
      <c r="B567">
        <f t="shared" si="38"/>
        <v>12</v>
      </c>
      <c r="C567">
        <v>21</v>
      </c>
      <c r="D567" t="s">
        <v>1498</v>
      </c>
      <c r="E567" t="s">
        <v>1112</v>
      </c>
      <c r="F567" t="s">
        <v>1163</v>
      </c>
      <c r="H567">
        <f t="shared" si="36"/>
        <v>7200</v>
      </c>
      <c r="I567">
        <f>IFERROR(VLOOKUP(CONCATENATE($C567,$D567,I$1,$E567),AuxFolhas!$A:$E,5,FALSE),"")</f>
        <v>600</v>
      </c>
      <c r="J567">
        <f>IFERROR(VLOOKUP(CONCATENATE($C567,$D567,J$1,$E567),AuxFolhas!$A:$E,5,FALSE),"")</f>
        <v>600</v>
      </c>
      <c r="K567">
        <f>IFERROR(VLOOKUP(CONCATENATE($C567,$D567,K$1,$E567),AuxFolhas!$A:$E,5,FALSE),"")</f>
        <v>600</v>
      </c>
      <c r="L567">
        <f>IFERROR(VLOOKUP(CONCATENATE($C567,$D567,L$1,$E567),AuxFolhas!$A:$E,5,FALSE),"")</f>
        <v>600</v>
      </c>
      <c r="M567">
        <f>IFERROR(VLOOKUP(CONCATENATE($C567,$D567,M$1,$E567),AuxFolhas!$A:$E,5,FALSE),"")</f>
        <v>600</v>
      </c>
      <c r="N567">
        <f>IFERROR(VLOOKUP(CONCATENATE($C567,$D567,N$1,$E567),AuxFolhas!$A:$E,5,FALSE),"")</f>
        <v>600</v>
      </c>
      <c r="O567">
        <f>IFERROR(VLOOKUP(CONCATENATE($C567,$D567,O$1,$E567),AuxFolhas!$A:$E,5,FALSE),"")</f>
        <v>600</v>
      </c>
      <c r="P567">
        <f>IFERROR(VLOOKUP(CONCATENATE($C567,$D567,P$1,$E567),AuxFolhas!$A:$E,5,FALSE),"")</f>
        <v>600</v>
      </c>
      <c r="Q567">
        <f>IFERROR(VLOOKUP(CONCATENATE($C567,$D567,Q$1,$E567),AuxFolhas!$A:$E,5,FALSE),"")</f>
        <v>600</v>
      </c>
      <c r="R567">
        <f>IFERROR(VLOOKUP(CONCATENATE($C567,$D567,R$1,$E567),AuxFolhas!$A:$E,5,FALSE),"")</f>
        <v>600</v>
      </c>
      <c r="S567">
        <f>IFERROR(VLOOKUP(CONCATENATE($C567,$D567,S$1,$E567),AuxFolhas!$A:$E,5,FALSE),"")</f>
        <v>600</v>
      </c>
      <c r="T567">
        <f>IFERROR(VLOOKUP(CONCATENATE($C567,$D567,T$1,$E567),AuxFolhas!$A:$E,5,FALSE),"")</f>
        <v>600</v>
      </c>
      <c r="U567">
        <f t="shared" si="35"/>
        <v>1</v>
      </c>
    </row>
    <row r="568" spans="1:21" hidden="1">
      <c r="A568" t="str">
        <f t="shared" si="37"/>
        <v>21.1-13</v>
      </c>
      <c r="B568">
        <f t="shared" si="38"/>
        <v>13</v>
      </c>
      <c r="C568">
        <v>21</v>
      </c>
      <c r="D568" t="s">
        <v>1499</v>
      </c>
      <c r="E568" t="s">
        <v>1112</v>
      </c>
      <c r="F568" t="s">
        <v>1163</v>
      </c>
      <c r="H568">
        <f t="shared" si="36"/>
        <v>7200</v>
      </c>
      <c r="I568">
        <f>IFERROR(VLOOKUP(CONCATENATE($C568,$D568,I$1,$E568),AuxFolhas!$A:$E,5,FALSE),"")</f>
        <v>600</v>
      </c>
      <c r="J568">
        <f>IFERROR(VLOOKUP(CONCATENATE($C568,$D568,J$1,$E568),AuxFolhas!$A:$E,5,FALSE),"")</f>
        <v>600</v>
      </c>
      <c r="K568">
        <f>IFERROR(VLOOKUP(CONCATENATE($C568,$D568,K$1,$E568),AuxFolhas!$A:$E,5,FALSE),"")</f>
        <v>600</v>
      </c>
      <c r="L568">
        <f>IFERROR(VLOOKUP(CONCATENATE($C568,$D568,L$1,$E568),AuxFolhas!$A:$E,5,FALSE),"")</f>
        <v>600</v>
      </c>
      <c r="M568">
        <f>IFERROR(VLOOKUP(CONCATENATE($C568,$D568,M$1,$E568),AuxFolhas!$A:$E,5,FALSE),"")</f>
        <v>600</v>
      </c>
      <c r="N568">
        <f>IFERROR(VLOOKUP(CONCATENATE($C568,$D568,N$1,$E568),AuxFolhas!$A:$E,5,FALSE),"")</f>
        <v>600</v>
      </c>
      <c r="O568">
        <f>IFERROR(VLOOKUP(CONCATENATE($C568,$D568,O$1,$E568),AuxFolhas!$A:$E,5,FALSE),"")</f>
        <v>600</v>
      </c>
      <c r="P568">
        <f>IFERROR(VLOOKUP(CONCATENATE($C568,$D568,P$1,$E568),AuxFolhas!$A:$E,5,FALSE),"")</f>
        <v>600</v>
      </c>
      <c r="Q568">
        <f>IFERROR(VLOOKUP(CONCATENATE($C568,$D568,Q$1,$E568),AuxFolhas!$A:$E,5,FALSE),"")</f>
        <v>600</v>
      </c>
      <c r="R568">
        <f>IFERROR(VLOOKUP(CONCATENATE($C568,$D568,R$1,$E568),AuxFolhas!$A:$E,5,FALSE),"")</f>
        <v>600</v>
      </c>
      <c r="S568">
        <f>IFERROR(VLOOKUP(CONCATENATE($C568,$D568,S$1,$E568),AuxFolhas!$A:$E,5,FALSE),"")</f>
        <v>600</v>
      </c>
      <c r="T568">
        <f>IFERROR(VLOOKUP(CONCATENATE($C568,$D568,T$1,$E568),AuxFolhas!$A:$E,5,FALSE),"")</f>
        <v>600</v>
      </c>
      <c r="U568">
        <f t="shared" si="35"/>
        <v>1</v>
      </c>
    </row>
    <row r="569" spans="1:21" hidden="1">
      <c r="A569" t="str">
        <f t="shared" si="37"/>
        <v>21.1-14</v>
      </c>
      <c r="B569">
        <f t="shared" si="38"/>
        <v>14</v>
      </c>
      <c r="C569">
        <v>21</v>
      </c>
      <c r="D569" t="s">
        <v>2766</v>
      </c>
      <c r="E569" t="s">
        <v>1112</v>
      </c>
      <c r="F569" t="s">
        <v>1163</v>
      </c>
      <c r="H569">
        <f t="shared" si="36"/>
        <v>3600</v>
      </c>
      <c r="I569" t="str">
        <f>IFERROR(VLOOKUP(CONCATENATE($C569,$D569,I$1,$E569),AuxFolhas!$A:$E,5,FALSE),"")</f>
        <v/>
      </c>
      <c r="J569" t="str">
        <f>IFERROR(VLOOKUP(CONCATENATE($C569,$D569,J$1,$E569),AuxFolhas!$A:$E,5,FALSE),"")</f>
        <v/>
      </c>
      <c r="K569" t="str">
        <f>IFERROR(VLOOKUP(CONCATENATE($C569,$D569,K$1,$E569),AuxFolhas!$A:$E,5,FALSE),"")</f>
        <v/>
      </c>
      <c r="L569" t="str">
        <f>IFERROR(VLOOKUP(CONCATENATE($C569,$D569,L$1,$E569),AuxFolhas!$A:$E,5,FALSE),"")</f>
        <v/>
      </c>
      <c r="M569" t="str">
        <f>IFERROR(VLOOKUP(CONCATENATE($C569,$D569,M$1,$E569),AuxFolhas!$A:$E,5,FALSE),"")</f>
        <v/>
      </c>
      <c r="N569" t="str">
        <f>IFERROR(VLOOKUP(CONCATENATE($C569,$D569,N$1,$E569),AuxFolhas!$A:$E,5,FALSE),"")</f>
        <v/>
      </c>
      <c r="O569">
        <f>IFERROR(VLOOKUP(CONCATENATE($C569,$D569,O$1,$E569),AuxFolhas!$A:$E,5,FALSE),"")</f>
        <v>600</v>
      </c>
      <c r="P569">
        <f>IFERROR(VLOOKUP(CONCATENATE($C569,$D569,P$1,$E569),AuxFolhas!$A:$E,5,FALSE),"")</f>
        <v>600</v>
      </c>
      <c r="Q569">
        <f>IFERROR(VLOOKUP(CONCATENATE($C569,$D569,Q$1,$E569),AuxFolhas!$A:$E,5,FALSE),"")</f>
        <v>600</v>
      </c>
      <c r="R569">
        <f>IFERROR(VLOOKUP(CONCATENATE($C569,$D569,R$1,$E569),AuxFolhas!$A:$E,5,FALSE),"")</f>
        <v>600</v>
      </c>
      <c r="S569">
        <f>IFERROR(VLOOKUP(CONCATENATE($C569,$D569,S$1,$E569),AuxFolhas!$A:$E,5,FALSE),"")</f>
        <v>600</v>
      </c>
      <c r="T569">
        <f>IFERROR(VLOOKUP(CONCATENATE($C569,$D569,T$1,$E569),AuxFolhas!$A:$E,5,FALSE),"")</f>
        <v>600</v>
      </c>
      <c r="U569">
        <f t="shared" si="35"/>
        <v>1</v>
      </c>
    </row>
    <row r="570" spans="1:21" hidden="1">
      <c r="A570" t="str">
        <f t="shared" si="37"/>
        <v>21.1-15</v>
      </c>
      <c r="B570">
        <f t="shared" si="38"/>
        <v>15</v>
      </c>
      <c r="C570">
        <v>21</v>
      </c>
      <c r="D570" t="s">
        <v>1500</v>
      </c>
      <c r="E570" t="s">
        <v>1112</v>
      </c>
      <c r="F570" t="s">
        <v>1163</v>
      </c>
      <c r="H570">
        <f t="shared" si="36"/>
        <v>1800</v>
      </c>
      <c r="I570">
        <f>IFERROR(VLOOKUP(CONCATENATE($C570,$D570,I$1,$E570),AuxFolhas!$A:$E,5,FALSE),"")</f>
        <v>600</v>
      </c>
      <c r="J570">
        <f>IFERROR(VLOOKUP(CONCATENATE($C570,$D570,J$1,$E570),AuxFolhas!$A:$E,5,FALSE),"")</f>
        <v>600</v>
      </c>
      <c r="K570">
        <f>IFERROR(VLOOKUP(CONCATENATE($C570,$D570,K$1,$E570),AuxFolhas!$A:$E,5,FALSE),"")</f>
        <v>600</v>
      </c>
      <c r="L570" t="str">
        <f>IFERROR(VLOOKUP(CONCATENATE($C570,$D570,L$1,$E570),AuxFolhas!$A:$E,5,FALSE),"")</f>
        <v/>
      </c>
      <c r="M570" t="str">
        <f>IFERROR(VLOOKUP(CONCATENATE($C570,$D570,M$1,$E570),AuxFolhas!$A:$E,5,FALSE),"")</f>
        <v/>
      </c>
      <c r="N570" t="str">
        <f>IFERROR(VLOOKUP(CONCATENATE($C570,$D570,N$1,$E570),AuxFolhas!$A:$E,5,FALSE),"")</f>
        <v/>
      </c>
      <c r="O570" t="str">
        <f>IFERROR(VLOOKUP(CONCATENATE($C570,$D570,O$1,$E570),AuxFolhas!$A:$E,5,FALSE),"")</f>
        <v/>
      </c>
      <c r="P570" t="str">
        <f>IFERROR(VLOOKUP(CONCATENATE($C570,$D570,P$1,$E570),AuxFolhas!$A:$E,5,FALSE),"")</f>
        <v/>
      </c>
      <c r="Q570" t="str">
        <f>IFERROR(VLOOKUP(CONCATENATE($C570,$D570,Q$1,$E570),AuxFolhas!$A:$E,5,FALSE),"")</f>
        <v/>
      </c>
      <c r="R570" t="str">
        <f>IFERROR(VLOOKUP(CONCATENATE($C570,$D570,R$1,$E570),AuxFolhas!$A:$E,5,FALSE),"")</f>
        <v/>
      </c>
      <c r="S570" t="str">
        <f>IFERROR(VLOOKUP(CONCATENATE($C570,$D570,S$1,$E570),AuxFolhas!$A:$E,5,FALSE),"")</f>
        <v/>
      </c>
      <c r="T570" t="str">
        <f>IFERROR(VLOOKUP(CONCATENATE($C570,$D570,T$1,$E570),AuxFolhas!$A:$E,5,FALSE),"")</f>
        <v/>
      </c>
      <c r="U570">
        <f t="shared" si="35"/>
        <v>1</v>
      </c>
    </row>
    <row r="571" spans="1:21" hidden="1">
      <c r="A571" t="str">
        <f t="shared" si="37"/>
        <v>21.1-16</v>
      </c>
      <c r="B571">
        <f t="shared" si="38"/>
        <v>16</v>
      </c>
      <c r="C571">
        <v>21</v>
      </c>
      <c r="D571" t="s">
        <v>2767</v>
      </c>
      <c r="E571" t="s">
        <v>1112</v>
      </c>
      <c r="F571" t="s">
        <v>1163</v>
      </c>
      <c r="H571">
        <f t="shared" si="36"/>
        <v>3600</v>
      </c>
      <c r="I571" t="str">
        <f>IFERROR(VLOOKUP(CONCATENATE($C571,$D571,I$1,$E571),AuxFolhas!$A:$E,5,FALSE),"")</f>
        <v/>
      </c>
      <c r="J571" t="str">
        <f>IFERROR(VLOOKUP(CONCATENATE($C571,$D571,J$1,$E571),AuxFolhas!$A:$E,5,FALSE),"")</f>
        <v/>
      </c>
      <c r="K571" t="str">
        <f>IFERROR(VLOOKUP(CONCATENATE($C571,$D571,K$1,$E571),AuxFolhas!$A:$E,5,FALSE),"")</f>
        <v/>
      </c>
      <c r="L571" t="str">
        <f>IFERROR(VLOOKUP(CONCATENATE($C571,$D571,L$1,$E571),AuxFolhas!$A:$E,5,FALSE),"")</f>
        <v/>
      </c>
      <c r="M571" t="str">
        <f>IFERROR(VLOOKUP(CONCATENATE($C571,$D571,M$1,$E571),AuxFolhas!$A:$E,5,FALSE),"")</f>
        <v/>
      </c>
      <c r="N571" t="str">
        <f>IFERROR(VLOOKUP(CONCATENATE($C571,$D571,N$1,$E571),AuxFolhas!$A:$E,5,FALSE),"")</f>
        <v/>
      </c>
      <c r="O571">
        <f>IFERROR(VLOOKUP(CONCATENATE($C571,$D571,O$1,$E571),AuxFolhas!$A:$E,5,FALSE),"")</f>
        <v>600</v>
      </c>
      <c r="P571">
        <f>IFERROR(VLOOKUP(CONCATENATE($C571,$D571,P$1,$E571),AuxFolhas!$A:$E,5,FALSE),"")</f>
        <v>600</v>
      </c>
      <c r="Q571">
        <f>IFERROR(VLOOKUP(CONCATENATE($C571,$D571,Q$1,$E571),AuxFolhas!$A:$E,5,FALSE),"")</f>
        <v>600</v>
      </c>
      <c r="R571">
        <f>IFERROR(VLOOKUP(CONCATENATE($C571,$D571,R$1,$E571),AuxFolhas!$A:$E,5,FALSE),"")</f>
        <v>600</v>
      </c>
      <c r="S571">
        <f>IFERROR(VLOOKUP(CONCATENATE($C571,$D571,S$1,$E571),AuxFolhas!$A:$E,5,FALSE),"")</f>
        <v>600</v>
      </c>
      <c r="T571">
        <f>IFERROR(VLOOKUP(CONCATENATE($C571,$D571,T$1,$E571),AuxFolhas!$A:$E,5,FALSE),"")</f>
        <v>600</v>
      </c>
      <c r="U571">
        <f t="shared" si="35"/>
        <v>1</v>
      </c>
    </row>
    <row r="572" spans="1:21" hidden="1">
      <c r="A572" t="str">
        <f t="shared" si="37"/>
        <v>21.1-17</v>
      </c>
      <c r="B572">
        <f t="shared" si="38"/>
        <v>17</v>
      </c>
      <c r="C572">
        <v>21</v>
      </c>
      <c r="D572" t="s">
        <v>1501</v>
      </c>
      <c r="E572" t="s">
        <v>1114</v>
      </c>
      <c r="F572" t="s">
        <v>1163</v>
      </c>
      <c r="H572">
        <f t="shared" si="36"/>
        <v>26760</v>
      </c>
      <c r="I572">
        <f>IFERROR(VLOOKUP(CONCATENATE($C572,$D572,I$1,$E572),AuxFolhas!$A:$E,5,FALSE),"")</f>
        <v>2230</v>
      </c>
      <c r="J572">
        <f>IFERROR(VLOOKUP(CONCATENATE($C572,$D572,J$1,$E572),AuxFolhas!$A:$E,5,FALSE),"")</f>
        <v>2230</v>
      </c>
      <c r="K572">
        <f>IFERROR(VLOOKUP(CONCATENATE($C572,$D572,K$1,$E572),AuxFolhas!$A:$E,5,FALSE),"")</f>
        <v>2230</v>
      </c>
      <c r="L572">
        <f>IFERROR(VLOOKUP(CONCATENATE($C572,$D572,L$1,$E572),AuxFolhas!$A:$E,5,FALSE),"")</f>
        <v>2230</v>
      </c>
      <c r="M572">
        <f>IFERROR(VLOOKUP(CONCATENATE($C572,$D572,M$1,$E572),AuxFolhas!$A:$E,5,FALSE),"")</f>
        <v>2230</v>
      </c>
      <c r="N572">
        <f>IFERROR(VLOOKUP(CONCATENATE($C572,$D572,N$1,$E572),AuxFolhas!$A:$E,5,FALSE),"")</f>
        <v>2230</v>
      </c>
      <c r="O572">
        <f>IFERROR(VLOOKUP(CONCATENATE($C572,$D572,O$1,$E572),AuxFolhas!$A:$E,5,FALSE),"")</f>
        <v>2230</v>
      </c>
      <c r="P572">
        <f>IFERROR(VLOOKUP(CONCATENATE($C572,$D572,P$1,$E572),AuxFolhas!$A:$E,5,FALSE),"")</f>
        <v>2230</v>
      </c>
      <c r="Q572">
        <f>IFERROR(VLOOKUP(CONCATENATE($C572,$D572,Q$1,$E572),AuxFolhas!$A:$E,5,FALSE),"")</f>
        <v>2230</v>
      </c>
      <c r="R572">
        <f>IFERROR(VLOOKUP(CONCATENATE($C572,$D572,R$1,$E572),AuxFolhas!$A:$E,5,FALSE),"")</f>
        <v>2230</v>
      </c>
      <c r="S572">
        <f>IFERROR(VLOOKUP(CONCATENATE($C572,$D572,S$1,$E572),AuxFolhas!$A:$E,5,FALSE),"")</f>
        <v>2230</v>
      </c>
      <c r="T572">
        <f>IFERROR(VLOOKUP(CONCATENATE($C572,$D572,T$1,$E572),AuxFolhas!$A:$E,5,FALSE),"")</f>
        <v>2230</v>
      </c>
      <c r="U572">
        <f t="shared" si="35"/>
        <v>1</v>
      </c>
    </row>
    <row r="573" spans="1:21" hidden="1">
      <c r="A573" t="str">
        <f t="shared" si="37"/>
        <v>21.1-18</v>
      </c>
      <c r="B573">
        <f t="shared" si="38"/>
        <v>18</v>
      </c>
      <c r="C573">
        <v>21</v>
      </c>
      <c r="D573" t="s">
        <v>2768</v>
      </c>
      <c r="E573" t="s">
        <v>1114</v>
      </c>
      <c r="F573" t="s">
        <v>1163</v>
      </c>
      <c r="H573">
        <f t="shared" si="36"/>
        <v>13380</v>
      </c>
      <c r="I573" t="str">
        <f>IFERROR(VLOOKUP(CONCATENATE($C573,$D573,I$1,$E573),AuxFolhas!$A:$E,5,FALSE),"")</f>
        <v/>
      </c>
      <c r="J573" t="str">
        <f>IFERROR(VLOOKUP(CONCATENATE($C573,$D573,J$1,$E573),AuxFolhas!$A:$E,5,FALSE),"")</f>
        <v/>
      </c>
      <c r="K573" t="str">
        <f>IFERROR(VLOOKUP(CONCATENATE($C573,$D573,K$1,$E573),AuxFolhas!$A:$E,5,FALSE),"")</f>
        <v/>
      </c>
      <c r="L573" t="str">
        <f>IFERROR(VLOOKUP(CONCATENATE($C573,$D573,L$1,$E573),AuxFolhas!$A:$E,5,FALSE),"")</f>
        <v/>
      </c>
      <c r="M573" t="str">
        <f>IFERROR(VLOOKUP(CONCATENATE($C573,$D573,M$1,$E573),AuxFolhas!$A:$E,5,FALSE),"")</f>
        <v/>
      </c>
      <c r="N573" t="str">
        <f>IFERROR(VLOOKUP(CONCATENATE($C573,$D573,N$1,$E573),AuxFolhas!$A:$E,5,FALSE),"")</f>
        <v/>
      </c>
      <c r="O573">
        <f>IFERROR(VLOOKUP(CONCATENATE($C573,$D573,O$1,$E573),AuxFolhas!$A:$E,5,FALSE),"")</f>
        <v>2230</v>
      </c>
      <c r="P573">
        <f>IFERROR(VLOOKUP(CONCATENATE($C573,$D573,P$1,$E573),AuxFolhas!$A:$E,5,FALSE),"")</f>
        <v>2230</v>
      </c>
      <c r="Q573">
        <f>IFERROR(VLOOKUP(CONCATENATE($C573,$D573,Q$1,$E573),AuxFolhas!$A:$E,5,FALSE),"")</f>
        <v>2230</v>
      </c>
      <c r="R573">
        <f>IFERROR(VLOOKUP(CONCATENATE($C573,$D573,R$1,$E573),AuxFolhas!$A:$E,5,FALSE),"")</f>
        <v>2230</v>
      </c>
      <c r="S573">
        <f>IFERROR(VLOOKUP(CONCATENATE($C573,$D573,S$1,$E573),AuxFolhas!$A:$E,5,FALSE),"")</f>
        <v>2230</v>
      </c>
      <c r="T573">
        <f>IFERROR(VLOOKUP(CONCATENATE($C573,$D573,T$1,$E573),AuxFolhas!$A:$E,5,FALSE),"")</f>
        <v>2230</v>
      </c>
      <c r="U573">
        <f t="shared" si="35"/>
        <v>1</v>
      </c>
    </row>
    <row r="574" spans="1:21" hidden="1">
      <c r="A574" t="str">
        <f t="shared" si="37"/>
        <v>21.1-19</v>
      </c>
      <c r="B574">
        <f t="shared" si="38"/>
        <v>19</v>
      </c>
      <c r="C574">
        <v>21</v>
      </c>
      <c r="D574" t="s">
        <v>1502</v>
      </c>
      <c r="E574" t="s">
        <v>1114</v>
      </c>
      <c r="F574" t="s">
        <v>1163</v>
      </c>
      <c r="H574">
        <f t="shared" si="36"/>
        <v>26760</v>
      </c>
      <c r="I574">
        <f>IFERROR(VLOOKUP(CONCATENATE($C574,$D574,I$1,$E574),AuxFolhas!$A:$E,5,FALSE),"")</f>
        <v>2230</v>
      </c>
      <c r="J574">
        <f>IFERROR(VLOOKUP(CONCATENATE($C574,$D574,J$1,$E574),AuxFolhas!$A:$E,5,FALSE),"")</f>
        <v>2230</v>
      </c>
      <c r="K574">
        <f>IFERROR(VLOOKUP(CONCATENATE($C574,$D574,K$1,$E574),AuxFolhas!$A:$E,5,FALSE),"")</f>
        <v>2230</v>
      </c>
      <c r="L574">
        <f>IFERROR(VLOOKUP(CONCATENATE($C574,$D574,L$1,$E574),AuxFolhas!$A:$E,5,FALSE),"")</f>
        <v>2230</v>
      </c>
      <c r="M574">
        <f>IFERROR(VLOOKUP(CONCATENATE($C574,$D574,M$1,$E574),AuxFolhas!$A:$E,5,FALSE),"")</f>
        <v>2230</v>
      </c>
      <c r="N574">
        <f>IFERROR(VLOOKUP(CONCATENATE($C574,$D574,N$1,$E574),AuxFolhas!$A:$E,5,FALSE),"")</f>
        <v>2230</v>
      </c>
      <c r="O574">
        <f>IFERROR(VLOOKUP(CONCATENATE($C574,$D574,O$1,$E574),AuxFolhas!$A:$E,5,FALSE),"")</f>
        <v>2230</v>
      </c>
      <c r="P574">
        <f>IFERROR(VLOOKUP(CONCATENATE($C574,$D574,P$1,$E574),AuxFolhas!$A:$E,5,FALSE),"")</f>
        <v>2230</v>
      </c>
      <c r="Q574">
        <f>IFERROR(VLOOKUP(CONCATENATE($C574,$D574,Q$1,$E574),AuxFolhas!$A:$E,5,FALSE),"")</f>
        <v>2230</v>
      </c>
      <c r="R574">
        <f>IFERROR(VLOOKUP(CONCATENATE($C574,$D574,R$1,$E574),AuxFolhas!$A:$E,5,FALSE),"")</f>
        <v>2230</v>
      </c>
      <c r="S574">
        <f>IFERROR(VLOOKUP(CONCATENATE($C574,$D574,S$1,$E574),AuxFolhas!$A:$E,5,FALSE),"")</f>
        <v>2230</v>
      </c>
      <c r="T574">
        <f>IFERROR(VLOOKUP(CONCATENATE($C574,$D574,T$1,$E574),AuxFolhas!$A:$E,5,FALSE),"")</f>
        <v>2230</v>
      </c>
      <c r="U574">
        <f t="shared" si="35"/>
        <v>1</v>
      </c>
    </row>
    <row r="575" spans="1:21" hidden="1">
      <c r="A575" t="str">
        <f t="shared" si="37"/>
        <v>21.1-20</v>
      </c>
      <c r="B575">
        <f t="shared" si="38"/>
        <v>20</v>
      </c>
      <c r="C575">
        <v>21</v>
      </c>
      <c r="D575" t="s">
        <v>3164</v>
      </c>
      <c r="E575" t="s">
        <v>1114</v>
      </c>
      <c r="F575" t="s">
        <v>1163</v>
      </c>
      <c r="H575">
        <f t="shared" si="36"/>
        <v>6690</v>
      </c>
      <c r="I575" t="str">
        <f>IFERROR(VLOOKUP(CONCATENATE($C575,$D575,I$1,$E575),AuxFolhas!$A:$E,5,FALSE),"")</f>
        <v/>
      </c>
      <c r="J575" t="str">
        <f>IFERROR(VLOOKUP(CONCATENATE($C575,$D575,J$1,$E575),AuxFolhas!$A:$E,5,FALSE),"")</f>
        <v/>
      </c>
      <c r="K575" t="str">
        <f>IFERROR(VLOOKUP(CONCATENATE($C575,$D575,K$1,$E575),AuxFolhas!$A:$E,5,FALSE),"")</f>
        <v/>
      </c>
      <c r="L575" t="str">
        <f>IFERROR(VLOOKUP(CONCATENATE($C575,$D575,L$1,$E575),AuxFolhas!$A:$E,5,FALSE),"")</f>
        <v/>
      </c>
      <c r="M575" t="str">
        <f>IFERROR(VLOOKUP(CONCATENATE($C575,$D575,M$1,$E575),AuxFolhas!$A:$E,5,FALSE),"")</f>
        <v/>
      </c>
      <c r="N575" t="str">
        <f>IFERROR(VLOOKUP(CONCATENATE($C575,$D575,N$1,$E575),AuxFolhas!$A:$E,5,FALSE),"")</f>
        <v/>
      </c>
      <c r="O575" t="str">
        <f>IFERROR(VLOOKUP(CONCATENATE($C575,$D575,O$1,$E575),AuxFolhas!$A:$E,5,FALSE),"")</f>
        <v/>
      </c>
      <c r="P575" t="str">
        <f>IFERROR(VLOOKUP(CONCATENATE($C575,$D575,P$1,$E575),AuxFolhas!$A:$E,5,FALSE),"")</f>
        <v/>
      </c>
      <c r="Q575" t="str">
        <f>IFERROR(VLOOKUP(CONCATENATE($C575,$D575,Q$1,$E575),AuxFolhas!$A:$E,5,FALSE),"")</f>
        <v/>
      </c>
      <c r="R575">
        <f>IFERROR(VLOOKUP(CONCATENATE($C575,$D575,R$1,$E575),AuxFolhas!$A:$E,5,FALSE),"")</f>
        <v>2230</v>
      </c>
      <c r="S575">
        <f>IFERROR(VLOOKUP(CONCATENATE($C575,$D575,S$1,$E575),AuxFolhas!$A:$E,5,FALSE),"")</f>
        <v>2230</v>
      </c>
      <c r="T575">
        <f>IFERROR(VLOOKUP(CONCATENATE($C575,$D575,T$1,$E575),AuxFolhas!$A:$E,5,FALSE),"")</f>
        <v>2230</v>
      </c>
      <c r="U575">
        <f t="shared" si="35"/>
        <v>1</v>
      </c>
    </row>
    <row r="576" spans="1:21" hidden="1">
      <c r="A576" t="str">
        <f t="shared" si="37"/>
        <v>21.1-21</v>
      </c>
      <c r="B576">
        <f t="shared" si="38"/>
        <v>21</v>
      </c>
      <c r="C576">
        <v>21</v>
      </c>
      <c r="D576" t="s">
        <v>1503</v>
      </c>
      <c r="E576" t="s">
        <v>1114</v>
      </c>
      <c r="F576" t="s">
        <v>1163</v>
      </c>
      <c r="H576">
        <f t="shared" si="36"/>
        <v>26760</v>
      </c>
      <c r="I576">
        <f>IFERROR(VLOOKUP(CONCATENATE($C576,$D576,I$1,$E576),AuxFolhas!$A:$E,5,FALSE),"")</f>
        <v>2230</v>
      </c>
      <c r="J576">
        <f>IFERROR(VLOOKUP(CONCATENATE($C576,$D576,J$1,$E576),AuxFolhas!$A:$E,5,FALSE),"")</f>
        <v>2230</v>
      </c>
      <c r="K576">
        <f>IFERROR(VLOOKUP(CONCATENATE($C576,$D576,K$1,$E576),AuxFolhas!$A:$E,5,FALSE),"")</f>
        <v>2230</v>
      </c>
      <c r="L576">
        <f>IFERROR(VLOOKUP(CONCATENATE($C576,$D576,L$1,$E576),AuxFolhas!$A:$E,5,FALSE),"")</f>
        <v>2230</v>
      </c>
      <c r="M576">
        <f>IFERROR(VLOOKUP(CONCATENATE($C576,$D576,M$1,$E576),AuxFolhas!$A:$E,5,FALSE),"")</f>
        <v>2230</v>
      </c>
      <c r="N576">
        <f>IFERROR(VLOOKUP(CONCATENATE($C576,$D576,N$1,$E576),AuxFolhas!$A:$E,5,FALSE),"")</f>
        <v>2230</v>
      </c>
      <c r="O576">
        <f>IFERROR(VLOOKUP(CONCATENATE($C576,$D576,O$1,$E576),AuxFolhas!$A:$E,5,FALSE),"")</f>
        <v>2230</v>
      </c>
      <c r="P576">
        <f>IFERROR(VLOOKUP(CONCATENATE($C576,$D576,P$1,$E576),AuxFolhas!$A:$E,5,FALSE),"")</f>
        <v>2230</v>
      </c>
      <c r="Q576">
        <f>IFERROR(VLOOKUP(CONCATENATE($C576,$D576,Q$1,$E576),AuxFolhas!$A:$E,5,FALSE),"")</f>
        <v>2230</v>
      </c>
      <c r="R576">
        <f>IFERROR(VLOOKUP(CONCATENATE($C576,$D576,R$1,$E576),AuxFolhas!$A:$E,5,FALSE),"")</f>
        <v>2230</v>
      </c>
      <c r="S576">
        <f>IFERROR(VLOOKUP(CONCATENATE($C576,$D576,S$1,$E576),AuxFolhas!$A:$E,5,FALSE),"")</f>
        <v>2230</v>
      </c>
      <c r="T576">
        <f>IFERROR(VLOOKUP(CONCATENATE($C576,$D576,T$1,$E576),AuxFolhas!$A:$E,5,FALSE),"")</f>
        <v>2230</v>
      </c>
      <c r="U576">
        <f t="shared" si="35"/>
        <v>1</v>
      </c>
    </row>
    <row r="577" spans="1:21" hidden="1">
      <c r="A577" t="str">
        <f t="shared" si="37"/>
        <v>21.1-22</v>
      </c>
      <c r="B577">
        <f t="shared" si="38"/>
        <v>22</v>
      </c>
      <c r="C577">
        <v>21</v>
      </c>
      <c r="D577" t="s">
        <v>1489</v>
      </c>
      <c r="E577" t="s">
        <v>1162</v>
      </c>
      <c r="F577" t="s">
        <v>1163</v>
      </c>
      <c r="H577">
        <f t="shared" si="36"/>
        <v>39360</v>
      </c>
      <c r="I577">
        <f>IFERROR(VLOOKUP(CONCATENATE($C577,$D577,I$1,$E577),AuxFolhas!$A:$E,5,FALSE),"")</f>
        <v>3280</v>
      </c>
      <c r="J577">
        <f>IFERROR(VLOOKUP(CONCATENATE($C577,$D577,J$1,$E577),AuxFolhas!$A:$E,5,FALSE),"")</f>
        <v>3280</v>
      </c>
      <c r="K577">
        <f>IFERROR(VLOOKUP(CONCATENATE($C577,$D577,K$1,$E577),AuxFolhas!$A:$E,5,FALSE),"")</f>
        <v>3280</v>
      </c>
      <c r="L577">
        <f>IFERROR(VLOOKUP(CONCATENATE($C577,$D577,L$1,$E577),AuxFolhas!$A:$E,5,FALSE),"")</f>
        <v>3280</v>
      </c>
      <c r="M577">
        <f>IFERROR(VLOOKUP(CONCATENATE($C577,$D577,M$1,$E577),AuxFolhas!$A:$E,5,FALSE),"")</f>
        <v>3280</v>
      </c>
      <c r="N577">
        <f>IFERROR(VLOOKUP(CONCATENATE($C577,$D577,N$1,$E577),AuxFolhas!$A:$E,5,FALSE),"")</f>
        <v>3280</v>
      </c>
      <c r="O577">
        <f>IFERROR(VLOOKUP(CONCATENATE($C577,$D577,O$1,$E577),AuxFolhas!$A:$E,5,FALSE),"")</f>
        <v>3280</v>
      </c>
      <c r="P577">
        <f>IFERROR(VLOOKUP(CONCATENATE($C577,$D577,P$1,$E577),AuxFolhas!$A:$E,5,FALSE),"")</f>
        <v>3280</v>
      </c>
      <c r="Q577">
        <f>IFERROR(VLOOKUP(CONCATENATE($C577,$D577,Q$1,$E577),AuxFolhas!$A:$E,5,FALSE),"")</f>
        <v>3280</v>
      </c>
      <c r="R577">
        <f>IFERROR(VLOOKUP(CONCATENATE($C577,$D577,R$1,$E577),AuxFolhas!$A:$E,5,FALSE),"")</f>
        <v>3280</v>
      </c>
      <c r="S577">
        <f>IFERROR(VLOOKUP(CONCATENATE($C577,$D577,S$1,$E577),AuxFolhas!$A:$E,5,FALSE),"")</f>
        <v>3280</v>
      </c>
      <c r="T577">
        <f>IFERROR(VLOOKUP(CONCATENATE($C577,$D577,T$1,$E577),AuxFolhas!$A:$E,5,FALSE),"")</f>
        <v>3280</v>
      </c>
      <c r="U577">
        <f t="shared" si="35"/>
        <v>1</v>
      </c>
    </row>
    <row r="578" spans="1:21" hidden="1">
      <c r="A578" t="str">
        <f t="shared" si="37"/>
        <v>21.1-23</v>
      </c>
      <c r="B578">
        <f t="shared" si="38"/>
        <v>23</v>
      </c>
      <c r="C578">
        <v>21</v>
      </c>
      <c r="D578" t="s">
        <v>2807</v>
      </c>
      <c r="E578" t="s">
        <v>1162</v>
      </c>
      <c r="F578" t="s">
        <v>1163</v>
      </c>
      <c r="H578">
        <f t="shared" si="36"/>
        <v>16400</v>
      </c>
      <c r="I578" t="str">
        <f>IFERROR(VLOOKUP(CONCATENATE($C578,$D578,I$1,$E578),AuxFolhas!$A:$E,5,FALSE),"")</f>
        <v/>
      </c>
      <c r="J578" t="str">
        <f>IFERROR(VLOOKUP(CONCATENATE($C578,$D578,J$1,$E578),AuxFolhas!$A:$E,5,FALSE),"")</f>
        <v/>
      </c>
      <c r="K578" t="str">
        <f>IFERROR(VLOOKUP(CONCATENATE($C578,$D578,K$1,$E578),AuxFolhas!$A:$E,5,FALSE),"")</f>
        <v/>
      </c>
      <c r="L578" t="str">
        <f>IFERROR(VLOOKUP(CONCATENATE($C578,$D578,L$1,$E578),AuxFolhas!$A:$E,5,FALSE),"")</f>
        <v/>
      </c>
      <c r="M578" t="str">
        <f>IFERROR(VLOOKUP(CONCATENATE($C578,$D578,M$1,$E578),AuxFolhas!$A:$E,5,FALSE),"")</f>
        <v/>
      </c>
      <c r="N578" t="str">
        <f>IFERROR(VLOOKUP(CONCATENATE($C578,$D578,N$1,$E578),AuxFolhas!$A:$E,5,FALSE),"")</f>
        <v/>
      </c>
      <c r="O578" t="str">
        <f>IFERROR(VLOOKUP(CONCATENATE($C578,$D578,O$1,$E578),AuxFolhas!$A:$E,5,FALSE),"")</f>
        <v/>
      </c>
      <c r="P578">
        <f>IFERROR(VLOOKUP(CONCATENATE($C578,$D578,P$1,$E578),AuxFolhas!$A:$E,5,FALSE),"")</f>
        <v>3280</v>
      </c>
      <c r="Q578">
        <f>IFERROR(VLOOKUP(CONCATENATE($C578,$D578,Q$1,$E578),AuxFolhas!$A:$E,5,FALSE),"")</f>
        <v>3280</v>
      </c>
      <c r="R578">
        <f>IFERROR(VLOOKUP(CONCATENATE($C578,$D578,R$1,$E578),AuxFolhas!$A:$E,5,FALSE),"")</f>
        <v>3280</v>
      </c>
      <c r="S578">
        <f>IFERROR(VLOOKUP(CONCATENATE($C578,$D578,S$1,$E578),AuxFolhas!$A:$E,5,FALSE),"")</f>
        <v>3280</v>
      </c>
      <c r="T578">
        <f>IFERROR(VLOOKUP(CONCATENATE($C578,$D578,T$1,$E578),AuxFolhas!$A:$E,5,FALSE),"")</f>
        <v>3280</v>
      </c>
      <c r="U578">
        <f t="shared" ref="U578:U641" si="39">COUNTIF($D:$D,D578)</f>
        <v>1</v>
      </c>
    </row>
    <row r="579" spans="1:21" hidden="1">
      <c r="A579" t="str">
        <f t="shared" si="37"/>
        <v>21.1-24</v>
      </c>
      <c r="B579">
        <f t="shared" si="38"/>
        <v>24</v>
      </c>
      <c r="C579">
        <v>21</v>
      </c>
      <c r="D579" t="s">
        <v>1490</v>
      </c>
      <c r="E579" t="s">
        <v>1162</v>
      </c>
      <c r="F579" t="s">
        <v>1163</v>
      </c>
      <c r="H579">
        <f t="shared" ref="H579:H642" si="40">SUM(I579:T579)</f>
        <v>39360</v>
      </c>
      <c r="I579">
        <f>IFERROR(VLOOKUP(CONCATENATE($C579,$D579,I$1,$E579),AuxFolhas!$A:$E,5,FALSE),"")</f>
        <v>3280</v>
      </c>
      <c r="J579">
        <f>IFERROR(VLOOKUP(CONCATENATE($C579,$D579,J$1,$E579),AuxFolhas!$A:$E,5,FALSE),"")</f>
        <v>3280</v>
      </c>
      <c r="K579">
        <f>IFERROR(VLOOKUP(CONCATENATE($C579,$D579,K$1,$E579),AuxFolhas!$A:$E,5,FALSE),"")</f>
        <v>3280</v>
      </c>
      <c r="L579">
        <f>IFERROR(VLOOKUP(CONCATENATE($C579,$D579,L$1,$E579),AuxFolhas!$A:$E,5,FALSE),"")</f>
        <v>3280</v>
      </c>
      <c r="M579">
        <f>IFERROR(VLOOKUP(CONCATENATE($C579,$D579,M$1,$E579),AuxFolhas!$A:$E,5,FALSE),"")</f>
        <v>3280</v>
      </c>
      <c r="N579">
        <f>IFERROR(VLOOKUP(CONCATENATE($C579,$D579,N$1,$E579),AuxFolhas!$A:$E,5,FALSE),"")</f>
        <v>3280</v>
      </c>
      <c r="O579">
        <f>IFERROR(VLOOKUP(CONCATENATE($C579,$D579,O$1,$E579),AuxFolhas!$A:$E,5,FALSE),"")</f>
        <v>3280</v>
      </c>
      <c r="P579">
        <f>IFERROR(VLOOKUP(CONCATENATE($C579,$D579,P$1,$E579),AuxFolhas!$A:$E,5,FALSE),"")</f>
        <v>3280</v>
      </c>
      <c r="Q579">
        <f>IFERROR(VLOOKUP(CONCATENATE($C579,$D579,Q$1,$E579),AuxFolhas!$A:$E,5,FALSE),"")</f>
        <v>3280</v>
      </c>
      <c r="R579">
        <f>IFERROR(VLOOKUP(CONCATENATE($C579,$D579,R$1,$E579),AuxFolhas!$A:$E,5,FALSE),"")</f>
        <v>3280</v>
      </c>
      <c r="S579">
        <f>IFERROR(VLOOKUP(CONCATENATE($C579,$D579,S$1,$E579),AuxFolhas!$A:$E,5,FALSE),"")</f>
        <v>3280</v>
      </c>
      <c r="T579">
        <f>IFERROR(VLOOKUP(CONCATENATE($C579,$D579,T$1,$E579),AuxFolhas!$A:$E,5,FALSE),"")</f>
        <v>3280</v>
      </c>
      <c r="U579">
        <f t="shared" si="39"/>
        <v>1</v>
      </c>
    </row>
    <row r="580" spans="1:21" hidden="1">
      <c r="A580" t="str">
        <f t="shared" si="37"/>
        <v>21.1-25</v>
      </c>
      <c r="B580">
        <f t="shared" si="38"/>
        <v>25</v>
      </c>
      <c r="C580">
        <v>21</v>
      </c>
      <c r="D580" t="s">
        <v>2769</v>
      </c>
      <c r="E580" t="s">
        <v>1165</v>
      </c>
      <c r="F580" t="s">
        <v>1163</v>
      </c>
      <c r="H580">
        <f t="shared" si="40"/>
        <v>36660</v>
      </c>
      <c r="I580" t="str">
        <f>IFERROR(VLOOKUP(CONCATENATE($C580,$D580,I$1,$E580),AuxFolhas!$A:$E,5,FALSE),"")</f>
        <v/>
      </c>
      <c r="J580" t="str">
        <f>IFERROR(VLOOKUP(CONCATENATE($C580,$D580,J$1,$E580),AuxFolhas!$A:$E,5,FALSE),"")</f>
        <v/>
      </c>
      <c r="K580" t="str">
        <f>IFERROR(VLOOKUP(CONCATENATE($C580,$D580,K$1,$E580),AuxFolhas!$A:$E,5,FALSE),"")</f>
        <v/>
      </c>
      <c r="L580" t="str">
        <f>IFERROR(VLOOKUP(CONCATENATE($C580,$D580,L$1,$E580),AuxFolhas!$A:$E,5,FALSE),"")</f>
        <v/>
      </c>
      <c r="M580" t="str">
        <f>IFERROR(VLOOKUP(CONCATENATE($C580,$D580,M$1,$E580),AuxFolhas!$A:$E,5,FALSE),"")</f>
        <v/>
      </c>
      <c r="N580" t="str">
        <f>IFERROR(VLOOKUP(CONCATENATE($C580,$D580,N$1,$E580),AuxFolhas!$A:$E,5,FALSE),"")</f>
        <v/>
      </c>
      <c r="O580">
        <f>IFERROR(VLOOKUP(CONCATENATE($C580,$D580,O$1,$E580),AuxFolhas!$A:$E,5,FALSE),"")</f>
        <v>6110</v>
      </c>
      <c r="P580">
        <f>IFERROR(VLOOKUP(CONCATENATE($C580,$D580,P$1,$E580),AuxFolhas!$A:$E,5,FALSE),"")</f>
        <v>6110</v>
      </c>
      <c r="Q580">
        <f>IFERROR(VLOOKUP(CONCATENATE($C580,$D580,Q$1,$E580),AuxFolhas!$A:$E,5,FALSE),"")</f>
        <v>6110</v>
      </c>
      <c r="R580">
        <f>IFERROR(VLOOKUP(CONCATENATE($C580,$D580,R$1,$E580),AuxFolhas!$A:$E,5,FALSE),"")</f>
        <v>6110</v>
      </c>
      <c r="S580">
        <f>IFERROR(VLOOKUP(CONCATENATE($C580,$D580,S$1,$E580),AuxFolhas!$A:$E,5,FALSE),"")</f>
        <v>6110</v>
      </c>
      <c r="T580">
        <f>IFERROR(VLOOKUP(CONCATENATE($C580,$D580,T$1,$E580),AuxFolhas!$A:$E,5,FALSE),"")</f>
        <v>6110</v>
      </c>
      <c r="U580">
        <f t="shared" si="39"/>
        <v>1</v>
      </c>
    </row>
    <row r="581" spans="1:21" hidden="1">
      <c r="A581" t="str">
        <f t="shared" si="37"/>
        <v>21.1-26</v>
      </c>
      <c r="B581">
        <f t="shared" si="38"/>
        <v>26</v>
      </c>
      <c r="C581">
        <v>21</v>
      </c>
      <c r="D581" t="s">
        <v>1487</v>
      </c>
      <c r="E581" t="s">
        <v>1117</v>
      </c>
      <c r="F581" t="s">
        <v>1159</v>
      </c>
      <c r="H581">
        <f t="shared" si="40"/>
        <v>3280</v>
      </c>
      <c r="I581">
        <f>IFERROR(VLOOKUP(CONCATENATE($C581,$D581,I$1,$E581),AuxFolhas!$A:$E,5,FALSE),"")</f>
        <v>820</v>
      </c>
      <c r="J581">
        <f>IFERROR(VLOOKUP(CONCATENATE($C581,$D581,J$1,$E581),AuxFolhas!$A:$E,5,FALSE),"")</f>
        <v>820</v>
      </c>
      <c r="K581">
        <f>IFERROR(VLOOKUP(CONCATENATE($C581,$D581,K$1,$E581),AuxFolhas!$A:$E,5,FALSE),"")</f>
        <v>820</v>
      </c>
      <c r="L581">
        <f>IFERROR(VLOOKUP(CONCATENATE($C581,$D581,L$1,$E581),AuxFolhas!$A:$E,5,FALSE),"")</f>
        <v>820</v>
      </c>
      <c r="M581" t="str">
        <f>IFERROR(VLOOKUP(CONCATENATE($C581,$D581,M$1,$E581),AuxFolhas!$A:$E,5,FALSE),"")</f>
        <v/>
      </c>
      <c r="N581" t="str">
        <f>IFERROR(VLOOKUP(CONCATENATE($C581,$D581,N$1,$E581),AuxFolhas!$A:$E,5,FALSE),"")</f>
        <v/>
      </c>
      <c r="O581" t="str">
        <f>IFERROR(VLOOKUP(CONCATENATE($C581,$D581,O$1,$E581),AuxFolhas!$A:$E,5,FALSE),"")</f>
        <v/>
      </c>
      <c r="P581" t="str">
        <f>IFERROR(VLOOKUP(CONCATENATE($C581,$D581,P$1,$E581),AuxFolhas!$A:$E,5,FALSE),"")</f>
        <v/>
      </c>
      <c r="Q581" t="str">
        <f>IFERROR(VLOOKUP(CONCATENATE($C581,$D581,Q$1,$E581),AuxFolhas!$A:$E,5,FALSE),"")</f>
        <v/>
      </c>
      <c r="R581" t="str">
        <f>IFERROR(VLOOKUP(CONCATENATE($C581,$D581,R$1,$E581),AuxFolhas!$A:$E,5,FALSE),"")</f>
        <v/>
      </c>
      <c r="S581" t="str">
        <f>IFERROR(VLOOKUP(CONCATENATE($C581,$D581,S$1,$E581),AuxFolhas!$A:$E,5,FALSE),"")</f>
        <v/>
      </c>
      <c r="T581" t="str">
        <f>IFERROR(VLOOKUP(CONCATENATE($C581,$D581,T$1,$E581),AuxFolhas!$A:$E,5,FALSE),"")</f>
        <v/>
      </c>
      <c r="U581">
        <f t="shared" si="39"/>
        <v>1</v>
      </c>
    </row>
    <row r="582" spans="1:21" hidden="1">
      <c r="A582" t="str">
        <f t="shared" si="37"/>
        <v>21.1-27</v>
      </c>
      <c r="B582">
        <f t="shared" si="38"/>
        <v>27</v>
      </c>
      <c r="C582">
        <v>21</v>
      </c>
      <c r="D582" t="s">
        <v>2433</v>
      </c>
      <c r="E582" t="s">
        <v>1117</v>
      </c>
      <c r="F582" t="s">
        <v>1159</v>
      </c>
      <c r="H582">
        <f t="shared" si="40"/>
        <v>6560</v>
      </c>
      <c r="I582" t="str">
        <f>IFERROR(VLOOKUP(CONCATENATE($C582,$D582,I$1,$E582),AuxFolhas!$A:$E,5,FALSE),"")</f>
        <v/>
      </c>
      <c r="J582" t="str">
        <f>IFERROR(VLOOKUP(CONCATENATE($C582,$D582,J$1,$E582),AuxFolhas!$A:$E,5,FALSE),"")</f>
        <v/>
      </c>
      <c r="K582" t="str">
        <f>IFERROR(VLOOKUP(CONCATENATE($C582,$D582,K$1,$E582),AuxFolhas!$A:$E,5,FALSE),"")</f>
        <v/>
      </c>
      <c r="L582" t="str">
        <f>IFERROR(VLOOKUP(CONCATENATE($C582,$D582,L$1,$E582),AuxFolhas!$A:$E,5,FALSE),"")</f>
        <v/>
      </c>
      <c r="M582">
        <f>IFERROR(VLOOKUP(CONCATENATE($C582,$D582,M$1,$E582),AuxFolhas!$A:$E,5,FALSE),"")</f>
        <v>820</v>
      </c>
      <c r="N582">
        <f>IFERROR(VLOOKUP(CONCATENATE($C582,$D582,N$1,$E582),AuxFolhas!$A:$E,5,FALSE),"")</f>
        <v>820</v>
      </c>
      <c r="O582">
        <f>IFERROR(VLOOKUP(CONCATENATE($C582,$D582,O$1,$E582),AuxFolhas!$A:$E,5,FALSE),"")</f>
        <v>820</v>
      </c>
      <c r="P582">
        <f>IFERROR(VLOOKUP(CONCATENATE($C582,$D582,P$1,$E582),AuxFolhas!$A:$E,5,FALSE),"")</f>
        <v>820</v>
      </c>
      <c r="Q582">
        <f>IFERROR(VLOOKUP(CONCATENATE($C582,$D582,Q$1,$E582),AuxFolhas!$A:$E,5,FALSE),"")</f>
        <v>820</v>
      </c>
      <c r="R582">
        <f>IFERROR(VLOOKUP(CONCATENATE($C582,$D582,R$1,$E582),AuxFolhas!$A:$E,5,FALSE),"")</f>
        <v>820</v>
      </c>
      <c r="S582">
        <f>IFERROR(VLOOKUP(CONCATENATE($C582,$D582,S$1,$E582),AuxFolhas!$A:$E,5,FALSE),"")</f>
        <v>820</v>
      </c>
      <c r="T582">
        <f>IFERROR(VLOOKUP(CONCATENATE($C582,$D582,T$1,$E582),AuxFolhas!$A:$E,5,FALSE),"")</f>
        <v>820</v>
      </c>
      <c r="U582">
        <f t="shared" si="39"/>
        <v>1</v>
      </c>
    </row>
    <row r="583" spans="1:21" hidden="1">
      <c r="A583" t="str">
        <f t="shared" si="37"/>
        <v>21.1-28</v>
      </c>
      <c r="B583">
        <f t="shared" si="38"/>
        <v>28</v>
      </c>
      <c r="C583">
        <v>21</v>
      </c>
      <c r="D583" t="s">
        <v>1504</v>
      </c>
      <c r="E583" t="s">
        <v>1115</v>
      </c>
      <c r="F583" t="s">
        <v>1159</v>
      </c>
      <c r="H583">
        <f t="shared" si="40"/>
        <v>93000</v>
      </c>
      <c r="I583">
        <f>IFERROR(VLOOKUP(CONCATENATE($C583,$D583,I$1,$E583),AuxFolhas!$A:$E,5,FALSE),"")</f>
        <v>7750</v>
      </c>
      <c r="J583">
        <f>IFERROR(VLOOKUP(CONCATENATE($C583,$D583,J$1,$E583),AuxFolhas!$A:$E,5,FALSE),"")</f>
        <v>7750</v>
      </c>
      <c r="K583">
        <f>IFERROR(VLOOKUP(CONCATENATE($C583,$D583,K$1,$E583),AuxFolhas!$A:$E,5,FALSE),"")</f>
        <v>7750</v>
      </c>
      <c r="L583">
        <f>IFERROR(VLOOKUP(CONCATENATE($C583,$D583,L$1,$E583),AuxFolhas!$A:$E,5,FALSE),"")</f>
        <v>7750</v>
      </c>
      <c r="M583">
        <f>IFERROR(VLOOKUP(CONCATENATE($C583,$D583,M$1,$E583),AuxFolhas!$A:$E,5,FALSE),"")</f>
        <v>7750</v>
      </c>
      <c r="N583">
        <f>IFERROR(VLOOKUP(CONCATENATE($C583,$D583,N$1,$E583),AuxFolhas!$A:$E,5,FALSE),"")</f>
        <v>7750</v>
      </c>
      <c r="O583">
        <f>IFERROR(VLOOKUP(CONCATENATE($C583,$D583,O$1,$E583),AuxFolhas!$A:$E,5,FALSE),"")</f>
        <v>7750</v>
      </c>
      <c r="P583">
        <f>IFERROR(VLOOKUP(CONCATENATE($C583,$D583,P$1,$E583),AuxFolhas!$A:$E,5,FALSE),"")</f>
        <v>7750</v>
      </c>
      <c r="Q583">
        <f>IFERROR(VLOOKUP(CONCATENATE($C583,$D583,Q$1,$E583),AuxFolhas!$A:$E,5,FALSE),"")</f>
        <v>7750</v>
      </c>
      <c r="R583">
        <f>IFERROR(VLOOKUP(CONCATENATE($C583,$D583,R$1,$E583),AuxFolhas!$A:$E,5,FALSE),"")</f>
        <v>7750</v>
      </c>
      <c r="S583">
        <f>IFERROR(VLOOKUP(CONCATENATE($C583,$D583,S$1,$E583),AuxFolhas!$A:$E,5,FALSE),"")</f>
        <v>7750</v>
      </c>
      <c r="T583">
        <f>IFERROR(VLOOKUP(CONCATENATE($C583,$D583,T$1,$E583),AuxFolhas!$A:$E,5,FALSE),"")</f>
        <v>7750</v>
      </c>
      <c r="U583">
        <f t="shared" si="39"/>
        <v>1</v>
      </c>
    </row>
    <row r="584" spans="1:21" hidden="1">
      <c r="A584" t="str">
        <f t="shared" si="37"/>
        <v>21.1-29</v>
      </c>
      <c r="B584">
        <f t="shared" si="38"/>
        <v>29</v>
      </c>
      <c r="C584">
        <v>21</v>
      </c>
      <c r="D584" t="s">
        <v>1488</v>
      </c>
      <c r="E584" t="s">
        <v>1113</v>
      </c>
      <c r="F584" t="s">
        <v>1159</v>
      </c>
      <c r="H584">
        <f t="shared" si="40"/>
        <v>2800</v>
      </c>
      <c r="I584">
        <f>IFERROR(VLOOKUP(CONCATENATE($C584,$D584,I$1,$E584),AuxFolhas!$A:$E,5,FALSE),"")</f>
        <v>2800</v>
      </c>
      <c r="J584" t="str">
        <f>IFERROR(VLOOKUP(CONCATENATE($C584,$D584,J$1,$E584),AuxFolhas!$A:$E,5,FALSE),"")</f>
        <v/>
      </c>
      <c r="K584" t="str">
        <f>IFERROR(VLOOKUP(CONCATENATE($C584,$D584,K$1,$E584),AuxFolhas!$A:$E,5,FALSE),"")</f>
        <v/>
      </c>
      <c r="L584" t="str">
        <f>IFERROR(VLOOKUP(CONCATENATE($C584,$D584,L$1,$E584),AuxFolhas!$A:$E,5,FALSE),"")</f>
        <v/>
      </c>
      <c r="M584" t="str">
        <f>IFERROR(VLOOKUP(CONCATENATE($C584,$D584,M$1,$E584),AuxFolhas!$A:$E,5,FALSE),"")</f>
        <v/>
      </c>
      <c r="N584" t="str">
        <f>IFERROR(VLOOKUP(CONCATENATE($C584,$D584,N$1,$E584),AuxFolhas!$A:$E,5,FALSE),"")</f>
        <v/>
      </c>
      <c r="O584" t="str">
        <f>IFERROR(VLOOKUP(CONCATENATE($C584,$D584,O$1,$E584),AuxFolhas!$A:$E,5,FALSE),"")</f>
        <v/>
      </c>
      <c r="P584" t="str">
        <f>IFERROR(VLOOKUP(CONCATENATE($C584,$D584,P$1,$E584),AuxFolhas!$A:$E,5,FALSE),"")</f>
        <v/>
      </c>
      <c r="Q584" t="str">
        <f>IFERROR(VLOOKUP(CONCATENATE($C584,$D584,Q$1,$E584),AuxFolhas!$A:$E,5,FALSE),"")</f>
        <v/>
      </c>
      <c r="R584" t="str">
        <f>IFERROR(VLOOKUP(CONCATENATE($C584,$D584,R$1,$E584),AuxFolhas!$A:$E,5,FALSE),"")</f>
        <v/>
      </c>
      <c r="S584" t="str">
        <f>IFERROR(VLOOKUP(CONCATENATE($C584,$D584,S$1,$E584),AuxFolhas!$A:$E,5,FALSE),"")</f>
        <v/>
      </c>
      <c r="T584" t="str">
        <f>IFERROR(VLOOKUP(CONCATENATE($C584,$D584,T$1,$E584),AuxFolhas!$A:$E,5,FALSE),"")</f>
        <v/>
      </c>
      <c r="U584">
        <f t="shared" si="39"/>
        <v>1</v>
      </c>
    </row>
    <row r="585" spans="1:21">
      <c r="A585" t="str">
        <f t="shared" si="37"/>
        <v>21.1-30</v>
      </c>
      <c r="B585">
        <f t="shared" si="38"/>
        <v>30</v>
      </c>
      <c r="C585">
        <v>21</v>
      </c>
      <c r="D585" t="s">
        <v>2434</v>
      </c>
      <c r="E585" t="s">
        <v>1113</v>
      </c>
      <c r="F585" t="s">
        <v>1159</v>
      </c>
      <c r="H585">
        <f t="shared" si="40"/>
        <v>30800</v>
      </c>
      <c r="I585" t="str">
        <f>IFERROR(VLOOKUP(CONCATENATE($C585,$D585,I$1,$E585),AuxFolhas!$A:$E,5,FALSE),"")</f>
        <v/>
      </c>
      <c r="J585">
        <f>IFERROR(VLOOKUP(CONCATENATE($C585,$D585,J$1,$E585),AuxFolhas!$A:$E,5,FALSE),"")</f>
        <v>2800</v>
      </c>
      <c r="K585">
        <f>IFERROR(VLOOKUP(CONCATENATE($C585,$D585,K$1,$E585),AuxFolhas!$A:$E,5,FALSE),"")</f>
        <v>2800</v>
      </c>
      <c r="L585">
        <f>IFERROR(VLOOKUP(CONCATENATE($C585,$D585,L$1,$E585),AuxFolhas!$A:$E,5,FALSE),"")</f>
        <v>2800</v>
      </c>
      <c r="M585">
        <f>IFERROR(VLOOKUP(CONCATENATE($C585,$D585,M$1,$E585),AuxFolhas!$A:$E,5,FALSE),"")</f>
        <v>2800</v>
      </c>
      <c r="N585">
        <f>IFERROR(VLOOKUP(CONCATENATE($C585,$D585,N$1,$E585),AuxFolhas!$A:$E,5,FALSE),"")</f>
        <v>2800</v>
      </c>
      <c r="O585">
        <f>IFERROR(VLOOKUP(CONCATENATE($C585,$D585,O$1,$E585),AuxFolhas!$A:$E,5,FALSE),"")</f>
        <v>2800</v>
      </c>
      <c r="P585">
        <f>IFERROR(VLOOKUP(CONCATENATE($C585,$D585,P$1,$E585),AuxFolhas!$A:$E,5,FALSE),"")</f>
        <v>2800</v>
      </c>
      <c r="Q585">
        <f>IFERROR(VLOOKUP(CONCATENATE($C585,$D585,Q$1,$E585),AuxFolhas!$A:$E,5,FALSE),"")</f>
        <v>2800</v>
      </c>
      <c r="R585">
        <f>IFERROR(VLOOKUP(CONCATENATE($C585,$D585,R$1,$E585),AuxFolhas!$A:$E,5,FALSE),"")</f>
        <v>2800</v>
      </c>
      <c r="S585">
        <f>IFERROR(VLOOKUP(CONCATENATE($C585,$D585,S$1,$E585),AuxFolhas!$A:$E,5,FALSE),"")</f>
        <v>2800</v>
      </c>
      <c r="T585">
        <f>IFERROR(VLOOKUP(CONCATENATE($C585,$D585,T$1,$E585),AuxFolhas!$A:$E,5,FALSE),"")</f>
        <v>2800</v>
      </c>
      <c r="U585">
        <f t="shared" si="39"/>
        <v>1</v>
      </c>
    </row>
    <row r="586" spans="1:21" hidden="1">
      <c r="A586" t="str">
        <f t="shared" si="37"/>
        <v>22.1-1</v>
      </c>
      <c r="B586">
        <f t="shared" si="38"/>
        <v>1</v>
      </c>
      <c r="C586">
        <v>22</v>
      </c>
      <c r="D586" t="s">
        <v>2175</v>
      </c>
      <c r="E586" t="s">
        <v>1112</v>
      </c>
      <c r="F586" t="s">
        <v>1163</v>
      </c>
      <c r="H586">
        <f t="shared" si="40"/>
        <v>7200</v>
      </c>
      <c r="I586">
        <f>IFERROR(VLOOKUP(CONCATENATE($C586,$D586,I$1,$E586),AuxFolhas!$A:$E,5,FALSE),"")</f>
        <v>600</v>
      </c>
      <c r="J586">
        <f>IFERROR(VLOOKUP(CONCATENATE($C586,$D586,J$1,$E586),AuxFolhas!$A:$E,5,FALSE),"")</f>
        <v>600</v>
      </c>
      <c r="K586">
        <f>IFERROR(VLOOKUP(CONCATENATE($C586,$D586,K$1,$E586),AuxFolhas!$A:$E,5,FALSE),"")</f>
        <v>600</v>
      </c>
      <c r="L586">
        <f>IFERROR(VLOOKUP(CONCATENATE($C586,$D586,L$1,$E586),AuxFolhas!$A:$E,5,FALSE),"")</f>
        <v>600</v>
      </c>
      <c r="M586">
        <f>IFERROR(VLOOKUP(CONCATENATE($C586,$D586,M$1,$E586),AuxFolhas!$A:$E,5,FALSE),"")</f>
        <v>600</v>
      </c>
      <c r="N586">
        <f>IFERROR(VLOOKUP(CONCATENATE($C586,$D586,N$1,$E586),AuxFolhas!$A:$E,5,FALSE),"")</f>
        <v>600</v>
      </c>
      <c r="O586">
        <f>IFERROR(VLOOKUP(CONCATENATE($C586,$D586,O$1,$E586),AuxFolhas!$A:$E,5,FALSE),"")</f>
        <v>600</v>
      </c>
      <c r="P586">
        <f>IFERROR(VLOOKUP(CONCATENATE($C586,$D586,P$1,$E586),AuxFolhas!$A:$E,5,FALSE),"")</f>
        <v>600</v>
      </c>
      <c r="Q586">
        <f>IFERROR(VLOOKUP(CONCATENATE($C586,$D586,Q$1,$E586),AuxFolhas!$A:$E,5,FALSE),"")</f>
        <v>600</v>
      </c>
      <c r="R586">
        <f>IFERROR(VLOOKUP(CONCATENATE($C586,$D586,R$1,$E586),AuxFolhas!$A:$E,5,FALSE),"")</f>
        <v>600</v>
      </c>
      <c r="S586">
        <f>IFERROR(VLOOKUP(CONCATENATE($C586,$D586,S$1,$E586),AuxFolhas!$A:$E,5,FALSE),"")</f>
        <v>600</v>
      </c>
      <c r="T586">
        <f>IFERROR(VLOOKUP(CONCATENATE($C586,$D586,T$1,$E586),AuxFolhas!$A:$E,5,FALSE),"")</f>
        <v>600</v>
      </c>
      <c r="U586">
        <f t="shared" si="39"/>
        <v>1</v>
      </c>
    </row>
    <row r="587" spans="1:21" hidden="1">
      <c r="A587" t="str">
        <f t="shared" si="37"/>
        <v>22.1-2</v>
      </c>
      <c r="B587">
        <f t="shared" si="38"/>
        <v>2</v>
      </c>
      <c r="C587">
        <v>22</v>
      </c>
      <c r="D587" t="s">
        <v>3763</v>
      </c>
      <c r="E587" t="s">
        <v>1112</v>
      </c>
      <c r="F587" t="s">
        <v>1163</v>
      </c>
      <c r="H587">
        <f t="shared" si="40"/>
        <v>600</v>
      </c>
      <c r="I587" t="str">
        <f>IFERROR(VLOOKUP(CONCATENATE($C587,$D587,I$1,$E587),AuxFolhas!$A:$E,5,FALSE),"")</f>
        <v/>
      </c>
      <c r="J587" t="str">
        <f>IFERROR(VLOOKUP(CONCATENATE($C587,$D587,J$1,$E587),AuxFolhas!$A:$E,5,FALSE),"")</f>
        <v/>
      </c>
      <c r="K587" t="str">
        <f>IFERROR(VLOOKUP(CONCATENATE($C587,$D587,K$1,$E587),AuxFolhas!$A:$E,5,FALSE),"")</f>
        <v/>
      </c>
      <c r="L587" t="str">
        <f>IFERROR(VLOOKUP(CONCATENATE($C587,$D587,L$1,$E587),AuxFolhas!$A:$E,5,FALSE),"")</f>
        <v/>
      </c>
      <c r="M587" t="str">
        <f>IFERROR(VLOOKUP(CONCATENATE($C587,$D587,M$1,$E587),AuxFolhas!$A:$E,5,FALSE),"")</f>
        <v/>
      </c>
      <c r="N587" t="str">
        <f>IFERROR(VLOOKUP(CONCATENATE($C587,$D587,N$1,$E587),AuxFolhas!$A:$E,5,FALSE),"")</f>
        <v/>
      </c>
      <c r="O587" t="str">
        <f>IFERROR(VLOOKUP(CONCATENATE($C587,$D587,O$1,$E587),AuxFolhas!$A:$E,5,FALSE),"")</f>
        <v/>
      </c>
      <c r="P587" t="str">
        <f>IFERROR(VLOOKUP(CONCATENATE($C587,$D587,P$1,$E587),AuxFolhas!$A:$E,5,FALSE),"")</f>
        <v/>
      </c>
      <c r="Q587" t="str">
        <f>IFERROR(VLOOKUP(CONCATENATE($C587,$D587,Q$1,$E587),AuxFolhas!$A:$E,5,FALSE),"")</f>
        <v/>
      </c>
      <c r="R587" t="str">
        <f>IFERROR(VLOOKUP(CONCATENATE($C587,$D587,R$1,$E587),AuxFolhas!$A:$E,5,FALSE),"")</f>
        <v/>
      </c>
      <c r="S587" t="str">
        <f>IFERROR(VLOOKUP(CONCATENATE($C587,$D587,S$1,$E587),AuxFolhas!$A:$E,5,FALSE),"")</f>
        <v/>
      </c>
      <c r="T587">
        <f>IFERROR(VLOOKUP(CONCATENATE($C587,$D587,T$1,$E587),AuxFolhas!$A:$E,5,FALSE),"")</f>
        <v>600</v>
      </c>
      <c r="U587">
        <f t="shared" si="39"/>
        <v>1</v>
      </c>
    </row>
    <row r="588" spans="1:21" hidden="1">
      <c r="A588" t="str">
        <f t="shared" si="37"/>
        <v>22.1-3</v>
      </c>
      <c r="B588">
        <f t="shared" si="38"/>
        <v>3</v>
      </c>
      <c r="C588">
        <v>22</v>
      </c>
      <c r="D588" t="s">
        <v>2176</v>
      </c>
      <c r="E588" t="s">
        <v>1112</v>
      </c>
      <c r="F588" t="s">
        <v>1163</v>
      </c>
      <c r="H588">
        <f t="shared" si="40"/>
        <v>7200</v>
      </c>
      <c r="I588">
        <f>IFERROR(VLOOKUP(CONCATENATE($C588,$D588,I$1,$E588),AuxFolhas!$A:$E,5,FALSE),"")</f>
        <v>600</v>
      </c>
      <c r="J588">
        <f>IFERROR(VLOOKUP(CONCATENATE($C588,$D588,J$1,$E588),AuxFolhas!$A:$E,5,FALSE),"")</f>
        <v>600</v>
      </c>
      <c r="K588">
        <f>IFERROR(VLOOKUP(CONCATENATE($C588,$D588,K$1,$E588),AuxFolhas!$A:$E,5,FALSE),"")</f>
        <v>600</v>
      </c>
      <c r="L588">
        <f>IFERROR(VLOOKUP(CONCATENATE($C588,$D588,L$1,$E588),AuxFolhas!$A:$E,5,FALSE),"")</f>
        <v>600</v>
      </c>
      <c r="M588">
        <f>IFERROR(VLOOKUP(CONCATENATE($C588,$D588,M$1,$E588),AuxFolhas!$A:$E,5,FALSE),"")</f>
        <v>600</v>
      </c>
      <c r="N588">
        <f>IFERROR(VLOOKUP(CONCATENATE($C588,$D588,N$1,$E588),AuxFolhas!$A:$E,5,FALSE),"")</f>
        <v>600</v>
      </c>
      <c r="O588">
        <f>IFERROR(VLOOKUP(CONCATENATE($C588,$D588,O$1,$E588),AuxFolhas!$A:$E,5,FALSE),"")</f>
        <v>600</v>
      </c>
      <c r="P588">
        <f>IFERROR(VLOOKUP(CONCATENATE($C588,$D588,P$1,$E588),AuxFolhas!$A:$E,5,FALSE),"")</f>
        <v>600</v>
      </c>
      <c r="Q588">
        <f>IFERROR(VLOOKUP(CONCATENATE($C588,$D588,Q$1,$E588),AuxFolhas!$A:$E,5,FALSE),"")</f>
        <v>600</v>
      </c>
      <c r="R588">
        <f>IFERROR(VLOOKUP(CONCATENATE($C588,$D588,R$1,$E588),AuxFolhas!$A:$E,5,FALSE),"")</f>
        <v>600</v>
      </c>
      <c r="S588">
        <f>IFERROR(VLOOKUP(CONCATENATE($C588,$D588,S$1,$E588),AuxFolhas!$A:$E,5,FALSE),"")</f>
        <v>600</v>
      </c>
      <c r="T588">
        <f>IFERROR(VLOOKUP(CONCATENATE($C588,$D588,T$1,$E588),AuxFolhas!$A:$E,5,FALSE),"")</f>
        <v>600</v>
      </c>
      <c r="U588">
        <f t="shared" si="39"/>
        <v>1</v>
      </c>
    </row>
    <row r="589" spans="1:21" hidden="1">
      <c r="A589" t="str">
        <f t="shared" si="37"/>
        <v>22.1-4</v>
      </c>
      <c r="B589">
        <f t="shared" si="38"/>
        <v>4</v>
      </c>
      <c r="C589">
        <v>22</v>
      </c>
      <c r="D589" t="s">
        <v>1508</v>
      </c>
      <c r="E589" t="s">
        <v>1112</v>
      </c>
      <c r="F589" t="s">
        <v>1163</v>
      </c>
      <c r="H589">
        <f t="shared" si="40"/>
        <v>7200</v>
      </c>
      <c r="I589">
        <f>IFERROR(VLOOKUP(CONCATENATE($C589,$D589,I$1,$E589),AuxFolhas!$A:$E,5,FALSE),"")</f>
        <v>600</v>
      </c>
      <c r="J589">
        <f>IFERROR(VLOOKUP(CONCATENATE($C589,$D589,J$1,$E589),AuxFolhas!$A:$E,5,FALSE),"")</f>
        <v>600</v>
      </c>
      <c r="K589">
        <f>IFERROR(VLOOKUP(CONCATENATE($C589,$D589,K$1,$E589),AuxFolhas!$A:$E,5,FALSE),"")</f>
        <v>600</v>
      </c>
      <c r="L589">
        <f>IFERROR(VLOOKUP(CONCATENATE($C589,$D589,L$1,$E589),AuxFolhas!$A:$E,5,FALSE),"")</f>
        <v>600</v>
      </c>
      <c r="M589">
        <f>IFERROR(VLOOKUP(CONCATENATE($C589,$D589,M$1,$E589),AuxFolhas!$A:$E,5,FALSE),"")</f>
        <v>600</v>
      </c>
      <c r="N589">
        <f>IFERROR(VLOOKUP(CONCATENATE($C589,$D589,N$1,$E589),AuxFolhas!$A:$E,5,FALSE),"")</f>
        <v>600</v>
      </c>
      <c r="O589">
        <f>IFERROR(VLOOKUP(CONCATENATE($C589,$D589,O$1,$E589),AuxFolhas!$A:$E,5,FALSE),"")</f>
        <v>600</v>
      </c>
      <c r="P589">
        <f>IFERROR(VLOOKUP(CONCATENATE($C589,$D589,P$1,$E589),AuxFolhas!$A:$E,5,FALSE),"")</f>
        <v>600</v>
      </c>
      <c r="Q589">
        <f>IFERROR(VLOOKUP(CONCATENATE($C589,$D589,Q$1,$E589),AuxFolhas!$A:$E,5,FALSE),"")</f>
        <v>600</v>
      </c>
      <c r="R589">
        <f>IFERROR(VLOOKUP(CONCATENATE($C589,$D589,R$1,$E589),AuxFolhas!$A:$E,5,FALSE),"")</f>
        <v>600</v>
      </c>
      <c r="S589">
        <f>IFERROR(VLOOKUP(CONCATENATE($C589,$D589,S$1,$E589),AuxFolhas!$A:$E,5,FALSE),"")</f>
        <v>600</v>
      </c>
      <c r="T589">
        <f>IFERROR(VLOOKUP(CONCATENATE($C589,$D589,T$1,$E589),AuxFolhas!$A:$E,5,FALSE),"")</f>
        <v>600</v>
      </c>
      <c r="U589">
        <f t="shared" si="39"/>
        <v>1</v>
      </c>
    </row>
    <row r="590" spans="1:21" hidden="1">
      <c r="A590" t="str">
        <f t="shared" si="37"/>
        <v>22.1-5</v>
      </c>
      <c r="B590">
        <f t="shared" si="38"/>
        <v>5</v>
      </c>
      <c r="C590">
        <v>22</v>
      </c>
      <c r="D590" t="s">
        <v>3764</v>
      </c>
      <c r="E590" t="s">
        <v>1112</v>
      </c>
      <c r="F590" t="s">
        <v>1163</v>
      </c>
      <c r="H590">
        <f t="shared" si="40"/>
        <v>600</v>
      </c>
      <c r="I590" t="str">
        <f>IFERROR(VLOOKUP(CONCATENATE($C590,$D590,I$1,$E590),AuxFolhas!$A:$E,5,FALSE),"")</f>
        <v/>
      </c>
      <c r="J590" t="str">
        <f>IFERROR(VLOOKUP(CONCATENATE($C590,$D590,J$1,$E590),AuxFolhas!$A:$E,5,FALSE),"")</f>
        <v/>
      </c>
      <c r="K590" t="str">
        <f>IFERROR(VLOOKUP(CONCATENATE($C590,$D590,K$1,$E590),AuxFolhas!$A:$E,5,FALSE),"")</f>
        <v/>
      </c>
      <c r="L590" t="str">
        <f>IFERROR(VLOOKUP(CONCATENATE($C590,$D590,L$1,$E590),AuxFolhas!$A:$E,5,FALSE),"")</f>
        <v/>
      </c>
      <c r="M590" t="str">
        <f>IFERROR(VLOOKUP(CONCATENATE($C590,$D590,M$1,$E590),AuxFolhas!$A:$E,5,FALSE),"")</f>
        <v/>
      </c>
      <c r="N590" t="str">
        <f>IFERROR(VLOOKUP(CONCATENATE($C590,$D590,N$1,$E590),AuxFolhas!$A:$E,5,FALSE),"")</f>
        <v/>
      </c>
      <c r="O590" t="str">
        <f>IFERROR(VLOOKUP(CONCATENATE($C590,$D590,O$1,$E590),AuxFolhas!$A:$E,5,FALSE),"")</f>
        <v/>
      </c>
      <c r="P590" t="str">
        <f>IFERROR(VLOOKUP(CONCATENATE($C590,$D590,P$1,$E590),AuxFolhas!$A:$E,5,FALSE),"")</f>
        <v/>
      </c>
      <c r="Q590" t="str">
        <f>IFERROR(VLOOKUP(CONCATENATE($C590,$D590,Q$1,$E590),AuxFolhas!$A:$E,5,FALSE),"")</f>
        <v/>
      </c>
      <c r="R590" t="str">
        <f>IFERROR(VLOOKUP(CONCATENATE($C590,$D590,R$1,$E590),AuxFolhas!$A:$E,5,FALSE),"")</f>
        <v/>
      </c>
      <c r="S590" t="str">
        <f>IFERROR(VLOOKUP(CONCATENATE($C590,$D590,S$1,$E590),AuxFolhas!$A:$E,5,FALSE),"")</f>
        <v/>
      </c>
      <c r="T590">
        <f>IFERROR(VLOOKUP(CONCATENATE($C590,$D590,T$1,$E590),AuxFolhas!$A:$E,5,FALSE),"")</f>
        <v>600</v>
      </c>
      <c r="U590">
        <f t="shared" si="39"/>
        <v>1</v>
      </c>
    </row>
    <row r="591" spans="1:21" hidden="1">
      <c r="A591" t="str">
        <f t="shared" si="37"/>
        <v>22.1-6</v>
      </c>
      <c r="B591">
        <f t="shared" si="38"/>
        <v>6</v>
      </c>
      <c r="C591">
        <v>22</v>
      </c>
      <c r="D591" t="s">
        <v>1509</v>
      </c>
      <c r="E591" t="s">
        <v>1112</v>
      </c>
      <c r="F591" t="s">
        <v>1163</v>
      </c>
      <c r="H591">
        <f t="shared" si="40"/>
        <v>1200</v>
      </c>
      <c r="I591">
        <f>IFERROR(VLOOKUP(CONCATENATE($C591,$D591,I$1,$E591),AuxFolhas!$A:$E,5,FALSE),"")</f>
        <v>600</v>
      </c>
      <c r="J591">
        <f>IFERROR(VLOOKUP(CONCATENATE($C591,$D591,J$1,$E591),AuxFolhas!$A:$E,5,FALSE),"")</f>
        <v>600</v>
      </c>
      <c r="K591" t="str">
        <f>IFERROR(VLOOKUP(CONCATENATE($C591,$D591,K$1,$E591),AuxFolhas!$A:$E,5,FALSE),"")</f>
        <v/>
      </c>
      <c r="L591" t="str">
        <f>IFERROR(VLOOKUP(CONCATENATE($C591,$D591,L$1,$E591),AuxFolhas!$A:$E,5,FALSE),"")</f>
        <v/>
      </c>
      <c r="M591" t="str">
        <f>IFERROR(VLOOKUP(CONCATENATE($C591,$D591,M$1,$E591),AuxFolhas!$A:$E,5,FALSE),"")</f>
        <v/>
      </c>
      <c r="N591" t="str">
        <f>IFERROR(VLOOKUP(CONCATENATE($C591,$D591,N$1,$E591),AuxFolhas!$A:$E,5,FALSE),"")</f>
        <v/>
      </c>
      <c r="O591" t="str">
        <f>IFERROR(VLOOKUP(CONCATENATE($C591,$D591,O$1,$E591),AuxFolhas!$A:$E,5,FALSE),"")</f>
        <v/>
      </c>
      <c r="P591" t="str">
        <f>IFERROR(VLOOKUP(CONCATENATE($C591,$D591,P$1,$E591),AuxFolhas!$A:$E,5,FALSE),"")</f>
        <v/>
      </c>
      <c r="Q591" t="str">
        <f>IFERROR(VLOOKUP(CONCATENATE($C591,$D591,Q$1,$E591),AuxFolhas!$A:$E,5,FALSE),"")</f>
        <v/>
      </c>
      <c r="R591" t="str">
        <f>IFERROR(VLOOKUP(CONCATENATE($C591,$D591,R$1,$E591),AuxFolhas!$A:$E,5,FALSE),"")</f>
        <v/>
      </c>
      <c r="S591" t="str">
        <f>IFERROR(VLOOKUP(CONCATENATE($C591,$D591,S$1,$E591),AuxFolhas!$A:$E,5,FALSE),"")</f>
        <v/>
      </c>
      <c r="T591" t="str">
        <f>IFERROR(VLOOKUP(CONCATENATE($C591,$D591,T$1,$E591),AuxFolhas!$A:$E,5,FALSE),"")</f>
        <v/>
      </c>
      <c r="U591">
        <f t="shared" si="39"/>
        <v>1</v>
      </c>
    </row>
    <row r="592" spans="1:21" hidden="1">
      <c r="A592" t="str">
        <f t="shared" si="37"/>
        <v>22.1-7</v>
      </c>
      <c r="B592">
        <f t="shared" si="38"/>
        <v>7</v>
      </c>
      <c r="C592">
        <v>22</v>
      </c>
      <c r="D592" t="s">
        <v>3765</v>
      </c>
      <c r="E592" t="s">
        <v>1112</v>
      </c>
      <c r="F592" t="s">
        <v>1163</v>
      </c>
      <c r="H592">
        <f t="shared" si="40"/>
        <v>600</v>
      </c>
      <c r="I592" t="str">
        <f>IFERROR(VLOOKUP(CONCATENATE($C592,$D592,I$1,$E592),AuxFolhas!$A:$E,5,FALSE),"")</f>
        <v/>
      </c>
      <c r="J592" t="str">
        <f>IFERROR(VLOOKUP(CONCATENATE($C592,$D592,J$1,$E592),AuxFolhas!$A:$E,5,FALSE),"")</f>
        <v/>
      </c>
      <c r="K592" t="str">
        <f>IFERROR(VLOOKUP(CONCATENATE($C592,$D592,K$1,$E592),AuxFolhas!$A:$E,5,FALSE),"")</f>
        <v/>
      </c>
      <c r="L592" t="str">
        <f>IFERROR(VLOOKUP(CONCATENATE($C592,$D592,L$1,$E592),AuxFolhas!$A:$E,5,FALSE),"")</f>
        <v/>
      </c>
      <c r="M592" t="str">
        <f>IFERROR(VLOOKUP(CONCATENATE($C592,$D592,M$1,$E592),AuxFolhas!$A:$E,5,FALSE),"")</f>
        <v/>
      </c>
      <c r="N592" t="str">
        <f>IFERROR(VLOOKUP(CONCATENATE($C592,$D592,N$1,$E592),AuxFolhas!$A:$E,5,FALSE),"")</f>
        <v/>
      </c>
      <c r="O592" t="str">
        <f>IFERROR(VLOOKUP(CONCATENATE($C592,$D592,O$1,$E592),AuxFolhas!$A:$E,5,FALSE),"")</f>
        <v/>
      </c>
      <c r="P592" t="str">
        <f>IFERROR(VLOOKUP(CONCATENATE($C592,$D592,P$1,$E592),AuxFolhas!$A:$E,5,FALSE),"")</f>
        <v/>
      </c>
      <c r="Q592" t="str">
        <f>IFERROR(VLOOKUP(CONCATENATE($C592,$D592,Q$1,$E592),AuxFolhas!$A:$E,5,FALSE),"")</f>
        <v/>
      </c>
      <c r="R592" t="str">
        <f>IFERROR(VLOOKUP(CONCATENATE($C592,$D592,R$1,$E592),AuxFolhas!$A:$E,5,FALSE),"")</f>
        <v/>
      </c>
      <c r="S592" t="str">
        <f>IFERROR(VLOOKUP(CONCATENATE($C592,$D592,S$1,$E592),AuxFolhas!$A:$E,5,FALSE),"")</f>
        <v/>
      </c>
      <c r="T592">
        <f>IFERROR(VLOOKUP(CONCATENATE($C592,$D592,T$1,$E592),AuxFolhas!$A:$E,5,FALSE),"")</f>
        <v>600</v>
      </c>
      <c r="U592">
        <f t="shared" si="39"/>
        <v>1</v>
      </c>
    </row>
    <row r="593" spans="1:21" hidden="1">
      <c r="A593" t="str">
        <f t="shared" si="37"/>
        <v>22.1-8</v>
      </c>
      <c r="B593">
        <f t="shared" si="38"/>
        <v>8</v>
      </c>
      <c r="C593">
        <v>22</v>
      </c>
      <c r="D593" t="s">
        <v>1510</v>
      </c>
      <c r="E593" t="s">
        <v>1112</v>
      </c>
      <c r="F593" t="s">
        <v>1163</v>
      </c>
      <c r="H593">
        <f t="shared" si="40"/>
        <v>1200</v>
      </c>
      <c r="I593">
        <f>IFERROR(VLOOKUP(CONCATENATE($C593,$D593,I$1,$E593),AuxFolhas!$A:$E,5,FALSE),"")</f>
        <v>600</v>
      </c>
      <c r="J593">
        <f>IFERROR(VLOOKUP(CONCATENATE($C593,$D593,J$1,$E593),AuxFolhas!$A:$E,5,FALSE),"")</f>
        <v>600</v>
      </c>
      <c r="K593" t="str">
        <f>IFERROR(VLOOKUP(CONCATENATE($C593,$D593,K$1,$E593),AuxFolhas!$A:$E,5,FALSE),"")</f>
        <v/>
      </c>
      <c r="L593" t="str">
        <f>IFERROR(VLOOKUP(CONCATENATE($C593,$D593,L$1,$E593),AuxFolhas!$A:$E,5,FALSE),"")</f>
        <v/>
      </c>
      <c r="M593" t="str">
        <f>IFERROR(VLOOKUP(CONCATENATE($C593,$D593,M$1,$E593),AuxFolhas!$A:$E,5,FALSE),"")</f>
        <v/>
      </c>
      <c r="N593" t="str">
        <f>IFERROR(VLOOKUP(CONCATENATE($C593,$D593,N$1,$E593),AuxFolhas!$A:$E,5,FALSE),"")</f>
        <v/>
      </c>
      <c r="O593" t="str">
        <f>IFERROR(VLOOKUP(CONCATENATE($C593,$D593,O$1,$E593),AuxFolhas!$A:$E,5,FALSE),"")</f>
        <v/>
      </c>
      <c r="P593" t="str">
        <f>IFERROR(VLOOKUP(CONCATENATE($C593,$D593,P$1,$E593),AuxFolhas!$A:$E,5,FALSE),"")</f>
        <v/>
      </c>
      <c r="Q593" t="str">
        <f>IFERROR(VLOOKUP(CONCATENATE($C593,$D593,Q$1,$E593),AuxFolhas!$A:$E,5,FALSE),"")</f>
        <v/>
      </c>
      <c r="R593" t="str">
        <f>IFERROR(VLOOKUP(CONCATENATE($C593,$D593,R$1,$E593),AuxFolhas!$A:$E,5,FALSE),"")</f>
        <v/>
      </c>
      <c r="S593" t="str">
        <f>IFERROR(VLOOKUP(CONCATENATE($C593,$D593,S$1,$E593),AuxFolhas!$A:$E,5,FALSE),"")</f>
        <v/>
      </c>
      <c r="T593" t="str">
        <f>IFERROR(VLOOKUP(CONCATENATE($C593,$D593,T$1,$E593),AuxFolhas!$A:$E,5,FALSE),"")</f>
        <v/>
      </c>
      <c r="U593">
        <f t="shared" si="39"/>
        <v>1</v>
      </c>
    </row>
    <row r="594" spans="1:21" hidden="1">
      <c r="A594" t="str">
        <f t="shared" si="37"/>
        <v>22.1-9</v>
      </c>
      <c r="B594">
        <f t="shared" si="38"/>
        <v>9</v>
      </c>
      <c r="C594">
        <v>22</v>
      </c>
      <c r="D594" t="s">
        <v>1511</v>
      </c>
      <c r="E594" t="s">
        <v>1112</v>
      </c>
      <c r="F594" t="s">
        <v>1163</v>
      </c>
      <c r="H594">
        <f t="shared" si="40"/>
        <v>1200</v>
      </c>
      <c r="I594">
        <f>IFERROR(VLOOKUP(CONCATENATE($C594,$D594,I$1,$E594),AuxFolhas!$A:$E,5,FALSE),"")</f>
        <v>600</v>
      </c>
      <c r="J594">
        <f>IFERROR(VLOOKUP(CONCATENATE($C594,$D594,J$1,$E594),AuxFolhas!$A:$E,5,FALSE),"")</f>
        <v>600</v>
      </c>
      <c r="K594" t="str">
        <f>IFERROR(VLOOKUP(CONCATENATE($C594,$D594,K$1,$E594),AuxFolhas!$A:$E,5,FALSE),"")</f>
        <v/>
      </c>
      <c r="L594" t="str">
        <f>IFERROR(VLOOKUP(CONCATENATE($C594,$D594,L$1,$E594),AuxFolhas!$A:$E,5,FALSE),"")</f>
        <v/>
      </c>
      <c r="M594" t="str">
        <f>IFERROR(VLOOKUP(CONCATENATE($C594,$D594,M$1,$E594),AuxFolhas!$A:$E,5,FALSE),"")</f>
        <v/>
      </c>
      <c r="N594" t="str">
        <f>IFERROR(VLOOKUP(CONCATENATE($C594,$D594,N$1,$E594),AuxFolhas!$A:$E,5,FALSE),"")</f>
        <v/>
      </c>
      <c r="O594" t="str">
        <f>IFERROR(VLOOKUP(CONCATENATE($C594,$D594,O$1,$E594),AuxFolhas!$A:$E,5,FALSE),"")</f>
        <v/>
      </c>
      <c r="P594" t="str">
        <f>IFERROR(VLOOKUP(CONCATENATE($C594,$D594,P$1,$E594),AuxFolhas!$A:$E,5,FALSE),"")</f>
        <v/>
      </c>
      <c r="Q594" t="str">
        <f>IFERROR(VLOOKUP(CONCATENATE($C594,$D594,Q$1,$E594),AuxFolhas!$A:$E,5,FALSE),"")</f>
        <v/>
      </c>
      <c r="R594" t="str">
        <f>IFERROR(VLOOKUP(CONCATENATE($C594,$D594,R$1,$E594),AuxFolhas!$A:$E,5,FALSE),"")</f>
        <v/>
      </c>
      <c r="S594" t="str">
        <f>IFERROR(VLOOKUP(CONCATENATE($C594,$D594,S$1,$E594),AuxFolhas!$A:$E,5,FALSE),"")</f>
        <v/>
      </c>
      <c r="T594" t="str">
        <f>IFERROR(VLOOKUP(CONCATENATE($C594,$D594,T$1,$E594),AuxFolhas!$A:$E,5,FALSE),"")</f>
        <v/>
      </c>
      <c r="U594">
        <f t="shared" si="39"/>
        <v>1</v>
      </c>
    </row>
    <row r="595" spans="1:21" hidden="1">
      <c r="A595" t="str">
        <f t="shared" si="37"/>
        <v>22.1-10</v>
      </c>
      <c r="B595">
        <f t="shared" si="38"/>
        <v>10</v>
      </c>
      <c r="C595">
        <v>22</v>
      </c>
      <c r="D595" t="s">
        <v>2436</v>
      </c>
      <c r="E595" t="s">
        <v>1112</v>
      </c>
      <c r="F595" t="s">
        <v>1163</v>
      </c>
      <c r="H595">
        <f t="shared" si="40"/>
        <v>4800</v>
      </c>
      <c r="I595" t="str">
        <f>IFERROR(VLOOKUP(CONCATENATE($C595,$D595,I$1,$E595),AuxFolhas!$A:$E,5,FALSE),"")</f>
        <v/>
      </c>
      <c r="J595" t="str">
        <f>IFERROR(VLOOKUP(CONCATENATE($C595,$D595,J$1,$E595),AuxFolhas!$A:$E,5,FALSE),"")</f>
        <v/>
      </c>
      <c r="K595" t="str">
        <f>IFERROR(VLOOKUP(CONCATENATE($C595,$D595,K$1,$E595),AuxFolhas!$A:$E,5,FALSE),"")</f>
        <v/>
      </c>
      <c r="L595" t="str">
        <f>IFERROR(VLOOKUP(CONCATENATE($C595,$D595,L$1,$E595),AuxFolhas!$A:$E,5,FALSE),"")</f>
        <v/>
      </c>
      <c r="M595">
        <f>IFERROR(VLOOKUP(CONCATENATE($C595,$D595,M$1,$E595),AuxFolhas!$A:$E,5,FALSE),"")</f>
        <v>600</v>
      </c>
      <c r="N595">
        <f>IFERROR(VLOOKUP(CONCATENATE($C595,$D595,N$1,$E595),AuxFolhas!$A:$E,5,FALSE),"")</f>
        <v>600</v>
      </c>
      <c r="O595">
        <f>IFERROR(VLOOKUP(CONCATENATE($C595,$D595,O$1,$E595),AuxFolhas!$A:$E,5,FALSE),"")</f>
        <v>600</v>
      </c>
      <c r="P595">
        <f>IFERROR(VLOOKUP(CONCATENATE($C595,$D595,P$1,$E595),AuxFolhas!$A:$E,5,FALSE),"")</f>
        <v>600</v>
      </c>
      <c r="Q595">
        <f>IFERROR(VLOOKUP(CONCATENATE($C595,$D595,Q$1,$E595),AuxFolhas!$A:$E,5,FALSE),"")</f>
        <v>600</v>
      </c>
      <c r="R595">
        <f>IFERROR(VLOOKUP(CONCATENATE($C595,$D595,R$1,$E595),AuxFolhas!$A:$E,5,FALSE),"")</f>
        <v>600</v>
      </c>
      <c r="S595">
        <f>IFERROR(VLOOKUP(CONCATENATE($C595,$D595,S$1,$E595),AuxFolhas!$A:$E,5,FALSE),"")</f>
        <v>600</v>
      </c>
      <c r="T595">
        <f>IFERROR(VLOOKUP(CONCATENATE($C595,$D595,T$1,$E595),AuxFolhas!$A:$E,5,FALSE),"")</f>
        <v>600</v>
      </c>
      <c r="U595">
        <f t="shared" si="39"/>
        <v>1</v>
      </c>
    </row>
    <row r="596" spans="1:21" hidden="1">
      <c r="A596" t="str">
        <f t="shared" si="37"/>
        <v>22.1-11</v>
      </c>
      <c r="B596">
        <f t="shared" si="38"/>
        <v>11</v>
      </c>
      <c r="C596">
        <v>22</v>
      </c>
      <c r="D596" t="s">
        <v>1512</v>
      </c>
      <c r="E596" t="s">
        <v>1112</v>
      </c>
      <c r="F596" t="s">
        <v>1163</v>
      </c>
      <c r="H596">
        <f t="shared" si="40"/>
        <v>7200</v>
      </c>
      <c r="I596">
        <f>IFERROR(VLOOKUP(CONCATENATE($C596,$D596,I$1,$E596),AuxFolhas!$A:$E,5,FALSE),"")</f>
        <v>600</v>
      </c>
      <c r="J596">
        <f>IFERROR(VLOOKUP(CONCATENATE($C596,$D596,J$1,$E596),AuxFolhas!$A:$E,5,FALSE),"")</f>
        <v>600</v>
      </c>
      <c r="K596">
        <f>IFERROR(VLOOKUP(CONCATENATE($C596,$D596,K$1,$E596),AuxFolhas!$A:$E,5,FALSE),"")</f>
        <v>600</v>
      </c>
      <c r="L596">
        <f>IFERROR(VLOOKUP(CONCATENATE($C596,$D596,L$1,$E596),AuxFolhas!$A:$E,5,FALSE),"")</f>
        <v>600</v>
      </c>
      <c r="M596">
        <f>IFERROR(VLOOKUP(CONCATENATE($C596,$D596,M$1,$E596),AuxFolhas!$A:$E,5,FALSE),"")</f>
        <v>600</v>
      </c>
      <c r="N596">
        <f>IFERROR(VLOOKUP(CONCATENATE($C596,$D596,N$1,$E596),AuxFolhas!$A:$E,5,FALSE),"")</f>
        <v>600</v>
      </c>
      <c r="O596">
        <f>IFERROR(VLOOKUP(CONCATENATE($C596,$D596,O$1,$E596),AuxFolhas!$A:$E,5,FALSE),"")</f>
        <v>600</v>
      </c>
      <c r="P596">
        <f>IFERROR(VLOOKUP(CONCATENATE($C596,$D596,P$1,$E596),AuxFolhas!$A:$E,5,FALSE),"")</f>
        <v>600</v>
      </c>
      <c r="Q596">
        <f>IFERROR(VLOOKUP(CONCATENATE($C596,$D596,Q$1,$E596),AuxFolhas!$A:$E,5,FALSE),"")</f>
        <v>600</v>
      </c>
      <c r="R596">
        <f>IFERROR(VLOOKUP(CONCATENATE($C596,$D596,R$1,$E596),AuxFolhas!$A:$E,5,FALSE),"")</f>
        <v>600</v>
      </c>
      <c r="S596">
        <f>IFERROR(VLOOKUP(CONCATENATE($C596,$D596,S$1,$E596),AuxFolhas!$A:$E,5,FALSE),"")</f>
        <v>600</v>
      </c>
      <c r="T596">
        <f>IFERROR(VLOOKUP(CONCATENATE($C596,$D596,T$1,$E596),AuxFolhas!$A:$E,5,FALSE),"")</f>
        <v>600</v>
      </c>
      <c r="U596">
        <f t="shared" si="39"/>
        <v>1</v>
      </c>
    </row>
    <row r="597" spans="1:21" hidden="1">
      <c r="A597" t="str">
        <f t="shared" si="37"/>
        <v>22.1-12</v>
      </c>
      <c r="B597">
        <f t="shared" si="38"/>
        <v>12</v>
      </c>
      <c r="C597">
        <v>22</v>
      </c>
      <c r="D597" t="s">
        <v>1513</v>
      </c>
      <c r="E597" t="s">
        <v>1112</v>
      </c>
      <c r="F597" t="s">
        <v>1163</v>
      </c>
      <c r="H597">
        <f t="shared" si="40"/>
        <v>7200</v>
      </c>
      <c r="I597">
        <f>IFERROR(VLOOKUP(CONCATENATE($C597,$D597,I$1,$E597),AuxFolhas!$A:$E,5,FALSE),"")</f>
        <v>600</v>
      </c>
      <c r="J597">
        <f>IFERROR(VLOOKUP(CONCATENATE($C597,$D597,J$1,$E597),AuxFolhas!$A:$E,5,FALSE),"")</f>
        <v>600</v>
      </c>
      <c r="K597">
        <f>IFERROR(VLOOKUP(CONCATENATE($C597,$D597,K$1,$E597),AuxFolhas!$A:$E,5,FALSE),"")</f>
        <v>600</v>
      </c>
      <c r="L597">
        <f>IFERROR(VLOOKUP(CONCATENATE($C597,$D597,L$1,$E597),AuxFolhas!$A:$E,5,FALSE),"")</f>
        <v>600</v>
      </c>
      <c r="M597">
        <f>IFERROR(VLOOKUP(CONCATENATE($C597,$D597,M$1,$E597),AuxFolhas!$A:$E,5,FALSE),"")</f>
        <v>600</v>
      </c>
      <c r="N597">
        <f>IFERROR(VLOOKUP(CONCATENATE($C597,$D597,N$1,$E597),AuxFolhas!$A:$E,5,FALSE),"")</f>
        <v>600</v>
      </c>
      <c r="O597">
        <f>IFERROR(VLOOKUP(CONCATENATE($C597,$D597,O$1,$E597),AuxFolhas!$A:$E,5,FALSE),"")</f>
        <v>600</v>
      </c>
      <c r="P597">
        <f>IFERROR(VLOOKUP(CONCATENATE($C597,$D597,P$1,$E597),AuxFolhas!$A:$E,5,FALSE),"")</f>
        <v>600</v>
      </c>
      <c r="Q597">
        <f>IFERROR(VLOOKUP(CONCATENATE($C597,$D597,Q$1,$E597),AuxFolhas!$A:$E,5,FALSE),"")</f>
        <v>600</v>
      </c>
      <c r="R597">
        <f>IFERROR(VLOOKUP(CONCATENATE($C597,$D597,R$1,$E597),AuxFolhas!$A:$E,5,FALSE),"")</f>
        <v>600</v>
      </c>
      <c r="S597">
        <f>IFERROR(VLOOKUP(CONCATENATE($C597,$D597,S$1,$E597),AuxFolhas!$A:$E,5,FALSE),"")</f>
        <v>600</v>
      </c>
      <c r="T597">
        <f>IFERROR(VLOOKUP(CONCATENATE($C597,$D597,T$1,$E597),AuxFolhas!$A:$E,5,FALSE),"")</f>
        <v>600</v>
      </c>
      <c r="U597">
        <f t="shared" si="39"/>
        <v>1</v>
      </c>
    </row>
    <row r="598" spans="1:21" hidden="1">
      <c r="A598" t="str">
        <f t="shared" si="37"/>
        <v>22.1-13</v>
      </c>
      <c r="B598">
        <f t="shared" si="38"/>
        <v>13</v>
      </c>
      <c r="C598">
        <v>22</v>
      </c>
      <c r="D598" t="s">
        <v>1514</v>
      </c>
      <c r="E598" t="s">
        <v>1112</v>
      </c>
      <c r="F598" t="s">
        <v>1163</v>
      </c>
      <c r="H598">
        <f t="shared" si="40"/>
        <v>1200</v>
      </c>
      <c r="I598">
        <f>IFERROR(VLOOKUP(CONCATENATE($C598,$D598,I$1,$E598),AuxFolhas!$A:$E,5,FALSE),"")</f>
        <v>600</v>
      </c>
      <c r="J598">
        <f>IFERROR(VLOOKUP(CONCATENATE($C598,$D598,J$1,$E598),AuxFolhas!$A:$E,5,FALSE),"")</f>
        <v>600</v>
      </c>
      <c r="K598" t="str">
        <f>IFERROR(VLOOKUP(CONCATENATE($C598,$D598,K$1,$E598),AuxFolhas!$A:$E,5,FALSE),"")</f>
        <v/>
      </c>
      <c r="L598" t="str">
        <f>IFERROR(VLOOKUP(CONCATENATE($C598,$D598,L$1,$E598),AuxFolhas!$A:$E,5,FALSE),"")</f>
        <v/>
      </c>
      <c r="M598" t="str">
        <f>IFERROR(VLOOKUP(CONCATENATE($C598,$D598,M$1,$E598),AuxFolhas!$A:$E,5,FALSE),"")</f>
        <v/>
      </c>
      <c r="N598" t="str">
        <f>IFERROR(VLOOKUP(CONCATENATE($C598,$D598,N$1,$E598),AuxFolhas!$A:$E,5,FALSE),"")</f>
        <v/>
      </c>
      <c r="O598" t="str">
        <f>IFERROR(VLOOKUP(CONCATENATE($C598,$D598,O$1,$E598),AuxFolhas!$A:$E,5,FALSE),"")</f>
        <v/>
      </c>
      <c r="P598" t="str">
        <f>IFERROR(VLOOKUP(CONCATENATE($C598,$D598,P$1,$E598),AuxFolhas!$A:$E,5,FALSE),"")</f>
        <v/>
      </c>
      <c r="Q598" t="str">
        <f>IFERROR(VLOOKUP(CONCATENATE($C598,$D598,Q$1,$E598),AuxFolhas!$A:$E,5,FALSE),"")</f>
        <v/>
      </c>
      <c r="R598" t="str">
        <f>IFERROR(VLOOKUP(CONCATENATE($C598,$D598,R$1,$E598),AuxFolhas!$A:$E,5,FALSE),"")</f>
        <v/>
      </c>
      <c r="S598" t="str">
        <f>IFERROR(VLOOKUP(CONCATENATE($C598,$D598,S$1,$E598),AuxFolhas!$A:$E,5,FALSE),"")</f>
        <v/>
      </c>
      <c r="T598" t="str">
        <f>IFERROR(VLOOKUP(CONCATENATE($C598,$D598,T$1,$E598),AuxFolhas!$A:$E,5,FALSE),"")</f>
        <v/>
      </c>
      <c r="U598">
        <f t="shared" si="39"/>
        <v>2</v>
      </c>
    </row>
    <row r="599" spans="1:21" hidden="1">
      <c r="A599" t="str">
        <f t="shared" si="37"/>
        <v>22.1-14</v>
      </c>
      <c r="B599">
        <f t="shared" si="38"/>
        <v>14</v>
      </c>
      <c r="C599">
        <v>22</v>
      </c>
      <c r="D599" t="s">
        <v>1515</v>
      </c>
      <c r="E599" t="s">
        <v>1112</v>
      </c>
      <c r="F599" t="s">
        <v>1163</v>
      </c>
      <c r="H599">
        <f t="shared" si="40"/>
        <v>7200</v>
      </c>
      <c r="I599">
        <f>IFERROR(VLOOKUP(CONCATENATE($C599,$D599,I$1,$E599),AuxFolhas!$A:$E,5,FALSE),"")</f>
        <v>600</v>
      </c>
      <c r="J599">
        <f>IFERROR(VLOOKUP(CONCATENATE($C599,$D599,J$1,$E599),AuxFolhas!$A:$E,5,FALSE),"")</f>
        <v>600</v>
      </c>
      <c r="K599">
        <f>IFERROR(VLOOKUP(CONCATENATE($C599,$D599,K$1,$E599),AuxFolhas!$A:$E,5,FALSE),"")</f>
        <v>600</v>
      </c>
      <c r="L599">
        <f>IFERROR(VLOOKUP(CONCATENATE($C599,$D599,L$1,$E599),AuxFolhas!$A:$E,5,FALSE),"")</f>
        <v>600</v>
      </c>
      <c r="M599">
        <f>IFERROR(VLOOKUP(CONCATENATE($C599,$D599,M$1,$E599),AuxFolhas!$A:$E,5,FALSE),"")</f>
        <v>600</v>
      </c>
      <c r="N599">
        <f>IFERROR(VLOOKUP(CONCATENATE($C599,$D599,N$1,$E599),AuxFolhas!$A:$E,5,FALSE),"")</f>
        <v>600</v>
      </c>
      <c r="O599">
        <f>IFERROR(VLOOKUP(CONCATENATE($C599,$D599,O$1,$E599),AuxFolhas!$A:$E,5,FALSE),"")</f>
        <v>600</v>
      </c>
      <c r="P599">
        <f>IFERROR(VLOOKUP(CONCATENATE($C599,$D599,P$1,$E599),AuxFolhas!$A:$E,5,FALSE),"")</f>
        <v>600</v>
      </c>
      <c r="Q599">
        <f>IFERROR(VLOOKUP(CONCATENATE($C599,$D599,Q$1,$E599),AuxFolhas!$A:$E,5,FALSE),"")</f>
        <v>600</v>
      </c>
      <c r="R599">
        <f>IFERROR(VLOOKUP(CONCATENATE($C599,$D599,R$1,$E599),AuxFolhas!$A:$E,5,FALSE),"")</f>
        <v>600</v>
      </c>
      <c r="S599">
        <f>IFERROR(VLOOKUP(CONCATENATE($C599,$D599,S$1,$E599),AuxFolhas!$A:$E,5,FALSE),"")</f>
        <v>600</v>
      </c>
      <c r="T599">
        <f>IFERROR(VLOOKUP(CONCATENATE($C599,$D599,T$1,$E599),AuxFolhas!$A:$E,5,FALSE),"")</f>
        <v>600</v>
      </c>
      <c r="U599">
        <f t="shared" si="39"/>
        <v>1</v>
      </c>
    </row>
    <row r="600" spans="1:21" hidden="1">
      <c r="A600" t="str">
        <f t="shared" si="37"/>
        <v>22.1-15</v>
      </c>
      <c r="B600">
        <f t="shared" si="38"/>
        <v>15</v>
      </c>
      <c r="C600">
        <v>22</v>
      </c>
      <c r="D600" t="s">
        <v>1516</v>
      </c>
      <c r="E600" t="s">
        <v>1112</v>
      </c>
      <c r="F600" t="s">
        <v>1163</v>
      </c>
      <c r="H600">
        <f t="shared" si="40"/>
        <v>3600</v>
      </c>
      <c r="I600">
        <f>IFERROR(VLOOKUP(CONCATENATE($C600,$D600,I$1,$E600),AuxFolhas!$A:$E,5,FALSE),"")</f>
        <v>600</v>
      </c>
      <c r="J600">
        <f>IFERROR(VLOOKUP(CONCATENATE($C600,$D600,J$1,$E600),AuxFolhas!$A:$E,5,FALSE),"")</f>
        <v>600</v>
      </c>
      <c r="K600">
        <f>IFERROR(VLOOKUP(CONCATENATE($C600,$D600,K$1,$E600),AuxFolhas!$A:$E,5,FALSE),"")</f>
        <v>600</v>
      </c>
      <c r="L600">
        <f>IFERROR(VLOOKUP(CONCATENATE($C600,$D600,L$1,$E600),AuxFolhas!$A:$E,5,FALSE),"")</f>
        <v>600</v>
      </c>
      <c r="M600">
        <f>IFERROR(VLOOKUP(CONCATENATE($C600,$D600,M$1,$E600),AuxFolhas!$A:$E,5,FALSE),"")</f>
        <v>600</v>
      </c>
      <c r="N600">
        <f>IFERROR(VLOOKUP(CONCATENATE($C600,$D600,N$1,$E600),AuxFolhas!$A:$E,5,FALSE),"")</f>
        <v>600</v>
      </c>
      <c r="O600" t="str">
        <f>IFERROR(VLOOKUP(CONCATENATE($C600,$D600,O$1,$E600),AuxFolhas!$A:$E,5,FALSE),"")</f>
        <v/>
      </c>
      <c r="P600" t="str">
        <f>IFERROR(VLOOKUP(CONCATENATE($C600,$D600,P$1,$E600),AuxFolhas!$A:$E,5,FALSE),"")</f>
        <v/>
      </c>
      <c r="Q600" t="str">
        <f>IFERROR(VLOOKUP(CONCATENATE($C600,$D600,Q$1,$E600),AuxFolhas!$A:$E,5,FALSE),"")</f>
        <v/>
      </c>
      <c r="R600" t="str">
        <f>IFERROR(VLOOKUP(CONCATENATE($C600,$D600,R$1,$E600),AuxFolhas!$A:$E,5,FALSE),"")</f>
        <v/>
      </c>
      <c r="S600" t="str">
        <f>IFERROR(VLOOKUP(CONCATENATE($C600,$D600,S$1,$E600),AuxFolhas!$A:$E,5,FALSE),"")</f>
        <v/>
      </c>
      <c r="T600" t="str">
        <f>IFERROR(VLOOKUP(CONCATENATE($C600,$D600,T$1,$E600),AuxFolhas!$A:$E,5,FALSE),"")</f>
        <v/>
      </c>
      <c r="U600">
        <f t="shared" si="39"/>
        <v>1</v>
      </c>
    </row>
    <row r="601" spans="1:21" hidden="1">
      <c r="A601" t="str">
        <f t="shared" si="37"/>
        <v>22.1-16</v>
      </c>
      <c r="B601">
        <f t="shared" si="38"/>
        <v>16</v>
      </c>
      <c r="C601">
        <v>22</v>
      </c>
      <c r="D601" t="s">
        <v>1517</v>
      </c>
      <c r="E601" t="s">
        <v>1112</v>
      </c>
      <c r="F601" t="s">
        <v>1163</v>
      </c>
      <c r="H601">
        <f t="shared" si="40"/>
        <v>7200</v>
      </c>
      <c r="I601">
        <f>IFERROR(VLOOKUP(CONCATENATE($C601,$D601,I$1,$E601),AuxFolhas!$A:$E,5,FALSE),"")</f>
        <v>600</v>
      </c>
      <c r="J601">
        <f>IFERROR(VLOOKUP(CONCATENATE($C601,$D601,J$1,$E601),AuxFolhas!$A:$E,5,FALSE),"")</f>
        <v>600</v>
      </c>
      <c r="K601">
        <f>IFERROR(VLOOKUP(CONCATENATE($C601,$D601,K$1,$E601),AuxFolhas!$A:$E,5,FALSE),"")</f>
        <v>600</v>
      </c>
      <c r="L601">
        <f>IFERROR(VLOOKUP(CONCATENATE($C601,$D601,L$1,$E601),AuxFolhas!$A:$E,5,FALSE),"")</f>
        <v>600</v>
      </c>
      <c r="M601">
        <f>IFERROR(VLOOKUP(CONCATENATE($C601,$D601,M$1,$E601),AuxFolhas!$A:$E,5,FALSE),"")</f>
        <v>600</v>
      </c>
      <c r="N601">
        <f>IFERROR(VLOOKUP(CONCATENATE($C601,$D601,N$1,$E601),AuxFolhas!$A:$E,5,FALSE),"")</f>
        <v>600</v>
      </c>
      <c r="O601">
        <f>IFERROR(VLOOKUP(CONCATENATE($C601,$D601,O$1,$E601),AuxFolhas!$A:$E,5,FALSE),"")</f>
        <v>600</v>
      </c>
      <c r="P601">
        <f>IFERROR(VLOOKUP(CONCATENATE($C601,$D601,P$1,$E601),AuxFolhas!$A:$E,5,FALSE),"")</f>
        <v>600</v>
      </c>
      <c r="Q601">
        <f>IFERROR(VLOOKUP(CONCATENATE($C601,$D601,Q$1,$E601),AuxFolhas!$A:$E,5,FALSE),"")</f>
        <v>600</v>
      </c>
      <c r="R601">
        <f>IFERROR(VLOOKUP(CONCATENATE($C601,$D601,R$1,$E601),AuxFolhas!$A:$E,5,FALSE),"")</f>
        <v>600</v>
      </c>
      <c r="S601">
        <f>IFERROR(VLOOKUP(CONCATENATE($C601,$D601,S$1,$E601),AuxFolhas!$A:$E,5,FALSE),"")</f>
        <v>600</v>
      </c>
      <c r="T601">
        <f>IFERROR(VLOOKUP(CONCATENATE($C601,$D601,T$1,$E601),AuxFolhas!$A:$E,5,FALSE),"")</f>
        <v>600</v>
      </c>
      <c r="U601">
        <f t="shared" si="39"/>
        <v>1</v>
      </c>
    </row>
    <row r="602" spans="1:21" hidden="1">
      <c r="A602" t="str">
        <f t="shared" si="37"/>
        <v>22.1-17</v>
      </c>
      <c r="B602">
        <f t="shared" si="38"/>
        <v>17</v>
      </c>
      <c r="C602">
        <v>22</v>
      </c>
      <c r="D602" t="s">
        <v>1518</v>
      </c>
      <c r="E602" t="s">
        <v>1112</v>
      </c>
      <c r="F602" t="s">
        <v>1163</v>
      </c>
      <c r="H602">
        <f t="shared" si="40"/>
        <v>7200</v>
      </c>
      <c r="I602">
        <f>IFERROR(VLOOKUP(CONCATENATE($C602,$D602,I$1,$E602),AuxFolhas!$A:$E,5,FALSE),"")</f>
        <v>600</v>
      </c>
      <c r="J602">
        <f>IFERROR(VLOOKUP(CONCATENATE($C602,$D602,J$1,$E602),AuxFolhas!$A:$E,5,FALSE),"")</f>
        <v>600</v>
      </c>
      <c r="K602">
        <f>IFERROR(VLOOKUP(CONCATENATE($C602,$D602,K$1,$E602),AuxFolhas!$A:$E,5,FALSE),"")</f>
        <v>600</v>
      </c>
      <c r="L602">
        <f>IFERROR(VLOOKUP(CONCATENATE($C602,$D602,L$1,$E602),AuxFolhas!$A:$E,5,FALSE),"")</f>
        <v>600</v>
      </c>
      <c r="M602">
        <f>IFERROR(VLOOKUP(CONCATENATE($C602,$D602,M$1,$E602),AuxFolhas!$A:$E,5,FALSE),"")</f>
        <v>600</v>
      </c>
      <c r="N602">
        <f>IFERROR(VLOOKUP(CONCATENATE($C602,$D602,N$1,$E602),AuxFolhas!$A:$E,5,FALSE),"")</f>
        <v>600</v>
      </c>
      <c r="O602">
        <f>IFERROR(VLOOKUP(CONCATENATE($C602,$D602,O$1,$E602),AuxFolhas!$A:$E,5,FALSE),"")</f>
        <v>600</v>
      </c>
      <c r="P602">
        <f>IFERROR(VLOOKUP(CONCATENATE($C602,$D602,P$1,$E602),AuxFolhas!$A:$E,5,FALSE),"")</f>
        <v>600</v>
      </c>
      <c r="Q602">
        <f>IFERROR(VLOOKUP(CONCATENATE($C602,$D602,Q$1,$E602),AuxFolhas!$A:$E,5,FALSE),"")</f>
        <v>600</v>
      </c>
      <c r="R602">
        <f>IFERROR(VLOOKUP(CONCATENATE($C602,$D602,R$1,$E602),AuxFolhas!$A:$E,5,FALSE),"")</f>
        <v>600</v>
      </c>
      <c r="S602">
        <f>IFERROR(VLOOKUP(CONCATENATE($C602,$D602,S$1,$E602),AuxFolhas!$A:$E,5,FALSE),"")</f>
        <v>600</v>
      </c>
      <c r="T602">
        <f>IFERROR(VLOOKUP(CONCATENATE($C602,$D602,T$1,$E602),AuxFolhas!$A:$E,5,FALSE),"")</f>
        <v>600</v>
      </c>
      <c r="U602">
        <f t="shared" si="39"/>
        <v>1</v>
      </c>
    </row>
    <row r="603" spans="1:21" hidden="1">
      <c r="A603" t="str">
        <f t="shared" si="37"/>
        <v>22.1-18</v>
      </c>
      <c r="B603">
        <f t="shared" si="38"/>
        <v>18</v>
      </c>
      <c r="C603">
        <v>22</v>
      </c>
      <c r="D603" t="s">
        <v>2437</v>
      </c>
      <c r="E603" t="s">
        <v>1112</v>
      </c>
      <c r="F603" t="s">
        <v>1163</v>
      </c>
      <c r="H603">
        <f t="shared" si="40"/>
        <v>4800</v>
      </c>
      <c r="I603" t="str">
        <f>IFERROR(VLOOKUP(CONCATENATE($C603,$D603,I$1,$E603),AuxFolhas!$A:$E,5,FALSE),"")</f>
        <v/>
      </c>
      <c r="J603" t="str">
        <f>IFERROR(VLOOKUP(CONCATENATE($C603,$D603,J$1,$E603),AuxFolhas!$A:$E,5,FALSE),"")</f>
        <v/>
      </c>
      <c r="K603" t="str">
        <f>IFERROR(VLOOKUP(CONCATENATE($C603,$D603,K$1,$E603),AuxFolhas!$A:$E,5,FALSE),"")</f>
        <v/>
      </c>
      <c r="L603" t="str">
        <f>IFERROR(VLOOKUP(CONCATENATE($C603,$D603,L$1,$E603),AuxFolhas!$A:$E,5,FALSE),"")</f>
        <v/>
      </c>
      <c r="M603">
        <f>IFERROR(VLOOKUP(CONCATENATE($C603,$D603,M$1,$E603),AuxFolhas!$A:$E,5,FALSE),"")</f>
        <v>600</v>
      </c>
      <c r="N603">
        <f>IFERROR(VLOOKUP(CONCATENATE($C603,$D603,N$1,$E603),AuxFolhas!$A:$E,5,FALSE),"")</f>
        <v>600</v>
      </c>
      <c r="O603">
        <f>IFERROR(VLOOKUP(CONCATENATE($C603,$D603,O$1,$E603),AuxFolhas!$A:$E,5,FALSE),"")</f>
        <v>600</v>
      </c>
      <c r="P603">
        <f>IFERROR(VLOOKUP(CONCATENATE($C603,$D603,P$1,$E603),AuxFolhas!$A:$E,5,FALSE),"")</f>
        <v>600</v>
      </c>
      <c r="Q603">
        <f>IFERROR(VLOOKUP(CONCATENATE($C603,$D603,Q$1,$E603),AuxFolhas!$A:$E,5,FALSE),"")</f>
        <v>600</v>
      </c>
      <c r="R603">
        <f>IFERROR(VLOOKUP(CONCATENATE($C603,$D603,R$1,$E603),AuxFolhas!$A:$E,5,FALSE),"")</f>
        <v>600</v>
      </c>
      <c r="S603">
        <f>IFERROR(VLOOKUP(CONCATENATE($C603,$D603,S$1,$E603),AuxFolhas!$A:$E,5,FALSE),"")</f>
        <v>600</v>
      </c>
      <c r="T603">
        <f>IFERROR(VLOOKUP(CONCATENATE($C603,$D603,T$1,$E603),AuxFolhas!$A:$E,5,FALSE),"")</f>
        <v>600</v>
      </c>
      <c r="U603">
        <f t="shared" si="39"/>
        <v>1</v>
      </c>
    </row>
    <row r="604" spans="1:21" hidden="1">
      <c r="A604" t="str">
        <f t="shared" si="37"/>
        <v>22.1-19</v>
      </c>
      <c r="B604">
        <f t="shared" si="38"/>
        <v>19</v>
      </c>
      <c r="C604">
        <v>22</v>
      </c>
      <c r="D604" t="s">
        <v>2438</v>
      </c>
      <c r="E604" t="s">
        <v>1112</v>
      </c>
      <c r="F604" t="s">
        <v>1163</v>
      </c>
      <c r="H604">
        <f t="shared" si="40"/>
        <v>4800</v>
      </c>
      <c r="I604" t="str">
        <f>IFERROR(VLOOKUP(CONCATENATE($C604,$D604,I$1,$E604),AuxFolhas!$A:$E,5,FALSE),"")</f>
        <v/>
      </c>
      <c r="J604" t="str">
        <f>IFERROR(VLOOKUP(CONCATENATE($C604,$D604,J$1,$E604),AuxFolhas!$A:$E,5,FALSE),"")</f>
        <v/>
      </c>
      <c r="K604" t="str">
        <f>IFERROR(VLOOKUP(CONCATENATE($C604,$D604,K$1,$E604),AuxFolhas!$A:$E,5,FALSE),"")</f>
        <v/>
      </c>
      <c r="L604" t="str">
        <f>IFERROR(VLOOKUP(CONCATENATE($C604,$D604,L$1,$E604),AuxFolhas!$A:$E,5,FALSE),"")</f>
        <v/>
      </c>
      <c r="M604">
        <f>IFERROR(VLOOKUP(CONCATENATE($C604,$D604,M$1,$E604),AuxFolhas!$A:$E,5,FALSE),"")</f>
        <v>600</v>
      </c>
      <c r="N604">
        <f>IFERROR(VLOOKUP(CONCATENATE($C604,$D604,N$1,$E604),AuxFolhas!$A:$E,5,FALSE),"")</f>
        <v>600</v>
      </c>
      <c r="O604">
        <f>IFERROR(VLOOKUP(CONCATENATE($C604,$D604,O$1,$E604),AuxFolhas!$A:$E,5,FALSE),"")</f>
        <v>600</v>
      </c>
      <c r="P604">
        <f>IFERROR(VLOOKUP(CONCATENATE($C604,$D604,P$1,$E604),AuxFolhas!$A:$E,5,FALSE),"")</f>
        <v>600</v>
      </c>
      <c r="Q604">
        <f>IFERROR(VLOOKUP(CONCATENATE($C604,$D604,Q$1,$E604),AuxFolhas!$A:$E,5,FALSE),"")</f>
        <v>600</v>
      </c>
      <c r="R604">
        <f>IFERROR(VLOOKUP(CONCATENATE($C604,$D604,R$1,$E604),AuxFolhas!$A:$E,5,FALSE),"")</f>
        <v>600</v>
      </c>
      <c r="S604">
        <f>IFERROR(VLOOKUP(CONCATENATE($C604,$D604,S$1,$E604),AuxFolhas!$A:$E,5,FALSE),"")</f>
        <v>600</v>
      </c>
      <c r="T604">
        <f>IFERROR(VLOOKUP(CONCATENATE($C604,$D604,T$1,$E604),AuxFolhas!$A:$E,5,FALSE),"")</f>
        <v>600</v>
      </c>
      <c r="U604">
        <f t="shared" si="39"/>
        <v>1</v>
      </c>
    </row>
    <row r="605" spans="1:21" hidden="1">
      <c r="A605" t="str">
        <f t="shared" si="37"/>
        <v>22.1-20</v>
      </c>
      <c r="B605">
        <f t="shared" si="38"/>
        <v>20</v>
      </c>
      <c r="C605">
        <v>22</v>
      </c>
      <c r="D605" t="s">
        <v>3766</v>
      </c>
      <c r="E605" t="s">
        <v>1112</v>
      </c>
      <c r="F605" t="s">
        <v>1163</v>
      </c>
      <c r="H605">
        <f t="shared" si="40"/>
        <v>600</v>
      </c>
      <c r="I605" t="str">
        <f>IFERROR(VLOOKUP(CONCATENATE($C605,$D605,I$1,$E605),AuxFolhas!$A:$E,5,FALSE),"")</f>
        <v/>
      </c>
      <c r="J605" t="str">
        <f>IFERROR(VLOOKUP(CONCATENATE($C605,$D605,J$1,$E605),AuxFolhas!$A:$E,5,FALSE),"")</f>
        <v/>
      </c>
      <c r="K605" t="str">
        <f>IFERROR(VLOOKUP(CONCATENATE($C605,$D605,K$1,$E605),AuxFolhas!$A:$E,5,FALSE),"")</f>
        <v/>
      </c>
      <c r="L605" t="str">
        <f>IFERROR(VLOOKUP(CONCATENATE($C605,$D605,L$1,$E605),AuxFolhas!$A:$E,5,FALSE),"")</f>
        <v/>
      </c>
      <c r="M605" t="str">
        <f>IFERROR(VLOOKUP(CONCATENATE($C605,$D605,M$1,$E605),AuxFolhas!$A:$E,5,FALSE),"")</f>
        <v/>
      </c>
      <c r="N605" t="str">
        <f>IFERROR(VLOOKUP(CONCATENATE($C605,$D605,N$1,$E605),AuxFolhas!$A:$E,5,FALSE),"")</f>
        <v/>
      </c>
      <c r="O605" t="str">
        <f>IFERROR(VLOOKUP(CONCATENATE($C605,$D605,O$1,$E605),AuxFolhas!$A:$E,5,FALSE),"")</f>
        <v/>
      </c>
      <c r="P605" t="str">
        <f>IFERROR(VLOOKUP(CONCATENATE($C605,$D605,P$1,$E605),AuxFolhas!$A:$E,5,FALSE),"")</f>
        <v/>
      </c>
      <c r="Q605" t="str">
        <f>IFERROR(VLOOKUP(CONCATENATE($C605,$D605,Q$1,$E605),AuxFolhas!$A:$E,5,FALSE),"")</f>
        <v/>
      </c>
      <c r="R605" t="str">
        <f>IFERROR(VLOOKUP(CONCATENATE($C605,$D605,R$1,$E605),AuxFolhas!$A:$E,5,FALSE),"")</f>
        <v/>
      </c>
      <c r="S605" t="str">
        <f>IFERROR(VLOOKUP(CONCATENATE($C605,$D605,S$1,$E605),AuxFolhas!$A:$E,5,FALSE),"")</f>
        <v/>
      </c>
      <c r="T605">
        <f>IFERROR(VLOOKUP(CONCATENATE($C605,$D605,T$1,$E605),AuxFolhas!$A:$E,5,FALSE),"")</f>
        <v>600</v>
      </c>
      <c r="U605">
        <f t="shared" si="39"/>
        <v>1</v>
      </c>
    </row>
    <row r="606" spans="1:21" hidden="1">
      <c r="A606" t="str">
        <f t="shared" si="37"/>
        <v>22.1-21</v>
      </c>
      <c r="B606">
        <f t="shared" si="38"/>
        <v>21</v>
      </c>
      <c r="C606">
        <v>22</v>
      </c>
      <c r="D606" t="s">
        <v>1519</v>
      </c>
      <c r="E606" t="s">
        <v>1112</v>
      </c>
      <c r="F606" t="s">
        <v>1163</v>
      </c>
      <c r="H606">
        <f t="shared" si="40"/>
        <v>7200</v>
      </c>
      <c r="I606">
        <f>IFERROR(VLOOKUP(CONCATENATE($C606,$D606,I$1,$E606),AuxFolhas!$A:$E,5,FALSE),"")</f>
        <v>600</v>
      </c>
      <c r="J606">
        <f>IFERROR(VLOOKUP(CONCATENATE($C606,$D606,J$1,$E606),AuxFolhas!$A:$E,5,FALSE),"")</f>
        <v>600</v>
      </c>
      <c r="K606">
        <f>IFERROR(VLOOKUP(CONCATENATE($C606,$D606,K$1,$E606),AuxFolhas!$A:$E,5,FALSE),"")</f>
        <v>600</v>
      </c>
      <c r="L606">
        <f>IFERROR(VLOOKUP(CONCATENATE($C606,$D606,L$1,$E606),AuxFolhas!$A:$E,5,FALSE),"")</f>
        <v>600</v>
      </c>
      <c r="M606">
        <f>IFERROR(VLOOKUP(CONCATENATE($C606,$D606,M$1,$E606),AuxFolhas!$A:$E,5,FALSE),"")</f>
        <v>600</v>
      </c>
      <c r="N606">
        <f>IFERROR(VLOOKUP(CONCATENATE($C606,$D606,N$1,$E606),AuxFolhas!$A:$E,5,FALSE),"")</f>
        <v>600</v>
      </c>
      <c r="O606">
        <f>IFERROR(VLOOKUP(CONCATENATE($C606,$D606,O$1,$E606),AuxFolhas!$A:$E,5,FALSE),"")</f>
        <v>600</v>
      </c>
      <c r="P606">
        <f>IFERROR(VLOOKUP(CONCATENATE($C606,$D606,P$1,$E606),AuxFolhas!$A:$E,5,FALSE),"")</f>
        <v>600</v>
      </c>
      <c r="Q606">
        <f>IFERROR(VLOOKUP(CONCATENATE($C606,$D606,Q$1,$E606),AuxFolhas!$A:$E,5,FALSE),"")</f>
        <v>600</v>
      </c>
      <c r="R606">
        <f>IFERROR(VLOOKUP(CONCATENATE($C606,$D606,R$1,$E606),AuxFolhas!$A:$E,5,FALSE),"")</f>
        <v>600</v>
      </c>
      <c r="S606">
        <f>IFERROR(VLOOKUP(CONCATENATE($C606,$D606,S$1,$E606),AuxFolhas!$A:$E,5,FALSE),"")</f>
        <v>600</v>
      </c>
      <c r="T606">
        <f>IFERROR(VLOOKUP(CONCATENATE($C606,$D606,T$1,$E606),AuxFolhas!$A:$E,5,FALSE),"")</f>
        <v>600</v>
      </c>
      <c r="U606">
        <f t="shared" si="39"/>
        <v>1</v>
      </c>
    </row>
    <row r="607" spans="1:21" hidden="1">
      <c r="A607" t="str">
        <f t="shared" si="37"/>
        <v>22.1-22</v>
      </c>
      <c r="B607">
        <f t="shared" si="38"/>
        <v>22</v>
      </c>
      <c r="C607">
        <v>22</v>
      </c>
      <c r="D607" t="s">
        <v>1520</v>
      </c>
      <c r="E607" t="s">
        <v>1112</v>
      </c>
      <c r="F607" t="s">
        <v>1163</v>
      </c>
      <c r="H607">
        <f t="shared" si="40"/>
        <v>7200</v>
      </c>
      <c r="I607">
        <f>IFERROR(VLOOKUP(CONCATENATE($C607,$D607,I$1,$E607),AuxFolhas!$A:$E,5,FALSE),"")</f>
        <v>600</v>
      </c>
      <c r="J607">
        <f>IFERROR(VLOOKUP(CONCATENATE($C607,$D607,J$1,$E607),AuxFolhas!$A:$E,5,FALSE),"")</f>
        <v>600</v>
      </c>
      <c r="K607">
        <f>IFERROR(VLOOKUP(CONCATENATE($C607,$D607,K$1,$E607),AuxFolhas!$A:$E,5,FALSE),"")</f>
        <v>600</v>
      </c>
      <c r="L607">
        <f>IFERROR(VLOOKUP(CONCATENATE($C607,$D607,L$1,$E607),AuxFolhas!$A:$E,5,FALSE),"")</f>
        <v>600</v>
      </c>
      <c r="M607">
        <f>IFERROR(VLOOKUP(CONCATENATE($C607,$D607,M$1,$E607),AuxFolhas!$A:$E,5,FALSE),"")</f>
        <v>600</v>
      </c>
      <c r="N607">
        <f>IFERROR(VLOOKUP(CONCATENATE($C607,$D607,N$1,$E607),AuxFolhas!$A:$E,5,FALSE),"")</f>
        <v>600</v>
      </c>
      <c r="O607">
        <f>IFERROR(VLOOKUP(CONCATENATE($C607,$D607,O$1,$E607),AuxFolhas!$A:$E,5,FALSE),"")</f>
        <v>600</v>
      </c>
      <c r="P607">
        <f>IFERROR(VLOOKUP(CONCATENATE($C607,$D607,P$1,$E607),AuxFolhas!$A:$E,5,FALSE),"")</f>
        <v>600</v>
      </c>
      <c r="Q607">
        <f>IFERROR(VLOOKUP(CONCATENATE($C607,$D607,Q$1,$E607),AuxFolhas!$A:$E,5,FALSE),"")</f>
        <v>600</v>
      </c>
      <c r="R607">
        <f>IFERROR(VLOOKUP(CONCATENATE($C607,$D607,R$1,$E607),AuxFolhas!$A:$E,5,FALSE),"")</f>
        <v>600</v>
      </c>
      <c r="S607">
        <f>IFERROR(VLOOKUP(CONCATENATE($C607,$D607,S$1,$E607),AuxFolhas!$A:$E,5,FALSE),"")</f>
        <v>600</v>
      </c>
      <c r="T607">
        <f>IFERROR(VLOOKUP(CONCATENATE($C607,$D607,T$1,$E607),AuxFolhas!$A:$E,5,FALSE),"")</f>
        <v>600</v>
      </c>
      <c r="U607">
        <f t="shared" si="39"/>
        <v>1</v>
      </c>
    </row>
    <row r="608" spans="1:21" hidden="1">
      <c r="A608" t="str">
        <f t="shared" si="37"/>
        <v>22.1-23</v>
      </c>
      <c r="B608">
        <f t="shared" si="38"/>
        <v>23</v>
      </c>
      <c r="C608">
        <v>22</v>
      </c>
      <c r="D608" t="s">
        <v>1521</v>
      </c>
      <c r="E608" t="s">
        <v>1112</v>
      </c>
      <c r="F608" t="s">
        <v>1163</v>
      </c>
      <c r="H608">
        <f t="shared" si="40"/>
        <v>7200</v>
      </c>
      <c r="I608">
        <f>IFERROR(VLOOKUP(CONCATENATE($C608,$D608,I$1,$E608),AuxFolhas!$A:$E,5,FALSE),"")</f>
        <v>600</v>
      </c>
      <c r="J608">
        <f>IFERROR(VLOOKUP(CONCATENATE($C608,$D608,J$1,$E608),AuxFolhas!$A:$E,5,FALSE),"")</f>
        <v>600</v>
      </c>
      <c r="K608">
        <f>IFERROR(VLOOKUP(CONCATENATE($C608,$D608,K$1,$E608),AuxFolhas!$A:$E,5,FALSE),"")</f>
        <v>600</v>
      </c>
      <c r="L608">
        <f>IFERROR(VLOOKUP(CONCATENATE($C608,$D608,L$1,$E608),AuxFolhas!$A:$E,5,FALSE),"")</f>
        <v>600</v>
      </c>
      <c r="M608">
        <f>IFERROR(VLOOKUP(CONCATENATE($C608,$D608,M$1,$E608),AuxFolhas!$A:$E,5,FALSE),"")</f>
        <v>600</v>
      </c>
      <c r="N608">
        <f>IFERROR(VLOOKUP(CONCATENATE($C608,$D608,N$1,$E608),AuxFolhas!$A:$E,5,FALSE),"")</f>
        <v>600</v>
      </c>
      <c r="O608">
        <f>IFERROR(VLOOKUP(CONCATENATE($C608,$D608,O$1,$E608),AuxFolhas!$A:$E,5,FALSE),"")</f>
        <v>600</v>
      </c>
      <c r="P608">
        <f>IFERROR(VLOOKUP(CONCATENATE($C608,$D608,P$1,$E608),AuxFolhas!$A:$E,5,FALSE),"")</f>
        <v>600</v>
      </c>
      <c r="Q608">
        <f>IFERROR(VLOOKUP(CONCATENATE($C608,$D608,Q$1,$E608),AuxFolhas!$A:$E,5,FALSE),"")</f>
        <v>600</v>
      </c>
      <c r="R608">
        <f>IFERROR(VLOOKUP(CONCATENATE($C608,$D608,R$1,$E608),AuxFolhas!$A:$E,5,FALSE),"")</f>
        <v>600</v>
      </c>
      <c r="S608">
        <f>IFERROR(VLOOKUP(CONCATENATE($C608,$D608,S$1,$E608),AuxFolhas!$A:$E,5,FALSE),"")</f>
        <v>600</v>
      </c>
      <c r="T608">
        <f>IFERROR(VLOOKUP(CONCATENATE($C608,$D608,T$1,$E608),AuxFolhas!$A:$E,5,FALSE),"")</f>
        <v>600</v>
      </c>
      <c r="U608">
        <f t="shared" si="39"/>
        <v>1</v>
      </c>
    </row>
    <row r="609" spans="1:21" hidden="1">
      <c r="A609" t="str">
        <f t="shared" si="37"/>
        <v>22.1-24</v>
      </c>
      <c r="B609">
        <f t="shared" si="38"/>
        <v>24</v>
      </c>
      <c r="C609">
        <v>22</v>
      </c>
      <c r="D609" t="s">
        <v>1522</v>
      </c>
      <c r="E609" t="s">
        <v>1112</v>
      </c>
      <c r="F609" t="s">
        <v>1163</v>
      </c>
      <c r="H609">
        <f t="shared" si="40"/>
        <v>3600</v>
      </c>
      <c r="I609">
        <f>IFERROR(VLOOKUP(CONCATENATE($C609,$D609,I$1,$E609),AuxFolhas!$A:$E,5,FALSE),"")</f>
        <v>600</v>
      </c>
      <c r="J609">
        <f>IFERROR(VLOOKUP(CONCATENATE($C609,$D609,J$1,$E609),AuxFolhas!$A:$E,5,FALSE),"")</f>
        <v>600</v>
      </c>
      <c r="K609">
        <f>IFERROR(VLOOKUP(CONCATENATE($C609,$D609,K$1,$E609),AuxFolhas!$A:$E,5,FALSE),"")</f>
        <v>600</v>
      </c>
      <c r="L609">
        <f>IFERROR(VLOOKUP(CONCATENATE($C609,$D609,L$1,$E609),AuxFolhas!$A:$E,5,FALSE),"")</f>
        <v>600</v>
      </c>
      <c r="M609">
        <f>IFERROR(VLOOKUP(CONCATENATE($C609,$D609,M$1,$E609),AuxFolhas!$A:$E,5,FALSE),"")</f>
        <v>600</v>
      </c>
      <c r="N609">
        <f>IFERROR(VLOOKUP(CONCATENATE($C609,$D609,N$1,$E609),AuxFolhas!$A:$E,5,FALSE),"")</f>
        <v>600</v>
      </c>
      <c r="O609" t="str">
        <f>IFERROR(VLOOKUP(CONCATENATE($C609,$D609,O$1,$E609),AuxFolhas!$A:$E,5,FALSE),"")</f>
        <v/>
      </c>
      <c r="P609" t="str">
        <f>IFERROR(VLOOKUP(CONCATENATE($C609,$D609,P$1,$E609),AuxFolhas!$A:$E,5,FALSE),"")</f>
        <v/>
      </c>
      <c r="Q609" t="str">
        <f>IFERROR(VLOOKUP(CONCATENATE($C609,$D609,Q$1,$E609),AuxFolhas!$A:$E,5,FALSE),"")</f>
        <v/>
      </c>
      <c r="R609" t="str">
        <f>IFERROR(VLOOKUP(CONCATENATE($C609,$D609,R$1,$E609),AuxFolhas!$A:$E,5,FALSE),"")</f>
        <v/>
      </c>
      <c r="S609" t="str">
        <f>IFERROR(VLOOKUP(CONCATENATE($C609,$D609,S$1,$E609),AuxFolhas!$A:$E,5,FALSE),"")</f>
        <v/>
      </c>
      <c r="T609" t="str">
        <f>IFERROR(VLOOKUP(CONCATENATE($C609,$D609,T$1,$E609),AuxFolhas!$A:$E,5,FALSE),"")</f>
        <v/>
      </c>
      <c r="U609">
        <f t="shared" si="39"/>
        <v>1</v>
      </c>
    </row>
    <row r="610" spans="1:21" hidden="1">
      <c r="A610" t="str">
        <f t="shared" ref="A610:A673" si="41">CONCATENATE(C610,".1-",B610)</f>
        <v>22.1-25</v>
      </c>
      <c r="B610">
        <f t="shared" ref="B610:B673" si="42">IF(C610&lt;&gt;C609,1,B609+1)</f>
        <v>25</v>
      </c>
      <c r="C610">
        <v>22</v>
      </c>
      <c r="D610" t="s">
        <v>2439</v>
      </c>
      <c r="E610" t="s">
        <v>1114</v>
      </c>
      <c r="F610" t="s">
        <v>1163</v>
      </c>
      <c r="H610">
        <f t="shared" si="40"/>
        <v>17840</v>
      </c>
      <c r="I610" t="str">
        <f>IFERROR(VLOOKUP(CONCATENATE($C610,$D610,I$1,$E610),AuxFolhas!$A:$E,5,FALSE),"")</f>
        <v/>
      </c>
      <c r="J610" t="str">
        <f>IFERROR(VLOOKUP(CONCATENATE($C610,$D610,J$1,$E610),AuxFolhas!$A:$E,5,FALSE),"")</f>
        <v/>
      </c>
      <c r="K610" t="str">
        <f>IFERROR(VLOOKUP(CONCATENATE($C610,$D610,K$1,$E610),AuxFolhas!$A:$E,5,FALSE),"")</f>
        <v/>
      </c>
      <c r="L610" t="str">
        <f>IFERROR(VLOOKUP(CONCATENATE($C610,$D610,L$1,$E610),AuxFolhas!$A:$E,5,FALSE),"")</f>
        <v/>
      </c>
      <c r="M610">
        <f>IFERROR(VLOOKUP(CONCATENATE($C610,$D610,M$1,$E610),AuxFolhas!$A:$E,5,FALSE),"")</f>
        <v>2230</v>
      </c>
      <c r="N610">
        <f>IFERROR(VLOOKUP(CONCATENATE($C610,$D610,N$1,$E610),AuxFolhas!$A:$E,5,FALSE),"")</f>
        <v>2230</v>
      </c>
      <c r="O610">
        <f>IFERROR(VLOOKUP(CONCATENATE($C610,$D610,O$1,$E610),AuxFolhas!$A:$E,5,FALSE),"")</f>
        <v>2230</v>
      </c>
      <c r="P610">
        <f>IFERROR(VLOOKUP(CONCATENATE($C610,$D610,P$1,$E610),AuxFolhas!$A:$E,5,FALSE),"")</f>
        <v>2230</v>
      </c>
      <c r="Q610">
        <f>IFERROR(VLOOKUP(CONCATENATE($C610,$D610,Q$1,$E610),AuxFolhas!$A:$E,5,FALSE),"")</f>
        <v>2230</v>
      </c>
      <c r="R610">
        <f>IFERROR(VLOOKUP(CONCATENATE($C610,$D610,R$1,$E610),AuxFolhas!$A:$E,5,FALSE),"")</f>
        <v>2230</v>
      </c>
      <c r="S610">
        <f>IFERROR(VLOOKUP(CONCATENATE($C610,$D610,S$1,$E610),AuxFolhas!$A:$E,5,FALSE),"")</f>
        <v>2230</v>
      </c>
      <c r="T610">
        <f>IFERROR(VLOOKUP(CONCATENATE($C610,$D610,T$1,$E610),AuxFolhas!$A:$E,5,FALSE),"")</f>
        <v>2230</v>
      </c>
      <c r="U610">
        <f t="shared" si="39"/>
        <v>1</v>
      </c>
    </row>
    <row r="611" spans="1:21" hidden="1">
      <c r="A611" t="str">
        <f t="shared" si="41"/>
        <v>22.1-26</v>
      </c>
      <c r="B611">
        <f t="shared" si="42"/>
        <v>26</v>
      </c>
      <c r="C611">
        <v>22</v>
      </c>
      <c r="D611" t="s">
        <v>1523</v>
      </c>
      <c r="E611" t="s">
        <v>1114</v>
      </c>
      <c r="F611" t="s">
        <v>1163</v>
      </c>
      <c r="H611">
        <f t="shared" si="40"/>
        <v>24530</v>
      </c>
      <c r="I611">
        <f>IFERROR(VLOOKUP(CONCATENATE($C611,$D611,I$1,$E611),AuxFolhas!$A:$E,5,FALSE),"")</f>
        <v>2230</v>
      </c>
      <c r="J611">
        <f>IFERROR(VLOOKUP(CONCATENATE($C611,$D611,J$1,$E611),AuxFolhas!$A:$E,5,FALSE),"")</f>
        <v>2230</v>
      </c>
      <c r="K611">
        <f>IFERROR(VLOOKUP(CONCATENATE($C611,$D611,K$1,$E611),AuxFolhas!$A:$E,5,FALSE),"")</f>
        <v>2230</v>
      </c>
      <c r="L611">
        <f>IFERROR(VLOOKUP(CONCATENATE($C611,$D611,L$1,$E611),AuxFolhas!$A:$E,5,FALSE),"")</f>
        <v>2230</v>
      </c>
      <c r="M611">
        <f>IFERROR(VLOOKUP(CONCATENATE($C611,$D611,M$1,$E611),AuxFolhas!$A:$E,5,FALSE),"")</f>
        <v>2230</v>
      </c>
      <c r="N611">
        <f>IFERROR(VLOOKUP(CONCATENATE($C611,$D611,N$1,$E611),AuxFolhas!$A:$E,5,FALSE),"")</f>
        <v>2230</v>
      </c>
      <c r="O611">
        <f>IFERROR(VLOOKUP(CONCATENATE($C611,$D611,O$1,$E611),AuxFolhas!$A:$E,5,FALSE),"")</f>
        <v>2230</v>
      </c>
      <c r="P611">
        <f>IFERROR(VLOOKUP(CONCATENATE($C611,$D611,P$1,$E611),AuxFolhas!$A:$E,5,FALSE),"")</f>
        <v>2230</v>
      </c>
      <c r="Q611">
        <f>IFERROR(VLOOKUP(CONCATENATE($C611,$D611,Q$1,$E611),AuxFolhas!$A:$E,5,FALSE),"")</f>
        <v>2230</v>
      </c>
      <c r="R611">
        <f>IFERROR(VLOOKUP(CONCATENATE($C611,$D611,R$1,$E611),AuxFolhas!$A:$E,5,FALSE),"")</f>
        <v>2230</v>
      </c>
      <c r="S611">
        <f>IFERROR(VLOOKUP(CONCATENATE($C611,$D611,S$1,$E611),AuxFolhas!$A:$E,5,FALSE),"")</f>
        <v>2230</v>
      </c>
      <c r="T611" t="str">
        <f>IFERROR(VLOOKUP(CONCATENATE($C611,$D611,T$1,$E611),AuxFolhas!$A:$E,5,FALSE),"")</f>
        <v/>
      </c>
      <c r="U611">
        <f t="shared" si="39"/>
        <v>1</v>
      </c>
    </row>
    <row r="612" spans="1:21" hidden="1">
      <c r="A612" t="str">
        <f t="shared" si="41"/>
        <v>22.1-27</v>
      </c>
      <c r="B612">
        <f t="shared" si="42"/>
        <v>27</v>
      </c>
      <c r="C612">
        <v>22</v>
      </c>
      <c r="D612" t="s">
        <v>1524</v>
      </c>
      <c r="E612" t="s">
        <v>1114</v>
      </c>
      <c r="F612" t="s">
        <v>1163</v>
      </c>
      <c r="H612">
        <f t="shared" si="40"/>
        <v>15610</v>
      </c>
      <c r="I612">
        <f>IFERROR(VLOOKUP(CONCATENATE($C612,$D612,I$1,$E612),AuxFolhas!$A:$E,5,FALSE),"")</f>
        <v>2230</v>
      </c>
      <c r="J612">
        <f>IFERROR(VLOOKUP(CONCATENATE($C612,$D612,J$1,$E612),AuxFolhas!$A:$E,5,FALSE),"")</f>
        <v>2230</v>
      </c>
      <c r="K612">
        <f>IFERROR(VLOOKUP(CONCATENATE($C612,$D612,K$1,$E612),AuxFolhas!$A:$E,5,FALSE),"")</f>
        <v>2230</v>
      </c>
      <c r="L612">
        <f>IFERROR(VLOOKUP(CONCATENATE($C612,$D612,L$1,$E612),AuxFolhas!$A:$E,5,FALSE),"")</f>
        <v>2230</v>
      </c>
      <c r="M612">
        <f>IFERROR(VLOOKUP(CONCATENATE($C612,$D612,M$1,$E612),AuxFolhas!$A:$E,5,FALSE),"")</f>
        <v>2230</v>
      </c>
      <c r="N612">
        <f>IFERROR(VLOOKUP(CONCATENATE($C612,$D612,N$1,$E612),AuxFolhas!$A:$E,5,FALSE),"")</f>
        <v>2230</v>
      </c>
      <c r="O612">
        <f>IFERROR(VLOOKUP(CONCATENATE($C612,$D612,O$1,$E612),AuxFolhas!$A:$E,5,FALSE),"")</f>
        <v>2230</v>
      </c>
      <c r="P612" t="str">
        <f>IFERROR(VLOOKUP(CONCATENATE($C612,$D612,P$1,$E612),AuxFolhas!$A:$E,5,FALSE),"")</f>
        <v/>
      </c>
      <c r="Q612" t="str">
        <f>IFERROR(VLOOKUP(CONCATENATE($C612,$D612,Q$1,$E612),AuxFolhas!$A:$E,5,FALSE),"")</f>
        <v/>
      </c>
      <c r="R612" t="str">
        <f>IFERROR(VLOOKUP(CONCATENATE($C612,$D612,R$1,$E612),AuxFolhas!$A:$E,5,FALSE),"")</f>
        <v/>
      </c>
      <c r="S612" t="str">
        <f>IFERROR(VLOOKUP(CONCATENATE($C612,$D612,S$1,$E612),AuxFolhas!$A:$E,5,FALSE),"")</f>
        <v/>
      </c>
      <c r="T612" t="str">
        <f>IFERROR(VLOOKUP(CONCATENATE($C612,$D612,T$1,$E612),AuxFolhas!$A:$E,5,FALSE),"")</f>
        <v/>
      </c>
      <c r="U612">
        <f t="shared" si="39"/>
        <v>1</v>
      </c>
    </row>
    <row r="613" spans="1:21" hidden="1">
      <c r="A613" t="str">
        <f t="shared" si="41"/>
        <v>22.1-28</v>
      </c>
      <c r="B613">
        <f t="shared" si="42"/>
        <v>28</v>
      </c>
      <c r="C613">
        <v>22</v>
      </c>
      <c r="D613" t="s">
        <v>1514</v>
      </c>
      <c r="E613" t="s">
        <v>1114</v>
      </c>
      <c r="F613" t="s">
        <v>1163</v>
      </c>
      <c r="H613">
        <f t="shared" si="40"/>
        <v>17840</v>
      </c>
      <c r="I613" t="str">
        <f>IFERROR(VLOOKUP(CONCATENATE($C613,$D613,I$1,$E613),AuxFolhas!$A:$E,5,FALSE),"")</f>
        <v/>
      </c>
      <c r="J613" t="str">
        <f>IFERROR(VLOOKUP(CONCATENATE($C613,$D613,J$1,$E613),AuxFolhas!$A:$E,5,FALSE),"")</f>
        <v/>
      </c>
      <c r="K613" t="str">
        <f>IFERROR(VLOOKUP(CONCATENATE($C613,$D613,K$1,$E613),AuxFolhas!$A:$E,5,FALSE),"")</f>
        <v/>
      </c>
      <c r="L613" t="str">
        <f>IFERROR(VLOOKUP(CONCATENATE($C613,$D613,L$1,$E613),AuxFolhas!$A:$E,5,FALSE),"")</f>
        <v/>
      </c>
      <c r="M613">
        <f>IFERROR(VLOOKUP(CONCATENATE($C613,$D613,M$1,$E613),AuxFolhas!$A:$E,5,FALSE),"")</f>
        <v>2230</v>
      </c>
      <c r="N613">
        <f>IFERROR(VLOOKUP(CONCATENATE($C613,$D613,N$1,$E613),AuxFolhas!$A:$E,5,FALSE),"")</f>
        <v>2230</v>
      </c>
      <c r="O613">
        <f>IFERROR(VLOOKUP(CONCATENATE($C613,$D613,O$1,$E613),AuxFolhas!$A:$E,5,FALSE),"")</f>
        <v>2230</v>
      </c>
      <c r="P613">
        <f>IFERROR(VLOOKUP(CONCATENATE($C613,$D613,P$1,$E613),AuxFolhas!$A:$E,5,FALSE),"")</f>
        <v>2230</v>
      </c>
      <c r="Q613">
        <f>IFERROR(VLOOKUP(CONCATENATE($C613,$D613,Q$1,$E613),AuxFolhas!$A:$E,5,FALSE),"")</f>
        <v>2230</v>
      </c>
      <c r="R613">
        <f>IFERROR(VLOOKUP(CONCATENATE($C613,$D613,R$1,$E613),AuxFolhas!$A:$E,5,FALSE),"")</f>
        <v>2230</v>
      </c>
      <c r="S613">
        <f>IFERROR(VLOOKUP(CONCATENATE($C613,$D613,S$1,$E613),AuxFolhas!$A:$E,5,FALSE),"")</f>
        <v>2230</v>
      </c>
      <c r="T613">
        <f>IFERROR(VLOOKUP(CONCATENATE($C613,$D613,T$1,$E613),AuxFolhas!$A:$E,5,FALSE),"")</f>
        <v>2230</v>
      </c>
      <c r="U613">
        <f t="shared" si="39"/>
        <v>2</v>
      </c>
    </row>
    <row r="614" spans="1:21" hidden="1">
      <c r="A614" t="str">
        <f t="shared" si="41"/>
        <v>22.1-29</v>
      </c>
      <c r="B614">
        <f t="shared" si="42"/>
        <v>29</v>
      </c>
      <c r="C614">
        <v>22</v>
      </c>
      <c r="D614" t="s">
        <v>2440</v>
      </c>
      <c r="E614" t="s">
        <v>1114</v>
      </c>
      <c r="F614" t="s">
        <v>1163</v>
      </c>
      <c r="H614">
        <f t="shared" si="40"/>
        <v>17840</v>
      </c>
      <c r="I614" t="str">
        <f>IFERROR(VLOOKUP(CONCATENATE($C614,$D614,I$1,$E614),AuxFolhas!$A:$E,5,FALSE),"")</f>
        <v/>
      </c>
      <c r="J614" t="str">
        <f>IFERROR(VLOOKUP(CONCATENATE($C614,$D614,J$1,$E614),AuxFolhas!$A:$E,5,FALSE),"")</f>
        <v/>
      </c>
      <c r="K614" t="str">
        <f>IFERROR(VLOOKUP(CONCATENATE($C614,$D614,K$1,$E614),AuxFolhas!$A:$E,5,FALSE),"")</f>
        <v/>
      </c>
      <c r="L614" t="str">
        <f>IFERROR(VLOOKUP(CONCATENATE($C614,$D614,L$1,$E614),AuxFolhas!$A:$E,5,FALSE),"")</f>
        <v/>
      </c>
      <c r="M614">
        <f>IFERROR(VLOOKUP(CONCATENATE($C614,$D614,M$1,$E614),AuxFolhas!$A:$E,5,FALSE),"")</f>
        <v>2230</v>
      </c>
      <c r="N614">
        <f>IFERROR(VLOOKUP(CONCATENATE($C614,$D614,N$1,$E614),AuxFolhas!$A:$E,5,FALSE),"")</f>
        <v>2230</v>
      </c>
      <c r="O614">
        <f>IFERROR(VLOOKUP(CONCATENATE($C614,$D614,O$1,$E614),AuxFolhas!$A:$E,5,FALSE),"")</f>
        <v>2230</v>
      </c>
      <c r="P614">
        <f>IFERROR(VLOOKUP(CONCATENATE($C614,$D614,P$1,$E614),AuxFolhas!$A:$E,5,FALSE),"")</f>
        <v>2230</v>
      </c>
      <c r="Q614">
        <f>IFERROR(VLOOKUP(CONCATENATE($C614,$D614,Q$1,$E614),AuxFolhas!$A:$E,5,FALSE),"")</f>
        <v>2230</v>
      </c>
      <c r="R614">
        <f>IFERROR(VLOOKUP(CONCATENATE($C614,$D614,R$1,$E614),AuxFolhas!$A:$E,5,FALSE),"")</f>
        <v>2230</v>
      </c>
      <c r="S614">
        <f>IFERROR(VLOOKUP(CONCATENATE($C614,$D614,S$1,$E614),AuxFolhas!$A:$E,5,FALSE),"")</f>
        <v>2230</v>
      </c>
      <c r="T614">
        <f>IFERROR(VLOOKUP(CONCATENATE($C614,$D614,T$1,$E614),AuxFolhas!$A:$E,5,FALSE),"")</f>
        <v>2230</v>
      </c>
      <c r="U614">
        <f t="shared" si="39"/>
        <v>1</v>
      </c>
    </row>
    <row r="615" spans="1:21" hidden="1">
      <c r="A615" t="str">
        <f t="shared" si="41"/>
        <v>22.1-30</v>
      </c>
      <c r="B615">
        <f t="shared" si="42"/>
        <v>30</v>
      </c>
      <c r="C615">
        <v>22</v>
      </c>
      <c r="D615" t="s">
        <v>1525</v>
      </c>
      <c r="E615" t="s">
        <v>1114</v>
      </c>
      <c r="F615" t="s">
        <v>1163</v>
      </c>
      <c r="H615">
        <f t="shared" si="40"/>
        <v>24530</v>
      </c>
      <c r="I615">
        <f>IFERROR(VLOOKUP(CONCATENATE($C615,$D615,I$1,$E615),AuxFolhas!$A:$E,5,FALSE),"")</f>
        <v>2230</v>
      </c>
      <c r="J615">
        <f>IFERROR(VLOOKUP(CONCATENATE($C615,$D615,J$1,$E615),AuxFolhas!$A:$E,5,FALSE),"")</f>
        <v>2230</v>
      </c>
      <c r="K615">
        <f>IFERROR(VLOOKUP(CONCATENATE($C615,$D615,K$1,$E615),AuxFolhas!$A:$E,5,FALSE),"")</f>
        <v>2230</v>
      </c>
      <c r="L615">
        <f>IFERROR(VLOOKUP(CONCATENATE($C615,$D615,L$1,$E615),AuxFolhas!$A:$E,5,FALSE),"")</f>
        <v>2230</v>
      </c>
      <c r="M615">
        <f>IFERROR(VLOOKUP(CONCATENATE($C615,$D615,M$1,$E615),AuxFolhas!$A:$E,5,FALSE),"")</f>
        <v>2230</v>
      </c>
      <c r="N615">
        <f>IFERROR(VLOOKUP(CONCATENATE($C615,$D615,N$1,$E615),AuxFolhas!$A:$E,5,FALSE),"")</f>
        <v>2230</v>
      </c>
      <c r="O615">
        <f>IFERROR(VLOOKUP(CONCATENATE($C615,$D615,O$1,$E615),AuxFolhas!$A:$E,5,FALSE),"")</f>
        <v>2230</v>
      </c>
      <c r="P615">
        <f>IFERROR(VLOOKUP(CONCATENATE($C615,$D615,P$1,$E615),AuxFolhas!$A:$E,5,FALSE),"")</f>
        <v>2230</v>
      </c>
      <c r="Q615">
        <f>IFERROR(VLOOKUP(CONCATENATE($C615,$D615,Q$1,$E615),AuxFolhas!$A:$E,5,FALSE),"")</f>
        <v>2230</v>
      </c>
      <c r="R615">
        <f>IFERROR(VLOOKUP(CONCATENATE($C615,$D615,R$1,$E615),AuxFolhas!$A:$E,5,FALSE),"")</f>
        <v>2230</v>
      </c>
      <c r="S615">
        <f>IFERROR(VLOOKUP(CONCATENATE($C615,$D615,S$1,$E615),AuxFolhas!$A:$E,5,FALSE),"")</f>
        <v>2230</v>
      </c>
      <c r="T615" t="str">
        <f>IFERROR(VLOOKUP(CONCATENATE($C615,$D615,T$1,$E615),AuxFolhas!$A:$E,5,FALSE),"")</f>
        <v/>
      </c>
      <c r="U615">
        <f t="shared" si="39"/>
        <v>1</v>
      </c>
    </row>
    <row r="616" spans="1:21" hidden="1">
      <c r="A616" t="str">
        <f t="shared" si="41"/>
        <v>22.1-31</v>
      </c>
      <c r="B616">
        <f t="shared" si="42"/>
        <v>31</v>
      </c>
      <c r="C616">
        <v>22</v>
      </c>
      <c r="D616" t="s">
        <v>2435</v>
      </c>
      <c r="E616" t="s">
        <v>1162</v>
      </c>
      <c r="F616" t="s">
        <v>1163</v>
      </c>
      <c r="H616">
        <f t="shared" si="40"/>
        <v>26240</v>
      </c>
      <c r="I616" t="str">
        <f>IFERROR(VLOOKUP(CONCATENATE($C616,$D616,I$1,$E616),AuxFolhas!$A:$E,5,FALSE),"")</f>
        <v/>
      </c>
      <c r="J616" t="str">
        <f>IFERROR(VLOOKUP(CONCATENATE($C616,$D616,J$1,$E616),AuxFolhas!$A:$E,5,FALSE),"")</f>
        <v/>
      </c>
      <c r="K616" t="str">
        <f>IFERROR(VLOOKUP(CONCATENATE($C616,$D616,K$1,$E616),AuxFolhas!$A:$E,5,FALSE),"")</f>
        <v/>
      </c>
      <c r="L616" t="str">
        <f>IFERROR(VLOOKUP(CONCATENATE($C616,$D616,L$1,$E616),AuxFolhas!$A:$E,5,FALSE),"")</f>
        <v/>
      </c>
      <c r="M616">
        <f>IFERROR(VLOOKUP(CONCATENATE($C616,$D616,M$1,$E616),AuxFolhas!$A:$E,5,FALSE),"")</f>
        <v>3280</v>
      </c>
      <c r="N616">
        <f>IFERROR(VLOOKUP(CONCATENATE($C616,$D616,N$1,$E616),AuxFolhas!$A:$E,5,FALSE),"")</f>
        <v>3280</v>
      </c>
      <c r="O616">
        <f>IFERROR(VLOOKUP(CONCATENATE($C616,$D616,O$1,$E616),AuxFolhas!$A:$E,5,FALSE),"")</f>
        <v>3280</v>
      </c>
      <c r="P616">
        <f>IFERROR(VLOOKUP(CONCATENATE($C616,$D616,P$1,$E616),AuxFolhas!$A:$E,5,FALSE),"")</f>
        <v>3280</v>
      </c>
      <c r="Q616">
        <f>IFERROR(VLOOKUP(CONCATENATE($C616,$D616,Q$1,$E616),AuxFolhas!$A:$E,5,FALSE),"")</f>
        <v>3280</v>
      </c>
      <c r="R616">
        <f>IFERROR(VLOOKUP(CONCATENATE($C616,$D616,R$1,$E616),AuxFolhas!$A:$E,5,FALSE),"")</f>
        <v>3280</v>
      </c>
      <c r="S616">
        <f>IFERROR(VLOOKUP(CONCATENATE($C616,$D616,S$1,$E616),AuxFolhas!$A:$E,5,FALSE),"")</f>
        <v>3280</v>
      </c>
      <c r="T616">
        <f>IFERROR(VLOOKUP(CONCATENATE($C616,$D616,T$1,$E616),AuxFolhas!$A:$E,5,FALSE),"")</f>
        <v>3280</v>
      </c>
      <c r="U616">
        <f t="shared" si="39"/>
        <v>1</v>
      </c>
    </row>
    <row r="617" spans="1:21" hidden="1">
      <c r="A617" t="str">
        <f t="shared" si="41"/>
        <v>22.1-32</v>
      </c>
      <c r="B617">
        <f t="shared" si="42"/>
        <v>32</v>
      </c>
      <c r="C617">
        <v>22</v>
      </c>
      <c r="D617" t="s">
        <v>1506</v>
      </c>
      <c r="E617" t="s">
        <v>1162</v>
      </c>
      <c r="F617" t="s">
        <v>1163</v>
      </c>
      <c r="H617">
        <f t="shared" si="40"/>
        <v>39360</v>
      </c>
      <c r="I617">
        <f>IFERROR(VLOOKUP(CONCATENATE($C617,$D617,I$1,$E617),AuxFolhas!$A:$E,5,FALSE),"")</f>
        <v>3280</v>
      </c>
      <c r="J617">
        <f>IFERROR(VLOOKUP(CONCATENATE($C617,$D617,J$1,$E617),AuxFolhas!$A:$E,5,FALSE),"")</f>
        <v>3280</v>
      </c>
      <c r="K617">
        <f>IFERROR(VLOOKUP(CONCATENATE($C617,$D617,K$1,$E617),AuxFolhas!$A:$E,5,FALSE),"")</f>
        <v>3280</v>
      </c>
      <c r="L617">
        <f>IFERROR(VLOOKUP(CONCATENATE($C617,$D617,L$1,$E617),AuxFolhas!$A:$E,5,FALSE),"")</f>
        <v>3280</v>
      </c>
      <c r="M617">
        <f>IFERROR(VLOOKUP(CONCATENATE($C617,$D617,M$1,$E617),AuxFolhas!$A:$E,5,FALSE),"")</f>
        <v>3280</v>
      </c>
      <c r="N617">
        <f>IFERROR(VLOOKUP(CONCATENATE($C617,$D617,N$1,$E617),AuxFolhas!$A:$E,5,FALSE),"")</f>
        <v>3280</v>
      </c>
      <c r="O617">
        <f>IFERROR(VLOOKUP(CONCATENATE($C617,$D617,O$1,$E617),AuxFolhas!$A:$E,5,FALSE),"")</f>
        <v>3280</v>
      </c>
      <c r="P617">
        <f>IFERROR(VLOOKUP(CONCATENATE($C617,$D617,P$1,$E617),AuxFolhas!$A:$E,5,FALSE),"")</f>
        <v>3280</v>
      </c>
      <c r="Q617">
        <f>IFERROR(VLOOKUP(CONCATENATE($C617,$D617,Q$1,$E617),AuxFolhas!$A:$E,5,FALSE),"")</f>
        <v>3280</v>
      </c>
      <c r="R617">
        <f>IFERROR(VLOOKUP(CONCATENATE($C617,$D617,R$1,$E617),AuxFolhas!$A:$E,5,FALSE),"")</f>
        <v>3280</v>
      </c>
      <c r="S617">
        <f>IFERROR(VLOOKUP(CONCATENATE($C617,$D617,S$1,$E617),AuxFolhas!$A:$E,5,FALSE),"")</f>
        <v>3280</v>
      </c>
      <c r="T617">
        <f>IFERROR(VLOOKUP(CONCATENATE($C617,$D617,T$1,$E617),AuxFolhas!$A:$E,5,FALSE),"")</f>
        <v>3280</v>
      </c>
      <c r="U617">
        <f t="shared" si="39"/>
        <v>1</v>
      </c>
    </row>
    <row r="618" spans="1:21" hidden="1">
      <c r="A618" t="str">
        <f t="shared" si="41"/>
        <v>22.1-33</v>
      </c>
      <c r="B618">
        <f t="shared" si="42"/>
        <v>33</v>
      </c>
      <c r="C618">
        <v>22</v>
      </c>
      <c r="D618" t="s">
        <v>1507</v>
      </c>
      <c r="E618" t="s">
        <v>1162</v>
      </c>
      <c r="F618" t="s">
        <v>1163</v>
      </c>
      <c r="H618">
        <f t="shared" si="40"/>
        <v>39360</v>
      </c>
      <c r="I618">
        <f>IFERROR(VLOOKUP(CONCATENATE($C618,$D618,I$1,$E618),AuxFolhas!$A:$E,5,FALSE),"")</f>
        <v>3280</v>
      </c>
      <c r="J618">
        <f>IFERROR(VLOOKUP(CONCATENATE($C618,$D618,J$1,$E618),AuxFolhas!$A:$E,5,FALSE),"")</f>
        <v>3280</v>
      </c>
      <c r="K618">
        <f>IFERROR(VLOOKUP(CONCATENATE($C618,$D618,K$1,$E618),AuxFolhas!$A:$E,5,FALSE),"")</f>
        <v>3280</v>
      </c>
      <c r="L618">
        <f>IFERROR(VLOOKUP(CONCATENATE($C618,$D618,L$1,$E618),AuxFolhas!$A:$E,5,FALSE),"")</f>
        <v>3280</v>
      </c>
      <c r="M618">
        <f>IFERROR(VLOOKUP(CONCATENATE($C618,$D618,M$1,$E618),AuxFolhas!$A:$E,5,FALSE),"")</f>
        <v>3280</v>
      </c>
      <c r="N618">
        <f>IFERROR(VLOOKUP(CONCATENATE($C618,$D618,N$1,$E618),AuxFolhas!$A:$E,5,FALSE),"")</f>
        <v>3280</v>
      </c>
      <c r="O618">
        <f>IFERROR(VLOOKUP(CONCATENATE($C618,$D618,O$1,$E618),AuxFolhas!$A:$E,5,FALSE),"")</f>
        <v>3280</v>
      </c>
      <c r="P618">
        <f>IFERROR(VLOOKUP(CONCATENATE($C618,$D618,P$1,$E618),AuxFolhas!$A:$E,5,FALSE),"")</f>
        <v>3280</v>
      </c>
      <c r="Q618">
        <f>IFERROR(VLOOKUP(CONCATENATE($C618,$D618,Q$1,$E618),AuxFolhas!$A:$E,5,FALSE),"")</f>
        <v>3280</v>
      </c>
      <c r="R618">
        <f>IFERROR(VLOOKUP(CONCATENATE($C618,$D618,R$1,$E618),AuxFolhas!$A:$E,5,FALSE),"")</f>
        <v>3280</v>
      </c>
      <c r="S618">
        <f>IFERROR(VLOOKUP(CONCATENATE($C618,$D618,S$1,$E618),AuxFolhas!$A:$E,5,FALSE),"")</f>
        <v>3280</v>
      </c>
      <c r="T618">
        <f>IFERROR(VLOOKUP(CONCATENATE($C618,$D618,T$1,$E618),AuxFolhas!$A:$E,5,FALSE),"")</f>
        <v>3280</v>
      </c>
      <c r="U618">
        <f t="shared" si="39"/>
        <v>1</v>
      </c>
    </row>
    <row r="619" spans="1:21" hidden="1">
      <c r="A619" t="str">
        <f t="shared" si="41"/>
        <v>22.1-34</v>
      </c>
      <c r="B619">
        <f t="shared" si="42"/>
        <v>34</v>
      </c>
      <c r="C619">
        <v>22</v>
      </c>
      <c r="D619" t="s">
        <v>2770</v>
      </c>
      <c r="E619" t="s">
        <v>1165</v>
      </c>
      <c r="F619" t="s">
        <v>1163</v>
      </c>
      <c r="H619">
        <f t="shared" si="40"/>
        <v>36660</v>
      </c>
      <c r="I619" t="str">
        <f>IFERROR(VLOOKUP(CONCATENATE($C619,$D619,I$1,$E619),AuxFolhas!$A:$E,5,FALSE),"")</f>
        <v/>
      </c>
      <c r="J619" t="str">
        <f>IFERROR(VLOOKUP(CONCATENATE($C619,$D619,J$1,$E619),AuxFolhas!$A:$E,5,FALSE),"")</f>
        <v/>
      </c>
      <c r="K619" t="str">
        <f>IFERROR(VLOOKUP(CONCATENATE($C619,$D619,K$1,$E619),AuxFolhas!$A:$E,5,FALSE),"")</f>
        <v/>
      </c>
      <c r="L619" t="str">
        <f>IFERROR(VLOOKUP(CONCATENATE($C619,$D619,L$1,$E619),AuxFolhas!$A:$E,5,FALSE),"")</f>
        <v/>
      </c>
      <c r="M619" t="str">
        <f>IFERROR(VLOOKUP(CONCATENATE($C619,$D619,M$1,$E619),AuxFolhas!$A:$E,5,FALSE),"")</f>
        <v/>
      </c>
      <c r="N619" t="str">
        <f>IFERROR(VLOOKUP(CONCATENATE($C619,$D619,N$1,$E619),AuxFolhas!$A:$E,5,FALSE),"")</f>
        <v/>
      </c>
      <c r="O619">
        <f>IFERROR(VLOOKUP(CONCATENATE($C619,$D619,O$1,$E619),AuxFolhas!$A:$E,5,FALSE),"")</f>
        <v>6110</v>
      </c>
      <c r="P619">
        <f>IFERROR(VLOOKUP(CONCATENATE($C619,$D619,P$1,$E619),AuxFolhas!$A:$E,5,FALSE),"")</f>
        <v>6110</v>
      </c>
      <c r="Q619">
        <f>IFERROR(VLOOKUP(CONCATENATE($C619,$D619,Q$1,$E619),AuxFolhas!$A:$E,5,FALSE),"")</f>
        <v>6110</v>
      </c>
      <c r="R619">
        <f>IFERROR(VLOOKUP(CONCATENATE($C619,$D619,R$1,$E619),AuxFolhas!$A:$E,5,FALSE),"")</f>
        <v>6110</v>
      </c>
      <c r="S619">
        <f>IFERROR(VLOOKUP(CONCATENATE($C619,$D619,S$1,$E619),AuxFolhas!$A:$E,5,FALSE),"")</f>
        <v>6110</v>
      </c>
      <c r="T619">
        <f>IFERROR(VLOOKUP(CONCATENATE($C619,$D619,T$1,$E619),AuxFolhas!$A:$E,5,FALSE),"")</f>
        <v>6110</v>
      </c>
      <c r="U619">
        <f t="shared" si="39"/>
        <v>1</v>
      </c>
    </row>
    <row r="620" spans="1:21" hidden="1">
      <c r="A620" t="str">
        <f t="shared" si="41"/>
        <v>22.1-35</v>
      </c>
      <c r="B620">
        <f t="shared" si="42"/>
        <v>35</v>
      </c>
      <c r="C620">
        <v>22</v>
      </c>
      <c r="D620" t="s">
        <v>2177</v>
      </c>
      <c r="E620" t="s">
        <v>1165</v>
      </c>
      <c r="F620" t="s">
        <v>1163</v>
      </c>
      <c r="H620">
        <f t="shared" si="40"/>
        <v>18330</v>
      </c>
      <c r="I620">
        <f>IFERROR(VLOOKUP(CONCATENATE($C620,$D620,I$1,$E620),AuxFolhas!$A:$E,5,FALSE),"")</f>
        <v>6110</v>
      </c>
      <c r="J620">
        <f>IFERROR(VLOOKUP(CONCATENATE($C620,$D620,J$1,$E620),AuxFolhas!$A:$E,5,FALSE),"")</f>
        <v>6110</v>
      </c>
      <c r="K620">
        <f>IFERROR(VLOOKUP(CONCATENATE($C620,$D620,K$1,$E620),AuxFolhas!$A:$E,5,FALSE),"")</f>
        <v>6110</v>
      </c>
      <c r="L620" t="str">
        <f>IFERROR(VLOOKUP(CONCATENATE($C620,$D620,L$1,$E620),AuxFolhas!$A:$E,5,FALSE),"")</f>
        <v/>
      </c>
      <c r="M620" t="str">
        <f>IFERROR(VLOOKUP(CONCATENATE($C620,$D620,M$1,$E620),AuxFolhas!$A:$E,5,FALSE),"")</f>
        <v/>
      </c>
      <c r="N620" t="str">
        <f>IFERROR(VLOOKUP(CONCATENATE($C620,$D620,N$1,$E620),AuxFolhas!$A:$E,5,FALSE),"")</f>
        <v/>
      </c>
      <c r="O620" t="str">
        <f>IFERROR(VLOOKUP(CONCATENATE($C620,$D620,O$1,$E620),AuxFolhas!$A:$E,5,FALSE),"")</f>
        <v/>
      </c>
      <c r="P620" t="str">
        <f>IFERROR(VLOOKUP(CONCATENATE($C620,$D620,P$1,$E620),AuxFolhas!$A:$E,5,FALSE),"")</f>
        <v/>
      </c>
      <c r="Q620" t="str">
        <f>IFERROR(VLOOKUP(CONCATENATE($C620,$D620,Q$1,$E620),AuxFolhas!$A:$E,5,FALSE),"")</f>
        <v/>
      </c>
      <c r="R620" t="str">
        <f>IFERROR(VLOOKUP(CONCATENATE($C620,$D620,R$1,$E620),AuxFolhas!$A:$E,5,FALSE),"")</f>
        <v/>
      </c>
      <c r="S620" t="str">
        <f>IFERROR(VLOOKUP(CONCATENATE($C620,$D620,S$1,$E620),AuxFolhas!$A:$E,5,FALSE),"")</f>
        <v/>
      </c>
      <c r="T620" t="str">
        <f>IFERROR(VLOOKUP(CONCATENATE($C620,$D620,T$1,$E620),AuxFolhas!$A:$E,5,FALSE),"")</f>
        <v/>
      </c>
      <c r="U620">
        <f t="shared" si="39"/>
        <v>1</v>
      </c>
    </row>
    <row r="621" spans="1:21" hidden="1">
      <c r="A621" t="str">
        <f t="shared" si="41"/>
        <v>22.1-36</v>
      </c>
      <c r="B621">
        <f t="shared" si="42"/>
        <v>36</v>
      </c>
      <c r="C621">
        <v>22</v>
      </c>
      <c r="D621" t="s">
        <v>2441</v>
      </c>
      <c r="E621" t="s">
        <v>1117</v>
      </c>
      <c r="F621" t="s">
        <v>1159</v>
      </c>
      <c r="H621">
        <f t="shared" si="40"/>
        <v>9020</v>
      </c>
      <c r="I621" t="str">
        <f>IFERROR(VLOOKUP(CONCATENATE($C621,$D621,I$1,$E621),AuxFolhas!$A:$E,5,FALSE),"")</f>
        <v/>
      </c>
      <c r="J621">
        <f>IFERROR(VLOOKUP(CONCATENATE($C621,$D621,J$1,$E621),AuxFolhas!$A:$E,5,FALSE),"")</f>
        <v>820</v>
      </c>
      <c r="K621">
        <f>IFERROR(VLOOKUP(CONCATENATE($C621,$D621,K$1,$E621),AuxFolhas!$A:$E,5,FALSE),"")</f>
        <v>820</v>
      </c>
      <c r="L621">
        <f>IFERROR(VLOOKUP(CONCATENATE($C621,$D621,L$1,$E621),AuxFolhas!$A:$E,5,FALSE),"")</f>
        <v>820</v>
      </c>
      <c r="M621">
        <f>IFERROR(VLOOKUP(CONCATENATE($C621,$D621,M$1,$E621),AuxFolhas!$A:$E,5,FALSE),"")</f>
        <v>820</v>
      </c>
      <c r="N621">
        <f>IFERROR(VLOOKUP(CONCATENATE($C621,$D621,N$1,$E621),AuxFolhas!$A:$E,5,FALSE),"")</f>
        <v>820</v>
      </c>
      <c r="O621">
        <f>IFERROR(VLOOKUP(CONCATENATE($C621,$D621,O$1,$E621),AuxFolhas!$A:$E,5,FALSE),"")</f>
        <v>820</v>
      </c>
      <c r="P621">
        <f>IFERROR(VLOOKUP(CONCATENATE($C621,$D621,P$1,$E621),AuxFolhas!$A:$E,5,FALSE),"")</f>
        <v>820</v>
      </c>
      <c r="Q621">
        <f>IFERROR(VLOOKUP(CONCATENATE($C621,$D621,Q$1,$E621),AuxFolhas!$A:$E,5,FALSE),"")</f>
        <v>820</v>
      </c>
      <c r="R621">
        <f>IFERROR(VLOOKUP(CONCATENATE($C621,$D621,R$1,$E621),AuxFolhas!$A:$E,5,FALSE),"")</f>
        <v>820</v>
      </c>
      <c r="S621">
        <f>IFERROR(VLOOKUP(CONCATENATE($C621,$D621,S$1,$E621),AuxFolhas!$A:$E,5,FALSE),"")</f>
        <v>820</v>
      </c>
      <c r="T621">
        <f>IFERROR(VLOOKUP(CONCATENATE($C621,$D621,T$1,$E621),AuxFolhas!$A:$E,5,FALSE),"")</f>
        <v>820</v>
      </c>
      <c r="U621">
        <f t="shared" si="39"/>
        <v>1</v>
      </c>
    </row>
    <row r="622" spans="1:21" hidden="1">
      <c r="A622" t="str">
        <f t="shared" si="41"/>
        <v>22.1-37</v>
      </c>
      <c r="B622">
        <f t="shared" si="42"/>
        <v>37</v>
      </c>
      <c r="C622">
        <v>22</v>
      </c>
      <c r="D622" t="s">
        <v>1526</v>
      </c>
      <c r="E622" t="s">
        <v>1115</v>
      </c>
      <c r="F622" t="s">
        <v>1159</v>
      </c>
      <c r="H622">
        <f t="shared" si="40"/>
        <v>38750</v>
      </c>
      <c r="I622">
        <f>IFERROR(VLOOKUP(CONCATENATE($C622,$D622,I$1,$E622),AuxFolhas!$A:$E,5,FALSE),"")</f>
        <v>7750</v>
      </c>
      <c r="J622">
        <f>IFERROR(VLOOKUP(CONCATENATE($C622,$D622,J$1,$E622),AuxFolhas!$A:$E,5,FALSE),"")</f>
        <v>7750</v>
      </c>
      <c r="K622">
        <f>IFERROR(VLOOKUP(CONCATENATE($C622,$D622,K$1,$E622),AuxFolhas!$A:$E,5,FALSE),"")</f>
        <v>7750</v>
      </c>
      <c r="L622">
        <f>IFERROR(VLOOKUP(CONCATENATE($C622,$D622,L$1,$E622),AuxFolhas!$A:$E,5,FALSE),"")</f>
        <v>7750</v>
      </c>
      <c r="M622">
        <f>IFERROR(VLOOKUP(CONCATENATE($C622,$D622,M$1,$E622),AuxFolhas!$A:$E,5,FALSE),"")</f>
        <v>7750</v>
      </c>
      <c r="N622" t="str">
        <f>IFERROR(VLOOKUP(CONCATENATE($C622,$D622,N$1,$E622),AuxFolhas!$A:$E,5,FALSE),"")</f>
        <v/>
      </c>
      <c r="O622" t="str">
        <f>IFERROR(VLOOKUP(CONCATENATE($C622,$D622,O$1,$E622),AuxFolhas!$A:$E,5,FALSE),"")</f>
        <v/>
      </c>
      <c r="P622" t="str">
        <f>IFERROR(VLOOKUP(CONCATENATE($C622,$D622,P$1,$E622),AuxFolhas!$A:$E,5,FALSE),"")</f>
        <v/>
      </c>
      <c r="Q622" t="str">
        <f>IFERROR(VLOOKUP(CONCATENATE($C622,$D622,Q$1,$E622),AuxFolhas!$A:$E,5,FALSE),"")</f>
        <v/>
      </c>
      <c r="R622" t="str">
        <f>IFERROR(VLOOKUP(CONCATENATE($C622,$D622,R$1,$E622),AuxFolhas!$A:$E,5,FALSE),"")</f>
        <v/>
      </c>
      <c r="S622" t="str">
        <f>IFERROR(VLOOKUP(CONCATENATE($C622,$D622,S$1,$E622),AuxFolhas!$A:$E,5,FALSE),"")</f>
        <v/>
      </c>
      <c r="T622" t="str">
        <f>IFERROR(VLOOKUP(CONCATENATE($C622,$D622,T$1,$E622),AuxFolhas!$A:$E,5,FALSE),"")</f>
        <v/>
      </c>
      <c r="U622">
        <f t="shared" si="39"/>
        <v>1</v>
      </c>
    </row>
    <row r="623" spans="1:21" hidden="1">
      <c r="A623" t="str">
        <f t="shared" si="41"/>
        <v>22.1-38</v>
      </c>
      <c r="B623">
        <f t="shared" si="42"/>
        <v>38</v>
      </c>
      <c r="C623">
        <v>22</v>
      </c>
      <c r="D623" t="s">
        <v>2771</v>
      </c>
      <c r="E623" t="s">
        <v>1115</v>
      </c>
      <c r="F623" t="s">
        <v>1159</v>
      </c>
      <c r="H623">
        <f t="shared" si="40"/>
        <v>46500</v>
      </c>
      <c r="I623" t="str">
        <f>IFERROR(VLOOKUP(CONCATENATE($C623,$D623,I$1,$E623),AuxFolhas!$A:$E,5,FALSE),"")</f>
        <v/>
      </c>
      <c r="J623" t="str">
        <f>IFERROR(VLOOKUP(CONCATENATE($C623,$D623,J$1,$E623),AuxFolhas!$A:$E,5,FALSE),"")</f>
        <v/>
      </c>
      <c r="K623" t="str">
        <f>IFERROR(VLOOKUP(CONCATENATE($C623,$D623,K$1,$E623),AuxFolhas!$A:$E,5,FALSE),"")</f>
        <v/>
      </c>
      <c r="L623" t="str">
        <f>IFERROR(VLOOKUP(CONCATENATE($C623,$D623,L$1,$E623),AuxFolhas!$A:$E,5,FALSE),"")</f>
        <v/>
      </c>
      <c r="M623" t="str">
        <f>IFERROR(VLOOKUP(CONCATENATE($C623,$D623,M$1,$E623),AuxFolhas!$A:$E,5,FALSE),"")</f>
        <v/>
      </c>
      <c r="N623" t="str">
        <f>IFERROR(VLOOKUP(CONCATENATE($C623,$D623,N$1,$E623),AuxFolhas!$A:$E,5,FALSE),"")</f>
        <v/>
      </c>
      <c r="O623">
        <f>IFERROR(VLOOKUP(CONCATENATE($C623,$D623,O$1,$E623),AuxFolhas!$A:$E,5,FALSE),"")</f>
        <v>7750</v>
      </c>
      <c r="P623">
        <f>IFERROR(VLOOKUP(CONCATENATE($C623,$D623,P$1,$E623),AuxFolhas!$A:$E,5,FALSE),"")</f>
        <v>7750</v>
      </c>
      <c r="Q623">
        <f>IFERROR(VLOOKUP(CONCATENATE($C623,$D623,Q$1,$E623),AuxFolhas!$A:$E,5,FALSE),"")</f>
        <v>7750</v>
      </c>
      <c r="R623">
        <f>IFERROR(VLOOKUP(CONCATENATE($C623,$D623,R$1,$E623),AuxFolhas!$A:$E,5,FALSE),"")</f>
        <v>7750</v>
      </c>
      <c r="S623">
        <f>IFERROR(VLOOKUP(CONCATENATE($C623,$D623,S$1,$E623),AuxFolhas!$A:$E,5,FALSE),"")</f>
        <v>7750</v>
      </c>
      <c r="T623">
        <f>IFERROR(VLOOKUP(CONCATENATE($C623,$D623,T$1,$E623),AuxFolhas!$A:$E,5,FALSE),"")</f>
        <v>7750</v>
      </c>
      <c r="U623">
        <f t="shared" si="39"/>
        <v>1</v>
      </c>
    </row>
    <row r="624" spans="1:21">
      <c r="A624" t="str">
        <f t="shared" si="41"/>
        <v>22.1-39</v>
      </c>
      <c r="B624">
        <f t="shared" si="42"/>
        <v>39</v>
      </c>
      <c r="C624">
        <v>22</v>
      </c>
      <c r="D624" t="s">
        <v>1505</v>
      </c>
      <c r="E624" t="s">
        <v>1113</v>
      </c>
      <c r="F624" t="s">
        <v>1159</v>
      </c>
      <c r="H624">
        <f t="shared" si="40"/>
        <v>33600</v>
      </c>
      <c r="I624">
        <f>IFERROR(VLOOKUP(CONCATENATE($C624,$D624,I$1,$E624),AuxFolhas!$A:$E,5,FALSE),"")</f>
        <v>2800</v>
      </c>
      <c r="J624">
        <f>IFERROR(VLOOKUP(CONCATENATE($C624,$D624,J$1,$E624),AuxFolhas!$A:$E,5,FALSE),"")</f>
        <v>2800</v>
      </c>
      <c r="K624">
        <f>IFERROR(VLOOKUP(CONCATENATE($C624,$D624,K$1,$E624),AuxFolhas!$A:$E,5,FALSE),"")</f>
        <v>2800</v>
      </c>
      <c r="L624">
        <f>IFERROR(VLOOKUP(CONCATENATE($C624,$D624,L$1,$E624),AuxFolhas!$A:$E,5,FALSE),"")</f>
        <v>2800</v>
      </c>
      <c r="M624">
        <f>IFERROR(VLOOKUP(CONCATENATE($C624,$D624,M$1,$E624),AuxFolhas!$A:$E,5,FALSE),"")</f>
        <v>2800</v>
      </c>
      <c r="N624">
        <f>IFERROR(VLOOKUP(CONCATENATE($C624,$D624,N$1,$E624),AuxFolhas!$A:$E,5,FALSE),"")</f>
        <v>2800</v>
      </c>
      <c r="O624">
        <f>IFERROR(VLOOKUP(CONCATENATE($C624,$D624,O$1,$E624),AuxFolhas!$A:$E,5,FALSE),"")</f>
        <v>2800</v>
      </c>
      <c r="P624">
        <f>IFERROR(VLOOKUP(CONCATENATE($C624,$D624,P$1,$E624),AuxFolhas!$A:$E,5,FALSE),"")</f>
        <v>2800</v>
      </c>
      <c r="Q624">
        <f>IFERROR(VLOOKUP(CONCATENATE($C624,$D624,Q$1,$E624),AuxFolhas!$A:$E,5,FALSE),"")</f>
        <v>2800</v>
      </c>
      <c r="R624">
        <f>IFERROR(VLOOKUP(CONCATENATE($C624,$D624,R$1,$E624),AuxFolhas!$A:$E,5,FALSE),"")</f>
        <v>2800</v>
      </c>
      <c r="S624">
        <f>IFERROR(VLOOKUP(CONCATENATE($C624,$D624,S$1,$E624),AuxFolhas!$A:$E,5,FALSE),"")</f>
        <v>2800</v>
      </c>
      <c r="T624">
        <f>IFERROR(VLOOKUP(CONCATENATE($C624,$D624,T$1,$E624),AuxFolhas!$A:$E,5,FALSE),"")</f>
        <v>2800</v>
      </c>
      <c r="U624">
        <f t="shared" si="39"/>
        <v>1</v>
      </c>
    </row>
    <row r="625" spans="1:21" hidden="1">
      <c r="A625" t="str">
        <f t="shared" si="41"/>
        <v>23.1-1</v>
      </c>
      <c r="B625">
        <f t="shared" si="42"/>
        <v>1</v>
      </c>
      <c r="C625">
        <v>23</v>
      </c>
      <c r="D625" t="s">
        <v>1529</v>
      </c>
      <c r="E625" t="s">
        <v>1112</v>
      </c>
      <c r="F625" t="s">
        <v>1163</v>
      </c>
      <c r="H625">
        <f t="shared" si="40"/>
        <v>2400</v>
      </c>
      <c r="I625">
        <f>IFERROR(VLOOKUP(CONCATENATE($C625,$D625,I$1,$E625),AuxFolhas!$A:$E,5,FALSE),"")</f>
        <v>600</v>
      </c>
      <c r="J625">
        <f>IFERROR(VLOOKUP(CONCATENATE($C625,$D625,J$1,$E625),AuxFolhas!$A:$E,5,FALSE),"")</f>
        <v>600</v>
      </c>
      <c r="K625">
        <f>IFERROR(VLOOKUP(CONCATENATE($C625,$D625,K$1,$E625),AuxFolhas!$A:$E,5,FALSE),"")</f>
        <v>600</v>
      </c>
      <c r="L625">
        <f>IFERROR(VLOOKUP(CONCATENATE($C625,$D625,L$1,$E625),AuxFolhas!$A:$E,5,FALSE),"")</f>
        <v>600</v>
      </c>
      <c r="M625" t="str">
        <f>IFERROR(VLOOKUP(CONCATENATE($C625,$D625,M$1,$E625),AuxFolhas!$A:$E,5,FALSE),"")</f>
        <v/>
      </c>
      <c r="N625" t="str">
        <f>IFERROR(VLOOKUP(CONCATENATE($C625,$D625,N$1,$E625),AuxFolhas!$A:$E,5,FALSE),"")</f>
        <v/>
      </c>
      <c r="O625" t="str">
        <f>IFERROR(VLOOKUP(CONCATENATE($C625,$D625,O$1,$E625),AuxFolhas!$A:$E,5,FALSE),"")</f>
        <v/>
      </c>
      <c r="P625" t="str">
        <f>IFERROR(VLOOKUP(CONCATENATE($C625,$D625,P$1,$E625),AuxFolhas!$A:$E,5,FALSE),"")</f>
        <v/>
      </c>
      <c r="Q625" t="str">
        <f>IFERROR(VLOOKUP(CONCATENATE($C625,$D625,Q$1,$E625),AuxFolhas!$A:$E,5,FALSE),"")</f>
        <v/>
      </c>
      <c r="R625" t="str">
        <f>IFERROR(VLOOKUP(CONCATENATE($C625,$D625,R$1,$E625),AuxFolhas!$A:$E,5,FALSE),"")</f>
        <v/>
      </c>
      <c r="S625" t="str">
        <f>IFERROR(VLOOKUP(CONCATENATE($C625,$D625,S$1,$E625),AuxFolhas!$A:$E,5,FALSE),"")</f>
        <v/>
      </c>
      <c r="T625" t="str">
        <f>IFERROR(VLOOKUP(CONCATENATE($C625,$D625,T$1,$E625),AuxFolhas!$A:$E,5,FALSE),"")</f>
        <v/>
      </c>
      <c r="U625">
        <f t="shared" si="39"/>
        <v>1</v>
      </c>
    </row>
    <row r="626" spans="1:21" hidden="1">
      <c r="A626" t="str">
        <f t="shared" si="41"/>
        <v>23.1-2</v>
      </c>
      <c r="B626">
        <f t="shared" si="42"/>
        <v>2</v>
      </c>
      <c r="C626">
        <v>23</v>
      </c>
      <c r="D626" t="s">
        <v>1530</v>
      </c>
      <c r="E626" t="s">
        <v>1112</v>
      </c>
      <c r="F626" t="s">
        <v>1163</v>
      </c>
      <c r="H626">
        <f t="shared" si="40"/>
        <v>7200</v>
      </c>
      <c r="I626">
        <f>IFERROR(VLOOKUP(CONCATENATE($C626,$D626,I$1,$E626),AuxFolhas!$A:$E,5,FALSE),"")</f>
        <v>600</v>
      </c>
      <c r="J626">
        <f>IFERROR(VLOOKUP(CONCATENATE($C626,$D626,J$1,$E626),AuxFolhas!$A:$E,5,FALSE),"")</f>
        <v>600</v>
      </c>
      <c r="K626">
        <f>IFERROR(VLOOKUP(CONCATENATE($C626,$D626,K$1,$E626),AuxFolhas!$A:$E,5,FALSE),"")</f>
        <v>600</v>
      </c>
      <c r="L626">
        <f>IFERROR(VLOOKUP(CONCATENATE($C626,$D626,L$1,$E626),AuxFolhas!$A:$E,5,FALSE),"")</f>
        <v>600</v>
      </c>
      <c r="M626">
        <f>IFERROR(VLOOKUP(CONCATENATE($C626,$D626,M$1,$E626),AuxFolhas!$A:$E,5,FALSE),"")</f>
        <v>600</v>
      </c>
      <c r="N626">
        <f>IFERROR(VLOOKUP(CONCATENATE($C626,$D626,N$1,$E626),AuxFolhas!$A:$E,5,FALSE),"")</f>
        <v>600</v>
      </c>
      <c r="O626">
        <f>IFERROR(VLOOKUP(CONCATENATE($C626,$D626,O$1,$E626),AuxFolhas!$A:$E,5,FALSE),"")</f>
        <v>600</v>
      </c>
      <c r="P626">
        <f>IFERROR(VLOOKUP(CONCATENATE($C626,$D626,P$1,$E626),AuxFolhas!$A:$E,5,FALSE),"")</f>
        <v>600</v>
      </c>
      <c r="Q626">
        <f>IFERROR(VLOOKUP(CONCATENATE($C626,$D626,Q$1,$E626),AuxFolhas!$A:$E,5,FALSE),"")</f>
        <v>600</v>
      </c>
      <c r="R626">
        <f>IFERROR(VLOOKUP(CONCATENATE($C626,$D626,R$1,$E626),AuxFolhas!$A:$E,5,FALSE),"")</f>
        <v>600</v>
      </c>
      <c r="S626">
        <f>IFERROR(VLOOKUP(CONCATENATE($C626,$D626,S$1,$E626),AuxFolhas!$A:$E,5,FALSE),"")</f>
        <v>600</v>
      </c>
      <c r="T626">
        <f>IFERROR(VLOOKUP(CONCATENATE($C626,$D626,T$1,$E626),AuxFolhas!$A:$E,5,FALSE),"")</f>
        <v>600</v>
      </c>
      <c r="U626">
        <f t="shared" si="39"/>
        <v>1</v>
      </c>
    </row>
    <row r="627" spans="1:21" hidden="1">
      <c r="A627" t="str">
        <f t="shared" si="41"/>
        <v>23.1-3</v>
      </c>
      <c r="B627">
        <f t="shared" si="42"/>
        <v>3</v>
      </c>
      <c r="C627">
        <v>23</v>
      </c>
      <c r="D627" t="s">
        <v>1531</v>
      </c>
      <c r="E627" t="s">
        <v>1112</v>
      </c>
      <c r="F627" t="s">
        <v>1163</v>
      </c>
      <c r="H627">
        <f t="shared" si="40"/>
        <v>2400</v>
      </c>
      <c r="I627">
        <f>IFERROR(VLOOKUP(CONCATENATE($C627,$D627,I$1,$E627),AuxFolhas!$A:$E,5,FALSE),"")</f>
        <v>600</v>
      </c>
      <c r="J627">
        <f>IFERROR(VLOOKUP(CONCATENATE($C627,$D627,J$1,$E627),AuxFolhas!$A:$E,5,FALSE),"")</f>
        <v>600</v>
      </c>
      <c r="K627">
        <f>IFERROR(VLOOKUP(CONCATENATE($C627,$D627,K$1,$E627),AuxFolhas!$A:$E,5,FALSE),"")</f>
        <v>600</v>
      </c>
      <c r="L627">
        <f>IFERROR(VLOOKUP(CONCATENATE($C627,$D627,L$1,$E627),AuxFolhas!$A:$E,5,FALSE),"")</f>
        <v>600</v>
      </c>
      <c r="M627" t="str">
        <f>IFERROR(VLOOKUP(CONCATENATE($C627,$D627,M$1,$E627),AuxFolhas!$A:$E,5,FALSE),"")</f>
        <v/>
      </c>
      <c r="N627" t="str">
        <f>IFERROR(VLOOKUP(CONCATENATE($C627,$D627,N$1,$E627),AuxFolhas!$A:$E,5,FALSE),"")</f>
        <v/>
      </c>
      <c r="O627" t="str">
        <f>IFERROR(VLOOKUP(CONCATENATE($C627,$D627,O$1,$E627),AuxFolhas!$A:$E,5,FALSE),"")</f>
        <v/>
      </c>
      <c r="P627" t="str">
        <f>IFERROR(VLOOKUP(CONCATENATE($C627,$D627,P$1,$E627),AuxFolhas!$A:$E,5,FALSE),"")</f>
        <v/>
      </c>
      <c r="Q627" t="str">
        <f>IFERROR(VLOOKUP(CONCATENATE($C627,$D627,Q$1,$E627),AuxFolhas!$A:$E,5,FALSE),"")</f>
        <v/>
      </c>
      <c r="R627" t="str">
        <f>IFERROR(VLOOKUP(CONCATENATE($C627,$D627,R$1,$E627),AuxFolhas!$A:$E,5,FALSE),"")</f>
        <v/>
      </c>
      <c r="S627" t="str">
        <f>IFERROR(VLOOKUP(CONCATENATE($C627,$D627,S$1,$E627),AuxFolhas!$A:$E,5,FALSE),"")</f>
        <v/>
      </c>
      <c r="T627" t="str">
        <f>IFERROR(VLOOKUP(CONCATENATE($C627,$D627,T$1,$E627),AuxFolhas!$A:$E,5,FALSE),"")</f>
        <v/>
      </c>
      <c r="U627">
        <f t="shared" si="39"/>
        <v>1</v>
      </c>
    </row>
    <row r="628" spans="1:21" hidden="1">
      <c r="A628" t="str">
        <f t="shared" si="41"/>
        <v>23.1-4</v>
      </c>
      <c r="B628">
        <f t="shared" si="42"/>
        <v>4</v>
      </c>
      <c r="C628">
        <v>23</v>
      </c>
      <c r="D628" t="s">
        <v>1532</v>
      </c>
      <c r="E628" t="s">
        <v>1112</v>
      </c>
      <c r="F628" t="s">
        <v>1163</v>
      </c>
      <c r="H628">
        <f t="shared" si="40"/>
        <v>3000</v>
      </c>
      <c r="I628">
        <f>IFERROR(VLOOKUP(CONCATENATE($C628,$D628,I$1,$E628),AuxFolhas!$A:$E,5,FALSE),"")</f>
        <v>600</v>
      </c>
      <c r="J628">
        <f>IFERROR(VLOOKUP(CONCATENATE($C628,$D628,J$1,$E628),AuxFolhas!$A:$E,5,FALSE),"")</f>
        <v>600</v>
      </c>
      <c r="K628">
        <f>IFERROR(VLOOKUP(CONCATENATE($C628,$D628,K$1,$E628),AuxFolhas!$A:$E,5,FALSE),"")</f>
        <v>600</v>
      </c>
      <c r="L628">
        <f>IFERROR(VLOOKUP(CONCATENATE($C628,$D628,L$1,$E628),AuxFolhas!$A:$E,5,FALSE),"")</f>
        <v>600</v>
      </c>
      <c r="M628">
        <f>IFERROR(VLOOKUP(CONCATENATE($C628,$D628,M$1,$E628),AuxFolhas!$A:$E,5,FALSE),"")</f>
        <v>600</v>
      </c>
      <c r="N628" t="str">
        <f>IFERROR(VLOOKUP(CONCATENATE($C628,$D628,N$1,$E628),AuxFolhas!$A:$E,5,FALSE),"")</f>
        <v/>
      </c>
      <c r="O628" t="str">
        <f>IFERROR(VLOOKUP(CONCATENATE($C628,$D628,O$1,$E628),AuxFolhas!$A:$E,5,FALSE),"")</f>
        <v/>
      </c>
      <c r="P628" t="str">
        <f>IFERROR(VLOOKUP(CONCATENATE($C628,$D628,P$1,$E628),AuxFolhas!$A:$E,5,FALSE),"")</f>
        <v/>
      </c>
      <c r="Q628" t="str">
        <f>IFERROR(VLOOKUP(CONCATENATE($C628,$D628,Q$1,$E628),AuxFolhas!$A:$E,5,FALSE),"")</f>
        <v/>
      </c>
      <c r="R628" t="str">
        <f>IFERROR(VLOOKUP(CONCATENATE($C628,$D628,R$1,$E628),AuxFolhas!$A:$E,5,FALSE),"")</f>
        <v/>
      </c>
      <c r="S628" t="str">
        <f>IFERROR(VLOOKUP(CONCATENATE($C628,$D628,S$1,$E628),AuxFolhas!$A:$E,5,FALSE),"")</f>
        <v/>
      </c>
      <c r="T628" t="str">
        <f>IFERROR(VLOOKUP(CONCATENATE($C628,$D628,T$1,$E628),AuxFolhas!$A:$E,5,FALSE),"")</f>
        <v/>
      </c>
      <c r="U628">
        <f t="shared" si="39"/>
        <v>1</v>
      </c>
    </row>
    <row r="629" spans="1:21" hidden="1">
      <c r="A629" t="str">
        <f t="shared" si="41"/>
        <v>23.1-5</v>
      </c>
      <c r="B629">
        <f t="shared" si="42"/>
        <v>5</v>
      </c>
      <c r="C629">
        <v>23</v>
      </c>
      <c r="D629" t="s">
        <v>1533</v>
      </c>
      <c r="E629" t="s">
        <v>1112</v>
      </c>
      <c r="F629" t="s">
        <v>1163</v>
      </c>
      <c r="H629">
        <f t="shared" si="40"/>
        <v>5400</v>
      </c>
      <c r="I629">
        <f>IFERROR(VLOOKUP(CONCATENATE($C629,$D629,I$1,$E629),AuxFolhas!$A:$E,5,FALSE),"")</f>
        <v>600</v>
      </c>
      <c r="J629">
        <f>IFERROR(VLOOKUP(CONCATENATE($C629,$D629,J$1,$E629),AuxFolhas!$A:$E,5,FALSE),"")</f>
        <v>600</v>
      </c>
      <c r="K629">
        <f>IFERROR(VLOOKUP(CONCATENATE($C629,$D629,K$1,$E629),AuxFolhas!$A:$E,5,FALSE),"")</f>
        <v>600</v>
      </c>
      <c r="L629">
        <f>IFERROR(VLOOKUP(CONCATENATE($C629,$D629,L$1,$E629),AuxFolhas!$A:$E,5,FALSE),"")</f>
        <v>600</v>
      </c>
      <c r="M629">
        <f>IFERROR(VLOOKUP(CONCATENATE($C629,$D629,M$1,$E629),AuxFolhas!$A:$E,5,FALSE),"")</f>
        <v>600</v>
      </c>
      <c r="N629">
        <f>IFERROR(VLOOKUP(CONCATENATE($C629,$D629,N$1,$E629),AuxFolhas!$A:$E,5,FALSE),"")</f>
        <v>600</v>
      </c>
      <c r="O629">
        <f>IFERROR(VLOOKUP(CONCATENATE($C629,$D629,O$1,$E629),AuxFolhas!$A:$E,5,FALSE),"")</f>
        <v>600</v>
      </c>
      <c r="P629">
        <f>IFERROR(VLOOKUP(CONCATENATE($C629,$D629,P$1,$E629),AuxFolhas!$A:$E,5,FALSE),"")</f>
        <v>600</v>
      </c>
      <c r="Q629">
        <f>IFERROR(VLOOKUP(CONCATENATE($C629,$D629,Q$1,$E629),AuxFolhas!$A:$E,5,FALSE),"")</f>
        <v>600</v>
      </c>
      <c r="R629" t="str">
        <f>IFERROR(VLOOKUP(CONCATENATE($C629,$D629,R$1,$E629),AuxFolhas!$A:$E,5,FALSE),"")</f>
        <v/>
      </c>
      <c r="S629" t="str">
        <f>IFERROR(VLOOKUP(CONCATENATE($C629,$D629,S$1,$E629),AuxFolhas!$A:$E,5,FALSE),"")</f>
        <v/>
      </c>
      <c r="T629" t="str">
        <f>IFERROR(VLOOKUP(CONCATENATE($C629,$D629,T$1,$E629),AuxFolhas!$A:$E,5,FALSE),"")</f>
        <v/>
      </c>
      <c r="U629">
        <f t="shared" si="39"/>
        <v>1</v>
      </c>
    </row>
    <row r="630" spans="1:21" hidden="1">
      <c r="A630" t="str">
        <f t="shared" si="41"/>
        <v>23.1-6</v>
      </c>
      <c r="B630">
        <f t="shared" si="42"/>
        <v>6</v>
      </c>
      <c r="C630">
        <v>23</v>
      </c>
      <c r="D630" t="s">
        <v>1534</v>
      </c>
      <c r="E630" t="s">
        <v>1112</v>
      </c>
      <c r="F630" t="s">
        <v>1163</v>
      </c>
      <c r="H630">
        <f t="shared" si="40"/>
        <v>3000</v>
      </c>
      <c r="I630">
        <f>IFERROR(VLOOKUP(CONCATENATE($C630,$D630,I$1,$E630),AuxFolhas!$A:$E,5,FALSE),"")</f>
        <v>600</v>
      </c>
      <c r="J630">
        <f>IFERROR(VLOOKUP(CONCATENATE($C630,$D630,J$1,$E630),AuxFolhas!$A:$E,5,FALSE),"")</f>
        <v>600</v>
      </c>
      <c r="K630">
        <f>IFERROR(VLOOKUP(CONCATENATE($C630,$D630,K$1,$E630),AuxFolhas!$A:$E,5,FALSE),"")</f>
        <v>600</v>
      </c>
      <c r="L630">
        <f>IFERROR(VLOOKUP(CONCATENATE($C630,$D630,L$1,$E630),AuxFolhas!$A:$E,5,FALSE),"")</f>
        <v>600</v>
      </c>
      <c r="M630">
        <f>IFERROR(VLOOKUP(CONCATENATE($C630,$D630,M$1,$E630),AuxFolhas!$A:$E,5,FALSE),"")</f>
        <v>600</v>
      </c>
      <c r="N630" t="str">
        <f>IFERROR(VLOOKUP(CONCATENATE($C630,$D630,N$1,$E630),AuxFolhas!$A:$E,5,FALSE),"")</f>
        <v/>
      </c>
      <c r="O630" t="str">
        <f>IFERROR(VLOOKUP(CONCATENATE($C630,$D630,O$1,$E630),AuxFolhas!$A:$E,5,FALSE),"")</f>
        <v/>
      </c>
      <c r="P630" t="str">
        <f>IFERROR(VLOOKUP(CONCATENATE($C630,$D630,P$1,$E630),AuxFolhas!$A:$E,5,FALSE),"")</f>
        <v/>
      </c>
      <c r="Q630" t="str">
        <f>IFERROR(VLOOKUP(CONCATENATE($C630,$D630,Q$1,$E630),AuxFolhas!$A:$E,5,FALSE),"")</f>
        <v/>
      </c>
      <c r="R630" t="str">
        <f>IFERROR(VLOOKUP(CONCATENATE($C630,$D630,R$1,$E630),AuxFolhas!$A:$E,5,FALSE),"")</f>
        <v/>
      </c>
      <c r="S630" t="str">
        <f>IFERROR(VLOOKUP(CONCATENATE($C630,$D630,S$1,$E630),AuxFolhas!$A:$E,5,FALSE),"")</f>
        <v/>
      </c>
      <c r="T630" t="str">
        <f>IFERROR(VLOOKUP(CONCATENATE($C630,$D630,T$1,$E630),AuxFolhas!$A:$E,5,FALSE),"")</f>
        <v/>
      </c>
      <c r="U630">
        <f t="shared" si="39"/>
        <v>1</v>
      </c>
    </row>
    <row r="631" spans="1:21" hidden="1">
      <c r="A631" t="str">
        <f t="shared" si="41"/>
        <v>23.1-7</v>
      </c>
      <c r="B631">
        <f t="shared" si="42"/>
        <v>7</v>
      </c>
      <c r="C631">
        <v>23</v>
      </c>
      <c r="D631" t="s">
        <v>1535</v>
      </c>
      <c r="E631" t="s">
        <v>1112</v>
      </c>
      <c r="F631" t="s">
        <v>1163</v>
      </c>
      <c r="H631">
        <f t="shared" si="40"/>
        <v>3000</v>
      </c>
      <c r="I631">
        <f>IFERROR(VLOOKUP(CONCATENATE($C631,$D631,I$1,$E631),AuxFolhas!$A:$E,5,FALSE),"")</f>
        <v>600</v>
      </c>
      <c r="J631">
        <f>IFERROR(VLOOKUP(CONCATENATE($C631,$D631,J$1,$E631),AuxFolhas!$A:$E,5,FALSE),"")</f>
        <v>600</v>
      </c>
      <c r="K631">
        <f>IFERROR(VLOOKUP(CONCATENATE($C631,$D631,K$1,$E631),AuxFolhas!$A:$E,5,FALSE),"")</f>
        <v>600</v>
      </c>
      <c r="L631">
        <f>IFERROR(VLOOKUP(CONCATENATE($C631,$D631,L$1,$E631),AuxFolhas!$A:$E,5,FALSE),"")</f>
        <v>600</v>
      </c>
      <c r="M631">
        <f>IFERROR(VLOOKUP(CONCATENATE($C631,$D631,M$1,$E631),AuxFolhas!$A:$E,5,FALSE),"")</f>
        <v>600</v>
      </c>
      <c r="N631" t="str">
        <f>IFERROR(VLOOKUP(CONCATENATE($C631,$D631,N$1,$E631),AuxFolhas!$A:$E,5,FALSE),"")</f>
        <v/>
      </c>
      <c r="O631" t="str">
        <f>IFERROR(VLOOKUP(CONCATENATE($C631,$D631,O$1,$E631),AuxFolhas!$A:$E,5,FALSE),"")</f>
        <v/>
      </c>
      <c r="P631" t="str">
        <f>IFERROR(VLOOKUP(CONCATENATE($C631,$D631,P$1,$E631),AuxFolhas!$A:$E,5,FALSE),"")</f>
        <v/>
      </c>
      <c r="Q631" t="str">
        <f>IFERROR(VLOOKUP(CONCATENATE($C631,$D631,Q$1,$E631),AuxFolhas!$A:$E,5,FALSE),"")</f>
        <v/>
      </c>
      <c r="R631" t="str">
        <f>IFERROR(VLOOKUP(CONCATENATE($C631,$D631,R$1,$E631),AuxFolhas!$A:$E,5,FALSE),"")</f>
        <v/>
      </c>
      <c r="S631" t="str">
        <f>IFERROR(VLOOKUP(CONCATENATE($C631,$D631,S$1,$E631),AuxFolhas!$A:$E,5,FALSE),"")</f>
        <v/>
      </c>
      <c r="T631" t="str">
        <f>IFERROR(VLOOKUP(CONCATENATE($C631,$D631,T$1,$E631),AuxFolhas!$A:$E,5,FALSE),"")</f>
        <v/>
      </c>
      <c r="U631">
        <f t="shared" si="39"/>
        <v>1</v>
      </c>
    </row>
    <row r="632" spans="1:21" hidden="1">
      <c r="A632" t="str">
        <f t="shared" si="41"/>
        <v>23.1-8</v>
      </c>
      <c r="B632">
        <f t="shared" si="42"/>
        <v>8</v>
      </c>
      <c r="C632">
        <v>23</v>
      </c>
      <c r="D632" t="s">
        <v>1536</v>
      </c>
      <c r="E632" t="s">
        <v>1112</v>
      </c>
      <c r="F632" t="s">
        <v>1163</v>
      </c>
      <c r="H632">
        <f t="shared" si="40"/>
        <v>7200</v>
      </c>
      <c r="I632">
        <f>IFERROR(VLOOKUP(CONCATENATE($C632,$D632,I$1,$E632),AuxFolhas!$A:$E,5,FALSE),"")</f>
        <v>600</v>
      </c>
      <c r="J632">
        <f>IFERROR(VLOOKUP(CONCATENATE($C632,$D632,J$1,$E632),AuxFolhas!$A:$E,5,FALSE),"")</f>
        <v>600</v>
      </c>
      <c r="K632">
        <f>IFERROR(VLOOKUP(CONCATENATE($C632,$D632,K$1,$E632),AuxFolhas!$A:$E,5,FALSE),"")</f>
        <v>600</v>
      </c>
      <c r="L632">
        <f>IFERROR(VLOOKUP(CONCATENATE($C632,$D632,L$1,$E632),AuxFolhas!$A:$E,5,FALSE),"")</f>
        <v>600</v>
      </c>
      <c r="M632">
        <f>IFERROR(VLOOKUP(CONCATENATE($C632,$D632,M$1,$E632),AuxFolhas!$A:$E,5,FALSE),"")</f>
        <v>600</v>
      </c>
      <c r="N632">
        <f>IFERROR(VLOOKUP(CONCATENATE($C632,$D632,N$1,$E632),AuxFolhas!$A:$E,5,FALSE),"")</f>
        <v>600</v>
      </c>
      <c r="O632">
        <f>IFERROR(VLOOKUP(CONCATENATE($C632,$D632,O$1,$E632),AuxFolhas!$A:$E,5,FALSE),"")</f>
        <v>600</v>
      </c>
      <c r="P632">
        <f>IFERROR(VLOOKUP(CONCATENATE($C632,$D632,P$1,$E632),AuxFolhas!$A:$E,5,FALSE),"")</f>
        <v>600</v>
      </c>
      <c r="Q632">
        <f>IFERROR(VLOOKUP(CONCATENATE($C632,$D632,Q$1,$E632),AuxFolhas!$A:$E,5,FALSE),"")</f>
        <v>600</v>
      </c>
      <c r="R632">
        <f>IFERROR(VLOOKUP(CONCATENATE($C632,$D632,R$1,$E632),AuxFolhas!$A:$E,5,FALSE),"")</f>
        <v>600</v>
      </c>
      <c r="S632">
        <f>IFERROR(VLOOKUP(CONCATENATE($C632,$D632,S$1,$E632),AuxFolhas!$A:$E,5,FALSE),"")</f>
        <v>600</v>
      </c>
      <c r="T632">
        <f>IFERROR(VLOOKUP(CONCATENATE($C632,$D632,T$1,$E632),AuxFolhas!$A:$E,5,FALSE),"")</f>
        <v>600</v>
      </c>
      <c r="U632">
        <f t="shared" si="39"/>
        <v>1</v>
      </c>
    </row>
    <row r="633" spans="1:21" hidden="1">
      <c r="A633" t="str">
        <f t="shared" si="41"/>
        <v>23.1-9</v>
      </c>
      <c r="B633">
        <f t="shared" si="42"/>
        <v>9</v>
      </c>
      <c r="C633">
        <v>23</v>
      </c>
      <c r="D633" t="s">
        <v>1537</v>
      </c>
      <c r="E633" t="s">
        <v>1112</v>
      </c>
      <c r="F633" t="s">
        <v>1163</v>
      </c>
      <c r="H633">
        <f t="shared" si="40"/>
        <v>7200</v>
      </c>
      <c r="I633">
        <f>IFERROR(VLOOKUP(CONCATENATE($C633,$D633,I$1,$E633),AuxFolhas!$A:$E,5,FALSE),"")</f>
        <v>600</v>
      </c>
      <c r="J633">
        <f>IFERROR(VLOOKUP(CONCATENATE($C633,$D633,J$1,$E633),AuxFolhas!$A:$E,5,FALSE),"")</f>
        <v>600</v>
      </c>
      <c r="K633">
        <f>IFERROR(VLOOKUP(CONCATENATE($C633,$D633,K$1,$E633),AuxFolhas!$A:$E,5,FALSE),"")</f>
        <v>600</v>
      </c>
      <c r="L633">
        <f>IFERROR(VLOOKUP(CONCATENATE($C633,$D633,L$1,$E633),AuxFolhas!$A:$E,5,FALSE),"")</f>
        <v>600</v>
      </c>
      <c r="M633">
        <f>IFERROR(VLOOKUP(CONCATENATE($C633,$D633,M$1,$E633),AuxFolhas!$A:$E,5,FALSE),"")</f>
        <v>600</v>
      </c>
      <c r="N633">
        <f>IFERROR(VLOOKUP(CONCATENATE($C633,$D633,N$1,$E633),AuxFolhas!$A:$E,5,FALSE),"")</f>
        <v>600</v>
      </c>
      <c r="O633">
        <f>IFERROR(VLOOKUP(CONCATENATE($C633,$D633,O$1,$E633),AuxFolhas!$A:$E,5,FALSE),"")</f>
        <v>600</v>
      </c>
      <c r="P633">
        <f>IFERROR(VLOOKUP(CONCATENATE($C633,$D633,P$1,$E633),AuxFolhas!$A:$E,5,FALSE),"")</f>
        <v>600</v>
      </c>
      <c r="Q633">
        <f>IFERROR(VLOOKUP(CONCATENATE($C633,$D633,Q$1,$E633),AuxFolhas!$A:$E,5,FALSE),"")</f>
        <v>600</v>
      </c>
      <c r="R633">
        <f>IFERROR(VLOOKUP(CONCATENATE($C633,$D633,R$1,$E633),AuxFolhas!$A:$E,5,FALSE),"")</f>
        <v>600</v>
      </c>
      <c r="S633">
        <f>IFERROR(VLOOKUP(CONCATENATE($C633,$D633,S$1,$E633),AuxFolhas!$A:$E,5,FALSE),"")</f>
        <v>600</v>
      </c>
      <c r="T633">
        <f>IFERROR(VLOOKUP(CONCATENATE($C633,$D633,T$1,$E633),AuxFolhas!$A:$E,5,FALSE),"")</f>
        <v>600</v>
      </c>
      <c r="U633">
        <f t="shared" si="39"/>
        <v>1</v>
      </c>
    </row>
    <row r="634" spans="1:21" hidden="1">
      <c r="A634" t="str">
        <f t="shared" si="41"/>
        <v>23.1-10</v>
      </c>
      <c r="B634">
        <f t="shared" si="42"/>
        <v>10</v>
      </c>
      <c r="C634">
        <v>23</v>
      </c>
      <c r="D634" t="s">
        <v>2178</v>
      </c>
      <c r="E634" t="s">
        <v>1112</v>
      </c>
      <c r="F634" t="s">
        <v>1163</v>
      </c>
      <c r="H634">
        <f t="shared" si="40"/>
        <v>7200</v>
      </c>
      <c r="I634">
        <f>IFERROR(VLOOKUP(CONCATENATE($C634,$D634,I$1,$E634),AuxFolhas!$A:$E,5,FALSE),"")</f>
        <v>600</v>
      </c>
      <c r="J634">
        <f>IFERROR(VLOOKUP(CONCATENATE($C634,$D634,J$1,$E634),AuxFolhas!$A:$E,5,FALSE),"")</f>
        <v>600</v>
      </c>
      <c r="K634">
        <f>IFERROR(VLOOKUP(CONCATENATE($C634,$D634,K$1,$E634),AuxFolhas!$A:$E,5,FALSE),"")</f>
        <v>600</v>
      </c>
      <c r="L634">
        <f>IFERROR(VLOOKUP(CONCATENATE($C634,$D634,L$1,$E634),AuxFolhas!$A:$E,5,FALSE),"")</f>
        <v>600</v>
      </c>
      <c r="M634">
        <f>IFERROR(VLOOKUP(CONCATENATE($C634,$D634,M$1,$E634),AuxFolhas!$A:$E,5,FALSE),"")</f>
        <v>600</v>
      </c>
      <c r="N634">
        <f>IFERROR(VLOOKUP(CONCATENATE($C634,$D634,N$1,$E634),AuxFolhas!$A:$E,5,FALSE),"")</f>
        <v>600</v>
      </c>
      <c r="O634">
        <f>IFERROR(VLOOKUP(CONCATENATE($C634,$D634,O$1,$E634),AuxFolhas!$A:$E,5,FALSE),"")</f>
        <v>600</v>
      </c>
      <c r="P634">
        <f>IFERROR(VLOOKUP(CONCATENATE($C634,$D634,P$1,$E634),AuxFolhas!$A:$E,5,FALSE),"")</f>
        <v>600</v>
      </c>
      <c r="Q634">
        <f>IFERROR(VLOOKUP(CONCATENATE($C634,$D634,Q$1,$E634),AuxFolhas!$A:$E,5,FALSE),"")</f>
        <v>600</v>
      </c>
      <c r="R634">
        <f>IFERROR(VLOOKUP(CONCATENATE($C634,$D634,R$1,$E634),AuxFolhas!$A:$E,5,FALSE),"")</f>
        <v>600</v>
      </c>
      <c r="S634">
        <f>IFERROR(VLOOKUP(CONCATENATE($C634,$D634,S$1,$E634),AuxFolhas!$A:$E,5,FALSE),"")</f>
        <v>600</v>
      </c>
      <c r="T634">
        <f>IFERROR(VLOOKUP(CONCATENATE($C634,$D634,T$1,$E634),AuxFolhas!$A:$E,5,FALSE),"")</f>
        <v>600</v>
      </c>
      <c r="U634">
        <f t="shared" si="39"/>
        <v>1</v>
      </c>
    </row>
    <row r="635" spans="1:21" hidden="1">
      <c r="A635" t="str">
        <f t="shared" si="41"/>
        <v>23.1-11</v>
      </c>
      <c r="B635">
        <f t="shared" si="42"/>
        <v>11</v>
      </c>
      <c r="C635">
        <v>23</v>
      </c>
      <c r="D635" t="s">
        <v>1538</v>
      </c>
      <c r="E635" t="s">
        <v>1112</v>
      </c>
      <c r="F635" t="s">
        <v>1163</v>
      </c>
      <c r="H635">
        <f t="shared" si="40"/>
        <v>7200</v>
      </c>
      <c r="I635">
        <f>IFERROR(VLOOKUP(CONCATENATE($C635,$D635,I$1,$E635),AuxFolhas!$A:$E,5,FALSE),"")</f>
        <v>600</v>
      </c>
      <c r="J635">
        <f>IFERROR(VLOOKUP(CONCATENATE($C635,$D635,J$1,$E635),AuxFolhas!$A:$E,5,FALSE),"")</f>
        <v>600</v>
      </c>
      <c r="K635">
        <f>IFERROR(VLOOKUP(CONCATENATE($C635,$D635,K$1,$E635),AuxFolhas!$A:$E,5,FALSE),"")</f>
        <v>600</v>
      </c>
      <c r="L635">
        <f>IFERROR(VLOOKUP(CONCATENATE($C635,$D635,L$1,$E635),AuxFolhas!$A:$E,5,FALSE),"")</f>
        <v>600</v>
      </c>
      <c r="M635">
        <f>IFERROR(VLOOKUP(CONCATENATE($C635,$D635,M$1,$E635),AuxFolhas!$A:$E,5,FALSE),"")</f>
        <v>600</v>
      </c>
      <c r="N635">
        <f>IFERROR(VLOOKUP(CONCATENATE($C635,$D635,N$1,$E635),AuxFolhas!$A:$E,5,FALSE),"")</f>
        <v>600</v>
      </c>
      <c r="O635">
        <f>IFERROR(VLOOKUP(CONCATENATE($C635,$D635,O$1,$E635),AuxFolhas!$A:$E,5,FALSE),"")</f>
        <v>600</v>
      </c>
      <c r="P635">
        <f>IFERROR(VLOOKUP(CONCATENATE($C635,$D635,P$1,$E635),AuxFolhas!$A:$E,5,FALSE),"")</f>
        <v>600</v>
      </c>
      <c r="Q635">
        <f>IFERROR(VLOOKUP(CONCATENATE($C635,$D635,Q$1,$E635),AuxFolhas!$A:$E,5,FALSE),"")</f>
        <v>600</v>
      </c>
      <c r="R635">
        <f>IFERROR(VLOOKUP(CONCATENATE($C635,$D635,R$1,$E635),AuxFolhas!$A:$E,5,FALSE),"")</f>
        <v>600</v>
      </c>
      <c r="S635">
        <f>IFERROR(VLOOKUP(CONCATENATE($C635,$D635,S$1,$E635),AuxFolhas!$A:$E,5,FALSE),"")</f>
        <v>600</v>
      </c>
      <c r="T635">
        <f>IFERROR(VLOOKUP(CONCATENATE($C635,$D635,T$1,$E635),AuxFolhas!$A:$E,5,FALSE),"")</f>
        <v>600</v>
      </c>
      <c r="U635">
        <f t="shared" si="39"/>
        <v>1</v>
      </c>
    </row>
    <row r="636" spans="1:21" hidden="1">
      <c r="A636" t="str">
        <f t="shared" si="41"/>
        <v>23.1-12</v>
      </c>
      <c r="B636">
        <f t="shared" si="42"/>
        <v>12</v>
      </c>
      <c r="C636">
        <v>23</v>
      </c>
      <c r="D636" t="s">
        <v>1539</v>
      </c>
      <c r="E636" t="s">
        <v>1112</v>
      </c>
      <c r="F636" t="s">
        <v>1163</v>
      </c>
      <c r="H636">
        <f t="shared" si="40"/>
        <v>1800</v>
      </c>
      <c r="I636">
        <f>IFERROR(VLOOKUP(CONCATENATE($C636,$D636,I$1,$E636),AuxFolhas!$A:$E,5,FALSE),"")</f>
        <v>600</v>
      </c>
      <c r="J636">
        <f>IFERROR(VLOOKUP(CONCATENATE($C636,$D636,J$1,$E636),AuxFolhas!$A:$E,5,FALSE),"")</f>
        <v>600</v>
      </c>
      <c r="K636">
        <f>IFERROR(VLOOKUP(CONCATENATE($C636,$D636,K$1,$E636),AuxFolhas!$A:$E,5,FALSE),"")</f>
        <v>600</v>
      </c>
      <c r="L636" t="str">
        <f>IFERROR(VLOOKUP(CONCATENATE($C636,$D636,L$1,$E636),AuxFolhas!$A:$E,5,FALSE),"")</f>
        <v/>
      </c>
      <c r="M636" t="str">
        <f>IFERROR(VLOOKUP(CONCATENATE($C636,$D636,M$1,$E636),AuxFolhas!$A:$E,5,FALSE),"")</f>
        <v/>
      </c>
      <c r="N636" t="str">
        <f>IFERROR(VLOOKUP(CONCATENATE($C636,$D636,N$1,$E636),AuxFolhas!$A:$E,5,FALSE),"")</f>
        <v/>
      </c>
      <c r="O636" t="str">
        <f>IFERROR(VLOOKUP(CONCATENATE($C636,$D636,O$1,$E636),AuxFolhas!$A:$E,5,FALSE),"")</f>
        <v/>
      </c>
      <c r="P636" t="str">
        <f>IFERROR(VLOOKUP(CONCATENATE($C636,$D636,P$1,$E636),AuxFolhas!$A:$E,5,FALSE),"")</f>
        <v/>
      </c>
      <c r="Q636" t="str">
        <f>IFERROR(VLOOKUP(CONCATENATE($C636,$D636,Q$1,$E636),AuxFolhas!$A:$E,5,FALSE),"")</f>
        <v/>
      </c>
      <c r="R636" t="str">
        <f>IFERROR(VLOOKUP(CONCATENATE($C636,$D636,R$1,$E636),AuxFolhas!$A:$E,5,FALSE),"")</f>
        <v/>
      </c>
      <c r="S636" t="str">
        <f>IFERROR(VLOOKUP(CONCATENATE($C636,$D636,S$1,$E636),AuxFolhas!$A:$E,5,FALSE),"")</f>
        <v/>
      </c>
      <c r="T636" t="str">
        <f>IFERROR(VLOOKUP(CONCATENATE($C636,$D636,T$1,$E636),AuxFolhas!$A:$E,5,FALSE),"")</f>
        <v/>
      </c>
      <c r="U636">
        <f t="shared" si="39"/>
        <v>1</v>
      </c>
    </row>
    <row r="637" spans="1:21" hidden="1">
      <c r="A637" t="str">
        <f t="shared" si="41"/>
        <v>23.1-13</v>
      </c>
      <c r="B637">
        <f t="shared" si="42"/>
        <v>13</v>
      </c>
      <c r="C637">
        <v>23</v>
      </c>
      <c r="D637" t="s">
        <v>1540</v>
      </c>
      <c r="E637" t="s">
        <v>1114</v>
      </c>
      <c r="F637" t="s">
        <v>1163</v>
      </c>
      <c r="H637">
        <f t="shared" si="40"/>
        <v>26760</v>
      </c>
      <c r="I637">
        <f>IFERROR(VLOOKUP(CONCATENATE($C637,$D637,I$1,$E637),AuxFolhas!$A:$E,5,FALSE),"")</f>
        <v>2230</v>
      </c>
      <c r="J637">
        <f>IFERROR(VLOOKUP(CONCATENATE($C637,$D637,J$1,$E637),AuxFolhas!$A:$E,5,FALSE),"")</f>
        <v>2230</v>
      </c>
      <c r="K637">
        <f>IFERROR(VLOOKUP(CONCATENATE($C637,$D637,K$1,$E637),AuxFolhas!$A:$E,5,FALSE),"")</f>
        <v>2230</v>
      </c>
      <c r="L637">
        <f>IFERROR(VLOOKUP(CONCATENATE($C637,$D637,L$1,$E637),AuxFolhas!$A:$E,5,FALSE),"")</f>
        <v>2230</v>
      </c>
      <c r="M637">
        <f>IFERROR(VLOOKUP(CONCATENATE($C637,$D637,M$1,$E637),AuxFolhas!$A:$E,5,FALSE),"")</f>
        <v>2230</v>
      </c>
      <c r="N637">
        <f>IFERROR(VLOOKUP(CONCATENATE($C637,$D637,N$1,$E637),AuxFolhas!$A:$E,5,FALSE),"")</f>
        <v>2230</v>
      </c>
      <c r="O637">
        <f>IFERROR(VLOOKUP(CONCATENATE($C637,$D637,O$1,$E637),AuxFolhas!$A:$E,5,FALSE),"")</f>
        <v>2230</v>
      </c>
      <c r="P637">
        <f>IFERROR(VLOOKUP(CONCATENATE($C637,$D637,P$1,$E637),AuxFolhas!$A:$E,5,FALSE),"")</f>
        <v>2230</v>
      </c>
      <c r="Q637">
        <f>IFERROR(VLOOKUP(CONCATENATE($C637,$D637,Q$1,$E637),AuxFolhas!$A:$E,5,FALSE),"")</f>
        <v>2230</v>
      </c>
      <c r="R637">
        <f>IFERROR(VLOOKUP(CONCATENATE($C637,$D637,R$1,$E637),AuxFolhas!$A:$E,5,FALSE),"")</f>
        <v>2230</v>
      </c>
      <c r="S637">
        <f>IFERROR(VLOOKUP(CONCATENATE($C637,$D637,S$1,$E637),AuxFolhas!$A:$E,5,FALSE),"")</f>
        <v>2230</v>
      </c>
      <c r="T637">
        <f>IFERROR(VLOOKUP(CONCATENATE($C637,$D637,T$1,$E637),AuxFolhas!$A:$E,5,FALSE),"")</f>
        <v>2230</v>
      </c>
      <c r="U637">
        <f t="shared" si="39"/>
        <v>1</v>
      </c>
    </row>
    <row r="638" spans="1:21" hidden="1">
      <c r="A638" t="str">
        <f t="shared" si="41"/>
        <v>23.1-14</v>
      </c>
      <c r="B638">
        <f t="shared" si="42"/>
        <v>14</v>
      </c>
      <c r="C638">
        <v>23</v>
      </c>
      <c r="D638" t="s">
        <v>2821</v>
      </c>
      <c r="E638" t="s">
        <v>1114</v>
      </c>
      <c r="F638" t="s">
        <v>1163</v>
      </c>
      <c r="H638">
        <f t="shared" si="40"/>
        <v>8920</v>
      </c>
      <c r="I638" t="str">
        <f>IFERROR(VLOOKUP(CONCATENATE($C638,$D638,I$1,$E638),AuxFolhas!$A:$E,5,FALSE),"")</f>
        <v/>
      </c>
      <c r="J638" t="str">
        <f>IFERROR(VLOOKUP(CONCATENATE($C638,$D638,J$1,$E638),AuxFolhas!$A:$E,5,FALSE),"")</f>
        <v/>
      </c>
      <c r="K638" t="str">
        <f>IFERROR(VLOOKUP(CONCATENATE($C638,$D638,K$1,$E638),AuxFolhas!$A:$E,5,FALSE),"")</f>
        <v/>
      </c>
      <c r="L638" t="str">
        <f>IFERROR(VLOOKUP(CONCATENATE($C638,$D638,L$1,$E638),AuxFolhas!$A:$E,5,FALSE),"")</f>
        <v/>
      </c>
      <c r="M638" t="str">
        <f>IFERROR(VLOOKUP(CONCATENATE($C638,$D638,M$1,$E638),AuxFolhas!$A:$E,5,FALSE),"")</f>
        <v/>
      </c>
      <c r="N638" t="str">
        <f>IFERROR(VLOOKUP(CONCATENATE($C638,$D638,N$1,$E638),AuxFolhas!$A:$E,5,FALSE),"")</f>
        <v/>
      </c>
      <c r="O638" t="str">
        <f>IFERROR(VLOOKUP(CONCATENATE($C638,$D638,O$1,$E638),AuxFolhas!$A:$E,5,FALSE),"")</f>
        <v/>
      </c>
      <c r="P638" t="str">
        <f>IFERROR(VLOOKUP(CONCATENATE($C638,$D638,P$1,$E638),AuxFolhas!$A:$E,5,FALSE),"")</f>
        <v/>
      </c>
      <c r="Q638">
        <f>IFERROR(VLOOKUP(CONCATENATE($C638,$D638,Q$1,$E638),AuxFolhas!$A:$E,5,FALSE),"")</f>
        <v>2230</v>
      </c>
      <c r="R638">
        <f>IFERROR(VLOOKUP(CONCATENATE($C638,$D638,R$1,$E638),AuxFolhas!$A:$E,5,FALSE),"")</f>
        <v>2230</v>
      </c>
      <c r="S638">
        <f>IFERROR(VLOOKUP(CONCATENATE($C638,$D638,S$1,$E638),AuxFolhas!$A:$E,5,FALSE),"")</f>
        <v>2230</v>
      </c>
      <c r="T638">
        <f>IFERROR(VLOOKUP(CONCATENATE($C638,$D638,T$1,$E638),AuxFolhas!$A:$E,5,FALSE),"")</f>
        <v>2230</v>
      </c>
      <c r="U638">
        <f t="shared" si="39"/>
        <v>1</v>
      </c>
    </row>
    <row r="639" spans="1:21" hidden="1">
      <c r="A639" t="str">
        <f t="shared" si="41"/>
        <v>23.1-15</v>
      </c>
      <c r="B639">
        <f t="shared" si="42"/>
        <v>15</v>
      </c>
      <c r="C639">
        <v>23</v>
      </c>
      <c r="D639" t="s">
        <v>1541</v>
      </c>
      <c r="E639" t="s">
        <v>1114</v>
      </c>
      <c r="F639" t="s">
        <v>1163</v>
      </c>
      <c r="H639">
        <f t="shared" si="40"/>
        <v>6690</v>
      </c>
      <c r="I639">
        <f>IFERROR(VLOOKUP(CONCATENATE($C639,$D639,I$1,$E639),AuxFolhas!$A:$E,5,FALSE),"")</f>
        <v>2230</v>
      </c>
      <c r="J639">
        <f>IFERROR(VLOOKUP(CONCATENATE($C639,$D639,J$1,$E639),AuxFolhas!$A:$E,5,FALSE),"")</f>
        <v>2230</v>
      </c>
      <c r="K639">
        <f>IFERROR(VLOOKUP(CONCATENATE($C639,$D639,K$1,$E639),AuxFolhas!$A:$E,5,FALSE),"")</f>
        <v>2230</v>
      </c>
      <c r="L639" t="str">
        <f>IFERROR(VLOOKUP(CONCATENATE($C639,$D639,L$1,$E639),AuxFolhas!$A:$E,5,FALSE),"")</f>
        <v/>
      </c>
      <c r="M639" t="str">
        <f>IFERROR(VLOOKUP(CONCATENATE($C639,$D639,M$1,$E639),AuxFolhas!$A:$E,5,FALSE),"")</f>
        <v/>
      </c>
      <c r="N639" t="str">
        <f>IFERROR(VLOOKUP(CONCATENATE($C639,$D639,N$1,$E639),AuxFolhas!$A:$E,5,FALSE),"")</f>
        <v/>
      </c>
      <c r="O639" t="str">
        <f>IFERROR(VLOOKUP(CONCATENATE($C639,$D639,O$1,$E639),AuxFolhas!$A:$E,5,FALSE),"")</f>
        <v/>
      </c>
      <c r="P639" t="str">
        <f>IFERROR(VLOOKUP(CONCATENATE($C639,$D639,P$1,$E639),AuxFolhas!$A:$E,5,FALSE),"")</f>
        <v/>
      </c>
      <c r="Q639" t="str">
        <f>IFERROR(VLOOKUP(CONCATENATE($C639,$D639,Q$1,$E639),AuxFolhas!$A:$E,5,FALSE),"")</f>
        <v/>
      </c>
      <c r="R639" t="str">
        <f>IFERROR(VLOOKUP(CONCATENATE($C639,$D639,R$1,$E639),AuxFolhas!$A:$E,5,FALSE),"")</f>
        <v/>
      </c>
      <c r="S639" t="str">
        <f>IFERROR(VLOOKUP(CONCATENATE($C639,$D639,S$1,$E639),AuxFolhas!$A:$E,5,FALSE),"")</f>
        <v/>
      </c>
      <c r="T639" t="str">
        <f>IFERROR(VLOOKUP(CONCATENATE($C639,$D639,T$1,$E639),AuxFolhas!$A:$E,5,FALSE),"")</f>
        <v/>
      </c>
      <c r="U639">
        <f t="shared" si="39"/>
        <v>1</v>
      </c>
    </row>
    <row r="640" spans="1:21" hidden="1">
      <c r="A640" t="str">
        <f t="shared" si="41"/>
        <v>23.1-16</v>
      </c>
      <c r="B640">
        <f t="shared" si="42"/>
        <v>16</v>
      </c>
      <c r="C640">
        <v>23</v>
      </c>
      <c r="D640" t="s">
        <v>1542</v>
      </c>
      <c r="E640" t="s">
        <v>1114</v>
      </c>
      <c r="F640" t="s">
        <v>1163</v>
      </c>
      <c r="H640">
        <f t="shared" si="40"/>
        <v>26760</v>
      </c>
      <c r="I640">
        <f>IFERROR(VLOOKUP(CONCATENATE($C640,$D640,I$1,$E640),AuxFolhas!$A:$E,5,FALSE),"")</f>
        <v>2230</v>
      </c>
      <c r="J640">
        <f>IFERROR(VLOOKUP(CONCATENATE($C640,$D640,J$1,$E640),AuxFolhas!$A:$E,5,FALSE),"")</f>
        <v>2230</v>
      </c>
      <c r="K640">
        <f>IFERROR(VLOOKUP(CONCATENATE($C640,$D640,K$1,$E640),AuxFolhas!$A:$E,5,FALSE),"")</f>
        <v>2230</v>
      </c>
      <c r="L640">
        <f>IFERROR(VLOOKUP(CONCATENATE($C640,$D640,L$1,$E640),AuxFolhas!$A:$E,5,FALSE),"")</f>
        <v>2230</v>
      </c>
      <c r="M640">
        <f>IFERROR(VLOOKUP(CONCATENATE($C640,$D640,M$1,$E640),AuxFolhas!$A:$E,5,FALSE),"")</f>
        <v>2230</v>
      </c>
      <c r="N640">
        <f>IFERROR(VLOOKUP(CONCATENATE($C640,$D640,N$1,$E640),AuxFolhas!$A:$E,5,FALSE),"")</f>
        <v>2230</v>
      </c>
      <c r="O640">
        <f>IFERROR(VLOOKUP(CONCATENATE($C640,$D640,O$1,$E640),AuxFolhas!$A:$E,5,FALSE),"")</f>
        <v>2230</v>
      </c>
      <c r="P640">
        <f>IFERROR(VLOOKUP(CONCATENATE($C640,$D640,P$1,$E640),AuxFolhas!$A:$E,5,FALSE),"")</f>
        <v>2230</v>
      </c>
      <c r="Q640">
        <f>IFERROR(VLOOKUP(CONCATENATE($C640,$D640,Q$1,$E640),AuxFolhas!$A:$E,5,FALSE),"")</f>
        <v>2230</v>
      </c>
      <c r="R640">
        <f>IFERROR(VLOOKUP(CONCATENATE($C640,$D640,R$1,$E640),AuxFolhas!$A:$E,5,FALSE),"")</f>
        <v>2230</v>
      </c>
      <c r="S640">
        <f>IFERROR(VLOOKUP(CONCATENATE($C640,$D640,S$1,$E640),AuxFolhas!$A:$E,5,FALSE),"")</f>
        <v>2230</v>
      </c>
      <c r="T640">
        <f>IFERROR(VLOOKUP(CONCATENATE($C640,$D640,T$1,$E640),AuxFolhas!$A:$E,5,FALSE),"")</f>
        <v>2230</v>
      </c>
      <c r="U640">
        <f t="shared" si="39"/>
        <v>1</v>
      </c>
    </row>
    <row r="641" spans="1:21" hidden="1">
      <c r="A641" t="str">
        <f t="shared" si="41"/>
        <v>23.1-17</v>
      </c>
      <c r="B641">
        <f t="shared" si="42"/>
        <v>17</v>
      </c>
      <c r="C641">
        <v>23</v>
      </c>
      <c r="D641" t="s">
        <v>1543</v>
      </c>
      <c r="E641" t="s">
        <v>1114</v>
      </c>
      <c r="F641" t="s">
        <v>1163</v>
      </c>
      <c r="H641">
        <f t="shared" si="40"/>
        <v>11150</v>
      </c>
      <c r="I641">
        <f>IFERROR(VLOOKUP(CONCATENATE($C641,$D641,I$1,$E641),AuxFolhas!$A:$E,5,FALSE),"")</f>
        <v>2230</v>
      </c>
      <c r="J641">
        <f>IFERROR(VLOOKUP(CONCATENATE($C641,$D641,J$1,$E641),AuxFolhas!$A:$E,5,FALSE),"")</f>
        <v>2230</v>
      </c>
      <c r="K641">
        <f>IFERROR(VLOOKUP(CONCATENATE($C641,$D641,K$1,$E641),AuxFolhas!$A:$E,5,FALSE),"")</f>
        <v>2230</v>
      </c>
      <c r="L641">
        <f>IFERROR(VLOOKUP(CONCATENATE($C641,$D641,L$1,$E641),AuxFolhas!$A:$E,5,FALSE),"")</f>
        <v>2230</v>
      </c>
      <c r="M641">
        <f>IFERROR(VLOOKUP(CONCATENATE($C641,$D641,M$1,$E641),AuxFolhas!$A:$E,5,FALSE),"")</f>
        <v>2230</v>
      </c>
      <c r="N641" t="str">
        <f>IFERROR(VLOOKUP(CONCATENATE($C641,$D641,N$1,$E641),AuxFolhas!$A:$E,5,FALSE),"")</f>
        <v/>
      </c>
      <c r="O641" t="str">
        <f>IFERROR(VLOOKUP(CONCATENATE($C641,$D641,O$1,$E641),AuxFolhas!$A:$E,5,FALSE),"")</f>
        <v/>
      </c>
      <c r="P641" t="str">
        <f>IFERROR(VLOOKUP(CONCATENATE($C641,$D641,P$1,$E641),AuxFolhas!$A:$E,5,FALSE),"")</f>
        <v/>
      </c>
      <c r="Q641" t="str">
        <f>IFERROR(VLOOKUP(CONCATENATE($C641,$D641,Q$1,$E641),AuxFolhas!$A:$E,5,FALSE),"")</f>
        <v/>
      </c>
      <c r="R641" t="str">
        <f>IFERROR(VLOOKUP(CONCATENATE($C641,$D641,R$1,$E641),AuxFolhas!$A:$E,5,FALSE),"")</f>
        <v/>
      </c>
      <c r="S641" t="str">
        <f>IFERROR(VLOOKUP(CONCATENATE($C641,$D641,S$1,$E641),AuxFolhas!$A:$E,5,FALSE),"")</f>
        <v/>
      </c>
      <c r="T641" t="str">
        <f>IFERROR(VLOOKUP(CONCATENATE($C641,$D641,T$1,$E641),AuxFolhas!$A:$E,5,FALSE),"")</f>
        <v/>
      </c>
      <c r="U641">
        <f t="shared" si="39"/>
        <v>1</v>
      </c>
    </row>
    <row r="642" spans="1:21" hidden="1">
      <c r="A642" t="str">
        <f t="shared" si="41"/>
        <v>23.1-18</v>
      </c>
      <c r="B642">
        <f t="shared" si="42"/>
        <v>18</v>
      </c>
      <c r="C642">
        <v>23</v>
      </c>
      <c r="D642" t="s">
        <v>1544</v>
      </c>
      <c r="E642" t="s">
        <v>1114</v>
      </c>
      <c r="F642" t="s">
        <v>1163</v>
      </c>
      <c r="H642">
        <f t="shared" si="40"/>
        <v>6690</v>
      </c>
      <c r="I642">
        <f>IFERROR(VLOOKUP(CONCATENATE($C642,$D642,I$1,$E642),AuxFolhas!$A:$E,5,FALSE),"")</f>
        <v>2230</v>
      </c>
      <c r="J642">
        <f>IFERROR(VLOOKUP(CONCATENATE($C642,$D642,J$1,$E642),AuxFolhas!$A:$E,5,FALSE),"")</f>
        <v>2230</v>
      </c>
      <c r="K642">
        <f>IFERROR(VLOOKUP(CONCATENATE($C642,$D642,K$1,$E642),AuxFolhas!$A:$E,5,FALSE),"")</f>
        <v>2230</v>
      </c>
      <c r="L642" t="str">
        <f>IFERROR(VLOOKUP(CONCATENATE($C642,$D642,L$1,$E642),AuxFolhas!$A:$E,5,FALSE),"")</f>
        <v/>
      </c>
      <c r="M642" t="str">
        <f>IFERROR(VLOOKUP(CONCATENATE($C642,$D642,M$1,$E642),AuxFolhas!$A:$E,5,FALSE),"")</f>
        <v/>
      </c>
      <c r="N642" t="str">
        <f>IFERROR(VLOOKUP(CONCATENATE($C642,$D642,N$1,$E642),AuxFolhas!$A:$E,5,FALSE),"")</f>
        <v/>
      </c>
      <c r="O642" t="str">
        <f>IFERROR(VLOOKUP(CONCATENATE($C642,$D642,O$1,$E642),AuxFolhas!$A:$E,5,FALSE),"")</f>
        <v/>
      </c>
      <c r="P642" t="str">
        <f>IFERROR(VLOOKUP(CONCATENATE($C642,$D642,P$1,$E642),AuxFolhas!$A:$E,5,FALSE),"")</f>
        <v/>
      </c>
      <c r="Q642" t="str">
        <f>IFERROR(VLOOKUP(CONCATENATE($C642,$D642,Q$1,$E642),AuxFolhas!$A:$E,5,FALSE),"")</f>
        <v/>
      </c>
      <c r="R642" t="str">
        <f>IFERROR(VLOOKUP(CONCATENATE($C642,$D642,R$1,$E642),AuxFolhas!$A:$E,5,FALSE),"")</f>
        <v/>
      </c>
      <c r="S642" t="str">
        <f>IFERROR(VLOOKUP(CONCATENATE($C642,$D642,S$1,$E642),AuxFolhas!$A:$E,5,FALSE),"")</f>
        <v/>
      </c>
      <c r="T642" t="str">
        <f>IFERROR(VLOOKUP(CONCATENATE($C642,$D642,T$1,$E642),AuxFolhas!$A:$E,5,FALSE),"")</f>
        <v/>
      </c>
      <c r="U642">
        <f t="shared" ref="U642:U705" si="43">COUNTIF($D:$D,D642)</f>
        <v>1</v>
      </c>
    </row>
    <row r="643" spans="1:21" hidden="1">
      <c r="A643" t="str">
        <f t="shared" si="41"/>
        <v>23.1-19</v>
      </c>
      <c r="B643">
        <f t="shared" si="42"/>
        <v>19</v>
      </c>
      <c r="C643">
        <v>23</v>
      </c>
      <c r="D643" t="s">
        <v>1528</v>
      </c>
      <c r="E643" t="s">
        <v>1162</v>
      </c>
      <c r="F643" t="s">
        <v>1163</v>
      </c>
      <c r="H643">
        <f t="shared" ref="H643:H706" si="44">SUM(I643:T643)</f>
        <v>22960</v>
      </c>
      <c r="I643">
        <f>IFERROR(VLOOKUP(CONCATENATE($C643,$D643,I$1,$E643),AuxFolhas!$A:$E,5,FALSE),"")</f>
        <v>3280</v>
      </c>
      <c r="J643">
        <f>IFERROR(VLOOKUP(CONCATENATE($C643,$D643,J$1,$E643),AuxFolhas!$A:$E,5,FALSE),"")</f>
        <v>3280</v>
      </c>
      <c r="K643">
        <f>IFERROR(VLOOKUP(CONCATENATE($C643,$D643,K$1,$E643),AuxFolhas!$A:$E,5,FALSE),"")</f>
        <v>3280</v>
      </c>
      <c r="L643">
        <f>IFERROR(VLOOKUP(CONCATENATE($C643,$D643,L$1,$E643),AuxFolhas!$A:$E,5,FALSE),"")</f>
        <v>3280</v>
      </c>
      <c r="M643">
        <f>IFERROR(VLOOKUP(CONCATENATE($C643,$D643,M$1,$E643),AuxFolhas!$A:$E,5,FALSE),"")</f>
        <v>3280</v>
      </c>
      <c r="N643">
        <f>IFERROR(VLOOKUP(CONCATENATE($C643,$D643,N$1,$E643),AuxFolhas!$A:$E,5,FALSE),"")</f>
        <v>3280</v>
      </c>
      <c r="O643">
        <f>IFERROR(VLOOKUP(CONCATENATE($C643,$D643,O$1,$E643),AuxFolhas!$A:$E,5,FALSE),"")</f>
        <v>3280</v>
      </c>
      <c r="P643" t="str">
        <f>IFERROR(VLOOKUP(CONCATENATE($C643,$D643,P$1,$E643),AuxFolhas!$A:$E,5,FALSE),"")</f>
        <v/>
      </c>
      <c r="Q643" t="str">
        <f>IFERROR(VLOOKUP(CONCATENATE($C643,$D643,Q$1,$E643),AuxFolhas!$A:$E,5,FALSE),"")</f>
        <v/>
      </c>
      <c r="R643" t="str">
        <f>IFERROR(VLOOKUP(CONCATENATE($C643,$D643,R$1,$E643),AuxFolhas!$A:$E,5,FALSE),"")</f>
        <v/>
      </c>
      <c r="S643" t="str">
        <f>IFERROR(VLOOKUP(CONCATENATE($C643,$D643,S$1,$E643),AuxFolhas!$A:$E,5,FALSE),"")</f>
        <v/>
      </c>
      <c r="T643" t="str">
        <f>IFERROR(VLOOKUP(CONCATENATE($C643,$D643,T$1,$E643),AuxFolhas!$A:$E,5,FALSE),"")</f>
        <v/>
      </c>
      <c r="U643">
        <f t="shared" si="43"/>
        <v>1</v>
      </c>
    </row>
    <row r="644" spans="1:21" hidden="1">
      <c r="A644" t="str">
        <f t="shared" si="41"/>
        <v>23.1-20</v>
      </c>
      <c r="B644">
        <f t="shared" si="42"/>
        <v>20</v>
      </c>
      <c r="C644">
        <v>23</v>
      </c>
      <c r="D644" t="s">
        <v>2690</v>
      </c>
      <c r="E644" t="s">
        <v>1162</v>
      </c>
      <c r="F644" t="s">
        <v>1163</v>
      </c>
      <c r="H644">
        <f t="shared" si="44"/>
        <v>13120</v>
      </c>
      <c r="I644">
        <f>IFERROR(VLOOKUP(CONCATENATE($C644,$D644,I$1,$E644),AuxFolhas!$A:$E,5,FALSE),"")</f>
        <v>3280</v>
      </c>
      <c r="J644">
        <f>IFERROR(VLOOKUP(CONCATENATE($C644,$D644,J$1,$E644),AuxFolhas!$A:$E,5,FALSE),"")</f>
        <v>3280</v>
      </c>
      <c r="K644">
        <f>IFERROR(VLOOKUP(CONCATENATE($C644,$D644,K$1,$E644),AuxFolhas!$A:$E,5,FALSE),"")</f>
        <v>3280</v>
      </c>
      <c r="L644">
        <f>IFERROR(VLOOKUP(CONCATENATE($C644,$D644,L$1,$E644),AuxFolhas!$A:$E,5,FALSE),"")</f>
        <v>3280</v>
      </c>
      <c r="M644" t="str">
        <f>IFERROR(VLOOKUP(CONCATENATE($C644,$D644,M$1,$E644),AuxFolhas!$A:$E,5,FALSE),"")</f>
        <v/>
      </c>
      <c r="N644" t="str">
        <f>IFERROR(VLOOKUP(CONCATENATE($C644,$D644,N$1,$E644),AuxFolhas!$A:$E,5,FALSE),"")</f>
        <v/>
      </c>
      <c r="O644" t="str">
        <f>IFERROR(VLOOKUP(CONCATENATE($C644,$D644,O$1,$E644),AuxFolhas!$A:$E,5,FALSE),"")</f>
        <v/>
      </c>
      <c r="P644" t="str">
        <f>IFERROR(VLOOKUP(CONCATENATE($C644,$D644,P$1,$E644),AuxFolhas!$A:$E,5,FALSE),"")</f>
        <v/>
      </c>
      <c r="Q644" t="str">
        <f>IFERROR(VLOOKUP(CONCATENATE($C644,$D644,Q$1,$E644),AuxFolhas!$A:$E,5,FALSE),"")</f>
        <v/>
      </c>
      <c r="R644" t="str">
        <f>IFERROR(VLOOKUP(CONCATENATE($C644,$D644,R$1,$E644),AuxFolhas!$A:$E,5,FALSE),"")</f>
        <v/>
      </c>
      <c r="S644" t="str">
        <f>IFERROR(VLOOKUP(CONCATENATE($C644,$D644,S$1,$E644),AuxFolhas!$A:$E,5,FALSE),"")</f>
        <v/>
      </c>
      <c r="T644" t="str">
        <f>IFERROR(VLOOKUP(CONCATENATE($C644,$D644,T$1,$E644),AuxFolhas!$A:$E,5,FALSE),"")</f>
        <v/>
      </c>
      <c r="U644">
        <f t="shared" si="43"/>
        <v>1</v>
      </c>
    </row>
    <row r="645" spans="1:21" hidden="1">
      <c r="A645" t="str">
        <f t="shared" si="41"/>
        <v>23.1-21</v>
      </c>
      <c r="B645">
        <f t="shared" si="42"/>
        <v>21</v>
      </c>
      <c r="C645">
        <v>23</v>
      </c>
      <c r="D645" t="s">
        <v>1545</v>
      </c>
      <c r="E645" t="s">
        <v>1165</v>
      </c>
      <c r="F645" t="s">
        <v>1163</v>
      </c>
      <c r="H645">
        <f t="shared" si="44"/>
        <v>30550</v>
      </c>
      <c r="I645">
        <f>IFERROR(VLOOKUP(CONCATENATE($C645,$D645,I$1,$E645),AuxFolhas!$A:$E,5,FALSE),"")</f>
        <v>6110</v>
      </c>
      <c r="J645">
        <f>IFERROR(VLOOKUP(CONCATENATE($C645,$D645,J$1,$E645),AuxFolhas!$A:$E,5,FALSE),"")</f>
        <v>6110</v>
      </c>
      <c r="K645">
        <f>IFERROR(VLOOKUP(CONCATENATE($C645,$D645,K$1,$E645),AuxFolhas!$A:$E,5,FALSE),"")</f>
        <v>6110</v>
      </c>
      <c r="L645">
        <f>IFERROR(VLOOKUP(CONCATENATE($C645,$D645,L$1,$E645),AuxFolhas!$A:$E,5,FALSE),"")</f>
        <v>6110</v>
      </c>
      <c r="M645">
        <f>IFERROR(VLOOKUP(CONCATENATE($C645,$D645,M$1,$E645),AuxFolhas!$A:$E,5,FALSE),"")</f>
        <v>6110</v>
      </c>
      <c r="N645" t="str">
        <f>IFERROR(VLOOKUP(CONCATENATE($C645,$D645,N$1,$E645),AuxFolhas!$A:$E,5,FALSE),"")</f>
        <v/>
      </c>
      <c r="O645" t="str">
        <f>IFERROR(VLOOKUP(CONCATENATE($C645,$D645,O$1,$E645),AuxFolhas!$A:$E,5,FALSE),"")</f>
        <v/>
      </c>
      <c r="P645" t="str">
        <f>IFERROR(VLOOKUP(CONCATENATE($C645,$D645,P$1,$E645),AuxFolhas!$A:$E,5,FALSE),"")</f>
        <v/>
      </c>
      <c r="Q645" t="str">
        <f>IFERROR(VLOOKUP(CONCATENATE($C645,$D645,Q$1,$E645),AuxFolhas!$A:$E,5,FALSE),"")</f>
        <v/>
      </c>
      <c r="R645" t="str">
        <f>IFERROR(VLOOKUP(CONCATENATE($C645,$D645,R$1,$E645),AuxFolhas!$A:$E,5,FALSE),"")</f>
        <v/>
      </c>
      <c r="S645" t="str">
        <f>IFERROR(VLOOKUP(CONCATENATE($C645,$D645,S$1,$E645),AuxFolhas!$A:$E,5,FALSE),"")</f>
        <v/>
      </c>
      <c r="T645" t="str">
        <f>IFERROR(VLOOKUP(CONCATENATE($C645,$D645,T$1,$E645),AuxFolhas!$A:$E,5,FALSE),"")</f>
        <v/>
      </c>
      <c r="U645">
        <f t="shared" si="43"/>
        <v>2</v>
      </c>
    </row>
    <row r="646" spans="1:21" hidden="1">
      <c r="A646" t="str">
        <f t="shared" si="41"/>
        <v>23.1-22</v>
      </c>
      <c r="B646">
        <f t="shared" si="42"/>
        <v>22</v>
      </c>
      <c r="C646">
        <v>23</v>
      </c>
      <c r="D646" t="s">
        <v>2689</v>
      </c>
      <c r="E646" t="s">
        <v>1117</v>
      </c>
      <c r="F646" t="s">
        <v>1159</v>
      </c>
      <c r="H646">
        <f t="shared" si="44"/>
        <v>9840</v>
      </c>
      <c r="I646">
        <f>IFERROR(VLOOKUP(CONCATENATE($C646,$D646,I$1,$E646),AuxFolhas!$A:$E,5,FALSE),"")</f>
        <v>820</v>
      </c>
      <c r="J646">
        <f>IFERROR(VLOOKUP(CONCATENATE($C646,$D646,J$1,$E646),AuxFolhas!$A:$E,5,FALSE),"")</f>
        <v>820</v>
      </c>
      <c r="K646">
        <f>IFERROR(VLOOKUP(CONCATENATE($C646,$D646,K$1,$E646),AuxFolhas!$A:$E,5,FALSE),"")</f>
        <v>820</v>
      </c>
      <c r="L646">
        <f>IFERROR(VLOOKUP(CONCATENATE($C646,$D646,L$1,$E646),AuxFolhas!$A:$E,5,FALSE),"")</f>
        <v>820</v>
      </c>
      <c r="M646">
        <f>IFERROR(VLOOKUP(CONCATENATE($C646,$D646,M$1,$E646),AuxFolhas!$A:$E,5,FALSE),"")</f>
        <v>820</v>
      </c>
      <c r="N646">
        <f>IFERROR(VLOOKUP(CONCATENATE($C646,$D646,N$1,$E646),AuxFolhas!$A:$E,5,FALSE),"")</f>
        <v>820</v>
      </c>
      <c r="O646">
        <f>IFERROR(VLOOKUP(CONCATENATE($C646,$D646,O$1,$E646),AuxFolhas!$A:$E,5,FALSE),"")</f>
        <v>820</v>
      </c>
      <c r="P646">
        <f>IFERROR(VLOOKUP(CONCATENATE($C646,$D646,P$1,$E646),AuxFolhas!$A:$E,5,FALSE),"")</f>
        <v>820</v>
      </c>
      <c r="Q646">
        <f>IFERROR(VLOOKUP(CONCATENATE($C646,$D646,Q$1,$E646),AuxFolhas!$A:$E,5,FALSE),"")</f>
        <v>820</v>
      </c>
      <c r="R646">
        <f>IFERROR(VLOOKUP(CONCATENATE($C646,$D646,R$1,$E646),AuxFolhas!$A:$E,5,FALSE),"")</f>
        <v>820</v>
      </c>
      <c r="S646">
        <f>IFERROR(VLOOKUP(CONCATENATE($C646,$D646,S$1,$E646),AuxFolhas!$A:$E,5,FALSE),"")</f>
        <v>820</v>
      </c>
      <c r="T646">
        <f>IFERROR(VLOOKUP(CONCATENATE($C646,$D646,T$1,$E646),AuxFolhas!$A:$E,5,FALSE),"")</f>
        <v>820</v>
      </c>
      <c r="U646">
        <f t="shared" si="43"/>
        <v>1</v>
      </c>
    </row>
    <row r="647" spans="1:21" hidden="1">
      <c r="A647" t="str">
        <f t="shared" si="41"/>
        <v>23.1-23</v>
      </c>
      <c r="B647">
        <f t="shared" si="42"/>
        <v>23</v>
      </c>
      <c r="C647">
        <v>23</v>
      </c>
      <c r="D647" t="s">
        <v>1546</v>
      </c>
      <c r="E647" t="s">
        <v>1115</v>
      </c>
      <c r="F647" t="s">
        <v>1159</v>
      </c>
      <c r="H647">
        <f t="shared" si="44"/>
        <v>93000</v>
      </c>
      <c r="I647">
        <f>IFERROR(VLOOKUP(CONCATENATE($C647,$D647,I$1,$E647),AuxFolhas!$A:$E,5,FALSE),"")</f>
        <v>7750</v>
      </c>
      <c r="J647">
        <f>IFERROR(VLOOKUP(CONCATENATE($C647,$D647,J$1,$E647),AuxFolhas!$A:$E,5,FALSE),"")</f>
        <v>7750</v>
      </c>
      <c r="K647">
        <f>IFERROR(VLOOKUP(CONCATENATE($C647,$D647,K$1,$E647),AuxFolhas!$A:$E,5,FALSE),"")</f>
        <v>7750</v>
      </c>
      <c r="L647">
        <f>IFERROR(VLOOKUP(CONCATENATE($C647,$D647,L$1,$E647),AuxFolhas!$A:$E,5,FALSE),"")</f>
        <v>7750</v>
      </c>
      <c r="M647">
        <f>IFERROR(VLOOKUP(CONCATENATE($C647,$D647,M$1,$E647),AuxFolhas!$A:$E,5,FALSE),"")</f>
        <v>7750</v>
      </c>
      <c r="N647">
        <f>IFERROR(VLOOKUP(CONCATENATE($C647,$D647,N$1,$E647),AuxFolhas!$A:$E,5,FALSE),"")</f>
        <v>7750</v>
      </c>
      <c r="O647">
        <f>IFERROR(VLOOKUP(CONCATENATE($C647,$D647,O$1,$E647),AuxFolhas!$A:$E,5,FALSE),"")</f>
        <v>7750</v>
      </c>
      <c r="P647">
        <f>IFERROR(VLOOKUP(CONCATENATE($C647,$D647,P$1,$E647),AuxFolhas!$A:$E,5,FALSE),"")</f>
        <v>7750</v>
      </c>
      <c r="Q647">
        <f>IFERROR(VLOOKUP(CONCATENATE($C647,$D647,Q$1,$E647),AuxFolhas!$A:$E,5,FALSE),"")</f>
        <v>7750</v>
      </c>
      <c r="R647">
        <f>IFERROR(VLOOKUP(CONCATENATE($C647,$D647,R$1,$E647),AuxFolhas!$A:$E,5,FALSE),"")</f>
        <v>7750</v>
      </c>
      <c r="S647">
        <f>IFERROR(VLOOKUP(CONCATENATE($C647,$D647,S$1,$E647),AuxFolhas!$A:$E,5,FALSE),"")</f>
        <v>7750</v>
      </c>
      <c r="T647">
        <f>IFERROR(VLOOKUP(CONCATENATE($C647,$D647,T$1,$E647),AuxFolhas!$A:$E,5,FALSE),"")</f>
        <v>7750</v>
      </c>
      <c r="U647">
        <f t="shared" si="43"/>
        <v>1</v>
      </c>
    </row>
    <row r="648" spans="1:21">
      <c r="A648" t="str">
        <f t="shared" si="41"/>
        <v>23.1-24</v>
      </c>
      <c r="B648">
        <f t="shared" si="42"/>
        <v>24</v>
      </c>
      <c r="C648">
        <v>23</v>
      </c>
      <c r="D648" t="s">
        <v>1527</v>
      </c>
      <c r="E648" t="s">
        <v>1113</v>
      </c>
      <c r="F648" t="s">
        <v>1159</v>
      </c>
      <c r="H648">
        <f t="shared" si="44"/>
        <v>33600</v>
      </c>
      <c r="I648">
        <f>IFERROR(VLOOKUP(CONCATENATE($C648,$D648,I$1,$E648),AuxFolhas!$A:$E,5,FALSE),"")</f>
        <v>2800</v>
      </c>
      <c r="J648">
        <f>IFERROR(VLOOKUP(CONCATENATE($C648,$D648,J$1,$E648),AuxFolhas!$A:$E,5,FALSE),"")</f>
        <v>2800</v>
      </c>
      <c r="K648">
        <f>IFERROR(VLOOKUP(CONCATENATE($C648,$D648,K$1,$E648),AuxFolhas!$A:$E,5,FALSE),"")</f>
        <v>2800</v>
      </c>
      <c r="L648">
        <f>IFERROR(VLOOKUP(CONCATENATE($C648,$D648,L$1,$E648),AuxFolhas!$A:$E,5,FALSE),"")</f>
        <v>2800</v>
      </c>
      <c r="M648">
        <f>IFERROR(VLOOKUP(CONCATENATE($C648,$D648,M$1,$E648),AuxFolhas!$A:$E,5,FALSE),"")</f>
        <v>2800</v>
      </c>
      <c r="N648">
        <f>IFERROR(VLOOKUP(CONCATENATE($C648,$D648,N$1,$E648),AuxFolhas!$A:$E,5,FALSE),"")</f>
        <v>2800</v>
      </c>
      <c r="O648">
        <f>IFERROR(VLOOKUP(CONCATENATE($C648,$D648,O$1,$E648),AuxFolhas!$A:$E,5,FALSE),"")</f>
        <v>2800</v>
      </c>
      <c r="P648">
        <f>IFERROR(VLOOKUP(CONCATENATE($C648,$D648,P$1,$E648),AuxFolhas!$A:$E,5,FALSE),"")</f>
        <v>2800</v>
      </c>
      <c r="Q648">
        <f>IFERROR(VLOOKUP(CONCATENATE($C648,$D648,Q$1,$E648),AuxFolhas!$A:$E,5,FALSE),"")</f>
        <v>2800</v>
      </c>
      <c r="R648">
        <f>IFERROR(VLOOKUP(CONCATENATE($C648,$D648,R$1,$E648),AuxFolhas!$A:$E,5,FALSE),"")</f>
        <v>2800</v>
      </c>
      <c r="S648">
        <f>IFERROR(VLOOKUP(CONCATENATE($C648,$D648,S$1,$E648),AuxFolhas!$A:$E,5,FALSE),"")</f>
        <v>2800</v>
      </c>
      <c r="T648">
        <f>IFERROR(VLOOKUP(CONCATENATE($C648,$D648,T$1,$E648),AuxFolhas!$A:$E,5,FALSE),"")</f>
        <v>2800</v>
      </c>
      <c r="U648">
        <f t="shared" si="43"/>
        <v>1</v>
      </c>
    </row>
    <row r="649" spans="1:21" hidden="1">
      <c r="A649" t="str">
        <f t="shared" si="41"/>
        <v>24.1-1</v>
      </c>
      <c r="B649">
        <f t="shared" si="42"/>
        <v>1</v>
      </c>
      <c r="C649">
        <v>24</v>
      </c>
      <c r="D649" t="s">
        <v>2179</v>
      </c>
      <c r="E649" t="s">
        <v>1112</v>
      </c>
      <c r="F649" t="s">
        <v>1163</v>
      </c>
      <c r="H649">
        <f t="shared" si="44"/>
        <v>7200</v>
      </c>
      <c r="I649">
        <f>IFERROR(VLOOKUP(CONCATENATE($C649,$D649,I$1,$E649),AuxFolhas!$A:$E,5,FALSE),"")</f>
        <v>600</v>
      </c>
      <c r="J649">
        <f>IFERROR(VLOOKUP(CONCATENATE($C649,$D649,J$1,$E649),AuxFolhas!$A:$E,5,FALSE),"")</f>
        <v>600</v>
      </c>
      <c r="K649">
        <f>IFERROR(VLOOKUP(CONCATENATE($C649,$D649,K$1,$E649),AuxFolhas!$A:$E,5,FALSE),"")</f>
        <v>600</v>
      </c>
      <c r="L649">
        <f>IFERROR(VLOOKUP(CONCATENATE($C649,$D649,L$1,$E649),AuxFolhas!$A:$E,5,FALSE),"")</f>
        <v>600</v>
      </c>
      <c r="M649">
        <f>IFERROR(VLOOKUP(CONCATENATE($C649,$D649,M$1,$E649),AuxFolhas!$A:$E,5,FALSE),"")</f>
        <v>600</v>
      </c>
      <c r="N649">
        <f>IFERROR(VLOOKUP(CONCATENATE($C649,$D649,N$1,$E649),AuxFolhas!$A:$E,5,FALSE),"")</f>
        <v>600</v>
      </c>
      <c r="O649">
        <f>IFERROR(VLOOKUP(CONCATENATE($C649,$D649,O$1,$E649),AuxFolhas!$A:$E,5,FALSE),"")</f>
        <v>600</v>
      </c>
      <c r="P649">
        <f>IFERROR(VLOOKUP(CONCATENATE($C649,$D649,P$1,$E649),AuxFolhas!$A:$E,5,FALSE),"")</f>
        <v>600</v>
      </c>
      <c r="Q649">
        <f>IFERROR(VLOOKUP(CONCATENATE($C649,$D649,Q$1,$E649),AuxFolhas!$A:$E,5,FALSE),"")</f>
        <v>600</v>
      </c>
      <c r="R649">
        <f>IFERROR(VLOOKUP(CONCATENATE($C649,$D649,R$1,$E649),AuxFolhas!$A:$E,5,FALSE),"")</f>
        <v>600</v>
      </c>
      <c r="S649">
        <f>IFERROR(VLOOKUP(CONCATENATE($C649,$D649,S$1,$E649),AuxFolhas!$A:$E,5,FALSE),"")</f>
        <v>600</v>
      </c>
      <c r="T649">
        <f>IFERROR(VLOOKUP(CONCATENATE($C649,$D649,T$1,$E649),AuxFolhas!$A:$E,5,FALSE),"")</f>
        <v>600</v>
      </c>
      <c r="U649">
        <f t="shared" si="43"/>
        <v>1</v>
      </c>
    </row>
    <row r="650" spans="1:21" hidden="1">
      <c r="A650" t="str">
        <f t="shared" si="41"/>
        <v>24.1-2</v>
      </c>
      <c r="B650">
        <f t="shared" si="42"/>
        <v>2</v>
      </c>
      <c r="C650">
        <v>24</v>
      </c>
      <c r="D650" t="s">
        <v>2808</v>
      </c>
      <c r="E650" t="s">
        <v>1112</v>
      </c>
      <c r="F650" t="s">
        <v>1163</v>
      </c>
      <c r="H650">
        <f t="shared" si="44"/>
        <v>3000</v>
      </c>
      <c r="I650" t="str">
        <f>IFERROR(VLOOKUP(CONCATENATE($C650,$D650,I$1,$E650),AuxFolhas!$A:$E,5,FALSE),"")</f>
        <v/>
      </c>
      <c r="J650" t="str">
        <f>IFERROR(VLOOKUP(CONCATENATE($C650,$D650,J$1,$E650),AuxFolhas!$A:$E,5,FALSE),"")</f>
        <v/>
      </c>
      <c r="K650" t="str">
        <f>IFERROR(VLOOKUP(CONCATENATE($C650,$D650,K$1,$E650),AuxFolhas!$A:$E,5,FALSE),"")</f>
        <v/>
      </c>
      <c r="L650" t="str">
        <f>IFERROR(VLOOKUP(CONCATENATE($C650,$D650,L$1,$E650),AuxFolhas!$A:$E,5,FALSE),"")</f>
        <v/>
      </c>
      <c r="M650" t="str">
        <f>IFERROR(VLOOKUP(CONCATENATE($C650,$D650,M$1,$E650),AuxFolhas!$A:$E,5,FALSE),"")</f>
        <v/>
      </c>
      <c r="N650" t="str">
        <f>IFERROR(VLOOKUP(CONCATENATE($C650,$D650,N$1,$E650),AuxFolhas!$A:$E,5,FALSE),"")</f>
        <v/>
      </c>
      <c r="O650" t="str">
        <f>IFERROR(VLOOKUP(CONCATENATE($C650,$D650,O$1,$E650),AuxFolhas!$A:$E,5,FALSE),"")</f>
        <v/>
      </c>
      <c r="P650">
        <f>IFERROR(VLOOKUP(CONCATENATE($C650,$D650,P$1,$E650),AuxFolhas!$A:$E,5,FALSE),"")</f>
        <v>600</v>
      </c>
      <c r="Q650">
        <f>IFERROR(VLOOKUP(CONCATENATE($C650,$D650,Q$1,$E650),AuxFolhas!$A:$E,5,FALSE),"")</f>
        <v>600</v>
      </c>
      <c r="R650">
        <f>IFERROR(VLOOKUP(CONCATENATE($C650,$D650,R$1,$E650),AuxFolhas!$A:$E,5,FALSE),"")</f>
        <v>600</v>
      </c>
      <c r="S650">
        <f>IFERROR(VLOOKUP(CONCATENATE($C650,$D650,S$1,$E650),AuxFolhas!$A:$E,5,FALSE),"")</f>
        <v>600</v>
      </c>
      <c r="T650">
        <f>IFERROR(VLOOKUP(CONCATENATE($C650,$D650,T$1,$E650),AuxFolhas!$A:$E,5,FALSE),"")</f>
        <v>600</v>
      </c>
      <c r="U650">
        <f t="shared" si="43"/>
        <v>1</v>
      </c>
    </row>
    <row r="651" spans="1:21" hidden="1">
      <c r="A651" t="str">
        <f t="shared" si="41"/>
        <v>24.1-3</v>
      </c>
      <c r="B651">
        <f t="shared" si="42"/>
        <v>3</v>
      </c>
      <c r="C651">
        <v>24</v>
      </c>
      <c r="D651" t="s">
        <v>1551</v>
      </c>
      <c r="E651" t="s">
        <v>1112</v>
      </c>
      <c r="F651" t="s">
        <v>1163</v>
      </c>
      <c r="H651">
        <f t="shared" si="44"/>
        <v>7200</v>
      </c>
      <c r="I651">
        <f>IFERROR(VLOOKUP(CONCATENATE($C651,$D651,I$1,$E651),AuxFolhas!$A:$E,5,FALSE),"")</f>
        <v>600</v>
      </c>
      <c r="J651">
        <f>IFERROR(VLOOKUP(CONCATENATE($C651,$D651,J$1,$E651),AuxFolhas!$A:$E,5,FALSE),"")</f>
        <v>600</v>
      </c>
      <c r="K651">
        <f>IFERROR(VLOOKUP(CONCATENATE($C651,$D651,K$1,$E651),AuxFolhas!$A:$E,5,FALSE),"")</f>
        <v>600</v>
      </c>
      <c r="L651">
        <f>IFERROR(VLOOKUP(CONCATENATE($C651,$D651,L$1,$E651),AuxFolhas!$A:$E,5,FALSE),"")</f>
        <v>600</v>
      </c>
      <c r="M651">
        <f>IFERROR(VLOOKUP(CONCATENATE($C651,$D651,M$1,$E651),AuxFolhas!$A:$E,5,FALSE),"")</f>
        <v>600</v>
      </c>
      <c r="N651">
        <f>IFERROR(VLOOKUP(CONCATENATE($C651,$D651,N$1,$E651),AuxFolhas!$A:$E,5,FALSE),"")</f>
        <v>600</v>
      </c>
      <c r="O651">
        <f>IFERROR(VLOOKUP(CONCATENATE($C651,$D651,O$1,$E651),AuxFolhas!$A:$E,5,FALSE),"")</f>
        <v>600</v>
      </c>
      <c r="P651">
        <f>IFERROR(VLOOKUP(CONCATENATE($C651,$D651,P$1,$E651),AuxFolhas!$A:$E,5,FALSE),"")</f>
        <v>600</v>
      </c>
      <c r="Q651">
        <f>IFERROR(VLOOKUP(CONCATENATE($C651,$D651,Q$1,$E651),AuxFolhas!$A:$E,5,FALSE),"")</f>
        <v>600</v>
      </c>
      <c r="R651">
        <f>IFERROR(VLOOKUP(CONCATENATE($C651,$D651,R$1,$E651),AuxFolhas!$A:$E,5,FALSE),"")</f>
        <v>600</v>
      </c>
      <c r="S651">
        <f>IFERROR(VLOOKUP(CONCATENATE($C651,$D651,S$1,$E651),AuxFolhas!$A:$E,5,FALSE),"")</f>
        <v>600</v>
      </c>
      <c r="T651">
        <f>IFERROR(VLOOKUP(CONCATENATE($C651,$D651,T$1,$E651),AuxFolhas!$A:$E,5,FALSE),"")</f>
        <v>600</v>
      </c>
      <c r="U651">
        <f t="shared" si="43"/>
        <v>1</v>
      </c>
    </row>
    <row r="652" spans="1:21" hidden="1">
      <c r="A652" t="str">
        <f t="shared" si="41"/>
        <v>24.1-4</v>
      </c>
      <c r="B652">
        <f t="shared" si="42"/>
        <v>4</v>
      </c>
      <c r="C652">
        <v>24</v>
      </c>
      <c r="D652" t="s">
        <v>2809</v>
      </c>
      <c r="E652" t="s">
        <v>1112</v>
      </c>
      <c r="F652" t="s">
        <v>1163</v>
      </c>
      <c r="H652">
        <f t="shared" si="44"/>
        <v>3000</v>
      </c>
      <c r="I652" t="str">
        <f>IFERROR(VLOOKUP(CONCATENATE($C652,$D652,I$1,$E652),AuxFolhas!$A:$E,5,FALSE),"")</f>
        <v/>
      </c>
      <c r="J652" t="str">
        <f>IFERROR(VLOOKUP(CONCATENATE($C652,$D652,J$1,$E652),AuxFolhas!$A:$E,5,FALSE),"")</f>
        <v/>
      </c>
      <c r="K652" t="str">
        <f>IFERROR(VLOOKUP(CONCATENATE($C652,$D652,K$1,$E652),AuxFolhas!$A:$E,5,FALSE),"")</f>
        <v/>
      </c>
      <c r="L652" t="str">
        <f>IFERROR(VLOOKUP(CONCATENATE($C652,$D652,L$1,$E652),AuxFolhas!$A:$E,5,FALSE),"")</f>
        <v/>
      </c>
      <c r="M652" t="str">
        <f>IFERROR(VLOOKUP(CONCATENATE($C652,$D652,M$1,$E652),AuxFolhas!$A:$E,5,FALSE),"")</f>
        <v/>
      </c>
      <c r="N652" t="str">
        <f>IFERROR(VLOOKUP(CONCATENATE($C652,$D652,N$1,$E652),AuxFolhas!$A:$E,5,FALSE),"")</f>
        <v/>
      </c>
      <c r="O652" t="str">
        <f>IFERROR(VLOOKUP(CONCATENATE($C652,$D652,O$1,$E652),AuxFolhas!$A:$E,5,FALSE),"")</f>
        <v/>
      </c>
      <c r="P652">
        <f>IFERROR(VLOOKUP(CONCATENATE($C652,$D652,P$1,$E652),AuxFolhas!$A:$E,5,FALSE),"")</f>
        <v>600</v>
      </c>
      <c r="Q652">
        <f>IFERROR(VLOOKUP(CONCATENATE($C652,$D652,Q$1,$E652),AuxFolhas!$A:$E,5,FALSE),"")</f>
        <v>600</v>
      </c>
      <c r="R652">
        <f>IFERROR(VLOOKUP(CONCATENATE($C652,$D652,R$1,$E652),AuxFolhas!$A:$E,5,FALSE),"")</f>
        <v>600</v>
      </c>
      <c r="S652">
        <f>IFERROR(VLOOKUP(CONCATENATE($C652,$D652,S$1,$E652),AuxFolhas!$A:$E,5,FALSE),"")</f>
        <v>600</v>
      </c>
      <c r="T652">
        <f>IFERROR(VLOOKUP(CONCATENATE($C652,$D652,T$1,$E652),AuxFolhas!$A:$E,5,FALSE),"")</f>
        <v>600</v>
      </c>
      <c r="U652">
        <f t="shared" si="43"/>
        <v>1</v>
      </c>
    </row>
    <row r="653" spans="1:21" hidden="1">
      <c r="A653" t="str">
        <f t="shared" si="41"/>
        <v>24.1-5</v>
      </c>
      <c r="B653">
        <f t="shared" si="42"/>
        <v>5</v>
      </c>
      <c r="C653">
        <v>24</v>
      </c>
      <c r="D653" t="s">
        <v>2180</v>
      </c>
      <c r="E653" t="s">
        <v>1112</v>
      </c>
      <c r="F653" t="s">
        <v>1163</v>
      </c>
      <c r="H653">
        <f t="shared" si="44"/>
        <v>7200</v>
      </c>
      <c r="I653">
        <f>IFERROR(VLOOKUP(CONCATENATE($C653,$D653,I$1,$E653),AuxFolhas!$A:$E,5,FALSE),"")</f>
        <v>600</v>
      </c>
      <c r="J653">
        <f>IFERROR(VLOOKUP(CONCATENATE($C653,$D653,J$1,$E653),AuxFolhas!$A:$E,5,FALSE),"")</f>
        <v>600</v>
      </c>
      <c r="K653">
        <f>IFERROR(VLOOKUP(CONCATENATE($C653,$D653,K$1,$E653),AuxFolhas!$A:$E,5,FALSE),"")</f>
        <v>600</v>
      </c>
      <c r="L653">
        <f>IFERROR(VLOOKUP(CONCATENATE($C653,$D653,L$1,$E653),AuxFolhas!$A:$E,5,FALSE),"")</f>
        <v>600</v>
      </c>
      <c r="M653">
        <f>IFERROR(VLOOKUP(CONCATENATE($C653,$D653,M$1,$E653),AuxFolhas!$A:$E,5,FALSE),"")</f>
        <v>600</v>
      </c>
      <c r="N653">
        <f>IFERROR(VLOOKUP(CONCATENATE($C653,$D653,N$1,$E653),AuxFolhas!$A:$E,5,FALSE),"")</f>
        <v>600</v>
      </c>
      <c r="O653">
        <f>IFERROR(VLOOKUP(CONCATENATE($C653,$D653,O$1,$E653),AuxFolhas!$A:$E,5,FALSE),"")</f>
        <v>600</v>
      </c>
      <c r="P653">
        <f>IFERROR(VLOOKUP(CONCATENATE($C653,$D653,P$1,$E653),AuxFolhas!$A:$E,5,FALSE),"")</f>
        <v>600</v>
      </c>
      <c r="Q653">
        <f>IFERROR(VLOOKUP(CONCATENATE($C653,$D653,Q$1,$E653),AuxFolhas!$A:$E,5,FALSE),"")</f>
        <v>600</v>
      </c>
      <c r="R653">
        <f>IFERROR(VLOOKUP(CONCATENATE($C653,$D653,R$1,$E653),AuxFolhas!$A:$E,5,FALSE),"")</f>
        <v>600</v>
      </c>
      <c r="S653">
        <f>IFERROR(VLOOKUP(CONCATENATE($C653,$D653,S$1,$E653),AuxFolhas!$A:$E,5,FALSE),"")</f>
        <v>600</v>
      </c>
      <c r="T653">
        <f>IFERROR(VLOOKUP(CONCATENATE($C653,$D653,T$1,$E653),AuxFolhas!$A:$E,5,FALSE),"")</f>
        <v>600</v>
      </c>
      <c r="U653">
        <f t="shared" si="43"/>
        <v>1</v>
      </c>
    </row>
    <row r="654" spans="1:21" hidden="1">
      <c r="A654" t="str">
        <f t="shared" si="41"/>
        <v>24.1-6</v>
      </c>
      <c r="B654">
        <f t="shared" si="42"/>
        <v>6</v>
      </c>
      <c r="C654">
        <v>24</v>
      </c>
      <c r="D654" t="s">
        <v>1552</v>
      </c>
      <c r="E654" t="s">
        <v>1112</v>
      </c>
      <c r="F654" t="s">
        <v>1163</v>
      </c>
      <c r="H654">
        <f t="shared" si="44"/>
        <v>1200</v>
      </c>
      <c r="I654">
        <f>IFERROR(VLOOKUP(CONCATENATE($C654,$D654,I$1,$E654),AuxFolhas!$A:$E,5,FALSE),"")</f>
        <v>600</v>
      </c>
      <c r="J654">
        <f>IFERROR(VLOOKUP(CONCATENATE($C654,$D654,J$1,$E654),AuxFolhas!$A:$E,5,FALSE),"")</f>
        <v>600</v>
      </c>
      <c r="K654" t="str">
        <f>IFERROR(VLOOKUP(CONCATENATE($C654,$D654,K$1,$E654),AuxFolhas!$A:$E,5,FALSE),"")</f>
        <v/>
      </c>
      <c r="L654" t="str">
        <f>IFERROR(VLOOKUP(CONCATENATE($C654,$D654,L$1,$E654),AuxFolhas!$A:$E,5,FALSE),"")</f>
        <v/>
      </c>
      <c r="M654" t="str">
        <f>IFERROR(VLOOKUP(CONCATENATE($C654,$D654,M$1,$E654),AuxFolhas!$A:$E,5,FALSE),"")</f>
        <v/>
      </c>
      <c r="N654" t="str">
        <f>IFERROR(VLOOKUP(CONCATENATE($C654,$D654,N$1,$E654),AuxFolhas!$A:$E,5,FALSE),"")</f>
        <v/>
      </c>
      <c r="O654" t="str">
        <f>IFERROR(VLOOKUP(CONCATENATE($C654,$D654,O$1,$E654),AuxFolhas!$A:$E,5,FALSE),"")</f>
        <v/>
      </c>
      <c r="P654" t="str">
        <f>IFERROR(VLOOKUP(CONCATENATE($C654,$D654,P$1,$E654),AuxFolhas!$A:$E,5,FALSE),"")</f>
        <v/>
      </c>
      <c r="Q654" t="str">
        <f>IFERROR(VLOOKUP(CONCATENATE($C654,$D654,Q$1,$E654),AuxFolhas!$A:$E,5,FALSE),"")</f>
        <v/>
      </c>
      <c r="R654" t="str">
        <f>IFERROR(VLOOKUP(CONCATENATE($C654,$D654,R$1,$E654),AuxFolhas!$A:$E,5,FALSE),"")</f>
        <v/>
      </c>
      <c r="S654" t="str">
        <f>IFERROR(VLOOKUP(CONCATENATE($C654,$D654,S$1,$E654),AuxFolhas!$A:$E,5,FALSE),"")</f>
        <v/>
      </c>
      <c r="T654" t="str">
        <f>IFERROR(VLOOKUP(CONCATENATE($C654,$D654,T$1,$E654),AuxFolhas!$A:$E,5,FALSE),"")</f>
        <v/>
      </c>
      <c r="U654">
        <f t="shared" si="43"/>
        <v>1</v>
      </c>
    </row>
    <row r="655" spans="1:21" hidden="1">
      <c r="A655" t="str">
        <f t="shared" si="41"/>
        <v>24.1-7</v>
      </c>
      <c r="B655">
        <f t="shared" si="42"/>
        <v>7</v>
      </c>
      <c r="C655">
        <v>24</v>
      </c>
      <c r="D655" t="s">
        <v>2810</v>
      </c>
      <c r="E655" t="s">
        <v>1112</v>
      </c>
      <c r="F655" t="s">
        <v>1163</v>
      </c>
      <c r="H655">
        <f t="shared" si="44"/>
        <v>3000</v>
      </c>
      <c r="I655" t="str">
        <f>IFERROR(VLOOKUP(CONCATENATE($C655,$D655,I$1,$E655),AuxFolhas!$A:$E,5,FALSE),"")</f>
        <v/>
      </c>
      <c r="J655" t="str">
        <f>IFERROR(VLOOKUP(CONCATENATE($C655,$D655,J$1,$E655),AuxFolhas!$A:$E,5,FALSE),"")</f>
        <v/>
      </c>
      <c r="K655" t="str">
        <f>IFERROR(VLOOKUP(CONCATENATE($C655,$D655,K$1,$E655),AuxFolhas!$A:$E,5,FALSE),"")</f>
        <v/>
      </c>
      <c r="L655" t="str">
        <f>IFERROR(VLOOKUP(CONCATENATE($C655,$D655,L$1,$E655),AuxFolhas!$A:$E,5,FALSE),"")</f>
        <v/>
      </c>
      <c r="M655" t="str">
        <f>IFERROR(VLOOKUP(CONCATENATE($C655,$D655,M$1,$E655),AuxFolhas!$A:$E,5,FALSE),"")</f>
        <v/>
      </c>
      <c r="N655" t="str">
        <f>IFERROR(VLOOKUP(CONCATENATE($C655,$D655,N$1,$E655),AuxFolhas!$A:$E,5,FALSE),"")</f>
        <v/>
      </c>
      <c r="O655" t="str">
        <f>IFERROR(VLOOKUP(CONCATENATE($C655,$D655,O$1,$E655),AuxFolhas!$A:$E,5,FALSE),"")</f>
        <v/>
      </c>
      <c r="P655">
        <f>IFERROR(VLOOKUP(CONCATENATE($C655,$D655,P$1,$E655),AuxFolhas!$A:$E,5,FALSE),"")</f>
        <v>600</v>
      </c>
      <c r="Q655">
        <f>IFERROR(VLOOKUP(CONCATENATE($C655,$D655,Q$1,$E655),AuxFolhas!$A:$E,5,FALSE),"")</f>
        <v>600</v>
      </c>
      <c r="R655">
        <f>IFERROR(VLOOKUP(CONCATENATE($C655,$D655,R$1,$E655),AuxFolhas!$A:$E,5,FALSE),"")</f>
        <v>600</v>
      </c>
      <c r="S655">
        <f>IFERROR(VLOOKUP(CONCATENATE($C655,$D655,S$1,$E655),AuxFolhas!$A:$E,5,FALSE),"")</f>
        <v>600</v>
      </c>
      <c r="T655">
        <f>IFERROR(VLOOKUP(CONCATENATE($C655,$D655,T$1,$E655),AuxFolhas!$A:$E,5,FALSE),"")</f>
        <v>600</v>
      </c>
      <c r="U655">
        <f t="shared" si="43"/>
        <v>1</v>
      </c>
    </row>
    <row r="656" spans="1:21" hidden="1">
      <c r="A656" t="str">
        <f t="shared" si="41"/>
        <v>24.1-8</v>
      </c>
      <c r="B656">
        <f t="shared" si="42"/>
        <v>8</v>
      </c>
      <c r="C656">
        <v>24</v>
      </c>
      <c r="D656" t="s">
        <v>2181</v>
      </c>
      <c r="E656" t="s">
        <v>1112</v>
      </c>
      <c r="F656" t="s">
        <v>1163</v>
      </c>
      <c r="H656">
        <f t="shared" si="44"/>
        <v>7200</v>
      </c>
      <c r="I656">
        <f>IFERROR(VLOOKUP(CONCATENATE($C656,$D656,I$1,$E656),AuxFolhas!$A:$E,5,FALSE),"")</f>
        <v>600</v>
      </c>
      <c r="J656">
        <f>IFERROR(VLOOKUP(CONCATENATE($C656,$D656,J$1,$E656),AuxFolhas!$A:$E,5,FALSE),"")</f>
        <v>600</v>
      </c>
      <c r="K656">
        <f>IFERROR(VLOOKUP(CONCATENATE($C656,$D656,K$1,$E656),AuxFolhas!$A:$E,5,FALSE),"")</f>
        <v>600</v>
      </c>
      <c r="L656">
        <f>IFERROR(VLOOKUP(CONCATENATE($C656,$D656,L$1,$E656),AuxFolhas!$A:$E,5,FALSE),"")</f>
        <v>600</v>
      </c>
      <c r="M656">
        <f>IFERROR(VLOOKUP(CONCATENATE($C656,$D656,M$1,$E656),AuxFolhas!$A:$E,5,FALSE),"")</f>
        <v>600</v>
      </c>
      <c r="N656">
        <f>IFERROR(VLOOKUP(CONCATENATE($C656,$D656,N$1,$E656),AuxFolhas!$A:$E,5,FALSE),"")</f>
        <v>600</v>
      </c>
      <c r="O656">
        <f>IFERROR(VLOOKUP(CONCATENATE($C656,$D656,O$1,$E656),AuxFolhas!$A:$E,5,FALSE),"")</f>
        <v>600</v>
      </c>
      <c r="P656">
        <f>IFERROR(VLOOKUP(CONCATENATE($C656,$D656,P$1,$E656),AuxFolhas!$A:$E,5,FALSE),"")</f>
        <v>600</v>
      </c>
      <c r="Q656">
        <f>IFERROR(VLOOKUP(CONCATENATE($C656,$D656,Q$1,$E656),AuxFolhas!$A:$E,5,FALSE),"")</f>
        <v>600</v>
      </c>
      <c r="R656">
        <f>IFERROR(VLOOKUP(CONCATENATE($C656,$D656,R$1,$E656),AuxFolhas!$A:$E,5,FALSE),"")</f>
        <v>600</v>
      </c>
      <c r="S656">
        <f>IFERROR(VLOOKUP(CONCATENATE($C656,$D656,S$1,$E656),AuxFolhas!$A:$E,5,FALSE),"")</f>
        <v>600</v>
      </c>
      <c r="T656">
        <f>IFERROR(VLOOKUP(CONCATENATE($C656,$D656,T$1,$E656),AuxFolhas!$A:$E,5,FALSE),"")</f>
        <v>600</v>
      </c>
      <c r="U656">
        <f t="shared" si="43"/>
        <v>1</v>
      </c>
    </row>
    <row r="657" spans="1:21" hidden="1">
      <c r="A657" t="str">
        <f t="shared" si="41"/>
        <v>24.1-9</v>
      </c>
      <c r="B657">
        <f t="shared" si="42"/>
        <v>9</v>
      </c>
      <c r="C657">
        <v>24</v>
      </c>
      <c r="D657" t="s">
        <v>1553</v>
      </c>
      <c r="E657" t="s">
        <v>1112</v>
      </c>
      <c r="F657" t="s">
        <v>1163</v>
      </c>
      <c r="H657">
        <f t="shared" si="44"/>
        <v>600</v>
      </c>
      <c r="I657">
        <f>IFERROR(VLOOKUP(CONCATENATE($C657,$D657,I$1,$E657),AuxFolhas!$A:$E,5,FALSE),"")</f>
        <v>600</v>
      </c>
      <c r="J657" t="str">
        <f>IFERROR(VLOOKUP(CONCATENATE($C657,$D657,J$1,$E657),AuxFolhas!$A:$E,5,FALSE),"")</f>
        <v/>
      </c>
      <c r="K657" t="str">
        <f>IFERROR(VLOOKUP(CONCATENATE($C657,$D657,K$1,$E657),AuxFolhas!$A:$E,5,FALSE),"")</f>
        <v/>
      </c>
      <c r="L657" t="str">
        <f>IFERROR(VLOOKUP(CONCATENATE($C657,$D657,L$1,$E657),AuxFolhas!$A:$E,5,FALSE),"")</f>
        <v/>
      </c>
      <c r="M657" t="str">
        <f>IFERROR(VLOOKUP(CONCATENATE($C657,$D657,M$1,$E657),AuxFolhas!$A:$E,5,FALSE),"")</f>
        <v/>
      </c>
      <c r="N657" t="str">
        <f>IFERROR(VLOOKUP(CONCATENATE($C657,$D657,N$1,$E657),AuxFolhas!$A:$E,5,FALSE),"")</f>
        <v/>
      </c>
      <c r="O657" t="str">
        <f>IFERROR(VLOOKUP(CONCATENATE($C657,$D657,O$1,$E657),AuxFolhas!$A:$E,5,FALSE),"")</f>
        <v/>
      </c>
      <c r="P657" t="str">
        <f>IFERROR(VLOOKUP(CONCATENATE($C657,$D657,P$1,$E657),AuxFolhas!$A:$E,5,FALSE),"")</f>
        <v/>
      </c>
      <c r="Q657" t="str">
        <f>IFERROR(VLOOKUP(CONCATENATE($C657,$D657,Q$1,$E657),AuxFolhas!$A:$E,5,FALSE),"")</f>
        <v/>
      </c>
      <c r="R657" t="str">
        <f>IFERROR(VLOOKUP(CONCATENATE($C657,$D657,R$1,$E657),AuxFolhas!$A:$E,5,FALSE),"")</f>
        <v/>
      </c>
      <c r="S657" t="str">
        <f>IFERROR(VLOOKUP(CONCATENATE($C657,$D657,S$1,$E657),AuxFolhas!$A:$E,5,FALSE),"")</f>
        <v/>
      </c>
      <c r="T657" t="str">
        <f>IFERROR(VLOOKUP(CONCATENATE($C657,$D657,T$1,$E657),AuxFolhas!$A:$E,5,FALSE),"")</f>
        <v/>
      </c>
      <c r="U657">
        <f t="shared" si="43"/>
        <v>1</v>
      </c>
    </row>
    <row r="658" spans="1:21" hidden="1">
      <c r="A658" t="str">
        <f t="shared" si="41"/>
        <v>24.1-10</v>
      </c>
      <c r="B658">
        <f t="shared" si="42"/>
        <v>10</v>
      </c>
      <c r="C658">
        <v>24</v>
      </c>
      <c r="D658" t="s">
        <v>2811</v>
      </c>
      <c r="E658" t="s">
        <v>1112</v>
      </c>
      <c r="F658" t="s">
        <v>1163</v>
      </c>
      <c r="H658">
        <f t="shared" si="44"/>
        <v>3000</v>
      </c>
      <c r="I658" t="str">
        <f>IFERROR(VLOOKUP(CONCATENATE($C658,$D658,I$1,$E658),AuxFolhas!$A:$E,5,FALSE),"")</f>
        <v/>
      </c>
      <c r="J658" t="str">
        <f>IFERROR(VLOOKUP(CONCATENATE($C658,$D658,J$1,$E658),AuxFolhas!$A:$E,5,FALSE),"")</f>
        <v/>
      </c>
      <c r="K658" t="str">
        <f>IFERROR(VLOOKUP(CONCATENATE($C658,$D658,K$1,$E658),AuxFolhas!$A:$E,5,FALSE),"")</f>
        <v/>
      </c>
      <c r="L658" t="str">
        <f>IFERROR(VLOOKUP(CONCATENATE($C658,$D658,L$1,$E658),AuxFolhas!$A:$E,5,FALSE),"")</f>
        <v/>
      </c>
      <c r="M658" t="str">
        <f>IFERROR(VLOOKUP(CONCATENATE($C658,$D658,M$1,$E658),AuxFolhas!$A:$E,5,FALSE),"")</f>
        <v/>
      </c>
      <c r="N658" t="str">
        <f>IFERROR(VLOOKUP(CONCATENATE($C658,$D658,N$1,$E658),AuxFolhas!$A:$E,5,FALSE),"")</f>
        <v/>
      </c>
      <c r="O658" t="str">
        <f>IFERROR(VLOOKUP(CONCATENATE($C658,$D658,O$1,$E658),AuxFolhas!$A:$E,5,FALSE),"")</f>
        <v/>
      </c>
      <c r="P658">
        <f>IFERROR(VLOOKUP(CONCATENATE($C658,$D658,P$1,$E658),AuxFolhas!$A:$E,5,FALSE),"")</f>
        <v>600</v>
      </c>
      <c r="Q658">
        <f>IFERROR(VLOOKUP(CONCATENATE($C658,$D658,Q$1,$E658),AuxFolhas!$A:$E,5,FALSE),"")</f>
        <v>600</v>
      </c>
      <c r="R658">
        <f>IFERROR(VLOOKUP(CONCATENATE($C658,$D658,R$1,$E658),AuxFolhas!$A:$E,5,FALSE),"")</f>
        <v>600</v>
      </c>
      <c r="S658">
        <f>IFERROR(VLOOKUP(CONCATENATE($C658,$D658,S$1,$E658),AuxFolhas!$A:$E,5,FALSE),"")</f>
        <v>600</v>
      </c>
      <c r="T658">
        <f>IFERROR(VLOOKUP(CONCATENATE($C658,$D658,T$1,$E658),AuxFolhas!$A:$E,5,FALSE),"")</f>
        <v>600</v>
      </c>
      <c r="U658">
        <f t="shared" si="43"/>
        <v>1</v>
      </c>
    </row>
    <row r="659" spans="1:21" hidden="1">
      <c r="A659" t="str">
        <f t="shared" si="41"/>
        <v>24.1-11</v>
      </c>
      <c r="B659">
        <f t="shared" si="42"/>
        <v>11</v>
      </c>
      <c r="C659">
        <v>24</v>
      </c>
      <c r="D659" t="s">
        <v>1554</v>
      </c>
      <c r="E659" t="s">
        <v>1112</v>
      </c>
      <c r="F659" t="s">
        <v>1163</v>
      </c>
      <c r="H659">
        <f t="shared" si="44"/>
        <v>1800</v>
      </c>
      <c r="I659">
        <f>IFERROR(VLOOKUP(CONCATENATE($C659,$D659,I$1,$E659),AuxFolhas!$A:$E,5,FALSE),"")</f>
        <v>600</v>
      </c>
      <c r="J659">
        <f>IFERROR(VLOOKUP(CONCATENATE($C659,$D659,J$1,$E659),AuxFolhas!$A:$E,5,FALSE),"")</f>
        <v>600</v>
      </c>
      <c r="K659">
        <f>IFERROR(VLOOKUP(CONCATENATE($C659,$D659,K$1,$E659),AuxFolhas!$A:$E,5,FALSE),"")</f>
        <v>600</v>
      </c>
      <c r="L659" t="str">
        <f>IFERROR(VLOOKUP(CONCATENATE($C659,$D659,L$1,$E659),AuxFolhas!$A:$E,5,FALSE),"")</f>
        <v/>
      </c>
      <c r="M659" t="str">
        <f>IFERROR(VLOOKUP(CONCATENATE($C659,$D659,M$1,$E659),AuxFolhas!$A:$E,5,FALSE),"")</f>
        <v/>
      </c>
      <c r="N659" t="str">
        <f>IFERROR(VLOOKUP(CONCATENATE($C659,$D659,N$1,$E659),AuxFolhas!$A:$E,5,FALSE),"")</f>
        <v/>
      </c>
      <c r="O659" t="str">
        <f>IFERROR(VLOOKUP(CONCATENATE($C659,$D659,O$1,$E659),AuxFolhas!$A:$E,5,FALSE),"")</f>
        <v/>
      </c>
      <c r="P659" t="str">
        <f>IFERROR(VLOOKUP(CONCATENATE($C659,$D659,P$1,$E659),AuxFolhas!$A:$E,5,FALSE),"")</f>
        <v/>
      </c>
      <c r="Q659" t="str">
        <f>IFERROR(VLOOKUP(CONCATENATE($C659,$D659,Q$1,$E659),AuxFolhas!$A:$E,5,FALSE),"")</f>
        <v/>
      </c>
      <c r="R659" t="str">
        <f>IFERROR(VLOOKUP(CONCATENATE($C659,$D659,R$1,$E659),AuxFolhas!$A:$E,5,FALSE),"")</f>
        <v/>
      </c>
      <c r="S659" t="str">
        <f>IFERROR(VLOOKUP(CONCATENATE($C659,$D659,S$1,$E659),AuxFolhas!$A:$E,5,FALSE),"")</f>
        <v/>
      </c>
      <c r="T659" t="str">
        <f>IFERROR(VLOOKUP(CONCATENATE($C659,$D659,T$1,$E659),AuxFolhas!$A:$E,5,FALSE),"")</f>
        <v/>
      </c>
      <c r="U659">
        <f t="shared" si="43"/>
        <v>1</v>
      </c>
    </row>
    <row r="660" spans="1:21" hidden="1">
      <c r="A660" t="str">
        <f t="shared" si="41"/>
        <v>24.1-12</v>
      </c>
      <c r="B660">
        <f t="shared" si="42"/>
        <v>12</v>
      </c>
      <c r="C660">
        <v>24</v>
      </c>
      <c r="D660" t="s">
        <v>1555</v>
      </c>
      <c r="E660" t="s">
        <v>1112</v>
      </c>
      <c r="F660" t="s">
        <v>1163</v>
      </c>
      <c r="H660">
        <f t="shared" si="44"/>
        <v>1800</v>
      </c>
      <c r="I660">
        <f>IFERROR(VLOOKUP(CONCATENATE($C660,$D660,I$1,$E660),AuxFolhas!$A:$E,5,FALSE),"")</f>
        <v>600</v>
      </c>
      <c r="J660">
        <f>IFERROR(VLOOKUP(CONCATENATE($C660,$D660,J$1,$E660),AuxFolhas!$A:$E,5,FALSE),"")</f>
        <v>600</v>
      </c>
      <c r="K660">
        <f>IFERROR(VLOOKUP(CONCATENATE($C660,$D660,K$1,$E660),AuxFolhas!$A:$E,5,FALSE),"")</f>
        <v>600</v>
      </c>
      <c r="L660" t="str">
        <f>IFERROR(VLOOKUP(CONCATENATE($C660,$D660,L$1,$E660),AuxFolhas!$A:$E,5,FALSE),"")</f>
        <v/>
      </c>
      <c r="M660" t="str">
        <f>IFERROR(VLOOKUP(CONCATENATE($C660,$D660,M$1,$E660),AuxFolhas!$A:$E,5,FALSE),"")</f>
        <v/>
      </c>
      <c r="N660" t="str">
        <f>IFERROR(VLOOKUP(CONCATENATE($C660,$D660,N$1,$E660),AuxFolhas!$A:$E,5,FALSE),"")</f>
        <v/>
      </c>
      <c r="O660" t="str">
        <f>IFERROR(VLOOKUP(CONCATENATE($C660,$D660,O$1,$E660),AuxFolhas!$A:$E,5,FALSE),"")</f>
        <v/>
      </c>
      <c r="P660" t="str">
        <f>IFERROR(VLOOKUP(CONCATENATE($C660,$D660,P$1,$E660),AuxFolhas!$A:$E,5,FALSE),"")</f>
        <v/>
      </c>
      <c r="Q660" t="str">
        <f>IFERROR(VLOOKUP(CONCATENATE($C660,$D660,Q$1,$E660),AuxFolhas!$A:$E,5,FALSE),"")</f>
        <v/>
      </c>
      <c r="R660" t="str">
        <f>IFERROR(VLOOKUP(CONCATENATE($C660,$D660,R$1,$E660),AuxFolhas!$A:$E,5,FALSE),"")</f>
        <v/>
      </c>
      <c r="S660" t="str">
        <f>IFERROR(VLOOKUP(CONCATENATE($C660,$D660,S$1,$E660),AuxFolhas!$A:$E,5,FALSE),"")</f>
        <v/>
      </c>
      <c r="T660" t="str">
        <f>IFERROR(VLOOKUP(CONCATENATE($C660,$D660,T$1,$E660),AuxFolhas!$A:$E,5,FALSE),"")</f>
        <v/>
      </c>
      <c r="U660">
        <f t="shared" si="43"/>
        <v>1</v>
      </c>
    </row>
    <row r="661" spans="1:21" hidden="1">
      <c r="A661" t="str">
        <f t="shared" si="41"/>
        <v>24.1-13</v>
      </c>
      <c r="B661">
        <f t="shared" si="42"/>
        <v>13</v>
      </c>
      <c r="C661">
        <v>24</v>
      </c>
      <c r="D661" t="s">
        <v>1556</v>
      </c>
      <c r="E661" t="s">
        <v>1112</v>
      </c>
      <c r="F661" t="s">
        <v>1163</v>
      </c>
      <c r="H661">
        <f t="shared" si="44"/>
        <v>4200</v>
      </c>
      <c r="I661">
        <f>IFERROR(VLOOKUP(CONCATENATE($C661,$D661,I$1,$E661),AuxFolhas!$A:$E,5,FALSE),"")</f>
        <v>600</v>
      </c>
      <c r="J661">
        <f>IFERROR(VLOOKUP(CONCATENATE($C661,$D661,J$1,$E661),AuxFolhas!$A:$E,5,FALSE),"")</f>
        <v>600</v>
      </c>
      <c r="K661">
        <f>IFERROR(VLOOKUP(CONCATENATE($C661,$D661,K$1,$E661),AuxFolhas!$A:$E,5,FALSE),"")</f>
        <v>600</v>
      </c>
      <c r="L661">
        <f>IFERROR(VLOOKUP(CONCATENATE($C661,$D661,L$1,$E661),AuxFolhas!$A:$E,5,FALSE),"")</f>
        <v>600</v>
      </c>
      <c r="M661">
        <f>IFERROR(VLOOKUP(CONCATENATE($C661,$D661,M$1,$E661),AuxFolhas!$A:$E,5,FALSE),"")</f>
        <v>600</v>
      </c>
      <c r="N661">
        <f>IFERROR(VLOOKUP(CONCATENATE($C661,$D661,N$1,$E661),AuxFolhas!$A:$E,5,FALSE),"")</f>
        <v>600</v>
      </c>
      <c r="O661">
        <f>IFERROR(VLOOKUP(CONCATENATE($C661,$D661,O$1,$E661),AuxFolhas!$A:$E,5,FALSE),"")</f>
        <v>600</v>
      </c>
      <c r="P661" t="str">
        <f>IFERROR(VLOOKUP(CONCATENATE($C661,$D661,P$1,$E661),AuxFolhas!$A:$E,5,FALSE),"")</f>
        <v/>
      </c>
      <c r="Q661" t="str">
        <f>IFERROR(VLOOKUP(CONCATENATE($C661,$D661,Q$1,$E661),AuxFolhas!$A:$E,5,FALSE),"")</f>
        <v/>
      </c>
      <c r="R661" t="str">
        <f>IFERROR(VLOOKUP(CONCATENATE($C661,$D661,R$1,$E661),AuxFolhas!$A:$E,5,FALSE),"")</f>
        <v/>
      </c>
      <c r="S661" t="str">
        <f>IFERROR(VLOOKUP(CONCATENATE($C661,$D661,S$1,$E661),AuxFolhas!$A:$E,5,FALSE),"")</f>
        <v/>
      </c>
      <c r="T661" t="str">
        <f>IFERROR(VLOOKUP(CONCATENATE($C661,$D661,T$1,$E661),AuxFolhas!$A:$E,5,FALSE),"")</f>
        <v/>
      </c>
      <c r="U661">
        <f t="shared" si="43"/>
        <v>1</v>
      </c>
    </row>
    <row r="662" spans="1:21" hidden="1">
      <c r="A662" t="str">
        <f t="shared" si="41"/>
        <v>24.1-14</v>
      </c>
      <c r="B662">
        <f t="shared" si="42"/>
        <v>14</v>
      </c>
      <c r="C662">
        <v>24</v>
      </c>
      <c r="D662" t="s">
        <v>2812</v>
      </c>
      <c r="E662" t="s">
        <v>1112</v>
      </c>
      <c r="F662" t="s">
        <v>1163</v>
      </c>
      <c r="H662">
        <f t="shared" si="44"/>
        <v>3000</v>
      </c>
      <c r="I662" t="str">
        <f>IFERROR(VLOOKUP(CONCATENATE($C662,$D662,I$1,$E662),AuxFolhas!$A:$E,5,FALSE),"")</f>
        <v/>
      </c>
      <c r="J662" t="str">
        <f>IFERROR(VLOOKUP(CONCATENATE($C662,$D662,J$1,$E662),AuxFolhas!$A:$E,5,FALSE),"")</f>
        <v/>
      </c>
      <c r="K662" t="str">
        <f>IFERROR(VLOOKUP(CONCATENATE($C662,$D662,K$1,$E662),AuxFolhas!$A:$E,5,FALSE),"")</f>
        <v/>
      </c>
      <c r="L662" t="str">
        <f>IFERROR(VLOOKUP(CONCATENATE($C662,$D662,L$1,$E662),AuxFolhas!$A:$E,5,FALSE),"")</f>
        <v/>
      </c>
      <c r="M662" t="str">
        <f>IFERROR(VLOOKUP(CONCATENATE($C662,$D662,M$1,$E662),AuxFolhas!$A:$E,5,FALSE),"")</f>
        <v/>
      </c>
      <c r="N662" t="str">
        <f>IFERROR(VLOOKUP(CONCATENATE($C662,$D662,N$1,$E662),AuxFolhas!$A:$E,5,FALSE),"")</f>
        <v/>
      </c>
      <c r="O662" t="str">
        <f>IFERROR(VLOOKUP(CONCATENATE($C662,$D662,O$1,$E662),AuxFolhas!$A:$E,5,FALSE),"")</f>
        <v/>
      </c>
      <c r="P662">
        <f>IFERROR(VLOOKUP(CONCATENATE($C662,$D662,P$1,$E662),AuxFolhas!$A:$E,5,FALSE),"")</f>
        <v>600</v>
      </c>
      <c r="Q662">
        <f>IFERROR(VLOOKUP(CONCATENATE($C662,$D662,Q$1,$E662),AuxFolhas!$A:$E,5,FALSE),"")</f>
        <v>600</v>
      </c>
      <c r="R662">
        <f>IFERROR(VLOOKUP(CONCATENATE($C662,$D662,R$1,$E662),AuxFolhas!$A:$E,5,FALSE),"")</f>
        <v>600</v>
      </c>
      <c r="S662">
        <f>IFERROR(VLOOKUP(CONCATENATE($C662,$D662,S$1,$E662),AuxFolhas!$A:$E,5,FALSE),"")</f>
        <v>600</v>
      </c>
      <c r="T662">
        <f>IFERROR(VLOOKUP(CONCATENATE($C662,$D662,T$1,$E662),AuxFolhas!$A:$E,5,FALSE),"")</f>
        <v>600</v>
      </c>
      <c r="U662">
        <f t="shared" si="43"/>
        <v>1</v>
      </c>
    </row>
    <row r="663" spans="1:21" hidden="1">
      <c r="A663" t="str">
        <f t="shared" si="41"/>
        <v>24.1-15</v>
      </c>
      <c r="B663">
        <f t="shared" si="42"/>
        <v>15</v>
      </c>
      <c r="C663">
        <v>24</v>
      </c>
      <c r="D663" t="s">
        <v>2182</v>
      </c>
      <c r="E663" t="s">
        <v>1112</v>
      </c>
      <c r="F663" t="s">
        <v>1163</v>
      </c>
      <c r="H663">
        <f t="shared" si="44"/>
        <v>7200</v>
      </c>
      <c r="I663">
        <f>IFERROR(VLOOKUP(CONCATENATE($C663,$D663,I$1,$E663),AuxFolhas!$A:$E,5,FALSE),"")</f>
        <v>600</v>
      </c>
      <c r="J663">
        <f>IFERROR(VLOOKUP(CONCATENATE($C663,$D663,J$1,$E663),AuxFolhas!$A:$E,5,FALSE),"")</f>
        <v>600</v>
      </c>
      <c r="K663">
        <f>IFERROR(VLOOKUP(CONCATENATE($C663,$D663,K$1,$E663),AuxFolhas!$A:$E,5,FALSE),"")</f>
        <v>600</v>
      </c>
      <c r="L663">
        <f>IFERROR(VLOOKUP(CONCATENATE($C663,$D663,L$1,$E663),AuxFolhas!$A:$E,5,FALSE),"")</f>
        <v>600</v>
      </c>
      <c r="M663">
        <f>IFERROR(VLOOKUP(CONCATENATE($C663,$D663,M$1,$E663),AuxFolhas!$A:$E,5,FALSE),"")</f>
        <v>600</v>
      </c>
      <c r="N663">
        <f>IFERROR(VLOOKUP(CONCATENATE($C663,$D663,N$1,$E663),AuxFolhas!$A:$E,5,FALSE),"")</f>
        <v>600</v>
      </c>
      <c r="O663">
        <f>IFERROR(VLOOKUP(CONCATENATE($C663,$D663,O$1,$E663),AuxFolhas!$A:$E,5,FALSE),"")</f>
        <v>600</v>
      </c>
      <c r="P663">
        <f>IFERROR(VLOOKUP(CONCATENATE($C663,$D663,P$1,$E663),AuxFolhas!$A:$E,5,FALSE),"")</f>
        <v>600</v>
      </c>
      <c r="Q663">
        <f>IFERROR(VLOOKUP(CONCATENATE($C663,$D663,Q$1,$E663),AuxFolhas!$A:$E,5,FALSE),"")</f>
        <v>600</v>
      </c>
      <c r="R663">
        <f>IFERROR(VLOOKUP(CONCATENATE($C663,$D663,R$1,$E663),AuxFolhas!$A:$E,5,FALSE),"")</f>
        <v>600</v>
      </c>
      <c r="S663">
        <f>IFERROR(VLOOKUP(CONCATENATE($C663,$D663,S$1,$E663),AuxFolhas!$A:$E,5,FALSE),"")</f>
        <v>600</v>
      </c>
      <c r="T663">
        <f>IFERROR(VLOOKUP(CONCATENATE($C663,$D663,T$1,$E663),AuxFolhas!$A:$E,5,FALSE),"")</f>
        <v>600</v>
      </c>
      <c r="U663">
        <f t="shared" si="43"/>
        <v>1</v>
      </c>
    </row>
    <row r="664" spans="1:21" hidden="1">
      <c r="A664" t="str">
        <f t="shared" si="41"/>
        <v>24.1-16</v>
      </c>
      <c r="B664">
        <f t="shared" si="42"/>
        <v>16</v>
      </c>
      <c r="C664">
        <v>24</v>
      </c>
      <c r="D664" t="s">
        <v>1557</v>
      </c>
      <c r="E664" t="s">
        <v>1112</v>
      </c>
      <c r="F664" t="s">
        <v>1163</v>
      </c>
      <c r="H664">
        <f t="shared" si="44"/>
        <v>7200</v>
      </c>
      <c r="I664">
        <f>IFERROR(VLOOKUP(CONCATENATE($C664,$D664,I$1,$E664),AuxFolhas!$A:$E,5,FALSE),"")</f>
        <v>600</v>
      </c>
      <c r="J664">
        <f>IFERROR(VLOOKUP(CONCATENATE($C664,$D664,J$1,$E664),AuxFolhas!$A:$E,5,FALSE),"")</f>
        <v>600</v>
      </c>
      <c r="K664">
        <f>IFERROR(VLOOKUP(CONCATENATE($C664,$D664,K$1,$E664),AuxFolhas!$A:$E,5,FALSE),"")</f>
        <v>600</v>
      </c>
      <c r="L664">
        <f>IFERROR(VLOOKUP(CONCATENATE($C664,$D664,L$1,$E664),AuxFolhas!$A:$E,5,FALSE),"")</f>
        <v>600</v>
      </c>
      <c r="M664">
        <f>IFERROR(VLOOKUP(CONCATENATE($C664,$D664,M$1,$E664),AuxFolhas!$A:$E,5,FALSE),"")</f>
        <v>600</v>
      </c>
      <c r="N664">
        <f>IFERROR(VLOOKUP(CONCATENATE($C664,$D664,N$1,$E664),AuxFolhas!$A:$E,5,FALSE),"")</f>
        <v>600</v>
      </c>
      <c r="O664">
        <f>IFERROR(VLOOKUP(CONCATENATE($C664,$D664,O$1,$E664),AuxFolhas!$A:$E,5,FALSE),"")</f>
        <v>600</v>
      </c>
      <c r="P664">
        <f>IFERROR(VLOOKUP(CONCATENATE($C664,$D664,P$1,$E664),AuxFolhas!$A:$E,5,FALSE),"")</f>
        <v>600</v>
      </c>
      <c r="Q664">
        <f>IFERROR(VLOOKUP(CONCATENATE($C664,$D664,Q$1,$E664),AuxFolhas!$A:$E,5,FALSE),"")</f>
        <v>600</v>
      </c>
      <c r="R664">
        <f>IFERROR(VLOOKUP(CONCATENATE($C664,$D664,R$1,$E664),AuxFolhas!$A:$E,5,FALSE),"")</f>
        <v>600</v>
      </c>
      <c r="S664">
        <f>IFERROR(VLOOKUP(CONCATENATE($C664,$D664,S$1,$E664),AuxFolhas!$A:$E,5,FALSE),"")</f>
        <v>600</v>
      </c>
      <c r="T664">
        <f>IFERROR(VLOOKUP(CONCATENATE($C664,$D664,T$1,$E664),AuxFolhas!$A:$E,5,FALSE),"")</f>
        <v>600</v>
      </c>
      <c r="U664">
        <f t="shared" si="43"/>
        <v>1</v>
      </c>
    </row>
    <row r="665" spans="1:21" hidden="1">
      <c r="A665" t="str">
        <f t="shared" si="41"/>
        <v>24.1-17</v>
      </c>
      <c r="B665">
        <f t="shared" si="42"/>
        <v>17</v>
      </c>
      <c r="C665">
        <v>24</v>
      </c>
      <c r="D665" t="s">
        <v>2813</v>
      </c>
      <c r="E665" t="s">
        <v>1112</v>
      </c>
      <c r="F665" t="s">
        <v>1163</v>
      </c>
      <c r="H665">
        <f t="shared" si="44"/>
        <v>3000</v>
      </c>
      <c r="I665" t="str">
        <f>IFERROR(VLOOKUP(CONCATENATE($C665,$D665,I$1,$E665),AuxFolhas!$A:$E,5,FALSE),"")</f>
        <v/>
      </c>
      <c r="J665" t="str">
        <f>IFERROR(VLOOKUP(CONCATENATE($C665,$D665,J$1,$E665),AuxFolhas!$A:$E,5,FALSE),"")</f>
        <v/>
      </c>
      <c r="K665" t="str">
        <f>IFERROR(VLOOKUP(CONCATENATE($C665,$D665,K$1,$E665),AuxFolhas!$A:$E,5,FALSE),"")</f>
        <v/>
      </c>
      <c r="L665" t="str">
        <f>IFERROR(VLOOKUP(CONCATENATE($C665,$D665,L$1,$E665),AuxFolhas!$A:$E,5,FALSE),"")</f>
        <v/>
      </c>
      <c r="M665" t="str">
        <f>IFERROR(VLOOKUP(CONCATENATE($C665,$D665,M$1,$E665),AuxFolhas!$A:$E,5,FALSE),"")</f>
        <v/>
      </c>
      <c r="N665" t="str">
        <f>IFERROR(VLOOKUP(CONCATENATE($C665,$D665,N$1,$E665),AuxFolhas!$A:$E,5,FALSE),"")</f>
        <v/>
      </c>
      <c r="O665" t="str">
        <f>IFERROR(VLOOKUP(CONCATENATE($C665,$D665,O$1,$E665),AuxFolhas!$A:$E,5,FALSE),"")</f>
        <v/>
      </c>
      <c r="P665">
        <f>IFERROR(VLOOKUP(CONCATENATE($C665,$D665,P$1,$E665),AuxFolhas!$A:$E,5,FALSE),"")</f>
        <v>600</v>
      </c>
      <c r="Q665">
        <f>IFERROR(VLOOKUP(CONCATENATE($C665,$D665,Q$1,$E665),AuxFolhas!$A:$E,5,FALSE),"")</f>
        <v>600</v>
      </c>
      <c r="R665">
        <f>IFERROR(VLOOKUP(CONCATENATE($C665,$D665,R$1,$E665),AuxFolhas!$A:$E,5,FALSE),"")</f>
        <v>600</v>
      </c>
      <c r="S665">
        <f>IFERROR(VLOOKUP(CONCATENATE($C665,$D665,S$1,$E665),AuxFolhas!$A:$E,5,FALSE),"")</f>
        <v>600</v>
      </c>
      <c r="T665">
        <f>IFERROR(VLOOKUP(CONCATENATE($C665,$D665,T$1,$E665),AuxFolhas!$A:$E,5,FALSE),"")</f>
        <v>600</v>
      </c>
      <c r="U665">
        <f t="shared" si="43"/>
        <v>1</v>
      </c>
    </row>
    <row r="666" spans="1:21" hidden="1">
      <c r="A666" t="str">
        <f t="shared" si="41"/>
        <v>24.1-18</v>
      </c>
      <c r="B666">
        <f t="shared" si="42"/>
        <v>18</v>
      </c>
      <c r="C666">
        <v>24</v>
      </c>
      <c r="D666" t="s">
        <v>1558</v>
      </c>
      <c r="E666" t="s">
        <v>1112</v>
      </c>
      <c r="F666" t="s">
        <v>1163</v>
      </c>
      <c r="H666">
        <f t="shared" si="44"/>
        <v>1800</v>
      </c>
      <c r="I666">
        <f>IFERROR(VLOOKUP(CONCATENATE($C666,$D666,I$1,$E666),AuxFolhas!$A:$E,5,FALSE),"")</f>
        <v>600</v>
      </c>
      <c r="J666">
        <f>IFERROR(VLOOKUP(CONCATENATE($C666,$D666,J$1,$E666),AuxFolhas!$A:$E,5,FALSE),"")</f>
        <v>600</v>
      </c>
      <c r="K666">
        <f>IFERROR(VLOOKUP(CONCATENATE($C666,$D666,K$1,$E666),AuxFolhas!$A:$E,5,FALSE),"")</f>
        <v>600</v>
      </c>
      <c r="L666" t="str">
        <f>IFERROR(VLOOKUP(CONCATENATE($C666,$D666,L$1,$E666),AuxFolhas!$A:$E,5,FALSE),"")</f>
        <v/>
      </c>
      <c r="M666" t="str">
        <f>IFERROR(VLOOKUP(CONCATENATE($C666,$D666,M$1,$E666),AuxFolhas!$A:$E,5,FALSE),"")</f>
        <v/>
      </c>
      <c r="N666" t="str">
        <f>IFERROR(VLOOKUP(CONCATENATE($C666,$D666,N$1,$E666),AuxFolhas!$A:$E,5,FALSE),"")</f>
        <v/>
      </c>
      <c r="O666" t="str">
        <f>IFERROR(VLOOKUP(CONCATENATE($C666,$D666,O$1,$E666),AuxFolhas!$A:$E,5,FALSE),"")</f>
        <v/>
      </c>
      <c r="P666" t="str">
        <f>IFERROR(VLOOKUP(CONCATENATE($C666,$D666,P$1,$E666),AuxFolhas!$A:$E,5,FALSE),"")</f>
        <v/>
      </c>
      <c r="Q666" t="str">
        <f>IFERROR(VLOOKUP(CONCATENATE($C666,$D666,Q$1,$E666),AuxFolhas!$A:$E,5,FALSE),"")</f>
        <v/>
      </c>
      <c r="R666" t="str">
        <f>IFERROR(VLOOKUP(CONCATENATE($C666,$D666,R$1,$E666),AuxFolhas!$A:$E,5,FALSE),"")</f>
        <v/>
      </c>
      <c r="S666" t="str">
        <f>IFERROR(VLOOKUP(CONCATENATE($C666,$D666,S$1,$E666),AuxFolhas!$A:$E,5,FALSE),"")</f>
        <v/>
      </c>
      <c r="T666" t="str">
        <f>IFERROR(VLOOKUP(CONCATENATE($C666,$D666,T$1,$E666),AuxFolhas!$A:$E,5,FALSE),"")</f>
        <v/>
      </c>
      <c r="U666">
        <f t="shared" si="43"/>
        <v>2</v>
      </c>
    </row>
    <row r="667" spans="1:21" hidden="1">
      <c r="A667" t="str">
        <f t="shared" si="41"/>
        <v>24.1-19</v>
      </c>
      <c r="B667">
        <f t="shared" si="42"/>
        <v>19</v>
      </c>
      <c r="C667">
        <v>24</v>
      </c>
      <c r="D667" t="s">
        <v>1559</v>
      </c>
      <c r="E667" t="s">
        <v>1112</v>
      </c>
      <c r="F667" t="s">
        <v>1163</v>
      </c>
      <c r="H667">
        <f t="shared" si="44"/>
        <v>3000</v>
      </c>
      <c r="I667">
        <f>IFERROR(VLOOKUP(CONCATENATE($C667,$D667,I$1,$E667),AuxFolhas!$A:$E,5,FALSE),"")</f>
        <v>600</v>
      </c>
      <c r="J667">
        <f>IFERROR(VLOOKUP(CONCATENATE($C667,$D667,J$1,$E667),AuxFolhas!$A:$E,5,FALSE),"")</f>
        <v>600</v>
      </c>
      <c r="K667">
        <f>IFERROR(VLOOKUP(CONCATENATE($C667,$D667,K$1,$E667),AuxFolhas!$A:$E,5,FALSE),"")</f>
        <v>600</v>
      </c>
      <c r="L667">
        <f>IFERROR(VLOOKUP(CONCATENATE($C667,$D667,L$1,$E667),AuxFolhas!$A:$E,5,FALSE),"")</f>
        <v>600</v>
      </c>
      <c r="M667">
        <f>IFERROR(VLOOKUP(CONCATENATE($C667,$D667,M$1,$E667),AuxFolhas!$A:$E,5,FALSE),"")</f>
        <v>600</v>
      </c>
      <c r="N667" t="str">
        <f>IFERROR(VLOOKUP(CONCATENATE($C667,$D667,N$1,$E667),AuxFolhas!$A:$E,5,FALSE),"")</f>
        <v/>
      </c>
      <c r="O667" t="str">
        <f>IFERROR(VLOOKUP(CONCATENATE($C667,$D667,O$1,$E667),AuxFolhas!$A:$E,5,FALSE),"")</f>
        <v/>
      </c>
      <c r="P667" t="str">
        <f>IFERROR(VLOOKUP(CONCATENATE($C667,$D667,P$1,$E667),AuxFolhas!$A:$E,5,FALSE),"")</f>
        <v/>
      </c>
      <c r="Q667" t="str">
        <f>IFERROR(VLOOKUP(CONCATENATE($C667,$D667,Q$1,$E667),AuxFolhas!$A:$E,5,FALSE),"")</f>
        <v/>
      </c>
      <c r="R667" t="str">
        <f>IFERROR(VLOOKUP(CONCATENATE($C667,$D667,R$1,$E667),AuxFolhas!$A:$E,5,FALSE),"")</f>
        <v/>
      </c>
      <c r="S667" t="str">
        <f>IFERROR(VLOOKUP(CONCATENATE($C667,$D667,S$1,$E667),AuxFolhas!$A:$E,5,FALSE),"")</f>
        <v/>
      </c>
      <c r="T667" t="str">
        <f>IFERROR(VLOOKUP(CONCATENATE($C667,$D667,T$1,$E667),AuxFolhas!$A:$E,5,FALSE),"")</f>
        <v/>
      </c>
      <c r="U667">
        <f t="shared" si="43"/>
        <v>1</v>
      </c>
    </row>
    <row r="668" spans="1:21" hidden="1">
      <c r="A668" t="str">
        <f t="shared" si="41"/>
        <v>24.1-20</v>
      </c>
      <c r="B668">
        <f t="shared" si="42"/>
        <v>20</v>
      </c>
      <c r="C668">
        <v>24</v>
      </c>
      <c r="D668" t="s">
        <v>2814</v>
      </c>
      <c r="E668" t="s">
        <v>1112</v>
      </c>
      <c r="F668" t="s">
        <v>1163</v>
      </c>
      <c r="H668">
        <f t="shared" si="44"/>
        <v>3000</v>
      </c>
      <c r="I668" t="str">
        <f>IFERROR(VLOOKUP(CONCATENATE($C668,$D668,I$1,$E668),AuxFolhas!$A:$E,5,FALSE),"")</f>
        <v/>
      </c>
      <c r="J668" t="str">
        <f>IFERROR(VLOOKUP(CONCATENATE($C668,$D668,J$1,$E668),AuxFolhas!$A:$E,5,FALSE),"")</f>
        <v/>
      </c>
      <c r="K668" t="str">
        <f>IFERROR(VLOOKUP(CONCATENATE($C668,$D668,K$1,$E668),AuxFolhas!$A:$E,5,FALSE),"")</f>
        <v/>
      </c>
      <c r="L668" t="str">
        <f>IFERROR(VLOOKUP(CONCATENATE($C668,$D668,L$1,$E668),AuxFolhas!$A:$E,5,FALSE),"")</f>
        <v/>
      </c>
      <c r="M668" t="str">
        <f>IFERROR(VLOOKUP(CONCATENATE($C668,$D668,M$1,$E668),AuxFolhas!$A:$E,5,FALSE),"")</f>
        <v/>
      </c>
      <c r="N668" t="str">
        <f>IFERROR(VLOOKUP(CONCATENATE($C668,$D668,N$1,$E668),AuxFolhas!$A:$E,5,FALSE),"")</f>
        <v/>
      </c>
      <c r="O668" t="str">
        <f>IFERROR(VLOOKUP(CONCATENATE($C668,$D668,O$1,$E668),AuxFolhas!$A:$E,5,FALSE),"")</f>
        <v/>
      </c>
      <c r="P668">
        <f>IFERROR(VLOOKUP(CONCATENATE($C668,$D668,P$1,$E668),AuxFolhas!$A:$E,5,FALSE),"")</f>
        <v>600</v>
      </c>
      <c r="Q668">
        <f>IFERROR(VLOOKUP(CONCATENATE($C668,$D668,Q$1,$E668),AuxFolhas!$A:$E,5,FALSE),"")</f>
        <v>600</v>
      </c>
      <c r="R668">
        <f>IFERROR(VLOOKUP(CONCATENATE($C668,$D668,R$1,$E668),AuxFolhas!$A:$E,5,FALSE),"")</f>
        <v>600</v>
      </c>
      <c r="S668">
        <f>IFERROR(VLOOKUP(CONCATENATE($C668,$D668,S$1,$E668),AuxFolhas!$A:$E,5,FALSE),"")</f>
        <v>600</v>
      </c>
      <c r="T668">
        <f>IFERROR(VLOOKUP(CONCATENATE($C668,$D668,T$1,$E668),AuxFolhas!$A:$E,5,FALSE),"")</f>
        <v>600</v>
      </c>
      <c r="U668">
        <f t="shared" si="43"/>
        <v>1</v>
      </c>
    </row>
    <row r="669" spans="1:21" hidden="1">
      <c r="A669" t="str">
        <f t="shared" si="41"/>
        <v>24.1-21</v>
      </c>
      <c r="B669">
        <f t="shared" si="42"/>
        <v>21</v>
      </c>
      <c r="C669">
        <v>24</v>
      </c>
      <c r="D669" t="s">
        <v>1560</v>
      </c>
      <c r="E669" t="s">
        <v>1112</v>
      </c>
      <c r="F669" t="s">
        <v>1163</v>
      </c>
      <c r="H669">
        <f t="shared" si="44"/>
        <v>1800</v>
      </c>
      <c r="I669">
        <f>IFERROR(VLOOKUP(CONCATENATE($C669,$D669,I$1,$E669),AuxFolhas!$A:$E,5,FALSE),"")</f>
        <v>600</v>
      </c>
      <c r="J669">
        <f>IFERROR(VLOOKUP(CONCATENATE($C669,$D669,J$1,$E669),AuxFolhas!$A:$E,5,FALSE),"")</f>
        <v>600</v>
      </c>
      <c r="K669">
        <f>IFERROR(VLOOKUP(CONCATENATE($C669,$D669,K$1,$E669),AuxFolhas!$A:$E,5,FALSE),"")</f>
        <v>600</v>
      </c>
      <c r="L669" t="str">
        <f>IFERROR(VLOOKUP(CONCATENATE($C669,$D669,L$1,$E669),AuxFolhas!$A:$E,5,FALSE),"")</f>
        <v/>
      </c>
      <c r="M669" t="str">
        <f>IFERROR(VLOOKUP(CONCATENATE($C669,$D669,M$1,$E669),AuxFolhas!$A:$E,5,FALSE),"")</f>
        <v/>
      </c>
      <c r="N669" t="str">
        <f>IFERROR(VLOOKUP(CONCATENATE($C669,$D669,N$1,$E669),AuxFolhas!$A:$E,5,FALSE),"")</f>
        <v/>
      </c>
      <c r="O669" t="str">
        <f>IFERROR(VLOOKUP(CONCATENATE($C669,$D669,O$1,$E669),AuxFolhas!$A:$E,5,FALSE),"")</f>
        <v/>
      </c>
      <c r="P669" t="str">
        <f>IFERROR(VLOOKUP(CONCATENATE($C669,$D669,P$1,$E669),AuxFolhas!$A:$E,5,FALSE),"")</f>
        <v/>
      </c>
      <c r="Q669" t="str">
        <f>IFERROR(VLOOKUP(CONCATENATE($C669,$D669,Q$1,$E669),AuxFolhas!$A:$E,5,FALSE),"")</f>
        <v/>
      </c>
      <c r="R669" t="str">
        <f>IFERROR(VLOOKUP(CONCATENATE($C669,$D669,R$1,$E669),AuxFolhas!$A:$E,5,FALSE),"")</f>
        <v/>
      </c>
      <c r="S669" t="str">
        <f>IFERROR(VLOOKUP(CONCATENATE($C669,$D669,S$1,$E669),AuxFolhas!$A:$E,5,FALSE),"")</f>
        <v/>
      </c>
      <c r="T669" t="str">
        <f>IFERROR(VLOOKUP(CONCATENATE($C669,$D669,T$1,$E669),AuxFolhas!$A:$E,5,FALSE),"")</f>
        <v/>
      </c>
      <c r="U669">
        <f t="shared" si="43"/>
        <v>1</v>
      </c>
    </row>
    <row r="670" spans="1:21" hidden="1">
      <c r="A670" t="str">
        <f t="shared" si="41"/>
        <v>24.1-22</v>
      </c>
      <c r="B670">
        <f t="shared" si="42"/>
        <v>22</v>
      </c>
      <c r="C670">
        <v>24</v>
      </c>
      <c r="D670" t="s">
        <v>1561</v>
      </c>
      <c r="E670" t="s">
        <v>1112</v>
      </c>
      <c r="F670" t="s">
        <v>1163</v>
      </c>
      <c r="H670">
        <f t="shared" si="44"/>
        <v>3600</v>
      </c>
      <c r="I670">
        <f>IFERROR(VLOOKUP(CONCATENATE($C670,$D670,I$1,$E670),AuxFolhas!$A:$E,5,FALSE),"")</f>
        <v>600</v>
      </c>
      <c r="J670">
        <f>IFERROR(VLOOKUP(CONCATENATE($C670,$D670,J$1,$E670),AuxFolhas!$A:$E,5,FALSE),"")</f>
        <v>600</v>
      </c>
      <c r="K670">
        <f>IFERROR(VLOOKUP(CONCATENATE($C670,$D670,K$1,$E670),AuxFolhas!$A:$E,5,FALSE),"")</f>
        <v>600</v>
      </c>
      <c r="L670">
        <f>IFERROR(VLOOKUP(CONCATENATE($C670,$D670,L$1,$E670),AuxFolhas!$A:$E,5,FALSE),"")</f>
        <v>600</v>
      </c>
      <c r="M670">
        <f>IFERROR(VLOOKUP(CONCATENATE($C670,$D670,M$1,$E670),AuxFolhas!$A:$E,5,FALSE),"")</f>
        <v>600</v>
      </c>
      <c r="N670">
        <f>IFERROR(VLOOKUP(CONCATENATE($C670,$D670,N$1,$E670),AuxFolhas!$A:$E,5,FALSE),"")</f>
        <v>600</v>
      </c>
      <c r="O670" t="str">
        <f>IFERROR(VLOOKUP(CONCATENATE($C670,$D670,O$1,$E670),AuxFolhas!$A:$E,5,FALSE),"")</f>
        <v/>
      </c>
      <c r="P670" t="str">
        <f>IFERROR(VLOOKUP(CONCATENATE($C670,$D670,P$1,$E670),AuxFolhas!$A:$E,5,FALSE),"")</f>
        <v/>
      </c>
      <c r="Q670" t="str">
        <f>IFERROR(VLOOKUP(CONCATENATE($C670,$D670,Q$1,$E670),AuxFolhas!$A:$E,5,FALSE),"")</f>
        <v/>
      </c>
      <c r="R670" t="str">
        <f>IFERROR(VLOOKUP(CONCATENATE($C670,$D670,R$1,$E670),AuxFolhas!$A:$E,5,FALSE),"")</f>
        <v/>
      </c>
      <c r="S670" t="str">
        <f>IFERROR(VLOOKUP(CONCATENATE($C670,$D670,S$1,$E670),AuxFolhas!$A:$E,5,FALSE),"")</f>
        <v/>
      </c>
      <c r="T670" t="str">
        <f>IFERROR(VLOOKUP(CONCATENATE($C670,$D670,T$1,$E670),AuxFolhas!$A:$E,5,FALSE),"")</f>
        <v/>
      </c>
      <c r="U670">
        <f t="shared" si="43"/>
        <v>1</v>
      </c>
    </row>
    <row r="671" spans="1:21" hidden="1">
      <c r="A671" t="str">
        <f t="shared" si="41"/>
        <v>24.1-23</v>
      </c>
      <c r="B671">
        <f t="shared" si="42"/>
        <v>23</v>
      </c>
      <c r="C671">
        <v>24</v>
      </c>
      <c r="D671" t="s">
        <v>1562</v>
      </c>
      <c r="E671" t="s">
        <v>1114</v>
      </c>
      <c r="F671" t="s">
        <v>1163</v>
      </c>
      <c r="H671">
        <f t="shared" si="44"/>
        <v>4460</v>
      </c>
      <c r="I671">
        <f>IFERROR(VLOOKUP(CONCATENATE($C671,$D671,I$1,$E671),AuxFolhas!$A:$E,5,FALSE),"")</f>
        <v>2230</v>
      </c>
      <c r="J671">
        <f>IFERROR(VLOOKUP(CONCATENATE($C671,$D671,J$1,$E671),AuxFolhas!$A:$E,5,FALSE),"")</f>
        <v>2230</v>
      </c>
      <c r="K671" t="str">
        <f>IFERROR(VLOOKUP(CONCATENATE($C671,$D671,K$1,$E671),AuxFolhas!$A:$E,5,FALSE),"")</f>
        <v/>
      </c>
      <c r="L671" t="str">
        <f>IFERROR(VLOOKUP(CONCATENATE($C671,$D671,L$1,$E671),AuxFolhas!$A:$E,5,FALSE),"")</f>
        <v/>
      </c>
      <c r="M671" t="str">
        <f>IFERROR(VLOOKUP(CONCATENATE($C671,$D671,M$1,$E671),AuxFolhas!$A:$E,5,FALSE),"")</f>
        <v/>
      </c>
      <c r="N671" t="str">
        <f>IFERROR(VLOOKUP(CONCATENATE($C671,$D671,N$1,$E671),AuxFolhas!$A:$E,5,FALSE),"")</f>
        <v/>
      </c>
      <c r="O671" t="str">
        <f>IFERROR(VLOOKUP(CONCATENATE($C671,$D671,O$1,$E671),AuxFolhas!$A:$E,5,FALSE),"")</f>
        <v/>
      </c>
      <c r="P671" t="str">
        <f>IFERROR(VLOOKUP(CONCATENATE($C671,$D671,P$1,$E671),AuxFolhas!$A:$E,5,FALSE),"")</f>
        <v/>
      </c>
      <c r="Q671" t="str">
        <f>IFERROR(VLOOKUP(CONCATENATE($C671,$D671,Q$1,$E671),AuxFolhas!$A:$E,5,FALSE),"")</f>
        <v/>
      </c>
      <c r="R671" t="str">
        <f>IFERROR(VLOOKUP(CONCATENATE($C671,$D671,R$1,$E671),AuxFolhas!$A:$E,5,FALSE),"")</f>
        <v/>
      </c>
      <c r="S671" t="str">
        <f>IFERROR(VLOOKUP(CONCATENATE($C671,$D671,S$1,$E671),AuxFolhas!$A:$E,5,FALSE),"")</f>
        <v/>
      </c>
      <c r="T671" t="str">
        <f>IFERROR(VLOOKUP(CONCATENATE($C671,$D671,T$1,$E671),AuxFolhas!$A:$E,5,FALSE),"")</f>
        <v/>
      </c>
      <c r="U671">
        <f t="shared" si="43"/>
        <v>1</v>
      </c>
    </row>
    <row r="672" spans="1:21" hidden="1">
      <c r="A672" t="str">
        <f t="shared" si="41"/>
        <v>24.1-24</v>
      </c>
      <c r="B672">
        <f t="shared" si="42"/>
        <v>24</v>
      </c>
      <c r="C672">
        <v>24</v>
      </c>
      <c r="D672" t="s">
        <v>3724</v>
      </c>
      <c r="E672" t="s">
        <v>1114</v>
      </c>
      <c r="F672" t="s">
        <v>1163</v>
      </c>
      <c r="H672">
        <f t="shared" si="44"/>
        <v>4460</v>
      </c>
      <c r="I672" t="str">
        <f>IFERROR(VLOOKUP(CONCATENATE($C672,$D672,I$1,$E672),AuxFolhas!$A:$E,5,FALSE),"")</f>
        <v/>
      </c>
      <c r="J672" t="str">
        <f>IFERROR(VLOOKUP(CONCATENATE($C672,$D672,J$1,$E672),AuxFolhas!$A:$E,5,FALSE),"")</f>
        <v/>
      </c>
      <c r="K672" t="str">
        <f>IFERROR(VLOOKUP(CONCATENATE($C672,$D672,K$1,$E672),AuxFolhas!$A:$E,5,FALSE),"")</f>
        <v/>
      </c>
      <c r="L672" t="str">
        <f>IFERROR(VLOOKUP(CONCATENATE($C672,$D672,L$1,$E672),AuxFolhas!$A:$E,5,FALSE),"")</f>
        <v/>
      </c>
      <c r="M672" t="str">
        <f>IFERROR(VLOOKUP(CONCATENATE($C672,$D672,M$1,$E672),AuxFolhas!$A:$E,5,FALSE),"")</f>
        <v/>
      </c>
      <c r="N672" t="str">
        <f>IFERROR(VLOOKUP(CONCATENATE($C672,$D672,N$1,$E672),AuxFolhas!$A:$E,5,FALSE),"")</f>
        <v/>
      </c>
      <c r="O672" t="str">
        <f>IFERROR(VLOOKUP(CONCATENATE($C672,$D672,O$1,$E672),AuxFolhas!$A:$E,5,FALSE),"")</f>
        <v/>
      </c>
      <c r="P672" t="str">
        <f>IFERROR(VLOOKUP(CONCATENATE($C672,$D672,P$1,$E672),AuxFolhas!$A:$E,5,FALSE),"")</f>
        <v/>
      </c>
      <c r="Q672" t="str">
        <f>IFERROR(VLOOKUP(CONCATENATE($C672,$D672,Q$1,$E672),AuxFolhas!$A:$E,5,FALSE),"")</f>
        <v/>
      </c>
      <c r="R672" t="str">
        <f>IFERROR(VLOOKUP(CONCATENATE($C672,$D672,R$1,$E672),AuxFolhas!$A:$E,5,FALSE),"")</f>
        <v/>
      </c>
      <c r="S672">
        <f>IFERROR(VLOOKUP(CONCATENATE($C672,$D672,S$1,$E672),AuxFolhas!$A:$E,5,FALSE),"")</f>
        <v>2230</v>
      </c>
      <c r="T672">
        <f>IFERROR(VLOOKUP(CONCATENATE($C672,$D672,T$1,$E672),AuxFolhas!$A:$E,5,FALSE),"")</f>
        <v>2230</v>
      </c>
      <c r="U672">
        <f t="shared" si="43"/>
        <v>1</v>
      </c>
    </row>
    <row r="673" spans="1:21" hidden="1">
      <c r="A673" t="str">
        <f t="shared" si="41"/>
        <v>24.1-25</v>
      </c>
      <c r="B673">
        <f t="shared" si="42"/>
        <v>25</v>
      </c>
      <c r="C673">
        <v>24</v>
      </c>
      <c r="D673" t="s">
        <v>1563</v>
      </c>
      <c r="E673" t="s">
        <v>1114</v>
      </c>
      <c r="F673" t="s">
        <v>1163</v>
      </c>
      <c r="H673">
        <f t="shared" si="44"/>
        <v>26760</v>
      </c>
      <c r="I673">
        <f>IFERROR(VLOOKUP(CONCATENATE($C673,$D673,I$1,$E673),AuxFolhas!$A:$E,5,FALSE),"")</f>
        <v>2230</v>
      </c>
      <c r="J673">
        <f>IFERROR(VLOOKUP(CONCATENATE($C673,$D673,J$1,$E673),AuxFolhas!$A:$E,5,FALSE),"")</f>
        <v>2230</v>
      </c>
      <c r="K673">
        <f>IFERROR(VLOOKUP(CONCATENATE($C673,$D673,K$1,$E673),AuxFolhas!$A:$E,5,FALSE),"")</f>
        <v>2230</v>
      </c>
      <c r="L673">
        <f>IFERROR(VLOOKUP(CONCATENATE($C673,$D673,L$1,$E673),AuxFolhas!$A:$E,5,FALSE),"")</f>
        <v>2230</v>
      </c>
      <c r="M673">
        <f>IFERROR(VLOOKUP(CONCATENATE($C673,$D673,M$1,$E673),AuxFolhas!$A:$E,5,FALSE),"")</f>
        <v>2230</v>
      </c>
      <c r="N673">
        <f>IFERROR(VLOOKUP(CONCATENATE($C673,$D673,N$1,$E673),AuxFolhas!$A:$E,5,FALSE),"")</f>
        <v>2230</v>
      </c>
      <c r="O673">
        <f>IFERROR(VLOOKUP(CONCATENATE($C673,$D673,O$1,$E673),AuxFolhas!$A:$E,5,FALSE),"")</f>
        <v>2230</v>
      </c>
      <c r="P673">
        <f>IFERROR(VLOOKUP(CONCATENATE($C673,$D673,P$1,$E673),AuxFolhas!$A:$E,5,FALSE),"")</f>
        <v>2230</v>
      </c>
      <c r="Q673">
        <f>IFERROR(VLOOKUP(CONCATENATE($C673,$D673,Q$1,$E673),AuxFolhas!$A:$E,5,FALSE),"")</f>
        <v>2230</v>
      </c>
      <c r="R673">
        <f>IFERROR(VLOOKUP(CONCATENATE($C673,$D673,R$1,$E673),AuxFolhas!$A:$E,5,FALSE),"")</f>
        <v>2230</v>
      </c>
      <c r="S673">
        <f>IFERROR(VLOOKUP(CONCATENATE($C673,$D673,S$1,$E673),AuxFolhas!$A:$E,5,FALSE),"")</f>
        <v>2230</v>
      </c>
      <c r="T673">
        <f>IFERROR(VLOOKUP(CONCATENATE($C673,$D673,T$1,$E673),AuxFolhas!$A:$E,5,FALSE),"")</f>
        <v>2230</v>
      </c>
      <c r="U673">
        <f t="shared" si="43"/>
        <v>1</v>
      </c>
    </row>
    <row r="674" spans="1:21" hidden="1">
      <c r="A674" t="str">
        <f t="shared" ref="A674:A737" si="45">CONCATENATE(C674,".1-",B674)</f>
        <v>24.1-26</v>
      </c>
      <c r="B674">
        <f t="shared" ref="B674:B737" si="46">IF(C674&lt;&gt;C673,1,B673+1)</f>
        <v>26</v>
      </c>
      <c r="C674">
        <v>24</v>
      </c>
      <c r="D674" t="s">
        <v>1564</v>
      </c>
      <c r="E674" t="s">
        <v>1114</v>
      </c>
      <c r="F674" t="s">
        <v>1163</v>
      </c>
      <c r="H674">
        <f t="shared" si="44"/>
        <v>2230</v>
      </c>
      <c r="I674">
        <f>IFERROR(VLOOKUP(CONCATENATE($C674,$D674,I$1,$E674),AuxFolhas!$A:$E,5,FALSE),"")</f>
        <v>2230</v>
      </c>
      <c r="J674" t="str">
        <f>IFERROR(VLOOKUP(CONCATENATE($C674,$D674,J$1,$E674),AuxFolhas!$A:$E,5,FALSE),"")</f>
        <v/>
      </c>
      <c r="K674" t="str">
        <f>IFERROR(VLOOKUP(CONCATENATE($C674,$D674,K$1,$E674),AuxFolhas!$A:$E,5,FALSE),"")</f>
        <v/>
      </c>
      <c r="L674" t="str">
        <f>IFERROR(VLOOKUP(CONCATENATE($C674,$D674,L$1,$E674),AuxFolhas!$A:$E,5,FALSE),"")</f>
        <v/>
      </c>
      <c r="M674" t="str">
        <f>IFERROR(VLOOKUP(CONCATENATE($C674,$D674,M$1,$E674),AuxFolhas!$A:$E,5,FALSE),"")</f>
        <v/>
      </c>
      <c r="N674" t="str">
        <f>IFERROR(VLOOKUP(CONCATENATE($C674,$D674,N$1,$E674),AuxFolhas!$A:$E,5,FALSE),"")</f>
        <v/>
      </c>
      <c r="O674" t="str">
        <f>IFERROR(VLOOKUP(CONCATENATE($C674,$D674,O$1,$E674),AuxFolhas!$A:$E,5,FALSE),"")</f>
        <v/>
      </c>
      <c r="P674" t="str">
        <f>IFERROR(VLOOKUP(CONCATENATE($C674,$D674,P$1,$E674),AuxFolhas!$A:$E,5,FALSE),"")</f>
        <v/>
      </c>
      <c r="Q674" t="str">
        <f>IFERROR(VLOOKUP(CONCATENATE($C674,$D674,Q$1,$E674),AuxFolhas!$A:$E,5,FALSE),"")</f>
        <v/>
      </c>
      <c r="R674" t="str">
        <f>IFERROR(VLOOKUP(CONCATENATE($C674,$D674,R$1,$E674),AuxFolhas!$A:$E,5,FALSE),"")</f>
        <v/>
      </c>
      <c r="S674" t="str">
        <f>IFERROR(VLOOKUP(CONCATENATE($C674,$D674,S$1,$E674),AuxFolhas!$A:$E,5,FALSE),"")</f>
        <v/>
      </c>
      <c r="T674" t="str">
        <f>IFERROR(VLOOKUP(CONCATENATE($C674,$D674,T$1,$E674),AuxFolhas!$A:$E,5,FALSE),"")</f>
        <v/>
      </c>
      <c r="U674">
        <f t="shared" si="43"/>
        <v>1</v>
      </c>
    </row>
    <row r="675" spans="1:21" hidden="1">
      <c r="A675" t="str">
        <f t="shared" si="45"/>
        <v>24.1-27</v>
      </c>
      <c r="B675">
        <f t="shared" si="46"/>
        <v>27</v>
      </c>
      <c r="C675">
        <v>24</v>
      </c>
      <c r="D675" t="s">
        <v>2443</v>
      </c>
      <c r="E675" t="s">
        <v>1114</v>
      </c>
      <c r="F675" t="s">
        <v>1163</v>
      </c>
      <c r="H675">
        <f t="shared" si="44"/>
        <v>20070</v>
      </c>
      <c r="I675" t="str">
        <f>IFERROR(VLOOKUP(CONCATENATE($C675,$D675,I$1,$E675),AuxFolhas!$A:$E,5,FALSE),"")</f>
        <v/>
      </c>
      <c r="J675" t="str">
        <f>IFERROR(VLOOKUP(CONCATENATE($C675,$D675,J$1,$E675),AuxFolhas!$A:$E,5,FALSE),"")</f>
        <v/>
      </c>
      <c r="K675" t="str">
        <f>IFERROR(VLOOKUP(CONCATENATE($C675,$D675,K$1,$E675),AuxFolhas!$A:$E,5,FALSE),"")</f>
        <v/>
      </c>
      <c r="L675">
        <f>IFERROR(VLOOKUP(CONCATENATE($C675,$D675,L$1,$E675),AuxFolhas!$A:$E,5,FALSE),"")</f>
        <v>2230</v>
      </c>
      <c r="M675">
        <f>IFERROR(VLOOKUP(CONCATENATE($C675,$D675,M$1,$E675),AuxFolhas!$A:$E,5,FALSE),"")</f>
        <v>2230</v>
      </c>
      <c r="N675">
        <f>IFERROR(VLOOKUP(CONCATENATE($C675,$D675,N$1,$E675),AuxFolhas!$A:$E,5,FALSE),"")</f>
        <v>2230</v>
      </c>
      <c r="O675">
        <f>IFERROR(VLOOKUP(CONCATENATE($C675,$D675,O$1,$E675),AuxFolhas!$A:$E,5,FALSE),"")</f>
        <v>2230</v>
      </c>
      <c r="P675">
        <f>IFERROR(VLOOKUP(CONCATENATE($C675,$D675,P$1,$E675),AuxFolhas!$A:$E,5,FALSE),"")</f>
        <v>2230</v>
      </c>
      <c r="Q675">
        <f>IFERROR(VLOOKUP(CONCATENATE($C675,$D675,Q$1,$E675),AuxFolhas!$A:$E,5,FALSE),"")</f>
        <v>2230</v>
      </c>
      <c r="R675">
        <f>IFERROR(VLOOKUP(CONCATENATE($C675,$D675,R$1,$E675),AuxFolhas!$A:$E,5,FALSE),"")</f>
        <v>2230</v>
      </c>
      <c r="S675">
        <f>IFERROR(VLOOKUP(CONCATENATE($C675,$D675,S$1,$E675),AuxFolhas!$A:$E,5,FALSE),"")</f>
        <v>2230</v>
      </c>
      <c r="T675">
        <f>IFERROR(VLOOKUP(CONCATENATE($C675,$D675,T$1,$E675),AuxFolhas!$A:$E,5,FALSE),"")</f>
        <v>2230</v>
      </c>
      <c r="U675">
        <f t="shared" si="43"/>
        <v>1</v>
      </c>
    </row>
    <row r="676" spans="1:21" hidden="1">
      <c r="A676" t="str">
        <f t="shared" si="45"/>
        <v>24.1-28</v>
      </c>
      <c r="B676">
        <f t="shared" si="46"/>
        <v>28</v>
      </c>
      <c r="C676">
        <v>24</v>
      </c>
      <c r="D676" t="s">
        <v>1565</v>
      </c>
      <c r="E676" t="s">
        <v>1114</v>
      </c>
      <c r="F676" t="s">
        <v>1163</v>
      </c>
      <c r="H676">
        <f t="shared" si="44"/>
        <v>4460</v>
      </c>
      <c r="I676">
        <f>IFERROR(VLOOKUP(CONCATENATE($C676,$D676,I$1,$E676),AuxFolhas!$A:$E,5,FALSE),"")</f>
        <v>2230</v>
      </c>
      <c r="J676">
        <f>IFERROR(VLOOKUP(CONCATENATE($C676,$D676,J$1,$E676),AuxFolhas!$A:$E,5,FALSE),"")</f>
        <v>2230</v>
      </c>
      <c r="K676" t="str">
        <f>IFERROR(VLOOKUP(CONCATENATE($C676,$D676,K$1,$E676),AuxFolhas!$A:$E,5,FALSE),"")</f>
        <v/>
      </c>
      <c r="L676" t="str">
        <f>IFERROR(VLOOKUP(CONCATENATE($C676,$D676,L$1,$E676),AuxFolhas!$A:$E,5,FALSE),"")</f>
        <v/>
      </c>
      <c r="M676" t="str">
        <f>IFERROR(VLOOKUP(CONCATENATE($C676,$D676,M$1,$E676),AuxFolhas!$A:$E,5,FALSE),"")</f>
        <v/>
      </c>
      <c r="N676" t="str">
        <f>IFERROR(VLOOKUP(CONCATENATE($C676,$D676,N$1,$E676),AuxFolhas!$A:$E,5,FALSE),"")</f>
        <v/>
      </c>
      <c r="O676" t="str">
        <f>IFERROR(VLOOKUP(CONCATENATE($C676,$D676,O$1,$E676),AuxFolhas!$A:$E,5,FALSE),"")</f>
        <v/>
      </c>
      <c r="P676" t="str">
        <f>IFERROR(VLOOKUP(CONCATENATE($C676,$D676,P$1,$E676),AuxFolhas!$A:$E,5,FALSE),"")</f>
        <v/>
      </c>
      <c r="Q676" t="str">
        <f>IFERROR(VLOOKUP(CONCATENATE($C676,$D676,Q$1,$E676),AuxFolhas!$A:$E,5,FALSE),"")</f>
        <v/>
      </c>
      <c r="R676" t="str">
        <f>IFERROR(VLOOKUP(CONCATENATE($C676,$D676,R$1,$E676),AuxFolhas!$A:$E,5,FALSE),"")</f>
        <v/>
      </c>
      <c r="S676" t="str">
        <f>IFERROR(VLOOKUP(CONCATENATE($C676,$D676,S$1,$E676),AuxFolhas!$A:$E,5,FALSE),"")</f>
        <v/>
      </c>
      <c r="T676" t="str">
        <f>IFERROR(VLOOKUP(CONCATENATE($C676,$D676,T$1,$E676),AuxFolhas!$A:$E,5,FALSE),"")</f>
        <v/>
      </c>
      <c r="U676">
        <f t="shared" si="43"/>
        <v>1</v>
      </c>
    </row>
    <row r="677" spans="1:21" hidden="1">
      <c r="A677" t="str">
        <f t="shared" si="45"/>
        <v>24.1-29</v>
      </c>
      <c r="B677">
        <f t="shared" si="46"/>
        <v>29</v>
      </c>
      <c r="C677">
        <v>24</v>
      </c>
      <c r="D677" t="s">
        <v>3725</v>
      </c>
      <c r="E677" t="s">
        <v>1114</v>
      </c>
      <c r="F677" t="s">
        <v>1163</v>
      </c>
      <c r="H677">
        <f t="shared" si="44"/>
        <v>4460</v>
      </c>
      <c r="I677" t="str">
        <f>IFERROR(VLOOKUP(CONCATENATE($C677,$D677,I$1,$E677),AuxFolhas!$A:$E,5,FALSE),"")</f>
        <v/>
      </c>
      <c r="J677" t="str">
        <f>IFERROR(VLOOKUP(CONCATENATE($C677,$D677,J$1,$E677),AuxFolhas!$A:$E,5,FALSE),"")</f>
        <v/>
      </c>
      <c r="K677" t="str">
        <f>IFERROR(VLOOKUP(CONCATENATE($C677,$D677,K$1,$E677),AuxFolhas!$A:$E,5,FALSE),"")</f>
        <v/>
      </c>
      <c r="L677" t="str">
        <f>IFERROR(VLOOKUP(CONCATENATE($C677,$D677,L$1,$E677),AuxFolhas!$A:$E,5,FALSE),"")</f>
        <v/>
      </c>
      <c r="M677" t="str">
        <f>IFERROR(VLOOKUP(CONCATENATE($C677,$D677,M$1,$E677),AuxFolhas!$A:$E,5,FALSE),"")</f>
        <v/>
      </c>
      <c r="N677" t="str">
        <f>IFERROR(VLOOKUP(CONCATENATE($C677,$D677,N$1,$E677),AuxFolhas!$A:$E,5,FALSE),"")</f>
        <v/>
      </c>
      <c r="O677" t="str">
        <f>IFERROR(VLOOKUP(CONCATENATE($C677,$D677,O$1,$E677),AuxFolhas!$A:$E,5,FALSE),"")</f>
        <v/>
      </c>
      <c r="P677" t="str">
        <f>IFERROR(VLOOKUP(CONCATENATE($C677,$D677,P$1,$E677),AuxFolhas!$A:$E,5,FALSE),"")</f>
        <v/>
      </c>
      <c r="Q677" t="str">
        <f>IFERROR(VLOOKUP(CONCATENATE($C677,$D677,Q$1,$E677),AuxFolhas!$A:$E,5,FALSE),"")</f>
        <v/>
      </c>
      <c r="R677" t="str">
        <f>IFERROR(VLOOKUP(CONCATENATE($C677,$D677,R$1,$E677),AuxFolhas!$A:$E,5,FALSE),"")</f>
        <v/>
      </c>
      <c r="S677">
        <f>IFERROR(VLOOKUP(CONCATENATE($C677,$D677,S$1,$E677),AuxFolhas!$A:$E,5,FALSE),"")</f>
        <v>2230</v>
      </c>
      <c r="T677">
        <f>IFERROR(VLOOKUP(CONCATENATE($C677,$D677,T$1,$E677),AuxFolhas!$A:$E,5,FALSE),"")</f>
        <v>2230</v>
      </c>
      <c r="U677">
        <f t="shared" si="43"/>
        <v>1</v>
      </c>
    </row>
    <row r="678" spans="1:21" hidden="1">
      <c r="A678" t="str">
        <f t="shared" si="45"/>
        <v>24.1-30</v>
      </c>
      <c r="B678">
        <f t="shared" si="46"/>
        <v>30</v>
      </c>
      <c r="C678">
        <v>24</v>
      </c>
      <c r="D678" t="s">
        <v>1558</v>
      </c>
      <c r="E678" t="s">
        <v>1114</v>
      </c>
      <c r="F678" t="s">
        <v>1163</v>
      </c>
      <c r="H678">
        <f t="shared" si="44"/>
        <v>13380</v>
      </c>
      <c r="I678" t="str">
        <f>IFERROR(VLOOKUP(CONCATENATE($C678,$D678,I$1,$E678),AuxFolhas!$A:$E,5,FALSE),"")</f>
        <v/>
      </c>
      <c r="J678" t="str">
        <f>IFERROR(VLOOKUP(CONCATENATE($C678,$D678,J$1,$E678),AuxFolhas!$A:$E,5,FALSE),"")</f>
        <v/>
      </c>
      <c r="K678" t="str">
        <f>IFERROR(VLOOKUP(CONCATENATE($C678,$D678,K$1,$E678),AuxFolhas!$A:$E,5,FALSE),"")</f>
        <v/>
      </c>
      <c r="L678" t="str">
        <f>IFERROR(VLOOKUP(CONCATENATE($C678,$D678,L$1,$E678),AuxFolhas!$A:$E,5,FALSE),"")</f>
        <v/>
      </c>
      <c r="M678" t="str">
        <f>IFERROR(VLOOKUP(CONCATENATE($C678,$D678,M$1,$E678),AuxFolhas!$A:$E,5,FALSE),"")</f>
        <v/>
      </c>
      <c r="N678" t="str">
        <f>IFERROR(VLOOKUP(CONCATENATE($C678,$D678,N$1,$E678),AuxFolhas!$A:$E,5,FALSE),"")</f>
        <v/>
      </c>
      <c r="O678">
        <f>IFERROR(VLOOKUP(CONCATENATE($C678,$D678,O$1,$E678),AuxFolhas!$A:$E,5,FALSE),"")</f>
        <v>2230</v>
      </c>
      <c r="P678">
        <f>IFERROR(VLOOKUP(CONCATENATE($C678,$D678,P$1,$E678),AuxFolhas!$A:$E,5,FALSE),"")</f>
        <v>2230</v>
      </c>
      <c r="Q678">
        <f>IFERROR(VLOOKUP(CONCATENATE($C678,$D678,Q$1,$E678),AuxFolhas!$A:$E,5,FALSE),"")</f>
        <v>2230</v>
      </c>
      <c r="R678">
        <f>IFERROR(VLOOKUP(CONCATENATE($C678,$D678,R$1,$E678),AuxFolhas!$A:$E,5,FALSE),"")</f>
        <v>2230</v>
      </c>
      <c r="S678">
        <f>IFERROR(VLOOKUP(CONCATENATE($C678,$D678,S$1,$E678),AuxFolhas!$A:$E,5,FALSE),"")</f>
        <v>2230</v>
      </c>
      <c r="T678">
        <f>IFERROR(VLOOKUP(CONCATENATE($C678,$D678,T$1,$E678),AuxFolhas!$A:$E,5,FALSE),"")</f>
        <v>2230</v>
      </c>
      <c r="U678">
        <f t="shared" si="43"/>
        <v>2</v>
      </c>
    </row>
    <row r="679" spans="1:21" hidden="1">
      <c r="A679" t="str">
        <f t="shared" si="45"/>
        <v>24.1-31</v>
      </c>
      <c r="B679">
        <f t="shared" si="46"/>
        <v>31</v>
      </c>
      <c r="C679">
        <v>24</v>
      </c>
      <c r="D679" t="s">
        <v>2444</v>
      </c>
      <c r="E679" t="s">
        <v>1114</v>
      </c>
      <c r="F679" t="s">
        <v>1163</v>
      </c>
      <c r="H679">
        <f t="shared" si="44"/>
        <v>20070</v>
      </c>
      <c r="I679" t="str">
        <f>IFERROR(VLOOKUP(CONCATENATE($C679,$D679,I$1,$E679),AuxFolhas!$A:$E,5,FALSE),"")</f>
        <v/>
      </c>
      <c r="J679" t="str">
        <f>IFERROR(VLOOKUP(CONCATENATE($C679,$D679,J$1,$E679),AuxFolhas!$A:$E,5,FALSE),"")</f>
        <v/>
      </c>
      <c r="K679" t="str">
        <f>IFERROR(VLOOKUP(CONCATENATE($C679,$D679,K$1,$E679),AuxFolhas!$A:$E,5,FALSE),"")</f>
        <v/>
      </c>
      <c r="L679">
        <f>IFERROR(VLOOKUP(CONCATENATE($C679,$D679,L$1,$E679),AuxFolhas!$A:$E,5,FALSE),"")</f>
        <v>2230</v>
      </c>
      <c r="M679">
        <f>IFERROR(VLOOKUP(CONCATENATE($C679,$D679,M$1,$E679),AuxFolhas!$A:$E,5,FALSE),"")</f>
        <v>2230</v>
      </c>
      <c r="N679">
        <f>IFERROR(VLOOKUP(CONCATENATE($C679,$D679,N$1,$E679),AuxFolhas!$A:$E,5,FALSE),"")</f>
        <v>2230</v>
      </c>
      <c r="O679">
        <f>IFERROR(VLOOKUP(CONCATENATE($C679,$D679,O$1,$E679),AuxFolhas!$A:$E,5,FALSE),"")</f>
        <v>2230</v>
      </c>
      <c r="P679">
        <f>IFERROR(VLOOKUP(CONCATENATE($C679,$D679,P$1,$E679),AuxFolhas!$A:$E,5,FALSE),"")</f>
        <v>2230</v>
      </c>
      <c r="Q679">
        <f>IFERROR(VLOOKUP(CONCATENATE($C679,$D679,Q$1,$E679),AuxFolhas!$A:$E,5,FALSE),"")</f>
        <v>2230</v>
      </c>
      <c r="R679">
        <f>IFERROR(VLOOKUP(CONCATENATE($C679,$D679,R$1,$E679),AuxFolhas!$A:$E,5,FALSE),"")</f>
        <v>2230</v>
      </c>
      <c r="S679">
        <f>IFERROR(VLOOKUP(CONCATENATE($C679,$D679,S$1,$E679),AuxFolhas!$A:$E,5,FALSE),"")</f>
        <v>2230</v>
      </c>
      <c r="T679">
        <f>IFERROR(VLOOKUP(CONCATENATE($C679,$D679,T$1,$E679),AuxFolhas!$A:$E,5,FALSE),"")</f>
        <v>2230</v>
      </c>
      <c r="U679">
        <f t="shared" si="43"/>
        <v>1</v>
      </c>
    </row>
    <row r="680" spans="1:21" hidden="1">
      <c r="A680" t="str">
        <f t="shared" si="45"/>
        <v>24.1-32</v>
      </c>
      <c r="B680">
        <f t="shared" si="46"/>
        <v>32</v>
      </c>
      <c r="C680">
        <v>24</v>
      </c>
      <c r="D680" t="s">
        <v>3723</v>
      </c>
      <c r="E680" t="s">
        <v>1162</v>
      </c>
      <c r="F680" t="s">
        <v>1163</v>
      </c>
      <c r="H680">
        <f t="shared" si="44"/>
        <v>6560</v>
      </c>
      <c r="I680" t="str">
        <f>IFERROR(VLOOKUP(CONCATENATE($C680,$D680,I$1,$E680),AuxFolhas!$A:$E,5,FALSE),"")</f>
        <v/>
      </c>
      <c r="J680" t="str">
        <f>IFERROR(VLOOKUP(CONCATENATE($C680,$D680,J$1,$E680),AuxFolhas!$A:$E,5,FALSE),"")</f>
        <v/>
      </c>
      <c r="K680" t="str">
        <f>IFERROR(VLOOKUP(CONCATENATE($C680,$D680,K$1,$E680),AuxFolhas!$A:$E,5,FALSE),"")</f>
        <v/>
      </c>
      <c r="L680" t="str">
        <f>IFERROR(VLOOKUP(CONCATENATE($C680,$D680,L$1,$E680),AuxFolhas!$A:$E,5,FALSE),"")</f>
        <v/>
      </c>
      <c r="M680" t="str">
        <f>IFERROR(VLOOKUP(CONCATENATE($C680,$D680,M$1,$E680),AuxFolhas!$A:$E,5,FALSE),"")</f>
        <v/>
      </c>
      <c r="N680" t="str">
        <f>IFERROR(VLOOKUP(CONCATENATE($C680,$D680,N$1,$E680),AuxFolhas!$A:$E,5,FALSE),"")</f>
        <v/>
      </c>
      <c r="O680" t="str">
        <f>IFERROR(VLOOKUP(CONCATENATE($C680,$D680,O$1,$E680),AuxFolhas!$A:$E,5,FALSE),"")</f>
        <v/>
      </c>
      <c r="P680" t="str">
        <f>IFERROR(VLOOKUP(CONCATENATE($C680,$D680,P$1,$E680),AuxFolhas!$A:$E,5,FALSE),"")</f>
        <v/>
      </c>
      <c r="Q680" t="str">
        <f>IFERROR(VLOOKUP(CONCATENATE($C680,$D680,Q$1,$E680),AuxFolhas!$A:$E,5,FALSE),"")</f>
        <v/>
      </c>
      <c r="R680" t="str">
        <f>IFERROR(VLOOKUP(CONCATENATE($C680,$D680,R$1,$E680),AuxFolhas!$A:$E,5,FALSE),"")</f>
        <v/>
      </c>
      <c r="S680">
        <f>IFERROR(VLOOKUP(CONCATENATE($C680,$D680,S$1,$E680),AuxFolhas!$A:$E,5,FALSE),"")</f>
        <v>3280</v>
      </c>
      <c r="T680">
        <f>IFERROR(VLOOKUP(CONCATENATE($C680,$D680,T$1,$E680),AuxFolhas!$A:$E,5,FALSE),"")</f>
        <v>3280</v>
      </c>
      <c r="U680">
        <f t="shared" si="43"/>
        <v>1</v>
      </c>
    </row>
    <row r="681" spans="1:21" hidden="1">
      <c r="A681" t="str">
        <f t="shared" si="45"/>
        <v>24.1-33</v>
      </c>
      <c r="B681">
        <f t="shared" si="46"/>
        <v>33</v>
      </c>
      <c r="C681">
        <v>24</v>
      </c>
      <c r="D681" t="s">
        <v>2442</v>
      </c>
      <c r="E681" t="s">
        <v>1162</v>
      </c>
      <c r="F681" t="s">
        <v>1163</v>
      </c>
      <c r="H681">
        <f t="shared" si="44"/>
        <v>29520</v>
      </c>
      <c r="I681" t="str">
        <f>IFERROR(VLOOKUP(CONCATENATE($C681,$D681,I$1,$E681),AuxFolhas!$A:$E,5,FALSE),"")</f>
        <v/>
      </c>
      <c r="J681" t="str">
        <f>IFERROR(VLOOKUP(CONCATENATE($C681,$D681,J$1,$E681),AuxFolhas!$A:$E,5,FALSE),"")</f>
        <v/>
      </c>
      <c r="K681" t="str">
        <f>IFERROR(VLOOKUP(CONCATENATE($C681,$D681,K$1,$E681),AuxFolhas!$A:$E,5,FALSE),"")</f>
        <v/>
      </c>
      <c r="L681">
        <f>IFERROR(VLOOKUP(CONCATENATE($C681,$D681,L$1,$E681),AuxFolhas!$A:$E,5,FALSE),"")</f>
        <v>3280</v>
      </c>
      <c r="M681">
        <f>IFERROR(VLOOKUP(CONCATENATE($C681,$D681,M$1,$E681),AuxFolhas!$A:$E,5,FALSE),"")</f>
        <v>3280</v>
      </c>
      <c r="N681">
        <f>IFERROR(VLOOKUP(CONCATENATE($C681,$D681,N$1,$E681),AuxFolhas!$A:$E,5,FALSE),"")</f>
        <v>3280</v>
      </c>
      <c r="O681">
        <f>IFERROR(VLOOKUP(CONCATENATE($C681,$D681,O$1,$E681),AuxFolhas!$A:$E,5,FALSE),"")</f>
        <v>3280</v>
      </c>
      <c r="P681">
        <f>IFERROR(VLOOKUP(CONCATENATE($C681,$D681,P$1,$E681),AuxFolhas!$A:$E,5,FALSE),"")</f>
        <v>3280</v>
      </c>
      <c r="Q681">
        <f>IFERROR(VLOOKUP(CONCATENATE($C681,$D681,Q$1,$E681),AuxFolhas!$A:$E,5,FALSE),"")</f>
        <v>3280</v>
      </c>
      <c r="R681">
        <f>IFERROR(VLOOKUP(CONCATENATE($C681,$D681,R$1,$E681),AuxFolhas!$A:$E,5,FALSE),"")</f>
        <v>3280</v>
      </c>
      <c r="S681">
        <f>IFERROR(VLOOKUP(CONCATENATE($C681,$D681,S$1,$E681),AuxFolhas!$A:$E,5,FALSE),"")</f>
        <v>3280</v>
      </c>
      <c r="T681">
        <f>IFERROR(VLOOKUP(CONCATENATE($C681,$D681,T$1,$E681),AuxFolhas!$A:$E,5,FALSE),"")</f>
        <v>3280</v>
      </c>
      <c r="U681">
        <f t="shared" si="43"/>
        <v>1</v>
      </c>
    </row>
    <row r="682" spans="1:21" hidden="1">
      <c r="A682" t="str">
        <f t="shared" si="45"/>
        <v>24.1-34</v>
      </c>
      <c r="B682">
        <f t="shared" si="46"/>
        <v>34</v>
      </c>
      <c r="C682">
        <v>24</v>
      </c>
      <c r="D682" t="s">
        <v>1549</v>
      </c>
      <c r="E682" t="s">
        <v>1162</v>
      </c>
      <c r="F682" t="s">
        <v>1163</v>
      </c>
      <c r="H682">
        <f t="shared" si="44"/>
        <v>6560</v>
      </c>
      <c r="I682">
        <f>IFERROR(VLOOKUP(CONCATENATE($C682,$D682,I$1,$E682),AuxFolhas!$A:$E,5,FALSE),"")</f>
        <v>3280</v>
      </c>
      <c r="J682">
        <f>IFERROR(VLOOKUP(CONCATENATE($C682,$D682,J$1,$E682),AuxFolhas!$A:$E,5,FALSE),"")</f>
        <v>3280</v>
      </c>
      <c r="K682" t="str">
        <f>IFERROR(VLOOKUP(CONCATENATE($C682,$D682,K$1,$E682),AuxFolhas!$A:$E,5,FALSE),"")</f>
        <v/>
      </c>
      <c r="L682" t="str">
        <f>IFERROR(VLOOKUP(CONCATENATE($C682,$D682,L$1,$E682),AuxFolhas!$A:$E,5,FALSE),"")</f>
        <v/>
      </c>
      <c r="M682" t="str">
        <f>IFERROR(VLOOKUP(CONCATENATE($C682,$D682,M$1,$E682),AuxFolhas!$A:$E,5,FALSE),"")</f>
        <v/>
      </c>
      <c r="N682" t="str">
        <f>IFERROR(VLOOKUP(CONCATENATE($C682,$D682,N$1,$E682),AuxFolhas!$A:$E,5,FALSE),"")</f>
        <v/>
      </c>
      <c r="O682" t="str">
        <f>IFERROR(VLOOKUP(CONCATENATE($C682,$D682,O$1,$E682),AuxFolhas!$A:$E,5,FALSE),"")</f>
        <v/>
      </c>
      <c r="P682" t="str">
        <f>IFERROR(VLOOKUP(CONCATENATE($C682,$D682,P$1,$E682),AuxFolhas!$A:$E,5,FALSE),"")</f>
        <v/>
      </c>
      <c r="Q682" t="str">
        <f>IFERROR(VLOOKUP(CONCATENATE($C682,$D682,Q$1,$E682),AuxFolhas!$A:$E,5,FALSE),"")</f>
        <v/>
      </c>
      <c r="R682" t="str">
        <f>IFERROR(VLOOKUP(CONCATENATE($C682,$D682,R$1,$E682),AuxFolhas!$A:$E,5,FALSE),"")</f>
        <v/>
      </c>
      <c r="S682" t="str">
        <f>IFERROR(VLOOKUP(CONCATENATE($C682,$D682,S$1,$E682),AuxFolhas!$A:$E,5,FALSE),"")</f>
        <v/>
      </c>
      <c r="T682" t="str">
        <f>IFERROR(VLOOKUP(CONCATENATE($C682,$D682,T$1,$E682),AuxFolhas!$A:$E,5,FALSE),"")</f>
        <v/>
      </c>
      <c r="U682">
        <f t="shared" si="43"/>
        <v>1</v>
      </c>
    </row>
    <row r="683" spans="1:21" hidden="1">
      <c r="A683" t="str">
        <f t="shared" si="45"/>
        <v>24.1-35</v>
      </c>
      <c r="B683">
        <f t="shared" si="46"/>
        <v>35</v>
      </c>
      <c r="C683">
        <v>24</v>
      </c>
      <c r="D683" t="s">
        <v>1550</v>
      </c>
      <c r="E683" t="s">
        <v>1162</v>
      </c>
      <c r="F683" t="s">
        <v>1163</v>
      </c>
      <c r="H683">
        <f t="shared" si="44"/>
        <v>39360</v>
      </c>
      <c r="I683">
        <f>IFERROR(VLOOKUP(CONCATENATE($C683,$D683,I$1,$E683),AuxFolhas!$A:$E,5,FALSE),"")</f>
        <v>3280</v>
      </c>
      <c r="J683">
        <f>IFERROR(VLOOKUP(CONCATENATE($C683,$D683,J$1,$E683),AuxFolhas!$A:$E,5,FALSE),"")</f>
        <v>3280</v>
      </c>
      <c r="K683">
        <f>IFERROR(VLOOKUP(CONCATENATE($C683,$D683,K$1,$E683),AuxFolhas!$A:$E,5,FALSE),"")</f>
        <v>3280</v>
      </c>
      <c r="L683">
        <f>IFERROR(VLOOKUP(CONCATENATE($C683,$D683,L$1,$E683),AuxFolhas!$A:$E,5,FALSE),"")</f>
        <v>3280</v>
      </c>
      <c r="M683">
        <f>IFERROR(VLOOKUP(CONCATENATE($C683,$D683,M$1,$E683),AuxFolhas!$A:$E,5,FALSE),"")</f>
        <v>3280</v>
      </c>
      <c r="N683">
        <f>IFERROR(VLOOKUP(CONCATENATE($C683,$D683,N$1,$E683),AuxFolhas!$A:$E,5,FALSE),"")</f>
        <v>3280</v>
      </c>
      <c r="O683">
        <f>IFERROR(VLOOKUP(CONCATENATE($C683,$D683,O$1,$E683),AuxFolhas!$A:$E,5,FALSE),"")</f>
        <v>3280</v>
      </c>
      <c r="P683">
        <f>IFERROR(VLOOKUP(CONCATENATE($C683,$D683,P$1,$E683),AuxFolhas!$A:$E,5,FALSE),"")</f>
        <v>3280</v>
      </c>
      <c r="Q683">
        <f>IFERROR(VLOOKUP(CONCATENATE($C683,$D683,Q$1,$E683),AuxFolhas!$A:$E,5,FALSE),"")</f>
        <v>3280</v>
      </c>
      <c r="R683">
        <f>IFERROR(VLOOKUP(CONCATENATE($C683,$D683,R$1,$E683),AuxFolhas!$A:$E,5,FALSE),"")</f>
        <v>3280</v>
      </c>
      <c r="S683">
        <f>IFERROR(VLOOKUP(CONCATENATE($C683,$D683,S$1,$E683),AuxFolhas!$A:$E,5,FALSE),"")</f>
        <v>3280</v>
      </c>
      <c r="T683">
        <f>IFERROR(VLOOKUP(CONCATENATE($C683,$D683,T$1,$E683),AuxFolhas!$A:$E,5,FALSE),"")</f>
        <v>3280</v>
      </c>
      <c r="U683">
        <f t="shared" si="43"/>
        <v>1</v>
      </c>
    </row>
    <row r="684" spans="1:21" hidden="1">
      <c r="A684" t="str">
        <f t="shared" si="45"/>
        <v>24.1-36</v>
      </c>
      <c r="B684">
        <f t="shared" si="46"/>
        <v>36</v>
      </c>
      <c r="C684">
        <v>24</v>
      </c>
      <c r="D684" t="s">
        <v>2773</v>
      </c>
      <c r="E684" t="s">
        <v>1165</v>
      </c>
      <c r="F684" t="s">
        <v>1163</v>
      </c>
      <c r="H684">
        <f t="shared" si="44"/>
        <v>36660</v>
      </c>
      <c r="I684" t="str">
        <f>IFERROR(VLOOKUP(CONCATENATE($C684,$D684,I$1,$E684),AuxFolhas!$A:$E,5,FALSE),"")</f>
        <v/>
      </c>
      <c r="J684" t="str">
        <f>IFERROR(VLOOKUP(CONCATENATE($C684,$D684,J$1,$E684),AuxFolhas!$A:$E,5,FALSE),"")</f>
        <v/>
      </c>
      <c r="K684" t="str">
        <f>IFERROR(VLOOKUP(CONCATENATE($C684,$D684,K$1,$E684),AuxFolhas!$A:$E,5,FALSE),"")</f>
        <v/>
      </c>
      <c r="L684" t="str">
        <f>IFERROR(VLOOKUP(CONCATENATE($C684,$D684,L$1,$E684),AuxFolhas!$A:$E,5,FALSE),"")</f>
        <v/>
      </c>
      <c r="M684" t="str">
        <f>IFERROR(VLOOKUP(CONCATENATE($C684,$D684,M$1,$E684),AuxFolhas!$A:$E,5,FALSE),"")</f>
        <v/>
      </c>
      <c r="N684" t="str">
        <f>IFERROR(VLOOKUP(CONCATENATE($C684,$D684,N$1,$E684),AuxFolhas!$A:$E,5,FALSE),"")</f>
        <v/>
      </c>
      <c r="O684">
        <f>IFERROR(VLOOKUP(CONCATENATE($C684,$D684,O$1,$E684),AuxFolhas!$A:$E,5,FALSE),"")</f>
        <v>6110</v>
      </c>
      <c r="P684">
        <f>IFERROR(VLOOKUP(CONCATENATE($C684,$D684,P$1,$E684),AuxFolhas!$A:$E,5,FALSE),"")</f>
        <v>6110</v>
      </c>
      <c r="Q684">
        <f>IFERROR(VLOOKUP(CONCATENATE($C684,$D684,Q$1,$E684),AuxFolhas!$A:$E,5,FALSE),"")</f>
        <v>6110</v>
      </c>
      <c r="R684">
        <f>IFERROR(VLOOKUP(CONCATENATE($C684,$D684,R$1,$E684),AuxFolhas!$A:$E,5,FALSE),"")</f>
        <v>6110</v>
      </c>
      <c r="S684">
        <f>IFERROR(VLOOKUP(CONCATENATE($C684,$D684,S$1,$E684),AuxFolhas!$A:$E,5,FALSE),"")</f>
        <v>6110</v>
      </c>
      <c r="T684">
        <f>IFERROR(VLOOKUP(CONCATENATE($C684,$D684,T$1,$E684),AuxFolhas!$A:$E,5,FALSE),"")</f>
        <v>6110</v>
      </c>
      <c r="U684">
        <f t="shared" si="43"/>
        <v>1</v>
      </c>
    </row>
    <row r="685" spans="1:21" hidden="1">
      <c r="A685" t="str">
        <f t="shared" si="45"/>
        <v>24.1-37</v>
      </c>
      <c r="B685">
        <f t="shared" si="46"/>
        <v>37</v>
      </c>
      <c r="C685">
        <v>24</v>
      </c>
      <c r="D685" t="s">
        <v>1566</v>
      </c>
      <c r="E685" t="s">
        <v>1165</v>
      </c>
      <c r="F685" t="s">
        <v>1163</v>
      </c>
      <c r="H685">
        <f t="shared" si="44"/>
        <v>12220</v>
      </c>
      <c r="I685">
        <f>IFERROR(VLOOKUP(CONCATENATE($C685,$D685,I$1,$E685),AuxFolhas!$A:$E,5,FALSE),"")</f>
        <v>6110</v>
      </c>
      <c r="J685">
        <f>IFERROR(VLOOKUP(CONCATENATE($C685,$D685,J$1,$E685),AuxFolhas!$A:$E,5,FALSE),"")</f>
        <v>6110</v>
      </c>
      <c r="K685" t="str">
        <f>IFERROR(VLOOKUP(CONCATENATE($C685,$D685,K$1,$E685),AuxFolhas!$A:$E,5,FALSE),"")</f>
        <v/>
      </c>
      <c r="L685" t="str">
        <f>IFERROR(VLOOKUP(CONCATENATE($C685,$D685,L$1,$E685),AuxFolhas!$A:$E,5,FALSE),"")</f>
        <v/>
      </c>
      <c r="M685" t="str">
        <f>IFERROR(VLOOKUP(CONCATENATE($C685,$D685,M$1,$E685),AuxFolhas!$A:$E,5,FALSE),"")</f>
        <v/>
      </c>
      <c r="N685" t="str">
        <f>IFERROR(VLOOKUP(CONCATENATE($C685,$D685,N$1,$E685),AuxFolhas!$A:$E,5,FALSE),"")</f>
        <v/>
      </c>
      <c r="O685" t="str">
        <f>IFERROR(VLOOKUP(CONCATENATE($C685,$D685,O$1,$E685),AuxFolhas!$A:$E,5,FALSE),"")</f>
        <v/>
      </c>
      <c r="P685" t="str">
        <f>IFERROR(VLOOKUP(CONCATENATE($C685,$D685,P$1,$E685),AuxFolhas!$A:$E,5,FALSE),"")</f>
        <v/>
      </c>
      <c r="Q685" t="str">
        <f>IFERROR(VLOOKUP(CONCATENATE($C685,$D685,Q$1,$E685),AuxFolhas!$A:$E,5,FALSE),"")</f>
        <v/>
      </c>
      <c r="R685" t="str">
        <f>IFERROR(VLOOKUP(CONCATENATE($C685,$D685,R$1,$E685),AuxFolhas!$A:$E,5,FALSE),"")</f>
        <v/>
      </c>
      <c r="S685" t="str">
        <f>IFERROR(VLOOKUP(CONCATENATE($C685,$D685,S$1,$E685),AuxFolhas!$A:$E,5,FALSE),"")</f>
        <v/>
      </c>
      <c r="T685" t="str">
        <f>IFERROR(VLOOKUP(CONCATENATE($C685,$D685,T$1,$E685),AuxFolhas!$A:$E,5,FALSE),"")</f>
        <v/>
      </c>
      <c r="U685">
        <f t="shared" si="43"/>
        <v>1</v>
      </c>
    </row>
    <row r="686" spans="1:21" hidden="1">
      <c r="A686" t="str">
        <f t="shared" si="45"/>
        <v>24.1-38</v>
      </c>
      <c r="B686">
        <f t="shared" si="46"/>
        <v>38</v>
      </c>
      <c r="C686">
        <v>24</v>
      </c>
      <c r="D686" t="s">
        <v>1547</v>
      </c>
      <c r="E686" t="s">
        <v>1117</v>
      </c>
      <c r="F686" t="s">
        <v>1159</v>
      </c>
      <c r="H686">
        <f t="shared" si="44"/>
        <v>4920</v>
      </c>
      <c r="I686">
        <f>IFERROR(VLOOKUP(CONCATENATE($C686,$D686,I$1,$E686),AuxFolhas!$A:$E,5,FALSE),"")</f>
        <v>820</v>
      </c>
      <c r="J686">
        <f>IFERROR(VLOOKUP(CONCATENATE($C686,$D686,J$1,$E686),AuxFolhas!$A:$E,5,FALSE),"")</f>
        <v>820</v>
      </c>
      <c r="K686">
        <f>IFERROR(VLOOKUP(CONCATENATE($C686,$D686,K$1,$E686),AuxFolhas!$A:$E,5,FALSE),"")</f>
        <v>820</v>
      </c>
      <c r="L686">
        <f>IFERROR(VLOOKUP(CONCATENATE($C686,$D686,L$1,$E686),AuxFolhas!$A:$E,5,FALSE),"")</f>
        <v>820</v>
      </c>
      <c r="M686">
        <f>IFERROR(VLOOKUP(CONCATENATE($C686,$D686,M$1,$E686),AuxFolhas!$A:$E,5,FALSE),"")</f>
        <v>820</v>
      </c>
      <c r="N686">
        <f>IFERROR(VLOOKUP(CONCATENATE($C686,$D686,N$1,$E686),AuxFolhas!$A:$E,5,FALSE),"")</f>
        <v>820</v>
      </c>
      <c r="O686" t="str">
        <f>IFERROR(VLOOKUP(CONCATENATE($C686,$D686,O$1,$E686),AuxFolhas!$A:$E,5,FALSE),"")</f>
        <v/>
      </c>
      <c r="P686" t="str">
        <f>IFERROR(VLOOKUP(CONCATENATE($C686,$D686,P$1,$E686),AuxFolhas!$A:$E,5,FALSE),"")</f>
        <v/>
      </c>
      <c r="Q686" t="str">
        <f>IFERROR(VLOOKUP(CONCATENATE($C686,$D686,Q$1,$E686),AuxFolhas!$A:$E,5,FALSE),"")</f>
        <v/>
      </c>
      <c r="R686" t="str">
        <f>IFERROR(VLOOKUP(CONCATENATE($C686,$D686,R$1,$E686),AuxFolhas!$A:$E,5,FALSE),"")</f>
        <v/>
      </c>
      <c r="S686" t="str">
        <f>IFERROR(VLOOKUP(CONCATENATE($C686,$D686,S$1,$E686),AuxFolhas!$A:$E,5,FALSE),"")</f>
        <v/>
      </c>
      <c r="T686" t="str">
        <f>IFERROR(VLOOKUP(CONCATENATE($C686,$D686,T$1,$E686),AuxFolhas!$A:$E,5,FALSE),"")</f>
        <v/>
      </c>
      <c r="U686">
        <f t="shared" si="43"/>
        <v>1</v>
      </c>
    </row>
    <row r="687" spans="1:21" hidden="1">
      <c r="A687" t="str">
        <f t="shared" si="45"/>
        <v>24.1-39</v>
      </c>
      <c r="B687">
        <f t="shared" si="46"/>
        <v>39</v>
      </c>
      <c r="C687">
        <v>24</v>
      </c>
      <c r="D687" t="s">
        <v>2772</v>
      </c>
      <c r="E687" t="s">
        <v>1117</v>
      </c>
      <c r="F687" t="s">
        <v>1159</v>
      </c>
      <c r="H687">
        <f t="shared" si="44"/>
        <v>4920</v>
      </c>
      <c r="I687" t="str">
        <f>IFERROR(VLOOKUP(CONCATENATE($C687,$D687,I$1,$E687),AuxFolhas!$A:$E,5,FALSE),"")</f>
        <v/>
      </c>
      <c r="J687" t="str">
        <f>IFERROR(VLOOKUP(CONCATENATE($C687,$D687,J$1,$E687),AuxFolhas!$A:$E,5,FALSE),"")</f>
        <v/>
      </c>
      <c r="K687" t="str">
        <f>IFERROR(VLOOKUP(CONCATENATE($C687,$D687,K$1,$E687),AuxFolhas!$A:$E,5,FALSE),"")</f>
        <v/>
      </c>
      <c r="L687" t="str">
        <f>IFERROR(VLOOKUP(CONCATENATE($C687,$D687,L$1,$E687),AuxFolhas!$A:$E,5,FALSE),"")</f>
        <v/>
      </c>
      <c r="M687" t="str">
        <f>IFERROR(VLOOKUP(CONCATENATE($C687,$D687,M$1,$E687),AuxFolhas!$A:$E,5,FALSE),"")</f>
        <v/>
      </c>
      <c r="N687" t="str">
        <f>IFERROR(VLOOKUP(CONCATENATE($C687,$D687,N$1,$E687),AuxFolhas!$A:$E,5,FALSE),"")</f>
        <v/>
      </c>
      <c r="O687">
        <f>IFERROR(VLOOKUP(CONCATENATE($C687,$D687,O$1,$E687),AuxFolhas!$A:$E,5,FALSE),"")</f>
        <v>820</v>
      </c>
      <c r="P687">
        <f>IFERROR(VLOOKUP(CONCATENATE($C687,$D687,P$1,$E687),AuxFolhas!$A:$E,5,FALSE),"")</f>
        <v>820</v>
      </c>
      <c r="Q687">
        <f>IFERROR(VLOOKUP(CONCATENATE($C687,$D687,Q$1,$E687),AuxFolhas!$A:$E,5,FALSE),"")</f>
        <v>820</v>
      </c>
      <c r="R687">
        <f>IFERROR(VLOOKUP(CONCATENATE($C687,$D687,R$1,$E687),AuxFolhas!$A:$E,5,FALSE),"")</f>
        <v>820</v>
      </c>
      <c r="S687">
        <f>IFERROR(VLOOKUP(CONCATENATE($C687,$D687,S$1,$E687),AuxFolhas!$A:$E,5,FALSE),"")</f>
        <v>820</v>
      </c>
      <c r="T687">
        <f>IFERROR(VLOOKUP(CONCATENATE($C687,$D687,T$1,$E687),AuxFolhas!$A:$E,5,FALSE),"")</f>
        <v>820</v>
      </c>
      <c r="U687">
        <f t="shared" si="43"/>
        <v>1</v>
      </c>
    </row>
    <row r="688" spans="1:21" hidden="1">
      <c r="A688" t="str">
        <f t="shared" si="45"/>
        <v>24.1-40</v>
      </c>
      <c r="B688">
        <f t="shared" si="46"/>
        <v>40</v>
      </c>
      <c r="C688">
        <v>24</v>
      </c>
      <c r="D688" t="s">
        <v>1567</v>
      </c>
      <c r="E688" t="s">
        <v>1115</v>
      </c>
      <c r="F688" t="s">
        <v>1159</v>
      </c>
      <c r="H688">
        <f t="shared" si="44"/>
        <v>77500</v>
      </c>
      <c r="I688">
        <f>IFERROR(VLOOKUP(CONCATENATE($C688,$D688,I$1,$E688),AuxFolhas!$A:$E,5,FALSE),"")</f>
        <v>7750</v>
      </c>
      <c r="J688">
        <f>IFERROR(VLOOKUP(CONCATENATE($C688,$D688,J$1,$E688),AuxFolhas!$A:$E,5,FALSE),"")</f>
        <v>7750</v>
      </c>
      <c r="K688">
        <f>IFERROR(VLOOKUP(CONCATENATE($C688,$D688,K$1,$E688),AuxFolhas!$A:$E,5,FALSE),"")</f>
        <v>7750</v>
      </c>
      <c r="L688">
        <f>IFERROR(VLOOKUP(CONCATENATE($C688,$D688,L$1,$E688),AuxFolhas!$A:$E,5,FALSE),"")</f>
        <v>7750</v>
      </c>
      <c r="M688">
        <f>IFERROR(VLOOKUP(CONCATENATE($C688,$D688,M$1,$E688),AuxFolhas!$A:$E,5,FALSE),"")</f>
        <v>7750</v>
      </c>
      <c r="N688">
        <f>IFERROR(VLOOKUP(CONCATENATE($C688,$D688,N$1,$E688),AuxFolhas!$A:$E,5,FALSE),"")</f>
        <v>7750</v>
      </c>
      <c r="O688">
        <f>IFERROR(VLOOKUP(CONCATENATE($C688,$D688,O$1,$E688),AuxFolhas!$A:$E,5,FALSE),"")</f>
        <v>7750</v>
      </c>
      <c r="P688">
        <f>IFERROR(VLOOKUP(CONCATENATE($C688,$D688,P$1,$E688),AuxFolhas!$A:$E,5,FALSE),"")</f>
        <v>7750</v>
      </c>
      <c r="Q688">
        <f>IFERROR(VLOOKUP(CONCATENATE($C688,$D688,Q$1,$E688),AuxFolhas!$A:$E,5,FALSE),"")</f>
        <v>7750</v>
      </c>
      <c r="R688">
        <f>IFERROR(VLOOKUP(CONCATENATE($C688,$D688,R$1,$E688),AuxFolhas!$A:$E,5,FALSE),"")</f>
        <v>7750</v>
      </c>
      <c r="S688" t="str">
        <f>IFERROR(VLOOKUP(CONCATENATE($C688,$D688,S$1,$E688),AuxFolhas!$A:$E,5,FALSE),"")</f>
        <v/>
      </c>
      <c r="T688" t="str">
        <f>IFERROR(VLOOKUP(CONCATENATE($C688,$D688,T$1,$E688),AuxFolhas!$A:$E,5,FALSE),"")</f>
        <v/>
      </c>
      <c r="U688">
        <f t="shared" si="43"/>
        <v>1</v>
      </c>
    </row>
    <row r="689" spans="1:21">
      <c r="A689" t="str">
        <f t="shared" si="45"/>
        <v>24.1-41</v>
      </c>
      <c r="B689">
        <f t="shared" si="46"/>
        <v>41</v>
      </c>
      <c r="C689">
        <v>24</v>
      </c>
      <c r="D689" t="s">
        <v>1548</v>
      </c>
      <c r="E689" t="s">
        <v>1113</v>
      </c>
      <c r="F689" t="s">
        <v>1159</v>
      </c>
      <c r="H689">
        <f t="shared" si="44"/>
        <v>33600</v>
      </c>
      <c r="I689">
        <f>IFERROR(VLOOKUP(CONCATENATE($C689,$D689,I$1,$E689),AuxFolhas!$A:$E,5,FALSE),"")</f>
        <v>2800</v>
      </c>
      <c r="J689">
        <f>IFERROR(VLOOKUP(CONCATENATE($C689,$D689,J$1,$E689),AuxFolhas!$A:$E,5,FALSE),"")</f>
        <v>2800</v>
      </c>
      <c r="K689">
        <f>IFERROR(VLOOKUP(CONCATENATE($C689,$D689,K$1,$E689),AuxFolhas!$A:$E,5,FALSE),"")</f>
        <v>2800</v>
      </c>
      <c r="L689">
        <f>IFERROR(VLOOKUP(CONCATENATE($C689,$D689,L$1,$E689),AuxFolhas!$A:$E,5,FALSE),"")</f>
        <v>2800</v>
      </c>
      <c r="M689">
        <f>IFERROR(VLOOKUP(CONCATENATE($C689,$D689,M$1,$E689),AuxFolhas!$A:$E,5,FALSE),"")</f>
        <v>2800</v>
      </c>
      <c r="N689">
        <f>IFERROR(VLOOKUP(CONCATENATE($C689,$D689,N$1,$E689),AuxFolhas!$A:$E,5,FALSE),"")</f>
        <v>2800</v>
      </c>
      <c r="O689">
        <f>IFERROR(VLOOKUP(CONCATENATE($C689,$D689,O$1,$E689),AuxFolhas!$A:$E,5,FALSE),"")</f>
        <v>2800</v>
      </c>
      <c r="P689">
        <f>IFERROR(VLOOKUP(CONCATENATE($C689,$D689,P$1,$E689),AuxFolhas!$A:$E,5,FALSE),"")</f>
        <v>2800</v>
      </c>
      <c r="Q689">
        <f>IFERROR(VLOOKUP(CONCATENATE($C689,$D689,Q$1,$E689),AuxFolhas!$A:$E,5,FALSE),"")</f>
        <v>2800</v>
      </c>
      <c r="R689">
        <f>IFERROR(VLOOKUP(CONCATENATE($C689,$D689,R$1,$E689),AuxFolhas!$A:$E,5,FALSE),"")</f>
        <v>2800</v>
      </c>
      <c r="S689">
        <f>IFERROR(VLOOKUP(CONCATENATE($C689,$D689,S$1,$E689),AuxFolhas!$A:$E,5,FALSE),"")</f>
        <v>2800</v>
      </c>
      <c r="T689">
        <f>IFERROR(VLOOKUP(CONCATENATE($C689,$D689,T$1,$E689),AuxFolhas!$A:$E,5,FALSE),"")</f>
        <v>2800</v>
      </c>
      <c r="U689">
        <f t="shared" si="43"/>
        <v>1</v>
      </c>
    </row>
    <row r="690" spans="1:21" hidden="1">
      <c r="A690" t="str">
        <f t="shared" si="45"/>
        <v>26.1-1</v>
      </c>
      <c r="B690">
        <f t="shared" si="46"/>
        <v>1</v>
      </c>
      <c r="C690">
        <v>26</v>
      </c>
      <c r="D690" t="s">
        <v>2445</v>
      </c>
      <c r="E690" t="s">
        <v>1112</v>
      </c>
      <c r="F690" t="s">
        <v>1163</v>
      </c>
      <c r="H690">
        <f t="shared" si="44"/>
        <v>4200</v>
      </c>
      <c r="I690" t="str">
        <f>IFERROR(VLOOKUP(CONCATENATE($C690,$D690,I$1,$E690),AuxFolhas!$A:$E,5,FALSE),"")</f>
        <v/>
      </c>
      <c r="J690" t="str">
        <f>IFERROR(VLOOKUP(CONCATENATE($C690,$D690,J$1,$E690),AuxFolhas!$A:$E,5,FALSE),"")</f>
        <v/>
      </c>
      <c r="K690" t="str">
        <f>IFERROR(VLOOKUP(CONCATENATE($C690,$D690,K$1,$E690),AuxFolhas!$A:$E,5,FALSE),"")</f>
        <v/>
      </c>
      <c r="L690" t="str">
        <f>IFERROR(VLOOKUP(CONCATENATE($C690,$D690,L$1,$E690),AuxFolhas!$A:$E,5,FALSE),"")</f>
        <v/>
      </c>
      <c r="M690" t="str">
        <f>IFERROR(VLOOKUP(CONCATENATE($C690,$D690,M$1,$E690),AuxFolhas!$A:$E,5,FALSE),"")</f>
        <v/>
      </c>
      <c r="N690">
        <f>IFERROR(VLOOKUP(CONCATENATE($C690,$D690,N$1,$E690),AuxFolhas!$A:$E,5,FALSE),"")</f>
        <v>600</v>
      </c>
      <c r="O690">
        <f>IFERROR(VLOOKUP(CONCATENATE($C690,$D690,O$1,$E690),AuxFolhas!$A:$E,5,FALSE),"")</f>
        <v>600</v>
      </c>
      <c r="P690">
        <f>IFERROR(VLOOKUP(CONCATENATE($C690,$D690,P$1,$E690),AuxFolhas!$A:$E,5,FALSE),"")</f>
        <v>600</v>
      </c>
      <c r="Q690">
        <f>IFERROR(VLOOKUP(CONCATENATE($C690,$D690,Q$1,$E690),AuxFolhas!$A:$E,5,FALSE),"")</f>
        <v>600</v>
      </c>
      <c r="R690">
        <f>IFERROR(VLOOKUP(CONCATENATE($C690,$D690,R$1,$E690),AuxFolhas!$A:$E,5,FALSE),"")</f>
        <v>600</v>
      </c>
      <c r="S690">
        <f>IFERROR(VLOOKUP(CONCATENATE($C690,$D690,S$1,$E690),AuxFolhas!$A:$E,5,FALSE),"")</f>
        <v>600</v>
      </c>
      <c r="T690">
        <f>IFERROR(VLOOKUP(CONCATENATE($C690,$D690,T$1,$E690),AuxFolhas!$A:$E,5,FALSE),"")</f>
        <v>600</v>
      </c>
      <c r="U690">
        <f t="shared" si="43"/>
        <v>1</v>
      </c>
    </row>
    <row r="691" spans="1:21" hidden="1">
      <c r="A691" t="str">
        <f t="shared" si="45"/>
        <v>26.1-2</v>
      </c>
      <c r="B691">
        <f t="shared" si="46"/>
        <v>2</v>
      </c>
      <c r="C691">
        <v>26</v>
      </c>
      <c r="D691" t="s">
        <v>2184</v>
      </c>
      <c r="E691" t="s">
        <v>1112</v>
      </c>
      <c r="F691" t="s">
        <v>1163</v>
      </c>
      <c r="H691">
        <f t="shared" si="44"/>
        <v>4200</v>
      </c>
      <c r="I691">
        <f>IFERROR(VLOOKUP(CONCATENATE($C691,$D691,I$1,$E691),AuxFolhas!$A:$E,5,FALSE),"")</f>
        <v>600</v>
      </c>
      <c r="J691">
        <f>IFERROR(VLOOKUP(CONCATENATE($C691,$D691,J$1,$E691),AuxFolhas!$A:$E,5,FALSE),"")</f>
        <v>600</v>
      </c>
      <c r="K691">
        <f>IFERROR(VLOOKUP(CONCATENATE($C691,$D691,K$1,$E691),AuxFolhas!$A:$E,5,FALSE),"")</f>
        <v>600</v>
      </c>
      <c r="L691">
        <f>IFERROR(VLOOKUP(CONCATENATE($C691,$D691,L$1,$E691),AuxFolhas!$A:$E,5,FALSE),"")</f>
        <v>600</v>
      </c>
      <c r="M691">
        <f>IFERROR(VLOOKUP(CONCATENATE($C691,$D691,M$1,$E691),AuxFolhas!$A:$E,5,FALSE),"")</f>
        <v>600</v>
      </c>
      <c r="N691">
        <f>IFERROR(VLOOKUP(CONCATENATE($C691,$D691,N$1,$E691),AuxFolhas!$A:$E,5,FALSE),"")</f>
        <v>600</v>
      </c>
      <c r="O691">
        <f>IFERROR(VLOOKUP(CONCATENATE($C691,$D691,O$1,$E691),AuxFolhas!$A:$E,5,FALSE),"")</f>
        <v>600</v>
      </c>
      <c r="P691" t="str">
        <f>IFERROR(VLOOKUP(CONCATENATE($C691,$D691,P$1,$E691),AuxFolhas!$A:$E,5,FALSE),"")</f>
        <v/>
      </c>
      <c r="Q691" t="str">
        <f>IFERROR(VLOOKUP(CONCATENATE($C691,$D691,Q$1,$E691),AuxFolhas!$A:$E,5,FALSE),"")</f>
        <v/>
      </c>
      <c r="R691" t="str">
        <f>IFERROR(VLOOKUP(CONCATENATE($C691,$D691,R$1,$E691),AuxFolhas!$A:$E,5,FALSE),"")</f>
        <v/>
      </c>
      <c r="S691" t="str">
        <f>IFERROR(VLOOKUP(CONCATENATE($C691,$D691,S$1,$E691),AuxFolhas!$A:$E,5,FALSE),"")</f>
        <v/>
      </c>
      <c r="T691" t="str">
        <f>IFERROR(VLOOKUP(CONCATENATE($C691,$D691,T$1,$E691),AuxFolhas!$A:$E,5,FALSE),"")</f>
        <v/>
      </c>
      <c r="U691">
        <f t="shared" si="43"/>
        <v>1</v>
      </c>
    </row>
    <row r="692" spans="1:21" hidden="1">
      <c r="A692" t="str">
        <f t="shared" si="45"/>
        <v>26.1-3</v>
      </c>
      <c r="B692">
        <f t="shared" si="46"/>
        <v>3</v>
      </c>
      <c r="C692">
        <v>26</v>
      </c>
      <c r="D692" t="s">
        <v>2446</v>
      </c>
      <c r="E692" t="s">
        <v>1112</v>
      </c>
      <c r="F692" t="s">
        <v>1163</v>
      </c>
      <c r="H692">
        <f t="shared" si="44"/>
        <v>4200</v>
      </c>
      <c r="I692" t="str">
        <f>IFERROR(VLOOKUP(CONCATENATE($C692,$D692,I$1,$E692),AuxFolhas!$A:$E,5,FALSE),"")</f>
        <v/>
      </c>
      <c r="J692" t="str">
        <f>IFERROR(VLOOKUP(CONCATENATE($C692,$D692,J$1,$E692),AuxFolhas!$A:$E,5,FALSE),"")</f>
        <v/>
      </c>
      <c r="K692" t="str">
        <f>IFERROR(VLOOKUP(CONCATENATE($C692,$D692,K$1,$E692),AuxFolhas!$A:$E,5,FALSE),"")</f>
        <v/>
      </c>
      <c r="L692" t="str">
        <f>IFERROR(VLOOKUP(CONCATENATE($C692,$D692,L$1,$E692),AuxFolhas!$A:$E,5,FALSE),"")</f>
        <v/>
      </c>
      <c r="M692" t="str">
        <f>IFERROR(VLOOKUP(CONCATENATE($C692,$D692,M$1,$E692),AuxFolhas!$A:$E,5,FALSE),"")</f>
        <v/>
      </c>
      <c r="N692">
        <f>IFERROR(VLOOKUP(CONCATENATE($C692,$D692,N$1,$E692),AuxFolhas!$A:$E,5,FALSE),"")</f>
        <v>600</v>
      </c>
      <c r="O692">
        <f>IFERROR(VLOOKUP(CONCATENATE($C692,$D692,O$1,$E692),AuxFolhas!$A:$E,5,FALSE),"")</f>
        <v>600</v>
      </c>
      <c r="P692">
        <f>IFERROR(VLOOKUP(CONCATENATE($C692,$D692,P$1,$E692),AuxFolhas!$A:$E,5,FALSE),"")</f>
        <v>600</v>
      </c>
      <c r="Q692">
        <f>IFERROR(VLOOKUP(CONCATENATE($C692,$D692,Q$1,$E692),AuxFolhas!$A:$E,5,FALSE),"")</f>
        <v>600</v>
      </c>
      <c r="R692">
        <f>IFERROR(VLOOKUP(CONCATENATE($C692,$D692,R$1,$E692),AuxFolhas!$A:$E,5,FALSE),"")</f>
        <v>600</v>
      </c>
      <c r="S692">
        <f>IFERROR(VLOOKUP(CONCATENATE($C692,$D692,S$1,$E692),AuxFolhas!$A:$E,5,FALSE),"")</f>
        <v>600</v>
      </c>
      <c r="T692">
        <f>IFERROR(VLOOKUP(CONCATENATE($C692,$D692,T$1,$E692),AuxFolhas!$A:$E,5,FALSE),"")</f>
        <v>600</v>
      </c>
      <c r="U692">
        <f t="shared" si="43"/>
        <v>1</v>
      </c>
    </row>
    <row r="693" spans="1:21" hidden="1">
      <c r="A693" t="str">
        <f t="shared" si="45"/>
        <v>26.1-4</v>
      </c>
      <c r="B693">
        <f t="shared" si="46"/>
        <v>4</v>
      </c>
      <c r="C693">
        <v>26</v>
      </c>
      <c r="D693" t="s">
        <v>1572</v>
      </c>
      <c r="E693" t="s">
        <v>1112</v>
      </c>
      <c r="F693" t="s">
        <v>1163</v>
      </c>
      <c r="H693">
        <f t="shared" si="44"/>
        <v>1200</v>
      </c>
      <c r="I693">
        <f>IFERROR(VLOOKUP(CONCATENATE($C693,$D693,I$1,$E693),AuxFolhas!$A:$E,5,FALSE),"")</f>
        <v>600</v>
      </c>
      <c r="J693">
        <f>IFERROR(VLOOKUP(CONCATENATE($C693,$D693,J$1,$E693),AuxFolhas!$A:$E,5,FALSE),"")</f>
        <v>600</v>
      </c>
      <c r="K693" t="str">
        <f>IFERROR(VLOOKUP(CONCATENATE($C693,$D693,K$1,$E693),AuxFolhas!$A:$E,5,FALSE),"")</f>
        <v/>
      </c>
      <c r="L693" t="str">
        <f>IFERROR(VLOOKUP(CONCATENATE($C693,$D693,L$1,$E693),AuxFolhas!$A:$E,5,FALSE),"")</f>
        <v/>
      </c>
      <c r="M693" t="str">
        <f>IFERROR(VLOOKUP(CONCATENATE($C693,$D693,M$1,$E693),AuxFolhas!$A:$E,5,FALSE),"")</f>
        <v/>
      </c>
      <c r="N693" t="str">
        <f>IFERROR(VLOOKUP(CONCATENATE($C693,$D693,N$1,$E693),AuxFolhas!$A:$E,5,FALSE),"")</f>
        <v/>
      </c>
      <c r="O693" t="str">
        <f>IFERROR(VLOOKUP(CONCATENATE($C693,$D693,O$1,$E693),AuxFolhas!$A:$E,5,FALSE),"")</f>
        <v/>
      </c>
      <c r="P693" t="str">
        <f>IFERROR(VLOOKUP(CONCATENATE($C693,$D693,P$1,$E693),AuxFolhas!$A:$E,5,FALSE),"")</f>
        <v/>
      </c>
      <c r="Q693" t="str">
        <f>IFERROR(VLOOKUP(CONCATENATE($C693,$D693,Q$1,$E693),AuxFolhas!$A:$E,5,FALSE),"")</f>
        <v/>
      </c>
      <c r="R693" t="str">
        <f>IFERROR(VLOOKUP(CONCATENATE($C693,$D693,R$1,$E693),AuxFolhas!$A:$E,5,FALSE),"")</f>
        <v/>
      </c>
      <c r="S693" t="str">
        <f>IFERROR(VLOOKUP(CONCATENATE($C693,$D693,S$1,$E693),AuxFolhas!$A:$E,5,FALSE),"")</f>
        <v/>
      </c>
      <c r="T693" t="str">
        <f>IFERROR(VLOOKUP(CONCATENATE($C693,$D693,T$1,$E693),AuxFolhas!$A:$E,5,FALSE),"")</f>
        <v/>
      </c>
      <c r="U693">
        <f t="shared" si="43"/>
        <v>1</v>
      </c>
    </row>
    <row r="694" spans="1:21" hidden="1">
      <c r="A694" t="str">
        <f t="shared" si="45"/>
        <v>26.1-5</v>
      </c>
      <c r="B694">
        <f t="shared" si="46"/>
        <v>5</v>
      </c>
      <c r="C694">
        <v>26</v>
      </c>
      <c r="D694" t="s">
        <v>1573</v>
      </c>
      <c r="E694" t="s">
        <v>1112</v>
      </c>
      <c r="F694" t="s">
        <v>1163</v>
      </c>
      <c r="H694">
        <f t="shared" si="44"/>
        <v>7200</v>
      </c>
      <c r="I694">
        <f>IFERROR(VLOOKUP(CONCATENATE($C694,$D694,I$1,$E694),AuxFolhas!$A:$E,5,FALSE),"")</f>
        <v>600</v>
      </c>
      <c r="J694">
        <f>IFERROR(VLOOKUP(CONCATENATE($C694,$D694,J$1,$E694),AuxFolhas!$A:$E,5,FALSE),"")</f>
        <v>600</v>
      </c>
      <c r="K694">
        <f>IFERROR(VLOOKUP(CONCATENATE($C694,$D694,K$1,$E694),AuxFolhas!$A:$E,5,FALSE),"")</f>
        <v>600</v>
      </c>
      <c r="L694">
        <f>IFERROR(VLOOKUP(CONCATENATE($C694,$D694,L$1,$E694),AuxFolhas!$A:$E,5,FALSE),"")</f>
        <v>600</v>
      </c>
      <c r="M694">
        <f>IFERROR(VLOOKUP(CONCATENATE($C694,$D694,M$1,$E694),AuxFolhas!$A:$E,5,FALSE),"")</f>
        <v>600</v>
      </c>
      <c r="N694">
        <f>IFERROR(VLOOKUP(CONCATENATE($C694,$D694,N$1,$E694),AuxFolhas!$A:$E,5,FALSE),"")</f>
        <v>600</v>
      </c>
      <c r="O694">
        <f>IFERROR(VLOOKUP(CONCATENATE($C694,$D694,O$1,$E694),AuxFolhas!$A:$E,5,FALSE),"")</f>
        <v>600</v>
      </c>
      <c r="P694">
        <f>IFERROR(VLOOKUP(CONCATENATE($C694,$D694,P$1,$E694),AuxFolhas!$A:$E,5,FALSE),"")</f>
        <v>600</v>
      </c>
      <c r="Q694">
        <f>IFERROR(VLOOKUP(CONCATENATE($C694,$D694,Q$1,$E694),AuxFolhas!$A:$E,5,FALSE),"")</f>
        <v>600</v>
      </c>
      <c r="R694">
        <f>IFERROR(VLOOKUP(CONCATENATE($C694,$D694,R$1,$E694),AuxFolhas!$A:$E,5,FALSE),"")</f>
        <v>600</v>
      </c>
      <c r="S694">
        <f>IFERROR(VLOOKUP(CONCATENATE($C694,$D694,S$1,$E694),AuxFolhas!$A:$E,5,FALSE),"")</f>
        <v>600</v>
      </c>
      <c r="T694">
        <f>IFERROR(VLOOKUP(CONCATENATE($C694,$D694,T$1,$E694),AuxFolhas!$A:$E,5,FALSE),"")</f>
        <v>600</v>
      </c>
      <c r="U694">
        <f t="shared" si="43"/>
        <v>1</v>
      </c>
    </row>
    <row r="695" spans="1:21" hidden="1">
      <c r="A695" t="str">
        <f t="shared" si="45"/>
        <v>26.1-6</v>
      </c>
      <c r="B695">
        <f t="shared" si="46"/>
        <v>6</v>
      </c>
      <c r="C695">
        <v>26</v>
      </c>
      <c r="D695" t="s">
        <v>2185</v>
      </c>
      <c r="E695" t="s">
        <v>1112</v>
      </c>
      <c r="F695" t="s">
        <v>1163</v>
      </c>
      <c r="H695">
        <f t="shared" si="44"/>
        <v>7200</v>
      </c>
      <c r="I695">
        <f>IFERROR(VLOOKUP(CONCATENATE($C695,$D695,I$1,$E695),AuxFolhas!$A:$E,5,FALSE),"")</f>
        <v>600</v>
      </c>
      <c r="J695">
        <f>IFERROR(VLOOKUP(CONCATENATE($C695,$D695,J$1,$E695),AuxFolhas!$A:$E,5,FALSE),"")</f>
        <v>600</v>
      </c>
      <c r="K695">
        <f>IFERROR(VLOOKUP(CONCATENATE($C695,$D695,K$1,$E695),AuxFolhas!$A:$E,5,FALSE),"")</f>
        <v>600</v>
      </c>
      <c r="L695">
        <f>IFERROR(VLOOKUP(CONCATENATE($C695,$D695,L$1,$E695),AuxFolhas!$A:$E,5,FALSE),"")</f>
        <v>600</v>
      </c>
      <c r="M695">
        <f>IFERROR(VLOOKUP(CONCATENATE($C695,$D695,M$1,$E695),AuxFolhas!$A:$E,5,FALSE),"")</f>
        <v>600</v>
      </c>
      <c r="N695">
        <f>IFERROR(VLOOKUP(CONCATENATE($C695,$D695,N$1,$E695),AuxFolhas!$A:$E,5,FALSE),"")</f>
        <v>600</v>
      </c>
      <c r="O695">
        <f>IFERROR(VLOOKUP(CONCATENATE($C695,$D695,O$1,$E695),AuxFolhas!$A:$E,5,FALSE),"")</f>
        <v>600</v>
      </c>
      <c r="P695">
        <f>IFERROR(VLOOKUP(CONCATENATE($C695,$D695,P$1,$E695),AuxFolhas!$A:$E,5,FALSE),"")</f>
        <v>600</v>
      </c>
      <c r="Q695">
        <f>IFERROR(VLOOKUP(CONCATENATE($C695,$D695,Q$1,$E695),AuxFolhas!$A:$E,5,FALSE),"")</f>
        <v>600</v>
      </c>
      <c r="R695">
        <f>IFERROR(VLOOKUP(CONCATENATE($C695,$D695,R$1,$E695),AuxFolhas!$A:$E,5,FALSE),"")</f>
        <v>600</v>
      </c>
      <c r="S695">
        <f>IFERROR(VLOOKUP(CONCATENATE($C695,$D695,S$1,$E695),AuxFolhas!$A:$E,5,FALSE),"")</f>
        <v>600</v>
      </c>
      <c r="T695">
        <f>IFERROR(VLOOKUP(CONCATENATE($C695,$D695,T$1,$E695),AuxFolhas!$A:$E,5,FALSE),"")</f>
        <v>600</v>
      </c>
      <c r="U695">
        <f t="shared" si="43"/>
        <v>1</v>
      </c>
    </row>
    <row r="696" spans="1:21" hidden="1">
      <c r="A696" t="str">
        <f t="shared" si="45"/>
        <v>26.1-7</v>
      </c>
      <c r="B696">
        <f t="shared" si="46"/>
        <v>7</v>
      </c>
      <c r="C696">
        <v>26</v>
      </c>
      <c r="D696" t="s">
        <v>2447</v>
      </c>
      <c r="E696" t="s">
        <v>1112</v>
      </c>
      <c r="F696" t="s">
        <v>1163</v>
      </c>
      <c r="H696">
        <f t="shared" si="44"/>
        <v>4200</v>
      </c>
      <c r="I696" t="str">
        <f>IFERROR(VLOOKUP(CONCATENATE($C696,$D696,I$1,$E696),AuxFolhas!$A:$E,5,FALSE),"")</f>
        <v/>
      </c>
      <c r="J696" t="str">
        <f>IFERROR(VLOOKUP(CONCATENATE($C696,$D696,J$1,$E696),AuxFolhas!$A:$E,5,FALSE),"")</f>
        <v/>
      </c>
      <c r="K696" t="str">
        <f>IFERROR(VLOOKUP(CONCATENATE($C696,$D696,K$1,$E696),AuxFolhas!$A:$E,5,FALSE),"")</f>
        <v/>
      </c>
      <c r="L696" t="str">
        <f>IFERROR(VLOOKUP(CONCATENATE($C696,$D696,L$1,$E696),AuxFolhas!$A:$E,5,FALSE),"")</f>
        <v/>
      </c>
      <c r="M696" t="str">
        <f>IFERROR(VLOOKUP(CONCATENATE($C696,$D696,M$1,$E696),AuxFolhas!$A:$E,5,FALSE),"")</f>
        <v/>
      </c>
      <c r="N696">
        <f>IFERROR(VLOOKUP(CONCATENATE($C696,$D696,N$1,$E696),AuxFolhas!$A:$E,5,FALSE),"")</f>
        <v>600</v>
      </c>
      <c r="O696">
        <f>IFERROR(VLOOKUP(CONCATENATE($C696,$D696,O$1,$E696),AuxFolhas!$A:$E,5,FALSE),"")</f>
        <v>600</v>
      </c>
      <c r="P696">
        <f>IFERROR(VLOOKUP(CONCATENATE($C696,$D696,P$1,$E696),AuxFolhas!$A:$E,5,FALSE),"")</f>
        <v>600</v>
      </c>
      <c r="Q696">
        <f>IFERROR(VLOOKUP(CONCATENATE($C696,$D696,Q$1,$E696),AuxFolhas!$A:$E,5,FALSE),"")</f>
        <v>600</v>
      </c>
      <c r="R696">
        <f>IFERROR(VLOOKUP(CONCATENATE($C696,$D696,R$1,$E696),AuxFolhas!$A:$E,5,FALSE),"")</f>
        <v>600</v>
      </c>
      <c r="S696">
        <f>IFERROR(VLOOKUP(CONCATENATE($C696,$D696,S$1,$E696),AuxFolhas!$A:$E,5,FALSE),"")</f>
        <v>600</v>
      </c>
      <c r="T696">
        <f>IFERROR(VLOOKUP(CONCATENATE($C696,$D696,T$1,$E696),AuxFolhas!$A:$E,5,FALSE),"")</f>
        <v>600</v>
      </c>
      <c r="U696">
        <f t="shared" si="43"/>
        <v>1</v>
      </c>
    </row>
    <row r="697" spans="1:21" hidden="1">
      <c r="A697" t="str">
        <f t="shared" si="45"/>
        <v>26.1-8</v>
      </c>
      <c r="B697">
        <f t="shared" si="46"/>
        <v>8</v>
      </c>
      <c r="C697">
        <v>26</v>
      </c>
      <c r="D697" t="s">
        <v>2448</v>
      </c>
      <c r="E697" t="s">
        <v>1112</v>
      </c>
      <c r="F697" t="s">
        <v>1163</v>
      </c>
      <c r="H697">
        <f t="shared" si="44"/>
        <v>4200</v>
      </c>
      <c r="I697" t="str">
        <f>IFERROR(VLOOKUP(CONCATENATE($C697,$D697,I$1,$E697),AuxFolhas!$A:$E,5,FALSE),"")</f>
        <v/>
      </c>
      <c r="J697" t="str">
        <f>IFERROR(VLOOKUP(CONCATENATE($C697,$D697,J$1,$E697),AuxFolhas!$A:$E,5,FALSE),"")</f>
        <v/>
      </c>
      <c r="K697" t="str">
        <f>IFERROR(VLOOKUP(CONCATENATE($C697,$D697,K$1,$E697),AuxFolhas!$A:$E,5,FALSE),"")</f>
        <v/>
      </c>
      <c r="L697" t="str">
        <f>IFERROR(VLOOKUP(CONCATENATE($C697,$D697,L$1,$E697),AuxFolhas!$A:$E,5,FALSE),"")</f>
        <v/>
      </c>
      <c r="M697" t="str">
        <f>IFERROR(VLOOKUP(CONCATENATE($C697,$D697,M$1,$E697),AuxFolhas!$A:$E,5,FALSE),"")</f>
        <v/>
      </c>
      <c r="N697">
        <f>IFERROR(VLOOKUP(CONCATENATE($C697,$D697,N$1,$E697),AuxFolhas!$A:$E,5,FALSE),"")</f>
        <v>600</v>
      </c>
      <c r="O697">
        <f>IFERROR(VLOOKUP(CONCATENATE($C697,$D697,O$1,$E697),AuxFolhas!$A:$E,5,FALSE),"")</f>
        <v>600</v>
      </c>
      <c r="P697">
        <f>IFERROR(VLOOKUP(CONCATENATE($C697,$D697,P$1,$E697),AuxFolhas!$A:$E,5,FALSE),"")</f>
        <v>600</v>
      </c>
      <c r="Q697">
        <f>IFERROR(VLOOKUP(CONCATENATE($C697,$D697,Q$1,$E697),AuxFolhas!$A:$E,5,FALSE),"")</f>
        <v>600</v>
      </c>
      <c r="R697">
        <f>IFERROR(VLOOKUP(CONCATENATE($C697,$D697,R$1,$E697),AuxFolhas!$A:$E,5,FALSE),"")</f>
        <v>600</v>
      </c>
      <c r="S697">
        <f>IFERROR(VLOOKUP(CONCATENATE($C697,$D697,S$1,$E697),AuxFolhas!$A:$E,5,FALSE),"")</f>
        <v>600</v>
      </c>
      <c r="T697">
        <f>IFERROR(VLOOKUP(CONCATENATE($C697,$D697,T$1,$E697),AuxFolhas!$A:$E,5,FALSE),"")</f>
        <v>600</v>
      </c>
      <c r="U697">
        <f t="shared" si="43"/>
        <v>1</v>
      </c>
    </row>
    <row r="698" spans="1:21" hidden="1">
      <c r="A698" t="str">
        <f t="shared" si="45"/>
        <v>26.1-9</v>
      </c>
      <c r="B698">
        <f t="shared" si="46"/>
        <v>9</v>
      </c>
      <c r="C698">
        <v>26</v>
      </c>
      <c r="D698" t="s">
        <v>1574</v>
      </c>
      <c r="E698" t="s">
        <v>1112</v>
      </c>
      <c r="F698" t="s">
        <v>1163</v>
      </c>
      <c r="H698">
        <f t="shared" si="44"/>
        <v>7200</v>
      </c>
      <c r="I698">
        <f>IFERROR(VLOOKUP(CONCATENATE($C698,$D698,I$1,$E698),AuxFolhas!$A:$E,5,FALSE),"")</f>
        <v>600</v>
      </c>
      <c r="J698">
        <f>IFERROR(VLOOKUP(CONCATENATE($C698,$D698,J$1,$E698),AuxFolhas!$A:$E,5,FALSE),"")</f>
        <v>600</v>
      </c>
      <c r="K698">
        <f>IFERROR(VLOOKUP(CONCATENATE($C698,$D698,K$1,$E698),AuxFolhas!$A:$E,5,FALSE),"")</f>
        <v>600</v>
      </c>
      <c r="L698">
        <f>IFERROR(VLOOKUP(CONCATENATE($C698,$D698,L$1,$E698),AuxFolhas!$A:$E,5,FALSE),"")</f>
        <v>600</v>
      </c>
      <c r="M698">
        <f>IFERROR(VLOOKUP(CONCATENATE($C698,$D698,M$1,$E698),AuxFolhas!$A:$E,5,FALSE),"")</f>
        <v>600</v>
      </c>
      <c r="N698">
        <f>IFERROR(VLOOKUP(CONCATENATE($C698,$D698,N$1,$E698),AuxFolhas!$A:$E,5,FALSE),"")</f>
        <v>600</v>
      </c>
      <c r="O698">
        <f>IFERROR(VLOOKUP(CONCATENATE($C698,$D698,O$1,$E698),AuxFolhas!$A:$E,5,FALSE),"")</f>
        <v>600</v>
      </c>
      <c r="P698">
        <f>IFERROR(VLOOKUP(CONCATENATE($C698,$D698,P$1,$E698),AuxFolhas!$A:$E,5,FALSE),"")</f>
        <v>600</v>
      </c>
      <c r="Q698">
        <f>IFERROR(VLOOKUP(CONCATENATE($C698,$D698,Q$1,$E698),AuxFolhas!$A:$E,5,FALSE),"")</f>
        <v>600</v>
      </c>
      <c r="R698">
        <f>IFERROR(VLOOKUP(CONCATENATE($C698,$D698,R$1,$E698),AuxFolhas!$A:$E,5,FALSE),"")</f>
        <v>600</v>
      </c>
      <c r="S698">
        <f>IFERROR(VLOOKUP(CONCATENATE($C698,$D698,S$1,$E698),AuxFolhas!$A:$E,5,FALSE),"")</f>
        <v>600</v>
      </c>
      <c r="T698">
        <f>IFERROR(VLOOKUP(CONCATENATE($C698,$D698,T$1,$E698),AuxFolhas!$A:$E,5,FALSE),"")</f>
        <v>600</v>
      </c>
      <c r="U698">
        <f t="shared" si="43"/>
        <v>1</v>
      </c>
    </row>
    <row r="699" spans="1:21" hidden="1">
      <c r="A699" t="str">
        <f t="shared" si="45"/>
        <v>26.1-10</v>
      </c>
      <c r="B699">
        <f t="shared" si="46"/>
        <v>10</v>
      </c>
      <c r="C699">
        <v>26</v>
      </c>
      <c r="D699" t="s">
        <v>1575</v>
      </c>
      <c r="E699" t="s">
        <v>1112</v>
      </c>
      <c r="F699" t="s">
        <v>1163</v>
      </c>
      <c r="H699">
        <f t="shared" si="44"/>
        <v>7200</v>
      </c>
      <c r="I699">
        <f>IFERROR(VLOOKUP(CONCATENATE($C699,$D699,I$1,$E699),AuxFolhas!$A:$E,5,FALSE),"")</f>
        <v>600</v>
      </c>
      <c r="J699">
        <f>IFERROR(VLOOKUP(CONCATENATE($C699,$D699,J$1,$E699),AuxFolhas!$A:$E,5,FALSE),"")</f>
        <v>600</v>
      </c>
      <c r="K699">
        <f>IFERROR(VLOOKUP(CONCATENATE($C699,$D699,K$1,$E699),AuxFolhas!$A:$E,5,FALSE),"")</f>
        <v>600</v>
      </c>
      <c r="L699">
        <f>IFERROR(VLOOKUP(CONCATENATE($C699,$D699,L$1,$E699),AuxFolhas!$A:$E,5,FALSE),"")</f>
        <v>600</v>
      </c>
      <c r="M699">
        <f>IFERROR(VLOOKUP(CONCATENATE($C699,$D699,M$1,$E699),AuxFolhas!$A:$E,5,FALSE),"")</f>
        <v>600</v>
      </c>
      <c r="N699">
        <f>IFERROR(VLOOKUP(CONCATENATE($C699,$D699,N$1,$E699),AuxFolhas!$A:$E,5,FALSE),"")</f>
        <v>600</v>
      </c>
      <c r="O699">
        <f>IFERROR(VLOOKUP(CONCATENATE($C699,$D699,O$1,$E699),AuxFolhas!$A:$E,5,FALSE),"")</f>
        <v>600</v>
      </c>
      <c r="P699">
        <f>IFERROR(VLOOKUP(CONCATENATE($C699,$D699,P$1,$E699),AuxFolhas!$A:$E,5,FALSE),"")</f>
        <v>600</v>
      </c>
      <c r="Q699">
        <f>IFERROR(VLOOKUP(CONCATENATE($C699,$D699,Q$1,$E699),AuxFolhas!$A:$E,5,FALSE),"")</f>
        <v>600</v>
      </c>
      <c r="R699">
        <f>IFERROR(VLOOKUP(CONCATENATE($C699,$D699,R$1,$E699),AuxFolhas!$A:$E,5,FALSE),"")</f>
        <v>600</v>
      </c>
      <c r="S699">
        <f>IFERROR(VLOOKUP(CONCATENATE($C699,$D699,S$1,$E699),AuxFolhas!$A:$E,5,FALSE),"")</f>
        <v>600</v>
      </c>
      <c r="T699">
        <f>IFERROR(VLOOKUP(CONCATENATE($C699,$D699,T$1,$E699),AuxFolhas!$A:$E,5,FALSE),"")</f>
        <v>600</v>
      </c>
      <c r="U699">
        <f t="shared" si="43"/>
        <v>1</v>
      </c>
    </row>
    <row r="700" spans="1:21" hidden="1">
      <c r="A700" t="str">
        <f t="shared" si="45"/>
        <v>26.1-11</v>
      </c>
      <c r="B700">
        <f t="shared" si="46"/>
        <v>11</v>
      </c>
      <c r="C700">
        <v>26</v>
      </c>
      <c r="D700" t="s">
        <v>2449</v>
      </c>
      <c r="E700" t="s">
        <v>1112</v>
      </c>
      <c r="F700" t="s">
        <v>1163</v>
      </c>
      <c r="H700">
        <f t="shared" si="44"/>
        <v>4200</v>
      </c>
      <c r="I700" t="str">
        <f>IFERROR(VLOOKUP(CONCATENATE($C700,$D700,I$1,$E700),AuxFolhas!$A:$E,5,FALSE),"")</f>
        <v/>
      </c>
      <c r="J700" t="str">
        <f>IFERROR(VLOOKUP(CONCATENATE($C700,$D700,J$1,$E700),AuxFolhas!$A:$E,5,FALSE),"")</f>
        <v/>
      </c>
      <c r="K700" t="str">
        <f>IFERROR(VLOOKUP(CONCATENATE($C700,$D700,K$1,$E700),AuxFolhas!$A:$E,5,FALSE),"")</f>
        <v/>
      </c>
      <c r="L700" t="str">
        <f>IFERROR(VLOOKUP(CONCATENATE($C700,$D700,L$1,$E700),AuxFolhas!$A:$E,5,FALSE),"")</f>
        <v/>
      </c>
      <c r="M700" t="str">
        <f>IFERROR(VLOOKUP(CONCATENATE($C700,$D700,M$1,$E700),AuxFolhas!$A:$E,5,FALSE),"")</f>
        <v/>
      </c>
      <c r="N700">
        <f>IFERROR(VLOOKUP(CONCATENATE($C700,$D700,N$1,$E700),AuxFolhas!$A:$E,5,FALSE),"")</f>
        <v>600</v>
      </c>
      <c r="O700">
        <f>IFERROR(VLOOKUP(CONCATENATE($C700,$D700,O$1,$E700),AuxFolhas!$A:$E,5,FALSE),"")</f>
        <v>600</v>
      </c>
      <c r="P700">
        <f>IFERROR(VLOOKUP(CONCATENATE($C700,$D700,P$1,$E700),AuxFolhas!$A:$E,5,FALSE),"")</f>
        <v>600</v>
      </c>
      <c r="Q700">
        <f>IFERROR(VLOOKUP(CONCATENATE($C700,$D700,Q$1,$E700),AuxFolhas!$A:$E,5,FALSE),"")</f>
        <v>600</v>
      </c>
      <c r="R700">
        <f>IFERROR(VLOOKUP(CONCATENATE($C700,$D700,R$1,$E700),AuxFolhas!$A:$E,5,FALSE),"")</f>
        <v>600</v>
      </c>
      <c r="S700">
        <f>IFERROR(VLOOKUP(CONCATENATE($C700,$D700,S$1,$E700),AuxFolhas!$A:$E,5,FALSE),"")</f>
        <v>600</v>
      </c>
      <c r="T700">
        <f>IFERROR(VLOOKUP(CONCATENATE($C700,$D700,T$1,$E700),AuxFolhas!$A:$E,5,FALSE),"")</f>
        <v>600</v>
      </c>
      <c r="U700">
        <f t="shared" si="43"/>
        <v>1</v>
      </c>
    </row>
    <row r="701" spans="1:21" hidden="1">
      <c r="A701" t="str">
        <f t="shared" si="45"/>
        <v>26.1-12</v>
      </c>
      <c r="B701">
        <f t="shared" si="46"/>
        <v>12</v>
      </c>
      <c r="C701">
        <v>26</v>
      </c>
      <c r="D701" t="s">
        <v>2450</v>
      </c>
      <c r="E701" t="s">
        <v>1112</v>
      </c>
      <c r="F701" t="s">
        <v>1163</v>
      </c>
      <c r="H701">
        <f t="shared" si="44"/>
        <v>4200</v>
      </c>
      <c r="I701" t="str">
        <f>IFERROR(VLOOKUP(CONCATENATE($C701,$D701,I$1,$E701),AuxFolhas!$A:$E,5,FALSE),"")</f>
        <v/>
      </c>
      <c r="J701" t="str">
        <f>IFERROR(VLOOKUP(CONCATENATE($C701,$D701,J$1,$E701),AuxFolhas!$A:$E,5,FALSE),"")</f>
        <v/>
      </c>
      <c r="K701" t="str">
        <f>IFERROR(VLOOKUP(CONCATENATE($C701,$D701,K$1,$E701),AuxFolhas!$A:$E,5,FALSE),"")</f>
        <v/>
      </c>
      <c r="L701" t="str">
        <f>IFERROR(VLOOKUP(CONCATENATE($C701,$D701,L$1,$E701),AuxFolhas!$A:$E,5,FALSE),"")</f>
        <v/>
      </c>
      <c r="M701" t="str">
        <f>IFERROR(VLOOKUP(CONCATENATE($C701,$D701,M$1,$E701),AuxFolhas!$A:$E,5,FALSE),"")</f>
        <v/>
      </c>
      <c r="N701">
        <f>IFERROR(VLOOKUP(CONCATENATE($C701,$D701,N$1,$E701),AuxFolhas!$A:$E,5,FALSE),"")</f>
        <v>600</v>
      </c>
      <c r="O701">
        <f>IFERROR(VLOOKUP(CONCATENATE($C701,$D701,O$1,$E701),AuxFolhas!$A:$E,5,FALSE),"")</f>
        <v>600</v>
      </c>
      <c r="P701">
        <f>IFERROR(VLOOKUP(CONCATENATE($C701,$D701,P$1,$E701),AuxFolhas!$A:$E,5,FALSE),"")</f>
        <v>600</v>
      </c>
      <c r="Q701">
        <f>IFERROR(VLOOKUP(CONCATENATE($C701,$D701,Q$1,$E701),AuxFolhas!$A:$E,5,FALSE),"")</f>
        <v>600</v>
      </c>
      <c r="R701">
        <f>IFERROR(VLOOKUP(CONCATENATE($C701,$D701,R$1,$E701),AuxFolhas!$A:$E,5,FALSE),"")</f>
        <v>600</v>
      </c>
      <c r="S701">
        <f>IFERROR(VLOOKUP(CONCATENATE($C701,$D701,S$1,$E701),AuxFolhas!$A:$E,5,FALSE),"")</f>
        <v>600</v>
      </c>
      <c r="T701">
        <f>IFERROR(VLOOKUP(CONCATENATE($C701,$D701,T$1,$E701),AuxFolhas!$A:$E,5,FALSE),"")</f>
        <v>600</v>
      </c>
      <c r="U701">
        <f t="shared" si="43"/>
        <v>1</v>
      </c>
    </row>
    <row r="702" spans="1:21" hidden="1">
      <c r="A702" t="str">
        <f t="shared" si="45"/>
        <v>26.1-13</v>
      </c>
      <c r="B702">
        <f t="shared" si="46"/>
        <v>13</v>
      </c>
      <c r="C702">
        <v>26</v>
      </c>
      <c r="D702" t="s">
        <v>2451</v>
      </c>
      <c r="E702" t="s">
        <v>1112</v>
      </c>
      <c r="F702" t="s">
        <v>1163</v>
      </c>
      <c r="H702">
        <f t="shared" si="44"/>
        <v>6600</v>
      </c>
      <c r="I702" t="str">
        <f>IFERROR(VLOOKUP(CONCATENATE($C702,$D702,I$1,$E702),AuxFolhas!$A:$E,5,FALSE),"")</f>
        <v/>
      </c>
      <c r="J702">
        <f>IFERROR(VLOOKUP(CONCATENATE($C702,$D702,J$1,$E702),AuxFolhas!$A:$E,5,FALSE),"")</f>
        <v>600</v>
      </c>
      <c r="K702">
        <f>IFERROR(VLOOKUP(CONCATENATE($C702,$D702,K$1,$E702),AuxFolhas!$A:$E,5,FALSE),"")</f>
        <v>600</v>
      </c>
      <c r="L702">
        <f>IFERROR(VLOOKUP(CONCATENATE($C702,$D702,L$1,$E702),AuxFolhas!$A:$E,5,FALSE),"")</f>
        <v>600</v>
      </c>
      <c r="M702">
        <f>IFERROR(VLOOKUP(CONCATENATE($C702,$D702,M$1,$E702),AuxFolhas!$A:$E,5,FALSE),"")</f>
        <v>600</v>
      </c>
      <c r="N702">
        <f>IFERROR(VLOOKUP(CONCATENATE($C702,$D702,N$1,$E702),AuxFolhas!$A:$E,5,FALSE),"")</f>
        <v>600</v>
      </c>
      <c r="O702">
        <f>IFERROR(VLOOKUP(CONCATENATE($C702,$D702,O$1,$E702),AuxFolhas!$A:$E,5,FALSE),"")</f>
        <v>600</v>
      </c>
      <c r="P702">
        <f>IFERROR(VLOOKUP(CONCATENATE($C702,$D702,P$1,$E702),AuxFolhas!$A:$E,5,FALSE),"")</f>
        <v>600</v>
      </c>
      <c r="Q702">
        <f>IFERROR(VLOOKUP(CONCATENATE($C702,$D702,Q$1,$E702),AuxFolhas!$A:$E,5,FALSE),"")</f>
        <v>600</v>
      </c>
      <c r="R702">
        <f>IFERROR(VLOOKUP(CONCATENATE($C702,$D702,R$1,$E702),AuxFolhas!$A:$E,5,FALSE),"")</f>
        <v>600</v>
      </c>
      <c r="S702">
        <f>IFERROR(VLOOKUP(CONCATENATE($C702,$D702,S$1,$E702),AuxFolhas!$A:$E,5,FALSE),"")</f>
        <v>600</v>
      </c>
      <c r="T702">
        <f>IFERROR(VLOOKUP(CONCATENATE($C702,$D702,T$1,$E702),AuxFolhas!$A:$E,5,FALSE),"")</f>
        <v>600</v>
      </c>
      <c r="U702">
        <f t="shared" si="43"/>
        <v>1</v>
      </c>
    </row>
    <row r="703" spans="1:21" hidden="1">
      <c r="A703" t="str">
        <f t="shared" si="45"/>
        <v>26.1-14</v>
      </c>
      <c r="B703">
        <f t="shared" si="46"/>
        <v>14</v>
      </c>
      <c r="C703">
        <v>26</v>
      </c>
      <c r="D703" t="s">
        <v>1576</v>
      </c>
      <c r="E703" t="s">
        <v>1112</v>
      </c>
      <c r="F703" t="s">
        <v>1163</v>
      </c>
      <c r="H703">
        <f t="shared" si="44"/>
        <v>1200</v>
      </c>
      <c r="I703">
        <f>IFERROR(VLOOKUP(CONCATENATE($C703,$D703,I$1,$E703),AuxFolhas!$A:$E,5,FALSE),"")</f>
        <v>600</v>
      </c>
      <c r="J703">
        <f>IFERROR(VLOOKUP(CONCATENATE($C703,$D703,J$1,$E703),AuxFolhas!$A:$E,5,FALSE),"")</f>
        <v>600</v>
      </c>
      <c r="K703" t="str">
        <f>IFERROR(VLOOKUP(CONCATENATE($C703,$D703,K$1,$E703),AuxFolhas!$A:$E,5,FALSE),"")</f>
        <v/>
      </c>
      <c r="L703" t="str">
        <f>IFERROR(VLOOKUP(CONCATENATE($C703,$D703,L$1,$E703),AuxFolhas!$A:$E,5,FALSE),"")</f>
        <v/>
      </c>
      <c r="M703" t="str">
        <f>IFERROR(VLOOKUP(CONCATENATE($C703,$D703,M$1,$E703),AuxFolhas!$A:$E,5,FALSE),"")</f>
        <v/>
      </c>
      <c r="N703" t="str">
        <f>IFERROR(VLOOKUP(CONCATENATE($C703,$D703,N$1,$E703),AuxFolhas!$A:$E,5,FALSE),"")</f>
        <v/>
      </c>
      <c r="O703" t="str">
        <f>IFERROR(VLOOKUP(CONCATENATE($C703,$D703,O$1,$E703),AuxFolhas!$A:$E,5,FALSE),"")</f>
        <v/>
      </c>
      <c r="P703" t="str">
        <f>IFERROR(VLOOKUP(CONCATENATE($C703,$D703,P$1,$E703),AuxFolhas!$A:$E,5,FALSE),"")</f>
        <v/>
      </c>
      <c r="Q703" t="str">
        <f>IFERROR(VLOOKUP(CONCATENATE($C703,$D703,Q$1,$E703),AuxFolhas!$A:$E,5,FALSE),"")</f>
        <v/>
      </c>
      <c r="R703" t="str">
        <f>IFERROR(VLOOKUP(CONCATENATE($C703,$D703,R$1,$E703),AuxFolhas!$A:$E,5,FALSE),"")</f>
        <v/>
      </c>
      <c r="S703" t="str">
        <f>IFERROR(VLOOKUP(CONCATENATE($C703,$D703,S$1,$E703),AuxFolhas!$A:$E,5,FALSE),"")</f>
        <v/>
      </c>
      <c r="T703" t="str">
        <f>IFERROR(VLOOKUP(CONCATENATE($C703,$D703,T$1,$E703),AuxFolhas!$A:$E,5,FALSE),"")</f>
        <v/>
      </c>
      <c r="U703">
        <f t="shared" si="43"/>
        <v>1</v>
      </c>
    </row>
    <row r="704" spans="1:21" hidden="1">
      <c r="A704" t="str">
        <f t="shared" si="45"/>
        <v>26.1-15</v>
      </c>
      <c r="B704">
        <f t="shared" si="46"/>
        <v>15</v>
      </c>
      <c r="C704">
        <v>26</v>
      </c>
      <c r="D704" t="s">
        <v>1577</v>
      </c>
      <c r="E704" t="s">
        <v>1112</v>
      </c>
      <c r="F704" t="s">
        <v>1163</v>
      </c>
      <c r="H704">
        <f t="shared" si="44"/>
        <v>1200</v>
      </c>
      <c r="I704">
        <f>IFERROR(VLOOKUP(CONCATENATE($C704,$D704,I$1,$E704),AuxFolhas!$A:$E,5,FALSE),"")</f>
        <v>600</v>
      </c>
      <c r="J704">
        <f>IFERROR(VLOOKUP(CONCATENATE($C704,$D704,J$1,$E704),AuxFolhas!$A:$E,5,FALSE),"")</f>
        <v>600</v>
      </c>
      <c r="K704" t="str">
        <f>IFERROR(VLOOKUP(CONCATENATE($C704,$D704,K$1,$E704),AuxFolhas!$A:$E,5,FALSE),"")</f>
        <v/>
      </c>
      <c r="L704" t="str">
        <f>IFERROR(VLOOKUP(CONCATENATE($C704,$D704,L$1,$E704),AuxFolhas!$A:$E,5,FALSE),"")</f>
        <v/>
      </c>
      <c r="M704" t="str">
        <f>IFERROR(VLOOKUP(CONCATENATE($C704,$D704,M$1,$E704),AuxFolhas!$A:$E,5,FALSE),"")</f>
        <v/>
      </c>
      <c r="N704" t="str">
        <f>IFERROR(VLOOKUP(CONCATENATE($C704,$D704,N$1,$E704),AuxFolhas!$A:$E,5,FALSE),"")</f>
        <v/>
      </c>
      <c r="O704" t="str">
        <f>IFERROR(VLOOKUP(CONCATENATE($C704,$D704,O$1,$E704),AuxFolhas!$A:$E,5,FALSE),"")</f>
        <v/>
      </c>
      <c r="P704" t="str">
        <f>IFERROR(VLOOKUP(CONCATENATE($C704,$D704,P$1,$E704),AuxFolhas!$A:$E,5,FALSE),"")</f>
        <v/>
      </c>
      <c r="Q704" t="str">
        <f>IFERROR(VLOOKUP(CONCATENATE($C704,$D704,Q$1,$E704),AuxFolhas!$A:$E,5,FALSE),"")</f>
        <v/>
      </c>
      <c r="R704" t="str">
        <f>IFERROR(VLOOKUP(CONCATENATE($C704,$D704,R$1,$E704),AuxFolhas!$A:$E,5,FALSE),"")</f>
        <v/>
      </c>
      <c r="S704" t="str">
        <f>IFERROR(VLOOKUP(CONCATENATE($C704,$D704,S$1,$E704),AuxFolhas!$A:$E,5,FALSE),"")</f>
        <v/>
      </c>
      <c r="T704" t="str">
        <f>IFERROR(VLOOKUP(CONCATENATE($C704,$D704,T$1,$E704),AuxFolhas!$A:$E,5,FALSE),"")</f>
        <v/>
      </c>
      <c r="U704">
        <f t="shared" si="43"/>
        <v>1</v>
      </c>
    </row>
    <row r="705" spans="1:21" hidden="1">
      <c r="A705" t="str">
        <f t="shared" si="45"/>
        <v>26.1-16</v>
      </c>
      <c r="B705">
        <f t="shared" si="46"/>
        <v>16</v>
      </c>
      <c r="C705">
        <v>26</v>
      </c>
      <c r="D705" t="s">
        <v>2452</v>
      </c>
      <c r="E705" t="s">
        <v>1112</v>
      </c>
      <c r="F705" t="s">
        <v>1163</v>
      </c>
      <c r="H705">
        <f t="shared" si="44"/>
        <v>4200</v>
      </c>
      <c r="I705" t="str">
        <f>IFERROR(VLOOKUP(CONCATENATE($C705,$D705,I$1,$E705),AuxFolhas!$A:$E,5,FALSE),"")</f>
        <v/>
      </c>
      <c r="J705" t="str">
        <f>IFERROR(VLOOKUP(CONCATENATE($C705,$D705,J$1,$E705),AuxFolhas!$A:$E,5,FALSE),"")</f>
        <v/>
      </c>
      <c r="K705" t="str">
        <f>IFERROR(VLOOKUP(CONCATENATE($C705,$D705,K$1,$E705),AuxFolhas!$A:$E,5,FALSE),"")</f>
        <v/>
      </c>
      <c r="L705" t="str">
        <f>IFERROR(VLOOKUP(CONCATENATE($C705,$D705,L$1,$E705),AuxFolhas!$A:$E,5,FALSE),"")</f>
        <v/>
      </c>
      <c r="M705" t="str">
        <f>IFERROR(VLOOKUP(CONCATENATE($C705,$D705,M$1,$E705),AuxFolhas!$A:$E,5,FALSE),"")</f>
        <v/>
      </c>
      <c r="N705">
        <f>IFERROR(VLOOKUP(CONCATENATE($C705,$D705,N$1,$E705),AuxFolhas!$A:$E,5,FALSE),"")</f>
        <v>600</v>
      </c>
      <c r="O705">
        <f>IFERROR(VLOOKUP(CONCATENATE($C705,$D705,O$1,$E705),AuxFolhas!$A:$E,5,FALSE),"")</f>
        <v>600</v>
      </c>
      <c r="P705">
        <f>IFERROR(VLOOKUP(CONCATENATE($C705,$D705,P$1,$E705),AuxFolhas!$A:$E,5,FALSE),"")</f>
        <v>600</v>
      </c>
      <c r="Q705">
        <f>IFERROR(VLOOKUP(CONCATENATE($C705,$D705,Q$1,$E705),AuxFolhas!$A:$E,5,FALSE),"")</f>
        <v>600</v>
      </c>
      <c r="R705">
        <f>IFERROR(VLOOKUP(CONCATENATE($C705,$D705,R$1,$E705),AuxFolhas!$A:$E,5,FALSE),"")</f>
        <v>600</v>
      </c>
      <c r="S705">
        <f>IFERROR(VLOOKUP(CONCATENATE($C705,$D705,S$1,$E705),AuxFolhas!$A:$E,5,FALSE),"")</f>
        <v>600</v>
      </c>
      <c r="T705">
        <f>IFERROR(VLOOKUP(CONCATENATE($C705,$D705,T$1,$E705),AuxFolhas!$A:$E,5,FALSE),"")</f>
        <v>600</v>
      </c>
      <c r="U705">
        <f t="shared" si="43"/>
        <v>1</v>
      </c>
    </row>
    <row r="706" spans="1:21" hidden="1">
      <c r="A706" t="str">
        <f t="shared" si="45"/>
        <v>26.1-17</v>
      </c>
      <c r="B706">
        <f t="shared" si="46"/>
        <v>17</v>
      </c>
      <c r="C706">
        <v>26</v>
      </c>
      <c r="D706" t="s">
        <v>1578</v>
      </c>
      <c r="E706" t="s">
        <v>1112</v>
      </c>
      <c r="F706" t="s">
        <v>1163</v>
      </c>
      <c r="H706">
        <f t="shared" si="44"/>
        <v>1200</v>
      </c>
      <c r="I706">
        <f>IFERROR(VLOOKUP(CONCATENATE($C706,$D706,I$1,$E706),AuxFolhas!$A:$E,5,FALSE),"")</f>
        <v>600</v>
      </c>
      <c r="J706">
        <f>IFERROR(VLOOKUP(CONCATENATE($C706,$D706,J$1,$E706),AuxFolhas!$A:$E,5,FALSE),"")</f>
        <v>600</v>
      </c>
      <c r="K706" t="str">
        <f>IFERROR(VLOOKUP(CONCATENATE($C706,$D706,K$1,$E706),AuxFolhas!$A:$E,5,FALSE),"")</f>
        <v/>
      </c>
      <c r="L706" t="str">
        <f>IFERROR(VLOOKUP(CONCATENATE($C706,$D706,L$1,$E706),AuxFolhas!$A:$E,5,FALSE),"")</f>
        <v/>
      </c>
      <c r="M706" t="str">
        <f>IFERROR(VLOOKUP(CONCATENATE($C706,$D706,M$1,$E706),AuxFolhas!$A:$E,5,FALSE),"")</f>
        <v/>
      </c>
      <c r="N706" t="str">
        <f>IFERROR(VLOOKUP(CONCATENATE($C706,$D706,N$1,$E706),AuxFolhas!$A:$E,5,FALSE),"")</f>
        <v/>
      </c>
      <c r="O706" t="str">
        <f>IFERROR(VLOOKUP(CONCATENATE($C706,$D706,O$1,$E706),AuxFolhas!$A:$E,5,FALSE),"")</f>
        <v/>
      </c>
      <c r="P706" t="str">
        <f>IFERROR(VLOOKUP(CONCATENATE($C706,$D706,P$1,$E706),AuxFolhas!$A:$E,5,FALSE),"")</f>
        <v/>
      </c>
      <c r="Q706" t="str">
        <f>IFERROR(VLOOKUP(CONCATENATE($C706,$D706,Q$1,$E706),AuxFolhas!$A:$E,5,FALSE),"")</f>
        <v/>
      </c>
      <c r="R706" t="str">
        <f>IFERROR(VLOOKUP(CONCATENATE($C706,$D706,R$1,$E706),AuxFolhas!$A:$E,5,FALSE),"")</f>
        <v/>
      </c>
      <c r="S706" t="str">
        <f>IFERROR(VLOOKUP(CONCATENATE($C706,$D706,S$1,$E706),AuxFolhas!$A:$E,5,FALSE),"")</f>
        <v/>
      </c>
      <c r="T706" t="str">
        <f>IFERROR(VLOOKUP(CONCATENATE($C706,$D706,T$1,$E706),AuxFolhas!$A:$E,5,FALSE),"")</f>
        <v/>
      </c>
      <c r="U706">
        <f t="shared" ref="U706:U769" si="47">COUNTIF($D:$D,D706)</f>
        <v>1</v>
      </c>
    </row>
    <row r="707" spans="1:21" hidden="1">
      <c r="A707" t="str">
        <f t="shared" si="45"/>
        <v>26.1-18</v>
      </c>
      <c r="B707">
        <f t="shared" si="46"/>
        <v>18</v>
      </c>
      <c r="C707">
        <v>26</v>
      </c>
      <c r="D707" t="s">
        <v>1579</v>
      </c>
      <c r="E707" t="s">
        <v>1112</v>
      </c>
      <c r="F707" t="s">
        <v>1163</v>
      </c>
      <c r="H707">
        <f t="shared" ref="H707:H769" si="48">SUM(I707:T707)</f>
        <v>1200</v>
      </c>
      <c r="I707">
        <f>IFERROR(VLOOKUP(CONCATENATE($C707,$D707,I$1,$E707),AuxFolhas!$A:$E,5,FALSE),"")</f>
        <v>600</v>
      </c>
      <c r="J707">
        <f>IFERROR(VLOOKUP(CONCATENATE($C707,$D707,J$1,$E707),AuxFolhas!$A:$E,5,FALSE),"")</f>
        <v>600</v>
      </c>
      <c r="K707" t="str">
        <f>IFERROR(VLOOKUP(CONCATENATE($C707,$D707,K$1,$E707),AuxFolhas!$A:$E,5,FALSE),"")</f>
        <v/>
      </c>
      <c r="L707" t="str">
        <f>IFERROR(VLOOKUP(CONCATENATE($C707,$D707,L$1,$E707),AuxFolhas!$A:$E,5,FALSE),"")</f>
        <v/>
      </c>
      <c r="M707" t="str">
        <f>IFERROR(VLOOKUP(CONCATENATE($C707,$D707,M$1,$E707),AuxFolhas!$A:$E,5,FALSE),"")</f>
        <v/>
      </c>
      <c r="N707" t="str">
        <f>IFERROR(VLOOKUP(CONCATENATE($C707,$D707,N$1,$E707),AuxFolhas!$A:$E,5,FALSE),"")</f>
        <v/>
      </c>
      <c r="O707" t="str">
        <f>IFERROR(VLOOKUP(CONCATENATE($C707,$D707,O$1,$E707),AuxFolhas!$A:$E,5,FALSE),"")</f>
        <v/>
      </c>
      <c r="P707" t="str">
        <f>IFERROR(VLOOKUP(CONCATENATE($C707,$D707,P$1,$E707),AuxFolhas!$A:$E,5,FALSE),"")</f>
        <v/>
      </c>
      <c r="Q707" t="str">
        <f>IFERROR(VLOOKUP(CONCATENATE($C707,$D707,Q$1,$E707),AuxFolhas!$A:$E,5,FALSE),"")</f>
        <v/>
      </c>
      <c r="R707" t="str">
        <f>IFERROR(VLOOKUP(CONCATENATE($C707,$D707,R$1,$E707),AuxFolhas!$A:$E,5,FALSE),"")</f>
        <v/>
      </c>
      <c r="S707" t="str">
        <f>IFERROR(VLOOKUP(CONCATENATE($C707,$D707,S$1,$E707),AuxFolhas!$A:$E,5,FALSE),"")</f>
        <v/>
      </c>
      <c r="T707" t="str">
        <f>IFERROR(VLOOKUP(CONCATENATE($C707,$D707,T$1,$E707),AuxFolhas!$A:$E,5,FALSE),"")</f>
        <v/>
      </c>
      <c r="U707">
        <f t="shared" si="47"/>
        <v>1</v>
      </c>
    </row>
    <row r="708" spans="1:21" hidden="1">
      <c r="A708" t="str">
        <f t="shared" si="45"/>
        <v>26.1-19</v>
      </c>
      <c r="B708">
        <f t="shared" si="46"/>
        <v>19</v>
      </c>
      <c r="C708">
        <v>26</v>
      </c>
      <c r="D708" t="s">
        <v>1580</v>
      </c>
      <c r="E708" t="s">
        <v>1112</v>
      </c>
      <c r="F708" t="s">
        <v>1163</v>
      </c>
      <c r="H708">
        <f t="shared" si="48"/>
        <v>7200</v>
      </c>
      <c r="I708">
        <f>IFERROR(VLOOKUP(CONCATENATE($C708,$D708,I$1,$E708),AuxFolhas!$A:$E,5,FALSE),"")</f>
        <v>600</v>
      </c>
      <c r="J708">
        <f>IFERROR(VLOOKUP(CONCATENATE($C708,$D708,J$1,$E708),AuxFolhas!$A:$E,5,FALSE),"")</f>
        <v>600</v>
      </c>
      <c r="K708">
        <f>IFERROR(VLOOKUP(CONCATENATE($C708,$D708,K$1,$E708),AuxFolhas!$A:$E,5,FALSE),"")</f>
        <v>600</v>
      </c>
      <c r="L708">
        <f>IFERROR(VLOOKUP(CONCATENATE($C708,$D708,L$1,$E708),AuxFolhas!$A:$E,5,FALSE),"")</f>
        <v>600</v>
      </c>
      <c r="M708">
        <f>IFERROR(VLOOKUP(CONCATENATE($C708,$D708,M$1,$E708),AuxFolhas!$A:$E,5,FALSE),"")</f>
        <v>600</v>
      </c>
      <c r="N708">
        <f>IFERROR(VLOOKUP(CONCATENATE($C708,$D708,N$1,$E708),AuxFolhas!$A:$E,5,FALSE),"")</f>
        <v>600</v>
      </c>
      <c r="O708">
        <f>IFERROR(VLOOKUP(CONCATENATE($C708,$D708,O$1,$E708),AuxFolhas!$A:$E,5,FALSE),"")</f>
        <v>600</v>
      </c>
      <c r="P708">
        <f>IFERROR(VLOOKUP(CONCATENATE($C708,$D708,P$1,$E708),AuxFolhas!$A:$E,5,FALSE),"")</f>
        <v>600</v>
      </c>
      <c r="Q708">
        <f>IFERROR(VLOOKUP(CONCATENATE($C708,$D708,Q$1,$E708),AuxFolhas!$A:$E,5,FALSE),"")</f>
        <v>600</v>
      </c>
      <c r="R708">
        <f>IFERROR(VLOOKUP(CONCATENATE($C708,$D708,R$1,$E708),AuxFolhas!$A:$E,5,FALSE),"")</f>
        <v>600</v>
      </c>
      <c r="S708">
        <f>IFERROR(VLOOKUP(CONCATENATE($C708,$D708,S$1,$E708),AuxFolhas!$A:$E,5,FALSE),"")</f>
        <v>600</v>
      </c>
      <c r="T708">
        <f>IFERROR(VLOOKUP(CONCATENATE($C708,$D708,T$1,$E708),AuxFolhas!$A:$E,5,FALSE),"")</f>
        <v>600</v>
      </c>
      <c r="U708">
        <f t="shared" si="47"/>
        <v>1</v>
      </c>
    </row>
    <row r="709" spans="1:21" hidden="1">
      <c r="A709" t="str">
        <f t="shared" si="45"/>
        <v>26.1-20</v>
      </c>
      <c r="B709">
        <f t="shared" si="46"/>
        <v>20</v>
      </c>
      <c r="C709">
        <v>26</v>
      </c>
      <c r="D709" t="s">
        <v>2453</v>
      </c>
      <c r="E709" t="s">
        <v>1112</v>
      </c>
      <c r="F709" t="s">
        <v>1163</v>
      </c>
      <c r="H709">
        <f t="shared" si="48"/>
        <v>6600</v>
      </c>
      <c r="I709" t="str">
        <f>IFERROR(VLOOKUP(CONCATENATE($C709,$D709,I$1,$E709),AuxFolhas!$A:$E,5,FALSE),"")</f>
        <v/>
      </c>
      <c r="J709">
        <f>IFERROR(VLOOKUP(CONCATENATE($C709,$D709,J$1,$E709),AuxFolhas!$A:$E,5,FALSE),"")</f>
        <v>600</v>
      </c>
      <c r="K709">
        <f>IFERROR(VLOOKUP(CONCATENATE($C709,$D709,K$1,$E709),AuxFolhas!$A:$E,5,FALSE),"")</f>
        <v>600</v>
      </c>
      <c r="L709">
        <f>IFERROR(VLOOKUP(CONCATENATE($C709,$D709,L$1,$E709),AuxFolhas!$A:$E,5,FALSE),"")</f>
        <v>600</v>
      </c>
      <c r="M709">
        <f>IFERROR(VLOOKUP(CONCATENATE($C709,$D709,M$1,$E709),AuxFolhas!$A:$E,5,FALSE),"")</f>
        <v>600</v>
      </c>
      <c r="N709">
        <f>IFERROR(VLOOKUP(CONCATENATE($C709,$D709,N$1,$E709),AuxFolhas!$A:$E,5,FALSE),"")</f>
        <v>600</v>
      </c>
      <c r="O709">
        <f>IFERROR(VLOOKUP(CONCATENATE($C709,$D709,O$1,$E709),AuxFolhas!$A:$E,5,FALSE),"")</f>
        <v>600</v>
      </c>
      <c r="P709">
        <f>IFERROR(VLOOKUP(CONCATENATE($C709,$D709,P$1,$E709),AuxFolhas!$A:$E,5,FALSE),"")</f>
        <v>600</v>
      </c>
      <c r="Q709">
        <f>IFERROR(VLOOKUP(CONCATENATE($C709,$D709,Q$1,$E709),AuxFolhas!$A:$E,5,FALSE),"")</f>
        <v>600</v>
      </c>
      <c r="R709">
        <f>IFERROR(VLOOKUP(CONCATENATE($C709,$D709,R$1,$E709),AuxFolhas!$A:$E,5,FALSE),"")</f>
        <v>600</v>
      </c>
      <c r="S709">
        <f>IFERROR(VLOOKUP(CONCATENATE($C709,$D709,S$1,$E709),AuxFolhas!$A:$E,5,FALSE),"")</f>
        <v>600</v>
      </c>
      <c r="T709">
        <f>IFERROR(VLOOKUP(CONCATENATE($C709,$D709,T$1,$E709),AuxFolhas!$A:$E,5,FALSE),"")</f>
        <v>600</v>
      </c>
      <c r="U709">
        <f t="shared" si="47"/>
        <v>1</v>
      </c>
    </row>
    <row r="710" spans="1:21" hidden="1">
      <c r="A710" t="str">
        <f t="shared" si="45"/>
        <v>26.1-21</v>
      </c>
      <c r="B710">
        <f t="shared" si="46"/>
        <v>21</v>
      </c>
      <c r="C710">
        <v>26</v>
      </c>
      <c r="D710" t="s">
        <v>1581</v>
      </c>
      <c r="E710" t="s">
        <v>1112</v>
      </c>
      <c r="F710" t="s">
        <v>1163</v>
      </c>
      <c r="H710">
        <f t="shared" si="48"/>
        <v>7200</v>
      </c>
      <c r="I710">
        <f>IFERROR(VLOOKUP(CONCATENATE($C710,$D710,I$1,$E710),AuxFolhas!$A:$E,5,FALSE),"")</f>
        <v>600</v>
      </c>
      <c r="J710">
        <f>IFERROR(VLOOKUP(CONCATENATE($C710,$D710,J$1,$E710),AuxFolhas!$A:$E,5,FALSE),"")</f>
        <v>600</v>
      </c>
      <c r="K710">
        <f>IFERROR(VLOOKUP(CONCATENATE($C710,$D710,K$1,$E710),AuxFolhas!$A:$E,5,FALSE),"")</f>
        <v>600</v>
      </c>
      <c r="L710">
        <f>IFERROR(VLOOKUP(CONCATENATE($C710,$D710,L$1,$E710),AuxFolhas!$A:$E,5,FALSE),"")</f>
        <v>600</v>
      </c>
      <c r="M710">
        <f>IFERROR(VLOOKUP(CONCATENATE($C710,$D710,M$1,$E710),AuxFolhas!$A:$E,5,FALSE),"")</f>
        <v>600</v>
      </c>
      <c r="N710">
        <f>IFERROR(VLOOKUP(CONCATENATE($C710,$D710,N$1,$E710),AuxFolhas!$A:$E,5,FALSE),"")</f>
        <v>600</v>
      </c>
      <c r="O710">
        <f>IFERROR(VLOOKUP(CONCATENATE($C710,$D710,O$1,$E710),AuxFolhas!$A:$E,5,FALSE),"")</f>
        <v>600</v>
      </c>
      <c r="P710">
        <f>IFERROR(VLOOKUP(CONCATENATE($C710,$D710,P$1,$E710),AuxFolhas!$A:$E,5,FALSE),"")</f>
        <v>600</v>
      </c>
      <c r="Q710">
        <f>IFERROR(VLOOKUP(CONCATENATE($C710,$D710,Q$1,$E710),AuxFolhas!$A:$E,5,FALSE),"")</f>
        <v>600</v>
      </c>
      <c r="R710">
        <f>IFERROR(VLOOKUP(CONCATENATE($C710,$D710,R$1,$E710),AuxFolhas!$A:$E,5,FALSE),"")</f>
        <v>600</v>
      </c>
      <c r="S710">
        <f>IFERROR(VLOOKUP(CONCATENATE($C710,$D710,S$1,$E710),AuxFolhas!$A:$E,5,FALSE),"")</f>
        <v>600</v>
      </c>
      <c r="T710">
        <f>IFERROR(VLOOKUP(CONCATENATE($C710,$D710,T$1,$E710),AuxFolhas!$A:$E,5,FALSE),"")</f>
        <v>600</v>
      </c>
      <c r="U710">
        <f t="shared" si="47"/>
        <v>1</v>
      </c>
    </row>
    <row r="711" spans="1:21" hidden="1">
      <c r="A711" t="str">
        <f t="shared" si="45"/>
        <v>26.1-22</v>
      </c>
      <c r="B711">
        <f t="shared" si="46"/>
        <v>22</v>
      </c>
      <c r="C711">
        <v>26</v>
      </c>
      <c r="D711" t="s">
        <v>1582</v>
      </c>
      <c r="E711" t="s">
        <v>1112</v>
      </c>
      <c r="F711" t="s">
        <v>1163</v>
      </c>
      <c r="H711">
        <f t="shared" si="48"/>
        <v>7200</v>
      </c>
      <c r="I711">
        <f>IFERROR(VLOOKUP(CONCATENATE($C711,$D711,I$1,$E711),AuxFolhas!$A:$E,5,FALSE),"")</f>
        <v>600</v>
      </c>
      <c r="J711">
        <f>IFERROR(VLOOKUP(CONCATENATE($C711,$D711,J$1,$E711),AuxFolhas!$A:$E,5,FALSE),"")</f>
        <v>600</v>
      </c>
      <c r="K711">
        <f>IFERROR(VLOOKUP(CONCATENATE($C711,$D711,K$1,$E711),AuxFolhas!$A:$E,5,FALSE),"")</f>
        <v>600</v>
      </c>
      <c r="L711">
        <f>IFERROR(VLOOKUP(CONCATENATE($C711,$D711,L$1,$E711),AuxFolhas!$A:$E,5,FALSE),"")</f>
        <v>600</v>
      </c>
      <c r="M711">
        <f>IFERROR(VLOOKUP(CONCATENATE($C711,$D711,M$1,$E711),AuxFolhas!$A:$E,5,FALSE),"")</f>
        <v>600</v>
      </c>
      <c r="N711">
        <f>IFERROR(VLOOKUP(CONCATENATE($C711,$D711,N$1,$E711),AuxFolhas!$A:$E,5,FALSE),"")</f>
        <v>600</v>
      </c>
      <c r="O711">
        <f>IFERROR(VLOOKUP(CONCATENATE($C711,$D711,O$1,$E711),AuxFolhas!$A:$E,5,FALSE),"")</f>
        <v>600</v>
      </c>
      <c r="P711">
        <f>IFERROR(VLOOKUP(CONCATENATE($C711,$D711,P$1,$E711),AuxFolhas!$A:$E,5,FALSE),"")</f>
        <v>600</v>
      </c>
      <c r="Q711">
        <f>IFERROR(VLOOKUP(CONCATENATE($C711,$D711,Q$1,$E711),AuxFolhas!$A:$E,5,FALSE),"")</f>
        <v>600</v>
      </c>
      <c r="R711">
        <f>IFERROR(VLOOKUP(CONCATENATE($C711,$D711,R$1,$E711),AuxFolhas!$A:$E,5,FALSE),"")</f>
        <v>600</v>
      </c>
      <c r="S711">
        <f>IFERROR(VLOOKUP(CONCATENATE($C711,$D711,S$1,$E711),AuxFolhas!$A:$E,5,FALSE),"")</f>
        <v>600</v>
      </c>
      <c r="T711">
        <f>IFERROR(VLOOKUP(CONCATENATE($C711,$D711,T$1,$E711),AuxFolhas!$A:$E,5,FALSE),"")</f>
        <v>600</v>
      </c>
      <c r="U711">
        <f t="shared" si="47"/>
        <v>1</v>
      </c>
    </row>
    <row r="712" spans="1:21" hidden="1">
      <c r="A712" t="str">
        <f t="shared" si="45"/>
        <v>26.1-23</v>
      </c>
      <c r="B712">
        <f t="shared" si="46"/>
        <v>23</v>
      </c>
      <c r="C712">
        <v>26</v>
      </c>
      <c r="D712" t="s">
        <v>2454</v>
      </c>
      <c r="E712" t="s">
        <v>1112</v>
      </c>
      <c r="F712" t="s">
        <v>1163</v>
      </c>
      <c r="H712">
        <f t="shared" si="48"/>
        <v>4200</v>
      </c>
      <c r="I712" t="str">
        <f>IFERROR(VLOOKUP(CONCATENATE($C712,$D712,I$1,$E712),AuxFolhas!$A:$E,5,FALSE),"")</f>
        <v/>
      </c>
      <c r="J712" t="str">
        <f>IFERROR(VLOOKUP(CONCATENATE($C712,$D712,J$1,$E712),AuxFolhas!$A:$E,5,FALSE),"")</f>
        <v/>
      </c>
      <c r="K712" t="str">
        <f>IFERROR(VLOOKUP(CONCATENATE($C712,$D712,K$1,$E712),AuxFolhas!$A:$E,5,FALSE),"")</f>
        <v/>
      </c>
      <c r="L712" t="str">
        <f>IFERROR(VLOOKUP(CONCATENATE($C712,$D712,L$1,$E712),AuxFolhas!$A:$E,5,FALSE),"")</f>
        <v/>
      </c>
      <c r="M712" t="str">
        <f>IFERROR(VLOOKUP(CONCATENATE($C712,$D712,M$1,$E712),AuxFolhas!$A:$E,5,FALSE),"")</f>
        <v/>
      </c>
      <c r="N712">
        <f>IFERROR(VLOOKUP(CONCATENATE($C712,$D712,N$1,$E712),AuxFolhas!$A:$E,5,FALSE),"")</f>
        <v>600</v>
      </c>
      <c r="O712">
        <f>IFERROR(VLOOKUP(CONCATENATE($C712,$D712,O$1,$E712),AuxFolhas!$A:$E,5,FALSE),"")</f>
        <v>600</v>
      </c>
      <c r="P712">
        <f>IFERROR(VLOOKUP(CONCATENATE($C712,$D712,P$1,$E712),AuxFolhas!$A:$E,5,FALSE),"")</f>
        <v>600</v>
      </c>
      <c r="Q712">
        <f>IFERROR(VLOOKUP(CONCATENATE($C712,$D712,Q$1,$E712),AuxFolhas!$A:$E,5,FALSE),"")</f>
        <v>600</v>
      </c>
      <c r="R712">
        <f>IFERROR(VLOOKUP(CONCATENATE($C712,$D712,R$1,$E712),AuxFolhas!$A:$E,5,FALSE),"")</f>
        <v>600</v>
      </c>
      <c r="S712">
        <f>IFERROR(VLOOKUP(CONCATENATE($C712,$D712,S$1,$E712),AuxFolhas!$A:$E,5,FALSE),"")</f>
        <v>600</v>
      </c>
      <c r="T712">
        <f>IFERROR(VLOOKUP(CONCATENATE($C712,$D712,T$1,$E712),AuxFolhas!$A:$E,5,FALSE),"")</f>
        <v>600</v>
      </c>
      <c r="U712">
        <f t="shared" si="47"/>
        <v>1</v>
      </c>
    </row>
    <row r="713" spans="1:21" hidden="1">
      <c r="A713" t="str">
        <f t="shared" si="45"/>
        <v>26.1-24</v>
      </c>
      <c r="B713">
        <f t="shared" si="46"/>
        <v>24</v>
      </c>
      <c r="C713">
        <v>26</v>
      </c>
      <c r="D713" t="s">
        <v>3230</v>
      </c>
      <c r="E713" t="s">
        <v>1114</v>
      </c>
      <c r="F713" t="s">
        <v>1163</v>
      </c>
      <c r="H713">
        <f t="shared" si="48"/>
        <v>6690</v>
      </c>
      <c r="I713" t="str">
        <f>IFERROR(VLOOKUP(CONCATENATE($C713,$D713,I$1,$E713),AuxFolhas!$A:$E,5,FALSE),"")</f>
        <v/>
      </c>
      <c r="J713" t="str">
        <f>IFERROR(VLOOKUP(CONCATENATE($C713,$D713,J$1,$E713),AuxFolhas!$A:$E,5,FALSE),"")</f>
        <v/>
      </c>
      <c r="K713" t="str">
        <f>IFERROR(VLOOKUP(CONCATENATE($C713,$D713,K$1,$E713),AuxFolhas!$A:$E,5,FALSE),"")</f>
        <v/>
      </c>
      <c r="L713" t="str">
        <f>IFERROR(VLOOKUP(CONCATENATE($C713,$D713,L$1,$E713),AuxFolhas!$A:$E,5,FALSE),"")</f>
        <v/>
      </c>
      <c r="M713" t="str">
        <f>IFERROR(VLOOKUP(CONCATENATE($C713,$D713,M$1,$E713),AuxFolhas!$A:$E,5,FALSE),"")</f>
        <v/>
      </c>
      <c r="N713" t="str">
        <f>IFERROR(VLOOKUP(CONCATENATE($C713,$D713,N$1,$E713),AuxFolhas!$A:$E,5,FALSE),"")</f>
        <v/>
      </c>
      <c r="O713" t="str">
        <f>IFERROR(VLOOKUP(CONCATENATE($C713,$D713,O$1,$E713),AuxFolhas!$A:$E,5,FALSE),"")</f>
        <v/>
      </c>
      <c r="P713" t="str">
        <f>IFERROR(VLOOKUP(CONCATENATE($C713,$D713,P$1,$E713),AuxFolhas!$A:$E,5,FALSE),"")</f>
        <v/>
      </c>
      <c r="Q713" t="str">
        <f>IFERROR(VLOOKUP(CONCATENATE($C713,$D713,Q$1,$E713),AuxFolhas!$A:$E,5,FALSE),"")</f>
        <v/>
      </c>
      <c r="R713">
        <f>IFERROR(VLOOKUP(CONCATENATE($C713,$D713,R$1,$E713),AuxFolhas!$A:$E,5,FALSE),"")</f>
        <v>2230</v>
      </c>
      <c r="S713">
        <f>IFERROR(VLOOKUP(CONCATENATE($C713,$D713,S$1,$E713),AuxFolhas!$A:$E,5,FALSE),"")</f>
        <v>2230</v>
      </c>
      <c r="T713">
        <f>IFERROR(VLOOKUP(CONCATENATE($C713,$D713,T$1,$E713),AuxFolhas!$A:$E,5,FALSE),"")</f>
        <v>2230</v>
      </c>
      <c r="U713">
        <f t="shared" si="47"/>
        <v>1</v>
      </c>
    </row>
    <row r="714" spans="1:21" hidden="1">
      <c r="A714" t="str">
        <f t="shared" si="45"/>
        <v>26.1-25</v>
      </c>
      <c r="B714">
        <f t="shared" si="46"/>
        <v>25</v>
      </c>
      <c r="C714">
        <v>26</v>
      </c>
      <c r="D714" t="s">
        <v>2455</v>
      </c>
      <c r="E714" t="s">
        <v>1114</v>
      </c>
      <c r="F714" t="s">
        <v>1163</v>
      </c>
      <c r="H714">
        <f t="shared" si="48"/>
        <v>11150</v>
      </c>
      <c r="I714" t="str">
        <f>IFERROR(VLOOKUP(CONCATENATE($C714,$D714,I$1,$E714),AuxFolhas!$A:$E,5,FALSE),"")</f>
        <v/>
      </c>
      <c r="J714" t="str">
        <f>IFERROR(VLOOKUP(CONCATENATE($C714,$D714,J$1,$E714),AuxFolhas!$A:$E,5,FALSE),"")</f>
        <v/>
      </c>
      <c r="K714">
        <f>IFERROR(VLOOKUP(CONCATENATE($C714,$D714,K$1,$E714),AuxFolhas!$A:$E,5,FALSE),"")</f>
        <v>2230</v>
      </c>
      <c r="L714">
        <f>IFERROR(VLOOKUP(CONCATENATE($C714,$D714,L$1,$E714),AuxFolhas!$A:$E,5,FALSE),"")</f>
        <v>2230</v>
      </c>
      <c r="M714">
        <f>IFERROR(VLOOKUP(CONCATENATE($C714,$D714,M$1,$E714),AuxFolhas!$A:$E,5,FALSE),"")</f>
        <v>2230</v>
      </c>
      <c r="N714">
        <f>IFERROR(VLOOKUP(CONCATENATE($C714,$D714,N$1,$E714),AuxFolhas!$A:$E,5,FALSE),"")</f>
        <v>2230</v>
      </c>
      <c r="O714">
        <f>IFERROR(VLOOKUP(CONCATENATE($C714,$D714,O$1,$E714),AuxFolhas!$A:$E,5,FALSE),"")</f>
        <v>2230</v>
      </c>
      <c r="P714" t="str">
        <f>IFERROR(VLOOKUP(CONCATENATE($C714,$D714,P$1,$E714),AuxFolhas!$A:$E,5,FALSE),"")</f>
        <v/>
      </c>
      <c r="Q714" t="str">
        <f>IFERROR(VLOOKUP(CONCATENATE($C714,$D714,Q$1,$E714),AuxFolhas!$A:$E,5,FALSE),"")</f>
        <v/>
      </c>
      <c r="R714" t="str">
        <f>IFERROR(VLOOKUP(CONCATENATE($C714,$D714,R$1,$E714),AuxFolhas!$A:$E,5,FALSE),"")</f>
        <v/>
      </c>
      <c r="S714" t="str">
        <f>IFERROR(VLOOKUP(CONCATENATE($C714,$D714,S$1,$E714),AuxFolhas!$A:$E,5,FALSE),"")</f>
        <v/>
      </c>
      <c r="T714" t="str">
        <f>IFERROR(VLOOKUP(CONCATENATE($C714,$D714,T$1,$E714),AuxFolhas!$A:$E,5,FALSE),"")</f>
        <v/>
      </c>
      <c r="U714">
        <f t="shared" si="47"/>
        <v>1</v>
      </c>
    </row>
    <row r="715" spans="1:21" hidden="1">
      <c r="A715" t="str">
        <f t="shared" si="45"/>
        <v>26.1-26</v>
      </c>
      <c r="B715">
        <f t="shared" si="46"/>
        <v>26</v>
      </c>
      <c r="C715">
        <v>26</v>
      </c>
      <c r="D715" t="s">
        <v>2456</v>
      </c>
      <c r="E715" t="s">
        <v>1114</v>
      </c>
      <c r="F715" t="s">
        <v>1163</v>
      </c>
      <c r="H715">
        <f t="shared" si="48"/>
        <v>22300</v>
      </c>
      <c r="I715" t="str">
        <f>IFERROR(VLOOKUP(CONCATENATE($C715,$D715,I$1,$E715),AuxFolhas!$A:$E,5,FALSE),"")</f>
        <v/>
      </c>
      <c r="J715" t="str">
        <f>IFERROR(VLOOKUP(CONCATENATE($C715,$D715,J$1,$E715),AuxFolhas!$A:$E,5,FALSE),"")</f>
        <v/>
      </c>
      <c r="K715">
        <f>IFERROR(VLOOKUP(CONCATENATE($C715,$D715,K$1,$E715),AuxFolhas!$A:$E,5,FALSE),"")</f>
        <v>2230</v>
      </c>
      <c r="L715">
        <f>IFERROR(VLOOKUP(CONCATENATE($C715,$D715,L$1,$E715),AuxFolhas!$A:$E,5,FALSE),"")</f>
        <v>2230</v>
      </c>
      <c r="M715">
        <f>IFERROR(VLOOKUP(CONCATENATE($C715,$D715,M$1,$E715),AuxFolhas!$A:$E,5,FALSE),"")</f>
        <v>2230</v>
      </c>
      <c r="N715">
        <f>IFERROR(VLOOKUP(CONCATENATE($C715,$D715,N$1,$E715),AuxFolhas!$A:$E,5,FALSE),"")</f>
        <v>2230</v>
      </c>
      <c r="O715">
        <f>IFERROR(VLOOKUP(CONCATENATE($C715,$D715,O$1,$E715),AuxFolhas!$A:$E,5,FALSE),"")</f>
        <v>2230</v>
      </c>
      <c r="P715">
        <f>IFERROR(VLOOKUP(CONCATENATE($C715,$D715,P$1,$E715),AuxFolhas!$A:$E,5,FALSE),"")</f>
        <v>2230</v>
      </c>
      <c r="Q715">
        <f>IFERROR(VLOOKUP(CONCATENATE($C715,$D715,Q$1,$E715),AuxFolhas!$A:$E,5,FALSE),"")</f>
        <v>2230</v>
      </c>
      <c r="R715">
        <f>IFERROR(VLOOKUP(CONCATENATE($C715,$D715,R$1,$E715),AuxFolhas!$A:$E,5,FALSE),"")</f>
        <v>2230</v>
      </c>
      <c r="S715">
        <f>IFERROR(VLOOKUP(CONCATENATE($C715,$D715,S$1,$E715),AuxFolhas!$A:$E,5,FALSE),"")</f>
        <v>2230</v>
      </c>
      <c r="T715">
        <f>IFERROR(VLOOKUP(CONCATENATE($C715,$D715,T$1,$E715),AuxFolhas!$A:$E,5,FALSE),"")</f>
        <v>2230</v>
      </c>
      <c r="U715">
        <f t="shared" si="47"/>
        <v>1</v>
      </c>
    </row>
    <row r="716" spans="1:21" hidden="1">
      <c r="A716" t="str">
        <f t="shared" si="45"/>
        <v>26.1-27</v>
      </c>
      <c r="B716">
        <f t="shared" si="46"/>
        <v>27</v>
      </c>
      <c r="C716">
        <v>26</v>
      </c>
      <c r="D716" t="s">
        <v>2457</v>
      </c>
      <c r="E716" t="s">
        <v>1114</v>
      </c>
      <c r="F716" t="s">
        <v>1163</v>
      </c>
      <c r="H716">
        <f t="shared" si="48"/>
        <v>22300</v>
      </c>
      <c r="I716" t="str">
        <f>IFERROR(VLOOKUP(CONCATENATE($C716,$D716,I$1,$E716),AuxFolhas!$A:$E,5,FALSE),"")</f>
        <v/>
      </c>
      <c r="J716" t="str">
        <f>IFERROR(VLOOKUP(CONCATENATE($C716,$D716,J$1,$E716),AuxFolhas!$A:$E,5,FALSE),"")</f>
        <v/>
      </c>
      <c r="K716">
        <f>IFERROR(VLOOKUP(CONCATENATE($C716,$D716,K$1,$E716),AuxFolhas!$A:$E,5,FALSE),"")</f>
        <v>2230</v>
      </c>
      <c r="L716">
        <f>IFERROR(VLOOKUP(CONCATENATE($C716,$D716,L$1,$E716),AuxFolhas!$A:$E,5,FALSE),"")</f>
        <v>2230</v>
      </c>
      <c r="M716">
        <f>IFERROR(VLOOKUP(CONCATENATE($C716,$D716,M$1,$E716),AuxFolhas!$A:$E,5,FALSE),"")</f>
        <v>2230</v>
      </c>
      <c r="N716">
        <f>IFERROR(VLOOKUP(CONCATENATE($C716,$D716,N$1,$E716),AuxFolhas!$A:$E,5,FALSE),"")</f>
        <v>2230</v>
      </c>
      <c r="O716">
        <f>IFERROR(VLOOKUP(CONCATENATE($C716,$D716,O$1,$E716),AuxFolhas!$A:$E,5,FALSE),"")</f>
        <v>2230</v>
      </c>
      <c r="P716">
        <f>IFERROR(VLOOKUP(CONCATENATE($C716,$D716,P$1,$E716),AuxFolhas!$A:$E,5,FALSE),"")</f>
        <v>2230</v>
      </c>
      <c r="Q716">
        <f>IFERROR(VLOOKUP(CONCATENATE($C716,$D716,Q$1,$E716),AuxFolhas!$A:$E,5,FALSE),"")</f>
        <v>2230</v>
      </c>
      <c r="R716">
        <f>IFERROR(VLOOKUP(CONCATENATE($C716,$D716,R$1,$E716),AuxFolhas!$A:$E,5,FALSE),"")</f>
        <v>2230</v>
      </c>
      <c r="S716">
        <f>IFERROR(VLOOKUP(CONCATENATE($C716,$D716,S$1,$E716),AuxFolhas!$A:$E,5,FALSE),"")</f>
        <v>2230</v>
      </c>
      <c r="T716">
        <f>IFERROR(VLOOKUP(CONCATENATE($C716,$D716,T$1,$E716),AuxFolhas!$A:$E,5,FALSE),"")</f>
        <v>2230</v>
      </c>
      <c r="U716">
        <f t="shared" si="47"/>
        <v>1</v>
      </c>
    </row>
    <row r="717" spans="1:21" hidden="1">
      <c r="A717" t="str">
        <f t="shared" si="45"/>
        <v>26.1-28</v>
      </c>
      <c r="B717">
        <f t="shared" si="46"/>
        <v>28</v>
      </c>
      <c r="C717">
        <v>26</v>
      </c>
      <c r="D717" t="s">
        <v>1583</v>
      </c>
      <c r="E717" t="s">
        <v>1114</v>
      </c>
      <c r="F717" t="s">
        <v>1163</v>
      </c>
      <c r="H717">
        <f t="shared" si="48"/>
        <v>15610</v>
      </c>
      <c r="I717">
        <f>IFERROR(VLOOKUP(CONCATENATE($C717,$D717,I$1,$E717),AuxFolhas!$A:$E,5,FALSE),"")</f>
        <v>2230</v>
      </c>
      <c r="J717">
        <f>IFERROR(VLOOKUP(CONCATENATE($C717,$D717,J$1,$E717),AuxFolhas!$A:$E,5,FALSE),"")</f>
        <v>2230</v>
      </c>
      <c r="K717" t="str">
        <f>IFERROR(VLOOKUP(CONCATENATE($C717,$D717,K$1,$E717),AuxFolhas!$A:$E,5,FALSE),"")</f>
        <v/>
      </c>
      <c r="L717" t="str">
        <f>IFERROR(VLOOKUP(CONCATENATE($C717,$D717,L$1,$E717),AuxFolhas!$A:$E,5,FALSE),"")</f>
        <v/>
      </c>
      <c r="M717" t="str">
        <f>IFERROR(VLOOKUP(CONCATENATE($C717,$D717,M$1,$E717),AuxFolhas!$A:$E,5,FALSE),"")</f>
        <v/>
      </c>
      <c r="N717" t="str">
        <f>IFERROR(VLOOKUP(CONCATENATE($C717,$D717,N$1,$E717),AuxFolhas!$A:$E,5,FALSE),"")</f>
        <v/>
      </c>
      <c r="O717" t="str">
        <f>IFERROR(VLOOKUP(CONCATENATE($C717,$D717,O$1,$E717),AuxFolhas!$A:$E,5,FALSE),"")</f>
        <v/>
      </c>
      <c r="P717">
        <f>IFERROR(VLOOKUP(CONCATENATE($C717,$D717,P$1,$E717),AuxFolhas!$A:$E,5,FALSE),"")</f>
        <v>2230</v>
      </c>
      <c r="Q717">
        <f>IFERROR(VLOOKUP(CONCATENATE($C717,$D717,Q$1,$E717),AuxFolhas!$A:$E,5,FALSE),"")</f>
        <v>2230</v>
      </c>
      <c r="R717">
        <f>IFERROR(VLOOKUP(CONCATENATE($C717,$D717,R$1,$E717),AuxFolhas!$A:$E,5,FALSE),"")</f>
        <v>2230</v>
      </c>
      <c r="S717">
        <f>IFERROR(VLOOKUP(CONCATENATE($C717,$D717,S$1,$E717),AuxFolhas!$A:$E,5,FALSE),"")</f>
        <v>2230</v>
      </c>
      <c r="T717">
        <f>IFERROR(VLOOKUP(CONCATENATE($C717,$D717,T$1,$E717),AuxFolhas!$A:$E,5,FALSE),"")</f>
        <v>2230</v>
      </c>
      <c r="U717">
        <f t="shared" si="47"/>
        <v>1</v>
      </c>
    </row>
    <row r="718" spans="1:21" hidden="1">
      <c r="A718" t="str">
        <f t="shared" si="45"/>
        <v>26.1-29</v>
      </c>
      <c r="B718">
        <f t="shared" si="46"/>
        <v>29</v>
      </c>
      <c r="C718">
        <v>26</v>
      </c>
      <c r="D718" t="s">
        <v>3231</v>
      </c>
      <c r="E718" t="s">
        <v>1114</v>
      </c>
      <c r="F718" t="s">
        <v>1163</v>
      </c>
      <c r="H718">
        <f t="shared" si="48"/>
        <v>6690</v>
      </c>
      <c r="I718" t="str">
        <f>IFERROR(VLOOKUP(CONCATENATE($C718,$D718,I$1,$E718),AuxFolhas!$A:$E,5,FALSE),"")</f>
        <v/>
      </c>
      <c r="J718" t="str">
        <f>IFERROR(VLOOKUP(CONCATENATE($C718,$D718,J$1,$E718),AuxFolhas!$A:$E,5,FALSE),"")</f>
        <v/>
      </c>
      <c r="K718" t="str">
        <f>IFERROR(VLOOKUP(CONCATENATE($C718,$D718,K$1,$E718),AuxFolhas!$A:$E,5,FALSE),"")</f>
        <v/>
      </c>
      <c r="L718" t="str">
        <f>IFERROR(VLOOKUP(CONCATENATE($C718,$D718,L$1,$E718),AuxFolhas!$A:$E,5,FALSE),"")</f>
        <v/>
      </c>
      <c r="M718" t="str">
        <f>IFERROR(VLOOKUP(CONCATENATE($C718,$D718,M$1,$E718),AuxFolhas!$A:$E,5,FALSE),"")</f>
        <v/>
      </c>
      <c r="N718" t="str">
        <f>IFERROR(VLOOKUP(CONCATENATE($C718,$D718,N$1,$E718),AuxFolhas!$A:$E,5,FALSE),"")</f>
        <v/>
      </c>
      <c r="O718" t="str">
        <f>IFERROR(VLOOKUP(CONCATENATE($C718,$D718,O$1,$E718),AuxFolhas!$A:$E,5,FALSE),"")</f>
        <v/>
      </c>
      <c r="P718" t="str">
        <f>IFERROR(VLOOKUP(CONCATENATE($C718,$D718,P$1,$E718),AuxFolhas!$A:$E,5,FALSE),"")</f>
        <v/>
      </c>
      <c r="Q718" t="str">
        <f>IFERROR(VLOOKUP(CONCATENATE($C718,$D718,Q$1,$E718),AuxFolhas!$A:$E,5,FALSE),"")</f>
        <v/>
      </c>
      <c r="R718">
        <f>IFERROR(VLOOKUP(CONCATENATE($C718,$D718,R$1,$E718),AuxFolhas!$A:$E,5,FALSE),"")</f>
        <v>2230</v>
      </c>
      <c r="S718">
        <f>IFERROR(VLOOKUP(CONCATENATE($C718,$D718,S$1,$E718),AuxFolhas!$A:$E,5,FALSE),"")</f>
        <v>2230</v>
      </c>
      <c r="T718">
        <f>IFERROR(VLOOKUP(CONCATENATE($C718,$D718,T$1,$E718),AuxFolhas!$A:$E,5,FALSE),"")</f>
        <v>2230</v>
      </c>
      <c r="U718">
        <f t="shared" si="47"/>
        <v>1</v>
      </c>
    </row>
    <row r="719" spans="1:21" hidden="1">
      <c r="A719" t="str">
        <f t="shared" si="45"/>
        <v>26.1-30</v>
      </c>
      <c r="B719">
        <f t="shared" si="46"/>
        <v>30</v>
      </c>
      <c r="C719">
        <v>26</v>
      </c>
      <c r="D719" t="s">
        <v>1584</v>
      </c>
      <c r="E719" t="s">
        <v>1114</v>
      </c>
      <c r="F719" t="s">
        <v>1163</v>
      </c>
      <c r="H719">
        <f t="shared" si="48"/>
        <v>24530</v>
      </c>
      <c r="I719">
        <f>IFERROR(VLOOKUP(CONCATENATE($C719,$D719,I$1,$E719),AuxFolhas!$A:$E,5,FALSE),"")</f>
        <v>2230</v>
      </c>
      <c r="J719">
        <f>IFERROR(VLOOKUP(CONCATENATE($C719,$D719,J$1,$E719),AuxFolhas!$A:$E,5,FALSE),"")</f>
        <v>2230</v>
      </c>
      <c r="K719">
        <f>IFERROR(VLOOKUP(CONCATENATE($C719,$D719,K$1,$E719),AuxFolhas!$A:$E,5,FALSE),"")</f>
        <v>2230</v>
      </c>
      <c r="L719">
        <f>IFERROR(VLOOKUP(CONCATENATE($C719,$D719,L$1,$E719),AuxFolhas!$A:$E,5,FALSE),"")</f>
        <v>2230</v>
      </c>
      <c r="M719">
        <f>IFERROR(VLOOKUP(CONCATENATE($C719,$D719,M$1,$E719),AuxFolhas!$A:$E,5,FALSE),"")</f>
        <v>2230</v>
      </c>
      <c r="N719">
        <f>IFERROR(VLOOKUP(CONCATENATE($C719,$D719,N$1,$E719),AuxFolhas!$A:$E,5,FALSE),"")</f>
        <v>2230</v>
      </c>
      <c r="O719">
        <f>IFERROR(VLOOKUP(CONCATENATE($C719,$D719,O$1,$E719),AuxFolhas!$A:$E,5,FALSE),"")</f>
        <v>2230</v>
      </c>
      <c r="P719">
        <f>IFERROR(VLOOKUP(CONCATENATE($C719,$D719,P$1,$E719),AuxFolhas!$A:$E,5,FALSE),"")</f>
        <v>2230</v>
      </c>
      <c r="Q719">
        <f>IFERROR(VLOOKUP(CONCATENATE($C719,$D719,Q$1,$E719),AuxFolhas!$A:$E,5,FALSE),"")</f>
        <v>2230</v>
      </c>
      <c r="R719">
        <f>IFERROR(VLOOKUP(CONCATENATE($C719,$D719,R$1,$E719),AuxFolhas!$A:$E,5,FALSE),"")</f>
        <v>2230</v>
      </c>
      <c r="S719">
        <f>IFERROR(VLOOKUP(CONCATENATE($C719,$D719,S$1,$E719),AuxFolhas!$A:$E,5,FALSE),"")</f>
        <v>2230</v>
      </c>
      <c r="T719" t="str">
        <f>IFERROR(VLOOKUP(CONCATENATE($C719,$D719,T$1,$E719),AuxFolhas!$A:$E,5,FALSE),"")</f>
        <v/>
      </c>
      <c r="U719">
        <f t="shared" si="47"/>
        <v>1</v>
      </c>
    </row>
    <row r="720" spans="1:21" hidden="1">
      <c r="A720" t="str">
        <f t="shared" si="45"/>
        <v>26.1-31</v>
      </c>
      <c r="B720">
        <f t="shared" si="46"/>
        <v>31</v>
      </c>
      <c r="C720">
        <v>26</v>
      </c>
      <c r="D720" t="s">
        <v>1570</v>
      </c>
      <c r="E720" t="s">
        <v>1162</v>
      </c>
      <c r="F720" t="s">
        <v>1163</v>
      </c>
      <c r="H720">
        <f t="shared" si="48"/>
        <v>39360</v>
      </c>
      <c r="I720">
        <f>IFERROR(VLOOKUP(CONCATENATE($C720,$D720,I$1,$E720),AuxFolhas!$A:$E,5,FALSE),"")</f>
        <v>3280</v>
      </c>
      <c r="J720">
        <f>IFERROR(VLOOKUP(CONCATENATE($C720,$D720,J$1,$E720),AuxFolhas!$A:$E,5,FALSE),"")</f>
        <v>3280</v>
      </c>
      <c r="K720">
        <f>IFERROR(VLOOKUP(CONCATENATE($C720,$D720,K$1,$E720),AuxFolhas!$A:$E,5,FALSE),"")</f>
        <v>3280</v>
      </c>
      <c r="L720">
        <f>IFERROR(VLOOKUP(CONCATENATE($C720,$D720,L$1,$E720),AuxFolhas!$A:$E,5,FALSE),"")</f>
        <v>3280</v>
      </c>
      <c r="M720">
        <f>IFERROR(VLOOKUP(CONCATENATE($C720,$D720,M$1,$E720),AuxFolhas!$A:$E,5,FALSE),"")</f>
        <v>3280</v>
      </c>
      <c r="N720">
        <f>IFERROR(VLOOKUP(CONCATENATE($C720,$D720,N$1,$E720),AuxFolhas!$A:$E,5,FALSE),"")</f>
        <v>3280</v>
      </c>
      <c r="O720">
        <f>IFERROR(VLOOKUP(CONCATENATE($C720,$D720,O$1,$E720),AuxFolhas!$A:$E,5,FALSE),"")</f>
        <v>3280</v>
      </c>
      <c r="P720">
        <f>IFERROR(VLOOKUP(CONCATENATE($C720,$D720,P$1,$E720),AuxFolhas!$A:$E,5,FALSE),"")</f>
        <v>3280</v>
      </c>
      <c r="Q720">
        <f>IFERROR(VLOOKUP(CONCATENATE($C720,$D720,Q$1,$E720),AuxFolhas!$A:$E,5,FALSE),"")</f>
        <v>3280</v>
      </c>
      <c r="R720">
        <f>IFERROR(VLOOKUP(CONCATENATE($C720,$D720,R$1,$E720),AuxFolhas!$A:$E,5,FALSE),"")</f>
        <v>3280</v>
      </c>
      <c r="S720">
        <f>IFERROR(VLOOKUP(CONCATENATE($C720,$D720,S$1,$E720),AuxFolhas!$A:$E,5,FALSE),"")</f>
        <v>3280</v>
      </c>
      <c r="T720">
        <f>IFERROR(VLOOKUP(CONCATENATE($C720,$D720,T$1,$E720),AuxFolhas!$A:$E,5,FALSE),"")</f>
        <v>3280</v>
      </c>
      <c r="U720">
        <f t="shared" si="47"/>
        <v>1</v>
      </c>
    </row>
    <row r="721" spans="1:21" hidden="1">
      <c r="A721" t="str">
        <f t="shared" si="45"/>
        <v>26.1-32</v>
      </c>
      <c r="B721">
        <f t="shared" si="46"/>
        <v>32</v>
      </c>
      <c r="C721">
        <v>26</v>
      </c>
      <c r="D721" t="s">
        <v>3227</v>
      </c>
      <c r="E721" t="s">
        <v>1162</v>
      </c>
      <c r="F721" t="s">
        <v>1163</v>
      </c>
      <c r="H721">
        <f t="shared" si="48"/>
        <v>3280</v>
      </c>
      <c r="I721" t="str">
        <f>IFERROR(VLOOKUP(CONCATENATE($C721,$D721,I$1,$E721),AuxFolhas!$A:$E,5,FALSE),"")</f>
        <v/>
      </c>
      <c r="J721" t="str">
        <f>IFERROR(VLOOKUP(CONCATENATE($C721,$D721,J$1,$E721),AuxFolhas!$A:$E,5,FALSE),"")</f>
        <v/>
      </c>
      <c r="K721" t="str">
        <f>IFERROR(VLOOKUP(CONCATENATE($C721,$D721,K$1,$E721),AuxFolhas!$A:$E,5,FALSE),"")</f>
        <v/>
      </c>
      <c r="L721" t="str">
        <f>IFERROR(VLOOKUP(CONCATENATE($C721,$D721,L$1,$E721),AuxFolhas!$A:$E,5,FALSE),"")</f>
        <v/>
      </c>
      <c r="M721" t="str">
        <f>IFERROR(VLOOKUP(CONCATENATE($C721,$D721,M$1,$E721),AuxFolhas!$A:$E,5,FALSE),"")</f>
        <v/>
      </c>
      <c r="N721" t="str">
        <f>IFERROR(VLOOKUP(CONCATENATE($C721,$D721,N$1,$E721),AuxFolhas!$A:$E,5,FALSE),"")</f>
        <v/>
      </c>
      <c r="O721" t="str">
        <f>IFERROR(VLOOKUP(CONCATENATE($C721,$D721,O$1,$E721),AuxFolhas!$A:$E,5,FALSE),"")</f>
        <v/>
      </c>
      <c r="P721" t="str">
        <f>IFERROR(VLOOKUP(CONCATENATE($C721,$D721,P$1,$E721),AuxFolhas!$A:$E,5,FALSE),"")</f>
        <v/>
      </c>
      <c r="Q721" t="str">
        <f>IFERROR(VLOOKUP(CONCATENATE($C721,$D721,Q$1,$E721),AuxFolhas!$A:$E,5,FALSE),"")</f>
        <v/>
      </c>
      <c r="R721">
        <f>IFERROR(VLOOKUP(CONCATENATE($C721,$D721,R$1,$E721),AuxFolhas!$A:$E,5,FALSE),"")</f>
        <v>3280</v>
      </c>
      <c r="S721" t="str">
        <f>IFERROR(VLOOKUP(CONCATENATE($C721,$D721,S$1,$E721),AuxFolhas!$A:$E,5,FALSE),"")</f>
        <v/>
      </c>
      <c r="T721" t="str">
        <f>IFERROR(VLOOKUP(CONCATENATE($C721,$D721,T$1,$E721),AuxFolhas!$A:$E,5,FALSE),"")</f>
        <v/>
      </c>
      <c r="U721">
        <f t="shared" si="47"/>
        <v>1</v>
      </c>
    </row>
    <row r="722" spans="1:21" hidden="1">
      <c r="A722" t="str">
        <f t="shared" si="45"/>
        <v>26.1-33</v>
      </c>
      <c r="B722">
        <f t="shared" si="46"/>
        <v>33</v>
      </c>
      <c r="C722">
        <v>26</v>
      </c>
      <c r="D722" t="s">
        <v>1571</v>
      </c>
      <c r="E722" t="s">
        <v>1162</v>
      </c>
      <c r="F722" t="s">
        <v>1163</v>
      </c>
      <c r="H722">
        <f t="shared" si="48"/>
        <v>22960</v>
      </c>
      <c r="I722">
        <f>IFERROR(VLOOKUP(CONCATENATE($C722,$D722,I$1,$E722),AuxFolhas!$A:$E,5,FALSE),"")</f>
        <v>3280</v>
      </c>
      <c r="J722">
        <f>IFERROR(VLOOKUP(CONCATENATE($C722,$D722,J$1,$E722),AuxFolhas!$A:$E,5,FALSE),"")</f>
        <v>3280</v>
      </c>
      <c r="K722">
        <f>IFERROR(VLOOKUP(CONCATENATE($C722,$D722,K$1,$E722),AuxFolhas!$A:$E,5,FALSE),"")</f>
        <v>3280</v>
      </c>
      <c r="L722">
        <f>IFERROR(VLOOKUP(CONCATENATE($C722,$D722,L$1,$E722),AuxFolhas!$A:$E,5,FALSE),"")</f>
        <v>3280</v>
      </c>
      <c r="M722">
        <f>IFERROR(VLOOKUP(CONCATENATE($C722,$D722,M$1,$E722),AuxFolhas!$A:$E,5,FALSE),"")</f>
        <v>3280</v>
      </c>
      <c r="N722">
        <f>IFERROR(VLOOKUP(CONCATENATE($C722,$D722,N$1,$E722),AuxFolhas!$A:$E,5,FALSE),"")</f>
        <v>3280</v>
      </c>
      <c r="O722">
        <f>IFERROR(VLOOKUP(CONCATENATE($C722,$D722,O$1,$E722),AuxFolhas!$A:$E,5,FALSE),"")</f>
        <v>3280</v>
      </c>
      <c r="P722" t="str">
        <f>IFERROR(VLOOKUP(CONCATENATE($C722,$D722,P$1,$E722),AuxFolhas!$A:$E,5,FALSE),"")</f>
        <v/>
      </c>
      <c r="Q722" t="str">
        <f>IFERROR(VLOOKUP(CONCATENATE($C722,$D722,Q$1,$E722),AuxFolhas!$A:$E,5,FALSE),"")</f>
        <v/>
      </c>
      <c r="R722" t="str">
        <f>IFERROR(VLOOKUP(CONCATENATE($C722,$D722,R$1,$E722),AuxFolhas!$A:$E,5,FALSE),"")</f>
        <v/>
      </c>
      <c r="S722" t="str">
        <f>IFERROR(VLOOKUP(CONCATENATE($C722,$D722,S$1,$E722),AuxFolhas!$A:$E,5,FALSE),"")</f>
        <v/>
      </c>
      <c r="T722" t="str">
        <f>IFERROR(VLOOKUP(CONCATENATE($C722,$D722,T$1,$E722),AuxFolhas!$A:$E,5,FALSE),"")</f>
        <v/>
      </c>
      <c r="U722">
        <f t="shared" si="47"/>
        <v>1</v>
      </c>
    </row>
    <row r="723" spans="1:21" hidden="1">
      <c r="A723" t="str">
        <f t="shared" si="45"/>
        <v>26.1-34</v>
      </c>
      <c r="B723">
        <f t="shared" si="46"/>
        <v>34</v>
      </c>
      <c r="C723">
        <v>26</v>
      </c>
      <c r="D723" t="s">
        <v>2183</v>
      </c>
      <c r="E723" t="s">
        <v>1162</v>
      </c>
      <c r="F723" t="s">
        <v>1163</v>
      </c>
      <c r="H723">
        <f t="shared" si="48"/>
        <v>39360</v>
      </c>
      <c r="I723">
        <f>IFERROR(VLOOKUP(CONCATENATE($C723,$D723,I$1,$E723),AuxFolhas!$A:$E,5,FALSE),"")</f>
        <v>3280</v>
      </c>
      <c r="J723">
        <f>IFERROR(VLOOKUP(CONCATENATE($C723,$D723,J$1,$E723),AuxFolhas!$A:$E,5,FALSE),"")</f>
        <v>3280</v>
      </c>
      <c r="K723">
        <f>IFERROR(VLOOKUP(CONCATENATE($C723,$D723,K$1,$E723),AuxFolhas!$A:$E,5,FALSE),"")</f>
        <v>3280</v>
      </c>
      <c r="L723">
        <f>IFERROR(VLOOKUP(CONCATENATE($C723,$D723,L$1,$E723),AuxFolhas!$A:$E,5,FALSE),"")</f>
        <v>3280</v>
      </c>
      <c r="M723">
        <f>IFERROR(VLOOKUP(CONCATENATE($C723,$D723,M$1,$E723),AuxFolhas!$A:$E,5,FALSE),"")</f>
        <v>3280</v>
      </c>
      <c r="N723">
        <f>IFERROR(VLOOKUP(CONCATENATE($C723,$D723,N$1,$E723),AuxFolhas!$A:$E,5,FALSE),"")</f>
        <v>3280</v>
      </c>
      <c r="O723">
        <f>IFERROR(VLOOKUP(CONCATENATE($C723,$D723,O$1,$E723),AuxFolhas!$A:$E,5,FALSE),"")</f>
        <v>3280</v>
      </c>
      <c r="P723">
        <f>IFERROR(VLOOKUP(CONCATENATE($C723,$D723,P$1,$E723),AuxFolhas!$A:$E,5,FALSE),"")</f>
        <v>3280</v>
      </c>
      <c r="Q723">
        <f>IFERROR(VLOOKUP(CONCATENATE($C723,$D723,Q$1,$E723),AuxFolhas!$A:$E,5,FALSE),"")</f>
        <v>3280</v>
      </c>
      <c r="R723">
        <f>IFERROR(VLOOKUP(CONCATENATE($C723,$D723,R$1,$E723),AuxFolhas!$A:$E,5,FALSE),"")</f>
        <v>3280</v>
      </c>
      <c r="S723">
        <f>IFERROR(VLOOKUP(CONCATENATE($C723,$D723,S$1,$E723),AuxFolhas!$A:$E,5,FALSE),"")</f>
        <v>3280</v>
      </c>
      <c r="T723">
        <f>IFERROR(VLOOKUP(CONCATENATE($C723,$D723,T$1,$E723),AuxFolhas!$A:$E,5,FALSE),"")</f>
        <v>3280</v>
      </c>
      <c r="U723">
        <f t="shared" si="47"/>
        <v>1</v>
      </c>
    </row>
    <row r="724" spans="1:21" hidden="1">
      <c r="A724" t="str">
        <f t="shared" si="45"/>
        <v>26.1-35</v>
      </c>
      <c r="B724">
        <f t="shared" si="46"/>
        <v>35</v>
      </c>
      <c r="C724">
        <v>26</v>
      </c>
      <c r="D724" t="s">
        <v>2458</v>
      </c>
      <c r="E724" t="s">
        <v>1165</v>
      </c>
      <c r="F724" t="s">
        <v>1163</v>
      </c>
      <c r="H724">
        <f t="shared" si="48"/>
        <v>54990</v>
      </c>
      <c r="I724" t="str">
        <f>IFERROR(VLOOKUP(CONCATENATE($C724,$D724,I$1,$E724),AuxFolhas!$A:$E,5,FALSE),"")</f>
        <v/>
      </c>
      <c r="J724" t="str">
        <f>IFERROR(VLOOKUP(CONCATENATE($C724,$D724,J$1,$E724),AuxFolhas!$A:$E,5,FALSE),"")</f>
        <v/>
      </c>
      <c r="K724" t="str">
        <f>IFERROR(VLOOKUP(CONCATENATE($C724,$D724,K$1,$E724),AuxFolhas!$A:$E,5,FALSE),"")</f>
        <v/>
      </c>
      <c r="L724">
        <f>IFERROR(VLOOKUP(CONCATENATE($C724,$D724,L$1,$E724),AuxFolhas!$A:$E,5,FALSE),"")</f>
        <v>6110</v>
      </c>
      <c r="M724">
        <f>IFERROR(VLOOKUP(CONCATENATE($C724,$D724,M$1,$E724),AuxFolhas!$A:$E,5,FALSE),"")</f>
        <v>6110</v>
      </c>
      <c r="N724">
        <f>IFERROR(VLOOKUP(CONCATENATE($C724,$D724,N$1,$E724),AuxFolhas!$A:$E,5,FALSE),"")</f>
        <v>6110</v>
      </c>
      <c r="O724">
        <f>IFERROR(VLOOKUP(CONCATENATE($C724,$D724,O$1,$E724),AuxFolhas!$A:$E,5,FALSE),"")</f>
        <v>6110</v>
      </c>
      <c r="P724">
        <f>IFERROR(VLOOKUP(CONCATENATE($C724,$D724,P$1,$E724),AuxFolhas!$A:$E,5,FALSE),"")</f>
        <v>6110</v>
      </c>
      <c r="Q724">
        <f>IFERROR(VLOOKUP(CONCATENATE($C724,$D724,Q$1,$E724),AuxFolhas!$A:$E,5,FALSE),"")</f>
        <v>6110</v>
      </c>
      <c r="R724">
        <f>IFERROR(VLOOKUP(CONCATENATE($C724,$D724,R$1,$E724),AuxFolhas!$A:$E,5,FALSE),"")</f>
        <v>6110</v>
      </c>
      <c r="S724">
        <f>IFERROR(VLOOKUP(CONCATENATE($C724,$D724,S$1,$E724),AuxFolhas!$A:$E,5,FALSE),"")</f>
        <v>6110</v>
      </c>
      <c r="T724">
        <f>IFERROR(VLOOKUP(CONCATENATE($C724,$D724,T$1,$E724),AuxFolhas!$A:$E,5,FALSE),"")</f>
        <v>6110</v>
      </c>
      <c r="U724">
        <f t="shared" si="47"/>
        <v>1</v>
      </c>
    </row>
    <row r="725" spans="1:21" hidden="1">
      <c r="A725" t="str">
        <f t="shared" si="45"/>
        <v>26.1-36</v>
      </c>
      <c r="B725">
        <f t="shared" si="46"/>
        <v>36</v>
      </c>
      <c r="C725">
        <v>26</v>
      </c>
      <c r="D725" t="s">
        <v>1568</v>
      </c>
      <c r="E725" t="s">
        <v>1117</v>
      </c>
      <c r="F725" t="s">
        <v>1159</v>
      </c>
      <c r="H725">
        <f t="shared" si="48"/>
        <v>9840</v>
      </c>
      <c r="I725">
        <f>IFERROR(VLOOKUP(CONCATENATE($C725,$D725,I$1,$E725),AuxFolhas!$A:$E,5,FALSE),"")</f>
        <v>820</v>
      </c>
      <c r="J725">
        <f>IFERROR(VLOOKUP(CONCATENATE($C725,$D725,J$1,$E725),AuxFolhas!$A:$E,5,FALSE),"")</f>
        <v>820</v>
      </c>
      <c r="K725">
        <f>IFERROR(VLOOKUP(CONCATENATE($C725,$D725,K$1,$E725),AuxFolhas!$A:$E,5,FALSE),"")</f>
        <v>820</v>
      </c>
      <c r="L725">
        <f>IFERROR(VLOOKUP(CONCATENATE($C725,$D725,L$1,$E725),AuxFolhas!$A:$E,5,FALSE),"")</f>
        <v>820</v>
      </c>
      <c r="M725">
        <f>IFERROR(VLOOKUP(CONCATENATE($C725,$D725,M$1,$E725),AuxFolhas!$A:$E,5,FALSE),"")</f>
        <v>820</v>
      </c>
      <c r="N725">
        <f>IFERROR(VLOOKUP(CONCATENATE($C725,$D725,N$1,$E725),AuxFolhas!$A:$E,5,FALSE),"")</f>
        <v>820</v>
      </c>
      <c r="O725">
        <f>IFERROR(VLOOKUP(CONCATENATE($C725,$D725,O$1,$E725),AuxFolhas!$A:$E,5,FALSE),"")</f>
        <v>820</v>
      </c>
      <c r="P725">
        <f>IFERROR(VLOOKUP(CONCATENATE($C725,$D725,P$1,$E725),AuxFolhas!$A:$E,5,FALSE),"")</f>
        <v>820</v>
      </c>
      <c r="Q725">
        <f>IFERROR(VLOOKUP(CONCATENATE($C725,$D725,Q$1,$E725),AuxFolhas!$A:$E,5,FALSE),"")</f>
        <v>820</v>
      </c>
      <c r="R725">
        <f>IFERROR(VLOOKUP(CONCATENATE($C725,$D725,R$1,$E725),AuxFolhas!$A:$E,5,FALSE),"")</f>
        <v>820</v>
      </c>
      <c r="S725">
        <f>IFERROR(VLOOKUP(CONCATENATE($C725,$D725,S$1,$E725),AuxFolhas!$A:$E,5,FALSE),"")</f>
        <v>820</v>
      </c>
      <c r="T725">
        <f>IFERROR(VLOOKUP(CONCATENATE($C725,$D725,T$1,$E725),AuxFolhas!$A:$E,5,FALSE),"")</f>
        <v>820</v>
      </c>
      <c r="U725">
        <f t="shared" si="47"/>
        <v>1</v>
      </c>
    </row>
    <row r="726" spans="1:21" hidden="1">
      <c r="A726" t="str">
        <f t="shared" si="45"/>
        <v>26.1-37</v>
      </c>
      <c r="B726">
        <f t="shared" si="46"/>
        <v>37</v>
      </c>
      <c r="C726">
        <v>26</v>
      </c>
      <c r="D726" t="s">
        <v>1585</v>
      </c>
      <c r="E726" t="s">
        <v>1115</v>
      </c>
      <c r="F726" t="s">
        <v>1159</v>
      </c>
      <c r="H726">
        <f t="shared" si="48"/>
        <v>93000</v>
      </c>
      <c r="I726">
        <f>IFERROR(VLOOKUP(CONCATENATE($C726,$D726,I$1,$E726),AuxFolhas!$A:$E,5,FALSE),"")</f>
        <v>7750</v>
      </c>
      <c r="J726">
        <f>IFERROR(VLOOKUP(CONCATENATE($C726,$D726,J$1,$E726),AuxFolhas!$A:$E,5,FALSE),"")</f>
        <v>7750</v>
      </c>
      <c r="K726">
        <f>IFERROR(VLOOKUP(CONCATENATE($C726,$D726,K$1,$E726),AuxFolhas!$A:$E,5,FALSE),"")</f>
        <v>7750</v>
      </c>
      <c r="L726">
        <f>IFERROR(VLOOKUP(CONCATENATE($C726,$D726,L$1,$E726),AuxFolhas!$A:$E,5,FALSE),"")</f>
        <v>7750</v>
      </c>
      <c r="M726">
        <f>IFERROR(VLOOKUP(CONCATENATE($C726,$D726,M$1,$E726),AuxFolhas!$A:$E,5,FALSE),"")</f>
        <v>7750</v>
      </c>
      <c r="N726">
        <f>IFERROR(VLOOKUP(CONCATENATE($C726,$D726,N$1,$E726),AuxFolhas!$A:$E,5,FALSE),"")</f>
        <v>7750</v>
      </c>
      <c r="O726">
        <f>IFERROR(VLOOKUP(CONCATENATE($C726,$D726,O$1,$E726),AuxFolhas!$A:$E,5,FALSE),"")</f>
        <v>7750</v>
      </c>
      <c r="P726">
        <f>IFERROR(VLOOKUP(CONCATENATE($C726,$D726,P$1,$E726),AuxFolhas!$A:$E,5,FALSE),"")</f>
        <v>7750</v>
      </c>
      <c r="Q726">
        <f>IFERROR(VLOOKUP(CONCATENATE($C726,$D726,Q$1,$E726),AuxFolhas!$A:$E,5,FALSE),"")</f>
        <v>7750</v>
      </c>
      <c r="R726">
        <f>IFERROR(VLOOKUP(CONCATENATE($C726,$D726,R$1,$E726),AuxFolhas!$A:$E,5,FALSE),"")</f>
        <v>7750</v>
      </c>
      <c r="S726">
        <f>IFERROR(VLOOKUP(CONCATENATE($C726,$D726,S$1,$E726),AuxFolhas!$A:$E,5,FALSE),"")</f>
        <v>7750</v>
      </c>
      <c r="T726">
        <f>IFERROR(VLOOKUP(CONCATENATE($C726,$D726,T$1,$E726),AuxFolhas!$A:$E,5,FALSE),"")</f>
        <v>7750</v>
      </c>
      <c r="U726">
        <f t="shared" si="47"/>
        <v>1</v>
      </c>
    </row>
    <row r="727" spans="1:21">
      <c r="A727" t="str">
        <f t="shared" si="45"/>
        <v>26.1-38</v>
      </c>
      <c r="B727">
        <f t="shared" si="46"/>
        <v>38</v>
      </c>
      <c r="C727">
        <v>26</v>
      </c>
      <c r="D727" t="s">
        <v>1569</v>
      </c>
      <c r="E727" t="s">
        <v>1113</v>
      </c>
      <c r="F727" t="s">
        <v>1159</v>
      </c>
      <c r="H727">
        <f t="shared" si="48"/>
        <v>33600</v>
      </c>
      <c r="I727">
        <f>IFERROR(VLOOKUP(CONCATENATE($C727,$D727,I$1,$E727),AuxFolhas!$A:$E,5,FALSE),"")</f>
        <v>2800</v>
      </c>
      <c r="J727">
        <f>IFERROR(VLOOKUP(CONCATENATE($C727,$D727,J$1,$E727),AuxFolhas!$A:$E,5,FALSE),"")</f>
        <v>2800</v>
      </c>
      <c r="K727">
        <f>IFERROR(VLOOKUP(CONCATENATE($C727,$D727,K$1,$E727),AuxFolhas!$A:$E,5,FALSE),"")</f>
        <v>2800</v>
      </c>
      <c r="L727">
        <f>IFERROR(VLOOKUP(CONCATENATE($C727,$D727,L$1,$E727),AuxFolhas!$A:$E,5,FALSE),"")</f>
        <v>2800</v>
      </c>
      <c r="M727">
        <f>IFERROR(VLOOKUP(CONCATENATE($C727,$D727,M$1,$E727),AuxFolhas!$A:$E,5,FALSE),"")</f>
        <v>2800</v>
      </c>
      <c r="N727">
        <f>IFERROR(VLOOKUP(CONCATENATE($C727,$D727,N$1,$E727),AuxFolhas!$A:$E,5,FALSE),"")</f>
        <v>2800</v>
      </c>
      <c r="O727">
        <f>IFERROR(VLOOKUP(CONCATENATE($C727,$D727,O$1,$E727),AuxFolhas!$A:$E,5,FALSE),"")</f>
        <v>2800</v>
      </c>
      <c r="P727">
        <f>IFERROR(VLOOKUP(CONCATENATE($C727,$D727,P$1,$E727),AuxFolhas!$A:$E,5,FALSE),"")</f>
        <v>2800</v>
      </c>
      <c r="Q727">
        <f>IFERROR(VLOOKUP(CONCATENATE($C727,$D727,Q$1,$E727),AuxFolhas!$A:$E,5,FALSE),"")</f>
        <v>2800</v>
      </c>
      <c r="R727">
        <f>IFERROR(VLOOKUP(CONCATENATE($C727,$D727,R$1,$E727),AuxFolhas!$A:$E,5,FALSE),"")</f>
        <v>2800</v>
      </c>
      <c r="S727">
        <f>IFERROR(VLOOKUP(CONCATENATE($C727,$D727,S$1,$E727),AuxFolhas!$A:$E,5,FALSE),"")</f>
        <v>2800</v>
      </c>
      <c r="T727">
        <f>IFERROR(VLOOKUP(CONCATENATE($C727,$D727,T$1,$E727),AuxFolhas!$A:$E,5,FALSE),"")</f>
        <v>2800</v>
      </c>
      <c r="U727">
        <f t="shared" si="47"/>
        <v>1</v>
      </c>
    </row>
    <row r="728" spans="1:21" hidden="1">
      <c r="A728" t="str">
        <f t="shared" si="45"/>
        <v>27.1-1</v>
      </c>
      <c r="B728">
        <f t="shared" si="46"/>
        <v>1</v>
      </c>
      <c r="C728">
        <v>27</v>
      </c>
      <c r="D728" t="s">
        <v>1589</v>
      </c>
      <c r="E728" t="s">
        <v>1112</v>
      </c>
      <c r="F728" t="s">
        <v>1163</v>
      </c>
      <c r="H728">
        <f t="shared" si="48"/>
        <v>600</v>
      </c>
      <c r="I728">
        <f>IFERROR(VLOOKUP(CONCATENATE($C728,$D728,I$1,$E728),AuxFolhas!$A:$E,5,FALSE),"")</f>
        <v>600</v>
      </c>
      <c r="J728" t="str">
        <f>IFERROR(VLOOKUP(CONCATENATE($C728,$D728,J$1,$E728),AuxFolhas!$A:$E,5,FALSE),"")</f>
        <v/>
      </c>
      <c r="K728" t="str">
        <f>IFERROR(VLOOKUP(CONCATENATE($C728,$D728,K$1,$E728),AuxFolhas!$A:$E,5,FALSE),"")</f>
        <v/>
      </c>
      <c r="L728" t="str">
        <f>IFERROR(VLOOKUP(CONCATENATE($C728,$D728,L$1,$E728),AuxFolhas!$A:$E,5,FALSE),"")</f>
        <v/>
      </c>
      <c r="M728" t="str">
        <f>IFERROR(VLOOKUP(CONCATENATE($C728,$D728,M$1,$E728),AuxFolhas!$A:$E,5,FALSE),"")</f>
        <v/>
      </c>
      <c r="N728" t="str">
        <f>IFERROR(VLOOKUP(CONCATENATE($C728,$D728,N$1,$E728),AuxFolhas!$A:$E,5,FALSE),"")</f>
        <v/>
      </c>
      <c r="O728" t="str">
        <f>IFERROR(VLOOKUP(CONCATENATE($C728,$D728,O$1,$E728),AuxFolhas!$A:$E,5,FALSE),"")</f>
        <v/>
      </c>
      <c r="P728" t="str">
        <f>IFERROR(VLOOKUP(CONCATENATE($C728,$D728,P$1,$E728),AuxFolhas!$A:$E,5,FALSE),"")</f>
        <v/>
      </c>
      <c r="Q728" t="str">
        <f>IFERROR(VLOOKUP(CONCATENATE($C728,$D728,Q$1,$E728),AuxFolhas!$A:$E,5,FALSE),"")</f>
        <v/>
      </c>
      <c r="R728" t="str">
        <f>IFERROR(VLOOKUP(CONCATENATE($C728,$D728,R$1,$E728),AuxFolhas!$A:$E,5,FALSE),"")</f>
        <v/>
      </c>
      <c r="S728" t="str">
        <f>IFERROR(VLOOKUP(CONCATENATE($C728,$D728,S$1,$E728),AuxFolhas!$A:$E,5,FALSE),"")</f>
        <v/>
      </c>
      <c r="T728" t="str">
        <f>IFERROR(VLOOKUP(CONCATENATE($C728,$D728,T$1,$E728),AuxFolhas!$A:$E,5,FALSE),"")</f>
        <v/>
      </c>
      <c r="U728">
        <f t="shared" si="47"/>
        <v>1</v>
      </c>
    </row>
    <row r="729" spans="1:21" hidden="1">
      <c r="A729" t="str">
        <f t="shared" si="45"/>
        <v>27.1-2</v>
      </c>
      <c r="B729">
        <f t="shared" si="46"/>
        <v>2</v>
      </c>
      <c r="C729">
        <v>27</v>
      </c>
      <c r="D729" t="s">
        <v>2774</v>
      </c>
      <c r="E729" t="s">
        <v>1112</v>
      </c>
      <c r="F729" t="s">
        <v>1163</v>
      </c>
      <c r="H729">
        <f t="shared" si="48"/>
        <v>3600</v>
      </c>
      <c r="I729" t="str">
        <f>IFERROR(VLOOKUP(CONCATENATE($C729,$D729,I$1,$E729),AuxFolhas!$A:$E,5,FALSE),"")</f>
        <v/>
      </c>
      <c r="J729" t="str">
        <f>IFERROR(VLOOKUP(CONCATENATE($C729,$D729,J$1,$E729),AuxFolhas!$A:$E,5,FALSE),"")</f>
        <v/>
      </c>
      <c r="K729" t="str">
        <f>IFERROR(VLOOKUP(CONCATENATE($C729,$D729,K$1,$E729),AuxFolhas!$A:$E,5,FALSE),"")</f>
        <v/>
      </c>
      <c r="L729" t="str">
        <f>IFERROR(VLOOKUP(CONCATENATE($C729,$D729,L$1,$E729),AuxFolhas!$A:$E,5,FALSE),"")</f>
        <v/>
      </c>
      <c r="M729" t="str">
        <f>IFERROR(VLOOKUP(CONCATENATE($C729,$D729,M$1,$E729),AuxFolhas!$A:$E,5,FALSE),"")</f>
        <v/>
      </c>
      <c r="N729" t="str">
        <f>IFERROR(VLOOKUP(CONCATENATE($C729,$D729,N$1,$E729),AuxFolhas!$A:$E,5,FALSE),"")</f>
        <v/>
      </c>
      <c r="O729">
        <f>IFERROR(VLOOKUP(CONCATENATE($C729,$D729,O$1,$E729),AuxFolhas!$A:$E,5,FALSE),"")</f>
        <v>600</v>
      </c>
      <c r="P729">
        <f>IFERROR(VLOOKUP(CONCATENATE($C729,$D729,P$1,$E729),AuxFolhas!$A:$E,5,FALSE),"")</f>
        <v>600</v>
      </c>
      <c r="Q729">
        <f>IFERROR(VLOOKUP(CONCATENATE($C729,$D729,Q$1,$E729),AuxFolhas!$A:$E,5,FALSE),"")</f>
        <v>600</v>
      </c>
      <c r="R729">
        <f>IFERROR(VLOOKUP(CONCATENATE($C729,$D729,R$1,$E729),AuxFolhas!$A:$E,5,FALSE),"")</f>
        <v>600</v>
      </c>
      <c r="S729">
        <f>IFERROR(VLOOKUP(CONCATENATE($C729,$D729,S$1,$E729),AuxFolhas!$A:$E,5,FALSE),"")</f>
        <v>600</v>
      </c>
      <c r="T729">
        <f>IFERROR(VLOOKUP(CONCATENATE($C729,$D729,T$1,$E729),AuxFolhas!$A:$E,5,FALSE),"")</f>
        <v>600</v>
      </c>
      <c r="U729">
        <f t="shared" si="47"/>
        <v>1</v>
      </c>
    </row>
    <row r="730" spans="1:21" hidden="1">
      <c r="A730" t="str">
        <f t="shared" si="45"/>
        <v>27.1-3</v>
      </c>
      <c r="B730">
        <f t="shared" si="46"/>
        <v>3</v>
      </c>
      <c r="C730">
        <v>27</v>
      </c>
      <c r="D730" t="s">
        <v>3767</v>
      </c>
      <c r="E730" t="s">
        <v>1112</v>
      </c>
      <c r="F730" t="s">
        <v>1163</v>
      </c>
      <c r="H730">
        <f t="shared" si="48"/>
        <v>600</v>
      </c>
      <c r="I730" t="str">
        <f>IFERROR(VLOOKUP(CONCATENATE($C730,$D730,I$1,$E730),AuxFolhas!$A:$E,5,FALSE),"")</f>
        <v/>
      </c>
      <c r="J730" t="str">
        <f>IFERROR(VLOOKUP(CONCATENATE($C730,$D730,J$1,$E730),AuxFolhas!$A:$E,5,FALSE),"")</f>
        <v/>
      </c>
      <c r="K730" t="str">
        <f>IFERROR(VLOOKUP(CONCATENATE($C730,$D730,K$1,$E730),AuxFolhas!$A:$E,5,FALSE),"")</f>
        <v/>
      </c>
      <c r="L730" t="str">
        <f>IFERROR(VLOOKUP(CONCATENATE($C730,$D730,L$1,$E730),AuxFolhas!$A:$E,5,FALSE),"")</f>
        <v/>
      </c>
      <c r="M730" t="str">
        <f>IFERROR(VLOOKUP(CONCATENATE($C730,$D730,M$1,$E730),AuxFolhas!$A:$E,5,FALSE),"")</f>
        <v/>
      </c>
      <c r="N730" t="str">
        <f>IFERROR(VLOOKUP(CONCATENATE($C730,$D730,N$1,$E730),AuxFolhas!$A:$E,5,FALSE),"")</f>
        <v/>
      </c>
      <c r="O730" t="str">
        <f>IFERROR(VLOOKUP(CONCATENATE($C730,$D730,O$1,$E730),AuxFolhas!$A:$E,5,FALSE),"")</f>
        <v/>
      </c>
      <c r="P730" t="str">
        <f>IFERROR(VLOOKUP(CONCATENATE($C730,$D730,P$1,$E730),AuxFolhas!$A:$E,5,FALSE),"")</f>
        <v/>
      </c>
      <c r="Q730" t="str">
        <f>IFERROR(VLOOKUP(CONCATENATE($C730,$D730,Q$1,$E730),AuxFolhas!$A:$E,5,FALSE),"")</f>
        <v/>
      </c>
      <c r="R730" t="str">
        <f>IFERROR(VLOOKUP(CONCATENATE($C730,$D730,R$1,$E730),AuxFolhas!$A:$E,5,FALSE),"")</f>
        <v/>
      </c>
      <c r="S730" t="str">
        <f>IFERROR(VLOOKUP(CONCATENATE($C730,$D730,S$1,$E730),AuxFolhas!$A:$E,5,FALSE),"")</f>
        <v/>
      </c>
      <c r="T730">
        <f>IFERROR(VLOOKUP(CONCATENATE($C730,$D730,T$1,$E730),AuxFolhas!$A:$E,5,FALSE),"")</f>
        <v>600</v>
      </c>
      <c r="U730">
        <f t="shared" si="47"/>
        <v>1</v>
      </c>
    </row>
    <row r="731" spans="1:21" hidden="1">
      <c r="A731" t="str">
        <f t="shared" si="45"/>
        <v>27.1-4</v>
      </c>
      <c r="B731">
        <f t="shared" si="46"/>
        <v>4</v>
      </c>
      <c r="C731">
        <v>27</v>
      </c>
      <c r="D731" t="s">
        <v>3768</v>
      </c>
      <c r="E731" t="s">
        <v>1112</v>
      </c>
      <c r="F731" t="s">
        <v>1163</v>
      </c>
      <c r="H731">
        <f t="shared" si="48"/>
        <v>600</v>
      </c>
      <c r="I731" t="str">
        <f>IFERROR(VLOOKUP(CONCATENATE($C731,$D731,I$1,$E731),AuxFolhas!$A:$E,5,FALSE),"")</f>
        <v/>
      </c>
      <c r="J731" t="str">
        <f>IFERROR(VLOOKUP(CONCATENATE($C731,$D731,J$1,$E731),AuxFolhas!$A:$E,5,FALSE),"")</f>
        <v/>
      </c>
      <c r="K731" t="str">
        <f>IFERROR(VLOOKUP(CONCATENATE($C731,$D731,K$1,$E731),AuxFolhas!$A:$E,5,FALSE),"")</f>
        <v/>
      </c>
      <c r="L731" t="str">
        <f>IFERROR(VLOOKUP(CONCATENATE($C731,$D731,L$1,$E731),AuxFolhas!$A:$E,5,FALSE),"")</f>
        <v/>
      </c>
      <c r="M731" t="str">
        <f>IFERROR(VLOOKUP(CONCATENATE($C731,$D731,M$1,$E731),AuxFolhas!$A:$E,5,FALSE),"")</f>
        <v/>
      </c>
      <c r="N731" t="str">
        <f>IFERROR(VLOOKUP(CONCATENATE($C731,$D731,N$1,$E731),AuxFolhas!$A:$E,5,FALSE),"")</f>
        <v/>
      </c>
      <c r="O731" t="str">
        <f>IFERROR(VLOOKUP(CONCATENATE($C731,$D731,O$1,$E731),AuxFolhas!$A:$E,5,FALSE),"")</f>
        <v/>
      </c>
      <c r="P731" t="str">
        <f>IFERROR(VLOOKUP(CONCATENATE($C731,$D731,P$1,$E731),AuxFolhas!$A:$E,5,FALSE),"")</f>
        <v/>
      </c>
      <c r="Q731" t="str">
        <f>IFERROR(VLOOKUP(CONCATENATE($C731,$D731,Q$1,$E731),AuxFolhas!$A:$E,5,FALSE),"")</f>
        <v/>
      </c>
      <c r="R731" t="str">
        <f>IFERROR(VLOOKUP(CONCATENATE($C731,$D731,R$1,$E731),AuxFolhas!$A:$E,5,FALSE),"")</f>
        <v/>
      </c>
      <c r="S731" t="str">
        <f>IFERROR(VLOOKUP(CONCATENATE($C731,$D731,S$1,$E731),AuxFolhas!$A:$E,5,FALSE),"")</f>
        <v/>
      </c>
      <c r="T731">
        <f>IFERROR(VLOOKUP(CONCATENATE($C731,$D731,T$1,$E731),AuxFolhas!$A:$E,5,FALSE),"")</f>
        <v>600</v>
      </c>
      <c r="U731">
        <f t="shared" si="47"/>
        <v>1</v>
      </c>
    </row>
    <row r="732" spans="1:21" hidden="1">
      <c r="A732" t="str">
        <f t="shared" si="45"/>
        <v>27.1-5</v>
      </c>
      <c r="B732">
        <f t="shared" si="46"/>
        <v>5</v>
      </c>
      <c r="C732">
        <v>27</v>
      </c>
      <c r="D732" t="s">
        <v>1590</v>
      </c>
      <c r="E732" t="s">
        <v>1112</v>
      </c>
      <c r="F732" t="s">
        <v>1163</v>
      </c>
      <c r="H732">
        <f t="shared" si="48"/>
        <v>600</v>
      </c>
      <c r="I732">
        <f>IFERROR(VLOOKUP(CONCATENATE($C732,$D732,I$1,$E732),AuxFolhas!$A:$E,5,FALSE),"")</f>
        <v>600</v>
      </c>
      <c r="J732" t="str">
        <f>IFERROR(VLOOKUP(CONCATENATE($C732,$D732,J$1,$E732),AuxFolhas!$A:$E,5,FALSE),"")</f>
        <v/>
      </c>
      <c r="K732" t="str">
        <f>IFERROR(VLOOKUP(CONCATENATE($C732,$D732,K$1,$E732),AuxFolhas!$A:$E,5,FALSE),"")</f>
        <v/>
      </c>
      <c r="L732" t="str">
        <f>IFERROR(VLOOKUP(CONCATENATE($C732,$D732,L$1,$E732),AuxFolhas!$A:$E,5,FALSE),"")</f>
        <v/>
      </c>
      <c r="M732" t="str">
        <f>IFERROR(VLOOKUP(CONCATENATE($C732,$D732,M$1,$E732),AuxFolhas!$A:$E,5,FALSE),"")</f>
        <v/>
      </c>
      <c r="N732" t="str">
        <f>IFERROR(VLOOKUP(CONCATENATE($C732,$D732,N$1,$E732),AuxFolhas!$A:$E,5,FALSE),"")</f>
        <v/>
      </c>
      <c r="O732" t="str">
        <f>IFERROR(VLOOKUP(CONCATENATE($C732,$D732,O$1,$E732),AuxFolhas!$A:$E,5,FALSE),"")</f>
        <v/>
      </c>
      <c r="P732" t="str">
        <f>IFERROR(VLOOKUP(CONCATENATE($C732,$D732,P$1,$E732),AuxFolhas!$A:$E,5,FALSE),"")</f>
        <v/>
      </c>
      <c r="Q732" t="str">
        <f>IFERROR(VLOOKUP(CONCATENATE($C732,$D732,Q$1,$E732),AuxFolhas!$A:$E,5,FALSE),"")</f>
        <v/>
      </c>
      <c r="R732" t="str">
        <f>IFERROR(VLOOKUP(CONCATENATE($C732,$D732,R$1,$E732),AuxFolhas!$A:$E,5,FALSE),"")</f>
        <v/>
      </c>
      <c r="S732" t="str">
        <f>IFERROR(VLOOKUP(CONCATENATE($C732,$D732,S$1,$E732),AuxFolhas!$A:$E,5,FALSE),"")</f>
        <v/>
      </c>
      <c r="T732" t="str">
        <f>IFERROR(VLOOKUP(CONCATENATE($C732,$D732,T$1,$E732),AuxFolhas!$A:$E,5,FALSE),"")</f>
        <v/>
      </c>
      <c r="U732">
        <f t="shared" si="47"/>
        <v>1</v>
      </c>
    </row>
    <row r="733" spans="1:21" hidden="1">
      <c r="A733" t="str">
        <f t="shared" si="45"/>
        <v>27.1-6</v>
      </c>
      <c r="B733">
        <f t="shared" si="46"/>
        <v>6</v>
      </c>
      <c r="C733">
        <v>27</v>
      </c>
      <c r="D733" t="s">
        <v>1591</v>
      </c>
      <c r="E733" t="s">
        <v>1112</v>
      </c>
      <c r="F733" t="s">
        <v>1163</v>
      </c>
      <c r="H733">
        <f t="shared" si="48"/>
        <v>7200</v>
      </c>
      <c r="I733">
        <f>IFERROR(VLOOKUP(CONCATENATE($C733,$D733,I$1,$E733),AuxFolhas!$A:$E,5,FALSE),"")</f>
        <v>600</v>
      </c>
      <c r="J733">
        <f>IFERROR(VLOOKUP(CONCATENATE($C733,$D733,J$1,$E733),AuxFolhas!$A:$E,5,FALSE),"")</f>
        <v>600</v>
      </c>
      <c r="K733">
        <f>IFERROR(VLOOKUP(CONCATENATE($C733,$D733,K$1,$E733),AuxFolhas!$A:$E,5,FALSE),"")</f>
        <v>600</v>
      </c>
      <c r="L733">
        <f>IFERROR(VLOOKUP(CONCATENATE($C733,$D733,L$1,$E733),AuxFolhas!$A:$E,5,FALSE),"")</f>
        <v>600</v>
      </c>
      <c r="M733">
        <f>IFERROR(VLOOKUP(CONCATENATE($C733,$D733,M$1,$E733),AuxFolhas!$A:$E,5,FALSE),"")</f>
        <v>600</v>
      </c>
      <c r="N733">
        <f>IFERROR(VLOOKUP(CONCATENATE($C733,$D733,N$1,$E733),AuxFolhas!$A:$E,5,FALSE),"")</f>
        <v>600</v>
      </c>
      <c r="O733">
        <f>IFERROR(VLOOKUP(CONCATENATE($C733,$D733,O$1,$E733),AuxFolhas!$A:$E,5,FALSE),"")</f>
        <v>600</v>
      </c>
      <c r="P733">
        <f>IFERROR(VLOOKUP(CONCATENATE($C733,$D733,P$1,$E733),AuxFolhas!$A:$E,5,FALSE),"")</f>
        <v>600</v>
      </c>
      <c r="Q733">
        <f>IFERROR(VLOOKUP(CONCATENATE($C733,$D733,Q$1,$E733),AuxFolhas!$A:$E,5,FALSE),"")</f>
        <v>600</v>
      </c>
      <c r="R733">
        <f>IFERROR(VLOOKUP(CONCATENATE($C733,$D733,R$1,$E733),AuxFolhas!$A:$E,5,FALSE),"")</f>
        <v>600</v>
      </c>
      <c r="S733">
        <f>IFERROR(VLOOKUP(CONCATENATE($C733,$D733,S$1,$E733),AuxFolhas!$A:$E,5,FALSE),"")</f>
        <v>600</v>
      </c>
      <c r="T733">
        <f>IFERROR(VLOOKUP(CONCATENATE($C733,$D733,T$1,$E733),AuxFolhas!$A:$E,5,FALSE),"")</f>
        <v>600</v>
      </c>
      <c r="U733">
        <f t="shared" si="47"/>
        <v>1</v>
      </c>
    </row>
    <row r="734" spans="1:21" hidden="1">
      <c r="A734" t="str">
        <f t="shared" si="45"/>
        <v>27.1-7</v>
      </c>
      <c r="B734">
        <f t="shared" si="46"/>
        <v>7</v>
      </c>
      <c r="C734">
        <v>27</v>
      </c>
      <c r="D734" t="s">
        <v>1592</v>
      </c>
      <c r="E734" t="s">
        <v>1112</v>
      </c>
      <c r="F734" t="s">
        <v>1163</v>
      </c>
      <c r="H734">
        <f t="shared" si="48"/>
        <v>7200</v>
      </c>
      <c r="I734">
        <f>IFERROR(VLOOKUP(CONCATENATE($C734,$D734,I$1,$E734),AuxFolhas!$A:$E,5,FALSE),"")</f>
        <v>600</v>
      </c>
      <c r="J734">
        <f>IFERROR(VLOOKUP(CONCATENATE($C734,$D734,J$1,$E734),AuxFolhas!$A:$E,5,FALSE),"")</f>
        <v>600</v>
      </c>
      <c r="K734">
        <f>IFERROR(VLOOKUP(CONCATENATE($C734,$D734,K$1,$E734),AuxFolhas!$A:$E,5,FALSE),"")</f>
        <v>600</v>
      </c>
      <c r="L734">
        <f>IFERROR(VLOOKUP(CONCATENATE($C734,$D734,L$1,$E734),AuxFolhas!$A:$E,5,FALSE),"")</f>
        <v>600</v>
      </c>
      <c r="M734">
        <f>IFERROR(VLOOKUP(CONCATENATE($C734,$D734,M$1,$E734),AuxFolhas!$A:$E,5,FALSE),"")</f>
        <v>600</v>
      </c>
      <c r="N734">
        <f>IFERROR(VLOOKUP(CONCATENATE($C734,$D734,N$1,$E734),AuxFolhas!$A:$E,5,FALSE),"")</f>
        <v>600</v>
      </c>
      <c r="O734">
        <f>IFERROR(VLOOKUP(CONCATENATE($C734,$D734,O$1,$E734),AuxFolhas!$A:$E,5,FALSE),"")</f>
        <v>600</v>
      </c>
      <c r="P734">
        <f>IFERROR(VLOOKUP(CONCATENATE($C734,$D734,P$1,$E734),AuxFolhas!$A:$E,5,FALSE),"")</f>
        <v>600</v>
      </c>
      <c r="Q734">
        <f>IFERROR(VLOOKUP(CONCATENATE($C734,$D734,Q$1,$E734),AuxFolhas!$A:$E,5,FALSE),"")</f>
        <v>600</v>
      </c>
      <c r="R734">
        <f>IFERROR(VLOOKUP(CONCATENATE($C734,$D734,R$1,$E734),AuxFolhas!$A:$E,5,FALSE),"")</f>
        <v>600</v>
      </c>
      <c r="S734">
        <f>IFERROR(VLOOKUP(CONCATENATE($C734,$D734,S$1,$E734),AuxFolhas!$A:$E,5,FALSE),"")</f>
        <v>600</v>
      </c>
      <c r="T734">
        <f>IFERROR(VLOOKUP(CONCATENATE($C734,$D734,T$1,$E734),AuxFolhas!$A:$E,5,FALSE),"")</f>
        <v>600</v>
      </c>
      <c r="U734">
        <f t="shared" si="47"/>
        <v>1</v>
      </c>
    </row>
    <row r="735" spans="1:21" hidden="1">
      <c r="A735" t="str">
        <f t="shared" si="45"/>
        <v>27.1-8</v>
      </c>
      <c r="B735">
        <f t="shared" si="46"/>
        <v>8</v>
      </c>
      <c r="C735">
        <v>27</v>
      </c>
      <c r="D735" t="s">
        <v>3769</v>
      </c>
      <c r="E735" t="s">
        <v>1112</v>
      </c>
      <c r="F735" t="s">
        <v>1163</v>
      </c>
      <c r="H735">
        <f t="shared" si="48"/>
        <v>600</v>
      </c>
      <c r="I735" t="str">
        <f>IFERROR(VLOOKUP(CONCATENATE($C735,$D735,I$1,$E735),AuxFolhas!$A:$E,5,FALSE),"")</f>
        <v/>
      </c>
      <c r="J735" t="str">
        <f>IFERROR(VLOOKUP(CONCATENATE($C735,$D735,J$1,$E735),AuxFolhas!$A:$E,5,FALSE),"")</f>
        <v/>
      </c>
      <c r="K735" t="str">
        <f>IFERROR(VLOOKUP(CONCATENATE($C735,$D735,K$1,$E735),AuxFolhas!$A:$E,5,FALSE),"")</f>
        <v/>
      </c>
      <c r="L735" t="str">
        <f>IFERROR(VLOOKUP(CONCATENATE($C735,$D735,L$1,$E735),AuxFolhas!$A:$E,5,FALSE),"")</f>
        <v/>
      </c>
      <c r="M735" t="str">
        <f>IFERROR(VLOOKUP(CONCATENATE($C735,$D735,M$1,$E735),AuxFolhas!$A:$E,5,FALSE),"")</f>
        <v/>
      </c>
      <c r="N735" t="str">
        <f>IFERROR(VLOOKUP(CONCATENATE($C735,$D735,N$1,$E735),AuxFolhas!$A:$E,5,FALSE),"")</f>
        <v/>
      </c>
      <c r="O735" t="str">
        <f>IFERROR(VLOOKUP(CONCATENATE($C735,$D735,O$1,$E735),AuxFolhas!$A:$E,5,FALSE),"")</f>
        <v/>
      </c>
      <c r="P735" t="str">
        <f>IFERROR(VLOOKUP(CONCATENATE($C735,$D735,P$1,$E735),AuxFolhas!$A:$E,5,FALSE),"")</f>
        <v/>
      </c>
      <c r="Q735" t="str">
        <f>IFERROR(VLOOKUP(CONCATENATE($C735,$D735,Q$1,$E735),AuxFolhas!$A:$E,5,FALSE),"")</f>
        <v/>
      </c>
      <c r="R735" t="str">
        <f>IFERROR(VLOOKUP(CONCATENATE($C735,$D735,R$1,$E735),AuxFolhas!$A:$E,5,FALSE),"")</f>
        <v/>
      </c>
      <c r="S735" t="str">
        <f>IFERROR(VLOOKUP(CONCATENATE($C735,$D735,S$1,$E735),AuxFolhas!$A:$E,5,FALSE),"")</f>
        <v/>
      </c>
      <c r="T735">
        <f>IFERROR(VLOOKUP(CONCATENATE($C735,$D735,T$1,$E735),AuxFolhas!$A:$E,5,FALSE),"")</f>
        <v>600</v>
      </c>
      <c r="U735">
        <f t="shared" si="47"/>
        <v>1</v>
      </c>
    </row>
    <row r="736" spans="1:21" hidden="1">
      <c r="A736" t="str">
        <f t="shared" si="45"/>
        <v>27.1-9</v>
      </c>
      <c r="B736">
        <f t="shared" si="46"/>
        <v>9</v>
      </c>
      <c r="C736">
        <v>27</v>
      </c>
      <c r="D736" t="s">
        <v>1593</v>
      </c>
      <c r="E736" t="s">
        <v>1112</v>
      </c>
      <c r="F736" t="s">
        <v>1163</v>
      </c>
      <c r="H736">
        <f t="shared" si="48"/>
        <v>7200</v>
      </c>
      <c r="I736">
        <f>IFERROR(VLOOKUP(CONCATENATE($C736,$D736,I$1,$E736),AuxFolhas!$A:$E,5,FALSE),"")</f>
        <v>600</v>
      </c>
      <c r="J736">
        <f>IFERROR(VLOOKUP(CONCATENATE($C736,$D736,J$1,$E736),AuxFolhas!$A:$E,5,FALSE),"")</f>
        <v>600</v>
      </c>
      <c r="K736">
        <f>IFERROR(VLOOKUP(CONCATENATE($C736,$D736,K$1,$E736),AuxFolhas!$A:$E,5,FALSE),"")</f>
        <v>600</v>
      </c>
      <c r="L736">
        <f>IFERROR(VLOOKUP(CONCATENATE($C736,$D736,L$1,$E736),AuxFolhas!$A:$E,5,FALSE),"")</f>
        <v>600</v>
      </c>
      <c r="M736">
        <f>IFERROR(VLOOKUP(CONCATENATE($C736,$D736,M$1,$E736),AuxFolhas!$A:$E,5,FALSE),"")</f>
        <v>600</v>
      </c>
      <c r="N736">
        <f>IFERROR(VLOOKUP(CONCATENATE($C736,$D736,N$1,$E736),AuxFolhas!$A:$E,5,FALSE),"")</f>
        <v>600</v>
      </c>
      <c r="O736">
        <f>IFERROR(VLOOKUP(CONCATENATE($C736,$D736,O$1,$E736),AuxFolhas!$A:$E,5,FALSE),"")</f>
        <v>600</v>
      </c>
      <c r="P736">
        <f>IFERROR(VLOOKUP(CONCATENATE($C736,$D736,P$1,$E736),AuxFolhas!$A:$E,5,FALSE),"")</f>
        <v>600</v>
      </c>
      <c r="Q736">
        <f>IFERROR(VLOOKUP(CONCATENATE($C736,$D736,Q$1,$E736),AuxFolhas!$A:$E,5,FALSE),"")</f>
        <v>600</v>
      </c>
      <c r="R736">
        <f>IFERROR(VLOOKUP(CONCATENATE($C736,$D736,R$1,$E736),AuxFolhas!$A:$E,5,FALSE),"")</f>
        <v>600</v>
      </c>
      <c r="S736">
        <f>IFERROR(VLOOKUP(CONCATENATE($C736,$D736,S$1,$E736),AuxFolhas!$A:$E,5,FALSE),"")</f>
        <v>600</v>
      </c>
      <c r="T736">
        <f>IFERROR(VLOOKUP(CONCATENATE($C736,$D736,T$1,$E736),AuxFolhas!$A:$E,5,FALSE),"")</f>
        <v>600</v>
      </c>
      <c r="U736">
        <f t="shared" si="47"/>
        <v>1</v>
      </c>
    </row>
    <row r="737" spans="1:21" hidden="1">
      <c r="A737" t="str">
        <f t="shared" si="45"/>
        <v>27.1-10</v>
      </c>
      <c r="B737">
        <f t="shared" si="46"/>
        <v>10</v>
      </c>
      <c r="C737">
        <v>27</v>
      </c>
      <c r="D737" t="s">
        <v>1594</v>
      </c>
      <c r="E737" t="s">
        <v>1112</v>
      </c>
      <c r="F737" t="s">
        <v>1163</v>
      </c>
      <c r="H737">
        <f t="shared" si="48"/>
        <v>600</v>
      </c>
      <c r="I737">
        <f>IFERROR(VLOOKUP(CONCATENATE($C737,$D737,I$1,$E737),AuxFolhas!$A:$E,5,FALSE),"")</f>
        <v>600</v>
      </c>
      <c r="J737" t="str">
        <f>IFERROR(VLOOKUP(CONCATENATE($C737,$D737,J$1,$E737),AuxFolhas!$A:$E,5,FALSE),"")</f>
        <v/>
      </c>
      <c r="K737" t="str">
        <f>IFERROR(VLOOKUP(CONCATENATE($C737,$D737,K$1,$E737),AuxFolhas!$A:$E,5,FALSE),"")</f>
        <v/>
      </c>
      <c r="L737" t="str">
        <f>IFERROR(VLOOKUP(CONCATENATE($C737,$D737,L$1,$E737),AuxFolhas!$A:$E,5,FALSE),"")</f>
        <v/>
      </c>
      <c r="M737" t="str">
        <f>IFERROR(VLOOKUP(CONCATENATE($C737,$D737,M$1,$E737),AuxFolhas!$A:$E,5,FALSE),"")</f>
        <v/>
      </c>
      <c r="N737" t="str">
        <f>IFERROR(VLOOKUP(CONCATENATE($C737,$D737,N$1,$E737),AuxFolhas!$A:$E,5,FALSE),"")</f>
        <v/>
      </c>
      <c r="O737" t="str">
        <f>IFERROR(VLOOKUP(CONCATENATE($C737,$D737,O$1,$E737),AuxFolhas!$A:$E,5,FALSE),"")</f>
        <v/>
      </c>
      <c r="P737" t="str">
        <f>IFERROR(VLOOKUP(CONCATENATE($C737,$D737,P$1,$E737),AuxFolhas!$A:$E,5,FALSE),"")</f>
        <v/>
      </c>
      <c r="Q737" t="str">
        <f>IFERROR(VLOOKUP(CONCATENATE($C737,$D737,Q$1,$E737),AuxFolhas!$A:$E,5,FALSE),"")</f>
        <v/>
      </c>
      <c r="R737" t="str">
        <f>IFERROR(VLOOKUP(CONCATENATE($C737,$D737,R$1,$E737),AuxFolhas!$A:$E,5,FALSE),"")</f>
        <v/>
      </c>
      <c r="S737" t="str">
        <f>IFERROR(VLOOKUP(CONCATENATE($C737,$D737,S$1,$E737),AuxFolhas!$A:$E,5,FALSE),"")</f>
        <v/>
      </c>
      <c r="T737" t="str">
        <f>IFERROR(VLOOKUP(CONCATENATE($C737,$D737,T$1,$E737),AuxFolhas!$A:$E,5,FALSE),"")</f>
        <v/>
      </c>
      <c r="U737">
        <f t="shared" si="47"/>
        <v>1</v>
      </c>
    </row>
    <row r="738" spans="1:21" hidden="1">
      <c r="A738" t="str">
        <f t="shared" ref="A738:A740" si="49">CONCATENATE(C738,".1-",B738)</f>
        <v>27.1-11</v>
      </c>
      <c r="B738">
        <f t="shared" ref="B738:B740" si="50">IF(C738&lt;&gt;C737,1,B737+1)</f>
        <v>11</v>
      </c>
      <c r="C738">
        <v>27</v>
      </c>
      <c r="D738" t="s">
        <v>2775</v>
      </c>
      <c r="E738" t="s">
        <v>1112</v>
      </c>
      <c r="F738" t="s">
        <v>1163</v>
      </c>
      <c r="H738">
        <f t="shared" si="48"/>
        <v>3600</v>
      </c>
      <c r="I738" t="str">
        <f>IFERROR(VLOOKUP(CONCATENATE($C738,$D738,I$1,$E738),AuxFolhas!$A:$E,5,FALSE),"")</f>
        <v/>
      </c>
      <c r="J738" t="str">
        <f>IFERROR(VLOOKUP(CONCATENATE($C738,$D738,J$1,$E738),AuxFolhas!$A:$E,5,FALSE),"")</f>
        <v/>
      </c>
      <c r="K738" t="str">
        <f>IFERROR(VLOOKUP(CONCATENATE($C738,$D738,K$1,$E738),AuxFolhas!$A:$E,5,FALSE),"")</f>
        <v/>
      </c>
      <c r="L738" t="str">
        <f>IFERROR(VLOOKUP(CONCATENATE($C738,$D738,L$1,$E738),AuxFolhas!$A:$E,5,FALSE),"")</f>
        <v/>
      </c>
      <c r="M738" t="str">
        <f>IFERROR(VLOOKUP(CONCATENATE($C738,$D738,M$1,$E738),AuxFolhas!$A:$E,5,FALSE),"")</f>
        <v/>
      </c>
      <c r="N738" t="str">
        <f>IFERROR(VLOOKUP(CONCATENATE($C738,$D738,N$1,$E738),AuxFolhas!$A:$E,5,FALSE),"")</f>
        <v/>
      </c>
      <c r="O738">
        <f>IFERROR(VLOOKUP(CONCATENATE($C738,$D738,O$1,$E738),AuxFolhas!$A:$E,5,FALSE),"")</f>
        <v>600</v>
      </c>
      <c r="P738">
        <f>IFERROR(VLOOKUP(CONCATENATE($C738,$D738,P$1,$E738),AuxFolhas!$A:$E,5,FALSE),"")</f>
        <v>600</v>
      </c>
      <c r="Q738">
        <f>IFERROR(VLOOKUP(CONCATENATE($C738,$D738,Q$1,$E738),AuxFolhas!$A:$E,5,FALSE),"")</f>
        <v>600</v>
      </c>
      <c r="R738">
        <f>IFERROR(VLOOKUP(CONCATENATE($C738,$D738,R$1,$E738),AuxFolhas!$A:$E,5,FALSE),"")</f>
        <v>600</v>
      </c>
      <c r="S738">
        <f>IFERROR(VLOOKUP(CONCATENATE($C738,$D738,S$1,$E738),AuxFolhas!$A:$E,5,FALSE),"")</f>
        <v>600</v>
      </c>
      <c r="T738">
        <f>IFERROR(VLOOKUP(CONCATENATE($C738,$D738,T$1,$E738),AuxFolhas!$A:$E,5,FALSE),"")</f>
        <v>600</v>
      </c>
      <c r="U738">
        <f t="shared" si="47"/>
        <v>1</v>
      </c>
    </row>
    <row r="739" spans="1:21" hidden="1">
      <c r="A739" t="str">
        <f t="shared" si="49"/>
        <v>27.1-12</v>
      </c>
      <c r="B739">
        <f t="shared" si="50"/>
        <v>12</v>
      </c>
      <c r="C739">
        <v>27</v>
      </c>
      <c r="D739" t="s">
        <v>1595</v>
      </c>
      <c r="E739" t="s">
        <v>1112</v>
      </c>
      <c r="F739" t="s">
        <v>1163</v>
      </c>
      <c r="H739">
        <f t="shared" si="48"/>
        <v>5400</v>
      </c>
      <c r="I739">
        <f>IFERROR(VLOOKUP(CONCATENATE($C739,$D739,I$1,$E739),AuxFolhas!$A:$E,5,FALSE),"")</f>
        <v>600</v>
      </c>
      <c r="J739">
        <f>IFERROR(VLOOKUP(CONCATENATE($C739,$D739,J$1,$E739),AuxFolhas!$A:$E,5,FALSE),"")</f>
        <v>600</v>
      </c>
      <c r="K739">
        <f>IFERROR(VLOOKUP(CONCATENATE($C739,$D739,K$1,$E739),AuxFolhas!$A:$E,5,FALSE),"")</f>
        <v>600</v>
      </c>
      <c r="L739">
        <f>IFERROR(VLOOKUP(CONCATENATE($C739,$D739,L$1,$E739),AuxFolhas!$A:$E,5,FALSE),"")</f>
        <v>600</v>
      </c>
      <c r="M739">
        <f>IFERROR(VLOOKUP(CONCATENATE($C739,$D739,M$1,$E739),AuxFolhas!$A:$E,5,FALSE),"")</f>
        <v>600</v>
      </c>
      <c r="N739">
        <f>IFERROR(VLOOKUP(CONCATENATE($C739,$D739,N$1,$E739),AuxFolhas!$A:$E,5,FALSE),"")</f>
        <v>600</v>
      </c>
      <c r="O739">
        <f>IFERROR(VLOOKUP(CONCATENATE($C739,$D739,O$1,$E739),AuxFolhas!$A:$E,5,FALSE),"")</f>
        <v>600</v>
      </c>
      <c r="P739">
        <f>IFERROR(VLOOKUP(CONCATENATE($C739,$D739,P$1,$E739),AuxFolhas!$A:$E,5,FALSE),"")</f>
        <v>600</v>
      </c>
      <c r="Q739">
        <f>IFERROR(VLOOKUP(CONCATENATE($C739,$D739,Q$1,$E739),AuxFolhas!$A:$E,5,FALSE),"")</f>
        <v>600</v>
      </c>
      <c r="R739" t="str">
        <f>IFERROR(VLOOKUP(CONCATENATE($C739,$D739,R$1,$E739),AuxFolhas!$A:$E,5,FALSE),"")</f>
        <v/>
      </c>
      <c r="S739" t="str">
        <f>IFERROR(VLOOKUP(CONCATENATE($C739,$D739,S$1,$E739),AuxFolhas!$A:$E,5,FALSE),"")</f>
        <v/>
      </c>
      <c r="T739" t="str">
        <f>IFERROR(VLOOKUP(CONCATENATE($C739,$D739,T$1,$E739),AuxFolhas!$A:$E,5,FALSE),"")</f>
        <v/>
      </c>
      <c r="U739">
        <f t="shared" si="47"/>
        <v>1</v>
      </c>
    </row>
    <row r="740" spans="1:21" hidden="1">
      <c r="A740" t="str">
        <f t="shared" si="49"/>
        <v>27.1-13</v>
      </c>
      <c r="B740">
        <f t="shared" si="50"/>
        <v>13</v>
      </c>
      <c r="C740">
        <v>27</v>
      </c>
      <c r="D740" t="s">
        <v>1596</v>
      </c>
      <c r="E740" t="s">
        <v>1112</v>
      </c>
      <c r="F740" t="s">
        <v>1163</v>
      </c>
      <c r="H740">
        <f t="shared" si="48"/>
        <v>7200</v>
      </c>
      <c r="I740">
        <f>IFERROR(VLOOKUP(CONCATENATE($C740,$D740,I$1,$E740),AuxFolhas!$A:$E,5,FALSE),"")</f>
        <v>600</v>
      </c>
      <c r="J740">
        <f>IFERROR(VLOOKUP(CONCATENATE($C740,$D740,J$1,$E740),AuxFolhas!$A:$E,5,FALSE),"")</f>
        <v>600</v>
      </c>
      <c r="K740">
        <f>IFERROR(VLOOKUP(CONCATENATE($C740,$D740,K$1,$E740),AuxFolhas!$A:$E,5,FALSE),"")</f>
        <v>600</v>
      </c>
      <c r="L740">
        <f>IFERROR(VLOOKUP(CONCATENATE($C740,$D740,L$1,$E740),AuxFolhas!$A:$E,5,FALSE),"")</f>
        <v>600</v>
      </c>
      <c r="M740">
        <f>IFERROR(VLOOKUP(CONCATENATE($C740,$D740,M$1,$E740),AuxFolhas!$A:$E,5,FALSE),"")</f>
        <v>600</v>
      </c>
      <c r="N740">
        <f>IFERROR(VLOOKUP(CONCATENATE($C740,$D740,N$1,$E740),AuxFolhas!$A:$E,5,FALSE),"")</f>
        <v>600</v>
      </c>
      <c r="O740">
        <f>IFERROR(VLOOKUP(CONCATENATE($C740,$D740,O$1,$E740),AuxFolhas!$A:$E,5,FALSE),"")</f>
        <v>600</v>
      </c>
      <c r="P740">
        <f>IFERROR(VLOOKUP(CONCATENATE($C740,$D740,P$1,$E740),AuxFolhas!$A:$E,5,FALSE),"")</f>
        <v>600</v>
      </c>
      <c r="Q740">
        <f>IFERROR(VLOOKUP(CONCATENATE($C740,$D740,Q$1,$E740),AuxFolhas!$A:$E,5,FALSE),"")</f>
        <v>600</v>
      </c>
      <c r="R740">
        <f>IFERROR(VLOOKUP(CONCATENATE($C740,$D740,R$1,$E740),AuxFolhas!$A:$E,5,FALSE),"")</f>
        <v>600</v>
      </c>
      <c r="S740">
        <f>IFERROR(VLOOKUP(CONCATENATE($C740,$D740,S$1,$E740),AuxFolhas!$A:$E,5,FALSE),"")</f>
        <v>600</v>
      </c>
      <c r="T740">
        <f>IFERROR(VLOOKUP(CONCATENATE($C740,$D740,T$1,$E740),AuxFolhas!$A:$E,5,FALSE),"")</f>
        <v>600</v>
      </c>
      <c r="U740">
        <f t="shared" si="47"/>
        <v>1</v>
      </c>
    </row>
    <row r="741" spans="1:21" hidden="1">
      <c r="A741" t="str">
        <f t="shared" ref="A741:A804" si="51">CONCATENATE(C741,".1-",B741)</f>
        <v>27.1-14</v>
      </c>
      <c r="B741">
        <f t="shared" ref="B741:B804" si="52">IF(C741&lt;&gt;C740,1,B740+1)</f>
        <v>14</v>
      </c>
      <c r="C741">
        <v>27</v>
      </c>
      <c r="D741" t="s">
        <v>2187</v>
      </c>
      <c r="E741" t="s">
        <v>1112</v>
      </c>
      <c r="F741" t="s">
        <v>1163</v>
      </c>
      <c r="H741">
        <f t="shared" si="48"/>
        <v>7200</v>
      </c>
      <c r="I741">
        <f>IFERROR(VLOOKUP(CONCATENATE($C741,$D741,I$1,$E741),AuxFolhas!$A:$E,5,FALSE),"")</f>
        <v>600</v>
      </c>
      <c r="J741">
        <f>IFERROR(VLOOKUP(CONCATENATE($C741,$D741,J$1,$E741),AuxFolhas!$A:$E,5,FALSE),"")</f>
        <v>600</v>
      </c>
      <c r="K741">
        <f>IFERROR(VLOOKUP(CONCATENATE($C741,$D741,K$1,$E741),AuxFolhas!$A:$E,5,FALSE),"")</f>
        <v>600</v>
      </c>
      <c r="L741">
        <f>IFERROR(VLOOKUP(CONCATENATE($C741,$D741,L$1,$E741),AuxFolhas!$A:$E,5,FALSE),"")</f>
        <v>600</v>
      </c>
      <c r="M741">
        <f>IFERROR(VLOOKUP(CONCATENATE($C741,$D741,M$1,$E741),AuxFolhas!$A:$E,5,FALSE),"")</f>
        <v>600</v>
      </c>
      <c r="N741">
        <f>IFERROR(VLOOKUP(CONCATENATE($C741,$D741,N$1,$E741),AuxFolhas!$A:$E,5,FALSE),"")</f>
        <v>600</v>
      </c>
      <c r="O741">
        <f>IFERROR(VLOOKUP(CONCATENATE($C741,$D741,O$1,$E741),AuxFolhas!$A:$E,5,FALSE),"")</f>
        <v>600</v>
      </c>
      <c r="P741">
        <f>IFERROR(VLOOKUP(CONCATENATE($C741,$D741,P$1,$E741),AuxFolhas!$A:$E,5,FALSE),"")</f>
        <v>600</v>
      </c>
      <c r="Q741">
        <f>IFERROR(VLOOKUP(CONCATENATE($C741,$D741,Q$1,$E741),AuxFolhas!$A:$E,5,FALSE),"")</f>
        <v>600</v>
      </c>
      <c r="R741">
        <f>IFERROR(VLOOKUP(CONCATENATE($C741,$D741,R$1,$E741),AuxFolhas!$A:$E,5,FALSE),"")</f>
        <v>600</v>
      </c>
      <c r="S741">
        <f>IFERROR(VLOOKUP(CONCATENATE($C741,$D741,S$1,$E741),AuxFolhas!$A:$E,5,FALSE),"")</f>
        <v>600</v>
      </c>
      <c r="T741">
        <f>IFERROR(VLOOKUP(CONCATENATE($C741,$D741,T$1,$E741),AuxFolhas!$A:$E,5,FALSE),"")</f>
        <v>600</v>
      </c>
      <c r="U741">
        <f t="shared" si="47"/>
        <v>1</v>
      </c>
    </row>
    <row r="742" spans="1:21" hidden="1">
      <c r="A742" t="str">
        <f t="shared" si="51"/>
        <v>27.1-15</v>
      </c>
      <c r="B742">
        <f t="shared" si="52"/>
        <v>15</v>
      </c>
      <c r="C742">
        <v>27</v>
      </c>
      <c r="D742" t="s">
        <v>1597</v>
      </c>
      <c r="E742" t="s">
        <v>1112</v>
      </c>
      <c r="F742" t="s">
        <v>1163</v>
      </c>
      <c r="H742">
        <f t="shared" si="48"/>
        <v>600</v>
      </c>
      <c r="I742">
        <f>IFERROR(VLOOKUP(CONCATENATE($C742,$D742,I$1,$E742),AuxFolhas!$A:$E,5,FALSE),"")</f>
        <v>600</v>
      </c>
      <c r="J742" t="str">
        <f>IFERROR(VLOOKUP(CONCATENATE($C742,$D742,J$1,$E742),AuxFolhas!$A:$E,5,FALSE),"")</f>
        <v/>
      </c>
      <c r="K742" t="str">
        <f>IFERROR(VLOOKUP(CONCATENATE($C742,$D742,K$1,$E742),AuxFolhas!$A:$E,5,FALSE),"")</f>
        <v/>
      </c>
      <c r="L742" t="str">
        <f>IFERROR(VLOOKUP(CONCATENATE($C742,$D742,L$1,$E742),AuxFolhas!$A:$E,5,FALSE),"")</f>
        <v/>
      </c>
      <c r="M742" t="str">
        <f>IFERROR(VLOOKUP(CONCATENATE($C742,$D742,M$1,$E742),AuxFolhas!$A:$E,5,FALSE),"")</f>
        <v/>
      </c>
      <c r="N742" t="str">
        <f>IFERROR(VLOOKUP(CONCATENATE($C742,$D742,N$1,$E742),AuxFolhas!$A:$E,5,FALSE),"")</f>
        <v/>
      </c>
      <c r="O742" t="str">
        <f>IFERROR(VLOOKUP(CONCATENATE($C742,$D742,O$1,$E742),AuxFolhas!$A:$E,5,FALSE),"")</f>
        <v/>
      </c>
      <c r="P742" t="str">
        <f>IFERROR(VLOOKUP(CONCATENATE($C742,$D742,P$1,$E742),AuxFolhas!$A:$E,5,FALSE),"")</f>
        <v/>
      </c>
      <c r="Q742" t="str">
        <f>IFERROR(VLOOKUP(CONCATENATE($C742,$D742,Q$1,$E742),AuxFolhas!$A:$E,5,FALSE),"")</f>
        <v/>
      </c>
      <c r="R742" t="str">
        <f>IFERROR(VLOOKUP(CONCATENATE($C742,$D742,R$1,$E742),AuxFolhas!$A:$E,5,FALSE),"")</f>
        <v/>
      </c>
      <c r="S742" t="str">
        <f>IFERROR(VLOOKUP(CONCATENATE($C742,$D742,S$1,$E742),AuxFolhas!$A:$E,5,FALSE),"")</f>
        <v/>
      </c>
      <c r="T742" t="str">
        <f>IFERROR(VLOOKUP(CONCATENATE($C742,$D742,T$1,$E742),AuxFolhas!$A:$E,5,FALSE),"")</f>
        <v/>
      </c>
      <c r="U742">
        <f t="shared" si="47"/>
        <v>1</v>
      </c>
    </row>
    <row r="743" spans="1:21" hidden="1">
      <c r="A743" t="str">
        <f t="shared" si="51"/>
        <v>27.1-16</v>
      </c>
      <c r="B743">
        <f t="shared" si="52"/>
        <v>16</v>
      </c>
      <c r="C743">
        <v>27</v>
      </c>
      <c r="D743" t="s">
        <v>1598</v>
      </c>
      <c r="E743" t="s">
        <v>1112</v>
      </c>
      <c r="F743" t="s">
        <v>1163</v>
      </c>
      <c r="H743">
        <f t="shared" si="48"/>
        <v>600</v>
      </c>
      <c r="I743">
        <f>IFERROR(VLOOKUP(CONCATENATE($C743,$D743,I$1,$E743),AuxFolhas!$A:$E,5,FALSE),"")</f>
        <v>600</v>
      </c>
      <c r="J743" t="str">
        <f>IFERROR(VLOOKUP(CONCATENATE($C743,$D743,J$1,$E743),AuxFolhas!$A:$E,5,FALSE),"")</f>
        <v/>
      </c>
      <c r="K743" t="str">
        <f>IFERROR(VLOOKUP(CONCATENATE($C743,$D743,K$1,$E743),AuxFolhas!$A:$E,5,FALSE),"")</f>
        <v/>
      </c>
      <c r="L743" t="str">
        <f>IFERROR(VLOOKUP(CONCATENATE($C743,$D743,L$1,$E743),AuxFolhas!$A:$E,5,FALSE),"")</f>
        <v/>
      </c>
      <c r="M743" t="str">
        <f>IFERROR(VLOOKUP(CONCATENATE($C743,$D743,M$1,$E743),AuxFolhas!$A:$E,5,FALSE),"")</f>
        <v/>
      </c>
      <c r="N743" t="str">
        <f>IFERROR(VLOOKUP(CONCATENATE($C743,$D743,N$1,$E743),AuxFolhas!$A:$E,5,FALSE),"")</f>
        <v/>
      </c>
      <c r="O743" t="str">
        <f>IFERROR(VLOOKUP(CONCATENATE($C743,$D743,O$1,$E743),AuxFolhas!$A:$E,5,FALSE),"")</f>
        <v/>
      </c>
      <c r="P743" t="str">
        <f>IFERROR(VLOOKUP(CONCATENATE($C743,$D743,P$1,$E743),AuxFolhas!$A:$E,5,FALSE),"")</f>
        <v/>
      </c>
      <c r="Q743" t="str">
        <f>IFERROR(VLOOKUP(CONCATENATE($C743,$D743,Q$1,$E743),AuxFolhas!$A:$E,5,FALSE),"")</f>
        <v/>
      </c>
      <c r="R743" t="str">
        <f>IFERROR(VLOOKUP(CONCATENATE($C743,$D743,R$1,$E743),AuxFolhas!$A:$E,5,FALSE),"")</f>
        <v/>
      </c>
      <c r="S743" t="str">
        <f>IFERROR(VLOOKUP(CONCATENATE($C743,$D743,S$1,$E743),AuxFolhas!$A:$E,5,FALSE),"")</f>
        <v/>
      </c>
      <c r="T743" t="str">
        <f>IFERROR(VLOOKUP(CONCATENATE($C743,$D743,T$1,$E743),AuxFolhas!$A:$E,5,FALSE),"")</f>
        <v/>
      </c>
      <c r="U743">
        <f t="shared" si="47"/>
        <v>1</v>
      </c>
    </row>
    <row r="744" spans="1:21" hidden="1">
      <c r="A744" t="str">
        <f t="shared" si="51"/>
        <v>27.1-17</v>
      </c>
      <c r="B744">
        <f t="shared" si="52"/>
        <v>17</v>
      </c>
      <c r="C744">
        <v>27</v>
      </c>
      <c r="D744" t="s">
        <v>2776</v>
      </c>
      <c r="E744" t="s">
        <v>1112</v>
      </c>
      <c r="F744" t="s">
        <v>1163</v>
      </c>
      <c r="H744">
        <f t="shared" si="48"/>
        <v>3600</v>
      </c>
      <c r="I744" t="str">
        <f>IFERROR(VLOOKUP(CONCATENATE($C744,$D744,I$1,$E744),AuxFolhas!$A:$E,5,FALSE),"")</f>
        <v/>
      </c>
      <c r="J744" t="str">
        <f>IFERROR(VLOOKUP(CONCATENATE($C744,$D744,J$1,$E744),AuxFolhas!$A:$E,5,FALSE),"")</f>
        <v/>
      </c>
      <c r="K744" t="str">
        <f>IFERROR(VLOOKUP(CONCATENATE($C744,$D744,K$1,$E744),AuxFolhas!$A:$E,5,FALSE),"")</f>
        <v/>
      </c>
      <c r="L744" t="str">
        <f>IFERROR(VLOOKUP(CONCATENATE($C744,$D744,L$1,$E744),AuxFolhas!$A:$E,5,FALSE),"")</f>
        <v/>
      </c>
      <c r="M744" t="str">
        <f>IFERROR(VLOOKUP(CONCATENATE($C744,$D744,M$1,$E744),AuxFolhas!$A:$E,5,FALSE),"")</f>
        <v/>
      </c>
      <c r="N744" t="str">
        <f>IFERROR(VLOOKUP(CONCATENATE($C744,$D744,N$1,$E744),AuxFolhas!$A:$E,5,FALSE),"")</f>
        <v/>
      </c>
      <c r="O744">
        <f>IFERROR(VLOOKUP(CONCATENATE($C744,$D744,O$1,$E744),AuxFolhas!$A:$E,5,FALSE),"")</f>
        <v>600</v>
      </c>
      <c r="P744">
        <f>IFERROR(VLOOKUP(CONCATENATE($C744,$D744,P$1,$E744),AuxFolhas!$A:$E,5,FALSE),"")</f>
        <v>600</v>
      </c>
      <c r="Q744">
        <f>IFERROR(VLOOKUP(CONCATENATE($C744,$D744,Q$1,$E744),AuxFolhas!$A:$E,5,FALSE),"")</f>
        <v>600</v>
      </c>
      <c r="R744">
        <f>IFERROR(VLOOKUP(CONCATENATE($C744,$D744,R$1,$E744),AuxFolhas!$A:$E,5,FALSE),"")</f>
        <v>600</v>
      </c>
      <c r="S744">
        <f>IFERROR(VLOOKUP(CONCATENATE($C744,$D744,S$1,$E744),AuxFolhas!$A:$E,5,FALSE),"")</f>
        <v>600</v>
      </c>
      <c r="T744">
        <f>IFERROR(VLOOKUP(CONCATENATE($C744,$D744,T$1,$E744),AuxFolhas!$A:$E,5,FALSE),"")</f>
        <v>600</v>
      </c>
      <c r="U744">
        <f t="shared" si="47"/>
        <v>1</v>
      </c>
    </row>
    <row r="745" spans="1:21" hidden="1">
      <c r="A745" t="str">
        <f t="shared" si="51"/>
        <v>27.1-18</v>
      </c>
      <c r="B745">
        <f t="shared" si="52"/>
        <v>18</v>
      </c>
      <c r="C745">
        <v>27</v>
      </c>
      <c r="D745" t="s">
        <v>3770</v>
      </c>
      <c r="E745" t="s">
        <v>1112</v>
      </c>
      <c r="F745" t="s">
        <v>1163</v>
      </c>
      <c r="H745">
        <f t="shared" si="48"/>
        <v>600</v>
      </c>
      <c r="I745" t="str">
        <f>IFERROR(VLOOKUP(CONCATENATE($C745,$D745,I$1,$E745),AuxFolhas!$A:$E,5,FALSE),"")</f>
        <v/>
      </c>
      <c r="J745" t="str">
        <f>IFERROR(VLOOKUP(CONCATENATE($C745,$D745,J$1,$E745),AuxFolhas!$A:$E,5,FALSE),"")</f>
        <v/>
      </c>
      <c r="K745" t="str">
        <f>IFERROR(VLOOKUP(CONCATENATE($C745,$D745,K$1,$E745),AuxFolhas!$A:$E,5,FALSE),"")</f>
        <v/>
      </c>
      <c r="L745" t="str">
        <f>IFERROR(VLOOKUP(CONCATENATE($C745,$D745,L$1,$E745),AuxFolhas!$A:$E,5,FALSE),"")</f>
        <v/>
      </c>
      <c r="M745" t="str">
        <f>IFERROR(VLOOKUP(CONCATENATE($C745,$D745,M$1,$E745),AuxFolhas!$A:$E,5,FALSE),"")</f>
        <v/>
      </c>
      <c r="N745" t="str">
        <f>IFERROR(VLOOKUP(CONCATENATE($C745,$D745,N$1,$E745),AuxFolhas!$A:$E,5,FALSE),"")</f>
        <v/>
      </c>
      <c r="O745" t="str">
        <f>IFERROR(VLOOKUP(CONCATENATE($C745,$D745,O$1,$E745),AuxFolhas!$A:$E,5,FALSE),"")</f>
        <v/>
      </c>
      <c r="P745" t="str">
        <f>IFERROR(VLOOKUP(CONCATENATE($C745,$D745,P$1,$E745),AuxFolhas!$A:$E,5,FALSE),"")</f>
        <v/>
      </c>
      <c r="Q745" t="str">
        <f>IFERROR(VLOOKUP(CONCATENATE($C745,$D745,Q$1,$E745),AuxFolhas!$A:$E,5,FALSE),"")</f>
        <v/>
      </c>
      <c r="R745" t="str">
        <f>IFERROR(VLOOKUP(CONCATENATE($C745,$D745,R$1,$E745),AuxFolhas!$A:$E,5,FALSE),"")</f>
        <v/>
      </c>
      <c r="S745" t="str">
        <f>IFERROR(VLOOKUP(CONCATENATE($C745,$D745,S$1,$E745),AuxFolhas!$A:$E,5,FALSE),"")</f>
        <v/>
      </c>
      <c r="T745">
        <f>IFERROR(VLOOKUP(CONCATENATE($C745,$D745,T$1,$E745),AuxFolhas!$A:$E,5,FALSE),"")</f>
        <v>600</v>
      </c>
      <c r="U745">
        <f t="shared" si="47"/>
        <v>1</v>
      </c>
    </row>
    <row r="746" spans="1:21" hidden="1">
      <c r="A746" t="str">
        <f t="shared" si="51"/>
        <v>27.1-19</v>
      </c>
      <c r="B746">
        <f t="shared" si="52"/>
        <v>19</v>
      </c>
      <c r="C746">
        <v>27</v>
      </c>
      <c r="D746" t="s">
        <v>3726</v>
      </c>
      <c r="E746" t="s">
        <v>1112</v>
      </c>
      <c r="F746" t="s">
        <v>1163</v>
      </c>
      <c r="H746">
        <f t="shared" si="48"/>
        <v>1200</v>
      </c>
      <c r="I746" t="str">
        <f>IFERROR(VLOOKUP(CONCATENATE($C746,$D746,I$1,$E746),AuxFolhas!$A:$E,5,FALSE),"")</f>
        <v/>
      </c>
      <c r="J746" t="str">
        <f>IFERROR(VLOOKUP(CONCATENATE($C746,$D746,J$1,$E746),AuxFolhas!$A:$E,5,FALSE),"")</f>
        <v/>
      </c>
      <c r="K746" t="str">
        <f>IFERROR(VLOOKUP(CONCATENATE($C746,$D746,K$1,$E746),AuxFolhas!$A:$E,5,FALSE),"")</f>
        <v/>
      </c>
      <c r="L746" t="str">
        <f>IFERROR(VLOOKUP(CONCATENATE($C746,$D746,L$1,$E746),AuxFolhas!$A:$E,5,FALSE),"")</f>
        <v/>
      </c>
      <c r="M746" t="str">
        <f>IFERROR(VLOOKUP(CONCATENATE($C746,$D746,M$1,$E746),AuxFolhas!$A:$E,5,FALSE),"")</f>
        <v/>
      </c>
      <c r="N746" t="str">
        <f>IFERROR(VLOOKUP(CONCATENATE($C746,$D746,N$1,$E746),AuxFolhas!$A:$E,5,FALSE),"")</f>
        <v/>
      </c>
      <c r="O746" t="str">
        <f>IFERROR(VLOOKUP(CONCATENATE($C746,$D746,O$1,$E746),AuxFolhas!$A:$E,5,FALSE),"")</f>
        <v/>
      </c>
      <c r="P746" t="str">
        <f>IFERROR(VLOOKUP(CONCATENATE($C746,$D746,P$1,$E746),AuxFolhas!$A:$E,5,FALSE),"")</f>
        <v/>
      </c>
      <c r="Q746" t="str">
        <f>IFERROR(VLOOKUP(CONCATENATE($C746,$D746,Q$1,$E746),AuxFolhas!$A:$E,5,FALSE),"")</f>
        <v/>
      </c>
      <c r="R746" t="str">
        <f>IFERROR(VLOOKUP(CONCATENATE($C746,$D746,R$1,$E746),AuxFolhas!$A:$E,5,FALSE),"")</f>
        <v/>
      </c>
      <c r="S746">
        <f>IFERROR(VLOOKUP(CONCATENATE($C746,$D746,S$1,$E746),AuxFolhas!$A:$E,5,FALSE),"")</f>
        <v>600</v>
      </c>
      <c r="T746">
        <f>IFERROR(VLOOKUP(CONCATENATE($C746,$D746,T$1,$E746),AuxFolhas!$A:$E,5,FALSE),"")</f>
        <v>600</v>
      </c>
      <c r="U746">
        <f t="shared" si="47"/>
        <v>1</v>
      </c>
    </row>
    <row r="747" spans="1:21" hidden="1">
      <c r="A747" t="str">
        <f t="shared" si="51"/>
        <v>27.1-20</v>
      </c>
      <c r="B747">
        <f t="shared" si="52"/>
        <v>20</v>
      </c>
      <c r="C747">
        <v>27</v>
      </c>
      <c r="D747" t="s">
        <v>1599</v>
      </c>
      <c r="E747" t="s">
        <v>1112</v>
      </c>
      <c r="F747" t="s">
        <v>1163</v>
      </c>
      <c r="H747">
        <f t="shared" si="48"/>
        <v>600</v>
      </c>
      <c r="I747">
        <f>IFERROR(VLOOKUP(CONCATENATE($C747,$D747,I$1,$E747),AuxFolhas!$A:$E,5,FALSE),"")</f>
        <v>600</v>
      </c>
      <c r="J747" t="str">
        <f>IFERROR(VLOOKUP(CONCATENATE($C747,$D747,J$1,$E747),AuxFolhas!$A:$E,5,FALSE),"")</f>
        <v/>
      </c>
      <c r="K747" t="str">
        <f>IFERROR(VLOOKUP(CONCATENATE($C747,$D747,K$1,$E747),AuxFolhas!$A:$E,5,FALSE),"")</f>
        <v/>
      </c>
      <c r="L747" t="str">
        <f>IFERROR(VLOOKUP(CONCATENATE($C747,$D747,L$1,$E747),AuxFolhas!$A:$E,5,FALSE),"")</f>
        <v/>
      </c>
      <c r="M747" t="str">
        <f>IFERROR(VLOOKUP(CONCATENATE($C747,$D747,M$1,$E747),AuxFolhas!$A:$E,5,FALSE),"")</f>
        <v/>
      </c>
      <c r="N747" t="str">
        <f>IFERROR(VLOOKUP(CONCATENATE($C747,$D747,N$1,$E747),AuxFolhas!$A:$E,5,FALSE),"")</f>
        <v/>
      </c>
      <c r="O747" t="str">
        <f>IFERROR(VLOOKUP(CONCATENATE($C747,$D747,O$1,$E747),AuxFolhas!$A:$E,5,FALSE),"")</f>
        <v/>
      </c>
      <c r="P747" t="str">
        <f>IFERROR(VLOOKUP(CONCATENATE($C747,$D747,P$1,$E747),AuxFolhas!$A:$E,5,FALSE),"")</f>
        <v/>
      </c>
      <c r="Q747" t="str">
        <f>IFERROR(VLOOKUP(CONCATENATE($C747,$D747,Q$1,$E747),AuxFolhas!$A:$E,5,FALSE),"")</f>
        <v/>
      </c>
      <c r="R747" t="str">
        <f>IFERROR(VLOOKUP(CONCATENATE($C747,$D747,R$1,$E747),AuxFolhas!$A:$E,5,FALSE),"")</f>
        <v/>
      </c>
      <c r="S747" t="str">
        <f>IFERROR(VLOOKUP(CONCATENATE($C747,$D747,S$1,$E747),AuxFolhas!$A:$E,5,FALSE),"")</f>
        <v/>
      </c>
      <c r="T747" t="str">
        <f>IFERROR(VLOOKUP(CONCATENATE($C747,$D747,T$1,$E747),AuxFolhas!$A:$E,5,FALSE),"")</f>
        <v/>
      </c>
      <c r="U747">
        <f t="shared" si="47"/>
        <v>1</v>
      </c>
    </row>
    <row r="748" spans="1:21" hidden="1">
      <c r="A748" t="str">
        <f t="shared" si="51"/>
        <v>27.1-21</v>
      </c>
      <c r="B748">
        <f t="shared" si="52"/>
        <v>21</v>
      </c>
      <c r="C748">
        <v>27</v>
      </c>
      <c r="D748" t="s">
        <v>2777</v>
      </c>
      <c r="E748" t="s">
        <v>1112</v>
      </c>
      <c r="F748" t="s">
        <v>1163</v>
      </c>
      <c r="H748">
        <f t="shared" si="48"/>
        <v>3600</v>
      </c>
      <c r="I748" t="str">
        <f>IFERROR(VLOOKUP(CONCATENATE($C748,$D748,I$1,$E748),AuxFolhas!$A:$E,5,FALSE),"")</f>
        <v/>
      </c>
      <c r="J748" t="str">
        <f>IFERROR(VLOOKUP(CONCATENATE($C748,$D748,J$1,$E748),AuxFolhas!$A:$E,5,FALSE),"")</f>
        <v/>
      </c>
      <c r="K748" t="str">
        <f>IFERROR(VLOOKUP(CONCATENATE($C748,$D748,K$1,$E748),AuxFolhas!$A:$E,5,FALSE),"")</f>
        <v/>
      </c>
      <c r="L748" t="str">
        <f>IFERROR(VLOOKUP(CONCATENATE($C748,$D748,L$1,$E748),AuxFolhas!$A:$E,5,FALSE),"")</f>
        <v/>
      </c>
      <c r="M748" t="str">
        <f>IFERROR(VLOOKUP(CONCATENATE($C748,$D748,M$1,$E748),AuxFolhas!$A:$E,5,FALSE),"")</f>
        <v/>
      </c>
      <c r="N748" t="str">
        <f>IFERROR(VLOOKUP(CONCATENATE($C748,$D748,N$1,$E748),AuxFolhas!$A:$E,5,FALSE),"")</f>
        <v/>
      </c>
      <c r="O748">
        <f>IFERROR(VLOOKUP(CONCATENATE($C748,$D748,O$1,$E748),AuxFolhas!$A:$E,5,FALSE),"")</f>
        <v>600</v>
      </c>
      <c r="P748">
        <f>IFERROR(VLOOKUP(CONCATENATE($C748,$D748,P$1,$E748),AuxFolhas!$A:$E,5,FALSE),"")</f>
        <v>600</v>
      </c>
      <c r="Q748">
        <f>IFERROR(VLOOKUP(CONCATENATE($C748,$D748,Q$1,$E748),AuxFolhas!$A:$E,5,FALSE),"")</f>
        <v>600</v>
      </c>
      <c r="R748">
        <f>IFERROR(VLOOKUP(CONCATENATE($C748,$D748,R$1,$E748),AuxFolhas!$A:$E,5,FALSE),"")</f>
        <v>600</v>
      </c>
      <c r="S748">
        <f>IFERROR(VLOOKUP(CONCATENATE($C748,$D748,S$1,$E748),AuxFolhas!$A:$E,5,FALSE),"")</f>
        <v>600</v>
      </c>
      <c r="T748">
        <f>IFERROR(VLOOKUP(CONCATENATE($C748,$D748,T$1,$E748),AuxFolhas!$A:$E,5,FALSE),"")</f>
        <v>600</v>
      </c>
      <c r="U748">
        <f t="shared" si="47"/>
        <v>1</v>
      </c>
    </row>
    <row r="749" spans="1:21" hidden="1">
      <c r="A749" t="str">
        <f t="shared" si="51"/>
        <v>27.1-22</v>
      </c>
      <c r="B749">
        <f t="shared" si="52"/>
        <v>22</v>
      </c>
      <c r="C749">
        <v>27</v>
      </c>
      <c r="D749" t="s">
        <v>1600</v>
      </c>
      <c r="E749" t="s">
        <v>1112</v>
      </c>
      <c r="F749" t="s">
        <v>1163</v>
      </c>
      <c r="H749">
        <f t="shared" si="48"/>
        <v>5400</v>
      </c>
      <c r="I749">
        <f>IFERROR(VLOOKUP(CONCATENATE($C749,$D749,I$1,$E749),AuxFolhas!$A:$E,5,FALSE),"")</f>
        <v>600</v>
      </c>
      <c r="J749">
        <f>IFERROR(VLOOKUP(CONCATENATE($C749,$D749,J$1,$E749),AuxFolhas!$A:$E,5,FALSE),"")</f>
        <v>600</v>
      </c>
      <c r="K749">
        <f>IFERROR(VLOOKUP(CONCATENATE($C749,$D749,K$1,$E749),AuxFolhas!$A:$E,5,FALSE),"")</f>
        <v>600</v>
      </c>
      <c r="L749">
        <f>IFERROR(VLOOKUP(CONCATENATE($C749,$D749,L$1,$E749),AuxFolhas!$A:$E,5,FALSE),"")</f>
        <v>600</v>
      </c>
      <c r="M749">
        <f>IFERROR(VLOOKUP(CONCATENATE($C749,$D749,M$1,$E749),AuxFolhas!$A:$E,5,FALSE),"")</f>
        <v>600</v>
      </c>
      <c r="N749">
        <f>IFERROR(VLOOKUP(CONCATENATE($C749,$D749,N$1,$E749),AuxFolhas!$A:$E,5,FALSE),"")</f>
        <v>600</v>
      </c>
      <c r="O749">
        <f>IFERROR(VLOOKUP(CONCATENATE($C749,$D749,O$1,$E749),AuxFolhas!$A:$E,5,FALSE),"")</f>
        <v>600</v>
      </c>
      <c r="P749">
        <f>IFERROR(VLOOKUP(CONCATENATE($C749,$D749,P$1,$E749),AuxFolhas!$A:$E,5,FALSE),"")</f>
        <v>600</v>
      </c>
      <c r="Q749">
        <f>IFERROR(VLOOKUP(CONCATENATE($C749,$D749,Q$1,$E749),AuxFolhas!$A:$E,5,FALSE),"")</f>
        <v>600</v>
      </c>
      <c r="R749" t="str">
        <f>IFERROR(VLOOKUP(CONCATENATE($C749,$D749,R$1,$E749),AuxFolhas!$A:$E,5,FALSE),"")</f>
        <v/>
      </c>
      <c r="S749" t="str">
        <f>IFERROR(VLOOKUP(CONCATENATE($C749,$D749,S$1,$E749),AuxFolhas!$A:$E,5,FALSE),"")</f>
        <v/>
      </c>
      <c r="T749" t="str">
        <f>IFERROR(VLOOKUP(CONCATENATE($C749,$D749,T$1,$E749),AuxFolhas!$A:$E,5,FALSE),"")</f>
        <v/>
      </c>
      <c r="U749">
        <f t="shared" si="47"/>
        <v>1</v>
      </c>
    </row>
    <row r="750" spans="1:21" hidden="1">
      <c r="A750" t="str">
        <f t="shared" si="51"/>
        <v>27.1-23</v>
      </c>
      <c r="B750">
        <f t="shared" si="52"/>
        <v>23</v>
      </c>
      <c r="C750">
        <v>27</v>
      </c>
      <c r="D750" t="s">
        <v>1601</v>
      </c>
      <c r="E750" t="s">
        <v>1112</v>
      </c>
      <c r="F750" t="s">
        <v>1163</v>
      </c>
      <c r="H750">
        <f t="shared" si="48"/>
        <v>600</v>
      </c>
      <c r="I750">
        <f>IFERROR(VLOOKUP(CONCATENATE($C750,$D750,I$1,$E750),AuxFolhas!$A:$E,5,FALSE),"")</f>
        <v>600</v>
      </c>
      <c r="J750" t="str">
        <f>IFERROR(VLOOKUP(CONCATENATE($C750,$D750,J$1,$E750),AuxFolhas!$A:$E,5,FALSE),"")</f>
        <v/>
      </c>
      <c r="K750" t="str">
        <f>IFERROR(VLOOKUP(CONCATENATE($C750,$D750,K$1,$E750),AuxFolhas!$A:$E,5,FALSE),"")</f>
        <v/>
      </c>
      <c r="L750" t="str">
        <f>IFERROR(VLOOKUP(CONCATENATE($C750,$D750,L$1,$E750),AuxFolhas!$A:$E,5,FALSE),"")</f>
        <v/>
      </c>
      <c r="M750" t="str">
        <f>IFERROR(VLOOKUP(CONCATENATE($C750,$D750,M$1,$E750),AuxFolhas!$A:$E,5,FALSE),"")</f>
        <v/>
      </c>
      <c r="N750" t="str">
        <f>IFERROR(VLOOKUP(CONCATENATE($C750,$D750,N$1,$E750),AuxFolhas!$A:$E,5,FALSE),"")</f>
        <v/>
      </c>
      <c r="O750" t="str">
        <f>IFERROR(VLOOKUP(CONCATENATE($C750,$D750,O$1,$E750),AuxFolhas!$A:$E,5,FALSE),"")</f>
        <v/>
      </c>
      <c r="P750" t="str">
        <f>IFERROR(VLOOKUP(CONCATENATE($C750,$D750,P$1,$E750),AuxFolhas!$A:$E,5,FALSE),"")</f>
        <v/>
      </c>
      <c r="Q750" t="str">
        <f>IFERROR(VLOOKUP(CONCATENATE($C750,$D750,Q$1,$E750),AuxFolhas!$A:$E,5,FALSE),"")</f>
        <v/>
      </c>
      <c r="R750" t="str">
        <f>IFERROR(VLOOKUP(CONCATENATE($C750,$D750,R$1,$E750),AuxFolhas!$A:$E,5,FALSE),"")</f>
        <v/>
      </c>
      <c r="S750" t="str">
        <f>IFERROR(VLOOKUP(CONCATENATE($C750,$D750,S$1,$E750),AuxFolhas!$A:$E,5,FALSE),"")</f>
        <v/>
      </c>
      <c r="T750" t="str">
        <f>IFERROR(VLOOKUP(CONCATENATE($C750,$D750,T$1,$E750),AuxFolhas!$A:$E,5,FALSE),"")</f>
        <v/>
      </c>
      <c r="U750">
        <f t="shared" si="47"/>
        <v>1</v>
      </c>
    </row>
    <row r="751" spans="1:21" hidden="1">
      <c r="A751" t="str">
        <f t="shared" si="51"/>
        <v>27.1-24</v>
      </c>
      <c r="B751">
        <f t="shared" si="52"/>
        <v>24</v>
      </c>
      <c r="C751">
        <v>27</v>
      </c>
      <c r="D751" t="s">
        <v>1602</v>
      </c>
      <c r="E751" t="s">
        <v>1114</v>
      </c>
      <c r="F751" t="s">
        <v>1163</v>
      </c>
      <c r="H751">
        <f t="shared" si="48"/>
        <v>17840</v>
      </c>
      <c r="I751">
        <f>IFERROR(VLOOKUP(CONCATENATE($C751,$D751,I$1,$E751),AuxFolhas!$A:$E,5,FALSE),"")</f>
        <v>2230</v>
      </c>
      <c r="J751">
        <f>IFERROR(VLOOKUP(CONCATENATE($C751,$D751,J$1,$E751),AuxFolhas!$A:$E,5,FALSE),"")</f>
        <v>2230</v>
      </c>
      <c r="K751">
        <f>IFERROR(VLOOKUP(CONCATENATE($C751,$D751,K$1,$E751),AuxFolhas!$A:$E,5,FALSE),"")</f>
        <v>2230</v>
      </c>
      <c r="L751">
        <f>IFERROR(VLOOKUP(CONCATENATE($C751,$D751,L$1,$E751),AuxFolhas!$A:$E,5,FALSE),"")</f>
        <v>2230</v>
      </c>
      <c r="M751">
        <f>IFERROR(VLOOKUP(CONCATENATE($C751,$D751,M$1,$E751),AuxFolhas!$A:$E,5,FALSE),"")</f>
        <v>2230</v>
      </c>
      <c r="N751">
        <f>IFERROR(VLOOKUP(CONCATENATE($C751,$D751,N$1,$E751),AuxFolhas!$A:$E,5,FALSE),"")</f>
        <v>2230</v>
      </c>
      <c r="O751">
        <f>IFERROR(VLOOKUP(CONCATENATE($C751,$D751,O$1,$E751),AuxFolhas!$A:$E,5,FALSE),"")</f>
        <v>2230</v>
      </c>
      <c r="P751">
        <f>IFERROR(VLOOKUP(CONCATENATE($C751,$D751,P$1,$E751),AuxFolhas!$A:$E,5,FALSE),"")</f>
        <v>2230</v>
      </c>
      <c r="Q751" t="str">
        <f>IFERROR(VLOOKUP(CONCATENATE($C751,$D751,Q$1,$E751),AuxFolhas!$A:$E,5,FALSE),"")</f>
        <v/>
      </c>
      <c r="R751" t="str">
        <f>IFERROR(VLOOKUP(CONCATENATE($C751,$D751,R$1,$E751),AuxFolhas!$A:$E,5,FALSE),"")</f>
        <v/>
      </c>
      <c r="S751" t="str">
        <f>IFERROR(VLOOKUP(CONCATENATE($C751,$D751,S$1,$E751),AuxFolhas!$A:$E,5,FALSE),"")</f>
        <v/>
      </c>
      <c r="T751" t="str">
        <f>IFERROR(VLOOKUP(CONCATENATE($C751,$D751,T$1,$E751),AuxFolhas!$A:$E,5,FALSE),"")</f>
        <v/>
      </c>
      <c r="U751">
        <f t="shared" si="47"/>
        <v>1</v>
      </c>
    </row>
    <row r="752" spans="1:21" hidden="1">
      <c r="A752" t="str">
        <f t="shared" si="51"/>
        <v>27.1-25</v>
      </c>
      <c r="B752">
        <f t="shared" si="52"/>
        <v>25</v>
      </c>
      <c r="C752">
        <v>27</v>
      </c>
      <c r="D752" t="s">
        <v>1603</v>
      </c>
      <c r="E752" t="s">
        <v>1114</v>
      </c>
      <c r="F752" t="s">
        <v>1163</v>
      </c>
      <c r="H752">
        <f t="shared" si="48"/>
        <v>24530</v>
      </c>
      <c r="I752">
        <f>IFERROR(VLOOKUP(CONCATENATE($C752,$D752,I$1,$E752),AuxFolhas!$A:$E,5,FALSE),"")</f>
        <v>2230</v>
      </c>
      <c r="J752">
        <f>IFERROR(VLOOKUP(CONCATENATE($C752,$D752,J$1,$E752),AuxFolhas!$A:$E,5,FALSE),"")</f>
        <v>2230</v>
      </c>
      <c r="K752">
        <f>IFERROR(VLOOKUP(CONCATENATE($C752,$D752,K$1,$E752),AuxFolhas!$A:$E,5,FALSE),"")</f>
        <v>2230</v>
      </c>
      <c r="L752">
        <f>IFERROR(VLOOKUP(CONCATENATE($C752,$D752,L$1,$E752),AuxFolhas!$A:$E,5,FALSE),"")</f>
        <v>2230</v>
      </c>
      <c r="M752">
        <f>IFERROR(VLOOKUP(CONCATENATE($C752,$D752,M$1,$E752),AuxFolhas!$A:$E,5,FALSE),"")</f>
        <v>2230</v>
      </c>
      <c r="N752">
        <f>IFERROR(VLOOKUP(CONCATENATE($C752,$D752,N$1,$E752),AuxFolhas!$A:$E,5,FALSE),"")</f>
        <v>2230</v>
      </c>
      <c r="O752">
        <f>IFERROR(VLOOKUP(CONCATENATE($C752,$D752,O$1,$E752),AuxFolhas!$A:$E,5,FALSE),"")</f>
        <v>2230</v>
      </c>
      <c r="P752">
        <f>IFERROR(VLOOKUP(CONCATENATE($C752,$D752,P$1,$E752),AuxFolhas!$A:$E,5,FALSE),"")</f>
        <v>2230</v>
      </c>
      <c r="Q752">
        <f>IFERROR(VLOOKUP(CONCATENATE($C752,$D752,Q$1,$E752),AuxFolhas!$A:$E,5,FALSE),"")</f>
        <v>2230</v>
      </c>
      <c r="R752">
        <f>IFERROR(VLOOKUP(CONCATENATE($C752,$D752,R$1,$E752),AuxFolhas!$A:$E,5,FALSE),"")</f>
        <v>2230</v>
      </c>
      <c r="S752">
        <f>IFERROR(VLOOKUP(CONCATENATE($C752,$D752,S$1,$E752),AuxFolhas!$A:$E,5,FALSE),"")</f>
        <v>2230</v>
      </c>
      <c r="T752" t="str">
        <f>IFERROR(VLOOKUP(CONCATENATE($C752,$D752,T$1,$E752),AuxFolhas!$A:$E,5,FALSE),"")</f>
        <v/>
      </c>
      <c r="U752">
        <f t="shared" si="47"/>
        <v>1</v>
      </c>
    </row>
    <row r="753" spans="1:21" hidden="1">
      <c r="A753" t="str">
        <f t="shared" si="51"/>
        <v>27.1-26</v>
      </c>
      <c r="B753">
        <f t="shared" si="52"/>
        <v>26</v>
      </c>
      <c r="C753">
        <v>27</v>
      </c>
      <c r="D753" t="s">
        <v>3727</v>
      </c>
      <c r="E753" t="s">
        <v>1114</v>
      </c>
      <c r="F753" t="s">
        <v>1163</v>
      </c>
      <c r="H753">
        <f t="shared" si="48"/>
        <v>4460</v>
      </c>
      <c r="I753" t="str">
        <f>IFERROR(VLOOKUP(CONCATENATE($C753,$D753,I$1,$E753),AuxFolhas!$A:$E,5,FALSE),"")</f>
        <v/>
      </c>
      <c r="J753" t="str">
        <f>IFERROR(VLOOKUP(CONCATENATE($C753,$D753,J$1,$E753),AuxFolhas!$A:$E,5,FALSE),"")</f>
        <v/>
      </c>
      <c r="K753" t="str">
        <f>IFERROR(VLOOKUP(CONCATENATE($C753,$D753,K$1,$E753),AuxFolhas!$A:$E,5,FALSE),"")</f>
        <v/>
      </c>
      <c r="L753" t="str">
        <f>IFERROR(VLOOKUP(CONCATENATE($C753,$D753,L$1,$E753),AuxFolhas!$A:$E,5,FALSE),"")</f>
        <v/>
      </c>
      <c r="M753" t="str">
        <f>IFERROR(VLOOKUP(CONCATENATE($C753,$D753,M$1,$E753),AuxFolhas!$A:$E,5,FALSE),"")</f>
        <v/>
      </c>
      <c r="N753" t="str">
        <f>IFERROR(VLOOKUP(CONCATENATE($C753,$D753,N$1,$E753),AuxFolhas!$A:$E,5,FALSE),"")</f>
        <v/>
      </c>
      <c r="O753" t="str">
        <f>IFERROR(VLOOKUP(CONCATENATE($C753,$D753,O$1,$E753),AuxFolhas!$A:$E,5,FALSE),"")</f>
        <v/>
      </c>
      <c r="P753" t="str">
        <f>IFERROR(VLOOKUP(CONCATENATE($C753,$D753,P$1,$E753),AuxFolhas!$A:$E,5,FALSE),"")</f>
        <v/>
      </c>
      <c r="Q753" t="str">
        <f>IFERROR(VLOOKUP(CONCATENATE($C753,$D753,Q$1,$E753),AuxFolhas!$A:$E,5,FALSE),"")</f>
        <v/>
      </c>
      <c r="R753" t="str">
        <f>IFERROR(VLOOKUP(CONCATENATE($C753,$D753,R$1,$E753),AuxFolhas!$A:$E,5,FALSE),"")</f>
        <v/>
      </c>
      <c r="S753">
        <f>IFERROR(VLOOKUP(CONCATENATE($C753,$D753,S$1,$E753),AuxFolhas!$A:$E,5,FALSE),"")</f>
        <v>2230</v>
      </c>
      <c r="T753">
        <f>IFERROR(VLOOKUP(CONCATENATE($C753,$D753,T$1,$E753),AuxFolhas!$A:$E,5,FALSE),"")</f>
        <v>2230</v>
      </c>
      <c r="U753">
        <f t="shared" si="47"/>
        <v>1</v>
      </c>
    </row>
    <row r="754" spans="1:21" hidden="1">
      <c r="A754" t="str">
        <f t="shared" si="51"/>
        <v>27.1-27</v>
      </c>
      <c r="B754">
        <f t="shared" si="52"/>
        <v>27</v>
      </c>
      <c r="C754">
        <v>27</v>
      </c>
      <c r="D754" t="s">
        <v>1604</v>
      </c>
      <c r="E754" t="s">
        <v>1114</v>
      </c>
      <c r="F754" t="s">
        <v>1163</v>
      </c>
      <c r="H754">
        <f t="shared" si="48"/>
        <v>11150</v>
      </c>
      <c r="I754">
        <f>IFERROR(VLOOKUP(CONCATENATE($C754,$D754,I$1,$E754),AuxFolhas!$A:$E,5,FALSE),"")</f>
        <v>2230</v>
      </c>
      <c r="J754">
        <f>IFERROR(VLOOKUP(CONCATENATE($C754,$D754,J$1,$E754),AuxFolhas!$A:$E,5,FALSE),"")</f>
        <v>2230</v>
      </c>
      <c r="K754">
        <f>IFERROR(VLOOKUP(CONCATENATE($C754,$D754,K$1,$E754),AuxFolhas!$A:$E,5,FALSE),"")</f>
        <v>2230</v>
      </c>
      <c r="L754">
        <f>IFERROR(VLOOKUP(CONCATENATE($C754,$D754,L$1,$E754),AuxFolhas!$A:$E,5,FALSE),"")</f>
        <v>2230</v>
      </c>
      <c r="M754">
        <f>IFERROR(VLOOKUP(CONCATENATE($C754,$D754,M$1,$E754),AuxFolhas!$A:$E,5,FALSE),"")</f>
        <v>2230</v>
      </c>
      <c r="N754" t="str">
        <f>IFERROR(VLOOKUP(CONCATENATE($C754,$D754,N$1,$E754),AuxFolhas!$A:$E,5,FALSE),"")</f>
        <v/>
      </c>
      <c r="O754" t="str">
        <f>IFERROR(VLOOKUP(CONCATENATE($C754,$D754,O$1,$E754),AuxFolhas!$A:$E,5,FALSE),"")</f>
        <v/>
      </c>
      <c r="P754" t="str">
        <f>IFERROR(VLOOKUP(CONCATENATE($C754,$D754,P$1,$E754),AuxFolhas!$A:$E,5,FALSE),"")</f>
        <v/>
      </c>
      <c r="Q754" t="str">
        <f>IFERROR(VLOOKUP(CONCATENATE($C754,$D754,Q$1,$E754),AuxFolhas!$A:$E,5,FALSE),"")</f>
        <v/>
      </c>
      <c r="R754" t="str">
        <f>IFERROR(VLOOKUP(CONCATENATE($C754,$D754,R$1,$E754),AuxFolhas!$A:$E,5,FALSE),"")</f>
        <v/>
      </c>
      <c r="S754" t="str">
        <f>IFERROR(VLOOKUP(CONCATENATE($C754,$D754,S$1,$E754),AuxFolhas!$A:$E,5,FALSE),"")</f>
        <v/>
      </c>
      <c r="T754" t="str">
        <f>IFERROR(VLOOKUP(CONCATENATE($C754,$D754,T$1,$E754),AuxFolhas!$A:$E,5,FALSE),"")</f>
        <v/>
      </c>
      <c r="U754">
        <f t="shared" si="47"/>
        <v>1</v>
      </c>
    </row>
    <row r="755" spans="1:21" hidden="1">
      <c r="A755" t="str">
        <f t="shared" si="51"/>
        <v>27.1-28</v>
      </c>
      <c r="B755">
        <f t="shared" si="52"/>
        <v>28</v>
      </c>
      <c r="C755">
        <v>27</v>
      </c>
      <c r="D755" t="s">
        <v>1605</v>
      </c>
      <c r="E755" t="s">
        <v>1114</v>
      </c>
      <c r="F755" t="s">
        <v>1163</v>
      </c>
      <c r="H755">
        <f t="shared" si="48"/>
        <v>26760</v>
      </c>
      <c r="I755">
        <f>IFERROR(VLOOKUP(CONCATENATE($C755,$D755,I$1,$E755),AuxFolhas!$A:$E,5,FALSE),"")</f>
        <v>2230</v>
      </c>
      <c r="J755">
        <f>IFERROR(VLOOKUP(CONCATENATE($C755,$D755,J$1,$E755),AuxFolhas!$A:$E,5,FALSE),"")</f>
        <v>2230</v>
      </c>
      <c r="K755">
        <f>IFERROR(VLOOKUP(CONCATENATE($C755,$D755,K$1,$E755),AuxFolhas!$A:$E,5,FALSE),"")</f>
        <v>2230</v>
      </c>
      <c r="L755">
        <f>IFERROR(VLOOKUP(CONCATENATE($C755,$D755,L$1,$E755),AuxFolhas!$A:$E,5,FALSE),"")</f>
        <v>2230</v>
      </c>
      <c r="M755">
        <f>IFERROR(VLOOKUP(CONCATENATE($C755,$D755,M$1,$E755),AuxFolhas!$A:$E,5,FALSE),"")</f>
        <v>2230</v>
      </c>
      <c r="N755">
        <f>IFERROR(VLOOKUP(CONCATENATE($C755,$D755,N$1,$E755),AuxFolhas!$A:$E,5,FALSE),"")</f>
        <v>2230</v>
      </c>
      <c r="O755">
        <f>IFERROR(VLOOKUP(CONCATENATE($C755,$D755,O$1,$E755),AuxFolhas!$A:$E,5,FALSE),"")</f>
        <v>2230</v>
      </c>
      <c r="P755">
        <f>IFERROR(VLOOKUP(CONCATENATE($C755,$D755,P$1,$E755),AuxFolhas!$A:$E,5,FALSE),"")</f>
        <v>2230</v>
      </c>
      <c r="Q755">
        <f>IFERROR(VLOOKUP(CONCATENATE($C755,$D755,Q$1,$E755),AuxFolhas!$A:$E,5,FALSE),"")</f>
        <v>2230</v>
      </c>
      <c r="R755">
        <f>IFERROR(VLOOKUP(CONCATENATE($C755,$D755,R$1,$E755),AuxFolhas!$A:$E,5,FALSE),"")</f>
        <v>2230</v>
      </c>
      <c r="S755">
        <f>IFERROR(VLOOKUP(CONCATENATE($C755,$D755,S$1,$E755),AuxFolhas!$A:$E,5,FALSE),"")</f>
        <v>2230</v>
      </c>
      <c r="T755">
        <f>IFERROR(VLOOKUP(CONCATENATE($C755,$D755,T$1,$E755),AuxFolhas!$A:$E,5,FALSE),"")</f>
        <v>2230</v>
      </c>
      <c r="U755">
        <f t="shared" si="47"/>
        <v>1</v>
      </c>
    </row>
    <row r="756" spans="1:21" hidden="1">
      <c r="A756" t="str">
        <f t="shared" si="51"/>
        <v>27.1-29</v>
      </c>
      <c r="B756">
        <f t="shared" si="52"/>
        <v>29</v>
      </c>
      <c r="C756">
        <v>27</v>
      </c>
      <c r="D756" t="s">
        <v>2188</v>
      </c>
      <c r="E756" t="s">
        <v>1114</v>
      </c>
      <c r="F756" t="s">
        <v>1163</v>
      </c>
      <c r="H756">
        <f t="shared" si="48"/>
        <v>26760</v>
      </c>
      <c r="I756">
        <f>IFERROR(VLOOKUP(CONCATENATE($C756,$D756,I$1,$E756),AuxFolhas!$A:$E,5,FALSE),"")</f>
        <v>2230</v>
      </c>
      <c r="J756">
        <f>IFERROR(VLOOKUP(CONCATENATE($C756,$D756,J$1,$E756),AuxFolhas!$A:$E,5,FALSE),"")</f>
        <v>2230</v>
      </c>
      <c r="K756">
        <f>IFERROR(VLOOKUP(CONCATENATE($C756,$D756,K$1,$E756),AuxFolhas!$A:$E,5,FALSE),"")</f>
        <v>2230</v>
      </c>
      <c r="L756">
        <f>IFERROR(VLOOKUP(CONCATENATE($C756,$D756,L$1,$E756),AuxFolhas!$A:$E,5,FALSE),"")</f>
        <v>2230</v>
      </c>
      <c r="M756">
        <f>IFERROR(VLOOKUP(CONCATENATE($C756,$D756,M$1,$E756),AuxFolhas!$A:$E,5,FALSE),"")</f>
        <v>2230</v>
      </c>
      <c r="N756">
        <f>IFERROR(VLOOKUP(CONCATENATE($C756,$D756,N$1,$E756),AuxFolhas!$A:$E,5,FALSE),"")</f>
        <v>2230</v>
      </c>
      <c r="O756">
        <f>IFERROR(VLOOKUP(CONCATENATE($C756,$D756,O$1,$E756),AuxFolhas!$A:$E,5,FALSE),"")</f>
        <v>2230</v>
      </c>
      <c r="P756">
        <f>IFERROR(VLOOKUP(CONCATENATE($C756,$D756,P$1,$E756),AuxFolhas!$A:$E,5,FALSE),"")</f>
        <v>2230</v>
      </c>
      <c r="Q756">
        <f>IFERROR(VLOOKUP(CONCATENATE($C756,$D756,Q$1,$E756),AuxFolhas!$A:$E,5,FALSE),"")</f>
        <v>2230</v>
      </c>
      <c r="R756">
        <f>IFERROR(VLOOKUP(CONCATENATE($C756,$D756,R$1,$E756),AuxFolhas!$A:$E,5,FALSE),"")</f>
        <v>2230</v>
      </c>
      <c r="S756">
        <f>IFERROR(VLOOKUP(CONCATENATE($C756,$D756,S$1,$E756),AuxFolhas!$A:$E,5,FALSE),"")</f>
        <v>2230</v>
      </c>
      <c r="T756">
        <f>IFERROR(VLOOKUP(CONCATENATE($C756,$D756,T$1,$E756),AuxFolhas!$A:$E,5,FALSE),"")</f>
        <v>2230</v>
      </c>
      <c r="U756">
        <f t="shared" si="47"/>
        <v>1</v>
      </c>
    </row>
    <row r="757" spans="1:21" hidden="1">
      <c r="A757" t="str">
        <f t="shared" si="51"/>
        <v>27.1-30</v>
      </c>
      <c r="B757">
        <f t="shared" si="52"/>
        <v>30</v>
      </c>
      <c r="C757">
        <v>27</v>
      </c>
      <c r="D757" t="s">
        <v>2459</v>
      </c>
      <c r="E757" t="s">
        <v>1162</v>
      </c>
      <c r="F757" t="s">
        <v>1163</v>
      </c>
      <c r="H757">
        <f t="shared" si="48"/>
        <v>32800</v>
      </c>
      <c r="I757" t="str">
        <f>IFERROR(VLOOKUP(CONCATENATE($C757,$D757,I$1,$E757),AuxFolhas!$A:$E,5,FALSE),"")</f>
        <v/>
      </c>
      <c r="J757" t="str">
        <f>IFERROR(VLOOKUP(CONCATENATE($C757,$D757,J$1,$E757),AuxFolhas!$A:$E,5,FALSE),"")</f>
        <v/>
      </c>
      <c r="K757">
        <f>IFERROR(VLOOKUP(CONCATENATE($C757,$D757,K$1,$E757),AuxFolhas!$A:$E,5,FALSE),"")</f>
        <v>3280</v>
      </c>
      <c r="L757">
        <f>IFERROR(VLOOKUP(CONCATENATE($C757,$D757,L$1,$E757),AuxFolhas!$A:$E,5,FALSE),"")</f>
        <v>3280</v>
      </c>
      <c r="M757">
        <f>IFERROR(VLOOKUP(CONCATENATE($C757,$D757,M$1,$E757),AuxFolhas!$A:$E,5,FALSE),"")</f>
        <v>3280</v>
      </c>
      <c r="N757">
        <f>IFERROR(VLOOKUP(CONCATENATE($C757,$D757,N$1,$E757),AuxFolhas!$A:$E,5,FALSE),"")</f>
        <v>3280</v>
      </c>
      <c r="O757">
        <f>IFERROR(VLOOKUP(CONCATENATE($C757,$D757,O$1,$E757),AuxFolhas!$A:$E,5,FALSE),"")</f>
        <v>3280</v>
      </c>
      <c r="P757">
        <f>IFERROR(VLOOKUP(CONCATENATE($C757,$D757,P$1,$E757),AuxFolhas!$A:$E,5,FALSE),"")</f>
        <v>3280</v>
      </c>
      <c r="Q757">
        <f>IFERROR(VLOOKUP(CONCATENATE($C757,$D757,Q$1,$E757),AuxFolhas!$A:$E,5,FALSE),"")</f>
        <v>3280</v>
      </c>
      <c r="R757">
        <f>IFERROR(VLOOKUP(CONCATENATE($C757,$D757,R$1,$E757),AuxFolhas!$A:$E,5,FALSE),"")</f>
        <v>3280</v>
      </c>
      <c r="S757">
        <f>IFERROR(VLOOKUP(CONCATENATE($C757,$D757,S$1,$E757),AuxFolhas!$A:$E,5,FALSE),"")</f>
        <v>3280</v>
      </c>
      <c r="T757">
        <f>IFERROR(VLOOKUP(CONCATENATE($C757,$D757,T$1,$E757),AuxFolhas!$A:$E,5,FALSE),"")</f>
        <v>3280</v>
      </c>
      <c r="U757">
        <f t="shared" si="47"/>
        <v>1</v>
      </c>
    </row>
    <row r="758" spans="1:21" hidden="1">
      <c r="A758" t="str">
        <f t="shared" si="51"/>
        <v>27.1-31</v>
      </c>
      <c r="B758">
        <f t="shared" si="52"/>
        <v>31</v>
      </c>
      <c r="C758">
        <v>27</v>
      </c>
      <c r="D758" t="s">
        <v>1588</v>
      </c>
      <c r="E758" t="s">
        <v>1162</v>
      </c>
      <c r="F758" t="s">
        <v>1163</v>
      </c>
      <c r="H758">
        <f t="shared" si="48"/>
        <v>29520</v>
      </c>
      <c r="I758">
        <f>IFERROR(VLOOKUP(CONCATENATE($C758,$D758,I$1,$E758),AuxFolhas!$A:$E,5,FALSE),"")</f>
        <v>3280</v>
      </c>
      <c r="J758">
        <f>IFERROR(VLOOKUP(CONCATENATE($C758,$D758,J$1,$E758),AuxFolhas!$A:$E,5,FALSE),"")</f>
        <v>3280</v>
      </c>
      <c r="K758">
        <f>IFERROR(VLOOKUP(CONCATENATE($C758,$D758,K$1,$E758),AuxFolhas!$A:$E,5,FALSE),"")</f>
        <v>3280</v>
      </c>
      <c r="L758">
        <f>IFERROR(VLOOKUP(CONCATENATE($C758,$D758,L$1,$E758),AuxFolhas!$A:$E,5,FALSE),"")</f>
        <v>3280</v>
      </c>
      <c r="M758">
        <f>IFERROR(VLOOKUP(CONCATENATE($C758,$D758,M$1,$E758),AuxFolhas!$A:$E,5,FALSE),"")</f>
        <v>3280</v>
      </c>
      <c r="N758">
        <f>IFERROR(VLOOKUP(CONCATENATE($C758,$D758,N$1,$E758),AuxFolhas!$A:$E,5,FALSE),"")</f>
        <v>3280</v>
      </c>
      <c r="O758">
        <f>IFERROR(VLOOKUP(CONCATENATE($C758,$D758,O$1,$E758),AuxFolhas!$A:$E,5,FALSE),"")</f>
        <v>3280</v>
      </c>
      <c r="P758">
        <f>IFERROR(VLOOKUP(CONCATENATE($C758,$D758,P$1,$E758),AuxFolhas!$A:$E,5,FALSE),"")</f>
        <v>3280</v>
      </c>
      <c r="Q758">
        <f>IFERROR(VLOOKUP(CONCATENATE($C758,$D758,Q$1,$E758),AuxFolhas!$A:$E,5,FALSE),"")</f>
        <v>3280</v>
      </c>
      <c r="R758" t="str">
        <f>IFERROR(VLOOKUP(CONCATENATE($C758,$D758,R$1,$E758),AuxFolhas!$A:$E,5,FALSE),"")</f>
        <v/>
      </c>
      <c r="S758" t="str">
        <f>IFERROR(VLOOKUP(CONCATENATE($C758,$D758,S$1,$E758),AuxFolhas!$A:$E,5,FALSE),"")</f>
        <v/>
      </c>
      <c r="T758" t="str">
        <f>IFERROR(VLOOKUP(CONCATENATE($C758,$D758,T$1,$E758),AuxFolhas!$A:$E,5,FALSE),"")</f>
        <v/>
      </c>
      <c r="U758">
        <f t="shared" si="47"/>
        <v>1</v>
      </c>
    </row>
    <row r="759" spans="1:21" hidden="1">
      <c r="A759" t="str">
        <f t="shared" si="51"/>
        <v>27.1-32</v>
      </c>
      <c r="B759">
        <f t="shared" si="52"/>
        <v>32</v>
      </c>
      <c r="C759">
        <v>27</v>
      </c>
      <c r="D759" t="s">
        <v>2186</v>
      </c>
      <c r="E759" t="s">
        <v>1162</v>
      </c>
      <c r="F759" t="s">
        <v>1163</v>
      </c>
      <c r="H759">
        <f t="shared" si="48"/>
        <v>39360</v>
      </c>
      <c r="I759">
        <f>IFERROR(VLOOKUP(CONCATENATE($C759,$D759,I$1,$E759),AuxFolhas!$A:$E,5,FALSE),"")</f>
        <v>3280</v>
      </c>
      <c r="J759">
        <f>IFERROR(VLOOKUP(CONCATENATE($C759,$D759,J$1,$E759),AuxFolhas!$A:$E,5,FALSE),"")</f>
        <v>3280</v>
      </c>
      <c r="K759">
        <f>IFERROR(VLOOKUP(CONCATENATE($C759,$D759,K$1,$E759),AuxFolhas!$A:$E,5,FALSE),"")</f>
        <v>3280</v>
      </c>
      <c r="L759">
        <f>IFERROR(VLOOKUP(CONCATENATE($C759,$D759,L$1,$E759),AuxFolhas!$A:$E,5,FALSE),"")</f>
        <v>3280</v>
      </c>
      <c r="M759">
        <f>IFERROR(VLOOKUP(CONCATENATE($C759,$D759,M$1,$E759),AuxFolhas!$A:$E,5,FALSE),"")</f>
        <v>3280</v>
      </c>
      <c r="N759">
        <f>IFERROR(VLOOKUP(CONCATENATE($C759,$D759,N$1,$E759),AuxFolhas!$A:$E,5,FALSE),"")</f>
        <v>3280</v>
      </c>
      <c r="O759">
        <f>IFERROR(VLOOKUP(CONCATENATE($C759,$D759,O$1,$E759),AuxFolhas!$A:$E,5,FALSE),"")</f>
        <v>3280</v>
      </c>
      <c r="P759">
        <f>IFERROR(VLOOKUP(CONCATENATE($C759,$D759,P$1,$E759),AuxFolhas!$A:$E,5,FALSE),"")</f>
        <v>3280</v>
      </c>
      <c r="Q759">
        <f>IFERROR(VLOOKUP(CONCATENATE($C759,$D759,Q$1,$E759),AuxFolhas!$A:$E,5,FALSE),"")</f>
        <v>3280</v>
      </c>
      <c r="R759">
        <f>IFERROR(VLOOKUP(CONCATENATE($C759,$D759,R$1,$E759),AuxFolhas!$A:$E,5,FALSE),"")</f>
        <v>3280</v>
      </c>
      <c r="S759">
        <f>IFERROR(VLOOKUP(CONCATENATE($C759,$D759,S$1,$E759),AuxFolhas!$A:$E,5,FALSE),"")</f>
        <v>3280</v>
      </c>
      <c r="T759">
        <f>IFERROR(VLOOKUP(CONCATENATE($C759,$D759,T$1,$E759),AuxFolhas!$A:$E,5,FALSE),"")</f>
        <v>3280</v>
      </c>
      <c r="U759">
        <f t="shared" si="47"/>
        <v>1</v>
      </c>
    </row>
    <row r="760" spans="1:21" hidden="1">
      <c r="A760" t="str">
        <f t="shared" si="51"/>
        <v>27.1-33</v>
      </c>
      <c r="B760">
        <f t="shared" si="52"/>
        <v>33</v>
      </c>
      <c r="C760">
        <v>27</v>
      </c>
      <c r="D760" t="s">
        <v>2778</v>
      </c>
      <c r="E760" t="s">
        <v>1165</v>
      </c>
      <c r="F760" t="s">
        <v>1163</v>
      </c>
      <c r="H760">
        <f t="shared" si="48"/>
        <v>36660</v>
      </c>
      <c r="I760" t="str">
        <f>IFERROR(VLOOKUP(CONCATENATE($C760,$D760,I$1,$E760),AuxFolhas!$A:$E,5,FALSE),"")</f>
        <v/>
      </c>
      <c r="J760" t="str">
        <f>IFERROR(VLOOKUP(CONCATENATE($C760,$D760,J$1,$E760),AuxFolhas!$A:$E,5,FALSE),"")</f>
        <v/>
      </c>
      <c r="K760" t="str">
        <f>IFERROR(VLOOKUP(CONCATENATE($C760,$D760,K$1,$E760),AuxFolhas!$A:$E,5,FALSE),"")</f>
        <v/>
      </c>
      <c r="L760" t="str">
        <f>IFERROR(VLOOKUP(CONCATENATE($C760,$D760,L$1,$E760),AuxFolhas!$A:$E,5,FALSE),"")</f>
        <v/>
      </c>
      <c r="M760" t="str">
        <f>IFERROR(VLOOKUP(CONCATENATE($C760,$D760,M$1,$E760),AuxFolhas!$A:$E,5,FALSE),"")</f>
        <v/>
      </c>
      <c r="N760" t="str">
        <f>IFERROR(VLOOKUP(CONCATENATE($C760,$D760,N$1,$E760),AuxFolhas!$A:$E,5,FALSE),"")</f>
        <v/>
      </c>
      <c r="O760">
        <f>IFERROR(VLOOKUP(CONCATENATE($C760,$D760,O$1,$E760),AuxFolhas!$A:$E,5,FALSE),"")</f>
        <v>6110</v>
      </c>
      <c r="P760">
        <f>IFERROR(VLOOKUP(CONCATENATE($C760,$D760,P$1,$E760),AuxFolhas!$A:$E,5,FALSE),"")</f>
        <v>6110</v>
      </c>
      <c r="Q760">
        <f>IFERROR(VLOOKUP(CONCATENATE($C760,$D760,Q$1,$E760),AuxFolhas!$A:$E,5,FALSE),"")</f>
        <v>6110</v>
      </c>
      <c r="R760">
        <f>IFERROR(VLOOKUP(CONCATENATE($C760,$D760,R$1,$E760),AuxFolhas!$A:$E,5,FALSE),"")</f>
        <v>6110</v>
      </c>
      <c r="S760">
        <f>IFERROR(VLOOKUP(CONCATENATE($C760,$D760,S$1,$E760),AuxFolhas!$A:$E,5,FALSE),"")</f>
        <v>6110</v>
      </c>
      <c r="T760">
        <f>IFERROR(VLOOKUP(CONCATENATE($C760,$D760,T$1,$E760),AuxFolhas!$A:$E,5,FALSE),"")</f>
        <v>6110</v>
      </c>
      <c r="U760">
        <f t="shared" si="47"/>
        <v>1</v>
      </c>
    </row>
    <row r="761" spans="1:21" hidden="1">
      <c r="A761" t="str">
        <f t="shared" si="51"/>
        <v>27.1-34</v>
      </c>
      <c r="B761">
        <f t="shared" si="52"/>
        <v>34</v>
      </c>
      <c r="C761">
        <v>27</v>
      </c>
      <c r="D761" t="s">
        <v>1586</v>
      </c>
      <c r="E761" t="s">
        <v>1117</v>
      </c>
      <c r="F761" t="s">
        <v>1159</v>
      </c>
      <c r="H761">
        <f t="shared" si="48"/>
        <v>9840</v>
      </c>
      <c r="I761">
        <f>IFERROR(VLOOKUP(CONCATENATE($C761,$D761,I$1,$E761),AuxFolhas!$A:$E,5,FALSE),"")</f>
        <v>820</v>
      </c>
      <c r="J761">
        <f>IFERROR(VLOOKUP(CONCATENATE($C761,$D761,J$1,$E761),AuxFolhas!$A:$E,5,FALSE),"")</f>
        <v>820</v>
      </c>
      <c r="K761">
        <f>IFERROR(VLOOKUP(CONCATENATE($C761,$D761,K$1,$E761),AuxFolhas!$A:$E,5,FALSE),"")</f>
        <v>820</v>
      </c>
      <c r="L761">
        <f>IFERROR(VLOOKUP(CONCATENATE($C761,$D761,L$1,$E761),AuxFolhas!$A:$E,5,FALSE),"")</f>
        <v>820</v>
      </c>
      <c r="M761">
        <f>IFERROR(VLOOKUP(CONCATENATE($C761,$D761,M$1,$E761),AuxFolhas!$A:$E,5,FALSE),"")</f>
        <v>820</v>
      </c>
      <c r="N761">
        <f>IFERROR(VLOOKUP(CONCATENATE($C761,$D761,N$1,$E761),AuxFolhas!$A:$E,5,FALSE),"")</f>
        <v>820</v>
      </c>
      <c r="O761">
        <f>IFERROR(VLOOKUP(CONCATENATE($C761,$D761,O$1,$E761),AuxFolhas!$A:$E,5,FALSE),"")</f>
        <v>820</v>
      </c>
      <c r="P761">
        <f>IFERROR(VLOOKUP(CONCATENATE($C761,$D761,P$1,$E761),AuxFolhas!$A:$E,5,FALSE),"")</f>
        <v>820</v>
      </c>
      <c r="Q761">
        <f>IFERROR(VLOOKUP(CONCATENATE($C761,$D761,Q$1,$E761),AuxFolhas!$A:$E,5,FALSE),"")</f>
        <v>820</v>
      </c>
      <c r="R761">
        <f>IFERROR(VLOOKUP(CONCATENATE($C761,$D761,R$1,$E761),AuxFolhas!$A:$E,5,FALSE),"")</f>
        <v>820</v>
      </c>
      <c r="S761">
        <f>IFERROR(VLOOKUP(CONCATENATE($C761,$D761,S$1,$E761),AuxFolhas!$A:$E,5,FALSE),"")</f>
        <v>820</v>
      </c>
      <c r="T761">
        <f>IFERROR(VLOOKUP(CONCATENATE($C761,$D761,T$1,$E761),AuxFolhas!$A:$E,5,FALSE),"")</f>
        <v>820</v>
      </c>
      <c r="U761">
        <f t="shared" si="47"/>
        <v>1</v>
      </c>
    </row>
    <row r="762" spans="1:21" hidden="1">
      <c r="A762" t="str">
        <f t="shared" si="51"/>
        <v>27.1-35</v>
      </c>
      <c r="B762">
        <f t="shared" si="52"/>
        <v>35</v>
      </c>
      <c r="C762">
        <v>27</v>
      </c>
      <c r="D762" t="s">
        <v>1606</v>
      </c>
      <c r="E762" t="s">
        <v>1115</v>
      </c>
      <c r="F762" t="s">
        <v>1159</v>
      </c>
      <c r="H762">
        <f t="shared" si="48"/>
        <v>93000</v>
      </c>
      <c r="I762">
        <f>IFERROR(VLOOKUP(CONCATENATE($C762,$D762,I$1,$E762),AuxFolhas!$A:$E,5,FALSE),"")</f>
        <v>7750</v>
      </c>
      <c r="J762">
        <f>IFERROR(VLOOKUP(CONCATENATE($C762,$D762,J$1,$E762),AuxFolhas!$A:$E,5,FALSE),"")</f>
        <v>7750</v>
      </c>
      <c r="K762">
        <f>IFERROR(VLOOKUP(CONCATENATE($C762,$D762,K$1,$E762),AuxFolhas!$A:$E,5,FALSE),"")</f>
        <v>7750</v>
      </c>
      <c r="L762">
        <f>IFERROR(VLOOKUP(CONCATENATE($C762,$D762,L$1,$E762),AuxFolhas!$A:$E,5,FALSE),"")</f>
        <v>7750</v>
      </c>
      <c r="M762">
        <f>IFERROR(VLOOKUP(CONCATENATE($C762,$D762,M$1,$E762),AuxFolhas!$A:$E,5,FALSE),"")</f>
        <v>7750</v>
      </c>
      <c r="N762">
        <f>IFERROR(VLOOKUP(CONCATENATE($C762,$D762,N$1,$E762),AuxFolhas!$A:$E,5,FALSE),"")</f>
        <v>7750</v>
      </c>
      <c r="O762">
        <f>IFERROR(VLOOKUP(CONCATENATE($C762,$D762,O$1,$E762),AuxFolhas!$A:$E,5,FALSE),"")</f>
        <v>7750</v>
      </c>
      <c r="P762">
        <f>IFERROR(VLOOKUP(CONCATENATE($C762,$D762,P$1,$E762),AuxFolhas!$A:$E,5,FALSE),"")</f>
        <v>7750</v>
      </c>
      <c r="Q762">
        <f>IFERROR(VLOOKUP(CONCATENATE($C762,$D762,Q$1,$E762),AuxFolhas!$A:$E,5,FALSE),"")</f>
        <v>7750</v>
      </c>
      <c r="R762">
        <f>IFERROR(VLOOKUP(CONCATENATE($C762,$D762,R$1,$E762),AuxFolhas!$A:$E,5,FALSE),"")</f>
        <v>7750</v>
      </c>
      <c r="S762">
        <f>IFERROR(VLOOKUP(CONCATENATE($C762,$D762,S$1,$E762),AuxFolhas!$A:$E,5,FALSE),"")</f>
        <v>7750</v>
      </c>
      <c r="T762">
        <f>IFERROR(VLOOKUP(CONCATENATE($C762,$D762,T$1,$E762),AuxFolhas!$A:$E,5,FALSE),"")</f>
        <v>7750</v>
      </c>
      <c r="U762">
        <f t="shared" si="47"/>
        <v>1</v>
      </c>
    </row>
    <row r="763" spans="1:21">
      <c r="A763" t="str">
        <f t="shared" si="51"/>
        <v>27.1-36</v>
      </c>
      <c r="B763">
        <f t="shared" si="52"/>
        <v>36</v>
      </c>
      <c r="C763">
        <v>27</v>
      </c>
      <c r="D763" t="s">
        <v>1587</v>
      </c>
      <c r="E763" t="s">
        <v>1113</v>
      </c>
      <c r="F763" t="s">
        <v>1159</v>
      </c>
      <c r="H763">
        <f t="shared" si="48"/>
        <v>33600</v>
      </c>
      <c r="I763">
        <f>IFERROR(VLOOKUP(CONCATENATE($C763,$D763,I$1,$E763),AuxFolhas!$A:$E,5,FALSE),"")</f>
        <v>2800</v>
      </c>
      <c r="J763">
        <f>IFERROR(VLOOKUP(CONCATENATE($C763,$D763,J$1,$E763),AuxFolhas!$A:$E,5,FALSE),"")</f>
        <v>2800</v>
      </c>
      <c r="K763">
        <f>IFERROR(VLOOKUP(CONCATENATE($C763,$D763,K$1,$E763),AuxFolhas!$A:$E,5,FALSE),"")</f>
        <v>2800</v>
      </c>
      <c r="L763">
        <f>IFERROR(VLOOKUP(CONCATENATE($C763,$D763,L$1,$E763),AuxFolhas!$A:$E,5,FALSE),"")</f>
        <v>2800</v>
      </c>
      <c r="M763">
        <f>IFERROR(VLOOKUP(CONCATENATE($C763,$D763,M$1,$E763),AuxFolhas!$A:$E,5,FALSE),"")</f>
        <v>2800</v>
      </c>
      <c r="N763">
        <f>IFERROR(VLOOKUP(CONCATENATE($C763,$D763,N$1,$E763),AuxFolhas!$A:$E,5,FALSE),"")</f>
        <v>2800</v>
      </c>
      <c r="O763">
        <f>IFERROR(VLOOKUP(CONCATENATE($C763,$D763,O$1,$E763),AuxFolhas!$A:$E,5,FALSE),"")</f>
        <v>2800</v>
      </c>
      <c r="P763">
        <f>IFERROR(VLOOKUP(CONCATENATE($C763,$D763,P$1,$E763),AuxFolhas!$A:$E,5,FALSE),"")</f>
        <v>2800</v>
      </c>
      <c r="Q763">
        <f>IFERROR(VLOOKUP(CONCATENATE($C763,$D763,Q$1,$E763),AuxFolhas!$A:$E,5,FALSE),"")</f>
        <v>2800</v>
      </c>
      <c r="R763">
        <f>IFERROR(VLOOKUP(CONCATENATE($C763,$D763,R$1,$E763),AuxFolhas!$A:$E,5,FALSE),"")</f>
        <v>2800</v>
      </c>
      <c r="S763">
        <f>IFERROR(VLOOKUP(CONCATENATE($C763,$D763,S$1,$E763),AuxFolhas!$A:$E,5,FALSE),"")</f>
        <v>2800</v>
      </c>
      <c r="T763">
        <f>IFERROR(VLOOKUP(CONCATENATE($C763,$D763,T$1,$E763),AuxFolhas!$A:$E,5,FALSE),"")</f>
        <v>2800</v>
      </c>
      <c r="U763">
        <f t="shared" si="47"/>
        <v>1</v>
      </c>
    </row>
    <row r="764" spans="1:21" hidden="1">
      <c r="A764" t="str">
        <f t="shared" si="51"/>
        <v>28.1-1</v>
      </c>
      <c r="B764">
        <f t="shared" si="52"/>
        <v>1</v>
      </c>
      <c r="C764">
        <v>28</v>
      </c>
      <c r="D764" t="s">
        <v>1610</v>
      </c>
      <c r="E764" t="s">
        <v>1112</v>
      </c>
      <c r="F764" t="s">
        <v>1163</v>
      </c>
      <c r="H764">
        <f t="shared" si="48"/>
        <v>1800</v>
      </c>
      <c r="I764">
        <f>IFERROR(VLOOKUP(CONCATENATE($C764,$D764,I$1,$E764),AuxFolhas!$A:$E,5,FALSE),"")</f>
        <v>600</v>
      </c>
      <c r="J764">
        <f>IFERROR(VLOOKUP(CONCATENATE($C764,$D764,J$1,$E764),AuxFolhas!$A:$E,5,FALSE),"")</f>
        <v>600</v>
      </c>
      <c r="K764">
        <f>IFERROR(VLOOKUP(CONCATENATE($C764,$D764,K$1,$E764),AuxFolhas!$A:$E,5,FALSE),"")</f>
        <v>600</v>
      </c>
      <c r="L764" t="str">
        <f>IFERROR(VLOOKUP(CONCATENATE($C764,$D764,L$1,$E764),AuxFolhas!$A:$E,5,FALSE),"")</f>
        <v/>
      </c>
      <c r="M764" t="str">
        <f>IFERROR(VLOOKUP(CONCATENATE($C764,$D764,M$1,$E764),AuxFolhas!$A:$E,5,FALSE),"")</f>
        <v/>
      </c>
      <c r="N764" t="str">
        <f>IFERROR(VLOOKUP(CONCATENATE($C764,$D764,N$1,$E764),AuxFolhas!$A:$E,5,FALSE),"")</f>
        <v/>
      </c>
      <c r="O764" t="str">
        <f>IFERROR(VLOOKUP(CONCATENATE($C764,$D764,O$1,$E764),AuxFolhas!$A:$E,5,FALSE),"")</f>
        <v/>
      </c>
      <c r="P764" t="str">
        <f>IFERROR(VLOOKUP(CONCATENATE($C764,$D764,P$1,$E764),AuxFolhas!$A:$E,5,FALSE),"")</f>
        <v/>
      </c>
      <c r="Q764" t="str">
        <f>IFERROR(VLOOKUP(CONCATENATE($C764,$D764,Q$1,$E764),AuxFolhas!$A:$E,5,FALSE),"")</f>
        <v/>
      </c>
      <c r="R764" t="str">
        <f>IFERROR(VLOOKUP(CONCATENATE($C764,$D764,R$1,$E764),AuxFolhas!$A:$E,5,FALSE),"")</f>
        <v/>
      </c>
      <c r="S764" t="str">
        <f>IFERROR(VLOOKUP(CONCATENATE($C764,$D764,S$1,$E764),AuxFolhas!$A:$E,5,FALSE),"")</f>
        <v/>
      </c>
      <c r="T764" t="str">
        <f>IFERROR(VLOOKUP(CONCATENATE($C764,$D764,T$1,$E764),AuxFolhas!$A:$E,5,FALSE),"")</f>
        <v/>
      </c>
      <c r="U764">
        <f t="shared" si="47"/>
        <v>1</v>
      </c>
    </row>
    <row r="765" spans="1:21" hidden="1">
      <c r="A765" t="str">
        <f t="shared" si="51"/>
        <v>28.1-2</v>
      </c>
      <c r="B765">
        <f t="shared" si="52"/>
        <v>2</v>
      </c>
      <c r="C765">
        <v>28</v>
      </c>
      <c r="D765" t="s">
        <v>1611</v>
      </c>
      <c r="E765" t="s">
        <v>1112</v>
      </c>
      <c r="F765" t="s">
        <v>1163</v>
      </c>
      <c r="H765">
        <f t="shared" si="48"/>
        <v>1800</v>
      </c>
      <c r="I765">
        <f>IFERROR(VLOOKUP(CONCATENATE($C765,$D765,I$1,$E765),AuxFolhas!$A:$E,5,FALSE),"")</f>
        <v>600</v>
      </c>
      <c r="J765">
        <f>IFERROR(VLOOKUP(CONCATENATE($C765,$D765,J$1,$E765),AuxFolhas!$A:$E,5,FALSE),"")</f>
        <v>600</v>
      </c>
      <c r="K765">
        <f>IFERROR(VLOOKUP(CONCATENATE($C765,$D765,K$1,$E765),AuxFolhas!$A:$E,5,FALSE),"")</f>
        <v>600</v>
      </c>
      <c r="L765" t="str">
        <f>IFERROR(VLOOKUP(CONCATENATE($C765,$D765,L$1,$E765),AuxFolhas!$A:$E,5,FALSE),"")</f>
        <v/>
      </c>
      <c r="M765" t="str">
        <f>IFERROR(VLOOKUP(CONCATENATE($C765,$D765,M$1,$E765),AuxFolhas!$A:$E,5,FALSE),"")</f>
        <v/>
      </c>
      <c r="N765" t="str">
        <f>IFERROR(VLOOKUP(CONCATENATE($C765,$D765,N$1,$E765),AuxFolhas!$A:$E,5,FALSE),"")</f>
        <v/>
      </c>
      <c r="O765" t="str">
        <f>IFERROR(VLOOKUP(CONCATENATE($C765,$D765,O$1,$E765),AuxFolhas!$A:$E,5,FALSE),"")</f>
        <v/>
      </c>
      <c r="P765" t="str">
        <f>IFERROR(VLOOKUP(CONCATENATE($C765,$D765,P$1,$E765),AuxFolhas!$A:$E,5,FALSE),"")</f>
        <v/>
      </c>
      <c r="Q765" t="str">
        <f>IFERROR(VLOOKUP(CONCATENATE($C765,$D765,Q$1,$E765),AuxFolhas!$A:$E,5,FALSE),"")</f>
        <v/>
      </c>
      <c r="R765" t="str">
        <f>IFERROR(VLOOKUP(CONCATENATE($C765,$D765,R$1,$E765),AuxFolhas!$A:$E,5,FALSE),"")</f>
        <v/>
      </c>
      <c r="S765" t="str">
        <f>IFERROR(VLOOKUP(CONCATENATE($C765,$D765,S$1,$E765),AuxFolhas!$A:$E,5,FALSE),"")</f>
        <v/>
      </c>
      <c r="T765" t="str">
        <f>IFERROR(VLOOKUP(CONCATENATE($C765,$D765,T$1,$E765),AuxFolhas!$A:$E,5,FALSE),"")</f>
        <v/>
      </c>
      <c r="U765">
        <f t="shared" si="47"/>
        <v>1</v>
      </c>
    </row>
    <row r="766" spans="1:21" hidden="1">
      <c r="A766" t="str">
        <f t="shared" si="51"/>
        <v>28.1-3</v>
      </c>
      <c r="B766">
        <f t="shared" si="52"/>
        <v>3</v>
      </c>
      <c r="C766">
        <v>28</v>
      </c>
      <c r="D766" t="s">
        <v>2779</v>
      </c>
      <c r="E766" t="s">
        <v>1112</v>
      </c>
      <c r="F766" t="s">
        <v>1163</v>
      </c>
      <c r="H766">
        <f t="shared" si="48"/>
        <v>3600</v>
      </c>
      <c r="I766" t="str">
        <f>IFERROR(VLOOKUP(CONCATENATE($C766,$D766,I$1,$E766),AuxFolhas!$A:$E,5,FALSE),"")</f>
        <v/>
      </c>
      <c r="J766" t="str">
        <f>IFERROR(VLOOKUP(CONCATENATE($C766,$D766,J$1,$E766),AuxFolhas!$A:$E,5,FALSE),"")</f>
        <v/>
      </c>
      <c r="K766" t="str">
        <f>IFERROR(VLOOKUP(CONCATENATE($C766,$D766,K$1,$E766),AuxFolhas!$A:$E,5,FALSE),"")</f>
        <v/>
      </c>
      <c r="L766" t="str">
        <f>IFERROR(VLOOKUP(CONCATENATE($C766,$D766,L$1,$E766),AuxFolhas!$A:$E,5,FALSE),"")</f>
        <v/>
      </c>
      <c r="M766" t="str">
        <f>IFERROR(VLOOKUP(CONCATENATE($C766,$D766,M$1,$E766),AuxFolhas!$A:$E,5,FALSE),"")</f>
        <v/>
      </c>
      <c r="N766" t="str">
        <f>IFERROR(VLOOKUP(CONCATENATE($C766,$D766,N$1,$E766),AuxFolhas!$A:$E,5,FALSE),"")</f>
        <v/>
      </c>
      <c r="O766">
        <f>IFERROR(VLOOKUP(CONCATENATE($C766,$D766,O$1,$E766),AuxFolhas!$A:$E,5,FALSE),"")</f>
        <v>600</v>
      </c>
      <c r="P766">
        <f>IFERROR(VLOOKUP(CONCATENATE($C766,$D766,P$1,$E766),AuxFolhas!$A:$E,5,FALSE),"")</f>
        <v>600</v>
      </c>
      <c r="Q766">
        <f>IFERROR(VLOOKUP(CONCATENATE($C766,$D766,Q$1,$E766),AuxFolhas!$A:$E,5,FALSE),"")</f>
        <v>600</v>
      </c>
      <c r="R766">
        <f>IFERROR(VLOOKUP(CONCATENATE($C766,$D766,R$1,$E766),AuxFolhas!$A:$E,5,FALSE),"")</f>
        <v>600</v>
      </c>
      <c r="S766">
        <f>IFERROR(VLOOKUP(CONCATENATE($C766,$D766,S$1,$E766),AuxFolhas!$A:$E,5,FALSE),"")</f>
        <v>600</v>
      </c>
      <c r="T766">
        <f>IFERROR(VLOOKUP(CONCATENATE($C766,$D766,T$1,$E766),AuxFolhas!$A:$E,5,FALSE),"")</f>
        <v>600</v>
      </c>
      <c r="U766">
        <f t="shared" si="47"/>
        <v>1</v>
      </c>
    </row>
    <row r="767" spans="1:21" hidden="1">
      <c r="A767" t="str">
        <f t="shared" si="51"/>
        <v>28.1-4</v>
      </c>
      <c r="B767">
        <f t="shared" si="52"/>
        <v>4</v>
      </c>
      <c r="C767">
        <v>28</v>
      </c>
      <c r="D767" t="s">
        <v>1612</v>
      </c>
      <c r="E767" t="s">
        <v>1112</v>
      </c>
      <c r="F767" t="s">
        <v>1163</v>
      </c>
      <c r="H767">
        <f t="shared" si="48"/>
        <v>1800</v>
      </c>
      <c r="I767">
        <f>IFERROR(VLOOKUP(CONCATENATE($C767,$D767,I$1,$E767),AuxFolhas!$A:$E,5,FALSE),"")</f>
        <v>600</v>
      </c>
      <c r="J767">
        <f>IFERROR(VLOOKUP(CONCATENATE($C767,$D767,J$1,$E767),AuxFolhas!$A:$E,5,FALSE),"")</f>
        <v>600</v>
      </c>
      <c r="K767">
        <f>IFERROR(VLOOKUP(CONCATENATE($C767,$D767,K$1,$E767),AuxFolhas!$A:$E,5,FALSE),"")</f>
        <v>600</v>
      </c>
      <c r="L767" t="str">
        <f>IFERROR(VLOOKUP(CONCATENATE($C767,$D767,L$1,$E767),AuxFolhas!$A:$E,5,FALSE),"")</f>
        <v/>
      </c>
      <c r="M767" t="str">
        <f>IFERROR(VLOOKUP(CONCATENATE($C767,$D767,M$1,$E767),AuxFolhas!$A:$E,5,FALSE),"")</f>
        <v/>
      </c>
      <c r="N767" t="str">
        <f>IFERROR(VLOOKUP(CONCATENATE($C767,$D767,N$1,$E767),AuxFolhas!$A:$E,5,FALSE),"")</f>
        <v/>
      </c>
      <c r="O767" t="str">
        <f>IFERROR(VLOOKUP(CONCATENATE($C767,$D767,O$1,$E767),AuxFolhas!$A:$E,5,FALSE),"")</f>
        <v/>
      </c>
      <c r="P767" t="str">
        <f>IFERROR(VLOOKUP(CONCATENATE($C767,$D767,P$1,$E767),AuxFolhas!$A:$E,5,FALSE),"")</f>
        <v/>
      </c>
      <c r="Q767" t="str">
        <f>IFERROR(VLOOKUP(CONCATENATE($C767,$D767,Q$1,$E767),AuxFolhas!$A:$E,5,FALSE),"")</f>
        <v/>
      </c>
      <c r="R767" t="str">
        <f>IFERROR(VLOOKUP(CONCATENATE($C767,$D767,R$1,$E767),AuxFolhas!$A:$E,5,FALSE),"")</f>
        <v/>
      </c>
      <c r="S767" t="str">
        <f>IFERROR(VLOOKUP(CONCATENATE($C767,$D767,S$1,$E767),AuxFolhas!$A:$E,5,FALSE),"")</f>
        <v/>
      </c>
      <c r="T767" t="str">
        <f>IFERROR(VLOOKUP(CONCATENATE($C767,$D767,T$1,$E767),AuxFolhas!$A:$E,5,FALSE),"")</f>
        <v/>
      </c>
      <c r="U767">
        <f t="shared" si="47"/>
        <v>1</v>
      </c>
    </row>
    <row r="768" spans="1:21" hidden="1">
      <c r="A768" t="str">
        <f t="shared" si="51"/>
        <v>28.1-5</v>
      </c>
      <c r="B768">
        <f t="shared" si="52"/>
        <v>5</v>
      </c>
      <c r="C768">
        <v>28</v>
      </c>
      <c r="D768" t="s">
        <v>1613</v>
      </c>
      <c r="E768" t="s">
        <v>1112</v>
      </c>
      <c r="F768" t="s">
        <v>1163</v>
      </c>
      <c r="H768">
        <f t="shared" si="48"/>
        <v>1800</v>
      </c>
      <c r="I768">
        <f>IFERROR(VLOOKUP(CONCATENATE($C768,$D768,I$1,$E768),AuxFolhas!$A:$E,5,FALSE),"")</f>
        <v>600</v>
      </c>
      <c r="J768">
        <f>IFERROR(VLOOKUP(CONCATENATE($C768,$D768,J$1,$E768),AuxFolhas!$A:$E,5,FALSE),"")</f>
        <v>600</v>
      </c>
      <c r="K768">
        <f>IFERROR(VLOOKUP(CONCATENATE($C768,$D768,K$1,$E768),AuxFolhas!$A:$E,5,FALSE),"")</f>
        <v>600</v>
      </c>
      <c r="L768" t="str">
        <f>IFERROR(VLOOKUP(CONCATENATE($C768,$D768,L$1,$E768),AuxFolhas!$A:$E,5,FALSE),"")</f>
        <v/>
      </c>
      <c r="M768" t="str">
        <f>IFERROR(VLOOKUP(CONCATENATE($C768,$D768,M$1,$E768),AuxFolhas!$A:$E,5,FALSE),"")</f>
        <v/>
      </c>
      <c r="N768" t="str">
        <f>IFERROR(VLOOKUP(CONCATENATE($C768,$D768,N$1,$E768),AuxFolhas!$A:$E,5,FALSE),"")</f>
        <v/>
      </c>
      <c r="O768" t="str">
        <f>IFERROR(VLOOKUP(CONCATENATE($C768,$D768,O$1,$E768),AuxFolhas!$A:$E,5,FALSE),"")</f>
        <v/>
      </c>
      <c r="P768" t="str">
        <f>IFERROR(VLOOKUP(CONCATENATE($C768,$D768,P$1,$E768),AuxFolhas!$A:$E,5,FALSE),"")</f>
        <v/>
      </c>
      <c r="Q768" t="str">
        <f>IFERROR(VLOOKUP(CONCATENATE($C768,$D768,Q$1,$E768),AuxFolhas!$A:$E,5,FALSE),"")</f>
        <v/>
      </c>
      <c r="R768" t="str">
        <f>IFERROR(VLOOKUP(CONCATENATE($C768,$D768,R$1,$E768),AuxFolhas!$A:$E,5,FALSE),"")</f>
        <v/>
      </c>
      <c r="S768" t="str">
        <f>IFERROR(VLOOKUP(CONCATENATE($C768,$D768,S$1,$E768),AuxFolhas!$A:$E,5,FALSE),"")</f>
        <v/>
      </c>
      <c r="T768" t="str">
        <f>IFERROR(VLOOKUP(CONCATENATE($C768,$D768,T$1,$E768),AuxFolhas!$A:$E,5,FALSE),"")</f>
        <v/>
      </c>
      <c r="U768">
        <f t="shared" si="47"/>
        <v>1</v>
      </c>
    </row>
    <row r="769" spans="1:21" hidden="1">
      <c r="A769" t="str">
        <f t="shared" si="51"/>
        <v>28.1-6</v>
      </c>
      <c r="B769">
        <f t="shared" si="52"/>
        <v>6</v>
      </c>
      <c r="C769">
        <v>28</v>
      </c>
      <c r="D769" t="s">
        <v>1614</v>
      </c>
      <c r="E769" t="s">
        <v>1112</v>
      </c>
      <c r="F769" t="s">
        <v>1163</v>
      </c>
      <c r="H769">
        <f t="shared" si="48"/>
        <v>1800</v>
      </c>
      <c r="I769">
        <f>IFERROR(VLOOKUP(CONCATENATE($C769,$D769,I$1,$E769),AuxFolhas!$A:$E,5,FALSE),"")</f>
        <v>600</v>
      </c>
      <c r="J769">
        <f>IFERROR(VLOOKUP(CONCATENATE($C769,$D769,J$1,$E769),AuxFolhas!$A:$E,5,FALSE),"")</f>
        <v>600</v>
      </c>
      <c r="K769">
        <f>IFERROR(VLOOKUP(CONCATENATE($C769,$D769,K$1,$E769),AuxFolhas!$A:$E,5,FALSE),"")</f>
        <v>600</v>
      </c>
      <c r="L769" t="str">
        <f>IFERROR(VLOOKUP(CONCATENATE($C769,$D769,L$1,$E769),AuxFolhas!$A:$E,5,FALSE),"")</f>
        <v/>
      </c>
      <c r="M769" t="str">
        <f>IFERROR(VLOOKUP(CONCATENATE($C769,$D769,M$1,$E769),AuxFolhas!$A:$E,5,FALSE),"")</f>
        <v/>
      </c>
      <c r="N769" t="str">
        <f>IFERROR(VLOOKUP(CONCATENATE($C769,$D769,N$1,$E769),AuxFolhas!$A:$E,5,FALSE),"")</f>
        <v/>
      </c>
      <c r="O769" t="str">
        <f>IFERROR(VLOOKUP(CONCATENATE($C769,$D769,O$1,$E769),AuxFolhas!$A:$E,5,FALSE),"")</f>
        <v/>
      </c>
      <c r="P769" t="str">
        <f>IFERROR(VLOOKUP(CONCATENATE($C769,$D769,P$1,$E769),AuxFolhas!$A:$E,5,FALSE),"")</f>
        <v/>
      </c>
      <c r="Q769" t="str">
        <f>IFERROR(VLOOKUP(CONCATENATE($C769,$D769,Q$1,$E769),AuxFolhas!$A:$E,5,FALSE),"")</f>
        <v/>
      </c>
      <c r="R769" t="str">
        <f>IFERROR(VLOOKUP(CONCATENATE($C769,$D769,R$1,$E769),AuxFolhas!$A:$E,5,FALSE),"")</f>
        <v/>
      </c>
      <c r="S769" t="str">
        <f>IFERROR(VLOOKUP(CONCATENATE($C769,$D769,S$1,$E769),AuxFolhas!$A:$E,5,FALSE),"")</f>
        <v/>
      </c>
      <c r="T769" t="str">
        <f>IFERROR(VLOOKUP(CONCATENATE($C769,$D769,T$1,$E769),AuxFolhas!$A:$E,5,FALSE),"")</f>
        <v/>
      </c>
      <c r="U769">
        <f t="shared" si="47"/>
        <v>1</v>
      </c>
    </row>
    <row r="770" spans="1:21" hidden="1">
      <c r="A770" t="str">
        <f t="shared" si="51"/>
        <v>28.1-7</v>
      </c>
      <c r="B770">
        <f t="shared" si="52"/>
        <v>7</v>
      </c>
      <c r="C770">
        <v>28</v>
      </c>
      <c r="D770" t="s">
        <v>2780</v>
      </c>
      <c r="E770" t="s">
        <v>1112</v>
      </c>
      <c r="F770" t="s">
        <v>1163</v>
      </c>
      <c r="H770">
        <f t="shared" ref="H770:H833" si="53">SUM(I770:T770)</f>
        <v>3600</v>
      </c>
      <c r="I770" t="str">
        <f>IFERROR(VLOOKUP(CONCATENATE($C770,$D770,I$1,$E770),AuxFolhas!$A:$E,5,FALSE),"")</f>
        <v/>
      </c>
      <c r="J770" t="str">
        <f>IFERROR(VLOOKUP(CONCATENATE($C770,$D770,J$1,$E770),AuxFolhas!$A:$E,5,FALSE),"")</f>
        <v/>
      </c>
      <c r="K770" t="str">
        <f>IFERROR(VLOOKUP(CONCATENATE($C770,$D770,K$1,$E770),AuxFolhas!$A:$E,5,FALSE),"")</f>
        <v/>
      </c>
      <c r="L770" t="str">
        <f>IFERROR(VLOOKUP(CONCATENATE($C770,$D770,L$1,$E770),AuxFolhas!$A:$E,5,FALSE),"")</f>
        <v/>
      </c>
      <c r="M770" t="str">
        <f>IFERROR(VLOOKUP(CONCATENATE($C770,$D770,M$1,$E770),AuxFolhas!$A:$E,5,FALSE),"")</f>
        <v/>
      </c>
      <c r="N770" t="str">
        <f>IFERROR(VLOOKUP(CONCATENATE($C770,$D770,N$1,$E770),AuxFolhas!$A:$E,5,FALSE),"")</f>
        <v/>
      </c>
      <c r="O770">
        <f>IFERROR(VLOOKUP(CONCATENATE($C770,$D770,O$1,$E770),AuxFolhas!$A:$E,5,FALSE),"")</f>
        <v>600</v>
      </c>
      <c r="P770">
        <f>IFERROR(VLOOKUP(CONCATENATE($C770,$D770,P$1,$E770),AuxFolhas!$A:$E,5,FALSE),"")</f>
        <v>600</v>
      </c>
      <c r="Q770">
        <f>IFERROR(VLOOKUP(CONCATENATE($C770,$D770,Q$1,$E770),AuxFolhas!$A:$E,5,FALSE),"")</f>
        <v>600</v>
      </c>
      <c r="R770">
        <f>IFERROR(VLOOKUP(CONCATENATE($C770,$D770,R$1,$E770),AuxFolhas!$A:$E,5,FALSE),"")</f>
        <v>600</v>
      </c>
      <c r="S770">
        <f>IFERROR(VLOOKUP(CONCATENATE($C770,$D770,S$1,$E770),AuxFolhas!$A:$E,5,FALSE),"")</f>
        <v>600</v>
      </c>
      <c r="T770">
        <f>IFERROR(VLOOKUP(CONCATENATE($C770,$D770,T$1,$E770),AuxFolhas!$A:$E,5,FALSE),"")</f>
        <v>600</v>
      </c>
      <c r="U770">
        <f t="shared" ref="U770:U833" si="54">COUNTIF($D:$D,D770)</f>
        <v>1</v>
      </c>
    </row>
    <row r="771" spans="1:21" hidden="1">
      <c r="A771" t="str">
        <f t="shared" si="51"/>
        <v>28.1-8</v>
      </c>
      <c r="B771">
        <f t="shared" si="52"/>
        <v>8</v>
      </c>
      <c r="C771">
        <v>28</v>
      </c>
      <c r="D771" t="s">
        <v>1615</v>
      </c>
      <c r="E771" t="s">
        <v>1112</v>
      </c>
      <c r="F771" t="s">
        <v>1163</v>
      </c>
      <c r="H771">
        <f t="shared" si="53"/>
        <v>7200</v>
      </c>
      <c r="I771">
        <f>IFERROR(VLOOKUP(CONCATENATE($C771,$D771,I$1,$E771),AuxFolhas!$A:$E,5,FALSE),"")</f>
        <v>600</v>
      </c>
      <c r="J771">
        <f>IFERROR(VLOOKUP(CONCATENATE($C771,$D771,J$1,$E771),AuxFolhas!$A:$E,5,FALSE),"")</f>
        <v>600</v>
      </c>
      <c r="K771">
        <f>IFERROR(VLOOKUP(CONCATENATE($C771,$D771,K$1,$E771),AuxFolhas!$A:$E,5,FALSE),"")</f>
        <v>600</v>
      </c>
      <c r="L771">
        <f>IFERROR(VLOOKUP(CONCATENATE($C771,$D771,L$1,$E771),AuxFolhas!$A:$E,5,FALSE),"")</f>
        <v>600</v>
      </c>
      <c r="M771">
        <f>IFERROR(VLOOKUP(CONCATENATE($C771,$D771,M$1,$E771),AuxFolhas!$A:$E,5,FALSE),"")</f>
        <v>600</v>
      </c>
      <c r="N771">
        <f>IFERROR(VLOOKUP(CONCATENATE($C771,$D771,N$1,$E771),AuxFolhas!$A:$E,5,FALSE),"")</f>
        <v>600</v>
      </c>
      <c r="O771">
        <f>IFERROR(VLOOKUP(CONCATENATE($C771,$D771,O$1,$E771),AuxFolhas!$A:$E,5,FALSE),"")</f>
        <v>600</v>
      </c>
      <c r="P771">
        <f>IFERROR(VLOOKUP(CONCATENATE($C771,$D771,P$1,$E771),AuxFolhas!$A:$E,5,FALSE),"")</f>
        <v>600</v>
      </c>
      <c r="Q771">
        <f>IFERROR(VLOOKUP(CONCATENATE($C771,$D771,Q$1,$E771),AuxFolhas!$A:$E,5,FALSE),"")</f>
        <v>600</v>
      </c>
      <c r="R771">
        <f>IFERROR(VLOOKUP(CONCATENATE($C771,$D771,R$1,$E771),AuxFolhas!$A:$E,5,FALSE),"")</f>
        <v>600</v>
      </c>
      <c r="S771">
        <f>IFERROR(VLOOKUP(CONCATENATE($C771,$D771,S$1,$E771),AuxFolhas!$A:$E,5,FALSE),"")</f>
        <v>600</v>
      </c>
      <c r="T771">
        <f>IFERROR(VLOOKUP(CONCATENATE($C771,$D771,T$1,$E771),AuxFolhas!$A:$E,5,FALSE),"")</f>
        <v>600</v>
      </c>
      <c r="U771">
        <f t="shared" si="54"/>
        <v>1</v>
      </c>
    </row>
    <row r="772" spans="1:21" hidden="1">
      <c r="A772" t="str">
        <f t="shared" si="51"/>
        <v>28.1-9</v>
      </c>
      <c r="B772">
        <f t="shared" si="52"/>
        <v>9</v>
      </c>
      <c r="C772">
        <v>28</v>
      </c>
      <c r="D772" t="s">
        <v>2781</v>
      </c>
      <c r="E772" t="s">
        <v>1112</v>
      </c>
      <c r="F772" t="s">
        <v>1163</v>
      </c>
      <c r="H772">
        <f t="shared" si="53"/>
        <v>3000</v>
      </c>
      <c r="I772" t="str">
        <f>IFERROR(VLOOKUP(CONCATENATE($C772,$D772,I$1,$E772),AuxFolhas!$A:$E,5,FALSE),"")</f>
        <v/>
      </c>
      <c r="J772" t="str">
        <f>IFERROR(VLOOKUP(CONCATENATE($C772,$D772,J$1,$E772),AuxFolhas!$A:$E,5,FALSE),"")</f>
        <v/>
      </c>
      <c r="K772" t="str">
        <f>IFERROR(VLOOKUP(CONCATENATE($C772,$D772,K$1,$E772),AuxFolhas!$A:$E,5,FALSE),"")</f>
        <v/>
      </c>
      <c r="L772" t="str">
        <f>IFERROR(VLOOKUP(CONCATENATE($C772,$D772,L$1,$E772),AuxFolhas!$A:$E,5,FALSE),"")</f>
        <v/>
      </c>
      <c r="M772" t="str">
        <f>IFERROR(VLOOKUP(CONCATENATE($C772,$D772,M$1,$E772),AuxFolhas!$A:$E,5,FALSE),"")</f>
        <v/>
      </c>
      <c r="N772" t="str">
        <f>IFERROR(VLOOKUP(CONCATENATE($C772,$D772,N$1,$E772),AuxFolhas!$A:$E,5,FALSE),"")</f>
        <v/>
      </c>
      <c r="O772">
        <f>IFERROR(VLOOKUP(CONCATENATE($C772,$D772,O$1,$E772),AuxFolhas!$A:$E,5,FALSE),"")</f>
        <v>600</v>
      </c>
      <c r="P772">
        <f>IFERROR(VLOOKUP(CONCATENATE($C772,$D772,P$1,$E772),AuxFolhas!$A:$E,5,FALSE),"")</f>
        <v>600</v>
      </c>
      <c r="Q772">
        <f>IFERROR(VLOOKUP(CONCATENATE($C772,$D772,Q$1,$E772),AuxFolhas!$A:$E,5,FALSE),"")</f>
        <v>600</v>
      </c>
      <c r="R772">
        <f>IFERROR(VLOOKUP(CONCATENATE($C772,$D772,R$1,$E772),AuxFolhas!$A:$E,5,FALSE),"")</f>
        <v>600</v>
      </c>
      <c r="S772">
        <f>IFERROR(VLOOKUP(CONCATENATE($C772,$D772,S$1,$E772),AuxFolhas!$A:$E,5,FALSE),"")</f>
        <v>600</v>
      </c>
      <c r="T772" t="str">
        <f>IFERROR(VLOOKUP(CONCATENATE($C772,$D772,T$1,$E772),AuxFolhas!$A:$E,5,FALSE),"")</f>
        <v/>
      </c>
      <c r="U772">
        <f t="shared" si="54"/>
        <v>1</v>
      </c>
    </row>
    <row r="773" spans="1:21" hidden="1">
      <c r="A773" t="str">
        <f t="shared" si="51"/>
        <v>28.1-10</v>
      </c>
      <c r="B773">
        <f t="shared" si="52"/>
        <v>10</v>
      </c>
      <c r="C773">
        <v>28</v>
      </c>
      <c r="D773" t="s">
        <v>1616</v>
      </c>
      <c r="E773" t="s">
        <v>1112</v>
      </c>
      <c r="F773" t="s">
        <v>1163</v>
      </c>
      <c r="H773">
        <f t="shared" si="53"/>
        <v>7200</v>
      </c>
      <c r="I773">
        <f>IFERROR(VLOOKUP(CONCATENATE($C773,$D773,I$1,$E773),AuxFolhas!$A:$E,5,FALSE),"")</f>
        <v>600</v>
      </c>
      <c r="J773">
        <f>IFERROR(VLOOKUP(CONCATENATE($C773,$D773,J$1,$E773),AuxFolhas!$A:$E,5,FALSE),"")</f>
        <v>600</v>
      </c>
      <c r="K773">
        <f>IFERROR(VLOOKUP(CONCATENATE($C773,$D773,K$1,$E773),AuxFolhas!$A:$E,5,FALSE),"")</f>
        <v>600</v>
      </c>
      <c r="L773">
        <f>IFERROR(VLOOKUP(CONCATENATE($C773,$D773,L$1,$E773),AuxFolhas!$A:$E,5,FALSE),"")</f>
        <v>600</v>
      </c>
      <c r="M773">
        <f>IFERROR(VLOOKUP(CONCATENATE($C773,$D773,M$1,$E773),AuxFolhas!$A:$E,5,FALSE),"")</f>
        <v>600</v>
      </c>
      <c r="N773">
        <f>IFERROR(VLOOKUP(CONCATENATE($C773,$D773,N$1,$E773),AuxFolhas!$A:$E,5,FALSE),"")</f>
        <v>600</v>
      </c>
      <c r="O773">
        <f>IFERROR(VLOOKUP(CONCATENATE($C773,$D773,O$1,$E773),AuxFolhas!$A:$E,5,FALSE),"")</f>
        <v>600</v>
      </c>
      <c r="P773">
        <f>IFERROR(VLOOKUP(CONCATENATE($C773,$D773,P$1,$E773),AuxFolhas!$A:$E,5,FALSE),"")</f>
        <v>600</v>
      </c>
      <c r="Q773">
        <f>IFERROR(VLOOKUP(CONCATENATE($C773,$D773,Q$1,$E773),AuxFolhas!$A:$E,5,FALSE),"")</f>
        <v>600</v>
      </c>
      <c r="R773">
        <f>IFERROR(VLOOKUP(CONCATENATE($C773,$D773,R$1,$E773),AuxFolhas!$A:$E,5,FALSE),"")</f>
        <v>600</v>
      </c>
      <c r="S773">
        <f>IFERROR(VLOOKUP(CONCATENATE($C773,$D773,S$1,$E773),AuxFolhas!$A:$E,5,FALSE),"")</f>
        <v>600</v>
      </c>
      <c r="T773">
        <f>IFERROR(VLOOKUP(CONCATENATE($C773,$D773,T$1,$E773),AuxFolhas!$A:$E,5,FALSE),"")</f>
        <v>600</v>
      </c>
      <c r="U773">
        <f t="shared" si="54"/>
        <v>1</v>
      </c>
    </row>
    <row r="774" spans="1:21" hidden="1">
      <c r="A774" t="str">
        <f t="shared" si="51"/>
        <v>28.1-11</v>
      </c>
      <c r="B774">
        <f t="shared" si="52"/>
        <v>11</v>
      </c>
      <c r="C774">
        <v>28</v>
      </c>
      <c r="D774" t="s">
        <v>2782</v>
      </c>
      <c r="E774" t="s">
        <v>1112</v>
      </c>
      <c r="F774" t="s">
        <v>1163</v>
      </c>
      <c r="H774">
        <f t="shared" si="53"/>
        <v>3600</v>
      </c>
      <c r="I774" t="str">
        <f>IFERROR(VLOOKUP(CONCATENATE($C774,$D774,I$1,$E774),AuxFolhas!$A:$E,5,FALSE),"")</f>
        <v/>
      </c>
      <c r="J774" t="str">
        <f>IFERROR(VLOOKUP(CONCATENATE($C774,$D774,J$1,$E774),AuxFolhas!$A:$E,5,FALSE),"")</f>
        <v/>
      </c>
      <c r="K774" t="str">
        <f>IFERROR(VLOOKUP(CONCATENATE($C774,$D774,K$1,$E774),AuxFolhas!$A:$E,5,FALSE),"")</f>
        <v/>
      </c>
      <c r="L774" t="str">
        <f>IFERROR(VLOOKUP(CONCATENATE($C774,$D774,L$1,$E774),AuxFolhas!$A:$E,5,FALSE),"")</f>
        <v/>
      </c>
      <c r="M774" t="str">
        <f>IFERROR(VLOOKUP(CONCATENATE($C774,$D774,M$1,$E774),AuxFolhas!$A:$E,5,FALSE),"")</f>
        <v/>
      </c>
      <c r="N774" t="str">
        <f>IFERROR(VLOOKUP(CONCATENATE($C774,$D774,N$1,$E774),AuxFolhas!$A:$E,5,FALSE),"")</f>
        <v/>
      </c>
      <c r="O774">
        <f>IFERROR(VLOOKUP(CONCATENATE($C774,$D774,O$1,$E774),AuxFolhas!$A:$E,5,FALSE),"")</f>
        <v>600</v>
      </c>
      <c r="P774">
        <f>IFERROR(VLOOKUP(CONCATENATE($C774,$D774,P$1,$E774),AuxFolhas!$A:$E,5,FALSE),"")</f>
        <v>600</v>
      </c>
      <c r="Q774">
        <f>IFERROR(VLOOKUP(CONCATENATE($C774,$D774,Q$1,$E774),AuxFolhas!$A:$E,5,FALSE),"")</f>
        <v>600</v>
      </c>
      <c r="R774">
        <f>IFERROR(VLOOKUP(CONCATENATE($C774,$D774,R$1,$E774),AuxFolhas!$A:$E,5,FALSE),"")</f>
        <v>600</v>
      </c>
      <c r="S774">
        <f>IFERROR(VLOOKUP(CONCATENATE($C774,$D774,S$1,$E774),AuxFolhas!$A:$E,5,FALSE),"")</f>
        <v>600</v>
      </c>
      <c r="T774">
        <f>IFERROR(VLOOKUP(CONCATENATE($C774,$D774,T$1,$E774),AuxFolhas!$A:$E,5,FALSE),"")</f>
        <v>600</v>
      </c>
      <c r="U774">
        <f t="shared" si="54"/>
        <v>1</v>
      </c>
    </row>
    <row r="775" spans="1:21" hidden="1">
      <c r="A775" t="str">
        <f t="shared" si="51"/>
        <v>28.1-12</v>
      </c>
      <c r="B775">
        <f t="shared" si="52"/>
        <v>12</v>
      </c>
      <c r="C775">
        <v>28</v>
      </c>
      <c r="D775" t="s">
        <v>2783</v>
      </c>
      <c r="E775" t="s">
        <v>1112</v>
      </c>
      <c r="F775" t="s">
        <v>1163</v>
      </c>
      <c r="H775">
        <f t="shared" si="53"/>
        <v>3600</v>
      </c>
      <c r="I775" t="str">
        <f>IFERROR(VLOOKUP(CONCATENATE($C775,$D775,I$1,$E775),AuxFolhas!$A:$E,5,FALSE),"")</f>
        <v/>
      </c>
      <c r="J775" t="str">
        <f>IFERROR(VLOOKUP(CONCATENATE($C775,$D775,J$1,$E775),AuxFolhas!$A:$E,5,FALSE),"")</f>
        <v/>
      </c>
      <c r="K775" t="str">
        <f>IFERROR(VLOOKUP(CONCATENATE($C775,$D775,K$1,$E775),AuxFolhas!$A:$E,5,FALSE),"")</f>
        <v/>
      </c>
      <c r="L775" t="str">
        <f>IFERROR(VLOOKUP(CONCATENATE($C775,$D775,L$1,$E775),AuxFolhas!$A:$E,5,FALSE),"")</f>
        <v/>
      </c>
      <c r="M775" t="str">
        <f>IFERROR(VLOOKUP(CONCATENATE($C775,$D775,M$1,$E775),AuxFolhas!$A:$E,5,FALSE),"")</f>
        <v/>
      </c>
      <c r="N775" t="str">
        <f>IFERROR(VLOOKUP(CONCATENATE($C775,$D775,N$1,$E775),AuxFolhas!$A:$E,5,FALSE),"")</f>
        <v/>
      </c>
      <c r="O775">
        <f>IFERROR(VLOOKUP(CONCATENATE($C775,$D775,O$1,$E775),AuxFolhas!$A:$E,5,FALSE),"")</f>
        <v>600</v>
      </c>
      <c r="P775">
        <f>IFERROR(VLOOKUP(CONCATENATE($C775,$D775,P$1,$E775),AuxFolhas!$A:$E,5,FALSE),"")</f>
        <v>600</v>
      </c>
      <c r="Q775">
        <f>IFERROR(VLOOKUP(CONCATENATE($C775,$D775,Q$1,$E775),AuxFolhas!$A:$E,5,FALSE),"")</f>
        <v>600</v>
      </c>
      <c r="R775">
        <f>IFERROR(VLOOKUP(CONCATENATE($C775,$D775,R$1,$E775),AuxFolhas!$A:$E,5,FALSE),"")</f>
        <v>600</v>
      </c>
      <c r="S775">
        <f>IFERROR(VLOOKUP(CONCATENATE($C775,$D775,S$1,$E775),AuxFolhas!$A:$E,5,FALSE),"")</f>
        <v>600</v>
      </c>
      <c r="T775">
        <f>IFERROR(VLOOKUP(CONCATENATE($C775,$D775,T$1,$E775),AuxFolhas!$A:$E,5,FALSE),"")</f>
        <v>600</v>
      </c>
      <c r="U775">
        <f t="shared" si="54"/>
        <v>1</v>
      </c>
    </row>
    <row r="776" spans="1:21" hidden="1">
      <c r="A776" t="str">
        <f t="shared" si="51"/>
        <v>28.1-13</v>
      </c>
      <c r="B776">
        <f t="shared" si="52"/>
        <v>13</v>
      </c>
      <c r="C776">
        <v>28</v>
      </c>
      <c r="D776" t="s">
        <v>1617</v>
      </c>
      <c r="E776" t="s">
        <v>1114</v>
      </c>
      <c r="F776" t="s">
        <v>1163</v>
      </c>
      <c r="H776">
        <f t="shared" si="53"/>
        <v>17840</v>
      </c>
      <c r="I776">
        <f>IFERROR(VLOOKUP(CONCATENATE($C776,$D776,I$1,$E776),AuxFolhas!$A:$E,5,FALSE),"")</f>
        <v>2230</v>
      </c>
      <c r="J776">
        <f>IFERROR(VLOOKUP(CONCATENATE($C776,$D776,J$1,$E776),AuxFolhas!$A:$E,5,FALSE),"")</f>
        <v>2230</v>
      </c>
      <c r="K776">
        <f>IFERROR(VLOOKUP(CONCATENATE($C776,$D776,K$1,$E776),AuxFolhas!$A:$E,5,FALSE),"")</f>
        <v>2230</v>
      </c>
      <c r="L776">
        <f>IFERROR(VLOOKUP(CONCATENATE($C776,$D776,L$1,$E776),AuxFolhas!$A:$E,5,FALSE),"")</f>
        <v>2230</v>
      </c>
      <c r="M776">
        <f>IFERROR(VLOOKUP(CONCATENATE($C776,$D776,M$1,$E776),AuxFolhas!$A:$E,5,FALSE),"")</f>
        <v>2230</v>
      </c>
      <c r="N776">
        <f>IFERROR(VLOOKUP(CONCATENATE($C776,$D776,N$1,$E776),AuxFolhas!$A:$E,5,FALSE),"")</f>
        <v>2230</v>
      </c>
      <c r="O776">
        <f>IFERROR(VLOOKUP(CONCATENATE($C776,$D776,O$1,$E776),AuxFolhas!$A:$E,5,FALSE),"")</f>
        <v>2230</v>
      </c>
      <c r="P776">
        <f>IFERROR(VLOOKUP(CONCATENATE($C776,$D776,P$1,$E776),AuxFolhas!$A:$E,5,FALSE),"")</f>
        <v>2230</v>
      </c>
      <c r="Q776" t="str">
        <f>IFERROR(VLOOKUP(CONCATENATE($C776,$D776,Q$1,$E776),AuxFolhas!$A:$E,5,FALSE),"")</f>
        <v/>
      </c>
      <c r="R776" t="str">
        <f>IFERROR(VLOOKUP(CONCATENATE($C776,$D776,R$1,$E776),AuxFolhas!$A:$E,5,FALSE),"")</f>
        <v/>
      </c>
      <c r="S776" t="str">
        <f>IFERROR(VLOOKUP(CONCATENATE($C776,$D776,S$1,$E776),AuxFolhas!$A:$E,5,FALSE),"")</f>
        <v/>
      </c>
      <c r="T776" t="str">
        <f>IFERROR(VLOOKUP(CONCATENATE($C776,$D776,T$1,$E776),AuxFolhas!$A:$E,5,FALSE),"")</f>
        <v/>
      </c>
      <c r="U776">
        <f t="shared" si="54"/>
        <v>1</v>
      </c>
    </row>
    <row r="777" spans="1:21" hidden="1">
      <c r="A777" t="str">
        <f t="shared" si="51"/>
        <v>28.1-14</v>
      </c>
      <c r="B777">
        <f t="shared" si="52"/>
        <v>14</v>
      </c>
      <c r="C777">
        <v>28</v>
      </c>
      <c r="D777" t="s">
        <v>3728</v>
      </c>
      <c r="E777" t="s">
        <v>1114</v>
      </c>
      <c r="F777" t="s">
        <v>1163</v>
      </c>
      <c r="H777">
        <f t="shared" si="53"/>
        <v>4460</v>
      </c>
      <c r="I777" t="str">
        <f>IFERROR(VLOOKUP(CONCATENATE($C777,$D777,I$1,$E777),AuxFolhas!$A:$E,5,FALSE),"")</f>
        <v/>
      </c>
      <c r="J777" t="str">
        <f>IFERROR(VLOOKUP(CONCATENATE($C777,$D777,J$1,$E777),AuxFolhas!$A:$E,5,FALSE),"")</f>
        <v/>
      </c>
      <c r="K777" t="str">
        <f>IFERROR(VLOOKUP(CONCATENATE($C777,$D777,K$1,$E777),AuxFolhas!$A:$E,5,FALSE),"")</f>
        <v/>
      </c>
      <c r="L777" t="str">
        <f>IFERROR(VLOOKUP(CONCATENATE($C777,$D777,L$1,$E777),AuxFolhas!$A:$E,5,FALSE),"")</f>
        <v/>
      </c>
      <c r="M777" t="str">
        <f>IFERROR(VLOOKUP(CONCATENATE($C777,$D777,M$1,$E777),AuxFolhas!$A:$E,5,FALSE),"")</f>
        <v/>
      </c>
      <c r="N777" t="str">
        <f>IFERROR(VLOOKUP(CONCATENATE($C777,$D777,N$1,$E777),AuxFolhas!$A:$E,5,FALSE),"")</f>
        <v/>
      </c>
      <c r="O777" t="str">
        <f>IFERROR(VLOOKUP(CONCATENATE($C777,$D777,O$1,$E777),AuxFolhas!$A:$E,5,FALSE),"")</f>
        <v/>
      </c>
      <c r="P777" t="str">
        <f>IFERROR(VLOOKUP(CONCATENATE($C777,$D777,P$1,$E777),AuxFolhas!$A:$E,5,FALSE),"")</f>
        <v/>
      </c>
      <c r="Q777" t="str">
        <f>IFERROR(VLOOKUP(CONCATENATE($C777,$D777,Q$1,$E777),AuxFolhas!$A:$E,5,FALSE),"")</f>
        <v/>
      </c>
      <c r="R777" t="str">
        <f>IFERROR(VLOOKUP(CONCATENATE($C777,$D777,R$1,$E777),AuxFolhas!$A:$E,5,FALSE),"")</f>
        <v/>
      </c>
      <c r="S777">
        <f>IFERROR(VLOOKUP(CONCATENATE($C777,$D777,S$1,$E777),AuxFolhas!$A:$E,5,FALSE),"")</f>
        <v>2230</v>
      </c>
      <c r="T777">
        <f>IFERROR(VLOOKUP(CONCATENATE($C777,$D777,T$1,$E777),AuxFolhas!$A:$E,5,FALSE),"")</f>
        <v>2230</v>
      </c>
      <c r="U777">
        <f t="shared" si="54"/>
        <v>1</v>
      </c>
    </row>
    <row r="778" spans="1:21" hidden="1">
      <c r="A778" t="str">
        <f t="shared" si="51"/>
        <v>28.1-15</v>
      </c>
      <c r="B778">
        <f t="shared" si="52"/>
        <v>15</v>
      </c>
      <c r="C778">
        <v>28</v>
      </c>
      <c r="D778" t="s">
        <v>2460</v>
      </c>
      <c r="E778" t="s">
        <v>1114</v>
      </c>
      <c r="F778" t="s">
        <v>1163</v>
      </c>
      <c r="H778">
        <f t="shared" si="53"/>
        <v>20070</v>
      </c>
      <c r="I778" t="str">
        <f>IFERROR(VLOOKUP(CONCATENATE($C778,$D778,I$1,$E778),AuxFolhas!$A:$E,5,FALSE),"")</f>
        <v/>
      </c>
      <c r="J778" t="str">
        <f>IFERROR(VLOOKUP(CONCATENATE($C778,$D778,J$1,$E778),AuxFolhas!$A:$E,5,FALSE),"")</f>
        <v/>
      </c>
      <c r="K778" t="str">
        <f>IFERROR(VLOOKUP(CONCATENATE($C778,$D778,K$1,$E778),AuxFolhas!$A:$E,5,FALSE),"")</f>
        <v/>
      </c>
      <c r="L778">
        <f>IFERROR(VLOOKUP(CONCATENATE($C778,$D778,L$1,$E778),AuxFolhas!$A:$E,5,FALSE),"")</f>
        <v>2230</v>
      </c>
      <c r="M778">
        <f>IFERROR(VLOOKUP(CONCATENATE($C778,$D778,M$1,$E778),AuxFolhas!$A:$E,5,FALSE),"")</f>
        <v>2230</v>
      </c>
      <c r="N778">
        <f>IFERROR(VLOOKUP(CONCATENATE($C778,$D778,N$1,$E778),AuxFolhas!$A:$E,5,FALSE),"")</f>
        <v>2230</v>
      </c>
      <c r="O778">
        <f>IFERROR(VLOOKUP(CONCATENATE($C778,$D778,O$1,$E778),AuxFolhas!$A:$E,5,FALSE),"")</f>
        <v>2230</v>
      </c>
      <c r="P778">
        <f>IFERROR(VLOOKUP(CONCATENATE($C778,$D778,P$1,$E778),AuxFolhas!$A:$E,5,FALSE),"")</f>
        <v>2230</v>
      </c>
      <c r="Q778">
        <f>IFERROR(VLOOKUP(CONCATENATE($C778,$D778,Q$1,$E778),AuxFolhas!$A:$E,5,FALSE),"")</f>
        <v>2230</v>
      </c>
      <c r="R778">
        <f>IFERROR(VLOOKUP(CONCATENATE($C778,$D778,R$1,$E778),AuxFolhas!$A:$E,5,FALSE),"")</f>
        <v>2230</v>
      </c>
      <c r="S778">
        <f>IFERROR(VLOOKUP(CONCATENATE($C778,$D778,S$1,$E778),AuxFolhas!$A:$E,5,FALSE),"")</f>
        <v>2230</v>
      </c>
      <c r="T778">
        <f>IFERROR(VLOOKUP(CONCATENATE($C778,$D778,T$1,$E778),AuxFolhas!$A:$E,5,FALSE),"")</f>
        <v>2230</v>
      </c>
      <c r="U778">
        <f t="shared" si="54"/>
        <v>1</v>
      </c>
    </row>
    <row r="779" spans="1:21" hidden="1">
      <c r="A779" t="str">
        <f t="shared" si="51"/>
        <v>28.1-16</v>
      </c>
      <c r="B779">
        <f t="shared" si="52"/>
        <v>16</v>
      </c>
      <c r="C779">
        <v>28</v>
      </c>
      <c r="D779" t="s">
        <v>1618</v>
      </c>
      <c r="E779" t="s">
        <v>1114</v>
      </c>
      <c r="F779" t="s">
        <v>1163</v>
      </c>
      <c r="H779">
        <f t="shared" si="53"/>
        <v>4460</v>
      </c>
      <c r="I779">
        <f>IFERROR(VLOOKUP(CONCATENATE($C779,$D779,I$1,$E779),AuxFolhas!$A:$E,5,FALSE),"")</f>
        <v>2230</v>
      </c>
      <c r="J779">
        <f>IFERROR(VLOOKUP(CONCATENATE($C779,$D779,J$1,$E779),AuxFolhas!$A:$E,5,FALSE),"")</f>
        <v>2230</v>
      </c>
      <c r="K779" t="str">
        <f>IFERROR(VLOOKUP(CONCATENATE($C779,$D779,K$1,$E779),AuxFolhas!$A:$E,5,FALSE),"")</f>
        <v/>
      </c>
      <c r="L779" t="str">
        <f>IFERROR(VLOOKUP(CONCATENATE($C779,$D779,L$1,$E779),AuxFolhas!$A:$E,5,FALSE),"")</f>
        <v/>
      </c>
      <c r="M779" t="str">
        <f>IFERROR(VLOOKUP(CONCATENATE($C779,$D779,M$1,$E779),AuxFolhas!$A:$E,5,FALSE),"")</f>
        <v/>
      </c>
      <c r="N779" t="str">
        <f>IFERROR(VLOOKUP(CONCATENATE($C779,$D779,N$1,$E779),AuxFolhas!$A:$E,5,FALSE),"")</f>
        <v/>
      </c>
      <c r="O779" t="str">
        <f>IFERROR(VLOOKUP(CONCATENATE($C779,$D779,O$1,$E779),AuxFolhas!$A:$E,5,FALSE),"")</f>
        <v/>
      </c>
      <c r="P779" t="str">
        <f>IFERROR(VLOOKUP(CONCATENATE($C779,$D779,P$1,$E779),AuxFolhas!$A:$E,5,FALSE),"")</f>
        <v/>
      </c>
      <c r="Q779" t="str">
        <f>IFERROR(VLOOKUP(CONCATENATE($C779,$D779,Q$1,$E779),AuxFolhas!$A:$E,5,FALSE),"")</f>
        <v/>
      </c>
      <c r="R779" t="str">
        <f>IFERROR(VLOOKUP(CONCATENATE($C779,$D779,R$1,$E779),AuxFolhas!$A:$E,5,FALSE),"")</f>
        <v/>
      </c>
      <c r="S779" t="str">
        <f>IFERROR(VLOOKUP(CONCATENATE($C779,$D779,S$1,$E779),AuxFolhas!$A:$E,5,FALSE),"")</f>
        <v/>
      </c>
      <c r="T779" t="str">
        <f>IFERROR(VLOOKUP(CONCATENATE($C779,$D779,T$1,$E779),AuxFolhas!$A:$E,5,FALSE),"")</f>
        <v/>
      </c>
      <c r="U779">
        <f t="shared" si="54"/>
        <v>2</v>
      </c>
    </row>
    <row r="780" spans="1:21" hidden="1">
      <c r="A780" t="str">
        <f t="shared" si="51"/>
        <v>28.1-17</v>
      </c>
      <c r="B780">
        <f t="shared" si="52"/>
        <v>17</v>
      </c>
      <c r="C780">
        <v>28</v>
      </c>
      <c r="D780" t="s">
        <v>2189</v>
      </c>
      <c r="E780" t="s">
        <v>1114</v>
      </c>
      <c r="F780" t="s">
        <v>1163</v>
      </c>
      <c r="H780">
        <f t="shared" si="53"/>
        <v>26760</v>
      </c>
      <c r="I780">
        <f>IFERROR(VLOOKUP(CONCATENATE($C780,$D780,I$1,$E780),AuxFolhas!$A:$E,5,FALSE),"")</f>
        <v>2230</v>
      </c>
      <c r="J780">
        <f>IFERROR(VLOOKUP(CONCATENATE($C780,$D780,J$1,$E780),AuxFolhas!$A:$E,5,FALSE),"")</f>
        <v>2230</v>
      </c>
      <c r="K780">
        <f>IFERROR(VLOOKUP(CONCATENATE($C780,$D780,K$1,$E780),AuxFolhas!$A:$E,5,FALSE),"")</f>
        <v>2230</v>
      </c>
      <c r="L780">
        <f>IFERROR(VLOOKUP(CONCATENATE($C780,$D780,L$1,$E780),AuxFolhas!$A:$E,5,FALSE),"")</f>
        <v>2230</v>
      </c>
      <c r="M780">
        <f>IFERROR(VLOOKUP(CONCATENATE($C780,$D780,M$1,$E780),AuxFolhas!$A:$E,5,FALSE),"")</f>
        <v>2230</v>
      </c>
      <c r="N780">
        <f>IFERROR(VLOOKUP(CONCATENATE($C780,$D780,N$1,$E780),AuxFolhas!$A:$E,5,FALSE),"")</f>
        <v>2230</v>
      </c>
      <c r="O780">
        <f>IFERROR(VLOOKUP(CONCATENATE($C780,$D780,O$1,$E780),AuxFolhas!$A:$E,5,FALSE),"")</f>
        <v>2230</v>
      </c>
      <c r="P780">
        <f>IFERROR(VLOOKUP(CONCATENATE($C780,$D780,P$1,$E780),AuxFolhas!$A:$E,5,FALSE),"")</f>
        <v>2230</v>
      </c>
      <c r="Q780">
        <f>IFERROR(VLOOKUP(CONCATENATE($C780,$D780,Q$1,$E780),AuxFolhas!$A:$E,5,FALSE),"")</f>
        <v>2230</v>
      </c>
      <c r="R780">
        <f>IFERROR(VLOOKUP(CONCATENATE($C780,$D780,R$1,$E780),AuxFolhas!$A:$E,5,FALSE),"")</f>
        <v>2230</v>
      </c>
      <c r="S780">
        <f>IFERROR(VLOOKUP(CONCATENATE($C780,$D780,S$1,$E780),AuxFolhas!$A:$E,5,FALSE),"")</f>
        <v>2230</v>
      </c>
      <c r="T780">
        <f>IFERROR(VLOOKUP(CONCATENATE($C780,$D780,T$1,$E780),AuxFolhas!$A:$E,5,FALSE),"")</f>
        <v>2230</v>
      </c>
      <c r="U780">
        <f t="shared" si="54"/>
        <v>1</v>
      </c>
    </row>
    <row r="781" spans="1:21" hidden="1">
      <c r="A781" t="str">
        <f t="shared" si="51"/>
        <v>28.1-18</v>
      </c>
      <c r="B781">
        <f t="shared" si="52"/>
        <v>18</v>
      </c>
      <c r="C781">
        <v>28</v>
      </c>
      <c r="D781" t="s">
        <v>1619</v>
      </c>
      <c r="E781" t="s">
        <v>1114</v>
      </c>
      <c r="F781" t="s">
        <v>1163</v>
      </c>
      <c r="H781">
        <f t="shared" si="53"/>
        <v>26760</v>
      </c>
      <c r="I781">
        <f>IFERROR(VLOOKUP(CONCATENATE($C781,$D781,I$1,$E781),AuxFolhas!$A:$E,5,FALSE),"")</f>
        <v>2230</v>
      </c>
      <c r="J781">
        <f>IFERROR(VLOOKUP(CONCATENATE($C781,$D781,J$1,$E781),AuxFolhas!$A:$E,5,FALSE),"")</f>
        <v>2230</v>
      </c>
      <c r="K781">
        <f>IFERROR(VLOOKUP(CONCATENATE($C781,$D781,K$1,$E781),AuxFolhas!$A:$E,5,FALSE),"")</f>
        <v>2230</v>
      </c>
      <c r="L781">
        <f>IFERROR(VLOOKUP(CONCATENATE($C781,$D781,L$1,$E781),AuxFolhas!$A:$E,5,FALSE),"")</f>
        <v>2230</v>
      </c>
      <c r="M781">
        <f>IFERROR(VLOOKUP(CONCATENATE($C781,$D781,M$1,$E781),AuxFolhas!$A:$E,5,FALSE),"")</f>
        <v>2230</v>
      </c>
      <c r="N781">
        <f>IFERROR(VLOOKUP(CONCATENATE($C781,$D781,N$1,$E781),AuxFolhas!$A:$E,5,FALSE),"")</f>
        <v>2230</v>
      </c>
      <c r="O781">
        <f>IFERROR(VLOOKUP(CONCATENATE($C781,$D781,O$1,$E781),AuxFolhas!$A:$E,5,FALSE),"")</f>
        <v>2230</v>
      </c>
      <c r="P781">
        <f>IFERROR(VLOOKUP(CONCATENATE($C781,$D781,P$1,$E781),AuxFolhas!$A:$E,5,FALSE),"")</f>
        <v>2230</v>
      </c>
      <c r="Q781">
        <f>IFERROR(VLOOKUP(CONCATENATE($C781,$D781,Q$1,$E781),AuxFolhas!$A:$E,5,FALSE),"")</f>
        <v>2230</v>
      </c>
      <c r="R781">
        <f>IFERROR(VLOOKUP(CONCATENATE($C781,$D781,R$1,$E781),AuxFolhas!$A:$E,5,FALSE),"")</f>
        <v>2230</v>
      </c>
      <c r="S781">
        <f>IFERROR(VLOOKUP(CONCATENATE($C781,$D781,S$1,$E781),AuxFolhas!$A:$E,5,FALSE),"")</f>
        <v>2230</v>
      </c>
      <c r="T781">
        <f>IFERROR(VLOOKUP(CONCATENATE($C781,$D781,T$1,$E781),AuxFolhas!$A:$E,5,FALSE),"")</f>
        <v>2230</v>
      </c>
      <c r="U781">
        <f t="shared" si="54"/>
        <v>1</v>
      </c>
    </row>
    <row r="782" spans="1:21" hidden="1">
      <c r="A782" t="str">
        <f t="shared" si="51"/>
        <v>28.1-19</v>
      </c>
      <c r="B782">
        <f t="shared" si="52"/>
        <v>19</v>
      </c>
      <c r="C782">
        <v>28</v>
      </c>
      <c r="D782" t="s">
        <v>1620</v>
      </c>
      <c r="E782" t="s">
        <v>1114</v>
      </c>
      <c r="F782" t="s">
        <v>1163</v>
      </c>
      <c r="H782">
        <f t="shared" si="53"/>
        <v>24530</v>
      </c>
      <c r="I782">
        <f>IFERROR(VLOOKUP(CONCATENATE($C782,$D782,I$1,$E782),AuxFolhas!$A:$E,5,FALSE),"")</f>
        <v>2230</v>
      </c>
      <c r="J782">
        <f>IFERROR(VLOOKUP(CONCATENATE($C782,$D782,J$1,$E782),AuxFolhas!$A:$E,5,FALSE),"")</f>
        <v>2230</v>
      </c>
      <c r="K782">
        <f>IFERROR(VLOOKUP(CONCATENATE($C782,$D782,K$1,$E782),AuxFolhas!$A:$E,5,FALSE),"")</f>
        <v>2230</v>
      </c>
      <c r="L782">
        <f>IFERROR(VLOOKUP(CONCATENATE($C782,$D782,L$1,$E782),AuxFolhas!$A:$E,5,FALSE),"")</f>
        <v>2230</v>
      </c>
      <c r="M782">
        <f>IFERROR(VLOOKUP(CONCATENATE($C782,$D782,M$1,$E782),AuxFolhas!$A:$E,5,FALSE),"")</f>
        <v>2230</v>
      </c>
      <c r="N782">
        <f>IFERROR(VLOOKUP(CONCATENATE($C782,$D782,N$1,$E782),AuxFolhas!$A:$E,5,FALSE),"")</f>
        <v>2230</v>
      </c>
      <c r="O782">
        <f>IFERROR(VLOOKUP(CONCATENATE($C782,$D782,O$1,$E782),AuxFolhas!$A:$E,5,FALSE),"")</f>
        <v>2230</v>
      </c>
      <c r="P782">
        <f>IFERROR(VLOOKUP(CONCATENATE($C782,$D782,P$1,$E782),AuxFolhas!$A:$E,5,FALSE),"")</f>
        <v>2230</v>
      </c>
      <c r="Q782">
        <f>IFERROR(VLOOKUP(CONCATENATE($C782,$D782,Q$1,$E782),AuxFolhas!$A:$E,5,FALSE),"")</f>
        <v>2230</v>
      </c>
      <c r="R782">
        <f>IFERROR(VLOOKUP(CONCATENATE($C782,$D782,R$1,$E782),AuxFolhas!$A:$E,5,FALSE),"")</f>
        <v>2230</v>
      </c>
      <c r="S782">
        <f>IFERROR(VLOOKUP(CONCATENATE($C782,$D782,S$1,$E782),AuxFolhas!$A:$E,5,FALSE),"")</f>
        <v>2230</v>
      </c>
      <c r="T782" t="str">
        <f>IFERROR(VLOOKUP(CONCATENATE($C782,$D782,T$1,$E782),AuxFolhas!$A:$E,5,FALSE),"")</f>
        <v/>
      </c>
      <c r="U782">
        <f t="shared" si="54"/>
        <v>1</v>
      </c>
    </row>
    <row r="783" spans="1:21" hidden="1">
      <c r="A783" t="str">
        <f t="shared" si="51"/>
        <v>28.1-20</v>
      </c>
      <c r="B783">
        <f t="shared" si="52"/>
        <v>20</v>
      </c>
      <c r="C783">
        <v>28</v>
      </c>
      <c r="D783" t="s">
        <v>1618</v>
      </c>
      <c r="E783" t="s">
        <v>1162</v>
      </c>
      <c r="F783" t="s">
        <v>1163</v>
      </c>
      <c r="H783">
        <f t="shared" si="53"/>
        <v>29520</v>
      </c>
      <c r="I783" t="str">
        <f>IFERROR(VLOOKUP(CONCATENATE($C783,$D783,I$1,$E783),AuxFolhas!$A:$E,5,FALSE),"")</f>
        <v/>
      </c>
      <c r="J783" t="str">
        <f>IFERROR(VLOOKUP(CONCATENATE($C783,$D783,J$1,$E783),AuxFolhas!$A:$E,5,FALSE),"")</f>
        <v/>
      </c>
      <c r="K783" t="str">
        <f>IFERROR(VLOOKUP(CONCATENATE($C783,$D783,K$1,$E783),AuxFolhas!$A:$E,5,FALSE),"")</f>
        <v/>
      </c>
      <c r="L783">
        <f>IFERROR(VLOOKUP(CONCATENATE($C783,$D783,L$1,$E783),AuxFolhas!$A:$E,5,FALSE),"")</f>
        <v>3280</v>
      </c>
      <c r="M783">
        <f>IFERROR(VLOOKUP(CONCATENATE($C783,$D783,M$1,$E783),AuxFolhas!$A:$E,5,FALSE),"")</f>
        <v>3280</v>
      </c>
      <c r="N783">
        <f>IFERROR(VLOOKUP(CONCATENATE($C783,$D783,N$1,$E783),AuxFolhas!$A:$E,5,FALSE),"")</f>
        <v>3280</v>
      </c>
      <c r="O783">
        <f>IFERROR(VLOOKUP(CONCATENATE($C783,$D783,O$1,$E783),AuxFolhas!$A:$E,5,FALSE),"")</f>
        <v>3280</v>
      </c>
      <c r="P783">
        <f>IFERROR(VLOOKUP(CONCATENATE($C783,$D783,P$1,$E783),AuxFolhas!$A:$E,5,FALSE),"")</f>
        <v>3280</v>
      </c>
      <c r="Q783">
        <f>IFERROR(VLOOKUP(CONCATENATE($C783,$D783,Q$1,$E783),AuxFolhas!$A:$E,5,FALSE),"")</f>
        <v>3280</v>
      </c>
      <c r="R783">
        <f>IFERROR(VLOOKUP(CONCATENATE($C783,$D783,R$1,$E783),AuxFolhas!$A:$E,5,FALSE),"")</f>
        <v>3280</v>
      </c>
      <c r="S783">
        <f>IFERROR(VLOOKUP(CONCATENATE($C783,$D783,S$1,$E783),AuxFolhas!$A:$E,5,FALSE),"")</f>
        <v>3280</v>
      </c>
      <c r="T783">
        <f>IFERROR(VLOOKUP(CONCATENATE($C783,$D783,T$1,$E783),AuxFolhas!$A:$E,5,FALSE),"")</f>
        <v>3280</v>
      </c>
      <c r="U783">
        <f t="shared" si="54"/>
        <v>2</v>
      </c>
    </row>
    <row r="784" spans="1:21" hidden="1">
      <c r="A784" t="str">
        <f t="shared" si="51"/>
        <v>28.1-21</v>
      </c>
      <c r="B784">
        <f t="shared" si="52"/>
        <v>21</v>
      </c>
      <c r="C784">
        <v>28</v>
      </c>
      <c r="D784" t="s">
        <v>1608</v>
      </c>
      <c r="E784" t="s">
        <v>1162</v>
      </c>
      <c r="F784" t="s">
        <v>1163</v>
      </c>
      <c r="H784">
        <f t="shared" si="53"/>
        <v>39360</v>
      </c>
      <c r="I784">
        <f>IFERROR(VLOOKUP(CONCATENATE($C784,$D784,I$1,$E784),AuxFolhas!$A:$E,5,FALSE),"")</f>
        <v>3280</v>
      </c>
      <c r="J784">
        <f>IFERROR(VLOOKUP(CONCATENATE($C784,$D784,J$1,$E784),AuxFolhas!$A:$E,5,FALSE),"")</f>
        <v>3280</v>
      </c>
      <c r="K784">
        <f>IFERROR(VLOOKUP(CONCATENATE($C784,$D784,K$1,$E784),AuxFolhas!$A:$E,5,FALSE),"")</f>
        <v>3280</v>
      </c>
      <c r="L784">
        <f>IFERROR(VLOOKUP(CONCATENATE($C784,$D784,L$1,$E784),AuxFolhas!$A:$E,5,FALSE),"")</f>
        <v>3280</v>
      </c>
      <c r="M784">
        <f>IFERROR(VLOOKUP(CONCATENATE($C784,$D784,M$1,$E784),AuxFolhas!$A:$E,5,FALSE),"")</f>
        <v>3280</v>
      </c>
      <c r="N784">
        <f>IFERROR(VLOOKUP(CONCATENATE($C784,$D784,N$1,$E784),AuxFolhas!$A:$E,5,FALSE),"")</f>
        <v>3280</v>
      </c>
      <c r="O784">
        <f>IFERROR(VLOOKUP(CONCATENATE($C784,$D784,O$1,$E784),AuxFolhas!$A:$E,5,FALSE),"")</f>
        <v>3280</v>
      </c>
      <c r="P784">
        <f>IFERROR(VLOOKUP(CONCATENATE($C784,$D784,P$1,$E784),AuxFolhas!$A:$E,5,FALSE),"")</f>
        <v>3280</v>
      </c>
      <c r="Q784">
        <f>IFERROR(VLOOKUP(CONCATENATE($C784,$D784,Q$1,$E784),AuxFolhas!$A:$E,5,FALSE),"")</f>
        <v>3280</v>
      </c>
      <c r="R784">
        <f>IFERROR(VLOOKUP(CONCATENATE($C784,$D784,R$1,$E784),AuxFolhas!$A:$E,5,FALSE),"")</f>
        <v>3280</v>
      </c>
      <c r="S784">
        <f>IFERROR(VLOOKUP(CONCATENATE($C784,$D784,S$1,$E784),AuxFolhas!$A:$E,5,FALSE),"")</f>
        <v>3280</v>
      </c>
      <c r="T784">
        <f>IFERROR(VLOOKUP(CONCATENATE($C784,$D784,T$1,$E784),AuxFolhas!$A:$E,5,FALSE),"")</f>
        <v>3280</v>
      </c>
      <c r="U784">
        <f t="shared" si="54"/>
        <v>1</v>
      </c>
    </row>
    <row r="785" spans="1:21" hidden="1">
      <c r="A785" t="str">
        <f t="shared" si="51"/>
        <v>28.1-22</v>
      </c>
      <c r="B785">
        <f t="shared" si="52"/>
        <v>22</v>
      </c>
      <c r="C785">
        <v>28</v>
      </c>
      <c r="D785" t="s">
        <v>1609</v>
      </c>
      <c r="E785" t="s">
        <v>1162</v>
      </c>
      <c r="F785" t="s">
        <v>1163</v>
      </c>
      <c r="H785">
        <f t="shared" si="53"/>
        <v>39360</v>
      </c>
      <c r="I785">
        <f>IFERROR(VLOOKUP(CONCATENATE($C785,$D785,I$1,$E785),AuxFolhas!$A:$E,5,FALSE),"")</f>
        <v>3280</v>
      </c>
      <c r="J785">
        <f>IFERROR(VLOOKUP(CONCATENATE($C785,$D785,J$1,$E785),AuxFolhas!$A:$E,5,FALSE),"")</f>
        <v>3280</v>
      </c>
      <c r="K785">
        <f>IFERROR(VLOOKUP(CONCATENATE($C785,$D785,K$1,$E785),AuxFolhas!$A:$E,5,FALSE),"")</f>
        <v>3280</v>
      </c>
      <c r="L785">
        <f>IFERROR(VLOOKUP(CONCATENATE($C785,$D785,L$1,$E785),AuxFolhas!$A:$E,5,FALSE),"")</f>
        <v>3280</v>
      </c>
      <c r="M785">
        <f>IFERROR(VLOOKUP(CONCATENATE($C785,$D785,M$1,$E785),AuxFolhas!$A:$E,5,FALSE),"")</f>
        <v>3280</v>
      </c>
      <c r="N785">
        <f>IFERROR(VLOOKUP(CONCATENATE($C785,$D785,N$1,$E785),AuxFolhas!$A:$E,5,FALSE),"")</f>
        <v>3280</v>
      </c>
      <c r="O785">
        <f>IFERROR(VLOOKUP(CONCATENATE($C785,$D785,O$1,$E785),AuxFolhas!$A:$E,5,FALSE),"")</f>
        <v>3280</v>
      </c>
      <c r="P785">
        <f>IFERROR(VLOOKUP(CONCATENATE($C785,$D785,P$1,$E785),AuxFolhas!$A:$E,5,FALSE),"")</f>
        <v>3280</v>
      </c>
      <c r="Q785">
        <f>IFERROR(VLOOKUP(CONCATENATE($C785,$D785,Q$1,$E785),AuxFolhas!$A:$E,5,FALSE),"")</f>
        <v>3280</v>
      </c>
      <c r="R785">
        <f>IFERROR(VLOOKUP(CONCATENATE($C785,$D785,R$1,$E785),AuxFolhas!$A:$E,5,FALSE),"")</f>
        <v>3280</v>
      </c>
      <c r="S785">
        <f>IFERROR(VLOOKUP(CONCATENATE($C785,$D785,S$1,$E785),AuxFolhas!$A:$E,5,FALSE),"")</f>
        <v>3280</v>
      </c>
      <c r="T785">
        <f>IFERROR(VLOOKUP(CONCATENATE($C785,$D785,T$1,$E785),AuxFolhas!$A:$E,5,FALSE),"")</f>
        <v>3280</v>
      </c>
      <c r="U785">
        <f t="shared" si="54"/>
        <v>1</v>
      </c>
    </row>
    <row r="786" spans="1:21" hidden="1">
      <c r="A786" t="str">
        <f t="shared" si="51"/>
        <v>28.1-23</v>
      </c>
      <c r="B786">
        <f t="shared" si="52"/>
        <v>23</v>
      </c>
      <c r="C786">
        <v>28</v>
      </c>
      <c r="D786" t="s">
        <v>2190</v>
      </c>
      <c r="E786" t="s">
        <v>1165</v>
      </c>
      <c r="F786" t="s">
        <v>1163</v>
      </c>
      <c r="H786">
        <f t="shared" si="53"/>
        <v>12220</v>
      </c>
      <c r="I786">
        <f>IFERROR(VLOOKUP(CONCATENATE($C786,$D786,I$1,$E786),AuxFolhas!$A:$E,5,FALSE),"")</f>
        <v>6110</v>
      </c>
      <c r="J786">
        <f>IFERROR(VLOOKUP(CONCATENATE($C786,$D786,J$1,$E786),AuxFolhas!$A:$E,5,FALSE),"")</f>
        <v>6110</v>
      </c>
      <c r="K786" t="str">
        <f>IFERROR(VLOOKUP(CONCATENATE($C786,$D786,K$1,$E786),AuxFolhas!$A:$E,5,FALSE),"")</f>
        <v/>
      </c>
      <c r="L786" t="str">
        <f>IFERROR(VLOOKUP(CONCATENATE($C786,$D786,L$1,$E786),AuxFolhas!$A:$E,5,FALSE),"")</f>
        <v/>
      </c>
      <c r="M786" t="str">
        <f>IFERROR(VLOOKUP(CONCATENATE($C786,$D786,M$1,$E786),AuxFolhas!$A:$E,5,FALSE),"")</f>
        <v/>
      </c>
      <c r="N786" t="str">
        <f>IFERROR(VLOOKUP(CONCATENATE($C786,$D786,N$1,$E786),AuxFolhas!$A:$E,5,FALSE),"")</f>
        <v/>
      </c>
      <c r="O786" t="str">
        <f>IFERROR(VLOOKUP(CONCATENATE($C786,$D786,O$1,$E786),AuxFolhas!$A:$E,5,FALSE),"")</f>
        <v/>
      </c>
      <c r="P786" t="str">
        <f>IFERROR(VLOOKUP(CONCATENATE($C786,$D786,P$1,$E786),AuxFolhas!$A:$E,5,FALSE),"")</f>
        <v/>
      </c>
      <c r="Q786" t="str">
        <f>IFERROR(VLOOKUP(CONCATENATE($C786,$D786,Q$1,$E786),AuxFolhas!$A:$E,5,FALSE),"")</f>
        <v/>
      </c>
      <c r="R786" t="str">
        <f>IFERROR(VLOOKUP(CONCATENATE($C786,$D786,R$1,$E786),AuxFolhas!$A:$E,5,FALSE),"")</f>
        <v/>
      </c>
      <c r="S786" t="str">
        <f>IFERROR(VLOOKUP(CONCATENATE($C786,$D786,S$1,$E786),AuxFolhas!$A:$E,5,FALSE),"")</f>
        <v/>
      </c>
      <c r="T786" t="str">
        <f>IFERROR(VLOOKUP(CONCATENATE($C786,$D786,T$1,$E786),AuxFolhas!$A:$E,5,FALSE),"")</f>
        <v/>
      </c>
      <c r="U786">
        <f t="shared" si="54"/>
        <v>1</v>
      </c>
    </row>
    <row r="787" spans="1:21" hidden="1">
      <c r="A787" t="str">
        <f t="shared" si="51"/>
        <v>28.1-24</v>
      </c>
      <c r="B787">
        <f t="shared" si="52"/>
        <v>24</v>
      </c>
      <c r="C787">
        <v>28</v>
      </c>
      <c r="D787" t="s">
        <v>3260</v>
      </c>
      <c r="E787" t="s">
        <v>1115</v>
      </c>
      <c r="F787" t="s">
        <v>1159</v>
      </c>
      <c r="H787">
        <f t="shared" si="53"/>
        <v>93000</v>
      </c>
      <c r="I787">
        <f>IFERROR(VLOOKUP(CONCATENATE($C787,$D787,I$1,$E787),AuxFolhas!$A:$E,5,FALSE),"")</f>
        <v>7750</v>
      </c>
      <c r="J787">
        <f>IFERROR(VLOOKUP(CONCATENATE($C787,$D787,J$1,$E787),AuxFolhas!$A:$E,5,FALSE),"")</f>
        <v>7750</v>
      </c>
      <c r="K787">
        <f>IFERROR(VLOOKUP(CONCATENATE($C787,$D787,K$1,$E787),AuxFolhas!$A:$E,5,FALSE),"")</f>
        <v>7750</v>
      </c>
      <c r="L787">
        <f>IFERROR(VLOOKUP(CONCATENATE($C787,$D787,L$1,$E787),AuxFolhas!$A:$E,5,FALSE),"")</f>
        <v>7750</v>
      </c>
      <c r="M787">
        <f>IFERROR(VLOOKUP(CONCATENATE($C787,$D787,M$1,$E787),AuxFolhas!$A:$E,5,FALSE),"")</f>
        <v>7750</v>
      </c>
      <c r="N787">
        <f>IFERROR(VLOOKUP(CONCATENATE($C787,$D787,N$1,$E787),AuxFolhas!$A:$E,5,FALSE),"")</f>
        <v>7750</v>
      </c>
      <c r="O787">
        <f>IFERROR(VLOOKUP(CONCATENATE($C787,$D787,O$1,$E787),AuxFolhas!$A:$E,5,FALSE),"")</f>
        <v>7750</v>
      </c>
      <c r="P787">
        <f>IFERROR(VLOOKUP(CONCATENATE($C787,$D787,P$1,$E787),AuxFolhas!$A:$E,5,FALSE),"")</f>
        <v>7750</v>
      </c>
      <c r="Q787">
        <f>IFERROR(VLOOKUP(CONCATENATE($C787,$D787,Q$1,$E787),AuxFolhas!$A:$E,5,FALSE),"")</f>
        <v>7750</v>
      </c>
      <c r="R787">
        <f>IFERROR(VLOOKUP(CONCATENATE($C787,$D787,R$1,$E787),AuxFolhas!$A:$E,5,FALSE),"")</f>
        <v>7750</v>
      </c>
      <c r="S787">
        <f>IFERROR(VLOOKUP(CONCATENATE($C787,$D787,S$1,$E787),AuxFolhas!$A:$E,5,FALSE),"")</f>
        <v>7750</v>
      </c>
      <c r="T787">
        <f>IFERROR(VLOOKUP(CONCATENATE($C787,$D787,T$1,$E787),AuxFolhas!$A:$E,5,FALSE),"")</f>
        <v>7750</v>
      </c>
      <c r="U787">
        <f t="shared" si="54"/>
        <v>1</v>
      </c>
    </row>
    <row r="788" spans="1:21">
      <c r="A788" t="str">
        <f t="shared" si="51"/>
        <v>28.1-25</v>
      </c>
      <c r="B788">
        <f t="shared" si="52"/>
        <v>25</v>
      </c>
      <c r="C788">
        <v>28</v>
      </c>
      <c r="D788" t="s">
        <v>1607</v>
      </c>
      <c r="E788" t="s">
        <v>1113</v>
      </c>
      <c r="F788" t="s">
        <v>1159</v>
      </c>
      <c r="H788">
        <f t="shared" si="53"/>
        <v>33600</v>
      </c>
      <c r="I788">
        <f>IFERROR(VLOOKUP(CONCATENATE($C788,$D788,I$1,$E788),AuxFolhas!$A:$E,5,FALSE),"")</f>
        <v>2800</v>
      </c>
      <c r="J788">
        <f>IFERROR(VLOOKUP(CONCATENATE($C788,$D788,J$1,$E788),AuxFolhas!$A:$E,5,FALSE),"")</f>
        <v>2800</v>
      </c>
      <c r="K788">
        <f>IFERROR(VLOOKUP(CONCATENATE($C788,$D788,K$1,$E788),AuxFolhas!$A:$E,5,FALSE),"")</f>
        <v>2800</v>
      </c>
      <c r="L788">
        <f>IFERROR(VLOOKUP(CONCATENATE($C788,$D788,L$1,$E788),AuxFolhas!$A:$E,5,FALSE),"")</f>
        <v>2800</v>
      </c>
      <c r="M788">
        <f>IFERROR(VLOOKUP(CONCATENATE($C788,$D788,M$1,$E788),AuxFolhas!$A:$E,5,FALSE),"")</f>
        <v>2800</v>
      </c>
      <c r="N788">
        <f>IFERROR(VLOOKUP(CONCATENATE($C788,$D788,N$1,$E788),AuxFolhas!$A:$E,5,FALSE),"")</f>
        <v>2800</v>
      </c>
      <c r="O788">
        <f>IFERROR(VLOOKUP(CONCATENATE($C788,$D788,O$1,$E788),AuxFolhas!$A:$E,5,FALSE),"")</f>
        <v>2800</v>
      </c>
      <c r="P788">
        <f>IFERROR(VLOOKUP(CONCATENATE($C788,$D788,P$1,$E788),AuxFolhas!$A:$E,5,FALSE),"")</f>
        <v>2800</v>
      </c>
      <c r="Q788">
        <f>IFERROR(VLOOKUP(CONCATENATE($C788,$D788,Q$1,$E788),AuxFolhas!$A:$E,5,FALSE),"")</f>
        <v>2800</v>
      </c>
      <c r="R788">
        <f>IFERROR(VLOOKUP(CONCATENATE($C788,$D788,R$1,$E788),AuxFolhas!$A:$E,5,FALSE),"")</f>
        <v>2800</v>
      </c>
      <c r="S788">
        <f>IFERROR(VLOOKUP(CONCATENATE($C788,$D788,S$1,$E788),AuxFolhas!$A:$E,5,FALSE),"")</f>
        <v>2800</v>
      </c>
      <c r="T788">
        <f>IFERROR(VLOOKUP(CONCATENATE($C788,$D788,T$1,$E788),AuxFolhas!$A:$E,5,FALSE),"")</f>
        <v>2800</v>
      </c>
      <c r="U788">
        <f t="shared" si="54"/>
        <v>1</v>
      </c>
    </row>
    <row r="789" spans="1:21" hidden="1">
      <c r="A789" t="str">
        <f t="shared" si="51"/>
        <v>29.1-1</v>
      </c>
      <c r="B789">
        <f t="shared" si="52"/>
        <v>1</v>
      </c>
      <c r="C789">
        <v>29</v>
      </c>
      <c r="D789" t="s">
        <v>1625</v>
      </c>
      <c r="E789" t="s">
        <v>1112</v>
      </c>
      <c r="F789" t="s">
        <v>1163</v>
      </c>
      <c r="H789">
        <f t="shared" si="53"/>
        <v>600</v>
      </c>
      <c r="I789">
        <f>IFERROR(VLOOKUP(CONCATENATE($C789,$D789,I$1,$E789),AuxFolhas!$A:$E,5,FALSE),"")</f>
        <v>600</v>
      </c>
      <c r="J789" t="str">
        <f>IFERROR(VLOOKUP(CONCATENATE($C789,$D789,J$1,$E789),AuxFolhas!$A:$E,5,FALSE),"")</f>
        <v/>
      </c>
      <c r="K789" t="str">
        <f>IFERROR(VLOOKUP(CONCATENATE($C789,$D789,K$1,$E789),AuxFolhas!$A:$E,5,FALSE),"")</f>
        <v/>
      </c>
      <c r="L789" t="str">
        <f>IFERROR(VLOOKUP(CONCATENATE($C789,$D789,L$1,$E789),AuxFolhas!$A:$E,5,FALSE),"")</f>
        <v/>
      </c>
      <c r="M789" t="str">
        <f>IFERROR(VLOOKUP(CONCATENATE($C789,$D789,M$1,$E789),AuxFolhas!$A:$E,5,FALSE),"")</f>
        <v/>
      </c>
      <c r="N789" t="str">
        <f>IFERROR(VLOOKUP(CONCATENATE($C789,$D789,N$1,$E789),AuxFolhas!$A:$E,5,FALSE),"")</f>
        <v/>
      </c>
      <c r="O789" t="str">
        <f>IFERROR(VLOOKUP(CONCATENATE($C789,$D789,O$1,$E789),AuxFolhas!$A:$E,5,FALSE),"")</f>
        <v/>
      </c>
      <c r="P789" t="str">
        <f>IFERROR(VLOOKUP(CONCATENATE($C789,$D789,P$1,$E789),AuxFolhas!$A:$E,5,FALSE),"")</f>
        <v/>
      </c>
      <c r="Q789" t="str">
        <f>IFERROR(VLOOKUP(CONCATENATE($C789,$D789,Q$1,$E789),AuxFolhas!$A:$E,5,FALSE),"")</f>
        <v/>
      </c>
      <c r="R789" t="str">
        <f>IFERROR(VLOOKUP(CONCATENATE($C789,$D789,R$1,$E789),AuxFolhas!$A:$E,5,FALSE),"")</f>
        <v/>
      </c>
      <c r="S789" t="str">
        <f>IFERROR(VLOOKUP(CONCATENATE($C789,$D789,S$1,$E789),AuxFolhas!$A:$E,5,FALSE),"")</f>
        <v/>
      </c>
      <c r="T789" t="str">
        <f>IFERROR(VLOOKUP(CONCATENATE($C789,$D789,T$1,$E789),AuxFolhas!$A:$E,5,FALSE),"")</f>
        <v/>
      </c>
      <c r="U789">
        <f t="shared" si="54"/>
        <v>1</v>
      </c>
    </row>
    <row r="790" spans="1:21" hidden="1">
      <c r="A790" t="str">
        <f t="shared" si="51"/>
        <v>29.1-2</v>
      </c>
      <c r="B790">
        <f t="shared" si="52"/>
        <v>2</v>
      </c>
      <c r="C790">
        <v>29</v>
      </c>
      <c r="D790" t="s">
        <v>2462</v>
      </c>
      <c r="E790" t="s">
        <v>1112</v>
      </c>
      <c r="F790" t="s">
        <v>1163</v>
      </c>
      <c r="H790">
        <f t="shared" si="53"/>
        <v>6600</v>
      </c>
      <c r="I790" t="str">
        <f>IFERROR(VLOOKUP(CONCATENATE($C790,$D790,I$1,$E790),AuxFolhas!$A:$E,5,FALSE),"")</f>
        <v/>
      </c>
      <c r="J790">
        <f>IFERROR(VLOOKUP(CONCATENATE($C790,$D790,J$1,$E790),AuxFolhas!$A:$E,5,FALSE),"")</f>
        <v>600</v>
      </c>
      <c r="K790">
        <f>IFERROR(VLOOKUP(CONCATENATE($C790,$D790,K$1,$E790),AuxFolhas!$A:$E,5,FALSE),"")</f>
        <v>600</v>
      </c>
      <c r="L790">
        <f>IFERROR(VLOOKUP(CONCATENATE($C790,$D790,L$1,$E790),AuxFolhas!$A:$E,5,FALSE),"")</f>
        <v>600</v>
      </c>
      <c r="M790">
        <f>IFERROR(VLOOKUP(CONCATENATE($C790,$D790,M$1,$E790),AuxFolhas!$A:$E,5,FALSE),"")</f>
        <v>600</v>
      </c>
      <c r="N790">
        <f>IFERROR(VLOOKUP(CONCATENATE($C790,$D790,N$1,$E790),AuxFolhas!$A:$E,5,FALSE),"")</f>
        <v>600</v>
      </c>
      <c r="O790">
        <f>IFERROR(VLOOKUP(CONCATENATE($C790,$D790,O$1,$E790),AuxFolhas!$A:$E,5,FALSE),"")</f>
        <v>600</v>
      </c>
      <c r="P790">
        <f>IFERROR(VLOOKUP(CONCATENATE($C790,$D790,P$1,$E790),AuxFolhas!$A:$E,5,FALSE),"")</f>
        <v>600</v>
      </c>
      <c r="Q790">
        <f>IFERROR(VLOOKUP(CONCATENATE($C790,$D790,Q$1,$E790),AuxFolhas!$A:$E,5,FALSE),"")</f>
        <v>600</v>
      </c>
      <c r="R790">
        <f>IFERROR(VLOOKUP(CONCATENATE($C790,$D790,R$1,$E790),AuxFolhas!$A:$E,5,FALSE),"")</f>
        <v>600</v>
      </c>
      <c r="S790">
        <f>IFERROR(VLOOKUP(CONCATENATE($C790,$D790,S$1,$E790),AuxFolhas!$A:$E,5,FALSE),"")</f>
        <v>600</v>
      </c>
      <c r="T790">
        <f>IFERROR(VLOOKUP(CONCATENATE($C790,$D790,T$1,$E790),AuxFolhas!$A:$E,5,FALSE),"")</f>
        <v>600</v>
      </c>
      <c r="U790">
        <f t="shared" si="54"/>
        <v>1</v>
      </c>
    </row>
    <row r="791" spans="1:21" hidden="1">
      <c r="A791" t="str">
        <f t="shared" si="51"/>
        <v>29.1-3</v>
      </c>
      <c r="B791">
        <f t="shared" si="52"/>
        <v>3</v>
      </c>
      <c r="C791">
        <v>29</v>
      </c>
      <c r="D791" t="s">
        <v>2463</v>
      </c>
      <c r="E791" t="s">
        <v>1112</v>
      </c>
      <c r="F791" t="s">
        <v>1163</v>
      </c>
      <c r="H791">
        <f t="shared" si="53"/>
        <v>6600</v>
      </c>
      <c r="I791" t="str">
        <f>IFERROR(VLOOKUP(CONCATENATE($C791,$D791,I$1,$E791),AuxFolhas!$A:$E,5,FALSE),"")</f>
        <v/>
      </c>
      <c r="J791">
        <f>IFERROR(VLOOKUP(CONCATENATE($C791,$D791,J$1,$E791),AuxFolhas!$A:$E,5,FALSE),"")</f>
        <v>600</v>
      </c>
      <c r="K791">
        <f>IFERROR(VLOOKUP(CONCATENATE($C791,$D791,K$1,$E791),AuxFolhas!$A:$E,5,FALSE),"")</f>
        <v>600</v>
      </c>
      <c r="L791">
        <f>IFERROR(VLOOKUP(CONCATENATE($C791,$D791,L$1,$E791),AuxFolhas!$A:$E,5,FALSE),"")</f>
        <v>600</v>
      </c>
      <c r="M791">
        <f>IFERROR(VLOOKUP(CONCATENATE($C791,$D791,M$1,$E791),AuxFolhas!$A:$E,5,FALSE),"")</f>
        <v>600</v>
      </c>
      <c r="N791">
        <f>IFERROR(VLOOKUP(CONCATENATE($C791,$D791,N$1,$E791),AuxFolhas!$A:$E,5,FALSE),"")</f>
        <v>600</v>
      </c>
      <c r="O791">
        <f>IFERROR(VLOOKUP(CONCATENATE($C791,$D791,O$1,$E791),AuxFolhas!$A:$E,5,FALSE),"")</f>
        <v>600</v>
      </c>
      <c r="P791">
        <f>IFERROR(VLOOKUP(CONCATENATE($C791,$D791,P$1,$E791),AuxFolhas!$A:$E,5,FALSE),"")</f>
        <v>600</v>
      </c>
      <c r="Q791">
        <f>IFERROR(VLOOKUP(CONCATENATE($C791,$D791,Q$1,$E791),AuxFolhas!$A:$E,5,FALSE),"")</f>
        <v>600</v>
      </c>
      <c r="R791">
        <f>IFERROR(VLOOKUP(CONCATENATE($C791,$D791,R$1,$E791),AuxFolhas!$A:$E,5,FALSE),"")</f>
        <v>600</v>
      </c>
      <c r="S791">
        <f>IFERROR(VLOOKUP(CONCATENATE($C791,$D791,S$1,$E791),AuxFolhas!$A:$E,5,FALSE),"")</f>
        <v>600</v>
      </c>
      <c r="T791">
        <f>IFERROR(VLOOKUP(CONCATENATE($C791,$D791,T$1,$E791),AuxFolhas!$A:$E,5,FALSE),"")</f>
        <v>600</v>
      </c>
      <c r="U791">
        <f t="shared" si="54"/>
        <v>1</v>
      </c>
    </row>
    <row r="792" spans="1:21" hidden="1">
      <c r="A792" t="str">
        <f t="shared" si="51"/>
        <v>29.1-4</v>
      </c>
      <c r="B792">
        <f t="shared" si="52"/>
        <v>4</v>
      </c>
      <c r="C792">
        <v>29</v>
      </c>
      <c r="D792" t="s">
        <v>2464</v>
      </c>
      <c r="E792" t="s">
        <v>1112</v>
      </c>
      <c r="F792" t="s">
        <v>1163</v>
      </c>
      <c r="H792">
        <f t="shared" si="53"/>
        <v>6600</v>
      </c>
      <c r="I792" t="str">
        <f>IFERROR(VLOOKUP(CONCATENATE($C792,$D792,I$1,$E792),AuxFolhas!$A:$E,5,FALSE),"")</f>
        <v/>
      </c>
      <c r="J792">
        <f>IFERROR(VLOOKUP(CONCATENATE($C792,$D792,J$1,$E792),AuxFolhas!$A:$E,5,FALSE),"")</f>
        <v>600</v>
      </c>
      <c r="K792">
        <f>IFERROR(VLOOKUP(CONCATENATE($C792,$D792,K$1,$E792),AuxFolhas!$A:$E,5,FALSE),"")</f>
        <v>600</v>
      </c>
      <c r="L792">
        <f>IFERROR(VLOOKUP(CONCATENATE($C792,$D792,L$1,$E792),AuxFolhas!$A:$E,5,FALSE),"")</f>
        <v>600</v>
      </c>
      <c r="M792">
        <f>IFERROR(VLOOKUP(CONCATENATE($C792,$D792,M$1,$E792),AuxFolhas!$A:$E,5,FALSE),"")</f>
        <v>600</v>
      </c>
      <c r="N792">
        <f>IFERROR(VLOOKUP(CONCATENATE($C792,$D792,N$1,$E792),AuxFolhas!$A:$E,5,FALSE),"")</f>
        <v>600</v>
      </c>
      <c r="O792">
        <f>IFERROR(VLOOKUP(CONCATENATE($C792,$D792,O$1,$E792),AuxFolhas!$A:$E,5,FALSE),"")</f>
        <v>600</v>
      </c>
      <c r="P792">
        <f>IFERROR(VLOOKUP(CONCATENATE($C792,$D792,P$1,$E792),AuxFolhas!$A:$E,5,FALSE),"")</f>
        <v>600</v>
      </c>
      <c r="Q792">
        <f>IFERROR(VLOOKUP(CONCATENATE($C792,$D792,Q$1,$E792),AuxFolhas!$A:$E,5,FALSE),"")</f>
        <v>600</v>
      </c>
      <c r="R792">
        <f>IFERROR(VLOOKUP(CONCATENATE($C792,$D792,R$1,$E792),AuxFolhas!$A:$E,5,FALSE),"")</f>
        <v>600</v>
      </c>
      <c r="S792">
        <f>IFERROR(VLOOKUP(CONCATENATE($C792,$D792,S$1,$E792),AuxFolhas!$A:$E,5,FALSE),"")</f>
        <v>600</v>
      </c>
      <c r="T792">
        <f>IFERROR(VLOOKUP(CONCATENATE($C792,$D792,T$1,$E792),AuxFolhas!$A:$E,5,FALSE),"")</f>
        <v>600</v>
      </c>
      <c r="U792">
        <f t="shared" si="54"/>
        <v>1</v>
      </c>
    </row>
    <row r="793" spans="1:21" hidden="1">
      <c r="A793" t="str">
        <f t="shared" si="51"/>
        <v>29.1-5</v>
      </c>
      <c r="B793">
        <f t="shared" si="52"/>
        <v>5</v>
      </c>
      <c r="C793">
        <v>29</v>
      </c>
      <c r="D793" t="s">
        <v>2691</v>
      </c>
      <c r="E793" t="s">
        <v>1112</v>
      </c>
      <c r="F793" t="s">
        <v>1163</v>
      </c>
      <c r="H793">
        <f t="shared" si="53"/>
        <v>7200</v>
      </c>
      <c r="I793">
        <f>IFERROR(VLOOKUP(CONCATENATE($C793,$D793,I$1,$E793),AuxFolhas!$A:$E,5,FALSE),"")</f>
        <v>600</v>
      </c>
      <c r="J793">
        <f>IFERROR(VLOOKUP(CONCATENATE($C793,$D793,J$1,$E793),AuxFolhas!$A:$E,5,FALSE),"")</f>
        <v>600</v>
      </c>
      <c r="K793">
        <f>IFERROR(VLOOKUP(CONCATENATE($C793,$D793,K$1,$E793),AuxFolhas!$A:$E,5,FALSE),"")</f>
        <v>600</v>
      </c>
      <c r="L793">
        <f>IFERROR(VLOOKUP(CONCATENATE($C793,$D793,L$1,$E793),AuxFolhas!$A:$E,5,FALSE),"")</f>
        <v>600</v>
      </c>
      <c r="M793">
        <f>IFERROR(VLOOKUP(CONCATENATE($C793,$D793,M$1,$E793),AuxFolhas!$A:$E,5,FALSE),"")</f>
        <v>600</v>
      </c>
      <c r="N793">
        <f>IFERROR(VLOOKUP(CONCATENATE($C793,$D793,N$1,$E793),AuxFolhas!$A:$E,5,FALSE),"")</f>
        <v>600</v>
      </c>
      <c r="O793">
        <f>IFERROR(VLOOKUP(CONCATENATE($C793,$D793,O$1,$E793),AuxFolhas!$A:$E,5,FALSE),"")</f>
        <v>600</v>
      </c>
      <c r="P793">
        <f>IFERROR(VLOOKUP(CONCATENATE($C793,$D793,P$1,$E793),AuxFolhas!$A:$E,5,FALSE),"")</f>
        <v>600</v>
      </c>
      <c r="Q793">
        <f>IFERROR(VLOOKUP(CONCATENATE($C793,$D793,Q$1,$E793),AuxFolhas!$A:$E,5,FALSE),"")</f>
        <v>600</v>
      </c>
      <c r="R793">
        <f>IFERROR(VLOOKUP(CONCATENATE($C793,$D793,R$1,$E793),AuxFolhas!$A:$E,5,FALSE),"")</f>
        <v>600</v>
      </c>
      <c r="S793">
        <f>IFERROR(VLOOKUP(CONCATENATE($C793,$D793,S$1,$E793),AuxFolhas!$A:$E,5,FALSE),"")</f>
        <v>600</v>
      </c>
      <c r="T793">
        <f>IFERROR(VLOOKUP(CONCATENATE($C793,$D793,T$1,$E793),AuxFolhas!$A:$E,5,FALSE),"")</f>
        <v>600</v>
      </c>
      <c r="U793">
        <f t="shared" si="54"/>
        <v>1</v>
      </c>
    </row>
    <row r="794" spans="1:21" hidden="1">
      <c r="A794" t="str">
        <f t="shared" si="51"/>
        <v>29.1-6</v>
      </c>
      <c r="B794">
        <f t="shared" si="52"/>
        <v>6</v>
      </c>
      <c r="C794">
        <v>29</v>
      </c>
      <c r="D794" t="s">
        <v>1626</v>
      </c>
      <c r="E794" t="s">
        <v>1112</v>
      </c>
      <c r="F794" t="s">
        <v>1163</v>
      </c>
      <c r="H794">
        <f t="shared" si="53"/>
        <v>600</v>
      </c>
      <c r="I794">
        <f>IFERROR(VLOOKUP(CONCATENATE($C794,$D794,I$1,$E794),AuxFolhas!$A:$E,5,FALSE),"")</f>
        <v>600</v>
      </c>
      <c r="J794" t="str">
        <f>IFERROR(VLOOKUP(CONCATENATE($C794,$D794,J$1,$E794),AuxFolhas!$A:$E,5,FALSE),"")</f>
        <v/>
      </c>
      <c r="K794" t="str">
        <f>IFERROR(VLOOKUP(CONCATENATE($C794,$D794,K$1,$E794),AuxFolhas!$A:$E,5,FALSE),"")</f>
        <v/>
      </c>
      <c r="L794" t="str">
        <f>IFERROR(VLOOKUP(CONCATENATE($C794,$D794,L$1,$E794),AuxFolhas!$A:$E,5,FALSE),"")</f>
        <v/>
      </c>
      <c r="M794" t="str">
        <f>IFERROR(VLOOKUP(CONCATENATE($C794,$D794,M$1,$E794),AuxFolhas!$A:$E,5,FALSE),"")</f>
        <v/>
      </c>
      <c r="N794" t="str">
        <f>IFERROR(VLOOKUP(CONCATENATE($C794,$D794,N$1,$E794),AuxFolhas!$A:$E,5,FALSE),"")</f>
        <v/>
      </c>
      <c r="O794" t="str">
        <f>IFERROR(VLOOKUP(CONCATENATE($C794,$D794,O$1,$E794),AuxFolhas!$A:$E,5,FALSE),"")</f>
        <v/>
      </c>
      <c r="P794" t="str">
        <f>IFERROR(VLOOKUP(CONCATENATE($C794,$D794,P$1,$E794),AuxFolhas!$A:$E,5,FALSE),"")</f>
        <v/>
      </c>
      <c r="Q794" t="str">
        <f>IFERROR(VLOOKUP(CONCATENATE($C794,$D794,Q$1,$E794),AuxFolhas!$A:$E,5,FALSE),"")</f>
        <v/>
      </c>
      <c r="R794" t="str">
        <f>IFERROR(VLOOKUP(CONCATENATE($C794,$D794,R$1,$E794),AuxFolhas!$A:$E,5,FALSE),"")</f>
        <v/>
      </c>
      <c r="S794" t="str">
        <f>IFERROR(VLOOKUP(CONCATENATE($C794,$D794,S$1,$E794),AuxFolhas!$A:$E,5,FALSE),"")</f>
        <v/>
      </c>
      <c r="T794" t="str">
        <f>IFERROR(VLOOKUP(CONCATENATE($C794,$D794,T$1,$E794),AuxFolhas!$A:$E,5,FALSE),"")</f>
        <v/>
      </c>
      <c r="U794">
        <f t="shared" si="54"/>
        <v>1</v>
      </c>
    </row>
    <row r="795" spans="1:21" hidden="1">
      <c r="A795" t="str">
        <f t="shared" si="51"/>
        <v>29.1-7</v>
      </c>
      <c r="B795">
        <f t="shared" si="52"/>
        <v>7</v>
      </c>
      <c r="C795">
        <v>29</v>
      </c>
      <c r="D795" t="s">
        <v>2465</v>
      </c>
      <c r="E795" t="s">
        <v>1112</v>
      </c>
      <c r="F795" t="s">
        <v>1163</v>
      </c>
      <c r="H795">
        <f t="shared" si="53"/>
        <v>6600</v>
      </c>
      <c r="I795" t="str">
        <f>IFERROR(VLOOKUP(CONCATENATE($C795,$D795,I$1,$E795),AuxFolhas!$A:$E,5,FALSE),"")</f>
        <v/>
      </c>
      <c r="J795">
        <f>IFERROR(VLOOKUP(CONCATENATE($C795,$D795,J$1,$E795),AuxFolhas!$A:$E,5,FALSE),"")</f>
        <v>600</v>
      </c>
      <c r="K795">
        <f>IFERROR(VLOOKUP(CONCATENATE($C795,$D795,K$1,$E795),AuxFolhas!$A:$E,5,FALSE),"")</f>
        <v>600</v>
      </c>
      <c r="L795">
        <f>IFERROR(VLOOKUP(CONCATENATE($C795,$D795,L$1,$E795),AuxFolhas!$A:$E,5,FALSE),"")</f>
        <v>600</v>
      </c>
      <c r="M795">
        <f>IFERROR(VLOOKUP(CONCATENATE($C795,$D795,M$1,$E795),AuxFolhas!$A:$E,5,FALSE),"")</f>
        <v>600</v>
      </c>
      <c r="N795">
        <f>IFERROR(VLOOKUP(CONCATENATE($C795,$D795,N$1,$E795),AuxFolhas!$A:$E,5,FALSE),"")</f>
        <v>600</v>
      </c>
      <c r="O795">
        <f>IFERROR(VLOOKUP(CONCATENATE($C795,$D795,O$1,$E795),AuxFolhas!$A:$E,5,FALSE),"")</f>
        <v>600</v>
      </c>
      <c r="P795">
        <f>IFERROR(VLOOKUP(CONCATENATE($C795,$D795,P$1,$E795),AuxFolhas!$A:$E,5,FALSE),"")</f>
        <v>600</v>
      </c>
      <c r="Q795">
        <f>IFERROR(VLOOKUP(CONCATENATE($C795,$D795,Q$1,$E795),AuxFolhas!$A:$E,5,FALSE),"")</f>
        <v>600</v>
      </c>
      <c r="R795">
        <f>IFERROR(VLOOKUP(CONCATENATE($C795,$D795,R$1,$E795),AuxFolhas!$A:$E,5,FALSE),"")</f>
        <v>600</v>
      </c>
      <c r="S795">
        <f>IFERROR(VLOOKUP(CONCATENATE($C795,$D795,S$1,$E795),AuxFolhas!$A:$E,5,FALSE),"")</f>
        <v>600</v>
      </c>
      <c r="T795">
        <f>IFERROR(VLOOKUP(CONCATENATE($C795,$D795,T$1,$E795),AuxFolhas!$A:$E,5,FALSE),"")</f>
        <v>600</v>
      </c>
      <c r="U795">
        <f t="shared" si="54"/>
        <v>1</v>
      </c>
    </row>
    <row r="796" spans="1:21" hidden="1">
      <c r="A796" t="str">
        <f t="shared" si="51"/>
        <v>29.1-8</v>
      </c>
      <c r="B796">
        <f t="shared" si="52"/>
        <v>8</v>
      </c>
      <c r="C796">
        <v>29</v>
      </c>
      <c r="D796" t="s">
        <v>2466</v>
      </c>
      <c r="E796" t="s">
        <v>1112</v>
      </c>
      <c r="F796" t="s">
        <v>1163</v>
      </c>
      <c r="H796">
        <f t="shared" si="53"/>
        <v>6600</v>
      </c>
      <c r="I796" t="str">
        <f>IFERROR(VLOOKUP(CONCATENATE($C796,$D796,I$1,$E796),AuxFolhas!$A:$E,5,FALSE),"")</f>
        <v/>
      </c>
      <c r="J796">
        <f>IFERROR(VLOOKUP(CONCATENATE($C796,$D796,J$1,$E796),AuxFolhas!$A:$E,5,FALSE),"")</f>
        <v>600</v>
      </c>
      <c r="K796">
        <f>IFERROR(VLOOKUP(CONCATENATE($C796,$D796,K$1,$E796),AuxFolhas!$A:$E,5,FALSE),"")</f>
        <v>600</v>
      </c>
      <c r="L796">
        <f>IFERROR(VLOOKUP(CONCATENATE($C796,$D796,L$1,$E796),AuxFolhas!$A:$E,5,FALSE),"")</f>
        <v>600</v>
      </c>
      <c r="M796">
        <f>IFERROR(VLOOKUP(CONCATENATE($C796,$D796,M$1,$E796),AuxFolhas!$A:$E,5,FALSE),"")</f>
        <v>600</v>
      </c>
      <c r="N796">
        <f>IFERROR(VLOOKUP(CONCATENATE($C796,$D796,N$1,$E796),AuxFolhas!$A:$E,5,FALSE),"")</f>
        <v>600</v>
      </c>
      <c r="O796">
        <f>IFERROR(VLOOKUP(CONCATENATE($C796,$D796,O$1,$E796),AuxFolhas!$A:$E,5,FALSE),"")</f>
        <v>600</v>
      </c>
      <c r="P796">
        <f>IFERROR(VLOOKUP(CONCATENATE($C796,$D796,P$1,$E796),AuxFolhas!$A:$E,5,FALSE),"")</f>
        <v>600</v>
      </c>
      <c r="Q796">
        <f>IFERROR(VLOOKUP(CONCATENATE($C796,$D796,Q$1,$E796),AuxFolhas!$A:$E,5,FALSE),"")</f>
        <v>600</v>
      </c>
      <c r="R796">
        <f>IFERROR(VLOOKUP(CONCATENATE($C796,$D796,R$1,$E796),AuxFolhas!$A:$E,5,FALSE),"")</f>
        <v>600</v>
      </c>
      <c r="S796">
        <f>IFERROR(VLOOKUP(CONCATENATE($C796,$D796,S$1,$E796),AuxFolhas!$A:$E,5,FALSE),"")</f>
        <v>600</v>
      </c>
      <c r="T796">
        <f>IFERROR(VLOOKUP(CONCATENATE($C796,$D796,T$1,$E796),AuxFolhas!$A:$E,5,FALSE),"")</f>
        <v>600</v>
      </c>
      <c r="U796">
        <f t="shared" si="54"/>
        <v>1</v>
      </c>
    </row>
    <row r="797" spans="1:21" hidden="1">
      <c r="A797" t="str">
        <f t="shared" si="51"/>
        <v>29.1-9</v>
      </c>
      <c r="B797">
        <f t="shared" si="52"/>
        <v>9</v>
      </c>
      <c r="C797">
        <v>29</v>
      </c>
      <c r="D797" t="s">
        <v>1627</v>
      </c>
      <c r="E797" t="s">
        <v>1112</v>
      </c>
      <c r="F797" t="s">
        <v>1163</v>
      </c>
      <c r="H797">
        <f t="shared" si="53"/>
        <v>600</v>
      </c>
      <c r="I797">
        <f>IFERROR(VLOOKUP(CONCATENATE($C797,$D797,I$1,$E797),AuxFolhas!$A:$E,5,FALSE),"")</f>
        <v>600</v>
      </c>
      <c r="J797" t="str">
        <f>IFERROR(VLOOKUP(CONCATENATE($C797,$D797,J$1,$E797),AuxFolhas!$A:$E,5,FALSE),"")</f>
        <v/>
      </c>
      <c r="K797" t="str">
        <f>IFERROR(VLOOKUP(CONCATENATE($C797,$D797,K$1,$E797),AuxFolhas!$A:$E,5,FALSE),"")</f>
        <v/>
      </c>
      <c r="L797" t="str">
        <f>IFERROR(VLOOKUP(CONCATENATE($C797,$D797,L$1,$E797),AuxFolhas!$A:$E,5,FALSE),"")</f>
        <v/>
      </c>
      <c r="M797" t="str">
        <f>IFERROR(VLOOKUP(CONCATENATE($C797,$D797,M$1,$E797),AuxFolhas!$A:$E,5,FALSE),"")</f>
        <v/>
      </c>
      <c r="N797" t="str">
        <f>IFERROR(VLOOKUP(CONCATENATE($C797,$D797,N$1,$E797),AuxFolhas!$A:$E,5,FALSE),"")</f>
        <v/>
      </c>
      <c r="O797" t="str">
        <f>IFERROR(VLOOKUP(CONCATENATE($C797,$D797,O$1,$E797),AuxFolhas!$A:$E,5,FALSE),"")</f>
        <v/>
      </c>
      <c r="P797" t="str">
        <f>IFERROR(VLOOKUP(CONCATENATE($C797,$D797,P$1,$E797),AuxFolhas!$A:$E,5,FALSE),"")</f>
        <v/>
      </c>
      <c r="Q797" t="str">
        <f>IFERROR(VLOOKUP(CONCATENATE($C797,$D797,Q$1,$E797),AuxFolhas!$A:$E,5,FALSE),"")</f>
        <v/>
      </c>
      <c r="R797" t="str">
        <f>IFERROR(VLOOKUP(CONCATENATE($C797,$D797,R$1,$E797),AuxFolhas!$A:$E,5,FALSE),"")</f>
        <v/>
      </c>
      <c r="S797" t="str">
        <f>IFERROR(VLOOKUP(CONCATENATE($C797,$D797,S$1,$E797),AuxFolhas!$A:$E,5,FALSE),"")</f>
        <v/>
      </c>
      <c r="T797" t="str">
        <f>IFERROR(VLOOKUP(CONCATENATE($C797,$D797,T$1,$E797),AuxFolhas!$A:$E,5,FALSE),"")</f>
        <v/>
      </c>
      <c r="U797">
        <f t="shared" si="54"/>
        <v>1</v>
      </c>
    </row>
    <row r="798" spans="1:21" hidden="1">
      <c r="A798" t="str">
        <f t="shared" si="51"/>
        <v>29.1-10</v>
      </c>
      <c r="B798">
        <f t="shared" si="52"/>
        <v>10</v>
      </c>
      <c r="C798">
        <v>29</v>
      </c>
      <c r="D798" t="s">
        <v>1628</v>
      </c>
      <c r="E798" t="s">
        <v>1112</v>
      </c>
      <c r="F798" t="s">
        <v>1163</v>
      </c>
      <c r="H798">
        <f t="shared" si="53"/>
        <v>600</v>
      </c>
      <c r="I798">
        <f>IFERROR(VLOOKUP(CONCATENATE($C798,$D798,I$1,$E798),AuxFolhas!$A:$E,5,FALSE),"")</f>
        <v>600</v>
      </c>
      <c r="J798" t="str">
        <f>IFERROR(VLOOKUP(CONCATENATE($C798,$D798,J$1,$E798),AuxFolhas!$A:$E,5,FALSE),"")</f>
        <v/>
      </c>
      <c r="K798" t="str">
        <f>IFERROR(VLOOKUP(CONCATENATE($C798,$D798,K$1,$E798),AuxFolhas!$A:$E,5,FALSE),"")</f>
        <v/>
      </c>
      <c r="L798" t="str">
        <f>IFERROR(VLOOKUP(CONCATENATE($C798,$D798,L$1,$E798),AuxFolhas!$A:$E,5,FALSE),"")</f>
        <v/>
      </c>
      <c r="M798" t="str">
        <f>IFERROR(VLOOKUP(CONCATENATE($C798,$D798,M$1,$E798),AuxFolhas!$A:$E,5,FALSE),"")</f>
        <v/>
      </c>
      <c r="N798" t="str">
        <f>IFERROR(VLOOKUP(CONCATENATE($C798,$D798,N$1,$E798),AuxFolhas!$A:$E,5,FALSE),"")</f>
        <v/>
      </c>
      <c r="O798" t="str">
        <f>IFERROR(VLOOKUP(CONCATENATE($C798,$D798,O$1,$E798),AuxFolhas!$A:$E,5,FALSE),"")</f>
        <v/>
      </c>
      <c r="P798" t="str">
        <f>IFERROR(VLOOKUP(CONCATENATE($C798,$D798,P$1,$E798),AuxFolhas!$A:$E,5,FALSE),"")</f>
        <v/>
      </c>
      <c r="Q798" t="str">
        <f>IFERROR(VLOOKUP(CONCATENATE($C798,$D798,Q$1,$E798),AuxFolhas!$A:$E,5,FALSE),"")</f>
        <v/>
      </c>
      <c r="R798" t="str">
        <f>IFERROR(VLOOKUP(CONCATENATE($C798,$D798,R$1,$E798),AuxFolhas!$A:$E,5,FALSE),"")</f>
        <v/>
      </c>
      <c r="S798" t="str">
        <f>IFERROR(VLOOKUP(CONCATENATE($C798,$D798,S$1,$E798),AuxFolhas!$A:$E,5,FALSE),"")</f>
        <v/>
      </c>
      <c r="T798" t="str">
        <f>IFERROR(VLOOKUP(CONCATENATE($C798,$D798,T$1,$E798),AuxFolhas!$A:$E,5,FALSE),"")</f>
        <v/>
      </c>
      <c r="U798">
        <f t="shared" si="54"/>
        <v>1</v>
      </c>
    </row>
    <row r="799" spans="1:21" hidden="1">
      <c r="A799" t="str">
        <f t="shared" si="51"/>
        <v>29.1-11</v>
      </c>
      <c r="B799">
        <f t="shared" si="52"/>
        <v>11</v>
      </c>
      <c r="C799">
        <v>29</v>
      </c>
      <c r="D799" t="s">
        <v>1629</v>
      </c>
      <c r="E799" t="s">
        <v>1112</v>
      </c>
      <c r="F799" t="s">
        <v>1163</v>
      </c>
      <c r="H799">
        <f t="shared" si="53"/>
        <v>7200</v>
      </c>
      <c r="I799">
        <f>IFERROR(VLOOKUP(CONCATENATE($C799,$D799,I$1,$E799),AuxFolhas!$A:$E,5,FALSE),"")</f>
        <v>600</v>
      </c>
      <c r="J799">
        <f>IFERROR(VLOOKUP(CONCATENATE($C799,$D799,J$1,$E799),AuxFolhas!$A:$E,5,FALSE),"")</f>
        <v>600</v>
      </c>
      <c r="K799">
        <f>IFERROR(VLOOKUP(CONCATENATE($C799,$D799,K$1,$E799),AuxFolhas!$A:$E,5,FALSE),"")</f>
        <v>600</v>
      </c>
      <c r="L799">
        <f>IFERROR(VLOOKUP(CONCATENATE($C799,$D799,L$1,$E799),AuxFolhas!$A:$E,5,FALSE),"")</f>
        <v>600</v>
      </c>
      <c r="M799">
        <f>IFERROR(VLOOKUP(CONCATENATE($C799,$D799,M$1,$E799),AuxFolhas!$A:$E,5,FALSE),"")</f>
        <v>600</v>
      </c>
      <c r="N799">
        <f>IFERROR(VLOOKUP(CONCATENATE($C799,$D799,N$1,$E799),AuxFolhas!$A:$E,5,FALSE),"")</f>
        <v>600</v>
      </c>
      <c r="O799">
        <f>IFERROR(VLOOKUP(CONCATENATE($C799,$D799,O$1,$E799),AuxFolhas!$A:$E,5,FALSE),"")</f>
        <v>600</v>
      </c>
      <c r="P799">
        <f>IFERROR(VLOOKUP(CONCATENATE($C799,$D799,P$1,$E799),AuxFolhas!$A:$E,5,FALSE),"")</f>
        <v>600</v>
      </c>
      <c r="Q799">
        <f>IFERROR(VLOOKUP(CONCATENATE($C799,$D799,Q$1,$E799),AuxFolhas!$A:$E,5,FALSE),"")</f>
        <v>600</v>
      </c>
      <c r="R799">
        <f>IFERROR(VLOOKUP(CONCATENATE($C799,$D799,R$1,$E799),AuxFolhas!$A:$E,5,FALSE),"")</f>
        <v>600</v>
      </c>
      <c r="S799">
        <f>IFERROR(VLOOKUP(CONCATENATE($C799,$D799,S$1,$E799),AuxFolhas!$A:$E,5,FALSE),"")</f>
        <v>600</v>
      </c>
      <c r="T799">
        <f>IFERROR(VLOOKUP(CONCATENATE($C799,$D799,T$1,$E799),AuxFolhas!$A:$E,5,FALSE),"")</f>
        <v>600</v>
      </c>
      <c r="U799">
        <f t="shared" si="54"/>
        <v>1</v>
      </c>
    </row>
    <row r="800" spans="1:21" hidden="1">
      <c r="A800" t="str">
        <f t="shared" si="51"/>
        <v>29.1-12</v>
      </c>
      <c r="B800">
        <f t="shared" si="52"/>
        <v>12</v>
      </c>
      <c r="C800">
        <v>29</v>
      </c>
      <c r="D800" t="s">
        <v>1630</v>
      </c>
      <c r="E800" t="s">
        <v>1112</v>
      </c>
      <c r="F800" t="s">
        <v>1163</v>
      </c>
      <c r="H800">
        <f t="shared" si="53"/>
        <v>3600</v>
      </c>
      <c r="I800">
        <f>IFERROR(VLOOKUP(CONCATENATE($C800,$D800,I$1,$E800),AuxFolhas!$A:$E,5,FALSE),"")</f>
        <v>600</v>
      </c>
      <c r="J800">
        <f>IFERROR(VLOOKUP(CONCATENATE($C800,$D800,J$1,$E800),AuxFolhas!$A:$E,5,FALSE),"")</f>
        <v>600</v>
      </c>
      <c r="K800" t="str">
        <f>IFERROR(VLOOKUP(CONCATENATE($C800,$D800,K$1,$E800),AuxFolhas!$A:$E,5,FALSE),"")</f>
        <v/>
      </c>
      <c r="L800" t="str">
        <f>IFERROR(VLOOKUP(CONCATENATE($C800,$D800,L$1,$E800),AuxFolhas!$A:$E,5,FALSE),"")</f>
        <v/>
      </c>
      <c r="M800" t="str">
        <f>IFERROR(VLOOKUP(CONCATENATE($C800,$D800,M$1,$E800),AuxFolhas!$A:$E,5,FALSE),"")</f>
        <v/>
      </c>
      <c r="N800" t="str">
        <f>IFERROR(VLOOKUP(CONCATENATE($C800,$D800,N$1,$E800),AuxFolhas!$A:$E,5,FALSE),"")</f>
        <v/>
      </c>
      <c r="O800" t="str">
        <f>IFERROR(VLOOKUP(CONCATENATE($C800,$D800,O$1,$E800),AuxFolhas!$A:$E,5,FALSE),"")</f>
        <v/>
      </c>
      <c r="P800" t="str">
        <f>IFERROR(VLOOKUP(CONCATENATE($C800,$D800,P$1,$E800),AuxFolhas!$A:$E,5,FALSE),"")</f>
        <v/>
      </c>
      <c r="Q800">
        <f>IFERROR(VLOOKUP(CONCATENATE($C800,$D800,Q$1,$E800),AuxFolhas!$A:$E,5,FALSE),"")</f>
        <v>600</v>
      </c>
      <c r="R800">
        <f>IFERROR(VLOOKUP(CONCATENATE($C800,$D800,R$1,$E800),AuxFolhas!$A:$E,5,FALSE),"")</f>
        <v>600</v>
      </c>
      <c r="S800">
        <f>IFERROR(VLOOKUP(CONCATENATE($C800,$D800,S$1,$E800),AuxFolhas!$A:$E,5,FALSE),"")</f>
        <v>600</v>
      </c>
      <c r="T800">
        <f>IFERROR(VLOOKUP(CONCATENATE($C800,$D800,T$1,$E800),AuxFolhas!$A:$E,5,FALSE),"")</f>
        <v>600</v>
      </c>
      <c r="U800">
        <f t="shared" si="54"/>
        <v>1</v>
      </c>
    </row>
    <row r="801" spans="1:21" hidden="1">
      <c r="A801" t="str">
        <f t="shared" si="51"/>
        <v>29.1-13</v>
      </c>
      <c r="B801">
        <f t="shared" si="52"/>
        <v>13</v>
      </c>
      <c r="C801">
        <v>29</v>
      </c>
      <c r="D801" t="s">
        <v>1631</v>
      </c>
      <c r="E801" t="s">
        <v>1112</v>
      </c>
      <c r="F801" t="s">
        <v>1163</v>
      </c>
      <c r="H801">
        <f t="shared" si="53"/>
        <v>600</v>
      </c>
      <c r="I801">
        <f>IFERROR(VLOOKUP(CONCATENATE($C801,$D801,I$1,$E801),AuxFolhas!$A:$E,5,FALSE),"")</f>
        <v>600</v>
      </c>
      <c r="J801" t="str">
        <f>IFERROR(VLOOKUP(CONCATENATE($C801,$D801,J$1,$E801),AuxFolhas!$A:$E,5,FALSE),"")</f>
        <v/>
      </c>
      <c r="K801" t="str">
        <f>IFERROR(VLOOKUP(CONCATENATE($C801,$D801,K$1,$E801),AuxFolhas!$A:$E,5,FALSE),"")</f>
        <v/>
      </c>
      <c r="L801" t="str">
        <f>IFERROR(VLOOKUP(CONCATENATE($C801,$D801,L$1,$E801),AuxFolhas!$A:$E,5,FALSE),"")</f>
        <v/>
      </c>
      <c r="M801" t="str">
        <f>IFERROR(VLOOKUP(CONCATENATE($C801,$D801,M$1,$E801),AuxFolhas!$A:$E,5,FALSE),"")</f>
        <v/>
      </c>
      <c r="N801" t="str">
        <f>IFERROR(VLOOKUP(CONCATENATE($C801,$D801,N$1,$E801),AuxFolhas!$A:$E,5,FALSE),"")</f>
        <v/>
      </c>
      <c r="O801" t="str">
        <f>IFERROR(VLOOKUP(CONCATENATE($C801,$D801,O$1,$E801),AuxFolhas!$A:$E,5,FALSE),"")</f>
        <v/>
      </c>
      <c r="P801" t="str">
        <f>IFERROR(VLOOKUP(CONCATENATE($C801,$D801,P$1,$E801),AuxFolhas!$A:$E,5,FALSE),"")</f>
        <v/>
      </c>
      <c r="Q801" t="str">
        <f>IFERROR(VLOOKUP(CONCATENATE($C801,$D801,Q$1,$E801),AuxFolhas!$A:$E,5,FALSE),"")</f>
        <v/>
      </c>
      <c r="R801" t="str">
        <f>IFERROR(VLOOKUP(CONCATENATE($C801,$D801,R$1,$E801),AuxFolhas!$A:$E,5,FALSE),"")</f>
        <v/>
      </c>
      <c r="S801" t="str">
        <f>IFERROR(VLOOKUP(CONCATENATE($C801,$D801,S$1,$E801),AuxFolhas!$A:$E,5,FALSE),"")</f>
        <v/>
      </c>
      <c r="T801" t="str">
        <f>IFERROR(VLOOKUP(CONCATENATE($C801,$D801,T$1,$E801),AuxFolhas!$A:$E,5,FALSE),"")</f>
        <v/>
      </c>
      <c r="U801">
        <f t="shared" si="54"/>
        <v>1</v>
      </c>
    </row>
    <row r="802" spans="1:21" hidden="1">
      <c r="A802" t="str">
        <f t="shared" si="51"/>
        <v>29.1-14</v>
      </c>
      <c r="B802">
        <f t="shared" si="52"/>
        <v>14</v>
      </c>
      <c r="C802">
        <v>29</v>
      </c>
      <c r="D802" t="s">
        <v>2467</v>
      </c>
      <c r="E802" t="s">
        <v>1112</v>
      </c>
      <c r="F802" t="s">
        <v>1163</v>
      </c>
      <c r="H802">
        <f t="shared" si="53"/>
        <v>3600</v>
      </c>
      <c r="I802" t="str">
        <f>IFERROR(VLOOKUP(CONCATENATE($C802,$D802,I$1,$E802),AuxFolhas!$A:$E,5,FALSE),"")</f>
        <v/>
      </c>
      <c r="J802" t="str">
        <f>IFERROR(VLOOKUP(CONCATENATE($C802,$D802,J$1,$E802),AuxFolhas!$A:$E,5,FALSE),"")</f>
        <v/>
      </c>
      <c r="K802">
        <f>IFERROR(VLOOKUP(CONCATENATE($C802,$D802,K$1,$E802),AuxFolhas!$A:$E,5,FALSE),"")</f>
        <v>600</v>
      </c>
      <c r="L802">
        <f>IFERROR(VLOOKUP(CONCATENATE($C802,$D802,L$1,$E802),AuxFolhas!$A:$E,5,FALSE),"")</f>
        <v>600</v>
      </c>
      <c r="M802">
        <f>IFERROR(VLOOKUP(CONCATENATE($C802,$D802,M$1,$E802),AuxFolhas!$A:$E,5,FALSE),"")</f>
        <v>600</v>
      </c>
      <c r="N802">
        <f>IFERROR(VLOOKUP(CONCATENATE($C802,$D802,N$1,$E802),AuxFolhas!$A:$E,5,FALSE),"")</f>
        <v>600</v>
      </c>
      <c r="O802">
        <f>IFERROR(VLOOKUP(CONCATENATE($C802,$D802,O$1,$E802),AuxFolhas!$A:$E,5,FALSE),"")</f>
        <v>600</v>
      </c>
      <c r="P802">
        <f>IFERROR(VLOOKUP(CONCATENATE($C802,$D802,P$1,$E802),AuxFolhas!$A:$E,5,FALSE),"")</f>
        <v>600</v>
      </c>
      <c r="Q802" t="str">
        <f>IFERROR(VLOOKUP(CONCATENATE($C802,$D802,Q$1,$E802),AuxFolhas!$A:$E,5,FALSE),"")</f>
        <v/>
      </c>
      <c r="R802" t="str">
        <f>IFERROR(VLOOKUP(CONCATENATE($C802,$D802,R$1,$E802),AuxFolhas!$A:$E,5,FALSE),"")</f>
        <v/>
      </c>
      <c r="S802" t="str">
        <f>IFERROR(VLOOKUP(CONCATENATE($C802,$D802,S$1,$E802),AuxFolhas!$A:$E,5,FALSE),"")</f>
        <v/>
      </c>
      <c r="T802" t="str">
        <f>IFERROR(VLOOKUP(CONCATENATE($C802,$D802,T$1,$E802),AuxFolhas!$A:$E,5,FALSE),"")</f>
        <v/>
      </c>
      <c r="U802">
        <f t="shared" si="54"/>
        <v>1</v>
      </c>
    </row>
    <row r="803" spans="1:21" hidden="1">
      <c r="A803" t="str">
        <f t="shared" si="51"/>
        <v>29.1-15</v>
      </c>
      <c r="B803">
        <f t="shared" si="52"/>
        <v>15</v>
      </c>
      <c r="C803">
        <v>29</v>
      </c>
      <c r="D803" t="s">
        <v>1632</v>
      </c>
      <c r="E803" t="s">
        <v>1112</v>
      </c>
      <c r="F803" t="s">
        <v>1163</v>
      </c>
      <c r="H803">
        <f t="shared" si="53"/>
        <v>7200</v>
      </c>
      <c r="I803">
        <f>IFERROR(VLOOKUP(CONCATENATE($C803,$D803,I$1,$E803),AuxFolhas!$A:$E,5,FALSE),"")</f>
        <v>600</v>
      </c>
      <c r="J803">
        <f>IFERROR(VLOOKUP(CONCATENATE($C803,$D803,J$1,$E803),AuxFolhas!$A:$E,5,FALSE),"")</f>
        <v>600</v>
      </c>
      <c r="K803">
        <f>IFERROR(VLOOKUP(CONCATENATE($C803,$D803,K$1,$E803),AuxFolhas!$A:$E,5,FALSE),"")</f>
        <v>600</v>
      </c>
      <c r="L803">
        <f>IFERROR(VLOOKUP(CONCATENATE($C803,$D803,L$1,$E803),AuxFolhas!$A:$E,5,FALSE),"")</f>
        <v>600</v>
      </c>
      <c r="M803">
        <f>IFERROR(VLOOKUP(CONCATENATE($C803,$D803,M$1,$E803),AuxFolhas!$A:$E,5,FALSE),"")</f>
        <v>600</v>
      </c>
      <c r="N803">
        <f>IFERROR(VLOOKUP(CONCATENATE($C803,$D803,N$1,$E803),AuxFolhas!$A:$E,5,FALSE),"")</f>
        <v>600</v>
      </c>
      <c r="O803">
        <f>IFERROR(VLOOKUP(CONCATENATE($C803,$D803,O$1,$E803),AuxFolhas!$A:$E,5,FALSE),"")</f>
        <v>600</v>
      </c>
      <c r="P803">
        <f>IFERROR(VLOOKUP(CONCATENATE($C803,$D803,P$1,$E803),AuxFolhas!$A:$E,5,FALSE),"")</f>
        <v>600</v>
      </c>
      <c r="Q803">
        <f>IFERROR(VLOOKUP(CONCATENATE($C803,$D803,Q$1,$E803),AuxFolhas!$A:$E,5,FALSE),"")</f>
        <v>600</v>
      </c>
      <c r="R803">
        <f>IFERROR(VLOOKUP(CONCATENATE($C803,$D803,R$1,$E803),AuxFolhas!$A:$E,5,FALSE),"")</f>
        <v>600</v>
      </c>
      <c r="S803">
        <f>IFERROR(VLOOKUP(CONCATENATE($C803,$D803,S$1,$E803),AuxFolhas!$A:$E,5,FALSE),"")</f>
        <v>600</v>
      </c>
      <c r="T803">
        <f>IFERROR(VLOOKUP(CONCATENATE($C803,$D803,T$1,$E803),AuxFolhas!$A:$E,5,FALSE),"")</f>
        <v>600</v>
      </c>
      <c r="U803">
        <f t="shared" si="54"/>
        <v>1</v>
      </c>
    </row>
    <row r="804" spans="1:21" hidden="1">
      <c r="A804" t="str">
        <f t="shared" si="51"/>
        <v>29.1-16</v>
      </c>
      <c r="B804">
        <f t="shared" si="52"/>
        <v>16</v>
      </c>
      <c r="C804">
        <v>29</v>
      </c>
      <c r="D804" t="s">
        <v>1633</v>
      </c>
      <c r="E804" t="s">
        <v>1112</v>
      </c>
      <c r="F804" t="s">
        <v>1163</v>
      </c>
      <c r="H804">
        <f t="shared" si="53"/>
        <v>1200</v>
      </c>
      <c r="I804">
        <f>IFERROR(VLOOKUP(CONCATENATE($C804,$D804,I$1,$E804),AuxFolhas!$A:$E,5,FALSE),"")</f>
        <v>600</v>
      </c>
      <c r="J804">
        <f>IFERROR(VLOOKUP(CONCATENATE($C804,$D804,J$1,$E804),AuxFolhas!$A:$E,5,FALSE),"")</f>
        <v>600</v>
      </c>
      <c r="K804" t="str">
        <f>IFERROR(VLOOKUP(CONCATENATE($C804,$D804,K$1,$E804),AuxFolhas!$A:$E,5,FALSE),"")</f>
        <v/>
      </c>
      <c r="L804" t="str">
        <f>IFERROR(VLOOKUP(CONCATENATE($C804,$D804,L$1,$E804),AuxFolhas!$A:$E,5,FALSE),"")</f>
        <v/>
      </c>
      <c r="M804" t="str">
        <f>IFERROR(VLOOKUP(CONCATENATE($C804,$D804,M$1,$E804),AuxFolhas!$A:$E,5,FALSE),"")</f>
        <v/>
      </c>
      <c r="N804" t="str">
        <f>IFERROR(VLOOKUP(CONCATENATE($C804,$D804,N$1,$E804),AuxFolhas!$A:$E,5,FALSE),"")</f>
        <v/>
      </c>
      <c r="O804" t="str">
        <f>IFERROR(VLOOKUP(CONCATENATE($C804,$D804,O$1,$E804),AuxFolhas!$A:$E,5,FALSE),"")</f>
        <v/>
      </c>
      <c r="P804" t="str">
        <f>IFERROR(VLOOKUP(CONCATENATE($C804,$D804,P$1,$E804),AuxFolhas!$A:$E,5,FALSE),"")</f>
        <v/>
      </c>
      <c r="Q804" t="str">
        <f>IFERROR(VLOOKUP(CONCATENATE($C804,$D804,Q$1,$E804),AuxFolhas!$A:$E,5,FALSE),"")</f>
        <v/>
      </c>
      <c r="R804" t="str">
        <f>IFERROR(VLOOKUP(CONCATENATE($C804,$D804,R$1,$E804),AuxFolhas!$A:$E,5,FALSE),"")</f>
        <v/>
      </c>
      <c r="S804" t="str">
        <f>IFERROR(VLOOKUP(CONCATENATE($C804,$D804,S$1,$E804),AuxFolhas!$A:$E,5,FALSE),"")</f>
        <v/>
      </c>
      <c r="T804" t="str">
        <f>IFERROR(VLOOKUP(CONCATENATE($C804,$D804,T$1,$E804),AuxFolhas!$A:$E,5,FALSE),"")</f>
        <v/>
      </c>
      <c r="U804">
        <f t="shared" si="54"/>
        <v>1</v>
      </c>
    </row>
    <row r="805" spans="1:21" hidden="1">
      <c r="A805" t="str">
        <f t="shared" ref="A805:A868" si="55">CONCATENATE(C805,".1-",B805)</f>
        <v>29.1-17</v>
      </c>
      <c r="B805">
        <f t="shared" ref="B805:B868" si="56">IF(C805&lt;&gt;C804,1,B804+1)</f>
        <v>17</v>
      </c>
      <c r="C805">
        <v>29</v>
      </c>
      <c r="D805" t="s">
        <v>1634</v>
      </c>
      <c r="E805" t="s">
        <v>1112</v>
      </c>
      <c r="F805" t="s">
        <v>1163</v>
      </c>
      <c r="H805">
        <f t="shared" si="53"/>
        <v>7200</v>
      </c>
      <c r="I805">
        <f>IFERROR(VLOOKUP(CONCATENATE($C805,$D805,I$1,$E805),AuxFolhas!$A:$E,5,FALSE),"")</f>
        <v>600</v>
      </c>
      <c r="J805">
        <f>IFERROR(VLOOKUP(CONCATENATE($C805,$D805,J$1,$E805),AuxFolhas!$A:$E,5,FALSE),"")</f>
        <v>600</v>
      </c>
      <c r="K805">
        <f>IFERROR(VLOOKUP(CONCATENATE($C805,$D805,K$1,$E805),AuxFolhas!$A:$E,5,FALSE),"")</f>
        <v>600</v>
      </c>
      <c r="L805">
        <f>IFERROR(VLOOKUP(CONCATENATE($C805,$D805,L$1,$E805),AuxFolhas!$A:$E,5,FALSE),"")</f>
        <v>600</v>
      </c>
      <c r="M805">
        <f>IFERROR(VLOOKUP(CONCATENATE($C805,$D805,M$1,$E805),AuxFolhas!$A:$E,5,FALSE),"")</f>
        <v>600</v>
      </c>
      <c r="N805">
        <f>IFERROR(VLOOKUP(CONCATENATE($C805,$D805,N$1,$E805),AuxFolhas!$A:$E,5,FALSE),"")</f>
        <v>600</v>
      </c>
      <c r="O805">
        <f>IFERROR(VLOOKUP(CONCATENATE($C805,$D805,O$1,$E805),AuxFolhas!$A:$E,5,FALSE),"")</f>
        <v>600</v>
      </c>
      <c r="P805">
        <f>IFERROR(VLOOKUP(CONCATENATE($C805,$D805,P$1,$E805),AuxFolhas!$A:$E,5,FALSE),"")</f>
        <v>600</v>
      </c>
      <c r="Q805">
        <f>IFERROR(VLOOKUP(CONCATENATE($C805,$D805,Q$1,$E805),AuxFolhas!$A:$E,5,FALSE),"")</f>
        <v>600</v>
      </c>
      <c r="R805">
        <f>IFERROR(VLOOKUP(CONCATENATE($C805,$D805,R$1,$E805),AuxFolhas!$A:$E,5,FALSE),"")</f>
        <v>600</v>
      </c>
      <c r="S805">
        <f>IFERROR(VLOOKUP(CONCATENATE($C805,$D805,S$1,$E805),AuxFolhas!$A:$E,5,FALSE),"")</f>
        <v>600</v>
      </c>
      <c r="T805">
        <f>IFERROR(VLOOKUP(CONCATENATE($C805,$D805,T$1,$E805),AuxFolhas!$A:$E,5,FALSE),"")</f>
        <v>600</v>
      </c>
      <c r="U805">
        <f t="shared" si="54"/>
        <v>1</v>
      </c>
    </row>
    <row r="806" spans="1:21" hidden="1">
      <c r="A806" t="str">
        <f t="shared" si="55"/>
        <v>29.1-18</v>
      </c>
      <c r="B806">
        <f t="shared" si="56"/>
        <v>18</v>
      </c>
      <c r="C806">
        <v>29</v>
      </c>
      <c r="D806" t="s">
        <v>1635</v>
      </c>
      <c r="E806" t="s">
        <v>1112</v>
      </c>
      <c r="F806" t="s">
        <v>1163</v>
      </c>
      <c r="H806">
        <f t="shared" si="53"/>
        <v>7200</v>
      </c>
      <c r="I806">
        <f>IFERROR(VLOOKUP(CONCATENATE($C806,$D806,I$1,$E806),AuxFolhas!$A:$E,5,FALSE),"")</f>
        <v>600</v>
      </c>
      <c r="J806">
        <f>IFERROR(VLOOKUP(CONCATENATE($C806,$D806,J$1,$E806),AuxFolhas!$A:$E,5,FALSE),"")</f>
        <v>600</v>
      </c>
      <c r="K806">
        <f>IFERROR(VLOOKUP(CONCATENATE($C806,$D806,K$1,$E806),AuxFolhas!$A:$E,5,FALSE),"")</f>
        <v>600</v>
      </c>
      <c r="L806">
        <f>IFERROR(VLOOKUP(CONCATENATE($C806,$D806,L$1,$E806),AuxFolhas!$A:$E,5,FALSE),"")</f>
        <v>600</v>
      </c>
      <c r="M806">
        <f>IFERROR(VLOOKUP(CONCATENATE($C806,$D806,M$1,$E806),AuxFolhas!$A:$E,5,FALSE),"")</f>
        <v>600</v>
      </c>
      <c r="N806">
        <f>IFERROR(VLOOKUP(CONCATENATE($C806,$D806,N$1,$E806),AuxFolhas!$A:$E,5,FALSE),"")</f>
        <v>600</v>
      </c>
      <c r="O806">
        <f>IFERROR(VLOOKUP(CONCATENATE($C806,$D806,O$1,$E806),AuxFolhas!$A:$E,5,FALSE),"")</f>
        <v>600</v>
      </c>
      <c r="P806">
        <f>IFERROR(VLOOKUP(CONCATENATE($C806,$D806,P$1,$E806),AuxFolhas!$A:$E,5,FALSE),"")</f>
        <v>600</v>
      </c>
      <c r="Q806">
        <f>IFERROR(VLOOKUP(CONCATENATE($C806,$D806,Q$1,$E806),AuxFolhas!$A:$E,5,FALSE),"")</f>
        <v>600</v>
      </c>
      <c r="R806">
        <f>IFERROR(VLOOKUP(CONCATENATE($C806,$D806,R$1,$E806),AuxFolhas!$A:$E,5,FALSE),"")</f>
        <v>600</v>
      </c>
      <c r="S806">
        <f>IFERROR(VLOOKUP(CONCATENATE($C806,$D806,S$1,$E806),AuxFolhas!$A:$E,5,FALSE),"")</f>
        <v>600</v>
      </c>
      <c r="T806">
        <f>IFERROR(VLOOKUP(CONCATENATE($C806,$D806,T$1,$E806),AuxFolhas!$A:$E,5,FALSE),"")</f>
        <v>600</v>
      </c>
      <c r="U806">
        <f t="shared" si="54"/>
        <v>1</v>
      </c>
    </row>
    <row r="807" spans="1:21" hidden="1">
      <c r="A807" t="str">
        <f t="shared" si="55"/>
        <v>29.1-19</v>
      </c>
      <c r="B807">
        <f t="shared" si="56"/>
        <v>19</v>
      </c>
      <c r="C807">
        <v>29</v>
      </c>
      <c r="D807" t="s">
        <v>2468</v>
      </c>
      <c r="E807" t="s">
        <v>1112</v>
      </c>
      <c r="F807" t="s">
        <v>1163</v>
      </c>
      <c r="H807">
        <f t="shared" si="53"/>
        <v>6600</v>
      </c>
      <c r="I807" t="str">
        <f>IFERROR(VLOOKUP(CONCATENATE($C807,$D807,I$1,$E807),AuxFolhas!$A:$E,5,FALSE),"")</f>
        <v/>
      </c>
      <c r="J807">
        <f>IFERROR(VLOOKUP(CONCATENATE($C807,$D807,J$1,$E807),AuxFolhas!$A:$E,5,FALSE),"")</f>
        <v>600</v>
      </c>
      <c r="K807">
        <f>IFERROR(VLOOKUP(CONCATENATE($C807,$D807,K$1,$E807),AuxFolhas!$A:$E,5,FALSE),"")</f>
        <v>600</v>
      </c>
      <c r="L807">
        <f>IFERROR(VLOOKUP(CONCATENATE($C807,$D807,L$1,$E807),AuxFolhas!$A:$E,5,FALSE),"")</f>
        <v>600</v>
      </c>
      <c r="M807">
        <f>IFERROR(VLOOKUP(CONCATENATE($C807,$D807,M$1,$E807),AuxFolhas!$A:$E,5,FALSE),"")</f>
        <v>600</v>
      </c>
      <c r="N807">
        <f>IFERROR(VLOOKUP(CONCATENATE($C807,$D807,N$1,$E807),AuxFolhas!$A:$E,5,FALSE),"")</f>
        <v>600</v>
      </c>
      <c r="O807">
        <f>IFERROR(VLOOKUP(CONCATENATE($C807,$D807,O$1,$E807),AuxFolhas!$A:$E,5,FALSE),"")</f>
        <v>600</v>
      </c>
      <c r="P807">
        <f>IFERROR(VLOOKUP(CONCATENATE($C807,$D807,P$1,$E807),AuxFolhas!$A:$E,5,FALSE),"")</f>
        <v>600</v>
      </c>
      <c r="Q807">
        <f>IFERROR(VLOOKUP(CONCATENATE($C807,$D807,Q$1,$E807),AuxFolhas!$A:$E,5,FALSE),"")</f>
        <v>600</v>
      </c>
      <c r="R807">
        <f>IFERROR(VLOOKUP(CONCATENATE($C807,$D807,R$1,$E807),AuxFolhas!$A:$E,5,FALSE),"")</f>
        <v>600</v>
      </c>
      <c r="S807">
        <f>IFERROR(VLOOKUP(CONCATENATE($C807,$D807,S$1,$E807),AuxFolhas!$A:$E,5,FALSE),"")</f>
        <v>600</v>
      </c>
      <c r="T807">
        <f>IFERROR(VLOOKUP(CONCATENATE($C807,$D807,T$1,$E807),AuxFolhas!$A:$E,5,FALSE),"")</f>
        <v>600</v>
      </c>
      <c r="U807">
        <f t="shared" si="54"/>
        <v>1</v>
      </c>
    </row>
    <row r="808" spans="1:21" hidden="1">
      <c r="A808" t="str">
        <f t="shared" si="55"/>
        <v>29.1-20</v>
      </c>
      <c r="B808">
        <f t="shared" si="56"/>
        <v>20</v>
      </c>
      <c r="C808">
        <v>29</v>
      </c>
      <c r="D808" t="s">
        <v>1636</v>
      </c>
      <c r="E808" t="s">
        <v>1112</v>
      </c>
      <c r="F808" t="s">
        <v>1163</v>
      </c>
      <c r="H808">
        <f t="shared" si="53"/>
        <v>7200</v>
      </c>
      <c r="I808">
        <f>IFERROR(VLOOKUP(CONCATENATE($C808,$D808,I$1,$E808),AuxFolhas!$A:$E,5,FALSE),"")</f>
        <v>600</v>
      </c>
      <c r="J808">
        <f>IFERROR(VLOOKUP(CONCATENATE($C808,$D808,J$1,$E808),AuxFolhas!$A:$E,5,FALSE),"")</f>
        <v>600</v>
      </c>
      <c r="K808">
        <f>IFERROR(VLOOKUP(CONCATENATE($C808,$D808,K$1,$E808),AuxFolhas!$A:$E,5,FALSE),"")</f>
        <v>600</v>
      </c>
      <c r="L808">
        <f>IFERROR(VLOOKUP(CONCATENATE($C808,$D808,L$1,$E808),AuxFolhas!$A:$E,5,FALSE),"")</f>
        <v>600</v>
      </c>
      <c r="M808">
        <f>IFERROR(VLOOKUP(CONCATENATE($C808,$D808,M$1,$E808),AuxFolhas!$A:$E,5,FALSE),"")</f>
        <v>600</v>
      </c>
      <c r="N808">
        <f>IFERROR(VLOOKUP(CONCATENATE($C808,$D808,N$1,$E808),AuxFolhas!$A:$E,5,FALSE),"")</f>
        <v>600</v>
      </c>
      <c r="O808">
        <f>IFERROR(VLOOKUP(CONCATENATE($C808,$D808,O$1,$E808),AuxFolhas!$A:$E,5,FALSE),"")</f>
        <v>600</v>
      </c>
      <c r="P808">
        <f>IFERROR(VLOOKUP(CONCATENATE($C808,$D808,P$1,$E808),AuxFolhas!$A:$E,5,FALSE),"")</f>
        <v>600</v>
      </c>
      <c r="Q808">
        <f>IFERROR(VLOOKUP(CONCATENATE($C808,$D808,Q$1,$E808),AuxFolhas!$A:$E,5,FALSE),"")</f>
        <v>600</v>
      </c>
      <c r="R808">
        <f>IFERROR(VLOOKUP(CONCATENATE($C808,$D808,R$1,$E808),AuxFolhas!$A:$E,5,FALSE),"")</f>
        <v>600</v>
      </c>
      <c r="S808">
        <f>IFERROR(VLOOKUP(CONCATENATE($C808,$D808,S$1,$E808),AuxFolhas!$A:$E,5,FALSE),"")</f>
        <v>600</v>
      </c>
      <c r="T808">
        <f>IFERROR(VLOOKUP(CONCATENATE($C808,$D808,T$1,$E808),AuxFolhas!$A:$E,5,FALSE),"")</f>
        <v>600</v>
      </c>
      <c r="U808">
        <f t="shared" si="54"/>
        <v>1</v>
      </c>
    </row>
    <row r="809" spans="1:21" hidden="1">
      <c r="A809" t="str">
        <f t="shared" si="55"/>
        <v>29.1-21</v>
      </c>
      <c r="B809">
        <f t="shared" si="56"/>
        <v>21</v>
      </c>
      <c r="C809">
        <v>29</v>
      </c>
      <c r="D809" t="s">
        <v>1637</v>
      </c>
      <c r="E809" t="s">
        <v>1112</v>
      </c>
      <c r="F809" t="s">
        <v>1163</v>
      </c>
      <c r="H809">
        <f t="shared" si="53"/>
        <v>7200</v>
      </c>
      <c r="I809">
        <f>IFERROR(VLOOKUP(CONCATENATE($C809,$D809,I$1,$E809),AuxFolhas!$A:$E,5,FALSE),"")</f>
        <v>600</v>
      </c>
      <c r="J809">
        <f>IFERROR(VLOOKUP(CONCATENATE($C809,$D809,J$1,$E809),AuxFolhas!$A:$E,5,FALSE),"")</f>
        <v>600</v>
      </c>
      <c r="K809">
        <f>IFERROR(VLOOKUP(CONCATENATE($C809,$D809,K$1,$E809),AuxFolhas!$A:$E,5,FALSE),"")</f>
        <v>600</v>
      </c>
      <c r="L809">
        <f>IFERROR(VLOOKUP(CONCATENATE($C809,$D809,L$1,$E809),AuxFolhas!$A:$E,5,FALSE),"")</f>
        <v>600</v>
      </c>
      <c r="M809">
        <f>IFERROR(VLOOKUP(CONCATENATE($C809,$D809,M$1,$E809),AuxFolhas!$A:$E,5,FALSE),"")</f>
        <v>600</v>
      </c>
      <c r="N809">
        <f>IFERROR(VLOOKUP(CONCATENATE($C809,$D809,N$1,$E809),AuxFolhas!$A:$E,5,FALSE),"")</f>
        <v>600</v>
      </c>
      <c r="O809">
        <f>IFERROR(VLOOKUP(CONCATENATE($C809,$D809,O$1,$E809),AuxFolhas!$A:$E,5,FALSE),"")</f>
        <v>600</v>
      </c>
      <c r="P809">
        <f>IFERROR(VLOOKUP(CONCATENATE($C809,$D809,P$1,$E809),AuxFolhas!$A:$E,5,FALSE),"")</f>
        <v>600</v>
      </c>
      <c r="Q809">
        <f>IFERROR(VLOOKUP(CONCATENATE($C809,$D809,Q$1,$E809),AuxFolhas!$A:$E,5,FALSE),"")</f>
        <v>600</v>
      </c>
      <c r="R809">
        <f>IFERROR(VLOOKUP(CONCATENATE($C809,$D809,R$1,$E809),AuxFolhas!$A:$E,5,FALSE),"")</f>
        <v>600</v>
      </c>
      <c r="S809">
        <f>IFERROR(VLOOKUP(CONCATENATE($C809,$D809,S$1,$E809),AuxFolhas!$A:$E,5,FALSE),"")</f>
        <v>600</v>
      </c>
      <c r="T809">
        <f>IFERROR(VLOOKUP(CONCATENATE($C809,$D809,T$1,$E809),AuxFolhas!$A:$E,5,FALSE),"")</f>
        <v>600</v>
      </c>
      <c r="U809">
        <f t="shared" si="54"/>
        <v>1</v>
      </c>
    </row>
    <row r="810" spans="1:21" hidden="1">
      <c r="A810" t="str">
        <f t="shared" si="55"/>
        <v>29.1-22</v>
      </c>
      <c r="B810">
        <f t="shared" si="56"/>
        <v>22</v>
      </c>
      <c r="C810">
        <v>29</v>
      </c>
      <c r="D810" t="s">
        <v>2469</v>
      </c>
      <c r="E810" t="s">
        <v>1112</v>
      </c>
      <c r="F810" t="s">
        <v>1163</v>
      </c>
      <c r="H810">
        <f t="shared" si="53"/>
        <v>6000</v>
      </c>
      <c r="I810" t="str">
        <f>IFERROR(VLOOKUP(CONCATENATE($C810,$D810,I$1,$E810),AuxFolhas!$A:$E,5,FALSE),"")</f>
        <v/>
      </c>
      <c r="J810" t="str">
        <f>IFERROR(VLOOKUP(CONCATENATE($C810,$D810,J$1,$E810),AuxFolhas!$A:$E,5,FALSE),"")</f>
        <v/>
      </c>
      <c r="K810">
        <f>IFERROR(VLOOKUP(CONCATENATE($C810,$D810,K$1,$E810),AuxFolhas!$A:$E,5,FALSE),"")</f>
        <v>600</v>
      </c>
      <c r="L810">
        <f>IFERROR(VLOOKUP(CONCATENATE($C810,$D810,L$1,$E810),AuxFolhas!$A:$E,5,FALSE),"")</f>
        <v>600</v>
      </c>
      <c r="M810">
        <f>IFERROR(VLOOKUP(CONCATENATE($C810,$D810,M$1,$E810),AuxFolhas!$A:$E,5,FALSE),"")</f>
        <v>600</v>
      </c>
      <c r="N810">
        <f>IFERROR(VLOOKUP(CONCATENATE($C810,$D810,N$1,$E810),AuxFolhas!$A:$E,5,FALSE),"")</f>
        <v>600</v>
      </c>
      <c r="O810">
        <f>IFERROR(VLOOKUP(CONCATENATE($C810,$D810,O$1,$E810),AuxFolhas!$A:$E,5,FALSE),"")</f>
        <v>600</v>
      </c>
      <c r="P810">
        <f>IFERROR(VLOOKUP(CONCATENATE($C810,$D810,P$1,$E810),AuxFolhas!$A:$E,5,FALSE),"")</f>
        <v>600</v>
      </c>
      <c r="Q810">
        <f>IFERROR(VLOOKUP(CONCATENATE($C810,$D810,Q$1,$E810),AuxFolhas!$A:$E,5,FALSE),"")</f>
        <v>600</v>
      </c>
      <c r="R810">
        <f>IFERROR(VLOOKUP(CONCATENATE($C810,$D810,R$1,$E810),AuxFolhas!$A:$E,5,FALSE),"")</f>
        <v>600</v>
      </c>
      <c r="S810">
        <f>IFERROR(VLOOKUP(CONCATENATE($C810,$D810,S$1,$E810),AuxFolhas!$A:$E,5,FALSE),"")</f>
        <v>600</v>
      </c>
      <c r="T810">
        <f>IFERROR(VLOOKUP(CONCATENATE($C810,$D810,T$1,$E810),AuxFolhas!$A:$E,5,FALSE),"")</f>
        <v>600</v>
      </c>
      <c r="U810">
        <f t="shared" si="54"/>
        <v>1</v>
      </c>
    </row>
    <row r="811" spans="1:21" hidden="1">
      <c r="A811" t="str">
        <f t="shared" si="55"/>
        <v>29.1-23</v>
      </c>
      <c r="B811">
        <f t="shared" si="56"/>
        <v>23</v>
      </c>
      <c r="C811">
        <v>29</v>
      </c>
      <c r="D811" t="s">
        <v>1638</v>
      </c>
      <c r="E811" t="s">
        <v>1112</v>
      </c>
      <c r="F811" t="s">
        <v>1163</v>
      </c>
      <c r="H811">
        <f t="shared" si="53"/>
        <v>600</v>
      </c>
      <c r="I811">
        <f>IFERROR(VLOOKUP(CONCATENATE($C811,$D811,I$1,$E811),AuxFolhas!$A:$E,5,FALSE),"")</f>
        <v>600</v>
      </c>
      <c r="J811" t="str">
        <f>IFERROR(VLOOKUP(CONCATENATE($C811,$D811,J$1,$E811),AuxFolhas!$A:$E,5,FALSE),"")</f>
        <v/>
      </c>
      <c r="K811" t="str">
        <f>IFERROR(VLOOKUP(CONCATENATE($C811,$D811,K$1,$E811),AuxFolhas!$A:$E,5,FALSE),"")</f>
        <v/>
      </c>
      <c r="L811" t="str">
        <f>IFERROR(VLOOKUP(CONCATENATE($C811,$D811,L$1,$E811),AuxFolhas!$A:$E,5,FALSE),"")</f>
        <v/>
      </c>
      <c r="M811" t="str">
        <f>IFERROR(VLOOKUP(CONCATENATE($C811,$D811,M$1,$E811),AuxFolhas!$A:$E,5,FALSE),"")</f>
        <v/>
      </c>
      <c r="N811" t="str">
        <f>IFERROR(VLOOKUP(CONCATENATE($C811,$D811,N$1,$E811),AuxFolhas!$A:$E,5,FALSE),"")</f>
        <v/>
      </c>
      <c r="O811" t="str">
        <f>IFERROR(VLOOKUP(CONCATENATE($C811,$D811,O$1,$E811),AuxFolhas!$A:$E,5,FALSE),"")</f>
        <v/>
      </c>
      <c r="P811" t="str">
        <f>IFERROR(VLOOKUP(CONCATENATE($C811,$D811,P$1,$E811),AuxFolhas!$A:$E,5,FALSE),"")</f>
        <v/>
      </c>
      <c r="Q811" t="str">
        <f>IFERROR(VLOOKUP(CONCATENATE($C811,$D811,Q$1,$E811),AuxFolhas!$A:$E,5,FALSE),"")</f>
        <v/>
      </c>
      <c r="R811" t="str">
        <f>IFERROR(VLOOKUP(CONCATENATE($C811,$D811,R$1,$E811),AuxFolhas!$A:$E,5,FALSE),"")</f>
        <v/>
      </c>
      <c r="S811" t="str">
        <f>IFERROR(VLOOKUP(CONCATENATE($C811,$D811,S$1,$E811),AuxFolhas!$A:$E,5,FALSE),"")</f>
        <v/>
      </c>
      <c r="T811" t="str">
        <f>IFERROR(VLOOKUP(CONCATENATE($C811,$D811,T$1,$E811),AuxFolhas!$A:$E,5,FALSE),"")</f>
        <v/>
      </c>
      <c r="U811">
        <f t="shared" si="54"/>
        <v>1</v>
      </c>
    </row>
    <row r="812" spans="1:21" hidden="1">
      <c r="A812" t="str">
        <f t="shared" si="55"/>
        <v>29.1-24</v>
      </c>
      <c r="B812">
        <f t="shared" si="56"/>
        <v>24</v>
      </c>
      <c r="C812">
        <v>29</v>
      </c>
      <c r="D812" t="s">
        <v>2470</v>
      </c>
      <c r="E812" t="s">
        <v>1114</v>
      </c>
      <c r="F812" t="s">
        <v>1163</v>
      </c>
      <c r="H812">
        <f t="shared" si="53"/>
        <v>22300</v>
      </c>
      <c r="I812" t="str">
        <f>IFERROR(VLOOKUP(CONCATENATE($C812,$D812,I$1,$E812),AuxFolhas!$A:$E,5,FALSE),"")</f>
        <v/>
      </c>
      <c r="J812" t="str">
        <f>IFERROR(VLOOKUP(CONCATENATE($C812,$D812,J$1,$E812),AuxFolhas!$A:$E,5,FALSE),"")</f>
        <v/>
      </c>
      <c r="K812">
        <f>IFERROR(VLOOKUP(CONCATENATE($C812,$D812,K$1,$E812),AuxFolhas!$A:$E,5,FALSE),"")</f>
        <v>2230</v>
      </c>
      <c r="L812">
        <f>IFERROR(VLOOKUP(CONCATENATE($C812,$D812,L$1,$E812),AuxFolhas!$A:$E,5,FALSE),"")</f>
        <v>2230</v>
      </c>
      <c r="M812">
        <f>IFERROR(VLOOKUP(CONCATENATE($C812,$D812,M$1,$E812),AuxFolhas!$A:$E,5,FALSE),"")</f>
        <v>2230</v>
      </c>
      <c r="N812">
        <f>IFERROR(VLOOKUP(CONCATENATE($C812,$D812,N$1,$E812),AuxFolhas!$A:$E,5,FALSE),"")</f>
        <v>2230</v>
      </c>
      <c r="O812">
        <f>IFERROR(VLOOKUP(CONCATENATE($C812,$D812,O$1,$E812),AuxFolhas!$A:$E,5,FALSE),"")</f>
        <v>2230</v>
      </c>
      <c r="P812">
        <f>IFERROR(VLOOKUP(CONCATENATE($C812,$D812,P$1,$E812),AuxFolhas!$A:$E,5,FALSE),"")</f>
        <v>2230</v>
      </c>
      <c r="Q812">
        <f>IFERROR(VLOOKUP(CONCATENATE($C812,$D812,Q$1,$E812),AuxFolhas!$A:$E,5,FALSE),"")</f>
        <v>2230</v>
      </c>
      <c r="R812">
        <f>IFERROR(VLOOKUP(CONCATENATE($C812,$D812,R$1,$E812),AuxFolhas!$A:$E,5,FALSE),"")</f>
        <v>2230</v>
      </c>
      <c r="S812">
        <f>IFERROR(VLOOKUP(CONCATENATE($C812,$D812,S$1,$E812),AuxFolhas!$A:$E,5,FALSE),"")</f>
        <v>2230</v>
      </c>
      <c r="T812">
        <f>IFERROR(VLOOKUP(CONCATENATE($C812,$D812,T$1,$E812),AuxFolhas!$A:$E,5,FALSE),"")</f>
        <v>2230</v>
      </c>
      <c r="U812">
        <f t="shared" si="54"/>
        <v>1</v>
      </c>
    </row>
    <row r="813" spans="1:21" hidden="1">
      <c r="A813" t="str">
        <f t="shared" si="55"/>
        <v>29.1-25</v>
      </c>
      <c r="B813">
        <f t="shared" si="56"/>
        <v>25</v>
      </c>
      <c r="C813">
        <v>29</v>
      </c>
      <c r="D813" t="s">
        <v>1639</v>
      </c>
      <c r="E813" t="s">
        <v>1114</v>
      </c>
      <c r="F813" t="s">
        <v>1163</v>
      </c>
      <c r="H813">
        <f t="shared" si="53"/>
        <v>4460</v>
      </c>
      <c r="I813">
        <f>IFERROR(VLOOKUP(CONCATENATE($C813,$D813,I$1,$E813),AuxFolhas!$A:$E,5,FALSE),"")</f>
        <v>2230</v>
      </c>
      <c r="J813">
        <f>IFERROR(VLOOKUP(CONCATENATE($C813,$D813,J$1,$E813),AuxFolhas!$A:$E,5,FALSE),"")</f>
        <v>2230</v>
      </c>
      <c r="K813" t="str">
        <f>IFERROR(VLOOKUP(CONCATENATE($C813,$D813,K$1,$E813),AuxFolhas!$A:$E,5,FALSE),"")</f>
        <v/>
      </c>
      <c r="L813" t="str">
        <f>IFERROR(VLOOKUP(CONCATENATE($C813,$D813,L$1,$E813),AuxFolhas!$A:$E,5,FALSE),"")</f>
        <v/>
      </c>
      <c r="M813" t="str">
        <f>IFERROR(VLOOKUP(CONCATENATE($C813,$D813,M$1,$E813),AuxFolhas!$A:$E,5,FALSE),"")</f>
        <v/>
      </c>
      <c r="N813" t="str">
        <f>IFERROR(VLOOKUP(CONCATENATE($C813,$D813,N$1,$E813),AuxFolhas!$A:$E,5,FALSE),"")</f>
        <v/>
      </c>
      <c r="O813" t="str">
        <f>IFERROR(VLOOKUP(CONCATENATE($C813,$D813,O$1,$E813),AuxFolhas!$A:$E,5,FALSE),"")</f>
        <v/>
      </c>
      <c r="P813" t="str">
        <f>IFERROR(VLOOKUP(CONCATENATE($C813,$D813,P$1,$E813),AuxFolhas!$A:$E,5,FALSE),"")</f>
        <v/>
      </c>
      <c r="Q813" t="str">
        <f>IFERROR(VLOOKUP(CONCATENATE($C813,$D813,Q$1,$E813),AuxFolhas!$A:$E,5,FALSE),"")</f>
        <v/>
      </c>
      <c r="R813" t="str">
        <f>IFERROR(VLOOKUP(CONCATENATE($C813,$D813,R$1,$E813),AuxFolhas!$A:$E,5,FALSE),"")</f>
        <v/>
      </c>
      <c r="S813" t="str">
        <f>IFERROR(VLOOKUP(CONCATENATE($C813,$D813,S$1,$E813),AuxFolhas!$A:$E,5,FALSE),"")</f>
        <v/>
      </c>
      <c r="T813" t="str">
        <f>IFERROR(VLOOKUP(CONCATENATE($C813,$D813,T$1,$E813),AuxFolhas!$A:$E,5,FALSE),"")</f>
        <v/>
      </c>
      <c r="U813">
        <f t="shared" si="54"/>
        <v>1</v>
      </c>
    </row>
    <row r="814" spans="1:21" hidden="1">
      <c r="A814" t="str">
        <f t="shared" si="55"/>
        <v>29.1-26</v>
      </c>
      <c r="B814">
        <f t="shared" si="56"/>
        <v>26</v>
      </c>
      <c r="C814">
        <v>29</v>
      </c>
      <c r="D814" t="s">
        <v>1640</v>
      </c>
      <c r="E814" t="s">
        <v>1114</v>
      </c>
      <c r="F814" t="s">
        <v>1163</v>
      </c>
      <c r="H814">
        <f t="shared" si="53"/>
        <v>11150</v>
      </c>
      <c r="I814">
        <f>IFERROR(VLOOKUP(CONCATENATE($C814,$D814,I$1,$E814),AuxFolhas!$A:$E,5,FALSE),"")</f>
        <v>2230</v>
      </c>
      <c r="J814">
        <f>IFERROR(VLOOKUP(CONCATENATE($C814,$D814,J$1,$E814),AuxFolhas!$A:$E,5,FALSE),"")</f>
        <v>2230</v>
      </c>
      <c r="K814">
        <f>IFERROR(VLOOKUP(CONCATENATE($C814,$D814,K$1,$E814),AuxFolhas!$A:$E,5,FALSE),"")</f>
        <v>2230</v>
      </c>
      <c r="L814">
        <f>IFERROR(VLOOKUP(CONCATENATE($C814,$D814,L$1,$E814),AuxFolhas!$A:$E,5,FALSE),"")</f>
        <v>2230</v>
      </c>
      <c r="M814">
        <f>IFERROR(VLOOKUP(CONCATENATE($C814,$D814,M$1,$E814),AuxFolhas!$A:$E,5,FALSE),"")</f>
        <v>2230</v>
      </c>
      <c r="N814" t="str">
        <f>IFERROR(VLOOKUP(CONCATENATE($C814,$D814,N$1,$E814),AuxFolhas!$A:$E,5,FALSE),"")</f>
        <v/>
      </c>
      <c r="O814" t="str">
        <f>IFERROR(VLOOKUP(CONCATENATE($C814,$D814,O$1,$E814),AuxFolhas!$A:$E,5,FALSE),"")</f>
        <v/>
      </c>
      <c r="P814" t="str">
        <f>IFERROR(VLOOKUP(CONCATENATE($C814,$D814,P$1,$E814),AuxFolhas!$A:$E,5,FALSE),"")</f>
        <v/>
      </c>
      <c r="Q814" t="str">
        <f>IFERROR(VLOOKUP(CONCATENATE($C814,$D814,Q$1,$E814),AuxFolhas!$A:$E,5,FALSE),"")</f>
        <v/>
      </c>
      <c r="R814" t="str">
        <f>IFERROR(VLOOKUP(CONCATENATE($C814,$D814,R$1,$E814),AuxFolhas!$A:$E,5,FALSE),"")</f>
        <v/>
      </c>
      <c r="S814" t="str">
        <f>IFERROR(VLOOKUP(CONCATENATE($C814,$D814,S$1,$E814),AuxFolhas!$A:$E,5,FALSE),"")</f>
        <v/>
      </c>
      <c r="T814" t="str">
        <f>IFERROR(VLOOKUP(CONCATENATE($C814,$D814,T$1,$E814),AuxFolhas!$A:$E,5,FALSE),"")</f>
        <v/>
      </c>
      <c r="U814">
        <f t="shared" si="54"/>
        <v>1</v>
      </c>
    </row>
    <row r="815" spans="1:21" hidden="1">
      <c r="A815" t="str">
        <f t="shared" si="55"/>
        <v>29.1-27</v>
      </c>
      <c r="B815">
        <f t="shared" si="56"/>
        <v>27</v>
      </c>
      <c r="C815">
        <v>29</v>
      </c>
      <c r="D815" t="s">
        <v>1641</v>
      </c>
      <c r="E815" t="s">
        <v>1114</v>
      </c>
      <c r="F815" t="s">
        <v>1163</v>
      </c>
      <c r="H815">
        <f t="shared" si="53"/>
        <v>11150</v>
      </c>
      <c r="I815">
        <f>IFERROR(VLOOKUP(CONCATENATE($C815,$D815,I$1,$E815),AuxFolhas!$A:$E,5,FALSE),"")</f>
        <v>2230</v>
      </c>
      <c r="J815">
        <f>IFERROR(VLOOKUP(CONCATENATE($C815,$D815,J$1,$E815),AuxFolhas!$A:$E,5,FALSE),"")</f>
        <v>2230</v>
      </c>
      <c r="K815">
        <f>IFERROR(VLOOKUP(CONCATENATE($C815,$D815,K$1,$E815),AuxFolhas!$A:$E,5,FALSE),"")</f>
        <v>2230</v>
      </c>
      <c r="L815">
        <f>IFERROR(VLOOKUP(CONCATENATE($C815,$D815,L$1,$E815),AuxFolhas!$A:$E,5,FALSE),"")</f>
        <v>2230</v>
      </c>
      <c r="M815">
        <f>IFERROR(VLOOKUP(CONCATENATE($C815,$D815,M$1,$E815),AuxFolhas!$A:$E,5,FALSE),"")</f>
        <v>2230</v>
      </c>
      <c r="N815" t="str">
        <f>IFERROR(VLOOKUP(CONCATENATE($C815,$D815,N$1,$E815),AuxFolhas!$A:$E,5,FALSE),"")</f>
        <v/>
      </c>
      <c r="O815" t="str">
        <f>IFERROR(VLOOKUP(CONCATENATE($C815,$D815,O$1,$E815),AuxFolhas!$A:$E,5,FALSE),"")</f>
        <v/>
      </c>
      <c r="P815" t="str">
        <f>IFERROR(VLOOKUP(CONCATENATE($C815,$D815,P$1,$E815),AuxFolhas!$A:$E,5,FALSE),"")</f>
        <v/>
      </c>
      <c r="Q815" t="str">
        <f>IFERROR(VLOOKUP(CONCATENATE($C815,$D815,Q$1,$E815),AuxFolhas!$A:$E,5,FALSE),"")</f>
        <v/>
      </c>
      <c r="R815" t="str">
        <f>IFERROR(VLOOKUP(CONCATENATE($C815,$D815,R$1,$E815),AuxFolhas!$A:$E,5,FALSE),"")</f>
        <v/>
      </c>
      <c r="S815" t="str">
        <f>IFERROR(VLOOKUP(CONCATENATE($C815,$D815,S$1,$E815),AuxFolhas!$A:$E,5,FALSE),"")</f>
        <v/>
      </c>
      <c r="T815" t="str">
        <f>IFERROR(VLOOKUP(CONCATENATE($C815,$D815,T$1,$E815),AuxFolhas!$A:$E,5,FALSE),"")</f>
        <v/>
      </c>
      <c r="U815">
        <f t="shared" si="54"/>
        <v>1</v>
      </c>
    </row>
    <row r="816" spans="1:21" hidden="1">
      <c r="A816" t="str">
        <f t="shared" si="55"/>
        <v>29.1-28</v>
      </c>
      <c r="B816">
        <f t="shared" si="56"/>
        <v>28</v>
      </c>
      <c r="C816">
        <v>29</v>
      </c>
      <c r="D816" t="s">
        <v>1642</v>
      </c>
      <c r="E816" t="s">
        <v>1114</v>
      </c>
      <c r="F816" t="s">
        <v>1163</v>
      </c>
      <c r="H816">
        <f t="shared" si="53"/>
        <v>24530</v>
      </c>
      <c r="I816">
        <f>IFERROR(VLOOKUP(CONCATENATE($C816,$D816,I$1,$E816),AuxFolhas!$A:$E,5,FALSE),"")</f>
        <v>2230</v>
      </c>
      <c r="J816">
        <f>IFERROR(VLOOKUP(CONCATENATE($C816,$D816,J$1,$E816),AuxFolhas!$A:$E,5,FALSE),"")</f>
        <v>2230</v>
      </c>
      <c r="K816">
        <f>IFERROR(VLOOKUP(CONCATENATE($C816,$D816,K$1,$E816),AuxFolhas!$A:$E,5,FALSE),"")</f>
        <v>2230</v>
      </c>
      <c r="L816">
        <f>IFERROR(VLOOKUP(CONCATENATE($C816,$D816,L$1,$E816),AuxFolhas!$A:$E,5,FALSE),"")</f>
        <v>2230</v>
      </c>
      <c r="M816">
        <f>IFERROR(VLOOKUP(CONCATENATE($C816,$D816,M$1,$E816),AuxFolhas!$A:$E,5,FALSE),"")</f>
        <v>2230</v>
      </c>
      <c r="N816">
        <f>IFERROR(VLOOKUP(CONCATENATE($C816,$D816,N$1,$E816),AuxFolhas!$A:$E,5,FALSE),"")</f>
        <v>2230</v>
      </c>
      <c r="O816">
        <f>IFERROR(VLOOKUP(CONCATENATE($C816,$D816,O$1,$E816),AuxFolhas!$A:$E,5,FALSE),"")</f>
        <v>2230</v>
      </c>
      <c r="P816">
        <f>IFERROR(VLOOKUP(CONCATENATE($C816,$D816,P$1,$E816),AuxFolhas!$A:$E,5,FALSE),"")</f>
        <v>2230</v>
      </c>
      <c r="Q816">
        <f>IFERROR(VLOOKUP(CONCATENATE($C816,$D816,Q$1,$E816),AuxFolhas!$A:$E,5,FALSE),"")</f>
        <v>2230</v>
      </c>
      <c r="R816">
        <f>IFERROR(VLOOKUP(CONCATENATE($C816,$D816,R$1,$E816),AuxFolhas!$A:$E,5,FALSE),"")</f>
        <v>2230</v>
      </c>
      <c r="S816">
        <f>IFERROR(VLOOKUP(CONCATENATE($C816,$D816,S$1,$E816),AuxFolhas!$A:$E,5,FALSE),"")</f>
        <v>2230</v>
      </c>
      <c r="T816" t="str">
        <f>IFERROR(VLOOKUP(CONCATENATE($C816,$D816,T$1,$E816),AuxFolhas!$A:$E,5,FALSE),"")</f>
        <v/>
      </c>
      <c r="U816">
        <f t="shared" si="54"/>
        <v>1</v>
      </c>
    </row>
    <row r="817" spans="1:21" hidden="1">
      <c r="A817" t="str">
        <f t="shared" si="55"/>
        <v>29.1-29</v>
      </c>
      <c r="B817">
        <f t="shared" si="56"/>
        <v>29</v>
      </c>
      <c r="C817">
        <v>29</v>
      </c>
      <c r="D817" t="s">
        <v>2471</v>
      </c>
      <c r="E817" t="s">
        <v>1114</v>
      </c>
      <c r="F817" t="s">
        <v>1163</v>
      </c>
      <c r="H817">
        <f t="shared" si="53"/>
        <v>2230</v>
      </c>
      <c r="I817" t="str">
        <f>IFERROR(VLOOKUP(CONCATENATE($C817,$D817,I$1,$E817),AuxFolhas!$A:$E,5,FALSE),"")</f>
        <v/>
      </c>
      <c r="J817" t="str">
        <f>IFERROR(VLOOKUP(CONCATENATE($C817,$D817,J$1,$E817),AuxFolhas!$A:$E,5,FALSE),"")</f>
        <v/>
      </c>
      <c r="K817">
        <f>IFERROR(VLOOKUP(CONCATENATE($C817,$D817,K$1,$E817),AuxFolhas!$A:$E,5,FALSE),"")</f>
        <v>2230</v>
      </c>
      <c r="L817" t="str">
        <f>IFERROR(VLOOKUP(CONCATENATE($C817,$D817,L$1,$E817),AuxFolhas!$A:$E,5,FALSE),"")</f>
        <v/>
      </c>
      <c r="M817" t="str">
        <f>IFERROR(VLOOKUP(CONCATENATE($C817,$D817,M$1,$E817),AuxFolhas!$A:$E,5,FALSE),"")</f>
        <v/>
      </c>
      <c r="N817" t="str">
        <f>IFERROR(VLOOKUP(CONCATENATE($C817,$D817,N$1,$E817),AuxFolhas!$A:$E,5,FALSE),"")</f>
        <v/>
      </c>
      <c r="O817" t="str">
        <f>IFERROR(VLOOKUP(CONCATENATE($C817,$D817,O$1,$E817),AuxFolhas!$A:$E,5,FALSE),"")</f>
        <v/>
      </c>
      <c r="P817" t="str">
        <f>IFERROR(VLOOKUP(CONCATENATE($C817,$D817,P$1,$E817),AuxFolhas!$A:$E,5,FALSE),"")</f>
        <v/>
      </c>
      <c r="Q817" t="str">
        <f>IFERROR(VLOOKUP(CONCATENATE($C817,$D817,Q$1,$E817),AuxFolhas!$A:$E,5,FALSE),"")</f>
        <v/>
      </c>
      <c r="R817" t="str">
        <f>IFERROR(VLOOKUP(CONCATENATE($C817,$D817,R$1,$E817),AuxFolhas!$A:$E,5,FALSE),"")</f>
        <v/>
      </c>
      <c r="S817" t="str">
        <f>IFERROR(VLOOKUP(CONCATENATE($C817,$D817,S$1,$E817),AuxFolhas!$A:$E,5,FALSE),"")</f>
        <v/>
      </c>
      <c r="T817" t="str">
        <f>IFERROR(VLOOKUP(CONCATENATE($C817,$D817,T$1,$E817),AuxFolhas!$A:$E,5,FALSE),"")</f>
        <v/>
      </c>
      <c r="U817">
        <f t="shared" si="54"/>
        <v>1</v>
      </c>
    </row>
    <row r="818" spans="1:21" hidden="1">
      <c r="A818" t="str">
        <f t="shared" si="55"/>
        <v>29.1-30</v>
      </c>
      <c r="B818">
        <f t="shared" si="56"/>
        <v>30</v>
      </c>
      <c r="C818">
        <v>29</v>
      </c>
      <c r="D818" t="s">
        <v>2461</v>
      </c>
      <c r="E818" t="s">
        <v>1162</v>
      </c>
      <c r="F818" t="s">
        <v>1163</v>
      </c>
      <c r="H818">
        <f t="shared" si="53"/>
        <v>32800</v>
      </c>
      <c r="I818" t="str">
        <f>IFERROR(VLOOKUP(CONCATENATE($C818,$D818,I$1,$E818),AuxFolhas!$A:$E,5,FALSE),"")</f>
        <v/>
      </c>
      <c r="J818" t="str">
        <f>IFERROR(VLOOKUP(CONCATENATE($C818,$D818,J$1,$E818),AuxFolhas!$A:$E,5,FALSE),"")</f>
        <v/>
      </c>
      <c r="K818">
        <f>IFERROR(VLOOKUP(CONCATENATE($C818,$D818,K$1,$E818),AuxFolhas!$A:$E,5,FALSE),"")</f>
        <v>3280</v>
      </c>
      <c r="L818">
        <f>IFERROR(VLOOKUP(CONCATENATE($C818,$D818,L$1,$E818),AuxFolhas!$A:$E,5,FALSE),"")</f>
        <v>3280</v>
      </c>
      <c r="M818">
        <f>IFERROR(VLOOKUP(CONCATENATE($C818,$D818,M$1,$E818),AuxFolhas!$A:$E,5,FALSE),"")</f>
        <v>3280</v>
      </c>
      <c r="N818">
        <f>IFERROR(VLOOKUP(CONCATENATE($C818,$D818,N$1,$E818),AuxFolhas!$A:$E,5,FALSE),"")</f>
        <v>3280</v>
      </c>
      <c r="O818">
        <f>IFERROR(VLOOKUP(CONCATENATE($C818,$D818,O$1,$E818),AuxFolhas!$A:$E,5,FALSE),"")</f>
        <v>3280</v>
      </c>
      <c r="P818">
        <f>IFERROR(VLOOKUP(CONCATENATE($C818,$D818,P$1,$E818),AuxFolhas!$A:$E,5,FALSE),"")</f>
        <v>3280</v>
      </c>
      <c r="Q818">
        <f>IFERROR(VLOOKUP(CONCATENATE($C818,$D818,Q$1,$E818),AuxFolhas!$A:$E,5,FALSE),"")</f>
        <v>3280</v>
      </c>
      <c r="R818">
        <f>IFERROR(VLOOKUP(CONCATENATE($C818,$D818,R$1,$E818),AuxFolhas!$A:$E,5,FALSE),"")</f>
        <v>3280</v>
      </c>
      <c r="S818">
        <f>IFERROR(VLOOKUP(CONCATENATE($C818,$D818,S$1,$E818),AuxFolhas!$A:$E,5,FALSE),"")</f>
        <v>3280</v>
      </c>
      <c r="T818">
        <f>IFERROR(VLOOKUP(CONCATENATE($C818,$D818,T$1,$E818),AuxFolhas!$A:$E,5,FALSE),"")</f>
        <v>3280</v>
      </c>
      <c r="U818">
        <f t="shared" si="54"/>
        <v>1</v>
      </c>
    </row>
    <row r="819" spans="1:21" hidden="1">
      <c r="A819" t="str">
        <f t="shared" si="55"/>
        <v>29.1-31</v>
      </c>
      <c r="B819">
        <f t="shared" si="56"/>
        <v>31</v>
      </c>
      <c r="C819">
        <v>29</v>
      </c>
      <c r="D819" t="s">
        <v>1623</v>
      </c>
      <c r="E819" t="s">
        <v>1162</v>
      </c>
      <c r="F819" t="s">
        <v>1163</v>
      </c>
      <c r="H819">
        <f t="shared" si="53"/>
        <v>39360</v>
      </c>
      <c r="I819">
        <f>IFERROR(VLOOKUP(CONCATENATE($C819,$D819,I$1,$E819),AuxFolhas!$A:$E,5,FALSE),"")</f>
        <v>3280</v>
      </c>
      <c r="J819">
        <f>IFERROR(VLOOKUP(CONCATENATE($C819,$D819,J$1,$E819),AuxFolhas!$A:$E,5,FALSE),"")</f>
        <v>3280</v>
      </c>
      <c r="K819">
        <f>IFERROR(VLOOKUP(CONCATENATE($C819,$D819,K$1,$E819),AuxFolhas!$A:$E,5,FALSE),"")</f>
        <v>3280</v>
      </c>
      <c r="L819">
        <f>IFERROR(VLOOKUP(CONCATENATE($C819,$D819,L$1,$E819),AuxFolhas!$A:$E,5,FALSE),"")</f>
        <v>3280</v>
      </c>
      <c r="M819">
        <f>IFERROR(VLOOKUP(CONCATENATE($C819,$D819,M$1,$E819),AuxFolhas!$A:$E,5,FALSE),"")</f>
        <v>3280</v>
      </c>
      <c r="N819">
        <f>IFERROR(VLOOKUP(CONCATENATE($C819,$D819,N$1,$E819),AuxFolhas!$A:$E,5,FALSE),"")</f>
        <v>3280</v>
      </c>
      <c r="O819">
        <f>IFERROR(VLOOKUP(CONCATENATE($C819,$D819,O$1,$E819),AuxFolhas!$A:$E,5,FALSE),"")</f>
        <v>3280</v>
      </c>
      <c r="P819">
        <f>IFERROR(VLOOKUP(CONCATENATE($C819,$D819,P$1,$E819),AuxFolhas!$A:$E,5,FALSE),"")</f>
        <v>3280</v>
      </c>
      <c r="Q819">
        <f>IFERROR(VLOOKUP(CONCATENATE($C819,$D819,Q$1,$E819),AuxFolhas!$A:$E,5,FALSE),"")</f>
        <v>3280</v>
      </c>
      <c r="R819">
        <f>IFERROR(VLOOKUP(CONCATENATE($C819,$D819,R$1,$E819),AuxFolhas!$A:$E,5,FALSE),"")</f>
        <v>3280</v>
      </c>
      <c r="S819">
        <f>IFERROR(VLOOKUP(CONCATENATE($C819,$D819,S$1,$E819),AuxFolhas!$A:$E,5,FALSE),"")</f>
        <v>3280</v>
      </c>
      <c r="T819">
        <f>IFERROR(VLOOKUP(CONCATENATE($C819,$D819,T$1,$E819),AuxFolhas!$A:$E,5,FALSE),"")</f>
        <v>3280</v>
      </c>
      <c r="U819">
        <f t="shared" si="54"/>
        <v>1</v>
      </c>
    </row>
    <row r="820" spans="1:21" hidden="1">
      <c r="A820" t="str">
        <f t="shared" si="55"/>
        <v>29.1-32</v>
      </c>
      <c r="B820">
        <f t="shared" si="56"/>
        <v>32</v>
      </c>
      <c r="C820">
        <v>29</v>
      </c>
      <c r="D820" t="s">
        <v>1624</v>
      </c>
      <c r="E820" t="s">
        <v>1162</v>
      </c>
      <c r="F820" t="s">
        <v>1163</v>
      </c>
      <c r="H820">
        <f t="shared" si="53"/>
        <v>39360</v>
      </c>
      <c r="I820">
        <f>IFERROR(VLOOKUP(CONCATENATE($C820,$D820,I$1,$E820),AuxFolhas!$A:$E,5,FALSE),"")</f>
        <v>3280</v>
      </c>
      <c r="J820">
        <f>IFERROR(VLOOKUP(CONCATENATE($C820,$D820,J$1,$E820),AuxFolhas!$A:$E,5,FALSE),"")</f>
        <v>3280</v>
      </c>
      <c r="K820">
        <f>IFERROR(VLOOKUP(CONCATENATE($C820,$D820,K$1,$E820),AuxFolhas!$A:$E,5,FALSE),"")</f>
        <v>3280</v>
      </c>
      <c r="L820">
        <f>IFERROR(VLOOKUP(CONCATENATE($C820,$D820,L$1,$E820),AuxFolhas!$A:$E,5,FALSE),"")</f>
        <v>3280</v>
      </c>
      <c r="M820">
        <f>IFERROR(VLOOKUP(CONCATENATE($C820,$D820,M$1,$E820),AuxFolhas!$A:$E,5,FALSE),"")</f>
        <v>3280</v>
      </c>
      <c r="N820">
        <f>IFERROR(VLOOKUP(CONCATENATE($C820,$D820,N$1,$E820),AuxFolhas!$A:$E,5,FALSE),"")</f>
        <v>3280</v>
      </c>
      <c r="O820">
        <f>IFERROR(VLOOKUP(CONCATENATE($C820,$D820,O$1,$E820),AuxFolhas!$A:$E,5,FALSE),"")</f>
        <v>3280</v>
      </c>
      <c r="P820">
        <f>IFERROR(VLOOKUP(CONCATENATE($C820,$D820,P$1,$E820),AuxFolhas!$A:$E,5,FALSE),"")</f>
        <v>3280</v>
      </c>
      <c r="Q820">
        <f>IFERROR(VLOOKUP(CONCATENATE($C820,$D820,Q$1,$E820),AuxFolhas!$A:$E,5,FALSE),"")</f>
        <v>3280</v>
      </c>
      <c r="R820">
        <f>IFERROR(VLOOKUP(CONCATENATE($C820,$D820,R$1,$E820),AuxFolhas!$A:$E,5,FALSE),"")</f>
        <v>3280</v>
      </c>
      <c r="S820">
        <f>IFERROR(VLOOKUP(CONCATENATE($C820,$D820,S$1,$E820),AuxFolhas!$A:$E,5,FALSE),"")</f>
        <v>3280</v>
      </c>
      <c r="T820">
        <f>IFERROR(VLOOKUP(CONCATENATE($C820,$D820,T$1,$E820),AuxFolhas!$A:$E,5,FALSE),"")</f>
        <v>3280</v>
      </c>
      <c r="U820">
        <f t="shared" si="54"/>
        <v>1</v>
      </c>
    </row>
    <row r="821" spans="1:21" hidden="1">
      <c r="A821" t="str">
        <f t="shared" si="55"/>
        <v>29.1-33</v>
      </c>
      <c r="B821">
        <f t="shared" si="56"/>
        <v>33</v>
      </c>
      <c r="C821">
        <v>29</v>
      </c>
      <c r="D821" t="s">
        <v>2045</v>
      </c>
      <c r="E821" t="s">
        <v>1165</v>
      </c>
      <c r="F821" t="s">
        <v>1163</v>
      </c>
      <c r="H821">
        <f t="shared" si="53"/>
        <v>24440</v>
      </c>
      <c r="I821" t="str">
        <f>IFERROR(VLOOKUP(CONCATENATE($C821,$D821,I$1,$E821),AuxFolhas!$A:$E,5,FALSE),"")</f>
        <v/>
      </c>
      <c r="J821" t="str">
        <f>IFERROR(VLOOKUP(CONCATENATE($C821,$D821,J$1,$E821),AuxFolhas!$A:$E,5,FALSE),"")</f>
        <v/>
      </c>
      <c r="K821" t="str">
        <f>IFERROR(VLOOKUP(CONCATENATE($C821,$D821,K$1,$E821),AuxFolhas!$A:$E,5,FALSE),"")</f>
        <v/>
      </c>
      <c r="L821" t="str">
        <f>IFERROR(VLOOKUP(CONCATENATE($C821,$D821,L$1,$E821),AuxFolhas!$A:$E,5,FALSE),"")</f>
        <v/>
      </c>
      <c r="M821">
        <f>IFERROR(VLOOKUP(CONCATENATE($C821,$D821,M$1,$E821),AuxFolhas!$A:$E,5,FALSE),"")</f>
        <v>6110</v>
      </c>
      <c r="N821">
        <f>IFERROR(VLOOKUP(CONCATENATE($C821,$D821,N$1,$E821),AuxFolhas!$A:$E,5,FALSE),"")</f>
        <v>6110</v>
      </c>
      <c r="O821">
        <f>IFERROR(VLOOKUP(CONCATENATE($C821,$D821,O$1,$E821),AuxFolhas!$A:$E,5,FALSE),"")</f>
        <v>6110</v>
      </c>
      <c r="P821">
        <f>IFERROR(VLOOKUP(CONCATENATE($C821,$D821,P$1,$E821),AuxFolhas!$A:$E,5,FALSE),"")</f>
        <v>6110</v>
      </c>
      <c r="Q821" t="str">
        <f>IFERROR(VLOOKUP(CONCATENATE($C821,$D821,Q$1,$E821),AuxFolhas!$A:$E,5,FALSE),"")</f>
        <v/>
      </c>
      <c r="R821" t="str">
        <f>IFERROR(VLOOKUP(CONCATENATE($C821,$D821,R$1,$E821),AuxFolhas!$A:$E,5,FALSE),"")</f>
        <v/>
      </c>
      <c r="S821" t="str">
        <f>IFERROR(VLOOKUP(CONCATENATE($C821,$D821,S$1,$E821),AuxFolhas!$A:$E,5,FALSE),"")</f>
        <v/>
      </c>
      <c r="T821" t="str">
        <f>IFERROR(VLOOKUP(CONCATENATE($C821,$D821,T$1,$E821),AuxFolhas!$A:$E,5,FALSE),"")</f>
        <v/>
      </c>
      <c r="U821">
        <f t="shared" si="54"/>
        <v>2</v>
      </c>
    </row>
    <row r="822" spans="1:21" hidden="1">
      <c r="A822" t="str">
        <f t="shared" si="55"/>
        <v>29.1-34</v>
      </c>
      <c r="B822">
        <f t="shared" si="56"/>
        <v>34</v>
      </c>
      <c r="C822">
        <v>29</v>
      </c>
      <c r="D822" t="s">
        <v>1621</v>
      </c>
      <c r="E822" t="s">
        <v>1117</v>
      </c>
      <c r="F822" t="s">
        <v>1159</v>
      </c>
      <c r="H822">
        <f t="shared" si="53"/>
        <v>9840</v>
      </c>
      <c r="I822">
        <f>IFERROR(VLOOKUP(CONCATENATE($C822,$D822,I$1,$E822),AuxFolhas!$A:$E,5,FALSE),"")</f>
        <v>820</v>
      </c>
      <c r="J822">
        <f>IFERROR(VLOOKUP(CONCATENATE($C822,$D822,J$1,$E822),AuxFolhas!$A:$E,5,FALSE),"")</f>
        <v>820</v>
      </c>
      <c r="K822">
        <f>IFERROR(VLOOKUP(CONCATENATE($C822,$D822,K$1,$E822),AuxFolhas!$A:$E,5,FALSE),"")</f>
        <v>820</v>
      </c>
      <c r="L822">
        <f>IFERROR(VLOOKUP(CONCATENATE($C822,$D822,L$1,$E822),AuxFolhas!$A:$E,5,FALSE),"")</f>
        <v>820</v>
      </c>
      <c r="M822">
        <f>IFERROR(VLOOKUP(CONCATENATE($C822,$D822,M$1,$E822),AuxFolhas!$A:$E,5,FALSE),"")</f>
        <v>820</v>
      </c>
      <c r="N822">
        <f>IFERROR(VLOOKUP(CONCATENATE($C822,$D822,N$1,$E822),AuxFolhas!$A:$E,5,FALSE),"")</f>
        <v>820</v>
      </c>
      <c r="O822">
        <f>IFERROR(VLOOKUP(CONCATENATE($C822,$D822,O$1,$E822),AuxFolhas!$A:$E,5,FALSE),"")</f>
        <v>820</v>
      </c>
      <c r="P822">
        <f>IFERROR(VLOOKUP(CONCATENATE($C822,$D822,P$1,$E822),AuxFolhas!$A:$E,5,FALSE),"")</f>
        <v>820</v>
      </c>
      <c r="Q822">
        <f>IFERROR(VLOOKUP(CONCATENATE($C822,$D822,Q$1,$E822),AuxFolhas!$A:$E,5,FALSE),"")</f>
        <v>820</v>
      </c>
      <c r="R822">
        <f>IFERROR(VLOOKUP(CONCATENATE($C822,$D822,R$1,$E822),AuxFolhas!$A:$E,5,FALSE),"")</f>
        <v>820</v>
      </c>
      <c r="S822">
        <f>IFERROR(VLOOKUP(CONCATENATE($C822,$D822,S$1,$E822),AuxFolhas!$A:$E,5,FALSE),"")</f>
        <v>820</v>
      </c>
      <c r="T822">
        <f>IFERROR(VLOOKUP(CONCATENATE($C822,$D822,T$1,$E822),AuxFolhas!$A:$E,5,FALSE),"")</f>
        <v>820</v>
      </c>
      <c r="U822">
        <f t="shared" si="54"/>
        <v>1</v>
      </c>
    </row>
    <row r="823" spans="1:21" hidden="1">
      <c r="A823" t="str">
        <f t="shared" si="55"/>
        <v>29.1-35</v>
      </c>
      <c r="B823">
        <f t="shared" si="56"/>
        <v>35</v>
      </c>
      <c r="C823">
        <v>29</v>
      </c>
      <c r="D823" t="s">
        <v>1643</v>
      </c>
      <c r="E823" t="s">
        <v>1115</v>
      </c>
      <c r="F823" t="s">
        <v>1159</v>
      </c>
      <c r="H823">
        <f t="shared" si="53"/>
        <v>93000</v>
      </c>
      <c r="I823">
        <f>IFERROR(VLOOKUP(CONCATENATE($C823,$D823,I$1,$E823),AuxFolhas!$A:$E,5,FALSE),"")</f>
        <v>7750</v>
      </c>
      <c r="J823">
        <f>IFERROR(VLOOKUP(CONCATENATE($C823,$D823,J$1,$E823),AuxFolhas!$A:$E,5,FALSE),"")</f>
        <v>7750</v>
      </c>
      <c r="K823">
        <f>IFERROR(VLOOKUP(CONCATENATE($C823,$D823,K$1,$E823),AuxFolhas!$A:$E,5,FALSE),"")</f>
        <v>7750</v>
      </c>
      <c r="L823">
        <f>IFERROR(VLOOKUP(CONCATENATE($C823,$D823,L$1,$E823),AuxFolhas!$A:$E,5,FALSE),"")</f>
        <v>7750</v>
      </c>
      <c r="M823">
        <f>IFERROR(VLOOKUP(CONCATENATE($C823,$D823,M$1,$E823),AuxFolhas!$A:$E,5,FALSE),"")</f>
        <v>7750</v>
      </c>
      <c r="N823">
        <f>IFERROR(VLOOKUP(CONCATENATE($C823,$D823,N$1,$E823),AuxFolhas!$A:$E,5,FALSE),"")</f>
        <v>7750</v>
      </c>
      <c r="O823">
        <f>IFERROR(VLOOKUP(CONCATENATE($C823,$D823,O$1,$E823),AuxFolhas!$A:$E,5,FALSE),"")</f>
        <v>7750</v>
      </c>
      <c r="P823">
        <f>IFERROR(VLOOKUP(CONCATENATE($C823,$D823,P$1,$E823),AuxFolhas!$A:$E,5,FALSE),"")</f>
        <v>7750</v>
      </c>
      <c r="Q823">
        <f>IFERROR(VLOOKUP(CONCATENATE($C823,$D823,Q$1,$E823),AuxFolhas!$A:$E,5,FALSE),"")</f>
        <v>7750</v>
      </c>
      <c r="R823">
        <f>IFERROR(VLOOKUP(CONCATENATE($C823,$D823,R$1,$E823),AuxFolhas!$A:$E,5,FALSE),"")</f>
        <v>7750</v>
      </c>
      <c r="S823">
        <f>IFERROR(VLOOKUP(CONCATENATE($C823,$D823,S$1,$E823),AuxFolhas!$A:$E,5,FALSE),"")</f>
        <v>7750</v>
      </c>
      <c r="T823">
        <f>IFERROR(VLOOKUP(CONCATENATE($C823,$D823,T$1,$E823),AuxFolhas!$A:$E,5,FALSE),"")</f>
        <v>7750</v>
      </c>
      <c r="U823">
        <f t="shared" si="54"/>
        <v>1</v>
      </c>
    </row>
    <row r="824" spans="1:21">
      <c r="A824" t="str">
        <f t="shared" si="55"/>
        <v>29.1-36</v>
      </c>
      <c r="B824">
        <f t="shared" si="56"/>
        <v>36</v>
      </c>
      <c r="C824">
        <v>29</v>
      </c>
      <c r="D824" t="s">
        <v>1622</v>
      </c>
      <c r="E824" t="s">
        <v>1113</v>
      </c>
      <c r="F824" t="s">
        <v>1159</v>
      </c>
      <c r="H824">
        <f t="shared" si="53"/>
        <v>33600</v>
      </c>
      <c r="I824">
        <f>IFERROR(VLOOKUP(CONCATENATE($C824,$D824,I$1,$E824),AuxFolhas!$A:$E,5,FALSE),"")</f>
        <v>2800</v>
      </c>
      <c r="J824">
        <f>IFERROR(VLOOKUP(CONCATENATE($C824,$D824,J$1,$E824),AuxFolhas!$A:$E,5,FALSE),"")</f>
        <v>2800</v>
      </c>
      <c r="K824">
        <f>IFERROR(VLOOKUP(CONCATENATE($C824,$D824,K$1,$E824),AuxFolhas!$A:$E,5,FALSE),"")</f>
        <v>2800</v>
      </c>
      <c r="L824">
        <f>IFERROR(VLOOKUP(CONCATENATE($C824,$D824,L$1,$E824),AuxFolhas!$A:$E,5,FALSE),"")</f>
        <v>2800</v>
      </c>
      <c r="M824">
        <f>IFERROR(VLOOKUP(CONCATENATE($C824,$D824,M$1,$E824),AuxFolhas!$A:$E,5,FALSE),"")</f>
        <v>2800</v>
      </c>
      <c r="N824">
        <f>IFERROR(VLOOKUP(CONCATENATE($C824,$D824,N$1,$E824),AuxFolhas!$A:$E,5,FALSE),"")</f>
        <v>2800</v>
      </c>
      <c r="O824">
        <f>IFERROR(VLOOKUP(CONCATENATE($C824,$D824,O$1,$E824),AuxFolhas!$A:$E,5,FALSE),"")</f>
        <v>2800</v>
      </c>
      <c r="P824">
        <f>IFERROR(VLOOKUP(CONCATENATE($C824,$D824,P$1,$E824),AuxFolhas!$A:$E,5,FALSE),"")</f>
        <v>2800</v>
      </c>
      <c r="Q824">
        <f>IFERROR(VLOOKUP(CONCATENATE($C824,$D824,Q$1,$E824),AuxFolhas!$A:$E,5,FALSE),"")</f>
        <v>2800</v>
      </c>
      <c r="R824">
        <f>IFERROR(VLOOKUP(CONCATENATE($C824,$D824,R$1,$E824),AuxFolhas!$A:$E,5,FALSE),"")</f>
        <v>2800</v>
      </c>
      <c r="S824">
        <f>IFERROR(VLOOKUP(CONCATENATE($C824,$D824,S$1,$E824),AuxFolhas!$A:$E,5,FALSE),"")</f>
        <v>2800</v>
      </c>
      <c r="T824">
        <f>IFERROR(VLOOKUP(CONCATENATE($C824,$D824,T$1,$E824),AuxFolhas!$A:$E,5,FALSE),"")</f>
        <v>2800</v>
      </c>
      <c r="U824">
        <f t="shared" si="54"/>
        <v>1</v>
      </c>
    </row>
    <row r="825" spans="1:21" hidden="1">
      <c r="A825" t="str">
        <f t="shared" si="55"/>
        <v>30.1-1</v>
      </c>
      <c r="B825">
        <f t="shared" si="56"/>
        <v>1</v>
      </c>
      <c r="C825">
        <v>30</v>
      </c>
      <c r="D825" t="s">
        <v>1646</v>
      </c>
      <c r="E825" t="s">
        <v>1112</v>
      </c>
      <c r="F825" t="s">
        <v>1163</v>
      </c>
      <c r="H825">
        <f t="shared" si="53"/>
        <v>7200</v>
      </c>
      <c r="I825">
        <f>IFERROR(VLOOKUP(CONCATENATE($C825,$D825,I$1,$E825),AuxFolhas!$A:$E,5,FALSE),"")</f>
        <v>600</v>
      </c>
      <c r="J825">
        <f>IFERROR(VLOOKUP(CONCATENATE($C825,$D825,J$1,$E825),AuxFolhas!$A:$E,5,FALSE),"")</f>
        <v>600</v>
      </c>
      <c r="K825">
        <f>IFERROR(VLOOKUP(CONCATENATE($C825,$D825,K$1,$E825),AuxFolhas!$A:$E,5,FALSE),"")</f>
        <v>600</v>
      </c>
      <c r="L825">
        <f>IFERROR(VLOOKUP(CONCATENATE($C825,$D825,L$1,$E825),AuxFolhas!$A:$E,5,FALSE),"")</f>
        <v>600</v>
      </c>
      <c r="M825">
        <f>IFERROR(VLOOKUP(CONCATENATE($C825,$D825,M$1,$E825),AuxFolhas!$A:$E,5,FALSE),"")</f>
        <v>600</v>
      </c>
      <c r="N825">
        <f>IFERROR(VLOOKUP(CONCATENATE($C825,$D825,N$1,$E825),AuxFolhas!$A:$E,5,FALSE),"")</f>
        <v>600</v>
      </c>
      <c r="O825">
        <f>IFERROR(VLOOKUP(CONCATENATE($C825,$D825,O$1,$E825),AuxFolhas!$A:$E,5,FALSE),"")</f>
        <v>600</v>
      </c>
      <c r="P825">
        <f>IFERROR(VLOOKUP(CONCATENATE($C825,$D825,P$1,$E825),AuxFolhas!$A:$E,5,FALSE),"")</f>
        <v>600</v>
      </c>
      <c r="Q825">
        <f>IFERROR(VLOOKUP(CONCATENATE($C825,$D825,Q$1,$E825),AuxFolhas!$A:$E,5,FALSE),"")</f>
        <v>600</v>
      </c>
      <c r="R825">
        <f>IFERROR(VLOOKUP(CONCATENATE($C825,$D825,R$1,$E825),AuxFolhas!$A:$E,5,FALSE),"")</f>
        <v>600</v>
      </c>
      <c r="S825">
        <f>IFERROR(VLOOKUP(CONCATENATE($C825,$D825,S$1,$E825),AuxFolhas!$A:$E,5,FALSE),"")</f>
        <v>600</v>
      </c>
      <c r="T825">
        <f>IFERROR(VLOOKUP(CONCATENATE($C825,$D825,T$1,$E825),AuxFolhas!$A:$E,5,FALSE),"")</f>
        <v>600</v>
      </c>
      <c r="U825">
        <f t="shared" si="54"/>
        <v>1</v>
      </c>
    </row>
    <row r="826" spans="1:21" hidden="1">
      <c r="A826" t="str">
        <f t="shared" si="55"/>
        <v>30.1-2</v>
      </c>
      <c r="B826">
        <f t="shared" si="56"/>
        <v>2</v>
      </c>
      <c r="C826">
        <v>30</v>
      </c>
      <c r="D826" t="s">
        <v>1647</v>
      </c>
      <c r="E826" t="s">
        <v>1112</v>
      </c>
      <c r="F826" t="s">
        <v>1163</v>
      </c>
      <c r="H826">
        <f t="shared" si="53"/>
        <v>7200</v>
      </c>
      <c r="I826">
        <f>IFERROR(VLOOKUP(CONCATENATE($C826,$D826,I$1,$E826),AuxFolhas!$A:$E,5,FALSE),"")</f>
        <v>600</v>
      </c>
      <c r="J826">
        <f>IFERROR(VLOOKUP(CONCATENATE($C826,$D826,J$1,$E826),AuxFolhas!$A:$E,5,FALSE),"")</f>
        <v>600</v>
      </c>
      <c r="K826">
        <f>IFERROR(VLOOKUP(CONCATENATE($C826,$D826,K$1,$E826),AuxFolhas!$A:$E,5,FALSE),"")</f>
        <v>600</v>
      </c>
      <c r="L826">
        <f>IFERROR(VLOOKUP(CONCATENATE($C826,$D826,L$1,$E826),AuxFolhas!$A:$E,5,FALSE),"")</f>
        <v>600</v>
      </c>
      <c r="M826">
        <f>IFERROR(VLOOKUP(CONCATENATE($C826,$D826,M$1,$E826),AuxFolhas!$A:$E,5,FALSE),"")</f>
        <v>600</v>
      </c>
      <c r="N826">
        <f>IFERROR(VLOOKUP(CONCATENATE($C826,$D826,N$1,$E826),AuxFolhas!$A:$E,5,FALSE),"")</f>
        <v>600</v>
      </c>
      <c r="O826">
        <f>IFERROR(VLOOKUP(CONCATENATE($C826,$D826,O$1,$E826),AuxFolhas!$A:$E,5,FALSE),"")</f>
        <v>600</v>
      </c>
      <c r="P826">
        <f>IFERROR(VLOOKUP(CONCATENATE($C826,$D826,P$1,$E826),AuxFolhas!$A:$E,5,FALSE),"")</f>
        <v>600</v>
      </c>
      <c r="Q826">
        <f>IFERROR(VLOOKUP(CONCATENATE($C826,$D826,Q$1,$E826),AuxFolhas!$A:$E,5,FALSE),"")</f>
        <v>600</v>
      </c>
      <c r="R826">
        <f>IFERROR(VLOOKUP(CONCATENATE($C826,$D826,R$1,$E826),AuxFolhas!$A:$E,5,FALSE),"")</f>
        <v>600</v>
      </c>
      <c r="S826">
        <f>IFERROR(VLOOKUP(CONCATENATE($C826,$D826,S$1,$E826),AuxFolhas!$A:$E,5,FALSE),"")</f>
        <v>600</v>
      </c>
      <c r="T826">
        <f>IFERROR(VLOOKUP(CONCATENATE($C826,$D826,T$1,$E826),AuxFolhas!$A:$E,5,FALSE),"")</f>
        <v>600</v>
      </c>
      <c r="U826">
        <f t="shared" si="54"/>
        <v>1</v>
      </c>
    </row>
    <row r="827" spans="1:21" hidden="1">
      <c r="A827" t="str">
        <f t="shared" si="55"/>
        <v>30.1-3</v>
      </c>
      <c r="B827">
        <f t="shared" si="56"/>
        <v>3</v>
      </c>
      <c r="C827">
        <v>30</v>
      </c>
      <c r="D827" t="s">
        <v>2474</v>
      </c>
      <c r="E827" t="s">
        <v>1112</v>
      </c>
      <c r="F827" t="s">
        <v>1163</v>
      </c>
      <c r="H827">
        <f t="shared" si="53"/>
        <v>6600</v>
      </c>
      <c r="I827" t="str">
        <f>IFERROR(VLOOKUP(CONCATENATE($C827,$D827,I$1,$E827),AuxFolhas!$A:$E,5,FALSE),"")</f>
        <v/>
      </c>
      <c r="J827">
        <f>IFERROR(VLOOKUP(CONCATENATE($C827,$D827,J$1,$E827),AuxFolhas!$A:$E,5,FALSE),"")</f>
        <v>600</v>
      </c>
      <c r="K827">
        <f>IFERROR(VLOOKUP(CONCATENATE($C827,$D827,K$1,$E827),AuxFolhas!$A:$E,5,FALSE),"")</f>
        <v>600</v>
      </c>
      <c r="L827">
        <f>IFERROR(VLOOKUP(CONCATENATE($C827,$D827,L$1,$E827),AuxFolhas!$A:$E,5,FALSE),"")</f>
        <v>600</v>
      </c>
      <c r="M827">
        <f>IFERROR(VLOOKUP(CONCATENATE($C827,$D827,M$1,$E827),AuxFolhas!$A:$E,5,FALSE),"")</f>
        <v>600</v>
      </c>
      <c r="N827">
        <f>IFERROR(VLOOKUP(CONCATENATE($C827,$D827,N$1,$E827),AuxFolhas!$A:$E,5,FALSE),"")</f>
        <v>600</v>
      </c>
      <c r="O827">
        <f>IFERROR(VLOOKUP(CONCATENATE($C827,$D827,O$1,$E827),AuxFolhas!$A:$E,5,FALSE),"")</f>
        <v>600</v>
      </c>
      <c r="P827">
        <f>IFERROR(VLOOKUP(CONCATENATE($C827,$D827,P$1,$E827),AuxFolhas!$A:$E,5,FALSE),"")</f>
        <v>600</v>
      </c>
      <c r="Q827">
        <f>IFERROR(VLOOKUP(CONCATENATE($C827,$D827,Q$1,$E827),AuxFolhas!$A:$E,5,FALSE),"")</f>
        <v>600</v>
      </c>
      <c r="R827">
        <f>IFERROR(VLOOKUP(CONCATENATE($C827,$D827,R$1,$E827),AuxFolhas!$A:$E,5,FALSE),"")</f>
        <v>600</v>
      </c>
      <c r="S827">
        <f>IFERROR(VLOOKUP(CONCATENATE($C827,$D827,S$1,$E827),AuxFolhas!$A:$E,5,FALSE),"")</f>
        <v>600</v>
      </c>
      <c r="T827">
        <f>IFERROR(VLOOKUP(CONCATENATE($C827,$D827,T$1,$E827),AuxFolhas!$A:$E,5,FALSE),"")</f>
        <v>600</v>
      </c>
      <c r="U827">
        <f t="shared" si="54"/>
        <v>1</v>
      </c>
    </row>
    <row r="828" spans="1:21" hidden="1">
      <c r="A828" t="str">
        <f t="shared" si="55"/>
        <v>30.1-4</v>
      </c>
      <c r="B828">
        <f t="shared" si="56"/>
        <v>4</v>
      </c>
      <c r="C828">
        <v>30</v>
      </c>
      <c r="D828" t="s">
        <v>2475</v>
      </c>
      <c r="E828" t="s">
        <v>1112</v>
      </c>
      <c r="F828" t="s">
        <v>1163</v>
      </c>
      <c r="H828">
        <f t="shared" si="53"/>
        <v>6600</v>
      </c>
      <c r="I828" t="str">
        <f>IFERROR(VLOOKUP(CONCATENATE($C828,$D828,I$1,$E828),AuxFolhas!$A:$E,5,FALSE),"")</f>
        <v/>
      </c>
      <c r="J828">
        <f>IFERROR(VLOOKUP(CONCATENATE($C828,$D828,J$1,$E828),AuxFolhas!$A:$E,5,FALSE),"")</f>
        <v>600</v>
      </c>
      <c r="K828">
        <f>IFERROR(VLOOKUP(CONCATENATE($C828,$D828,K$1,$E828),AuxFolhas!$A:$E,5,FALSE),"")</f>
        <v>600</v>
      </c>
      <c r="L828">
        <f>IFERROR(VLOOKUP(CONCATENATE($C828,$D828,L$1,$E828),AuxFolhas!$A:$E,5,FALSE),"")</f>
        <v>600</v>
      </c>
      <c r="M828">
        <f>IFERROR(VLOOKUP(CONCATENATE($C828,$D828,M$1,$E828),AuxFolhas!$A:$E,5,FALSE),"")</f>
        <v>600</v>
      </c>
      <c r="N828">
        <f>IFERROR(VLOOKUP(CONCATENATE($C828,$D828,N$1,$E828),AuxFolhas!$A:$E,5,FALSE),"")</f>
        <v>600</v>
      </c>
      <c r="O828">
        <f>IFERROR(VLOOKUP(CONCATENATE($C828,$D828,O$1,$E828),AuxFolhas!$A:$E,5,FALSE),"")</f>
        <v>600</v>
      </c>
      <c r="P828">
        <f>IFERROR(VLOOKUP(CONCATENATE($C828,$D828,P$1,$E828),AuxFolhas!$A:$E,5,FALSE),"")</f>
        <v>600</v>
      </c>
      <c r="Q828">
        <f>IFERROR(VLOOKUP(CONCATENATE($C828,$D828,Q$1,$E828),AuxFolhas!$A:$E,5,FALSE),"")</f>
        <v>600</v>
      </c>
      <c r="R828">
        <f>IFERROR(VLOOKUP(CONCATENATE($C828,$D828,R$1,$E828),AuxFolhas!$A:$E,5,FALSE),"")</f>
        <v>600</v>
      </c>
      <c r="S828">
        <f>IFERROR(VLOOKUP(CONCATENATE($C828,$D828,S$1,$E828),AuxFolhas!$A:$E,5,FALSE),"")</f>
        <v>600</v>
      </c>
      <c r="T828">
        <f>IFERROR(VLOOKUP(CONCATENATE($C828,$D828,T$1,$E828),AuxFolhas!$A:$E,5,FALSE),"")</f>
        <v>600</v>
      </c>
      <c r="U828">
        <f t="shared" si="54"/>
        <v>1</v>
      </c>
    </row>
    <row r="829" spans="1:21" hidden="1">
      <c r="A829" t="str">
        <f t="shared" si="55"/>
        <v>30.1-5</v>
      </c>
      <c r="B829">
        <f t="shared" si="56"/>
        <v>5</v>
      </c>
      <c r="C829">
        <v>30</v>
      </c>
      <c r="D829" t="s">
        <v>1648</v>
      </c>
      <c r="E829" t="s">
        <v>1112</v>
      </c>
      <c r="F829" t="s">
        <v>1163</v>
      </c>
      <c r="H829">
        <f t="shared" si="53"/>
        <v>6600</v>
      </c>
      <c r="I829">
        <f>IFERROR(VLOOKUP(CONCATENATE($C829,$D829,I$1,$E829),AuxFolhas!$A:$E,5,FALSE),"")</f>
        <v>600</v>
      </c>
      <c r="J829">
        <f>IFERROR(VLOOKUP(CONCATENATE($C829,$D829,J$1,$E829),AuxFolhas!$A:$E,5,FALSE),"")</f>
        <v>600</v>
      </c>
      <c r="K829">
        <f>IFERROR(VLOOKUP(CONCATENATE($C829,$D829,K$1,$E829),AuxFolhas!$A:$E,5,FALSE),"")</f>
        <v>600</v>
      </c>
      <c r="L829">
        <f>IFERROR(VLOOKUP(CONCATENATE($C829,$D829,L$1,$E829),AuxFolhas!$A:$E,5,FALSE),"")</f>
        <v>600</v>
      </c>
      <c r="M829">
        <f>IFERROR(VLOOKUP(CONCATENATE($C829,$D829,M$1,$E829),AuxFolhas!$A:$E,5,FALSE),"")</f>
        <v>600</v>
      </c>
      <c r="N829">
        <f>IFERROR(VLOOKUP(CONCATENATE($C829,$D829,N$1,$E829),AuxFolhas!$A:$E,5,FALSE),"")</f>
        <v>600</v>
      </c>
      <c r="O829">
        <f>IFERROR(VLOOKUP(CONCATENATE($C829,$D829,O$1,$E829),AuxFolhas!$A:$E,5,FALSE),"")</f>
        <v>600</v>
      </c>
      <c r="P829">
        <f>IFERROR(VLOOKUP(CONCATENATE($C829,$D829,P$1,$E829),AuxFolhas!$A:$E,5,FALSE),"")</f>
        <v>600</v>
      </c>
      <c r="Q829">
        <f>IFERROR(VLOOKUP(CONCATENATE($C829,$D829,Q$1,$E829),AuxFolhas!$A:$E,5,FALSE),"")</f>
        <v>600</v>
      </c>
      <c r="R829">
        <f>IFERROR(VLOOKUP(CONCATENATE($C829,$D829,R$1,$E829),AuxFolhas!$A:$E,5,FALSE),"")</f>
        <v>600</v>
      </c>
      <c r="S829">
        <f>IFERROR(VLOOKUP(CONCATENATE($C829,$D829,S$1,$E829),AuxFolhas!$A:$E,5,FALSE),"")</f>
        <v>600</v>
      </c>
      <c r="T829" t="str">
        <f>IFERROR(VLOOKUP(CONCATENATE($C829,$D829,T$1,$E829),AuxFolhas!$A:$E,5,FALSE),"")</f>
        <v/>
      </c>
      <c r="U829">
        <f t="shared" si="54"/>
        <v>1</v>
      </c>
    </row>
    <row r="830" spans="1:21" hidden="1">
      <c r="A830" t="str">
        <f t="shared" si="55"/>
        <v>30.1-6</v>
      </c>
      <c r="B830">
        <f t="shared" si="56"/>
        <v>6</v>
      </c>
      <c r="C830">
        <v>30</v>
      </c>
      <c r="D830" t="s">
        <v>1649</v>
      </c>
      <c r="E830" t="s">
        <v>1112</v>
      </c>
      <c r="F830" t="s">
        <v>1163</v>
      </c>
      <c r="H830">
        <f t="shared" si="53"/>
        <v>7200</v>
      </c>
      <c r="I830">
        <f>IFERROR(VLOOKUP(CONCATENATE($C830,$D830,I$1,$E830),AuxFolhas!$A:$E,5,FALSE),"")</f>
        <v>600</v>
      </c>
      <c r="J830">
        <f>IFERROR(VLOOKUP(CONCATENATE($C830,$D830,J$1,$E830),AuxFolhas!$A:$E,5,FALSE),"")</f>
        <v>600</v>
      </c>
      <c r="K830">
        <f>IFERROR(VLOOKUP(CONCATENATE($C830,$D830,K$1,$E830),AuxFolhas!$A:$E,5,FALSE),"")</f>
        <v>600</v>
      </c>
      <c r="L830">
        <f>IFERROR(VLOOKUP(CONCATENATE($C830,$D830,L$1,$E830),AuxFolhas!$A:$E,5,FALSE),"")</f>
        <v>600</v>
      </c>
      <c r="M830">
        <f>IFERROR(VLOOKUP(CONCATENATE($C830,$D830,M$1,$E830),AuxFolhas!$A:$E,5,FALSE),"")</f>
        <v>600</v>
      </c>
      <c r="N830">
        <f>IFERROR(VLOOKUP(CONCATENATE($C830,$D830,N$1,$E830),AuxFolhas!$A:$E,5,FALSE),"")</f>
        <v>600</v>
      </c>
      <c r="O830">
        <f>IFERROR(VLOOKUP(CONCATENATE($C830,$D830,O$1,$E830),AuxFolhas!$A:$E,5,FALSE),"")</f>
        <v>600</v>
      </c>
      <c r="P830">
        <f>IFERROR(VLOOKUP(CONCATENATE($C830,$D830,P$1,$E830),AuxFolhas!$A:$E,5,FALSE),"")</f>
        <v>600</v>
      </c>
      <c r="Q830">
        <f>IFERROR(VLOOKUP(CONCATENATE($C830,$D830,Q$1,$E830),AuxFolhas!$A:$E,5,FALSE),"")</f>
        <v>600</v>
      </c>
      <c r="R830">
        <f>IFERROR(VLOOKUP(CONCATENATE($C830,$D830,R$1,$E830),AuxFolhas!$A:$E,5,FALSE),"")</f>
        <v>600</v>
      </c>
      <c r="S830">
        <f>IFERROR(VLOOKUP(CONCATENATE($C830,$D830,S$1,$E830),AuxFolhas!$A:$E,5,FALSE),"")</f>
        <v>600</v>
      </c>
      <c r="T830">
        <f>IFERROR(VLOOKUP(CONCATENATE($C830,$D830,T$1,$E830),AuxFolhas!$A:$E,5,FALSE),"")</f>
        <v>600</v>
      </c>
      <c r="U830">
        <f t="shared" si="54"/>
        <v>1</v>
      </c>
    </row>
    <row r="831" spans="1:21" hidden="1">
      <c r="A831" t="str">
        <f t="shared" si="55"/>
        <v>30.1-7</v>
      </c>
      <c r="B831">
        <f t="shared" si="56"/>
        <v>7</v>
      </c>
      <c r="C831">
        <v>30</v>
      </c>
      <c r="D831" t="s">
        <v>2476</v>
      </c>
      <c r="E831" t="s">
        <v>1112</v>
      </c>
      <c r="F831" t="s">
        <v>1163</v>
      </c>
      <c r="H831">
        <f t="shared" si="53"/>
        <v>7200</v>
      </c>
      <c r="I831">
        <f>IFERROR(VLOOKUP(CONCATENATE($C831,$D831,I$1,$E831),AuxFolhas!$A:$E,5,FALSE),"")</f>
        <v>600</v>
      </c>
      <c r="J831">
        <f>IFERROR(VLOOKUP(CONCATENATE($C831,$D831,J$1,$E831),AuxFolhas!$A:$E,5,FALSE),"")</f>
        <v>600</v>
      </c>
      <c r="K831">
        <f>IFERROR(VLOOKUP(CONCATENATE($C831,$D831,K$1,$E831),AuxFolhas!$A:$E,5,FALSE),"")</f>
        <v>600</v>
      </c>
      <c r="L831">
        <f>IFERROR(VLOOKUP(CONCATENATE($C831,$D831,L$1,$E831),AuxFolhas!$A:$E,5,FALSE),"")</f>
        <v>600</v>
      </c>
      <c r="M831">
        <f>IFERROR(VLOOKUP(CONCATENATE($C831,$D831,M$1,$E831),AuxFolhas!$A:$E,5,FALSE),"")</f>
        <v>600</v>
      </c>
      <c r="N831">
        <f>IFERROR(VLOOKUP(CONCATENATE($C831,$D831,N$1,$E831),AuxFolhas!$A:$E,5,FALSE),"")</f>
        <v>600</v>
      </c>
      <c r="O831">
        <f>IFERROR(VLOOKUP(CONCATENATE($C831,$D831,O$1,$E831),AuxFolhas!$A:$E,5,FALSE),"")</f>
        <v>600</v>
      </c>
      <c r="P831">
        <f>IFERROR(VLOOKUP(CONCATENATE($C831,$D831,P$1,$E831),AuxFolhas!$A:$E,5,FALSE),"")</f>
        <v>600</v>
      </c>
      <c r="Q831">
        <f>IFERROR(VLOOKUP(CONCATENATE($C831,$D831,Q$1,$E831),AuxFolhas!$A:$E,5,FALSE),"")</f>
        <v>600</v>
      </c>
      <c r="R831">
        <f>IFERROR(VLOOKUP(CONCATENATE($C831,$D831,R$1,$E831),AuxFolhas!$A:$E,5,FALSE),"")</f>
        <v>600</v>
      </c>
      <c r="S831">
        <f>IFERROR(VLOOKUP(CONCATENATE($C831,$D831,S$1,$E831),AuxFolhas!$A:$E,5,FALSE),"")</f>
        <v>600</v>
      </c>
      <c r="T831">
        <f>IFERROR(VLOOKUP(CONCATENATE($C831,$D831,T$1,$E831),AuxFolhas!$A:$E,5,FALSE),"")</f>
        <v>600</v>
      </c>
      <c r="U831">
        <f t="shared" si="54"/>
        <v>1</v>
      </c>
    </row>
    <row r="832" spans="1:21" hidden="1">
      <c r="A832" t="str">
        <f t="shared" si="55"/>
        <v>30.1-8</v>
      </c>
      <c r="B832">
        <f t="shared" si="56"/>
        <v>8</v>
      </c>
      <c r="C832">
        <v>30</v>
      </c>
      <c r="D832" t="s">
        <v>2477</v>
      </c>
      <c r="E832" t="s">
        <v>1112</v>
      </c>
      <c r="F832" t="s">
        <v>1163</v>
      </c>
      <c r="H832">
        <f t="shared" si="53"/>
        <v>5400</v>
      </c>
      <c r="I832" t="str">
        <f>IFERROR(VLOOKUP(CONCATENATE($C832,$D832,I$1,$E832),AuxFolhas!$A:$E,5,FALSE),"")</f>
        <v/>
      </c>
      <c r="J832">
        <f>IFERROR(VLOOKUP(CONCATENATE($C832,$D832,J$1,$E832),AuxFolhas!$A:$E,5,FALSE),"")</f>
        <v>600</v>
      </c>
      <c r="K832">
        <f>IFERROR(VLOOKUP(CONCATENATE($C832,$D832,K$1,$E832),AuxFolhas!$A:$E,5,FALSE),"")</f>
        <v>600</v>
      </c>
      <c r="L832">
        <f>IFERROR(VLOOKUP(CONCATENATE($C832,$D832,L$1,$E832),AuxFolhas!$A:$E,5,FALSE),"")</f>
        <v>600</v>
      </c>
      <c r="M832">
        <f>IFERROR(VLOOKUP(CONCATENATE($C832,$D832,M$1,$E832),AuxFolhas!$A:$E,5,FALSE),"")</f>
        <v>600</v>
      </c>
      <c r="N832">
        <f>IFERROR(VLOOKUP(CONCATENATE($C832,$D832,N$1,$E832),AuxFolhas!$A:$E,5,FALSE),"")</f>
        <v>600</v>
      </c>
      <c r="O832">
        <f>IFERROR(VLOOKUP(CONCATENATE($C832,$D832,O$1,$E832),AuxFolhas!$A:$E,5,FALSE),"")</f>
        <v>600</v>
      </c>
      <c r="P832">
        <f>IFERROR(VLOOKUP(CONCATENATE($C832,$D832,P$1,$E832),AuxFolhas!$A:$E,5,FALSE),"")</f>
        <v>600</v>
      </c>
      <c r="Q832">
        <f>IFERROR(VLOOKUP(CONCATENATE($C832,$D832,Q$1,$E832),AuxFolhas!$A:$E,5,FALSE),"")</f>
        <v>600</v>
      </c>
      <c r="R832">
        <f>IFERROR(VLOOKUP(CONCATENATE($C832,$D832,R$1,$E832),AuxFolhas!$A:$E,5,FALSE),"")</f>
        <v>600</v>
      </c>
      <c r="S832" t="str">
        <f>IFERROR(VLOOKUP(CONCATENATE($C832,$D832,S$1,$E832),AuxFolhas!$A:$E,5,FALSE),"")</f>
        <v/>
      </c>
      <c r="T832" t="str">
        <f>IFERROR(VLOOKUP(CONCATENATE($C832,$D832,T$1,$E832),AuxFolhas!$A:$E,5,FALSE),"")</f>
        <v/>
      </c>
      <c r="U832">
        <f t="shared" si="54"/>
        <v>1</v>
      </c>
    </row>
    <row r="833" spans="1:21" hidden="1">
      <c r="A833" t="str">
        <f t="shared" si="55"/>
        <v>30.1-9</v>
      </c>
      <c r="B833">
        <f t="shared" si="56"/>
        <v>9</v>
      </c>
      <c r="C833">
        <v>30</v>
      </c>
      <c r="D833" t="s">
        <v>2478</v>
      </c>
      <c r="E833" t="s">
        <v>1112</v>
      </c>
      <c r="F833" t="s">
        <v>1163</v>
      </c>
      <c r="H833">
        <f t="shared" si="53"/>
        <v>6600</v>
      </c>
      <c r="I833" t="str">
        <f>IFERROR(VLOOKUP(CONCATENATE($C833,$D833,I$1,$E833),AuxFolhas!$A:$E,5,FALSE),"")</f>
        <v/>
      </c>
      <c r="J833">
        <f>IFERROR(VLOOKUP(CONCATENATE($C833,$D833,J$1,$E833),AuxFolhas!$A:$E,5,FALSE),"")</f>
        <v>600</v>
      </c>
      <c r="K833">
        <f>IFERROR(VLOOKUP(CONCATENATE($C833,$D833,K$1,$E833),AuxFolhas!$A:$E,5,FALSE),"")</f>
        <v>600</v>
      </c>
      <c r="L833">
        <f>IFERROR(VLOOKUP(CONCATENATE($C833,$D833,L$1,$E833),AuxFolhas!$A:$E,5,FALSE),"")</f>
        <v>600</v>
      </c>
      <c r="M833">
        <f>IFERROR(VLOOKUP(CONCATENATE($C833,$D833,M$1,$E833),AuxFolhas!$A:$E,5,FALSE),"")</f>
        <v>600</v>
      </c>
      <c r="N833">
        <f>IFERROR(VLOOKUP(CONCATENATE($C833,$D833,N$1,$E833),AuxFolhas!$A:$E,5,FALSE),"")</f>
        <v>600</v>
      </c>
      <c r="O833">
        <f>IFERROR(VLOOKUP(CONCATENATE($C833,$D833,O$1,$E833),AuxFolhas!$A:$E,5,FALSE),"")</f>
        <v>600</v>
      </c>
      <c r="P833">
        <f>IFERROR(VLOOKUP(CONCATENATE($C833,$D833,P$1,$E833),AuxFolhas!$A:$E,5,FALSE),"")</f>
        <v>600</v>
      </c>
      <c r="Q833">
        <f>IFERROR(VLOOKUP(CONCATENATE($C833,$D833,Q$1,$E833),AuxFolhas!$A:$E,5,FALSE),"")</f>
        <v>600</v>
      </c>
      <c r="R833">
        <f>IFERROR(VLOOKUP(CONCATENATE($C833,$D833,R$1,$E833),AuxFolhas!$A:$E,5,FALSE),"")</f>
        <v>600</v>
      </c>
      <c r="S833">
        <f>IFERROR(VLOOKUP(CONCATENATE($C833,$D833,S$1,$E833),AuxFolhas!$A:$E,5,FALSE),"")</f>
        <v>600</v>
      </c>
      <c r="T833">
        <f>IFERROR(VLOOKUP(CONCATENATE($C833,$D833,T$1,$E833),AuxFolhas!$A:$E,5,FALSE),"")</f>
        <v>600</v>
      </c>
      <c r="U833">
        <f t="shared" si="54"/>
        <v>1</v>
      </c>
    </row>
    <row r="834" spans="1:21" hidden="1">
      <c r="A834" t="str">
        <f t="shared" si="55"/>
        <v>30.1-10</v>
      </c>
      <c r="B834">
        <f t="shared" si="56"/>
        <v>10</v>
      </c>
      <c r="C834">
        <v>30</v>
      </c>
      <c r="D834" t="s">
        <v>2479</v>
      </c>
      <c r="E834" t="s">
        <v>1112</v>
      </c>
      <c r="F834" t="s">
        <v>1163</v>
      </c>
      <c r="H834">
        <f t="shared" ref="H834:H897" si="57">SUM(I834:T834)</f>
        <v>6600</v>
      </c>
      <c r="I834" t="str">
        <f>IFERROR(VLOOKUP(CONCATENATE($C834,$D834,I$1,$E834),AuxFolhas!$A:$E,5,FALSE),"")</f>
        <v/>
      </c>
      <c r="J834">
        <f>IFERROR(VLOOKUP(CONCATENATE($C834,$D834,J$1,$E834),AuxFolhas!$A:$E,5,FALSE),"")</f>
        <v>600</v>
      </c>
      <c r="K834">
        <f>IFERROR(VLOOKUP(CONCATENATE($C834,$D834,K$1,$E834),AuxFolhas!$A:$E,5,FALSE),"")</f>
        <v>600</v>
      </c>
      <c r="L834">
        <f>IFERROR(VLOOKUP(CONCATENATE($C834,$D834,L$1,$E834),AuxFolhas!$A:$E,5,FALSE),"")</f>
        <v>600</v>
      </c>
      <c r="M834">
        <f>IFERROR(VLOOKUP(CONCATENATE($C834,$D834,M$1,$E834),AuxFolhas!$A:$E,5,FALSE),"")</f>
        <v>600</v>
      </c>
      <c r="N834">
        <f>IFERROR(VLOOKUP(CONCATENATE($C834,$D834,N$1,$E834),AuxFolhas!$A:$E,5,FALSE),"")</f>
        <v>600</v>
      </c>
      <c r="O834">
        <f>IFERROR(VLOOKUP(CONCATENATE($C834,$D834,O$1,$E834),AuxFolhas!$A:$E,5,FALSE),"")</f>
        <v>600</v>
      </c>
      <c r="P834">
        <f>IFERROR(VLOOKUP(CONCATENATE($C834,$D834,P$1,$E834),AuxFolhas!$A:$E,5,FALSE),"")</f>
        <v>600</v>
      </c>
      <c r="Q834">
        <f>IFERROR(VLOOKUP(CONCATENATE($C834,$D834,Q$1,$E834),AuxFolhas!$A:$E,5,FALSE),"")</f>
        <v>600</v>
      </c>
      <c r="R834">
        <f>IFERROR(VLOOKUP(CONCATENATE($C834,$D834,R$1,$E834),AuxFolhas!$A:$E,5,FALSE),"")</f>
        <v>600</v>
      </c>
      <c r="S834">
        <f>IFERROR(VLOOKUP(CONCATENATE($C834,$D834,S$1,$E834),AuxFolhas!$A:$E,5,FALSE),"")</f>
        <v>600</v>
      </c>
      <c r="T834">
        <f>IFERROR(VLOOKUP(CONCATENATE($C834,$D834,T$1,$E834),AuxFolhas!$A:$E,5,FALSE),"")</f>
        <v>600</v>
      </c>
      <c r="U834">
        <f t="shared" ref="U834:U897" si="58">COUNTIF($D:$D,D834)</f>
        <v>1</v>
      </c>
    </row>
    <row r="835" spans="1:21" hidden="1">
      <c r="A835" t="str">
        <f t="shared" si="55"/>
        <v>30.1-11</v>
      </c>
      <c r="B835">
        <f t="shared" si="56"/>
        <v>11</v>
      </c>
      <c r="C835">
        <v>30</v>
      </c>
      <c r="D835" t="s">
        <v>2480</v>
      </c>
      <c r="E835" t="s">
        <v>1112</v>
      </c>
      <c r="F835" t="s">
        <v>1163</v>
      </c>
      <c r="H835">
        <f t="shared" si="57"/>
        <v>6600</v>
      </c>
      <c r="I835" t="str">
        <f>IFERROR(VLOOKUP(CONCATENATE($C835,$D835,I$1,$E835),AuxFolhas!$A:$E,5,FALSE),"")</f>
        <v/>
      </c>
      <c r="J835">
        <f>IFERROR(VLOOKUP(CONCATENATE($C835,$D835,J$1,$E835),AuxFolhas!$A:$E,5,FALSE),"")</f>
        <v>600</v>
      </c>
      <c r="K835">
        <f>IFERROR(VLOOKUP(CONCATENATE($C835,$D835,K$1,$E835),AuxFolhas!$A:$E,5,FALSE),"")</f>
        <v>600</v>
      </c>
      <c r="L835">
        <f>IFERROR(VLOOKUP(CONCATENATE($C835,$D835,L$1,$E835),AuxFolhas!$A:$E,5,FALSE),"")</f>
        <v>600</v>
      </c>
      <c r="M835">
        <f>IFERROR(VLOOKUP(CONCATENATE($C835,$D835,M$1,$E835),AuxFolhas!$A:$E,5,FALSE),"")</f>
        <v>600</v>
      </c>
      <c r="N835">
        <f>IFERROR(VLOOKUP(CONCATENATE($C835,$D835,N$1,$E835),AuxFolhas!$A:$E,5,FALSE),"")</f>
        <v>600</v>
      </c>
      <c r="O835">
        <f>IFERROR(VLOOKUP(CONCATENATE($C835,$D835,O$1,$E835),AuxFolhas!$A:$E,5,FALSE),"")</f>
        <v>600</v>
      </c>
      <c r="P835">
        <f>IFERROR(VLOOKUP(CONCATENATE($C835,$D835,P$1,$E835),AuxFolhas!$A:$E,5,FALSE),"")</f>
        <v>600</v>
      </c>
      <c r="Q835">
        <f>IFERROR(VLOOKUP(CONCATENATE($C835,$D835,Q$1,$E835),AuxFolhas!$A:$E,5,FALSE),"")</f>
        <v>600</v>
      </c>
      <c r="R835">
        <f>IFERROR(VLOOKUP(CONCATENATE($C835,$D835,R$1,$E835),AuxFolhas!$A:$E,5,FALSE),"")</f>
        <v>600</v>
      </c>
      <c r="S835">
        <f>IFERROR(VLOOKUP(CONCATENATE($C835,$D835,S$1,$E835),AuxFolhas!$A:$E,5,FALSE),"")</f>
        <v>600</v>
      </c>
      <c r="T835">
        <f>IFERROR(VLOOKUP(CONCATENATE($C835,$D835,T$1,$E835),AuxFolhas!$A:$E,5,FALSE),"")</f>
        <v>600</v>
      </c>
      <c r="U835">
        <f t="shared" si="58"/>
        <v>1</v>
      </c>
    </row>
    <row r="836" spans="1:21" hidden="1">
      <c r="A836" t="str">
        <f t="shared" si="55"/>
        <v>30.1-12</v>
      </c>
      <c r="B836">
        <f t="shared" si="56"/>
        <v>12</v>
      </c>
      <c r="C836">
        <v>30</v>
      </c>
      <c r="D836" t="s">
        <v>1650</v>
      </c>
      <c r="E836" t="s">
        <v>1112</v>
      </c>
      <c r="F836" t="s">
        <v>1163</v>
      </c>
      <c r="H836">
        <f t="shared" si="57"/>
        <v>6600</v>
      </c>
      <c r="I836">
        <f>IFERROR(VLOOKUP(CONCATENATE($C836,$D836,I$1,$E836),AuxFolhas!$A:$E,5,FALSE),"")</f>
        <v>600</v>
      </c>
      <c r="J836">
        <f>IFERROR(VLOOKUP(CONCATENATE($C836,$D836,J$1,$E836),AuxFolhas!$A:$E,5,FALSE),"")</f>
        <v>600</v>
      </c>
      <c r="K836">
        <f>IFERROR(VLOOKUP(CONCATENATE($C836,$D836,K$1,$E836),AuxFolhas!$A:$E,5,FALSE),"")</f>
        <v>600</v>
      </c>
      <c r="L836">
        <f>IFERROR(VLOOKUP(CONCATENATE($C836,$D836,L$1,$E836),AuxFolhas!$A:$E,5,FALSE),"")</f>
        <v>600</v>
      </c>
      <c r="M836">
        <f>IFERROR(VLOOKUP(CONCATENATE($C836,$D836,M$1,$E836),AuxFolhas!$A:$E,5,FALSE),"")</f>
        <v>600</v>
      </c>
      <c r="N836">
        <f>IFERROR(VLOOKUP(CONCATENATE($C836,$D836,N$1,$E836),AuxFolhas!$A:$E,5,FALSE),"")</f>
        <v>600</v>
      </c>
      <c r="O836">
        <f>IFERROR(VLOOKUP(CONCATENATE($C836,$D836,O$1,$E836),AuxFolhas!$A:$E,5,FALSE),"")</f>
        <v>600</v>
      </c>
      <c r="P836">
        <f>IFERROR(VLOOKUP(CONCATENATE($C836,$D836,P$1,$E836),AuxFolhas!$A:$E,5,FALSE),"")</f>
        <v>600</v>
      </c>
      <c r="Q836">
        <f>IFERROR(VLOOKUP(CONCATENATE($C836,$D836,Q$1,$E836),AuxFolhas!$A:$E,5,FALSE),"")</f>
        <v>600</v>
      </c>
      <c r="R836">
        <f>IFERROR(VLOOKUP(CONCATENATE($C836,$D836,R$1,$E836),AuxFolhas!$A:$E,5,FALSE),"")</f>
        <v>600</v>
      </c>
      <c r="S836">
        <f>IFERROR(VLOOKUP(CONCATENATE($C836,$D836,S$1,$E836),AuxFolhas!$A:$E,5,FALSE),"")</f>
        <v>600</v>
      </c>
      <c r="T836" t="str">
        <f>IFERROR(VLOOKUP(CONCATENATE($C836,$D836,T$1,$E836),AuxFolhas!$A:$E,5,FALSE),"")</f>
        <v/>
      </c>
      <c r="U836">
        <f t="shared" si="58"/>
        <v>1</v>
      </c>
    </row>
    <row r="837" spans="1:21" hidden="1">
      <c r="A837" t="str">
        <f t="shared" si="55"/>
        <v>30.1-13</v>
      </c>
      <c r="B837">
        <f t="shared" si="56"/>
        <v>13</v>
      </c>
      <c r="C837">
        <v>30</v>
      </c>
      <c r="D837" t="s">
        <v>2191</v>
      </c>
      <c r="E837" t="s">
        <v>1112</v>
      </c>
      <c r="F837" t="s">
        <v>1163</v>
      </c>
      <c r="H837">
        <f t="shared" si="57"/>
        <v>7200</v>
      </c>
      <c r="I837">
        <f>IFERROR(VLOOKUP(CONCATENATE($C837,$D837,I$1,$E837),AuxFolhas!$A:$E,5,FALSE),"")</f>
        <v>600</v>
      </c>
      <c r="J837">
        <f>IFERROR(VLOOKUP(CONCATENATE($C837,$D837,J$1,$E837),AuxFolhas!$A:$E,5,FALSE),"")</f>
        <v>600</v>
      </c>
      <c r="K837">
        <f>IFERROR(VLOOKUP(CONCATENATE($C837,$D837,K$1,$E837),AuxFolhas!$A:$E,5,FALSE),"")</f>
        <v>600</v>
      </c>
      <c r="L837">
        <f>IFERROR(VLOOKUP(CONCATENATE($C837,$D837,L$1,$E837),AuxFolhas!$A:$E,5,FALSE),"")</f>
        <v>600</v>
      </c>
      <c r="M837">
        <f>IFERROR(VLOOKUP(CONCATENATE($C837,$D837,M$1,$E837),AuxFolhas!$A:$E,5,FALSE),"")</f>
        <v>600</v>
      </c>
      <c r="N837">
        <f>IFERROR(VLOOKUP(CONCATENATE($C837,$D837,N$1,$E837),AuxFolhas!$A:$E,5,FALSE),"")</f>
        <v>600</v>
      </c>
      <c r="O837">
        <f>IFERROR(VLOOKUP(CONCATENATE($C837,$D837,O$1,$E837),AuxFolhas!$A:$E,5,FALSE),"")</f>
        <v>600</v>
      </c>
      <c r="P837">
        <f>IFERROR(VLOOKUP(CONCATENATE($C837,$D837,P$1,$E837),AuxFolhas!$A:$E,5,FALSE),"")</f>
        <v>600</v>
      </c>
      <c r="Q837">
        <f>IFERROR(VLOOKUP(CONCATENATE($C837,$D837,Q$1,$E837),AuxFolhas!$A:$E,5,FALSE),"")</f>
        <v>600</v>
      </c>
      <c r="R837">
        <f>IFERROR(VLOOKUP(CONCATENATE($C837,$D837,R$1,$E837),AuxFolhas!$A:$E,5,FALSE),"")</f>
        <v>600</v>
      </c>
      <c r="S837">
        <f>IFERROR(VLOOKUP(CONCATENATE($C837,$D837,S$1,$E837),AuxFolhas!$A:$E,5,FALSE),"")</f>
        <v>600</v>
      </c>
      <c r="T837">
        <f>IFERROR(VLOOKUP(CONCATENATE($C837,$D837,T$1,$E837),AuxFolhas!$A:$E,5,FALSE),"")</f>
        <v>600</v>
      </c>
      <c r="U837">
        <f t="shared" si="58"/>
        <v>1</v>
      </c>
    </row>
    <row r="838" spans="1:21" hidden="1">
      <c r="A838" t="str">
        <f t="shared" si="55"/>
        <v>30.1-14</v>
      </c>
      <c r="B838">
        <f t="shared" si="56"/>
        <v>14</v>
      </c>
      <c r="C838">
        <v>30</v>
      </c>
      <c r="D838" t="s">
        <v>2481</v>
      </c>
      <c r="E838" t="s">
        <v>1112</v>
      </c>
      <c r="F838" t="s">
        <v>1163</v>
      </c>
      <c r="H838">
        <f t="shared" si="57"/>
        <v>6600</v>
      </c>
      <c r="I838" t="str">
        <f>IFERROR(VLOOKUP(CONCATENATE($C838,$D838,I$1,$E838),AuxFolhas!$A:$E,5,FALSE),"")</f>
        <v/>
      </c>
      <c r="J838">
        <f>IFERROR(VLOOKUP(CONCATENATE($C838,$D838,J$1,$E838),AuxFolhas!$A:$E,5,FALSE),"")</f>
        <v>600</v>
      </c>
      <c r="K838">
        <f>IFERROR(VLOOKUP(CONCATENATE($C838,$D838,K$1,$E838),AuxFolhas!$A:$E,5,FALSE),"")</f>
        <v>600</v>
      </c>
      <c r="L838">
        <f>IFERROR(VLOOKUP(CONCATENATE($C838,$D838,L$1,$E838),AuxFolhas!$A:$E,5,FALSE),"")</f>
        <v>600</v>
      </c>
      <c r="M838">
        <f>IFERROR(VLOOKUP(CONCATENATE($C838,$D838,M$1,$E838),AuxFolhas!$A:$E,5,FALSE),"")</f>
        <v>600</v>
      </c>
      <c r="N838">
        <f>IFERROR(VLOOKUP(CONCATENATE($C838,$D838,N$1,$E838),AuxFolhas!$A:$E,5,FALSE),"")</f>
        <v>600</v>
      </c>
      <c r="O838">
        <f>IFERROR(VLOOKUP(CONCATENATE($C838,$D838,O$1,$E838),AuxFolhas!$A:$E,5,FALSE),"")</f>
        <v>600</v>
      </c>
      <c r="P838">
        <f>IFERROR(VLOOKUP(CONCATENATE($C838,$D838,P$1,$E838),AuxFolhas!$A:$E,5,FALSE),"")</f>
        <v>600</v>
      </c>
      <c r="Q838">
        <f>IFERROR(VLOOKUP(CONCATENATE($C838,$D838,Q$1,$E838),AuxFolhas!$A:$E,5,FALSE),"")</f>
        <v>600</v>
      </c>
      <c r="R838">
        <f>IFERROR(VLOOKUP(CONCATENATE($C838,$D838,R$1,$E838),AuxFolhas!$A:$E,5,FALSE),"")</f>
        <v>600</v>
      </c>
      <c r="S838">
        <f>IFERROR(VLOOKUP(CONCATENATE($C838,$D838,S$1,$E838),AuxFolhas!$A:$E,5,FALSE),"")</f>
        <v>600</v>
      </c>
      <c r="T838">
        <f>IFERROR(VLOOKUP(CONCATENATE($C838,$D838,T$1,$E838),AuxFolhas!$A:$E,5,FALSE),"")</f>
        <v>600</v>
      </c>
      <c r="U838">
        <f t="shared" si="58"/>
        <v>1</v>
      </c>
    </row>
    <row r="839" spans="1:21" hidden="1">
      <c r="A839" t="str">
        <f t="shared" si="55"/>
        <v>30.1-15</v>
      </c>
      <c r="B839">
        <f t="shared" si="56"/>
        <v>15</v>
      </c>
      <c r="C839">
        <v>30</v>
      </c>
      <c r="D839" t="s">
        <v>2482</v>
      </c>
      <c r="E839" t="s">
        <v>1112</v>
      </c>
      <c r="F839" t="s">
        <v>1163</v>
      </c>
      <c r="H839">
        <f t="shared" si="57"/>
        <v>6600</v>
      </c>
      <c r="I839" t="str">
        <f>IFERROR(VLOOKUP(CONCATENATE($C839,$D839,I$1,$E839),AuxFolhas!$A:$E,5,FALSE),"")</f>
        <v/>
      </c>
      <c r="J839">
        <f>IFERROR(VLOOKUP(CONCATENATE($C839,$D839,J$1,$E839),AuxFolhas!$A:$E,5,FALSE),"")</f>
        <v>600</v>
      </c>
      <c r="K839">
        <f>IFERROR(VLOOKUP(CONCATENATE($C839,$D839,K$1,$E839),AuxFolhas!$A:$E,5,FALSE),"")</f>
        <v>600</v>
      </c>
      <c r="L839">
        <f>IFERROR(VLOOKUP(CONCATENATE($C839,$D839,L$1,$E839),AuxFolhas!$A:$E,5,FALSE),"")</f>
        <v>600</v>
      </c>
      <c r="M839">
        <f>IFERROR(VLOOKUP(CONCATENATE($C839,$D839,M$1,$E839),AuxFolhas!$A:$E,5,FALSE),"")</f>
        <v>600</v>
      </c>
      <c r="N839">
        <f>IFERROR(VLOOKUP(CONCATENATE($C839,$D839,N$1,$E839),AuxFolhas!$A:$E,5,FALSE),"")</f>
        <v>600</v>
      </c>
      <c r="O839">
        <f>IFERROR(VLOOKUP(CONCATENATE($C839,$D839,O$1,$E839),AuxFolhas!$A:$E,5,FALSE),"")</f>
        <v>600</v>
      </c>
      <c r="P839">
        <f>IFERROR(VLOOKUP(CONCATENATE($C839,$D839,P$1,$E839),AuxFolhas!$A:$E,5,FALSE),"")</f>
        <v>600</v>
      </c>
      <c r="Q839">
        <f>IFERROR(VLOOKUP(CONCATENATE($C839,$D839,Q$1,$E839),AuxFolhas!$A:$E,5,FALSE),"")</f>
        <v>600</v>
      </c>
      <c r="R839">
        <f>IFERROR(VLOOKUP(CONCATENATE($C839,$D839,R$1,$E839),AuxFolhas!$A:$E,5,FALSE),"")</f>
        <v>600</v>
      </c>
      <c r="S839">
        <f>IFERROR(VLOOKUP(CONCATENATE($C839,$D839,S$1,$E839),AuxFolhas!$A:$E,5,FALSE),"")</f>
        <v>600</v>
      </c>
      <c r="T839">
        <f>IFERROR(VLOOKUP(CONCATENATE($C839,$D839,T$1,$E839),AuxFolhas!$A:$E,5,FALSE),"")</f>
        <v>600</v>
      </c>
      <c r="U839">
        <f t="shared" si="58"/>
        <v>1</v>
      </c>
    </row>
    <row r="840" spans="1:21" hidden="1">
      <c r="A840" t="str">
        <f t="shared" si="55"/>
        <v>30.1-16</v>
      </c>
      <c r="B840">
        <f t="shared" si="56"/>
        <v>16</v>
      </c>
      <c r="C840">
        <v>30</v>
      </c>
      <c r="D840" t="s">
        <v>1651</v>
      </c>
      <c r="E840" t="s">
        <v>1112</v>
      </c>
      <c r="F840" t="s">
        <v>1163</v>
      </c>
      <c r="H840">
        <f t="shared" si="57"/>
        <v>7200</v>
      </c>
      <c r="I840">
        <f>IFERROR(VLOOKUP(CONCATENATE($C840,$D840,I$1,$E840),AuxFolhas!$A:$E,5,FALSE),"")</f>
        <v>600</v>
      </c>
      <c r="J840">
        <f>IFERROR(VLOOKUP(CONCATENATE($C840,$D840,J$1,$E840),AuxFolhas!$A:$E,5,FALSE),"")</f>
        <v>600</v>
      </c>
      <c r="K840">
        <f>IFERROR(VLOOKUP(CONCATENATE($C840,$D840,K$1,$E840),AuxFolhas!$A:$E,5,FALSE),"")</f>
        <v>600</v>
      </c>
      <c r="L840">
        <f>IFERROR(VLOOKUP(CONCATENATE($C840,$D840,L$1,$E840),AuxFolhas!$A:$E,5,FALSE),"")</f>
        <v>600</v>
      </c>
      <c r="M840">
        <f>IFERROR(VLOOKUP(CONCATENATE($C840,$D840,M$1,$E840),AuxFolhas!$A:$E,5,FALSE),"")</f>
        <v>600</v>
      </c>
      <c r="N840">
        <f>IFERROR(VLOOKUP(CONCATENATE($C840,$D840,N$1,$E840),AuxFolhas!$A:$E,5,FALSE),"")</f>
        <v>600</v>
      </c>
      <c r="O840">
        <f>IFERROR(VLOOKUP(CONCATENATE($C840,$D840,O$1,$E840),AuxFolhas!$A:$E,5,FALSE),"")</f>
        <v>600</v>
      </c>
      <c r="P840">
        <f>IFERROR(VLOOKUP(CONCATENATE($C840,$D840,P$1,$E840),AuxFolhas!$A:$E,5,FALSE),"")</f>
        <v>600</v>
      </c>
      <c r="Q840">
        <f>IFERROR(VLOOKUP(CONCATENATE($C840,$D840,Q$1,$E840),AuxFolhas!$A:$E,5,FALSE),"")</f>
        <v>600</v>
      </c>
      <c r="R840">
        <f>IFERROR(VLOOKUP(CONCATENATE($C840,$D840,R$1,$E840),AuxFolhas!$A:$E,5,FALSE),"")</f>
        <v>600</v>
      </c>
      <c r="S840">
        <f>IFERROR(VLOOKUP(CONCATENATE($C840,$D840,S$1,$E840),AuxFolhas!$A:$E,5,FALSE),"")</f>
        <v>600</v>
      </c>
      <c r="T840">
        <f>IFERROR(VLOOKUP(CONCATENATE($C840,$D840,T$1,$E840),AuxFolhas!$A:$E,5,FALSE),"")</f>
        <v>600</v>
      </c>
      <c r="U840">
        <f t="shared" si="58"/>
        <v>1</v>
      </c>
    </row>
    <row r="841" spans="1:21" hidden="1">
      <c r="A841" t="str">
        <f t="shared" si="55"/>
        <v>30.1-17</v>
      </c>
      <c r="B841">
        <f t="shared" si="56"/>
        <v>17</v>
      </c>
      <c r="C841">
        <v>30</v>
      </c>
      <c r="D841" t="s">
        <v>1652</v>
      </c>
      <c r="E841" t="s">
        <v>1114</v>
      </c>
      <c r="F841" t="s">
        <v>1163</v>
      </c>
      <c r="H841">
        <f t="shared" si="57"/>
        <v>26760</v>
      </c>
      <c r="I841">
        <f>IFERROR(VLOOKUP(CONCATENATE($C841,$D841,I$1,$E841),AuxFolhas!$A:$E,5,FALSE),"")</f>
        <v>2230</v>
      </c>
      <c r="J841">
        <f>IFERROR(VLOOKUP(CONCATENATE($C841,$D841,J$1,$E841),AuxFolhas!$A:$E,5,FALSE),"")</f>
        <v>2230</v>
      </c>
      <c r="K841">
        <f>IFERROR(VLOOKUP(CONCATENATE($C841,$D841,K$1,$E841),AuxFolhas!$A:$E,5,FALSE),"")</f>
        <v>2230</v>
      </c>
      <c r="L841">
        <f>IFERROR(VLOOKUP(CONCATENATE($C841,$D841,L$1,$E841),AuxFolhas!$A:$E,5,FALSE),"")</f>
        <v>2230</v>
      </c>
      <c r="M841">
        <f>IFERROR(VLOOKUP(CONCATENATE($C841,$D841,M$1,$E841),AuxFolhas!$A:$E,5,FALSE),"")</f>
        <v>2230</v>
      </c>
      <c r="N841">
        <f>IFERROR(VLOOKUP(CONCATENATE($C841,$D841,N$1,$E841),AuxFolhas!$A:$E,5,FALSE),"")</f>
        <v>2230</v>
      </c>
      <c r="O841">
        <f>IFERROR(VLOOKUP(CONCATENATE($C841,$D841,O$1,$E841),AuxFolhas!$A:$E,5,FALSE),"")</f>
        <v>2230</v>
      </c>
      <c r="P841">
        <f>IFERROR(VLOOKUP(CONCATENATE($C841,$D841,P$1,$E841),AuxFolhas!$A:$E,5,FALSE),"")</f>
        <v>2230</v>
      </c>
      <c r="Q841">
        <f>IFERROR(VLOOKUP(CONCATENATE($C841,$D841,Q$1,$E841),AuxFolhas!$A:$E,5,FALSE),"")</f>
        <v>2230</v>
      </c>
      <c r="R841">
        <f>IFERROR(VLOOKUP(CONCATENATE($C841,$D841,R$1,$E841),AuxFolhas!$A:$E,5,FALSE),"")</f>
        <v>2230</v>
      </c>
      <c r="S841">
        <f>IFERROR(VLOOKUP(CONCATENATE($C841,$D841,S$1,$E841),AuxFolhas!$A:$E,5,FALSE),"")</f>
        <v>2230</v>
      </c>
      <c r="T841">
        <f>IFERROR(VLOOKUP(CONCATENATE($C841,$D841,T$1,$E841),AuxFolhas!$A:$E,5,FALSE),"")</f>
        <v>2230</v>
      </c>
      <c r="U841">
        <f t="shared" si="58"/>
        <v>1</v>
      </c>
    </row>
    <row r="842" spans="1:21" hidden="1">
      <c r="A842" t="str">
        <f t="shared" si="55"/>
        <v>30.1-18</v>
      </c>
      <c r="B842">
        <f t="shared" si="56"/>
        <v>18</v>
      </c>
      <c r="C842">
        <v>30</v>
      </c>
      <c r="D842" t="s">
        <v>3285</v>
      </c>
      <c r="E842" t="s">
        <v>1114</v>
      </c>
      <c r="F842" t="s">
        <v>1163</v>
      </c>
      <c r="H842">
        <f t="shared" si="57"/>
        <v>6690</v>
      </c>
      <c r="I842" t="str">
        <f>IFERROR(VLOOKUP(CONCATENATE($C842,$D842,I$1,$E842),AuxFolhas!$A:$E,5,FALSE),"")</f>
        <v/>
      </c>
      <c r="J842" t="str">
        <f>IFERROR(VLOOKUP(CONCATENATE($C842,$D842,J$1,$E842),AuxFolhas!$A:$E,5,FALSE),"")</f>
        <v/>
      </c>
      <c r="K842" t="str">
        <f>IFERROR(VLOOKUP(CONCATENATE($C842,$D842,K$1,$E842),AuxFolhas!$A:$E,5,FALSE),"")</f>
        <v/>
      </c>
      <c r="L842" t="str">
        <f>IFERROR(VLOOKUP(CONCATENATE($C842,$D842,L$1,$E842),AuxFolhas!$A:$E,5,FALSE),"")</f>
        <v/>
      </c>
      <c r="M842" t="str">
        <f>IFERROR(VLOOKUP(CONCATENATE($C842,$D842,M$1,$E842),AuxFolhas!$A:$E,5,FALSE),"")</f>
        <v/>
      </c>
      <c r="N842" t="str">
        <f>IFERROR(VLOOKUP(CONCATENATE($C842,$D842,N$1,$E842),AuxFolhas!$A:$E,5,FALSE),"")</f>
        <v/>
      </c>
      <c r="O842" t="str">
        <f>IFERROR(VLOOKUP(CONCATENATE($C842,$D842,O$1,$E842),AuxFolhas!$A:$E,5,FALSE),"")</f>
        <v/>
      </c>
      <c r="P842" t="str">
        <f>IFERROR(VLOOKUP(CONCATENATE($C842,$D842,P$1,$E842),AuxFolhas!$A:$E,5,FALSE),"")</f>
        <v/>
      </c>
      <c r="Q842" t="str">
        <f>IFERROR(VLOOKUP(CONCATENATE($C842,$D842,Q$1,$E842),AuxFolhas!$A:$E,5,FALSE),"")</f>
        <v/>
      </c>
      <c r="R842">
        <f>IFERROR(VLOOKUP(CONCATENATE($C842,$D842,R$1,$E842),AuxFolhas!$A:$E,5,FALSE),"")</f>
        <v>2230</v>
      </c>
      <c r="S842">
        <f>IFERROR(VLOOKUP(CONCATENATE($C842,$D842,S$1,$E842),AuxFolhas!$A:$E,5,FALSE),"")</f>
        <v>2230</v>
      </c>
      <c r="T842">
        <f>IFERROR(VLOOKUP(CONCATENATE($C842,$D842,T$1,$E842),AuxFolhas!$A:$E,5,FALSE),"")</f>
        <v>2230</v>
      </c>
      <c r="U842">
        <f t="shared" si="58"/>
        <v>1</v>
      </c>
    </row>
    <row r="843" spans="1:21" hidden="1">
      <c r="A843" t="str">
        <f t="shared" si="55"/>
        <v>30.1-19</v>
      </c>
      <c r="B843">
        <f t="shared" si="56"/>
        <v>19</v>
      </c>
      <c r="C843">
        <v>30</v>
      </c>
      <c r="D843" t="s">
        <v>3286</v>
      </c>
      <c r="E843" t="s">
        <v>1114</v>
      </c>
      <c r="F843" t="s">
        <v>1163</v>
      </c>
      <c r="H843">
        <f t="shared" si="57"/>
        <v>6690</v>
      </c>
      <c r="I843" t="str">
        <f>IFERROR(VLOOKUP(CONCATENATE($C843,$D843,I$1,$E843),AuxFolhas!$A:$E,5,FALSE),"")</f>
        <v/>
      </c>
      <c r="J843" t="str">
        <f>IFERROR(VLOOKUP(CONCATENATE($C843,$D843,J$1,$E843),AuxFolhas!$A:$E,5,FALSE),"")</f>
        <v/>
      </c>
      <c r="K843" t="str">
        <f>IFERROR(VLOOKUP(CONCATENATE($C843,$D843,K$1,$E843),AuxFolhas!$A:$E,5,FALSE),"")</f>
        <v/>
      </c>
      <c r="L843" t="str">
        <f>IFERROR(VLOOKUP(CONCATENATE($C843,$D843,L$1,$E843),AuxFolhas!$A:$E,5,FALSE),"")</f>
        <v/>
      </c>
      <c r="M843" t="str">
        <f>IFERROR(VLOOKUP(CONCATENATE($C843,$D843,M$1,$E843),AuxFolhas!$A:$E,5,FALSE),"")</f>
        <v/>
      </c>
      <c r="N843" t="str">
        <f>IFERROR(VLOOKUP(CONCATENATE($C843,$D843,N$1,$E843),AuxFolhas!$A:$E,5,FALSE),"")</f>
        <v/>
      </c>
      <c r="O843" t="str">
        <f>IFERROR(VLOOKUP(CONCATENATE($C843,$D843,O$1,$E843),AuxFolhas!$A:$E,5,FALSE),"")</f>
        <v/>
      </c>
      <c r="P843" t="str">
        <f>IFERROR(VLOOKUP(CONCATENATE($C843,$D843,P$1,$E843),AuxFolhas!$A:$E,5,FALSE),"")</f>
        <v/>
      </c>
      <c r="Q843" t="str">
        <f>IFERROR(VLOOKUP(CONCATENATE($C843,$D843,Q$1,$E843),AuxFolhas!$A:$E,5,FALSE),"")</f>
        <v/>
      </c>
      <c r="R843">
        <f>IFERROR(VLOOKUP(CONCATENATE($C843,$D843,R$1,$E843),AuxFolhas!$A:$E,5,FALSE),"")</f>
        <v>2230</v>
      </c>
      <c r="S843">
        <f>IFERROR(VLOOKUP(CONCATENATE($C843,$D843,S$1,$E843),AuxFolhas!$A:$E,5,FALSE),"")</f>
        <v>2230</v>
      </c>
      <c r="T843">
        <f>IFERROR(VLOOKUP(CONCATENATE($C843,$D843,T$1,$E843),AuxFolhas!$A:$E,5,FALSE),"")</f>
        <v>2230</v>
      </c>
      <c r="U843">
        <f t="shared" si="58"/>
        <v>1</v>
      </c>
    </row>
    <row r="844" spans="1:21" hidden="1">
      <c r="A844" t="str">
        <f t="shared" si="55"/>
        <v>30.1-20</v>
      </c>
      <c r="B844">
        <f t="shared" si="56"/>
        <v>20</v>
      </c>
      <c r="C844">
        <v>30</v>
      </c>
      <c r="D844" t="s">
        <v>1653</v>
      </c>
      <c r="E844" t="s">
        <v>1114</v>
      </c>
      <c r="F844" t="s">
        <v>1163</v>
      </c>
      <c r="H844">
        <f t="shared" si="57"/>
        <v>26760</v>
      </c>
      <c r="I844">
        <f>IFERROR(VLOOKUP(CONCATENATE($C844,$D844,I$1,$E844),AuxFolhas!$A:$E,5,FALSE),"")</f>
        <v>2230</v>
      </c>
      <c r="J844">
        <f>IFERROR(VLOOKUP(CONCATENATE($C844,$D844,J$1,$E844),AuxFolhas!$A:$E,5,FALSE),"")</f>
        <v>2230</v>
      </c>
      <c r="K844">
        <f>IFERROR(VLOOKUP(CONCATENATE($C844,$D844,K$1,$E844),AuxFolhas!$A:$E,5,FALSE),"")</f>
        <v>2230</v>
      </c>
      <c r="L844">
        <f>IFERROR(VLOOKUP(CONCATENATE($C844,$D844,L$1,$E844),AuxFolhas!$A:$E,5,FALSE),"")</f>
        <v>2230</v>
      </c>
      <c r="M844">
        <f>IFERROR(VLOOKUP(CONCATENATE($C844,$D844,M$1,$E844),AuxFolhas!$A:$E,5,FALSE),"")</f>
        <v>2230</v>
      </c>
      <c r="N844">
        <f>IFERROR(VLOOKUP(CONCATENATE($C844,$D844,N$1,$E844),AuxFolhas!$A:$E,5,FALSE),"")</f>
        <v>2230</v>
      </c>
      <c r="O844">
        <f>IFERROR(VLOOKUP(CONCATENATE($C844,$D844,O$1,$E844),AuxFolhas!$A:$E,5,FALSE),"")</f>
        <v>2230</v>
      </c>
      <c r="P844">
        <f>IFERROR(VLOOKUP(CONCATENATE($C844,$D844,P$1,$E844),AuxFolhas!$A:$E,5,FALSE),"")</f>
        <v>2230</v>
      </c>
      <c r="Q844">
        <f>IFERROR(VLOOKUP(CONCATENATE($C844,$D844,Q$1,$E844),AuxFolhas!$A:$E,5,FALSE),"")</f>
        <v>2230</v>
      </c>
      <c r="R844">
        <f>IFERROR(VLOOKUP(CONCATENATE($C844,$D844,R$1,$E844),AuxFolhas!$A:$E,5,FALSE),"")</f>
        <v>2230</v>
      </c>
      <c r="S844">
        <f>IFERROR(VLOOKUP(CONCATENATE($C844,$D844,S$1,$E844),AuxFolhas!$A:$E,5,FALSE),"")</f>
        <v>2230</v>
      </c>
      <c r="T844">
        <f>IFERROR(VLOOKUP(CONCATENATE($C844,$D844,T$1,$E844),AuxFolhas!$A:$E,5,FALSE),"")</f>
        <v>2230</v>
      </c>
      <c r="U844">
        <f t="shared" si="58"/>
        <v>1</v>
      </c>
    </row>
    <row r="845" spans="1:21" hidden="1">
      <c r="A845" t="str">
        <f t="shared" si="55"/>
        <v>30.1-21</v>
      </c>
      <c r="B845">
        <f t="shared" si="56"/>
        <v>21</v>
      </c>
      <c r="C845">
        <v>30</v>
      </c>
      <c r="D845" t="s">
        <v>2192</v>
      </c>
      <c r="E845" t="s">
        <v>1114</v>
      </c>
      <c r="F845" t="s">
        <v>1163</v>
      </c>
      <c r="H845">
        <f t="shared" si="57"/>
        <v>26760</v>
      </c>
      <c r="I845">
        <f>IFERROR(VLOOKUP(CONCATENATE($C845,$D845,I$1,$E845),AuxFolhas!$A:$E,5,FALSE),"")</f>
        <v>2230</v>
      </c>
      <c r="J845">
        <f>IFERROR(VLOOKUP(CONCATENATE($C845,$D845,J$1,$E845),AuxFolhas!$A:$E,5,FALSE),"")</f>
        <v>2230</v>
      </c>
      <c r="K845">
        <f>IFERROR(VLOOKUP(CONCATENATE($C845,$D845,K$1,$E845),AuxFolhas!$A:$E,5,FALSE),"")</f>
        <v>2230</v>
      </c>
      <c r="L845">
        <f>IFERROR(VLOOKUP(CONCATENATE($C845,$D845,L$1,$E845),AuxFolhas!$A:$E,5,FALSE),"")</f>
        <v>2230</v>
      </c>
      <c r="M845">
        <f>IFERROR(VLOOKUP(CONCATENATE($C845,$D845,M$1,$E845),AuxFolhas!$A:$E,5,FALSE),"")</f>
        <v>2230</v>
      </c>
      <c r="N845">
        <f>IFERROR(VLOOKUP(CONCATENATE($C845,$D845,N$1,$E845),AuxFolhas!$A:$E,5,FALSE),"")</f>
        <v>2230</v>
      </c>
      <c r="O845">
        <f>IFERROR(VLOOKUP(CONCATENATE($C845,$D845,O$1,$E845),AuxFolhas!$A:$E,5,FALSE),"")</f>
        <v>2230</v>
      </c>
      <c r="P845">
        <f>IFERROR(VLOOKUP(CONCATENATE($C845,$D845,P$1,$E845),AuxFolhas!$A:$E,5,FALSE),"")</f>
        <v>2230</v>
      </c>
      <c r="Q845">
        <f>IFERROR(VLOOKUP(CONCATENATE($C845,$D845,Q$1,$E845),AuxFolhas!$A:$E,5,FALSE),"")</f>
        <v>2230</v>
      </c>
      <c r="R845">
        <f>IFERROR(VLOOKUP(CONCATENATE($C845,$D845,R$1,$E845),AuxFolhas!$A:$E,5,FALSE),"")</f>
        <v>2230</v>
      </c>
      <c r="S845">
        <f>IFERROR(VLOOKUP(CONCATENATE($C845,$D845,S$1,$E845),AuxFolhas!$A:$E,5,FALSE),"")</f>
        <v>2230</v>
      </c>
      <c r="T845">
        <f>IFERROR(VLOOKUP(CONCATENATE($C845,$D845,T$1,$E845),AuxFolhas!$A:$E,5,FALSE),"")</f>
        <v>2230</v>
      </c>
      <c r="U845">
        <f t="shared" si="58"/>
        <v>1</v>
      </c>
    </row>
    <row r="846" spans="1:21" hidden="1">
      <c r="A846" t="str">
        <f t="shared" si="55"/>
        <v>30.1-22</v>
      </c>
      <c r="B846">
        <f t="shared" si="56"/>
        <v>22</v>
      </c>
      <c r="C846">
        <v>30</v>
      </c>
      <c r="D846" t="s">
        <v>2483</v>
      </c>
      <c r="E846" t="s">
        <v>1114</v>
      </c>
      <c r="F846" t="s">
        <v>1163</v>
      </c>
      <c r="H846">
        <f t="shared" si="57"/>
        <v>22300</v>
      </c>
      <c r="I846" t="str">
        <f>IFERROR(VLOOKUP(CONCATENATE($C846,$D846,I$1,$E846),AuxFolhas!$A:$E,5,FALSE),"")</f>
        <v/>
      </c>
      <c r="J846" t="str">
        <f>IFERROR(VLOOKUP(CONCATENATE($C846,$D846,J$1,$E846),AuxFolhas!$A:$E,5,FALSE),"")</f>
        <v/>
      </c>
      <c r="K846">
        <f>IFERROR(VLOOKUP(CONCATENATE($C846,$D846,K$1,$E846),AuxFolhas!$A:$E,5,FALSE),"")</f>
        <v>2230</v>
      </c>
      <c r="L846">
        <f>IFERROR(VLOOKUP(CONCATENATE($C846,$D846,L$1,$E846),AuxFolhas!$A:$E,5,FALSE),"")</f>
        <v>2230</v>
      </c>
      <c r="M846">
        <f>IFERROR(VLOOKUP(CONCATENATE($C846,$D846,M$1,$E846),AuxFolhas!$A:$E,5,FALSE),"")</f>
        <v>2230</v>
      </c>
      <c r="N846">
        <f>IFERROR(VLOOKUP(CONCATENATE($C846,$D846,N$1,$E846),AuxFolhas!$A:$E,5,FALSE),"")</f>
        <v>2230</v>
      </c>
      <c r="O846">
        <f>IFERROR(VLOOKUP(CONCATENATE($C846,$D846,O$1,$E846),AuxFolhas!$A:$E,5,FALSE),"")</f>
        <v>2230</v>
      </c>
      <c r="P846">
        <f>IFERROR(VLOOKUP(CONCATENATE($C846,$D846,P$1,$E846),AuxFolhas!$A:$E,5,FALSE),"")</f>
        <v>2230</v>
      </c>
      <c r="Q846">
        <f>IFERROR(VLOOKUP(CONCATENATE($C846,$D846,Q$1,$E846),AuxFolhas!$A:$E,5,FALSE),"")</f>
        <v>2230</v>
      </c>
      <c r="R846">
        <f>IFERROR(VLOOKUP(CONCATENATE($C846,$D846,R$1,$E846),AuxFolhas!$A:$E,5,FALSE),"")</f>
        <v>2230</v>
      </c>
      <c r="S846">
        <f>IFERROR(VLOOKUP(CONCATENATE($C846,$D846,S$1,$E846),AuxFolhas!$A:$E,5,FALSE),"")</f>
        <v>2230</v>
      </c>
      <c r="T846">
        <f>IFERROR(VLOOKUP(CONCATENATE($C846,$D846,T$1,$E846),AuxFolhas!$A:$E,5,FALSE),"")</f>
        <v>2230</v>
      </c>
      <c r="U846">
        <f t="shared" si="58"/>
        <v>1</v>
      </c>
    </row>
    <row r="847" spans="1:21" hidden="1">
      <c r="A847" t="str">
        <f t="shared" si="55"/>
        <v>30.1-23</v>
      </c>
      <c r="B847">
        <f t="shared" si="56"/>
        <v>23</v>
      </c>
      <c r="C847">
        <v>30</v>
      </c>
      <c r="D847" t="s">
        <v>1645</v>
      </c>
      <c r="E847" t="s">
        <v>1162</v>
      </c>
      <c r="F847" t="s">
        <v>1163</v>
      </c>
      <c r="H847">
        <f t="shared" si="57"/>
        <v>39360</v>
      </c>
      <c r="I847">
        <f>IFERROR(VLOOKUP(CONCATENATE($C847,$D847,I$1,$E847),AuxFolhas!$A:$E,5,FALSE),"")</f>
        <v>3280</v>
      </c>
      <c r="J847">
        <f>IFERROR(VLOOKUP(CONCATENATE($C847,$D847,J$1,$E847),AuxFolhas!$A:$E,5,FALSE),"")</f>
        <v>3280</v>
      </c>
      <c r="K847">
        <f>IFERROR(VLOOKUP(CONCATENATE($C847,$D847,K$1,$E847),AuxFolhas!$A:$E,5,FALSE),"")</f>
        <v>3280</v>
      </c>
      <c r="L847">
        <f>IFERROR(VLOOKUP(CONCATENATE($C847,$D847,L$1,$E847),AuxFolhas!$A:$E,5,FALSE),"")</f>
        <v>3280</v>
      </c>
      <c r="M847">
        <f>IFERROR(VLOOKUP(CONCATENATE($C847,$D847,M$1,$E847),AuxFolhas!$A:$E,5,FALSE),"")</f>
        <v>3280</v>
      </c>
      <c r="N847">
        <f>IFERROR(VLOOKUP(CONCATENATE($C847,$D847,N$1,$E847),AuxFolhas!$A:$E,5,FALSE),"")</f>
        <v>3280</v>
      </c>
      <c r="O847">
        <f>IFERROR(VLOOKUP(CONCATENATE($C847,$D847,O$1,$E847),AuxFolhas!$A:$E,5,FALSE),"")</f>
        <v>3280</v>
      </c>
      <c r="P847">
        <f>IFERROR(VLOOKUP(CONCATENATE($C847,$D847,P$1,$E847),AuxFolhas!$A:$E,5,FALSE),"")</f>
        <v>3280</v>
      </c>
      <c r="Q847">
        <f>IFERROR(VLOOKUP(CONCATENATE($C847,$D847,Q$1,$E847),AuxFolhas!$A:$E,5,FALSE),"")</f>
        <v>3280</v>
      </c>
      <c r="R847">
        <f>IFERROR(VLOOKUP(CONCATENATE($C847,$D847,R$1,$E847),AuxFolhas!$A:$E,5,FALSE),"")</f>
        <v>3280</v>
      </c>
      <c r="S847">
        <f>IFERROR(VLOOKUP(CONCATENATE($C847,$D847,S$1,$E847),AuxFolhas!$A:$E,5,FALSE),"")</f>
        <v>3280</v>
      </c>
      <c r="T847">
        <f>IFERROR(VLOOKUP(CONCATENATE($C847,$D847,T$1,$E847),AuxFolhas!$A:$E,5,FALSE),"")</f>
        <v>3280</v>
      </c>
      <c r="U847">
        <f t="shared" si="58"/>
        <v>1</v>
      </c>
    </row>
    <row r="848" spans="1:21" hidden="1">
      <c r="A848" t="str">
        <f t="shared" si="55"/>
        <v>30.1-24</v>
      </c>
      <c r="B848">
        <f t="shared" si="56"/>
        <v>24</v>
      </c>
      <c r="C848">
        <v>30</v>
      </c>
      <c r="D848" t="s">
        <v>2472</v>
      </c>
      <c r="E848" t="s">
        <v>1162</v>
      </c>
      <c r="F848" t="s">
        <v>1163</v>
      </c>
      <c r="H848">
        <f t="shared" si="57"/>
        <v>32800</v>
      </c>
      <c r="I848" t="str">
        <f>IFERROR(VLOOKUP(CONCATENATE($C848,$D848,I$1,$E848),AuxFolhas!$A:$E,5,FALSE),"")</f>
        <v/>
      </c>
      <c r="J848" t="str">
        <f>IFERROR(VLOOKUP(CONCATENATE($C848,$D848,J$1,$E848),AuxFolhas!$A:$E,5,FALSE),"")</f>
        <v/>
      </c>
      <c r="K848">
        <f>IFERROR(VLOOKUP(CONCATENATE($C848,$D848,K$1,$E848),AuxFolhas!$A:$E,5,FALSE),"")</f>
        <v>3280</v>
      </c>
      <c r="L848">
        <f>IFERROR(VLOOKUP(CONCATENATE($C848,$D848,L$1,$E848),AuxFolhas!$A:$E,5,FALSE),"")</f>
        <v>3280</v>
      </c>
      <c r="M848">
        <f>IFERROR(VLOOKUP(CONCATENATE($C848,$D848,M$1,$E848),AuxFolhas!$A:$E,5,FALSE),"")</f>
        <v>3280</v>
      </c>
      <c r="N848">
        <f>IFERROR(VLOOKUP(CONCATENATE($C848,$D848,N$1,$E848),AuxFolhas!$A:$E,5,FALSE),"")</f>
        <v>3280</v>
      </c>
      <c r="O848">
        <f>IFERROR(VLOOKUP(CONCATENATE($C848,$D848,O$1,$E848),AuxFolhas!$A:$E,5,FALSE),"")</f>
        <v>3280</v>
      </c>
      <c r="P848">
        <f>IFERROR(VLOOKUP(CONCATENATE($C848,$D848,P$1,$E848),AuxFolhas!$A:$E,5,FALSE),"")</f>
        <v>3280</v>
      </c>
      <c r="Q848">
        <f>IFERROR(VLOOKUP(CONCATENATE($C848,$D848,Q$1,$E848),AuxFolhas!$A:$E,5,FALSE),"")</f>
        <v>3280</v>
      </c>
      <c r="R848">
        <f>IFERROR(VLOOKUP(CONCATENATE($C848,$D848,R$1,$E848),AuxFolhas!$A:$E,5,FALSE),"")</f>
        <v>3280</v>
      </c>
      <c r="S848">
        <f>IFERROR(VLOOKUP(CONCATENATE($C848,$D848,S$1,$E848),AuxFolhas!$A:$E,5,FALSE),"")</f>
        <v>3280</v>
      </c>
      <c r="T848">
        <f>IFERROR(VLOOKUP(CONCATENATE($C848,$D848,T$1,$E848),AuxFolhas!$A:$E,5,FALSE),"")</f>
        <v>3280</v>
      </c>
      <c r="U848">
        <f t="shared" si="58"/>
        <v>1</v>
      </c>
    </row>
    <row r="849" spans="1:21" hidden="1">
      <c r="A849" t="str">
        <f t="shared" si="55"/>
        <v>30.1-25</v>
      </c>
      <c r="B849">
        <f t="shared" si="56"/>
        <v>25</v>
      </c>
      <c r="C849">
        <v>30</v>
      </c>
      <c r="D849" t="s">
        <v>2473</v>
      </c>
      <c r="E849" t="s">
        <v>1162</v>
      </c>
      <c r="F849" t="s">
        <v>1163</v>
      </c>
      <c r="H849">
        <f t="shared" si="57"/>
        <v>32800</v>
      </c>
      <c r="I849" t="str">
        <f>IFERROR(VLOOKUP(CONCATENATE($C849,$D849,I$1,$E849),AuxFolhas!$A:$E,5,FALSE),"")</f>
        <v/>
      </c>
      <c r="J849" t="str">
        <f>IFERROR(VLOOKUP(CONCATENATE($C849,$D849,J$1,$E849),AuxFolhas!$A:$E,5,FALSE),"")</f>
        <v/>
      </c>
      <c r="K849">
        <f>IFERROR(VLOOKUP(CONCATENATE($C849,$D849,K$1,$E849),AuxFolhas!$A:$E,5,FALSE),"")</f>
        <v>3280</v>
      </c>
      <c r="L849">
        <f>IFERROR(VLOOKUP(CONCATENATE($C849,$D849,L$1,$E849),AuxFolhas!$A:$E,5,FALSE),"")</f>
        <v>3280</v>
      </c>
      <c r="M849">
        <f>IFERROR(VLOOKUP(CONCATENATE($C849,$D849,M$1,$E849),AuxFolhas!$A:$E,5,FALSE),"")</f>
        <v>3280</v>
      </c>
      <c r="N849">
        <f>IFERROR(VLOOKUP(CONCATENATE($C849,$D849,N$1,$E849),AuxFolhas!$A:$E,5,FALSE),"")</f>
        <v>3280</v>
      </c>
      <c r="O849">
        <f>IFERROR(VLOOKUP(CONCATENATE($C849,$D849,O$1,$E849),AuxFolhas!$A:$E,5,FALSE),"")</f>
        <v>3280</v>
      </c>
      <c r="P849">
        <f>IFERROR(VLOOKUP(CONCATENATE($C849,$D849,P$1,$E849),AuxFolhas!$A:$E,5,FALSE),"")</f>
        <v>3280</v>
      </c>
      <c r="Q849">
        <f>IFERROR(VLOOKUP(CONCATENATE($C849,$D849,Q$1,$E849),AuxFolhas!$A:$E,5,FALSE),"")</f>
        <v>3280</v>
      </c>
      <c r="R849">
        <f>IFERROR(VLOOKUP(CONCATENATE($C849,$D849,R$1,$E849),AuxFolhas!$A:$E,5,FALSE),"")</f>
        <v>3280</v>
      </c>
      <c r="S849">
        <f>IFERROR(VLOOKUP(CONCATENATE($C849,$D849,S$1,$E849),AuxFolhas!$A:$E,5,FALSE),"")</f>
        <v>3280</v>
      </c>
      <c r="T849">
        <f>IFERROR(VLOOKUP(CONCATENATE($C849,$D849,T$1,$E849),AuxFolhas!$A:$E,5,FALSE),"")</f>
        <v>3280</v>
      </c>
      <c r="U849">
        <f t="shared" si="58"/>
        <v>1</v>
      </c>
    </row>
    <row r="850" spans="1:21" hidden="1">
      <c r="A850" t="str">
        <f t="shared" si="55"/>
        <v>30.1-26</v>
      </c>
      <c r="B850">
        <f t="shared" si="56"/>
        <v>26</v>
      </c>
      <c r="C850">
        <v>30</v>
      </c>
      <c r="D850" t="s">
        <v>1654</v>
      </c>
      <c r="E850" t="s">
        <v>1165</v>
      </c>
      <c r="F850" t="s">
        <v>1163</v>
      </c>
      <c r="H850">
        <f t="shared" si="57"/>
        <v>61100</v>
      </c>
      <c r="I850">
        <f>IFERROR(VLOOKUP(CONCATENATE($C850,$D850,I$1,$E850),AuxFolhas!$A:$E,5,FALSE),"")</f>
        <v>6110</v>
      </c>
      <c r="J850">
        <f>IFERROR(VLOOKUP(CONCATENATE($C850,$D850,J$1,$E850),AuxFolhas!$A:$E,5,FALSE),"")</f>
        <v>6110</v>
      </c>
      <c r="K850">
        <f>IFERROR(VLOOKUP(CONCATENATE($C850,$D850,K$1,$E850),AuxFolhas!$A:$E,5,FALSE),"")</f>
        <v>6110</v>
      </c>
      <c r="L850">
        <f>IFERROR(VLOOKUP(CONCATENATE($C850,$D850,L$1,$E850),AuxFolhas!$A:$E,5,FALSE),"")</f>
        <v>6110</v>
      </c>
      <c r="M850" t="str">
        <f>IFERROR(VLOOKUP(CONCATENATE($C850,$D850,M$1,$E850),AuxFolhas!$A:$E,5,FALSE),"")</f>
        <v/>
      </c>
      <c r="N850" t="str">
        <f>IFERROR(VLOOKUP(CONCATENATE($C850,$D850,N$1,$E850),AuxFolhas!$A:$E,5,FALSE),"")</f>
        <v/>
      </c>
      <c r="O850">
        <f>IFERROR(VLOOKUP(CONCATENATE($C850,$D850,O$1,$E850),AuxFolhas!$A:$E,5,FALSE),"")</f>
        <v>6110</v>
      </c>
      <c r="P850">
        <f>IFERROR(VLOOKUP(CONCATENATE($C850,$D850,P$1,$E850),AuxFolhas!$A:$E,5,FALSE),"")</f>
        <v>6110</v>
      </c>
      <c r="Q850">
        <f>IFERROR(VLOOKUP(CONCATENATE($C850,$D850,Q$1,$E850),AuxFolhas!$A:$E,5,FALSE),"")</f>
        <v>6110</v>
      </c>
      <c r="R850">
        <f>IFERROR(VLOOKUP(CONCATENATE($C850,$D850,R$1,$E850),AuxFolhas!$A:$E,5,FALSE),"")</f>
        <v>6110</v>
      </c>
      <c r="S850">
        <f>IFERROR(VLOOKUP(CONCATENATE($C850,$D850,S$1,$E850),AuxFolhas!$A:$E,5,FALSE),"")</f>
        <v>6110</v>
      </c>
      <c r="T850">
        <f>IFERROR(VLOOKUP(CONCATENATE($C850,$D850,T$1,$E850),AuxFolhas!$A:$E,5,FALSE),"")</f>
        <v>6110</v>
      </c>
      <c r="U850">
        <f t="shared" si="58"/>
        <v>1</v>
      </c>
    </row>
    <row r="851" spans="1:21" hidden="1">
      <c r="A851" t="str">
        <f t="shared" si="55"/>
        <v>30.1-27</v>
      </c>
      <c r="B851">
        <f t="shared" si="56"/>
        <v>27</v>
      </c>
      <c r="C851">
        <v>30</v>
      </c>
      <c r="D851" t="s">
        <v>1644</v>
      </c>
      <c r="E851" t="s">
        <v>1117</v>
      </c>
      <c r="F851" t="s">
        <v>1159</v>
      </c>
      <c r="H851">
        <f t="shared" si="57"/>
        <v>9840</v>
      </c>
      <c r="I851">
        <f>IFERROR(VLOOKUP(CONCATENATE($C851,$D851,I$1,$E851),AuxFolhas!$A:$E,5,FALSE),"")</f>
        <v>820</v>
      </c>
      <c r="J851">
        <f>IFERROR(VLOOKUP(CONCATENATE($C851,$D851,J$1,$E851),AuxFolhas!$A:$E,5,FALSE),"")</f>
        <v>820</v>
      </c>
      <c r="K851">
        <f>IFERROR(VLOOKUP(CONCATENATE($C851,$D851,K$1,$E851),AuxFolhas!$A:$E,5,FALSE),"")</f>
        <v>820</v>
      </c>
      <c r="L851">
        <f>IFERROR(VLOOKUP(CONCATENATE($C851,$D851,L$1,$E851),AuxFolhas!$A:$E,5,FALSE),"")</f>
        <v>820</v>
      </c>
      <c r="M851">
        <f>IFERROR(VLOOKUP(CONCATENATE($C851,$D851,M$1,$E851),AuxFolhas!$A:$E,5,FALSE),"")</f>
        <v>820</v>
      </c>
      <c r="N851">
        <f>IFERROR(VLOOKUP(CONCATENATE($C851,$D851,N$1,$E851),AuxFolhas!$A:$E,5,FALSE),"")</f>
        <v>820</v>
      </c>
      <c r="O851">
        <f>IFERROR(VLOOKUP(CONCATENATE($C851,$D851,O$1,$E851),AuxFolhas!$A:$E,5,FALSE),"")</f>
        <v>820</v>
      </c>
      <c r="P851">
        <f>IFERROR(VLOOKUP(CONCATENATE($C851,$D851,P$1,$E851),AuxFolhas!$A:$E,5,FALSE),"")</f>
        <v>820</v>
      </c>
      <c r="Q851">
        <f>IFERROR(VLOOKUP(CONCATENATE($C851,$D851,Q$1,$E851),AuxFolhas!$A:$E,5,FALSE),"")</f>
        <v>820</v>
      </c>
      <c r="R851">
        <f>IFERROR(VLOOKUP(CONCATENATE($C851,$D851,R$1,$E851),AuxFolhas!$A:$E,5,FALSE),"")</f>
        <v>820</v>
      </c>
      <c r="S851">
        <f>IFERROR(VLOOKUP(CONCATENATE($C851,$D851,S$1,$E851),AuxFolhas!$A:$E,5,FALSE),"")</f>
        <v>820</v>
      </c>
      <c r="T851">
        <f>IFERROR(VLOOKUP(CONCATENATE($C851,$D851,T$1,$E851),AuxFolhas!$A:$E,5,FALSE),"")</f>
        <v>820</v>
      </c>
      <c r="U851">
        <f t="shared" si="58"/>
        <v>1</v>
      </c>
    </row>
    <row r="852" spans="1:21" hidden="1">
      <c r="A852" t="str">
        <f t="shared" si="55"/>
        <v>30.1-28</v>
      </c>
      <c r="B852">
        <f t="shared" si="56"/>
        <v>28</v>
      </c>
      <c r="C852">
        <v>30</v>
      </c>
      <c r="D852" t="s">
        <v>2708</v>
      </c>
      <c r="E852" t="s">
        <v>1115</v>
      </c>
      <c r="F852" t="s">
        <v>1159</v>
      </c>
      <c r="H852">
        <f t="shared" si="57"/>
        <v>93000</v>
      </c>
      <c r="I852">
        <f>IFERROR(VLOOKUP(CONCATENATE($C852,$D852,I$1,$E852),AuxFolhas!$A:$E,5,FALSE),"")</f>
        <v>7750</v>
      </c>
      <c r="J852">
        <f>IFERROR(VLOOKUP(CONCATENATE($C852,$D852,J$1,$E852),AuxFolhas!$A:$E,5,FALSE),"")</f>
        <v>7750</v>
      </c>
      <c r="K852">
        <f>IFERROR(VLOOKUP(CONCATENATE($C852,$D852,K$1,$E852),AuxFolhas!$A:$E,5,FALSE),"")</f>
        <v>7750</v>
      </c>
      <c r="L852">
        <f>IFERROR(VLOOKUP(CONCATENATE($C852,$D852,L$1,$E852),AuxFolhas!$A:$E,5,FALSE),"")</f>
        <v>7750</v>
      </c>
      <c r="M852">
        <f>IFERROR(VLOOKUP(CONCATENATE($C852,$D852,M$1,$E852),AuxFolhas!$A:$E,5,FALSE),"")</f>
        <v>7750</v>
      </c>
      <c r="N852">
        <f>IFERROR(VLOOKUP(CONCATENATE($C852,$D852,N$1,$E852),AuxFolhas!$A:$E,5,FALSE),"")</f>
        <v>7750</v>
      </c>
      <c r="O852">
        <f>IFERROR(VLOOKUP(CONCATENATE($C852,$D852,O$1,$E852),AuxFolhas!$A:$E,5,FALSE),"")</f>
        <v>7750</v>
      </c>
      <c r="P852">
        <f>IFERROR(VLOOKUP(CONCATENATE($C852,$D852,P$1,$E852),AuxFolhas!$A:$E,5,FALSE),"")</f>
        <v>7750</v>
      </c>
      <c r="Q852">
        <f>IFERROR(VLOOKUP(CONCATENATE($C852,$D852,Q$1,$E852),AuxFolhas!$A:$E,5,FALSE),"")</f>
        <v>7750</v>
      </c>
      <c r="R852">
        <f>IFERROR(VLOOKUP(CONCATENATE($C852,$D852,R$1,$E852),AuxFolhas!$A:$E,5,FALSE),"")</f>
        <v>7750</v>
      </c>
      <c r="S852">
        <f>IFERROR(VLOOKUP(CONCATENATE($C852,$D852,S$1,$E852),AuxFolhas!$A:$E,5,FALSE),"")</f>
        <v>7750</v>
      </c>
      <c r="T852">
        <f>IFERROR(VLOOKUP(CONCATENATE($C852,$D852,T$1,$E852),AuxFolhas!$A:$E,5,FALSE),"")</f>
        <v>7750</v>
      </c>
      <c r="U852">
        <f t="shared" si="58"/>
        <v>1</v>
      </c>
    </row>
    <row r="853" spans="1:21">
      <c r="A853" t="str">
        <f t="shared" si="55"/>
        <v>30.1-29</v>
      </c>
      <c r="B853">
        <f t="shared" si="56"/>
        <v>29</v>
      </c>
      <c r="C853">
        <v>30</v>
      </c>
      <c r="D853" t="s">
        <v>2695</v>
      </c>
      <c r="E853" t="s">
        <v>1113</v>
      </c>
      <c r="F853" t="s">
        <v>1159</v>
      </c>
      <c r="H853">
        <f t="shared" si="57"/>
        <v>33600</v>
      </c>
      <c r="I853">
        <f>IFERROR(VLOOKUP(CONCATENATE($C853,$D853,I$1,$E853),AuxFolhas!$A:$E,5,FALSE),"")</f>
        <v>2800</v>
      </c>
      <c r="J853">
        <f>IFERROR(VLOOKUP(CONCATENATE($C853,$D853,J$1,$E853),AuxFolhas!$A:$E,5,FALSE),"")</f>
        <v>2800</v>
      </c>
      <c r="K853">
        <f>IFERROR(VLOOKUP(CONCATENATE($C853,$D853,K$1,$E853),AuxFolhas!$A:$E,5,FALSE),"")</f>
        <v>2800</v>
      </c>
      <c r="L853">
        <f>IFERROR(VLOOKUP(CONCATENATE($C853,$D853,L$1,$E853),AuxFolhas!$A:$E,5,FALSE),"")</f>
        <v>2800</v>
      </c>
      <c r="M853">
        <f>IFERROR(VLOOKUP(CONCATENATE($C853,$D853,M$1,$E853),AuxFolhas!$A:$E,5,FALSE),"")</f>
        <v>2800</v>
      </c>
      <c r="N853">
        <f>IFERROR(VLOOKUP(CONCATENATE($C853,$D853,N$1,$E853),AuxFolhas!$A:$E,5,FALSE),"")</f>
        <v>2800</v>
      </c>
      <c r="O853">
        <f>IFERROR(VLOOKUP(CONCATENATE($C853,$D853,O$1,$E853),AuxFolhas!$A:$E,5,FALSE),"")</f>
        <v>2800</v>
      </c>
      <c r="P853">
        <f>IFERROR(VLOOKUP(CONCATENATE($C853,$D853,P$1,$E853),AuxFolhas!$A:$E,5,FALSE),"")</f>
        <v>2800</v>
      </c>
      <c r="Q853">
        <f>IFERROR(VLOOKUP(CONCATENATE($C853,$D853,Q$1,$E853),AuxFolhas!$A:$E,5,FALSE),"")</f>
        <v>2800</v>
      </c>
      <c r="R853">
        <f>IFERROR(VLOOKUP(CONCATENATE($C853,$D853,R$1,$E853),AuxFolhas!$A:$E,5,FALSE),"")</f>
        <v>2800</v>
      </c>
      <c r="S853">
        <f>IFERROR(VLOOKUP(CONCATENATE($C853,$D853,S$1,$E853),AuxFolhas!$A:$E,5,FALSE),"")</f>
        <v>2800</v>
      </c>
      <c r="T853">
        <f>IFERROR(VLOOKUP(CONCATENATE($C853,$D853,T$1,$E853),AuxFolhas!$A:$E,5,FALSE),"")</f>
        <v>2800</v>
      </c>
      <c r="U853">
        <f t="shared" si="58"/>
        <v>1</v>
      </c>
    </row>
    <row r="854" spans="1:21" hidden="1">
      <c r="A854" t="str">
        <f t="shared" si="55"/>
        <v>31.1-1</v>
      </c>
      <c r="B854">
        <f t="shared" si="56"/>
        <v>1</v>
      </c>
      <c r="C854">
        <v>31</v>
      </c>
      <c r="D854" t="s">
        <v>3729</v>
      </c>
      <c r="E854" t="s">
        <v>1112</v>
      </c>
      <c r="F854" t="s">
        <v>1163</v>
      </c>
      <c r="H854">
        <f t="shared" si="57"/>
        <v>1200</v>
      </c>
      <c r="I854" t="str">
        <f>IFERROR(VLOOKUP(CONCATENATE($C854,$D854,I$1,$E854),AuxFolhas!$A:$E,5,FALSE),"")</f>
        <v/>
      </c>
      <c r="J854" t="str">
        <f>IFERROR(VLOOKUP(CONCATENATE($C854,$D854,J$1,$E854),AuxFolhas!$A:$E,5,FALSE),"")</f>
        <v/>
      </c>
      <c r="K854" t="str">
        <f>IFERROR(VLOOKUP(CONCATENATE($C854,$D854,K$1,$E854),AuxFolhas!$A:$E,5,FALSE),"")</f>
        <v/>
      </c>
      <c r="L854" t="str">
        <f>IFERROR(VLOOKUP(CONCATENATE($C854,$D854,L$1,$E854),AuxFolhas!$A:$E,5,FALSE),"")</f>
        <v/>
      </c>
      <c r="M854" t="str">
        <f>IFERROR(VLOOKUP(CONCATENATE($C854,$D854,M$1,$E854),AuxFolhas!$A:$E,5,FALSE),"")</f>
        <v/>
      </c>
      <c r="N854" t="str">
        <f>IFERROR(VLOOKUP(CONCATENATE($C854,$D854,N$1,$E854),AuxFolhas!$A:$E,5,FALSE),"")</f>
        <v/>
      </c>
      <c r="O854" t="str">
        <f>IFERROR(VLOOKUP(CONCATENATE($C854,$D854,O$1,$E854),AuxFolhas!$A:$E,5,FALSE),"")</f>
        <v/>
      </c>
      <c r="P854" t="str">
        <f>IFERROR(VLOOKUP(CONCATENATE($C854,$D854,P$1,$E854),AuxFolhas!$A:$E,5,FALSE),"")</f>
        <v/>
      </c>
      <c r="Q854" t="str">
        <f>IFERROR(VLOOKUP(CONCATENATE($C854,$D854,Q$1,$E854),AuxFolhas!$A:$E,5,FALSE),"")</f>
        <v/>
      </c>
      <c r="R854" t="str">
        <f>IFERROR(VLOOKUP(CONCATENATE($C854,$D854,R$1,$E854),AuxFolhas!$A:$E,5,FALSE),"")</f>
        <v/>
      </c>
      <c r="S854">
        <f>IFERROR(VLOOKUP(CONCATENATE($C854,$D854,S$1,$E854),AuxFolhas!$A:$E,5,FALSE),"")</f>
        <v>600</v>
      </c>
      <c r="T854">
        <f>IFERROR(VLOOKUP(CONCATENATE($C854,$D854,T$1,$E854),AuxFolhas!$A:$E,5,FALSE),"")</f>
        <v>600</v>
      </c>
      <c r="U854">
        <f t="shared" si="58"/>
        <v>1</v>
      </c>
    </row>
    <row r="855" spans="1:21" hidden="1">
      <c r="A855" t="str">
        <f t="shared" si="55"/>
        <v>31.1-2</v>
      </c>
      <c r="B855">
        <f t="shared" si="56"/>
        <v>2</v>
      </c>
      <c r="C855">
        <v>31</v>
      </c>
      <c r="D855" t="s">
        <v>3730</v>
      </c>
      <c r="E855" t="s">
        <v>1112</v>
      </c>
      <c r="F855" t="s">
        <v>1163</v>
      </c>
      <c r="H855">
        <f t="shared" si="57"/>
        <v>1200</v>
      </c>
      <c r="I855" t="str">
        <f>IFERROR(VLOOKUP(CONCATENATE($C855,$D855,I$1,$E855),AuxFolhas!$A:$E,5,FALSE),"")</f>
        <v/>
      </c>
      <c r="J855" t="str">
        <f>IFERROR(VLOOKUP(CONCATENATE($C855,$D855,J$1,$E855),AuxFolhas!$A:$E,5,FALSE),"")</f>
        <v/>
      </c>
      <c r="K855" t="str">
        <f>IFERROR(VLOOKUP(CONCATENATE($C855,$D855,K$1,$E855),AuxFolhas!$A:$E,5,FALSE),"")</f>
        <v/>
      </c>
      <c r="L855" t="str">
        <f>IFERROR(VLOOKUP(CONCATENATE($C855,$D855,L$1,$E855),AuxFolhas!$A:$E,5,FALSE),"")</f>
        <v/>
      </c>
      <c r="M855" t="str">
        <f>IFERROR(VLOOKUP(CONCATENATE($C855,$D855,M$1,$E855),AuxFolhas!$A:$E,5,FALSE),"")</f>
        <v/>
      </c>
      <c r="N855" t="str">
        <f>IFERROR(VLOOKUP(CONCATENATE($C855,$D855,N$1,$E855),AuxFolhas!$A:$E,5,FALSE),"")</f>
        <v/>
      </c>
      <c r="O855" t="str">
        <f>IFERROR(VLOOKUP(CONCATENATE($C855,$D855,O$1,$E855),AuxFolhas!$A:$E,5,FALSE),"")</f>
        <v/>
      </c>
      <c r="P855" t="str">
        <f>IFERROR(VLOOKUP(CONCATENATE($C855,$D855,P$1,$E855),AuxFolhas!$A:$E,5,FALSE),"")</f>
        <v/>
      </c>
      <c r="Q855" t="str">
        <f>IFERROR(VLOOKUP(CONCATENATE($C855,$D855,Q$1,$E855),AuxFolhas!$A:$E,5,FALSE),"")</f>
        <v/>
      </c>
      <c r="R855" t="str">
        <f>IFERROR(VLOOKUP(CONCATENATE($C855,$D855,R$1,$E855),AuxFolhas!$A:$E,5,FALSE),"")</f>
        <v/>
      </c>
      <c r="S855">
        <f>IFERROR(VLOOKUP(CONCATENATE($C855,$D855,S$1,$E855),AuxFolhas!$A:$E,5,FALSE),"")</f>
        <v>600</v>
      </c>
      <c r="T855">
        <f>IFERROR(VLOOKUP(CONCATENATE($C855,$D855,T$1,$E855),AuxFolhas!$A:$E,5,FALSE),"")</f>
        <v>600</v>
      </c>
      <c r="U855">
        <f t="shared" si="58"/>
        <v>1</v>
      </c>
    </row>
    <row r="856" spans="1:21" hidden="1">
      <c r="A856" t="str">
        <f t="shared" si="55"/>
        <v>31.1-3</v>
      </c>
      <c r="B856">
        <f t="shared" si="56"/>
        <v>3</v>
      </c>
      <c r="C856">
        <v>31</v>
      </c>
      <c r="D856" t="s">
        <v>1658</v>
      </c>
      <c r="E856" t="s">
        <v>1112</v>
      </c>
      <c r="F856" t="s">
        <v>1163</v>
      </c>
      <c r="H856">
        <f t="shared" si="57"/>
        <v>7200</v>
      </c>
      <c r="I856">
        <f>IFERROR(VLOOKUP(CONCATENATE($C856,$D856,I$1,$E856),AuxFolhas!$A:$E,5,FALSE),"")</f>
        <v>600</v>
      </c>
      <c r="J856">
        <f>IFERROR(VLOOKUP(CONCATENATE($C856,$D856,J$1,$E856),AuxFolhas!$A:$E,5,FALSE),"")</f>
        <v>600</v>
      </c>
      <c r="K856">
        <f>IFERROR(VLOOKUP(CONCATENATE($C856,$D856,K$1,$E856),AuxFolhas!$A:$E,5,FALSE),"")</f>
        <v>600</v>
      </c>
      <c r="L856">
        <f>IFERROR(VLOOKUP(CONCATENATE($C856,$D856,L$1,$E856),AuxFolhas!$A:$E,5,FALSE),"")</f>
        <v>600</v>
      </c>
      <c r="M856">
        <f>IFERROR(VLOOKUP(CONCATENATE($C856,$D856,M$1,$E856),AuxFolhas!$A:$E,5,FALSE),"")</f>
        <v>600</v>
      </c>
      <c r="N856">
        <f>IFERROR(VLOOKUP(CONCATENATE($C856,$D856,N$1,$E856),AuxFolhas!$A:$E,5,FALSE),"")</f>
        <v>600</v>
      </c>
      <c r="O856">
        <f>IFERROR(VLOOKUP(CONCATENATE($C856,$D856,O$1,$E856),AuxFolhas!$A:$E,5,FALSE),"")</f>
        <v>600</v>
      </c>
      <c r="P856">
        <f>IFERROR(VLOOKUP(CONCATENATE($C856,$D856,P$1,$E856),AuxFolhas!$A:$E,5,FALSE),"")</f>
        <v>600</v>
      </c>
      <c r="Q856">
        <f>IFERROR(VLOOKUP(CONCATENATE($C856,$D856,Q$1,$E856),AuxFolhas!$A:$E,5,FALSE),"")</f>
        <v>600</v>
      </c>
      <c r="R856">
        <f>IFERROR(VLOOKUP(CONCATENATE($C856,$D856,R$1,$E856),AuxFolhas!$A:$E,5,FALSE),"")</f>
        <v>600</v>
      </c>
      <c r="S856">
        <f>IFERROR(VLOOKUP(CONCATENATE($C856,$D856,S$1,$E856),AuxFolhas!$A:$E,5,FALSE),"")</f>
        <v>600</v>
      </c>
      <c r="T856">
        <f>IFERROR(VLOOKUP(CONCATENATE($C856,$D856,T$1,$E856),AuxFolhas!$A:$E,5,FALSE),"")</f>
        <v>600</v>
      </c>
      <c r="U856">
        <f t="shared" si="58"/>
        <v>1</v>
      </c>
    </row>
    <row r="857" spans="1:21" hidden="1">
      <c r="A857" t="str">
        <f t="shared" si="55"/>
        <v>31.1-4</v>
      </c>
      <c r="B857">
        <f t="shared" si="56"/>
        <v>4</v>
      </c>
      <c r="C857">
        <v>31</v>
      </c>
      <c r="D857" t="s">
        <v>3731</v>
      </c>
      <c r="E857" t="s">
        <v>1112</v>
      </c>
      <c r="F857" t="s">
        <v>1163</v>
      </c>
      <c r="H857">
        <f t="shared" si="57"/>
        <v>1200</v>
      </c>
      <c r="I857" t="str">
        <f>IFERROR(VLOOKUP(CONCATENATE($C857,$D857,I$1,$E857),AuxFolhas!$A:$E,5,FALSE),"")</f>
        <v/>
      </c>
      <c r="J857" t="str">
        <f>IFERROR(VLOOKUP(CONCATENATE($C857,$D857,J$1,$E857),AuxFolhas!$A:$E,5,FALSE),"")</f>
        <v/>
      </c>
      <c r="K857" t="str">
        <f>IFERROR(VLOOKUP(CONCATENATE($C857,$D857,K$1,$E857),AuxFolhas!$A:$E,5,FALSE),"")</f>
        <v/>
      </c>
      <c r="L857" t="str">
        <f>IFERROR(VLOOKUP(CONCATENATE($C857,$D857,L$1,$E857),AuxFolhas!$A:$E,5,FALSE),"")</f>
        <v/>
      </c>
      <c r="M857" t="str">
        <f>IFERROR(VLOOKUP(CONCATENATE($C857,$D857,M$1,$E857),AuxFolhas!$A:$E,5,FALSE),"")</f>
        <v/>
      </c>
      <c r="N857" t="str">
        <f>IFERROR(VLOOKUP(CONCATENATE($C857,$D857,N$1,$E857),AuxFolhas!$A:$E,5,FALSE),"")</f>
        <v/>
      </c>
      <c r="O857" t="str">
        <f>IFERROR(VLOOKUP(CONCATENATE($C857,$D857,O$1,$E857),AuxFolhas!$A:$E,5,FALSE),"")</f>
        <v/>
      </c>
      <c r="P857" t="str">
        <f>IFERROR(VLOOKUP(CONCATENATE($C857,$D857,P$1,$E857),AuxFolhas!$A:$E,5,FALSE),"")</f>
        <v/>
      </c>
      <c r="Q857" t="str">
        <f>IFERROR(VLOOKUP(CONCATENATE($C857,$D857,Q$1,$E857),AuxFolhas!$A:$E,5,FALSE),"")</f>
        <v/>
      </c>
      <c r="R857" t="str">
        <f>IFERROR(VLOOKUP(CONCATENATE($C857,$D857,R$1,$E857),AuxFolhas!$A:$E,5,FALSE),"")</f>
        <v/>
      </c>
      <c r="S857">
        <f>IFERROR(VLOOKUP(CONCATENATE($C857,$D857,S$1,$E857),AuxFolhas!$A:$E,5,FALSE),"")</f>
        <v>600</v>
      </c>
      <c r="T857">
        <f>IFERROR(VLOOKUP(CONCATENATE($C857,$D857,T$1,$E857),AuxFolhas!$A:$E,5,FALSE),"")</f>
        <v>600</v>
      </c>
      <c r="U857">
        <f t="shared" si="58"/>
        <v>1</v>
      </c>
    </row>
    <row r="858" spans="1:21" hidden="1">
      <c r="A858" t="str">
        <f t="shared" si="55"/>
        <v>31.1-5</v>
      </c>
      <c r="B858">
        <f t="shared" si="56"/>
        <v>5</v>
      </c>
      <c r="C858">
        <v>31</v>
      </c>
      <c r="D858" t="s">
        <v>1659</v>
      </c>
      <c r="E858" t="s">
        <v>1112</v>
      </c>
      <c r="F858" t="s">
        <v>1163</v>
      </c>
      <c r="H858">
        <f t="shared" si="57"/>
        <v>1200</v>
      </c>
      <c r="I858">
        <f>IFERROR(VLOOKUP(CONCATENATE($C858,$D858,I$1,$E858),AuxFolhas!$A:$E,5,FALSE),"")</f>
        <v>600</v>
      </c>
      <c r="J858">
        <f>IFERROR(VLOOKUP(CONCATENATE($C858,$D858,J$1,$E858),AuxFolhas!$A:$E,5,FALSE),"")</f>
        <v>600</v>
      </c>
      <c r="K858" t="str">
        <f>IFERROR(VLOOKUP(CONCATENATE($C858,$D858,K$1,$E858),AuxFolhas!$A:$E,5,FALSE),"")</f>
        <v/>
      </c>
      <c r="L858" t="str">
        <f>IFERROR(VLOOKUP(CONCATENATE($C858,$D858,L$1,$E858),AuxFolhas!$A:$E,5,FALSE),"")</f>
        <v/>
      </c>
      <c r="M858" t="str">
        <f>IFERROR(VLOOKUP(CONCATENATE($C858,$D858,M$1,$E858),AuxFolhas!$A:$E,5,FALSE),"")</f>
        <v/>
      </c>
      <c r="N858" t="str">
        <f>IFERROR(VLOOKUP(CONCATENATE($C858,$D858,N$1,$E858),AuxFolhas!$A:$E,5,FALSE),"")</f>
        <v/>
      </c>
      <c r="O858" t="str">
        <f>IFERROR(VLOOKUP(CONCATENATE($C858,$D858,O$1,$E858),AuxFolhas!$A:$E,5,FALSE),"")</f>
        <v/>
      </c>
      <c r="P858" t="str">
        <f>IFERROR(VLOOKUP(CONCATENATE($C858,$D858,P$1,$E858),AuxFolhas!$A:$E,5,FALSE),"")</f>
        <v/>
      </c>
      <c r="Q858" t="str">
        <f>IFERROR(VLOOKUP(CONCATENATE($C858,$D858,Q$1,$E858),AuxFolhas!$A:$E,5,FALSE),"")</f>
        <v/>
      </c>
      <c r="R858" t="str">
        <f>IFERROR(VLOOKUP(CONCATENATE($C858,$D858,R$1,$E858),AuxFolhas!$A:$E,5,FALSE),"")</f>
        <v/>
      </c>
      <c r="S858" t="str">
        <f>IFERROR(VLOOKUP(CONCATENATE($C858,$D858,S$1,$E858),AuxFolhas!$A:$E,5,FALSE),"")</f>
        <v/>
      </c>
      <c r="T858" t="str">
        <f>IFERROR(VLOOKUP(CONCATENATE($C858,$D858,T$1,$E858),AuxFolhas!$A:$E,5,FALSE),"")</f>
        <v/>
      </c>
      <c r="U858">
        <f t="shared" si="58"/>
        <v>1</v>
      </c>
    </row>
    <row r="859" spans="1:21" hidden="1">
      <c r="A859" t="str">
        <f t="shared" si="55"/>
        <v>31.1-6</v>
      </c>
      <c r="B859">
        <f t="shared" si="56"/>
        <v>6</v>
      </c>
      <c r="C859">
        <v>31</v>
      </c>
      <c r="D859" t="s">
        <v>1660</v>
      </c>
      <c r="E859" t="s">
        <v>1112</v>
      </c>
      <c r="F859" t="s">
        <v>1163</v>
      </c>
      <c r="H859">
        <f t="shared" si="57"/>
        <v>1200</v>
      </c>
      <c r="I859">
        <f>IFERROR(VLOOKUP(CONCATENATE($C859,$D859,I$1,$E859),AuxFolhas!$A:$E,5,FALSE),"")</f>
        <v>600</v>
      </c>
      <c r="J859">
        <f>IFERROR(VLOOKUP(CONCATENATE($C859,$D859,J$1,$E859),AuxFolhas!$A:$E,5,FALSE),"")</f>
        <v>600</v>
      </c>
      <c r="K859" t="str">
        <f>IFERROR(VLOOKUP(CONCATENATE($C859,$D859,K$1,$E859),AuxFolhas!$A:$E,5,FALSE),"")</f>
        <v/>
      </c>
      <c r="L859" t="str">
        <f>IFERROR(VLOOKUP(CONCATENATE($C859,$D859,L$1,$E859),AuxFolhas!$A:$E,5,FALSE),"")</f>
        <v/>
      </c>
      <c r="M859" t="str">
        <f>IFERROR(VLOOKUP(CONCATENATE($C859,$D859,M$1,$E859),AuxFolhas!$A:$E,5,FALSE),"")</f>
        <v/>
      </c>
      <c r="N859" t="str">
        <f>IFERROR(VLOOKUP(CONCATENATE($C859,$D859,N$1,$E859),AuxFolhas!$A:$E,5,FALSE),"")</f>
        <v/>
      </c>
      <c r="O859" t="str">
        <f>IFERROR(VLOOKUP(CONCATENATE($C859,$D859,O$1,$E859),AuxFolhas!$A:$E,5,FALSE),"")</f>
        <v/>
      </c>
      <c r="P859" t="str">
        <f>IFERROR(VLOOKUP(CONCATENATE($C859,$D859,P$1,$E859),AuxFolhas!$A:$E,5,FALSE),"")</f>
        <v/>
      </c>
      <c r="Q859" t="str">
        <f>IFERROR(VLOOKUP(CONCATENATE($C859,$D859,Q$1,$E859),AuxFolhas!$A:$E,5,FALSE),"")</f>
        <v/>
      </c>
      <c r="R859" t="str">
        <f>IFERROR(VLOOKUP(CONCATENATE($C859,$D859,R$1,$E859),AuxFolhas!$A:$E,5,FALSE),"")</f>
        <v/>
      </c>
      <c r="S859" t="str">
        <f>IFERROR(VLOOKUP(CONCATENATE($C859,$D859,S$1,$E859),AuxFolhas!$A:$E,5,FALSE),"")</f>
        <v/>
      </c>
      <c r="T859" t="str">
        <f>IFERROR(VLOOKUP(CONCATENATE($C859,$D859,T$1,$E859),AuxFolhas!$A:$E,5,FALSE),"")</f>
        <v/>
      </c>
      <c r="U859">
        <f t="shared" si="58"/>
        <v>1</v>
      </c>
    </row>
    <row r="860" spans="1:21" hidden="1">
      <c r="A860" t="str">
        <f t="shared" si="55"/>
        <v>31.1-7</v>
      </c>
      <c r="B860">
        <f t="shared" si="56"/>
        <v>7</v>
      </c>
      <c r="C860">
        <v>31</v>
      </c>
      <c r="D860" t="s">
        <v>1661</v>
      </c>
      <c r="E860" t="s">
        <v>1112</v>
      </c>
      <c r="F860" t="s">
        <v>1163</v>
      </c>
      <c r="H860">
        <f t="shared" si="57"/>
        <v>7200</v>
      </c>
      <c r="I860">
        <f>IFERROR(VLOOKUP(CONCATENATE($C860,$D860,I$1,$E860),AuxFolhas!$A:$E,5,FALSE),"")</f>
        <v>600</v>
      </c>
      <c r="J860">
        <f>IFERROR(VLOOKUP(CONCATENATE($C860,$D860,J$1,$E860),AuxFolhas!$A:$E,5,FALSE),"")</f>
        <v>600</v>
      </c>
      <c r="K860">
        <f>IFERROR(VLOOKUP(CONCATENATE($C860,$D860,K$1,$E860),AuxFolhas!$A:$E,5,FALSE),"")</f>
        <v>600</v>
      </c>
      <c r="L860">
        <f>IFERROR(VLOOKUP(CONCATENATE($C860,$D860,L$1,$E860),AuxFolhas!$A:$E,5,FALSE),"")</f>
        <v>600</v>
      </c>
      <c r="M860">
        <f>IFERROR(VLOOKUP(CONCATENATE($C860,$D860,M$1,$E860),AuxFolhas!$A:$E,5,FALSE),"")</f>
        <v>600</v>
      </c>
      <c r="N860">
        <f>IFERROR(VLOOKUP(CONCATENATE($C860,$D860,N$1,$E860),AuxFolhas!$A:$E,5,FALSE),"")</f>
        <v>600</v>
      </c>
      <c r="O860">
        <f>IFERROR(VLOOKUP(CONCATENATE($C860,$D860,O$1,$E860),AuxFolhas!$A:$E,5,FALSE),"")</f>
        <v>600</v>
      </c>
      <c r="P860">
        <f>IFERROR(VLOOKUP(CONCATENATE($C860,$D860,P$1,$E860),AuxFolhas!$A:$E,5,FALSE),"")</f>
        <v>600</v>
      </c>
      <c r="Q860">
        <f>IFERROR(VLOOKUP(CONCATENATE($C860,$D860,Q$1,$E860),AuxFolhas!$A:$E,5,FALSE),"")</f>
        <v>600</v>
      </c>
      <c r="R860">
        <f>IFERROR(VLOOKUP(CONCATENATE($C860,$D860,R$1,$E860),AuxFolhas!$A:$E,5,FALSE),"")</f>
        <v>600</v>
      </c>
      <c r="S860">
        <f>IFERROR(VLOOKUP(CONCATENATE($C860,$D860,S$1,$E860),AuxFolhas!$A:$E,5,FALSE),"")</f>
        <v>600</v>
      </c>
      <c r="T860">
        <f>IFERROR(VLOOKUP(CONCATENATE($C860,$D860,T$1,$E860),AuxFolhas!$A:$E,5,FALSE),"")</f>
        <v>600</v>
      </c>
      <c r="U860">
        <f t="shared" si="58"/>
        <v>1</v>
      </c>
    </row>
    <row r="861" spans="1:21" hidden="1">
      <c r="A861" t="str">
        <f t="shared" si="55"/>
        <v>31.1-8</v>
      </c>
      <c r="B861">
        <f t="shared" si="56"/>
        <v>8</v>
      </c>
      <c r="C861">
        <v>31</v>
      </c>
      <c r="D861" t="s">
        <v>1662</v>
      </c>
      <c r="E861" t="s">
        <v>1112</v>
      </c>
      <c r="F861" t="s">
        <v>1163</v>
      </c>
      <c r="H861">
        <f t="shared" si="57"/>
        <v>1800</v>
      </c>
      <c r="I861">
        <f>IFERROR(VLOOKUP(CONCATENATE($C861,$D861,I$1,$E861),AuxFolhas!$A:$E,5,FALSE),"")</f>
        <v>600</v>
      </c>
      <c r="J861">
        <f>IFERROR(VLOOKUP(CONCATENATE($C861,$D861,J$1,$E861),AuxFolhas!$A:$E,5,FALSE),"")</f>
        <v>600</v>
      </c>
      <c r="K861">
        <f>IFERROR(VLOOKUP(CONCATENATE($C861,$D861,K$1,$E861),AuxFolhas!$A:$E,5,FALSE),"")</f>
        <v>600</v>
      </c>
      <c r="L861" t="str">
        <f>IFERROR(VLOOKUP(CONCATENATE($C861,$D861,L$1,$E861),AuxFolhas!$A:$E,5,FALSE),"")</f>
        <v/>
      </c>
      <c r="M861" t="str">
        <f>IFERROR(VLOOKUP(CONCATENATE($C861,$D861,M$1,$E861),AuxFolhas!$A:$E,5,FALSE),"")</f>
        <v/>
      </c>
      <c r="N861" t="str">
        <f>IFERROR(VLOOKUP(CONCATENATE($C861,$D861,N$1,$E861),AuxFolhas!$A:$E,5,FALSE),"")</f>
        <v/>
      </c>
      <c r="O861" t="str">
        <f>IFERROR(VLOOKUP(CONCATENATE($C861,$D861,O$1,$E861),AuxFolhas!$A:$E,5,FALSE),"")</f>
        <v/>
      </c>
      <c r="P861" t="str">
        <f>IFERROR(VLOOKUP(CONCATENATE($C861,$D861,P$1,$E861),AuxFolhas!$A:$E,5,FALSE),"")</f>
        <v/>
      </c>
      <c r="Q861" t="str">
        <f>IFERROR(VLOOKUP(CONCATENATE($C861,$D861,Q$1,$E861),AuxFolhas!$A:$E,5,FALSE),"")</f>
        <v/>
      </c>
      <c r="R861" t="str">
        <f>IFERROR(VLOOKUP(CONCATENATE($C861,$D861,R$1,$E861),AuxFolhas!$A:$E,5,FALSE),"")</f>
        <v/>
      </c>
      <c r="S861" t="str">
        <f>IFERROR(VLOOKUP(CONCATENATE($C861,$D861,S$1,$E861),AuxFolhas!$A:$E,5,FALSE),"")</f>
        <v/>
      </c>
      <c r="T861" t="str">
        <f>IFERROR(VLOOKUP(CONCATENATE($C861,$D861,T$1,$E861),AuxFolhas!$A:$E,5,FALSE),"")</f>
        <v/>
      </c>
      <c r="U861">
        <f t="shared" si="58"/>
        <v>1</v>
      </c>
    </row>
    <row r="862" spans="1:21" hidden="1">
      <c r="A862" t="str">
        <f t="shared" si="55"/>
        <v>31.1-9</v>
      </c>
      <c r="B862">
        <f t="shared" si="56"/>
        <v>9</v>
      </c>
      <c r="C862">
        <v>31</v>
      </c>
      <c r="D862" t="s">
        <v>1663</v>
      </c>
      <c r="E862" t="s">
        <v>1112</v>
      </c>
      <c r="F862" t="s">
        <v>1163</v>
      </c>
      <c r="H862">
        <f t="shared" si="57"/>
        <v>7200</v>
      </c>
      <c r="I862">
        <f>IFERROR(VLOOKUP(CONCATENATE($C862,$D862,I$1,$E862),AuxFolhas!$A:$E,5,FALSE),"")</f>
        <v>600</v>
      </c>
      <c r="J862">
        <f>IFERROR(VLOOKUP(CONCATENATE($C862,$D862,J$1,$E862),AuxFolhas!$A:$E,5,FALSE),"")</f>
        <v>600</v>
      </c>
      <c r="K862">
        <f>IFERROR(VLOOKUP(CONCATENATE($C862,$D862,K$1,$E862),AuxFolhas!$A:$E,5,FALSE),"")</f>
        <v>600</v>
      </c>
      <c r="L862">
        <f>IFERROR(VLOOKUP(CONCATENATE($C862,$D862,L$1,$E862),AuxFolhas!$A:$E,5,FALSE),"")</f>
        <v>600</v>
      </c>
      <c r="M862">
        <f>IFERROR(VLOOKUP(CONCATENATE($C862,$D862,M$1,$E862),AuxFolhas!$A:$E,5,FALSE),"")</f>
        <v>600</v>
      </c>
      <c r="N862">
        <f>IFERROR(VLOOKUP(CONCATENATE($C862,$D862,N$1,$E862),AuxFolhas!$A:$E,5,FALSE),"")</f>
        <v>600</v>
      </c>
      <c r="O862">
        <f>IFERROR(VLOOKUP(CONCATENATE($C862,$D862,O$1,$E862),AuxFolhas!$A:$E,5,FALSE),"")</f>
        <v>600</v>
      </c>
      <c r="P862">
        <f>IFERROR(VLOOKUP(CONCATENATE($C862,$D862,P$1,$E862),AuxFolhas!$A:$E,5,FALSE),"")</f>
        <v>600</v>
      </c>
      <c r="Q862">
        <f>IFERROR(VLOOKUP(CONCATENATE($C862,$D862,Q$1,$E862),AuxFolhas!$A:$E,5,FALSE),"")</f>
        <v>600</v>
      </c>
      <c r="R862">
        <f>IFERROR(VLOOKUP(CONCATENATE($C862,$D862,R$1,$E862),AuxFolhas!$A:$E,5,FALSE),"")</f>
        <v>600</v>
      </c>
      <c r="S862">
        <f>IFERROR(VLOOKUP(CONCATENATE($C862,$D862,S$1,$E862),AuxFolhas!$A:$E,5,FALSE),"")</f>
        <v>600</v>
      </c>
      <c r="T862">
        <f>IFERROR(VLOOKUP(CONCATENATE($C862,$D862,T$1,$E862),AuxFolhas!$A:$E,5,FALSE),"")</f>
        <v>600</v>
      </c>
      <c r="U862">
        <f t="shared" si="58"/>
        <v>1</v>
      </c>
    </row>
    <row r="863" spans="1:21" hidden="1">
      <c r="A863" t="str">
        <f t="shared" si="55"/>
        <v>31.1-10</v>
      </c>
      <c r="B863">
        <f t="shared" si="56"/>
        <v>10</v>
      </c>
      <c r="C863">
        <v>31</v>
      </c>
      <c r="D863" t="s">
        <v>2486</v>
      </c>
      <c r="E863" t="s">
        <v>1112</v>
      </c>
      <c r="F863" t="s">
        <v>1163</v>
      </c>
      <c r="H863">
        <f t="shared" si="57"/>
        <v>5400</v>
      </c>
      <c r="I863" t="str">
        <f>IFERROR(VLOOKUP(CONCATENATE($C863,$D863,I$1,$E863),AuxFolhas!$A:$E,5,FALSE),"")</f>
        <v/>
      </c>
      <c r="J863" t="str">
        <f>IFERROR(VLOOKUP(CONCATENATE($C863,$D863,J$1,$E863),AuxFolhas!$A:$E,5,FALSE),"")</f>
        <v/>
      </c>
      <c r="K863" t="str">
        <f>IFERROR(VLOOKUP(CONCATENATE($C863,$D863,K$1,$E863),AuxFolhas!$A:$E,5,FALSE),"")</f>
        <v/>
      </c>
      <c r="L863">
        <f>IFERROR(VLOOKUP(CONCATENATE($C863,$D863,L$1,$E863),AuxFolhas!$A:$E,5,FALSE),"")</f>
        <v>600</v>
      </c>
      <c r="M863">
        <f>IFERROR(VLOOKUP(CONCATENATE($C863,$D863,M$1,$E863),AuxFolhas!$A:$E,5,FALSE),"")</f>
        <v>600</v>
      </c>
      <c r="N863">
        <f>IFERROR(VLOOKUP(CONCATENATE($C863,$D863,N$1,$E863),AuxFolhas!$A:$E,5,FALSE),"")</f>
        <v>600</v>
      </c>
      <c r="O863">
        <f>IFERROR(VLOOKUP(CONCATENATE($C863,$D863,O$1,$E863),AuxFolhas!$A:$E,5,FALSE),"")</f>
        <v>600</v>
      </c>
      <c r="P863">
        <f>IFERROR(VLOOKUP(CONCATENATE($C863,$D863,P$1,$E863),AuxFolhas!$A:$E,5,FALSE),"")</f>
        <v>600</v>
      </c>
      <c r="Q863">
        <f>IFERROR(VLOOKUP(CONCATENATE($C863,$D863,Q$1,$E863),AuxFolhas!$A:$E,5,FALSE),"")</f>
        <v>600</v>
      </c>
      <c r="R863">
        <f>IFERROR(VLOOKUP(CONCATENATE($C863,$D863,R$1,$E863),AuxFolhas!$A:$E,5,FALSE),"")</f>
        <v>600</v>
      </c>
      <c r="S863">
        <f>IFERROR(VLOOKUP(CONCATENATE($C863,$D863,S$1,$E863),AuxFolhas!$A:$E,5,FALSE),"")</f>
        <v>600</v>
      </c>
      <c r="T863">
        <f>IFERROR(VLOOKUP(CONCATENATE($C863,$D863,T$1,$E863),AuxFolhas!$A:$E,5,FALSE),"")</f>
        <v>600</v>
      </c>
      <c r="U863">
        <f t="shared" si="58"/>
        <v>1</v>
      </c>
    </row>
    <row r="864" spans="1:21" hidden="1">
      <c r="A864" t="str">
        <f t="shared" si="55"/>
        <v>31.1-11</v>
      </c>
      <c r="B864">
        <f t="shared" si="56"/>
        <v>11</v>
      </c>
      <c r="C864">
        <v>31</v>
      </c>
      <c r="D864" t="s">
        <v>1664</v>
      </c>
      <c r="E864" t="s">
        <v>1112</v>
      </c>
      <c r="F864" t="s">
        <v>1163</v>
      </c>
      <c r="H864">
        <f t="shared" si="57"/>
        <v>1800</v>
      </c>
      <c r="I864">
        <f>IFERROR(VLOOKUP(CONCATENATE($C864,$D864,I$1,$E864),AuxFolhas!$A:$E,5,FALSE),"")</f>
        <v>600</v>
      </c>
      <c r="J864">
        <f>IFERROR(VLOOKUP(CONCATENATE($C864,$D864,J$1,$E864),AuxFolhas!$A:$E,5,FALSE),"")</f>
        <v>600</v>
      </c>
      <c r="K864">
        <f>IFERROR(VLOOKUP(CONCATENATE($C864,$D864,K$1,$E864),AuxFolhas!$A:$E,5,FALSE),"")</f>
        <v>600</v>
      </c>
      <c r="L864" t="str">
        <f>IFERROR(VLOOKUP(CONCATENATE($C864,$D864,L$1,$E864),AuxFolhas!$A:$E,5,FALSE),"")</f>
        <v/>
      </c>
      <c r="M864" t="str">
        <f>IFERROR(VLOOKUP(CONCATENATE($C864,$D864,M$1,$E864),AuxFolhas!$A:$E,5,FALSE),"")</f>
        <v/>
      </c>
      <c r="N864" t="str">
        <f>IFERROR(VLOOKUP(CONCATENATE($C864,$D864,N$1,$E864),AuxFolhas!$A:$E,5,FALSE),"")</f>
        <v/>
      </c>
      <c r="O864" t="str">
        <f>IFERROR(VLOOKUP(CONCATENATE($C864,$D864,O$1,$E864),AuxFolhas!$A:$E,5,FALSE),"")</f>
        <v/>
      </c>
      <c r="P864" t="str">
        <f>IFERROR(VLOOKUP(CONCATENATE($C864,$D864,P$1,$E864),AuxFolhas!$A:$E,5,FALSE),"")</f>
        <v/>
      </c>
      <c r="Q864" t="str">
        <f>IFERROR(VLOOKUP(CONCATENATE($C864,$D864,Q$1,$E864),AuxFolhas!$A:$E,5,FALSE),"")</f>
        <v/>
      </c>
      <c r="R864" t="str">
        <f>IFERROR(VLOOKUP(CONCATENATE($C864,$D864,R$1,$E864),AuxFolhas!$A:$E,5,FALSE),"")</f>
        <v/>
      </c>
      <c r="S864" t="str">
        <f>IFERROR(VLOOKUP(CONCATENATE($C864,$D864,S$1,$E864),AuxFolhas!$A:$E,5,FALSE),"")</f>
        <v/>
      </c>
      <c r="T864" t="str">
        <f>IFERROR(VLOOKUP(CONCATENATE($C864,$D864,T$1,$E864),AuxFolhas!$A:$E,5,FALSE),"")</f>
        <v/>
      </c>
      <c r="U864">
        <f t="shared" si="58"/>
        <v>1</v>
      </c>
    </row>
    <row r="865" spans="1:21" hidden="1">
      <c r="A865" t="str">
        <f t="shared" si="55"/>
        <v>31.1-12</v>
      </c>
      <c r="B865">
        <f t="shared" si="56"/>
        <v>12</v>
      </c>
      <c r="C865">
        <v>31</v>
      </c>
      <c r="D865" t="s">
        <v>3732</v>
      </c>
      <c r="E865" t="s">
        <v>1112</v>
      </c>
      <c r="F865" t="s">
        <v>1163</v>
      </c>
      <c r="H865">
        <f t="shared" si="57"/>
        <v>1200</v>
      </c>
      <c r="I865" t="str">
        <f>IFERROR(VLOOKUP(CONCATENATE($C865,$D865,I$1,$E865),AuxFolhas!$A:$E,5,FALSE),"")</f>
        <v/>
      </c>
      <c r="J865" t="str">
        <f>IFERROR(VLOOKUP(CONCATENATE($C865,$D865,J$1,$E865),AuxFolhas!$A:$E,5,FALSE),"")</f>
        <v/>
      </c>
      <c r="K865" t="str">
        <f>IFERROR(VLOOKUP(CONCATENATE($C865,$D865,K$1,$E865),AuxFolhas!$A:$E,5,FALSE),"")</f>
        <v/>
      </c>
      <c r="L865" t="str">
        <f>IFERROR(VLOOKUP(CONCATENATE($C865,$D865,L$1,$E865),AuxFolhas!$A:$E,5,FALSE),"")</f>
        <v/>
      </c>
      <c r="M865" t="str">
        <f>IFERROR(VLOOKUP(CONCATENATE($C865,$D865,M$1,$E865),AuxFolhas!$A:$E,5,FALSE),"")</f>
        <v/>
      </c>
      <c r="N865" t="str">
        <f>IFERROR(VLOOKUP(CONCATENATE($C865,$D865,N$1,$E865),AuxFolhas!$A:$E,5,FALSE),"")</f>
        <v/>
      </c>
      <c r="O865" t="str">
        <f>IFERROR(VLOOKUP(CONCATENATE($C865,$D865,O$1,$E865),AuxFolhas!$A:$E,5,FALSE),"")</f>
        <v/>
      </c>
      <c r="P865" t="str">
        <f>IFERROR(VLOOKUP(CONCATENATE($C865,$D865,P$1,$E865),AuxFolhas!$A:$E,5,FALSE),"")</f>
        <v/>
      </c>
      <c r="Q865" t="str">
        <f>IFERROR(VLOOKUP(CONCATENATE($C865,$D865,Q$1,$E865),AuxFolhas!$A:$E,5,FALSE),"")</f>
        <v/>
      </c>
      <c r="R865" t="str">
        <f>IFERROR(VLOOKUP(CONCATENATE($C865,$D865,R$1,$E865),AuxFolhas!$A:$E,5,FALSE),"")</f>
        <v/>
      </c>
      <c r="S865">
        <f>IFERROR(VLOOKUP(CONCATENATE($C865,$D865,S$1,$E865),AuxFolhas!$A:$E,5,FALSE),"")</f>
        <v>600</v>
      </c>
      <c r="T865">
        <f>IFERROR(VLOOKUP(CONCATENATE($C865,$D865,T$1,$E865),AuxFolhas!$A:$E,5,FALSE),"")</f>
        <v>600</v>
      </c>
      <c r="U865">
        <f t="shared" si="58"/>
        <v>1</v>
      </c>
    </row>
    <row r="866" spans="1:21" hidden="1">
      <c r="A866" t="str">
        <f t="shared" si="55"/>
        <v>31.1-13</v>
      </c>
      <c r="B866">
        <f t="shared" si="56"/>
        <v>13</v>
      </c>
      <c r="C866">
        <v>31</v>
      </c>
      <c r="D866" t="s">
        <v>3733</v>
      </c>
      <c r="E866" t="s">
        <v>1112</v>
      </c>
      <c r="F866" t="s">
        <v>1163</v>
      </c>
      <c r="H866">
        <f t="shared" si="57"/>
        <v>1200</v>
      </c>
      <c r="I866" t="str">
        <f>IFERROR(VLOOKUP(CONCATENATE($C866,$D866,I$1,$E866),AuxFolhas!$A:$E,5,FALSE),"")</f>
        <v/>
      </c>
      <c r="J866" t="str">
        <f>IFERROR(VLOOKUP(CONCATENATE($C866,$D866,J$1,$E866),AuxFolhas!$A:$E,5,FALSE),"")</f>
        <v/>
      </c>
      <c r="K866" t="str">
        <f>IFERROR(VLOOKUP(CONCATENATE($C866,$D866,K$1,$E866),AuxFolhas!$A:$E,5,FALSE),"")</f>
        <v/>
      </c>
      <c r="L866" t="str">
        <f>IFERROR(VLOOKUP(CONCATENATE($C866,$D866,L$1,$E866),AuxFolhas!$A:$E,5,FALSE),"")</f>
        <v/>
      </c>
      <c r="M866" t="str">
        <f>IFERROR(VLOOKUP(CONCATENATE($C866,$D866,M$1,$E866),AuxFolhas!$A:$E,5,FALSE),"")</f>
        <v/>
      </c>
      <c r="N866" t="str">
        <f>IFERROR(VLOOKUP(CONCATENATE($C866,$D866,N$1,$E866),AuxFolhas!$A:$E,5,FALSE),"")</f>
        <v/>
      </c>
      <c r="O866" t="str">
        <f>IFERROR(VLOOKUP(CONCATENATE($C866,$D866,O$1,$E866),AuxFolhas!$A:$E,5,FALSE),"")</f>
        <v/>
      </c>
      <c r="P866" t="str">
        <f>IFERROR(VLOOKUP(CONCATENATE($C866,$D866,P$1,$E866),AuxFolhas!$A:$E,5,FALSE),"")</f>
        <v/>
      </c>
      <c r="Q866" t="str">
        <f>IFERROR(VLOOKUP(CONCATENATE($C866,$D866,Q$1,$E866),AuxFolhas!$A:$E,5,FALSE),"")</f>
        <v/>
      </c>
      <c r="R866" t="str">
        <f>IFERROR(VLOOKUP(CONCATENATE($C866,$D866,R$1,$E866),AuxFolhas!$A:$E,5,FALSE),"")</f>
        <v/>
      </c>
      <c r="S866">
        <f>IFERROR(VLOOKUP(CONCATENATE($C866,$D866,S$1,$E866),AuxFolhas!$A:$E,5,FALSE),"")</f>
        <v>600</v>
      </c>
      <c r="T866">
        <f>IFERROR(VLOOKUP(CONCATENATE($C866,$D866,T$1,$E866),AuxFolhas!$A:$E,5,FALSE),"")</f>
        <v>600</v>
      </c>
      <c r="U866">
        <f t="shared" si="58"/>
        <v>1</v>
      </c>
    </row>
    <row r="867" spans="1:21" hidden="1">
      <c r="A867" t="str">
        <f t="shared" si="55"/>
        <v>31.1-14</v>
      </c>
      <c r="B867">
        <f t="shared" si="56"/>
        <v>14</v>
      </c>
      <c r="C867">
        <v>31</v>
      </c>
      <c r="D867" t="s">
        <v>1665</v>
      </c>
      <c r="E867" t="s">
        <v>1112</v>
      </c>
      <c r="F867" t="s">
        <v>1163</v>
      </c>
      <c r="H867">
        <f t="shared" si="57"/>
        <v>600</v>
      </c>
      <c r="I867">
        <f>IFERROR(VLOOKUP(CONCATENATE($C867,$D867,I$1,$E867),AuxFolhas!$A:$E,5,FALSE),"")</f>
        <v>600</v>
      </c>
      <c r="J867" t="str">
        <f>IFERROR(VLOOKUP(CONCATENATE($C867,$D867,J$1,$E867),AuxFolhas!$A:$E,5,FALSE),"")</f>
        <v/>
      </c>
      <c r="K867" t="str">
        <f>IFERROR(VLOOKUP(CONCATENATE($C867,$D867,K$1,$E867),AuxFolhas!$A:$E,5,FALSE),"")</f>
        <v/>
      </c>
      <c r="L867" t="str">
        <f>IFERROR(VLOOKUP(CONCATENATE($C867,$D867,L$1,$E867),AuxFolhas!$A:$E,5,FALSE),"")</f>
        <v/>
      </c>
      <c r="M867" t="str">
        <f>IFERROR(VLOOKUP(CONCATENATE($C867,$D867,M$1,$E867),AuxFolhas!$A:$E,5,FALSE),"")</f>
        <v/>
      </c>
      <c r="N867" t="str">
        <f>IFERROR(VLOOKUP(CONCATENATE($C867,$D867,N$1,$E867),AuxFolhas!$A:$E,5,FALSE),"")</f>
        <v/>
      </c>
      <c r="O867" t="str">
        <f>IFERROR(VLOOKUP(CONCATENATE($C867,$D867,O$1,$E867),AuxFolhas!$A:$E,5,FALSE),"")</f>
        <v/>
      </c>
      <c r="P867" t="str">
        <f>IFERROR(VLOOKUP(CONCATENATE($C867,$D867,P$1,$E867),AuxFolhas!$A:$E,5,FALSE),"")</f>
        <v/>
      </c>
      <c r="Q867" t="str">
        <f>IFERROR(VLOOKUP(CONCATENATE($C867,$D867,Q$1,$E867),AuxFolhas!$A:$E,5,FALSE),"")</f>
        <v/>
      </c>
      <c r="R867" t="str">
        <f>IFERROR(VLOOKUP(CONCATENATE($C867,$D867,R$1,$E867),AuxFolhas!$A:$E,5,FALSE),"")</f>
        <v/>
      </c>
      <c r="S867" t="str">
        <f>IFERROR(VLOOKUP(CONCATENATE($C867,$D867,S$1,$E867),AuxFolhas!$A:$E,5,FALSE),"")</f>
        <v/>
      </c>
      <c r="T867" t="str">
        <f>IFERROR(VLOOKUP(CONCATENATE($C867,$D867,T$1,$E867),AuxFolhas!$A:$E,5,FALSE),"")</f>
        <v/>
      </c>
      <c r="U867">
        <f t="shared" si="58"/>
        <v>2</v>
      </c>
    </row>
    <row r="868" spans="1:21" hidden="1">
      <c r="A868" t="str">
        <f t="shared" si="55"/>
        <v>31.1-15</v>
      </c>
      <c r="B868">
        <f t="shared" si="56"/>
        <v>15</v>
      </c>
      <c r="C868">
        <v>31</v>
      </c>
      <c r="D868" t="s">
        <v>1666</v>
      </c>
      <c r="E868" t="s">
        <v>1112</v>
      </c>
      <c r="F868" t="s">
        <v>1163</v>
      </c>
      <c r="H868">
        <f t="shared" si="57"/>
        <v>7200</v>
      </c>
      <c r="I868">
        <f>IFERROR(VLOOKUP(CONCATENATE($C868,$D868,I$1,$E868),AuxFolhas!$A:$E,5,FALSE),"")</f>
        <v>600</v>
      </c>
      <c r="J868">
        <f>IFERROR(VLOOKUP(CONCATENATE($C868,$D868,J$1,$E868),AuxFolhas!$A:$E,5,FALSE),"")</f>
        <v>600</v>
      </c>
      <c r="K868">
        <f>IFERROR(VLOOKUP(CONCATENATE($C868,$D868,K$1,$E868),AuxFolhas!$A:$E,5,FALSE),"")</f>
        <v>600</v>
      </c>
      <c r="L868">
        <f>IFERROR(VLOOKUP(CONCATENATE($C868,$D868,L$1,$E868),AuxFolhas!$A:$E,5,FALSE),"")</f>
        <v>600</v>
      </c>
      <c r="M868">
        <f>IFERROR(VLOOKUP(CONCATENATE($C868,$D868,M$1,$E868),AuxFolhas!$A:$E,5,FALSE),"")</f>
        <v>600</v>
      </c>
      <c r="N868">
        <f>IFERROR(VLOOKUP(CONCATENATE($C868,$D868,N$1,$E868),AuxFolhas!$A:$E,5,FALSE),"")</f>
        <v>600</v>
      </c>
      <c r="O868">
        <f>IFERROR(VLOOKUP(CONCATENATE($C868,$D868,O$1,$E868),AuxFolhas!$A:$E,5,FALSE),"")</f>
        <v>600</v>
      </c>
      <c r="P868">
        <f>IFERROR(VLOOKUP(CONCATENATE($C868,$D868,P$1,$E868),AuxFolhas!$A:$E,5,FALSE),"")</f>
        <v>600</v>
      </c>
      <c r="Q868">
        <f>IFERROR(VLOOKUP(CONCATENATE($C868,$D868,Q$1,$E868),AuxFolhas!$A:$E,5,FALSE),"")</f>
        <v>600</v>
      </c>
      <c r="R868">
        <f>IFERROR(VLOOKUP(CONCATENATE($C868,$D868,R$1,$E868),AuxFolhas!$A:$E,5,FALSE),"")</f>
        <v>600</v>
      </c>
      <c r="S868">
        <f>IFERROR(VLOOKUP(CONCATENATE($C868,$D868,S$1,$E868),AuxFolhas!$A:$E,5,FALSE),"")</f>
        <v>600</v>
      </c>
      <c r="T868">
        <f>IFERROR(VLOOKUP(CONCATENATE($C868,$D868,T$1,$E868),AuxFolhas!$A:$E,5,FALSE),"")</f>
        <v>600</v>
      </c>
      <c r="U868">
        <f t="shared" si="58"/>
        <v>1</v>
      </c>
    </row>
    <row r="869" spans="1:21" hidden="1">
      <c r="A869" t="str">
        <f t="shared" ref="A869:A932" si="59">CONCATENATE(C869,".1-",B869)</f>
        <v>31.1-16</v>
      </c>
      <c r="B869">
        <f t="shared" ref="B869:B932" si="60">IF(C869&lt;&gt;C868,1,B868+1)</f>
        <v>16</v>
      </c>
      <c r="C869">
        <v>31</v>
      </c>
      <c r="D869" t="s">
        <v>2487</v>
      </c>
      <c r="E869" t="s">
        <v>1112</v>
      </c>
      <c r="F869" t="s">
        <v>1163</v>
      </c>
      <c r="H869">
        <f t="shared" si="57"/>
        <v>1800</v>
      </c>
      <c r="I869" t="str">
        <f>IFERROR(VLOOKUP(CONCATENATE($C869,$D869,I$1,$E869),AuxFolhas!$A:$E,5,FALSE),"")</f>
        <v/>
      </c>
      <c r="J869" t="str">
        <f>IFERROR(VLOOKUP(CONCATENATE($C869,$D869,J$1,$E869),AuxFolhas!$A:$E,5,FALSE),"")</f>
        <v/>
      </c>
      <c r="K869" t="str">
        <f>IFERROR(VLOOKUP(CONCATENATE($C869,$D869,K$1,$E869),AuxFolhas!$A:$E,5,FALSE),"")</f>
        <v/>
      </c>
      <c r="L869">
        <f>IFERROR(VLOOKUP(CONCATENATE($C869,$D869,L$1,$E869),AuxFolhas!$A:$E,5,FALSE),"")</f>
        <v>600</v>
      </c>
      <c r="M869">
        <f>IFERROR(VLOOKUP(CONCATENATE($C869,$D869,M$1,$E869),AuxFolhas!$A:$E,5,FALSE),"")</f>
        <v>600</v>
      </c>
      <c r="N869">
        <f>IFERROR(VLOOKUP(CONCATENATE($C869,$D869,N$1,$E869),AuxFolhas!$A:$E,5,FALSE),"")</f>
        <v>600</v>
      </c>
      <c r="O869" t="str">
        <f>IFERROR(VLOOKUP(CONCATENATE($C869,$D869,O$1,$E869),AuxFolhas!$A:$E,5,FALSE),"")</f>
        <v/>
      </c>
      <c r="P869" t="str">
        <f>IFERROR(VLOOKUP(CONCATENATE($C869,$D869,P$1,$E869),AuxFolhas!$A:$E,5,FALSE),"")</f>
        <v/>
      </c>
      <c r="Q869" t="str">
        <f>IFERROR(VLOOKUP(CONCATENATE($C869,$D869,Q$1,$E869),AuxFolhas!$A:$E,5,FALSE),"")</f>
        <v/>
      </c>
      <c r="R869" t="str">
        <f>IFERROR(VLOOKUP(CONCATENATE($C869,$D869,R$1,$E869),AuxFolhas!$A:$E,5,FALSE),"")</f>
        <v/>
      </c>
      <c r="S869" t="str">
        <f>IFERROR(VLOOKUP(CONCATENATE($C869,$D869,S$1,$E869),AuxFolhas!$A:$E,5,FALSE),"")</f>
        <v/>
      </c>
      <c r="T869" t="str">
        <f>IFERROR(VLOOKUP(CONCATENATE($C869,$D869,T$1,$E869),AuxFolhas!$A:$E,5,FALSE),"")</f>
        <v/>
      </c>
      <c r="U869">
        <f t="shared" si="58"/>
        <v>1</v>
      </c>
    </row>
    <row r="870" spans="1:21" hidden="1">
      <c r="A870" t="str">
        <f t="shared" si="59"/>
        <v>31.1-17</v>
      </c>
      <c r="B870">
        <f t="shared" si="60"/>
        <v>17</v>
      </c>
      <c r="C870">
        <v>31</v>
      </c>
      <c r="D870" t="s">
        <v>3734</v>
      </c>
      <c r="E870" t="s">
        <v>1112</v>
      </c>
      <c r="F870" t="s">
        <v>1163</v>
      </c>
      <c r="H870">
        <f t="shared" si="57"/>
        <v>1200</v>
      </c>
      <c r="I870" t="str">
        <f>IFERROR(VLOOKUP(CONCATENATE($C870,$D870,I$1,$E870),AuxFolhas!$A:$E,5,FALSE),"")</f>
        <v/>
      </c>
      <c r="J870" t="str">
        <f>IFERROR(VLOOKUP(CONCATENATE($C870,$D870,J$1,$E870),AuxFolhas!$A:$E,5,FALSE),"")</f>
        <v/>
      </c>
      <c r="K870" t="str">
        <f>IFERROR(VLOOKUP(CONCATENATE($C870,$D870,K$1,$E870),AuxFolhas!$A:$E,5,FALSE),"")</f>
        <v/>
      </c>
      <c r="L870" t="str">
        <f>IFERROR(VLOOKUP(CONCATENATE($C870,$D870,L$1,$E870),AuxFolhas!$A:$E,5,FALSE),"")</f>
        <v/>
      </c>
      <c r="M870" t="str">
        <f>IFERROR(VLOOKUP(CONCATENATE($C870,$D870,M$1,$E870),AuxFolhas!$A:$E,5,FALSE),"")</f>
        <v/>
      </c>
      <c r="N870" t="str">
        <f>IFERROR(VLOOKUP(CONCATENATE($C870,$D870,N$1,$E870),AuxFolhas!$A:$E,5,FALSE),"")</f>
        <v/>
      </c>
      <c r="O870" t="str">
        <f>IFERROR(VLOOKUP(CONCATENATE($C870,$D870,O$1,$E870),AuxFolhas!$A:$E,5,FALSE),"")</f>
        <v/>
      </c>
      <c r="P870" t="str">
        <f>IFERROR(VLOOKUP(CONCATENATE($C870,$D870,P$1,$E870),AuxFolhas!$A:$E,5,FALSE),"")</f>
        <v/>
      </c>
      <c r="Q870" t="str">
        <f>IFERROR(VLOOKUP(CONCATENATE($C870,$D870,Q$1,$E870),AuxFolhas!$A:$E,5,FALSE),"")</f>
        <v/>
      </c>
      <c r="R870" t="str">
        <f>IFERROR(VLOOKUP(CONCATENATE($C870,$D870,R$1,$E870),AuxFolhas!$A:$E,5,FALSE),"")</f>
        <v/>
      </c>
      <c r="S870">
        <f>IFERROR(VLOOKUP(CONCATENATE($C870,$D870,S$1,$E870),AuxFolhas!$A:$E,5,FALSE),"")</f>
        <v>600</v>
      </c>
      <c r="T870">
        <f>IFERROR(VLOOKUP(CONCATENATE($C870,$D870,T$1,$E870),AuxFolhas!$A:$E,5,FALSE),"")</f>
        <v>600</v>
      </c>
      <c r="U870">
        <f t="shared" si="58"/>
        <v>1</v>
      </c>
    </row>
    <row r="871" spans="1:21" hidden="1">
      <c r="A871" t="str">
        <f t="shared" si="59"/>
        <v>31.1-18</v>
      </c>
      <c r="B871">
        <f t="shared" si="60"/>
        <v>18</v>
      </c>
      <c r="C871">
        <v>31</v>
      </c>
      <c r="D871" t="s">
        <v>1667</v>
      </c>
      <c r="E871" t="s">
        <v>1112</v>
      </c>
      <c r="F871" t="s">
        <v>1163</v>
      </c>
      <c r="H871">
        <f t="shared" si="57"/>
        <v>1200</v>
      </c>
      <c r="I871">
        <f>IFERROR(VLOOKUP(CONCATENATE($C871,$D871,I$1,$E871),AuxFolhas!$A:$E,5,FALSE),"")</f>
        <v>600</v>
      </c>
      <c r="J871">
        <f>IFERROR(VLOOKUP(CONCATENATE($C871,$D871,J$1,$E871),AuxFolhas!$A:$E,5,FALSE),"")</f>
        <v>600</v>
      </c>
      <c r="K871" t="str">
        <f>IFERROR(VLOOKUP(CONCATENATE($C871,$D871,K$1,$E871),AuxFolhas!$A:$E,5,FALSE),"")</f>
        <v/>
      </c>
      <c r="L871" t="str">
        <f>IFERROR(VLOOKUP(CONCATENATE($C871,$D871,L$1,$E871),AuxFolhas!$A:$E,5,FALSE),"")</f>
        <v/>
      </c>
      <c r="M871" t="str">
        <f>IFERROR(VLOOKUP(CONCATENATE($C871,$D871,M$1,$E871),AuxFolhas!$A:$E,5,FALSE),"")</f>
        <v/>
      </c>
      <c r="N871" t="str">
        <f>IFERROR(VLOOKUP(CONCATENATE($C871,$D871,N$1,$E871),AuxFolhas!$A:$E,5,FALSE),"")</f>
        <v/>
      </c>
      <c r="O871" t="str">
        <f>IFERROR(VLOOKUP(CONCATENATE($C871,$D871,O$1,$E871),AuxFolhas!$A:$E,5,FALSE),"")</f>
        <v/>
      </c>
      <c r="P871" t="str">
        <f>IFERROR(VLOOKUP(CONCATENATE($C871,$D871,P$1,$E871),AuxFolhas!$A:$E,5,FALSE),"")</f>
        <v/>
      </c>
      <c r="Q871" t="str">
        <f>IFERROR(VLOOKUP(CONCATENATE($C871,$D871,Q$1,$E871),AuxFolhas!$A:$E,5,FALSE),"")</f>
        <v/>
      </c>
      <c r="R871" t="str">
        <f>IFERROR(VLOOKUP(CONCATENATE($C871,$D871,R$1,$E871),AuxFolhas!$A:$E,5,FALSE),"")</f>
        <v/>
      </c>
      <c r="S871" t="str">
        <f>IFERROR(VLOOKUP(CONCATENATE($C871,$D871,S$1,$E871),AuxFolhas!$A:$E,5,FALSE),"")</f>
        <v/>
      </c>
      <c r="T871" t="str">
        <f>IFERROR(VLOOKUP(CONCATENATE($C871,$D871,T$1,$E871),AuxFolhas!$A:$E,5,FALSE),"")</f>
        <v/>
      </c>
      <c r="U871">
        <f t="shared" si="58"/>
        <v>1</v>
      </c>
    </row>
    <row r="872" spans="1:21" hidden="1">
      <c r="A872" t="str">
        <f t="shared" si="59"/>
        <v>31.1-19</v>
      </c>
      <c r="B872">
        <f t="shared" si="60"/>
        <v>19</v>
      </c>
      <c r="C872">
        <v>31</v>
      </c>
      <c r="D872" t="s">
        <v>1668</v>
      </c>
      <c r="E872" t="s">
        <v>1112</v>
      </c>
      <c r="F872" t="s">
        <v>1163</v>
      </c>
      <c r="H872">
        <f t="shared" si="57"/>
        <v>7200</v>
      </c>
      <c r="I872">
        <f>IFERROR(VLOOKUP(CONCATENATE($C872,$D872,I$1,$E872),AuxFolhas!$A:$E,5,FALSE),"")</f>
        <v>600</v>
      </c>
      <c r="J872">
        <f>IFERROR(VLOOKUP(CONCATENATE($C872,$D872,J$1,$E872),AuxFolhas!$A:$E,5,FALSE),"")</f>
        <v>600</v>
      </c>
      <c r="K872">
        <f>IFERROR(VLOOKUP(CONCATENATE($C872,$D872,K$1,$E872),AuxFolhas!$A:$E,5,FALSE),"")</f>
        <v>600</v>
      </c>
      <c r="L872">
        <f>IFERROR(VLOOKUP(CONCATENATE($C872,$D872,L$1,$E872),AuxFolhas!$A:$E,5,FALSE),"")</f>
        <v>600</v>
      </c>
      <c r="M872">
        <f>IFERROR(VLOOKUP(CONCATENATE($C872,$D872,M$1,$E872),AuxFolhas!$A:$E,5,FALSE),"")</f>
        <v>600</v>
      </c>
      <c r="N872">
        <f>IFERROR(VLOOKUP(CONCATENATE($C872,$D872,N$1,$E872),AuxFolhas!$A:$E,5,FALSE),"")</f>
        <v>600</v>
      </c>
      <c r="O872">
        <f>IFERROR(VLOOKUP(CONCATENATE($C872,$D872,O$1,$E872),AuxFolhas!$A:$E,5,FALSE),"")</f>
        <v>600</v>
      </c>
      <c r="P872">
        <f>IFERROR(VLOOKUP(CONCATENATE($C872,$D872,P$1,$E872),AuxFolhas!$A:$E,5,FALSE),"")</f>
        <v>600</v>
      </c>
      <c r="Q872">
        <f>IFERROR(VLOOKUP(CONCATENATE($C872,$D872,Q$1,$E872),AuxFolhas!$A:$E,5,FALSE),"")</f>
        <v>600</v>
      </c>
      <c r="R872">
        <f>IFERROR(VLOOKUP(CONCATENATE($C872,$D872,R$1,$E872),AuxFolhas!$A:$E,5,FALSE),"")</f>
        <v>600</v>
      </c>
      <c r="S872">
        <f>IFERROR(VLOOKUP(CONCATENATE($C872,$D872,S$1,$E872),AuxFolhas!$A:$E,5,FALSE),"")</f>
        <v>600</v>
      </c>
      <c r="T872">
        <f>IFERROR(VLOOKUP(CONCATENATE($C872,$D872,T$1,$E872),AuxFolhas!$A:$E,5,FALSE),"")</f>
        <v>600</v>
      </c>
      <c r="U872">
        <f t="shared" si="58"/>
        <v>1</v>
      </c>
    </row>
    <row r="873" spans="1:21" hidden="1">
      <c r="A873" t="str">
        <f t="shared" si="59"/>
        <v>31.1-20</v>
      </c>
      <c r="B873">
        <f t="shared" si="60"/>
        <v>20</v>
      </c>
      <c r="C873">
        <v>31</v>
      </c>
      <c r="D873" t="s">
        <v>1669</v>
      </c>
      <c r="E873" t="s">
        <v>1112</v>
      </c>
      <c r="F873" t="s">
        <v>1163</v>
      </c>
      <c r="H873">
        <f t="shared" si="57"/>
        <v>1200</v>
      </c>
      <c r="I873">
        <f>IFERROR(VLOOKUP(CONCATENATE($C873,$D873,I$1,$E873),AuxFolhas!$A:$E,5,FALSE),"")</f>
        <v>600</v>
      </c>
      <c r="J873">
        <f>IFERROR(VLOOKUP(CONCATENATE($C873,$D873,J$1,$E873),AuxFolhas!$A:$E,5,FALSE),"")</f>
        <v>600</v>
      </c>
      <c r="K873" t="str">
        <f>IFERROR(VLOOKUP(CONCATENATE($C873,$D873,K$1,$E873),AuxFolhas!$A:$E,5,FALSE),"")</f>
        <v/>
      </c>
      <c r="L873" t="str">
        <f>IFERROR(VLOOKUP(CONCATENATE($C873,$D873,L$1,$E873),AuxFolhas!$A:$E,5,FALSE),"")</f>
        <v/>
      </c>
      <c r="M873" t="str">
        <f>IFERROR(VLOOKUP(CONCATENATE($C873,$D873,M$1,$E873),AuxFolhas!$A:$E,5,FALSE),"")</f>
        <v/>
      </c>
      <c r="N873" t="str">
        <f>IFERROR(VLOOKUP(CONCATENATE($C873,$D873,N$1,$E873),AuxFolhas!$A:$E,5,FALSE),"")</f>
        <v/>
      </c>
      <c r="O873" t="str">
        <f>IFERROR(VLOOKUP(CONCATENATE($C873,$D873,O$1,$E873),AuxFolhas!$A:$E,5,FALSE),"")</f>
        <v/>
      </c>
      <c r="P873" t="str">
        <f>IFERROR(VLOOKUP(CONCATENATE($C873,$D873,P$1,$E873),AuxFolhas!$A:$E,5,FALSE),"")</f>
        <v/>
      </c>
      <c r="Q873" t="str">
        <f>IFERROR(VLOOKUP(CONCATENATE($C873,$D873,Q$1,$E873),AuxFolhas!$A:$E,5,FALSE),"")</f>
        <v/>
      </c>
      <c r="R873" t="str">
        <f>IFERROR(VLOOKUP(CONCATENATE($C873,$D873,R$1,$E873),AuxFolhas!$A:$E,5,FALSE),"")</f>
        <v/>
      </c>
      <c r="S873" t="str">
        <f>IFERROR(VLOOKUP(CONCATENATE($C873,$D873,S$1,$E873),AuxFolhas!$A:$E,5,FALSE),"")</f>
        <v/>
      </c>
      <c r="T873" t="str">
        <f>IFERROR(VLOOKUP(CONCATENATE($C873,$D873,T$1,$E873),AuxFolhas!$A:$E,5,FALSE),"")</f>
        <v/>
      </c>
      <c r="U873">
        <f t="shared" si="58"/>
        <v>1</v>
      </c>
    </row>
    <row r="874" spans="1:21" hidden="1">
      <c r="A874" t="str">
        <f t="shared" si="59"/>
        <v>31.1-21</v>
      </c>
      <c r="B874">
        <f t="shared" si="60"/>
        <v>21</v>
      </c>
      <c r="C874">
        <v>31</v>
      </c>
      <c r="D874" t="s">
        <v>2488</v>
      </c>
      <c r="E874" t="s">
        <v>1114</v>
      </c>
      <c r="F874" t="s">
        <v>1163</v>
      </c>
      <c r="H874">
        <f t="shared" si="57"/>
        <v>20070</v>
      </c>
      <c r="I874" t="str">
        <f>IFERROR(VLOOKUP(CONCATENATE($C874,$D874,I$1,$E874),AuxFolhas!$A:$E,5,FALSE),"")</f>
        <v/>
      </c>
      <c r="J874" t="str">
        <f>IFERROR(VLOOKUP(CONCATENATE($C874,$D874,J$1,$E874),AuxFolhas!$A:$E,5,FALSE),"")</f>
        <v/>
      </c>
      <c r="K874" t="str">
        <f>IFERROR(VLOOKUP(CONCATENATE($C874,$D874,K$1,$E874),AuxFolhas!$A:$E,5,FALSE),"")</f>
        <v/>
      </c>
      <c r="L874">
        <f>IFERROR(VLOOKUP(CONCATENATE($C874,$D874,L$1,$E874),AuxFolhas!$A:$E,5,FALSE),"")</f>
        <v>2230</v>
      </c>
      <c r="M874">
        <f>IFERROR(VLOOKUP(CONCATENATE($C874,$D874,M$1,$E874),AuxFolhas!$A:$E,5,FALSE),"")</f>
        <v>2230</v>
      </c>
      <c r="N874">
        <f>IFERROR(VLOOKUP(CONCATENATE($C874,$D874,N$1,$E874),AuxFolhas!$A:$E,5,FALSE),"")</f>
        <v>2230</v>
      </c>
      <c r="O874">
        <f>IFERROR(VLOOKUP(CONCATENATE($C874,$D874,O$1,$E874),AuxFolhas!$A:$E,5,FALSE),"")</f>
        <v>2230</v>
      </c>
      <c r="P874">
        <f>IFERROR(VLOOKUP(CONCATENATE($C874,$D874,P$1,$E874),AuxFolhas!$A:$E,5,FALSE),"")</f>
        <v>2230</v>
      </c>
      <c r="Q874">
        <f>IFERROR(VLOOKUP(CONCATENATE($C874,$D874,Q$1,$E874),AuxFolhas!$A:$E,5,FALSE),"")</f>
        <v>2230</v>
      </c>
      <c r="R874">
        <f>IFERROR(VLOOKUP(CONCATENATE($C874,$D874,R$1,$E874),AuxFolhas!$A:$E,5,FALSE),"")</f>
        <v>2230</v>
      </c>
      <c r="S874">
        <f>IFERROR(VLOOKUP(CONCATENATE($C874,$D874,S$1,$E874),AuxFolhas!$A:$E,5,FALSE),"")</f>
        <v>2230</v>
      </c>
      <c r="T874">
        <f>IFERROR(VLOOKUP(CONCATENATE($C874,$D874,T$1,$E874),AuxFolhas!$A:$E,5,FALSE),"")</f>
        <v>2230</v>
      </c>
      <c r="U874">
        <f t="shared" si="58"/>
        <v>1</v>
      </c>
    </row>
    <row r="875" spans="1:21" hidden="1">
      <c r="A875" t="str">
        <f t="shared" si="59"/>
        <v>31.1-22</v>
      </c>
      <c r="B875">
        <f t="shared" si="60"/>
        <v>22</v>
      </c>
      <c r="C875">
        <v>31</v>
      </c>
      <c r="D875" t="s">
        <v>1670</v>
      </c>
      <c r="E875" t="s">
        <v>1114</v>
      </c>
      <c r="F875" t="s">
        <v>1163</v>
      </c>
      <c r="H875">
        <f t="shared" si="57"/>
        <v>22300</v>
      </c>
      <c r="I875">
        <f>IFERROR(VLOOKUP(CONCATENATE($C875,$D875,I$1,$E875),AuxFolhas!$A:$E,5,FALSE),"")</f>
        <v>2230</v>
      </c>
      <c r="J875">
        <f>IFERROR(VLOOKUP(CONCATENATE($C875,$D875,J$1,$E875),AuxFolhas!$A:$E,5,FALSE),"")</f>
        <v>2230</v>
      </c>
      <c r="K875">
        <f>IFERROR(VLOOKUP(CONCATENATE($C875,$D875,K$1,$E875),AuxFolhas!$A:$E,5,FALSE),"")</f>
        <v>2230</v>
      </c>
      <c r="L875">
        <f>IFERROR(VLOOKUP(CONCATENATE($C875,$D875,L$1,$E875),AuxFolhas!$A:$E,5,FALSE),"")</f>
        <v>2230</v>
      </c>
      <c r="M875">
        <f>IFERROR(VLOOKUP(CONCATENATE($C875,$D875,M$1,$E875),AuxFolhas!$A:$E,5,FALSE),"")</f>
        <v>2230</v>
      </c>
      <c r="N875">
        <f>IFERROR(VLOOKUP(CONCATENATE($C875,$D875,N$1,$E875),AuxFolhas!$A:$E,5,FALSE),"")</f>
        <v>2230</v>
      </c>
      <c r="O875">
        <f>IFERROR(VLOOKUP(CONCATENATE($C875,$D875,O$1,$E875),AuxFolhas!$A:$E,5,FALSE),"")</f>
        <v>2230</v>
      </c>
      <c r="P875">
        <f>IFERROR(VLOOKUP(CONCATENATE($C875,$D875,P$1,$E875),AuxFolhas!$A:$E,5,FALSE),"")</f>
        <v>2230</v>
      </c>
      <c r="Q875">
        <f>IFERROR(VLOOKUP(CONCATENATE($C875,$D875,Q$1,$E875),AuxFolhas!$A:$E,5,FALSE),"")</f>
        <v>2230</v>
      </c>
      <c r="R875">
        <f>IFERROR(VLOOKUP(CONCATENATE($C875,$D875,R$1,$E875),AuxFolhas!$A:$E,5,FALSE),"")</f>
        <v>2230</v>
      </c>
      <c r="S875" t="str">
        <f>IFERROR(VLOOKUP(CONCATENATE($C875,$D875,S$1,$E875),AuxFolhas!$A:$E,5,FALSE),"")</f>
        <v/>
      </c>
      <c r="T875" t="str">
        <f>IFERROR(VLOOKUP(CONCATENATE($C875,$D875,T$1,$E875),AuxFolhas!$A:$E,5,FALSE),"")</f>
        <v/>
      </c>
      <c r="U875">
        <f t="shared" si="58"/>
        <v>1</v>
      </c>
    </row>
    <row r="876" spans="1:21" hidden="1">
      <c r="A876" t="str">
        <f t="shared" si="59"/>
        <v>31.1-23</v>
      </c>
      <c r="B876">
        <f t="shared" si="60"/>
        <v>23</v>
      </c>
      <c r="C876">
        <v>31</v>
      </c>
      <c r="D876" t="s">
        <v>3771</v>
      </c>
      <c r="E876" t="s">
        <v>1114</v>
      </c>
      <c r="F876" t="s">
        <v>1163</v>
      </c>
      <c r="H876">
        <f t="shared" si="57"/>
        <v>2230</v>
      </c>
      <c r="I876" t="str">
        <f>IFERROR(VLOOKUP(CONCATENATE($C876,$D876,I$1,$E876),AuxFolhas!$A:$E,5,FALSE),"")</f>
        <v/>
      </c>
      <c r="J876" t="str">
        <f>IFERROR(VLOOKUP(CONCATENATE($C876,$D876,J$1,$E876),AuxFolhas!$A:$E,5,FALSE),"")</f>
        <v/>
      </c>
      <c r="K876" t="str">
        <f>IFERROR(VLOOKUP(CONCATENATE($C876,$D876,K$1,$E876),AuxFolhas!$A:$E,5,FALSE),"")</f>
        <v/>
      </c>
      <c r="L876" t="str">
        <f>IFERROR(VLOOKUP(CONCATENATE($C876,$D876,L$1,$E876),AuxFolhas!$A:$E,5,FALSE),"")</f>
        <v/>
      </c>
      <c r="M876" t="str">
        <f>IFERROR(VLOOKUP(CONCATENATE($C876,$D876,M$1,$E876),AuxFolhas!$A:$E,5,FALSE),"")</f>
        <v/>
      </c>
      <c r="N876" t="str">
        <f>IFERROR(VLOOKUP(CONCATENATE($C876,$D876,N$1,$E876),AuxFolhas!$A:$E,5,FALSE),"")</f>
        <v/>
      </c>
      <c r="O876" t="str">
        <f>IFERROR(VLOOKUP(CONCATENATE($C876,$D876,O$1,$E876),AuxFolhas!$A:$E,5,FALSE),"")</f>
        <v/>
      </c>
      <c r="P876" t="str">
        <f>IFERROR(VLOOKUP(CONCATENATE($C876,$D876,P$1,$E876),AuxFolhas!$A:$E,5,FALSE),"")</f>
        <v/>
      </c>
      <c r="Q876" t="str">
        <f>IFERROR(VLOOKUP(CONCATENATE($C876,$D876,Q$1,$E876),AuxFolhas!$A:$E,5,FALSE),"")</f>
        <v/>
      </c>
      <c r="R876" t="str">
        <f>IFERROR(VLOOKUP(CONCATENATE($C876,$D876,R$1,$E876),AuxFolhas!$A:$E,5,FALSE),"")</f>
        <v/>
      </c>
      <c r="S876" t="str">
        <f>IFERROR(VLOOKUP(CONCATENATE($C876,$D876,S$1,$E876),AuxFolhas!$A:$E,5,FALSE),"")</f>
        <v/>
      </c>
      <c r="T876">
        <f>IFERROR(VLOOKUP(CONCATENATE($C876,$D876,T$1,$E876),AuxFolhas!$A:$E,5,FALSE),"")</f>
        <v>2230</v>
      </c>
      <c r="U876">
        <f t="shared" si="58"/>
        <v>2</v>
      </c>
    </row>
    <row r="877" spans="1:21" hidden="1">
      <c r="A877" t="str">
        <f t="shared" si="59"/>
        <v>31.1-24</v>
      </c>
      <c r="B877">
        <f t="shared" si="60"/>
        <v>24</v>
      </c>
      <c r="C877">
        <v>31</v>
      </c>
      <c r="D877" t="s">
        <v>1671</v>
      </c>
      <c r="E877" t="s">
        <v>1114</v>
      </c>
      <c r="F877" t="s">
        <v>1163</v>
      </c>
      <c r="H877">
        <f t="shared" si="57"/>
        <v>26760</v>
      </c>
      <c r="I877">
        <f>IFERROR(VLOOKUP(CONCATENATE($C877,$D877,I$1,$E877),AuxFolhas!$A:$E,5,FALSE),"")</f>
        <v>2230</v>
      </c>
      <c r="J877">
        <f>IFERROR(VLOOKUP(CONCATENATE($C877,$D877,J$1,$E877),AuxFolhas!$A:$E,5,FALSE),"")</f>
        <v>2230</v>
      </c>
      <c r="K877">
        <f>IFERROR(VLOOKUP(CONCATENATE($C877,$D877,K$1,$E877),AuxFolhas!$A:$E,5,FALSE),"")</f>
        <v>2230</v>
      </c>
      <c r="L877">
        <f>IFERROR(VLOOKUP(CONCATENATE($C877,$D877,L$1,$E877),AuxFolhas!$A:$E,5,FALSE),"")</f>
        <v>2230</v>
      </c>
      <c r="M877">
        <f>IFERROR(VLOOKUP(CONCATENATE($C877,$D877,M$1,$E877),AuxFolhas!$A:$E,5,FALSE),"")</f>
        <v>2230</v>
      </c>
      <c r="N877">
        <f>IFERROR(VLOOKUP(CONCATENATE($C877,$D877,N$1,$E877),AuxFolhas!$A:$E,5,FALSE),"")</f>
        <v>2230</v>
      </c>
      <c r="O877">
        <f>IFERROR(VLOOKUP(CONCATENATE($C877,$D877,O$1,$E877),AuxFolhas!$A:$E,5,FALSE),"")</f>
        <v>2230</v>
      </c>
      <c r="P877">
        <f>IFERROR(VLOOKUP(CONCATENATE($C877,$D877,P$1,$E877),AuxFolhas!$A:$E,5,FALSE),"")</f>
        <v>2230</v>
      </c>
      <c r="Q877">
        <f>IFERROR(VLOOKUP(CONCATENATE($C877,$D877,Q$1,$E877),AuxFolhas!$A:$E,5,FALSE),"")</f>
        <v>2230</v>
      </c>
      <c r="R877">
        <f>IFERROR(VLOOKUP(CONCATENATE($C877,$D877,R$1,$E877),AuxFolhas!$A:$E,5,FALSE),"")</f>
        <v>2230</v>
      </c>
      <c r="S877">
        <f>IFERROR(VLOOKUP(CONCATENATE($C877,$D877,S$1,$E877),AuxFolhas!$A:$E,5,FALSE),"")</f>
        <v>2230</v>
      </c>
      <c r="T877">
        <f>IFERROR(VLOOKUP(CONCATENATE($C877,$D877,T$1,$E877),AuxFolhas!$A:$E,5,FALSE),"")</f>
        <v>2230</v>
      </c>
      <c r="U877">
        <f t="shared" si="58"/>
        <v>1</v>
      </c>
    </row>
    <row r="878" spans="1:21" hidden="1">
      <c r="A878" t="str">
        <f t="shared" si="59"/>
        <v>31.1-25</v>
      </c>
      <c r="B878">
        <f t="shared" si="60"/>
        <v>25</v>
      </c>
      <c r="C878">
        <v>31</v>
      </c>
      <c r="D878" t="s">
        <v>2489</v>
      </c>
      <c r="E878" t="s">
        <v>1114</v>
      </c>
      <c r="F878" t="s">
        <v>1163</v>
      </c>
      <c r="H878">
        <f t="shared" si="57"/>
        <v>20070</v>
      </c>
      <c r="I878" t="str">
        <f>IFERROR(VLOOKUP(CONCATENATE($C878,$D878,I$1,$E878),AuxFolhas!$A:$E,5,FALSE),"")</f>
        <v/>
      </c>
      <c r="J878" t="str">
        <f>IFERROR(VLOOKUP(CONCATENATE($C878,$D878,J$1,$E878),AuxFolhas!$A:$E,5,FALSE),"")</f>
        <v/>
      </c>
      <c r="K878" t="str">
        <f>IFERROR(VLOOKUP(CONCATENATE($C878,$D878,K$1,$E878),AuxFolhas!$A:$E,5,FALSE),"")</f>
        <v/>
      </c>
      <c r="L878">
        <f>IFERROR(VLOOKUP(CONCATENATE($C878,$D878,L$1,$E878),AuxFolhas!$A:$E,5,FALSE),"")</f>
        <v>2230</v>
      </c>
      <c r="M878">
        <f>IFERROR(VLOOKUP(CONCATENATE($C878,$D878,M$1,$E878),AuxFolhas!$A:$E,5,FALSE),"")</f>
        <v>2230</v>
      </c>
      <c r="N878">
        <f>IFERROR(VLOOKUP(CONCATENATE($C878,$D878,N$1,$E878),AuxFolhas!$A:$E,5,FALSE),"")</f>
        <v>2230</v>
      </c>
      <c r="O878">
        <f>IFERROR(VLOOKUP(CONCATENATE($C878,$D878,O$1,$E878),AuxFolhas!$A:$E,5,FALSE),"")</f>
        <v>2230</v>
      </c>
      <c r="P878">
        <f>IFERROR(VLOOKUP(CONCATENATE($C878,$D878,P$1,$E878),AuxFolhas!$A:$E,5,FALSE),"")</f>
        <v>2230</v>
      </c>
      <c r="Q878">
        <f>IFERROR(VLOOKUP(CONCATENATE($C878,$D878,Q$1,$E878),AuxFolhas!$A:$E,5,FALSE),"")</f>
        <v>2230</v>
      </c>
      <c r="R878">
        <f>IFERROR(VLOOKUP(CONCATENATE($C878,$D878,R$1,$E878),AuxFolhas!$A:$E,5,FALSE),"")</f>
        <v>2230</v>
      </c>
      <c r="S878">
        <f>IFERROR(VLOOKUP(CONCATENATE($C878,$D878,S$1,$E878),AuxFolhas!$A:$E,5,FALSE),"")</f>
        <v>2230</v>
      </c>
      <c r="T878">
        <f>IFERROR(VLOOKUP(CONCATENATE($C878,$D878,T$1,$E878),AuxFolhas!$A:$E,5,FALSE),"")</f>
        <v>2230</v>
      </c>
      <c r="U878">
        <f t="shared" si="58"/>
        <v>1</v>
      </c>
    </row>
    <row r="879" spans="1:21" hidden="1">
      <c r="A879" t="str">
        <f t="shared" si="59"/>
        <v>31.1-26</v>
      </c>
      <c r="B879">
        <f t="shared" si="60"/>
        <v>26</v>
      </c>
      <c r="C879">
        <v>31</v>
      </c>
      <c r="D879" t="s">
        <v>3735</v>
      </c>
      <c r="E879" t="s">
        <v>1114</v>
      </c>
      <c r="F879" t="s">
        <v>1163</v>
      </c>
      <c r="H879">
        <f t="shared" si="57"/>
        <v>4460</v>
      </c>
      <c r="I879" t="str">
        <f>IFERROR(VLOOKUP(CONCATENATE($C879,$D879,I$1,$E879),AuxFolhas!$A:$E,5,FALSE),"")</f>
        <v/>
      </c>
      <c r="J879" t="str">
        <f>IFERROR(VLOOKUP(CONCATENATE($C879,$D879,J$1,$E879),AuxFolhas!$A:$E,5,FALSE),"")</f>
        <v/>
      </c>
      <c r="K879" t="str">
        <f>IFERROR(VLOOKUP(CONCATENATE($C879,$D879,K$1,$E879),AuxFolhas!$A:$E,5,FALSE),"")</f>
        <v/>
      </c>
      <c r="L879" t="str">
        <f>IFERROR(VLOOKUP(CONCATENATE($C879,$D879,L$1,$E879),AuxFolhas!$A:$E,5,FALSE),"")</f>
        <v/>
      </c>
      <c r="M879" t="str">
        <f>IFERROR(VLOOKUP(CONCATENATE($C879,$D879,M$1,$E879),AuxFolhas!$A:$E,5,FALSE),"")</f>
        <v/>
      </c>
      <c r="N879" t="str">
        <f>IFERROR(VLOOKUP(CONCATENATE($C879,$D879,N$1,$E879),AuxFolhas!$A:$E,5,FALSE),"")</f>
        <v/>
      </c>
      <c r="O879" t="str">
        <f>IFERROR(VLOOKUP(CONCATENATE($C879,$D879,O$1,$E879),AuxFolhas!$A:$E,5,FALSE),"")</f>
        <v/>
      </c>
      <c r="P879" t="str">
        <f>IFERROR(VLOOKUP(CONCATENATE($C879,$D879,P$1,$E879),AuxFolhas!$A:$E,5,FALSE),"")</f>
        <v/>
      </c>
      <c r="Q879" t="str">
        <f>IFERROR(VLOOKUP(CONCATENATE($C879,$D879,Q$1,$E879),AuxFolhas!$A:$E,5,FALSE),"")</f>
        <v/>
      </c>
      <c r="R879" t="str">
        <f>IFERROR(VLOOKUP(CONCATENATE($C879,$D879,R$1,$E879),AuxFolhas!$A:$E,5,FALSE),"")</f>
        <v/>
      </c>
      <c r="S879">
        <f>IFERROR(VLOOKUP(CONCATENATE($C879,$D879,S$1,$E879),AuxFolhas!$A:$E,5,FALSE),"")</f>
        <v>2230</v>
      </c>
      <c r="T879">
        <f>IFERROR(VLOOKUP(CONCATENATE($C879,$D879,T$1,$E879),AuxFolhas!$A:$E,5,FALSE),"")</f>
        <v>2230</v>
      </c>
      <c r="U879">
        <f t="shared" si="58"/>
        <v>1</v>
      </c>
    </row>
    <row r="880" spans="1:21" hidden="1">
      <c r="A880" t="str">
        <f t="shared" si="59"/>
        <v>31.1-27</v>
      </c>
      <c r="B880">
        <f t="shared" si="60"/>
        <v>27</v>
      </c>
      <c r="C880">
        <v>31</v>
      </c>
      <c r="D880" t="s">
        <v>1672</v>
      </c>
      <c r="E880" t="s">
        <v>1114</v>
      </c>
      <c r="F880" t="s">
        <v>1163</v>
      </c>
      <c r="H880">
        <f t="shared" si="57"/>
        <v>20070</v>
      </c>
      <c r="I880">
        <f>IFERROR(VLOOKUP(CONCATENATE($C880,$D880,I$1,$E880),AuxFolhas!$A:$E,5,FALSE),"")</f>
        <v>2230</v>
      </c>
      <c r="J880">
        <f>IFERROR(VLOOKUP(CONCATENATE($C880,$D880,J$1,$E880),AuxFolhas!$A:$E,5,FALSE),"")</f>
        <v>2230</v>
      </c>
      <c r="K880">
        <f>IFERROR(VLOOKUP(CONCATENATE($C880,$D880,K$1,$E880),AuxFolhas!$A:$E,5,FALSE),"")</f>
        <v>2230</v>
      </c>
      <c r="L880">
        <f>IFERROR(VLOOKUP(CONCATENATE($C880,$D880,L$1,$E880),AuxFolhas!$A:$E,5,FALSE),"")</f>
        <v>2230</v>
      </c>
      <c r="M880">
        <f>IFERROR(VLOOKUP(CONCATENATE($C880,$D880,M$1,$E880),AuxFolhas!$A:$E,5,FALSE),"")</f>
        <v>2230</v>
      </c>
      <c r="N880">
        <f>IFERROR(VLOOKUP(CONCATENATE($C880,$D880,N$1,$E880),AuxFolhas!$A:$E,5,FALSE),"")</f>
        <v>2230</v>
      </c>
      <c r="O880">
        <f>IFERROR(VLOOKUP(CONCATENATE($C880,$D880,O$1,$E880),AuxFolhas!$A:$E,5,FALSE),"")</f>
        <v>2230</v>
      </c>
      <c r="P880">
        <f>IFERROR(VLOOKUP(CONCATENATE($C880,$D880,P$1,$E880),AuxFolhas!$A:$E,5,FALSE),"")</f>
        <v>2230</v>
      </c>
      <c r="Q880">
        <f>IFERROR(VLOOKUP(CONCATENATE($C880,$D880,Q$1,$E880),AuxFolhas!$A:$E,5,FALSE),"")</f>
        <v>2230</v>
      </c>
      <c r="R880" t="str">
        <f>IFERROR(VLOOKUP(CONCATENATE($C880,$D880,R$1,$E880),AuxFolhas!$A:$E,5,FALSE),"")</f>
        <v/>
      </c>
      <c r="S880" t="str">
        <f>IFERROR(VLOOKUP(CONCATENATE($C880,$D880,S$1,$E880),AuxFolhas!$A:$E,5,FALSE),"")</f>
        <v/>
      </c>
      <c r="T880" t="str">
        <f>IFERROR(VLOOKUP(CONCATENATE($C880,$D880,T$1,$E880),AuxFolhas!$A:$E,5,FALSE),"")</f>
        <v/>
      </c>
      <c r="U880">
        <f t="shared" si="58"/>
        <v>1</v>
      </c>
    </row>
    <row r="881" spans="1:21" hidden="1">
      <c r="A881" t="str">
        <f t="shared" si="59"/>
        <v>31.1-28</v>
      </c>
      <c r="B881">
        <f t="shared" si="60"/>
        <v>28</v>
      </c>
      <c r="C881">
        <v>31</v>
      </c>
      <c r="D881" t="s">
        <v>2484</v>
      </c>
      <c r="E881" t="s">
        <v>1162</v>
      </c>
      <c r="F881" t="s">
        <v>1163</v>
      </c>
      <c r="H881">
        <f t="shared" si="57"/>
        <v>29520</v>
      </c>
      <c r="I881" t="str">
        <f>IFERROR(VLOOKUP(CONCATENATE($C881,$D881,I$1,$E881),AuxFolhas!$A:$E,5,FALSE),"")</f>
        <v/>
      </c>
      <c r="J881" t="str">
        <f>IFERROR(VLOOKUP(CONCATENATE($C881,$D881,J$1,$E881),AuxFolhas!$A:$E,5,FALSE),"")</f>
        <v/>
      </c>
      <c r="K881" t="str">
        <f>IFERROR(VLOOKUP(CONCATENATE($C881,$D881,K$1,$E881),AuxFolhas!$A:$E,5,FALSE),"")</f>
        <v/>
      </c>
      <c r="L881">
        <f>IFERROR(VLOOKUP(CONCATENATE($C881,$D881,L$1,$E881),AuxFolhas!$A:$E,5,FALSE),"")</f>
        <v>3280</v>
      </c>
      <c r="M881">
        <f>IFERROR(VLOOKUP(CONCATENATE($C881,$D881,M$1,$E881),AuxFolhas!$A:$E,5,FALSE),"")</f>
        <v>3280</v>
      </c>
      <c r="N881">
        <f>IFERROR(VLOOKUP(CONCATENATE($C881,$D881,N$1,$E881),AuxFolhas!$A:$E,5,FALSE),"")</f>
        <v>3280</v>
      </c>
      <c r="O881">
        <f>IFERROR(VLOOKUP(CONCATENATE($C881,$D881,O$1,$E881),AuxFolhas!$A:$E,5,FALSE),"")</f>
        <v>3280</v>
      </c>
      <c r="P881">
        <f>IFERROR(VLOOKUP(CONCATENATE($C881,$D881,P$1,$E881),AuxFolhas!$A:$E,5,FALSE),"")</f>
        <v>3280</v>
      </c>
      <c r="Q881">
        <f>IFERROR(VLOOKUP(CONCATENATE($C881,$D881,Q$1,$E881),AuxFolhas!$A:$E,5,FALSE),"")</f>
        <v>3280</v>
      </c>
      <c r="R881">
        <f>IFERROR(VLOOKUP(CONCATENATE($C881,$D881,R$1,$E881),AuxFolhas!$A:$E,5,FALSE),"")</f>
        <v>3280</v>
      </c>
      <c r="S881">
        <f>IFERROR(VLOOKUP(CONCATENATE($C881,$D881,S$1,$E881),AuxFolhas!$A:$E,5,FALSE),"")</f>
        <v>3280</v>
      </c>
      <c r="T881">
        <f>IFERROR(VLOOKUP(CONCATENATE($C881,$D881,T$1,$E881),AuxFolhas!$A:$E,5,FALSE),"")</f>
        <v>3280</v>
      </c>
      <c r="U881">
        <f t="shared" si="58"/>
        <v>1</v>
      </c>
    </row>
    <row r="882" spans="1:21" hidden="1">
      <c r="A882" t="str">
        <f t="shared" si="59"/>
        <v>31.1-29</v>
      </c>
      <c r="B882">
        <f t="shared" si="60"/>
        <v>29</v>
      </c>
      <c r="C882">
        <v>31</v>
      </c>
      <c r="D882" t="s">
        <v>2485</v>
      </c>
      <c r="E882" t="s">
        <v>1162</v>
      </c>
      <c r="F882" t="s">
        <v>1163</v>
      </c>
      <c r="H882">
        <f t="shared" si="57"/>
        <v>29520</v>
      </c>
      <c r="I882" t="str">
        <f>IFERROR(VLOOKUP(CONCATENATE($C882,$D882,I$1,$E882),AuxFolhas!$A:$E,5,FALSE),"")</f>
        <v/>
      </c>
      <c r="J882" t="str">
        <f>IFERROR(VLOOKUP(CONCATENATE($C882,$D882,J$1,$E882),AuxFolhas!$A:$E,5,FALSE),"")</f>
        <v/>
      </c>
      <c r="K882" t="str">
        <f>IFERROR(VLOOKUP(CONCATENATE($C882,$D882,K$1,$E882),AuxFolhas!$A:$E,5,FALSE),"")</f>
        <v/>
      </c>
      <c r="L882">
        <f>IFERROR(VLOOKUP(CONCATENATE($C882,$D882,L$1,$E882),AuxFolhas!$A:$E,5,FALSE),"")</f>
        <v>3280</v>
      </c>
      <c r="M882">
        <f>IFERROR(VLOOKUP(CONCATENATE($C882,$D882,M$1,$E882),AuxFolhas!$A:$E,5,FALSE),"")</f>
        <v>3280</v>
      </c>
      <c r="N882">
        <f>IFERROR(VLOOKUP(CONCATENATE($C882,$D882,N$1,$E882),AuxFolhas!$A:$E,5,FALSE),"")</f>
        <v>3280</v>
      </c>
      <c r="O882">
        <f>IFERROR(VLOOKUP(CONCATENATE($C882,$D882,O$1,$E882),AuxFolhas!$A:$E,5,FALSE),"")</f>
        <v>3280</v>
      </c>
      <c r="P882">
        <f>IFERROR(VLOOKUP(CONCATENATE($C882,$D882,P$1,$E882),AuxFolhas!$A:$E,5,FALSE),"")</f>
        <v>3280</v>
      </c>
      <c r="Q882">
        <f>IFERROR(VLOOKUP(CONCATENATE($C882,$D882,Q$1,$E882),AuxFolhas!$A:$E,5,FALSE),"")</f>
        <v>3280</v>
      </c>
      <c r="R882">
        <f>IFERROR(VLOOKUP(CONCATENATE($C882,$D882,R$1,$E882),AuxFolhas!$A:$E,5,FALSE),"")</f>
        <v>3280</v>
      </c>
      <c r="S882">
        <f>IFERROR(VLOOKUP(CONCATENATE($C882,$D882,S$1,$E882),AuxFolhas!$A:$E,5,FALSE),"")</f>
        <v>3280</v>
      </c>
      <c r="T882">
        <f>IFERROR(VLOOKUP(CONCATENATE($C882,$D882,T$1,$E882),AuxFolhas!$A:$E,5,FALSE),"")</f>
        <v>3280</v>
      </c>
      <c r="U882">
        <f t="shared" si="58"/>
        <v>1</v>
      </c>
    </row>
    <row r="883" spans="1:21" hidden="1">
      <c r="A883" t="str">
        <f t="shared" si="59"/>
        <v>31.1-30</v>
      </c>
      <c r="B883">
        <f t="shared" si="60"/>
        <v>30</v>
      </c>
      <c r="C883">
        <v>31</v>
      </c>
      <c r="D883" t="s">
        <v>1657</v>
      </c>
      <c r="E883" t="s">
        <v>1162</v>
      </c>
      <c r="F883" t="s">
        <v>1163</v>
      </c>
      <c r="H883">
        <f t="shared" si="57"/>
        <v>39360</v>
      </c>
      <c r="I883">
        <f>IFERROR(VLOOKUP(CONCATENATE($C883,$D883,I$1,$E883),AuxFolhas!$A:$E,5,FALSE),"")</f>
        <v>3280</v>
      </c>
      <c r="J883">
        <f>IFERROR(VLOOKUP(CONCATENATE($C883,$D883,J$1,$E883),AuxFolhas!$A:$E,5,FALSE),"")</f>
        <v>3280</v>
      </c>
      <c r="K883">
        <f>IFERROR(VLOOKUP(CONCATENATE($C883,$D883,K$1,$E883),AuxFolhas!$A:$E,5,FALSE),"")</f>
        <v>3280</v>
      </c>
      <c r="L883">
        <f>IFERROR(VLOOKUP(CONCATENATE($C883,$D883,L$1,$E883),AuxFolhas!$A:$E,5,FALSE),"")</f>
        <v>3280</v>
      </c>
      <c r="M883">
        <f>IFERROR(VLOOKUP(CONCATENATE($C883,$D883,M$1,$E883),AuxFolhas!$A:$E,5,FALSE),"")</f>
        <v>3280</v>
      </c>
      <c r="N883">
        <f>IFERROR(VLOOKUP(CONCATENATE($C883,$D883,N$1,$E883),AuxFolhas!$A:$E,5,FALSE),"")</f>
        <v>3280</v>
      </c>
      <c r="O883">
        <f>IFERROR(VLOOKUP(CONCATENATE($C883,$D883,O$1,$E883),AuxFolhas!$A:$E,5,FALSE),"")</f>
        <v>3280</v>
      </c>
      <c r="P883">
        <f>IFERROR(VLOOKUP(CONCATENATE($C883,$D883,P$1,$E883),AuxFolhas!$A:$E,5,FALSE),"")</f>
        <v>3280</v>
      </c>
      <c r="Q883">
        <f>IFERROR(VLOOKUP(CONCATENATE($C883,$D883,Q$1,$E883),AuxFolhas!$A:$E,5,FALSE),"")</f>
        <v>3280</v>
      </c>
      <c r="R883">
        <f>IFERROR(VLOOKUP(CONCATENATE($C883,$D883,R$1,$E883),AuxFolhas!$A:$E,5,FALSE),"")</f>
        <v>3280</v>
      </c>
      <c r="S883">
        <f>IFERROR(VLOOKUP(CONCATENATE($C883,$D883,S$1,$E883),AuxFolhas!$A:$E,5,FALSE),"")</f>
        <v>3280</v>
      </c>
      <c r="T883">
        <f>IFERROR(VLOOKUP(CONCATENATE($C883,$D883,T$1,$E883),AuxFolhas!$A:$E,5,FALSE),"")</f>
        <v>3280</v>
      </c>
      <c r="U883">
        <f t="shared" si="58"/>
        <v>1</v>
      </c>
    </row>
    <row r="884" spans="1:21" hidden="1">
      <c r="A884" t="str">
        <f t="shared" si="59"/>
        <v>31.1-31</v>
      </c>
      <c r="B884">
        <f t="shared" si="60"/>
        <v>31</v>
      </c>
      <c r="C884">
        <v>31</v>
      </c>
      <c r="D884" t="s">
        <v>1673</v>
      </c>
      <c r="E884" t="s">
        <v>1165</v>
      </c>
      <c r="F884" t="s">
        <v>1163</v>
      </c>
      <c r="H884">
        <f t="shared" si="57"/>
        <v>18330</v>
      </c>
      <c r="I884">
        <f>IFERROR(VLOOKUP(CONCATENATE($C884,$D884,I$1,$E884),AuxFolhas!$A:$E,5,FALSE),"")</f>
        <v>6110</v>
      </c>
      <c r="J884">
        <f>IFERROR(VLOOKUP(CONCATENATE($C884,$D884,J$1,$E884),AuxFolhas!$A:$E,5,FALSE),"")</f>
        <v>6110</v>
      </c>
      <c r="K884">
        <f>IFERROR(VLOOKUP(CONCATENATE($C884,$D884,K$1,$E884),AuxFolhas!$A:$E,5,FALSE),"")</f>
        <v>6110</v>
      </c>
      <c r="L884" t="str">
        <f>IFERROR(VLOOKUP(CONCATENATE($C884,$D884,L$1,$E884),AuxFolhas!$A:$E,5,FALSE),"")</f>
        <v/>
      </c>
      <c r="M884" t="str">
        <f>IFERROR(VLOOKUP(CONCATENATE($C884,$D884,M$1,$E884),AuxFolhas!$A:$E,5,FALSE),"")</f>
        <v/>
      </c>
      <c r="N884" t="str">
        <f>IFERROR(VLOOKUP(CONCATENATE($C884,$D884,N$1,$E884),AuxFolhas!$A:$E,5,FALSE),"")</f>
        <v/>
      </c>
      <c r="O884" t="str">
        <f>IFERROR(VLOOKUP(CONCATENATE($C884,$D884,O$1,$E884),AuxFolhas!$A:$E,5,FALSE),"")</f>
        <v/>
      </c>
      <c r="P884" t="str">
        <f>IFERROR(VLOOKUP(CONCATENATE($C884,$D884,P$1,$E884),AuxFolhas!$A:$E,5,FALSE),"")</f>
        <v/>
      </c>
      <c r="Q884" t="str">
        <f>IFERROR(VLOOKUP(CONCATENATE($C884,$D884,Q$1,$E884),AuxFolhas!$A:$E,5,FALSE),"")</f>
        <v/>
      </c>
      <c r="R884" t="str">
        <f>IFERROR(VLOOKUP(CONCATENATE($C884,$D884,R$1,$E884),AuxFolhas!$A:$E,5,FALSE),"")</f>
        <v/>
      </c>
      <c r="S884" t="str">
        <f>IFERROR(VLOOKUP(CONCATENATE($C884,$D884,S$1,$E884),AuxFolhas!$A:$E,5,FALSE),"")</f>
        <v/>
      </c>
      <c r="T884" t="str">
        <f>IFERROR(VLOOKUP(CONCATENATE($C884,$D884,T$1,$E884),AuxFolhas!$A:$E,5,FALSE),"")</f>
        <v/>
      </c>
      <c r="U884">
        <f t="shared" si="58"/>
        <v>1</v>
      </c>
    </row>
    <row r="885" spans="1:21" hidden="1">
      <c r="A885" t="str">
        <f t="shared" si="59"/>
        <v>31.1-32</v>
      </c>
      <c r="B885">
        <f t="shared" si="60"/>
        <v>32</v>
      </c>
      <c r="C885">
        <v>31</v>
      </c>
      <c r="D885" t="s">
        <v>1655</v>
      </c>
      <c r="E885" t="s">
        <v>1117</v>
      </c>
      <c r="F885" t="s">
        <v>1159</v>
      </c>
      <c r="H885">
        <f t="shared" si="57"/>
        <v>9840</v>
      </c>
      <c r="I885">
        <f>IFERROR(VLOOKUP(CONCATENATE($C885,$D885,I$1,$E885),AuxFolhas!$A:$E,5,FALSE),"")</f>
        <v>820</v>
      </c>
      <c r="J885">
        <f>IFERROR(VLOOKUP(CONCATENATE($C885,$D885,J$1,$E885),AuxFolhas!$A:$E,5,FALSE),"")</f>
        <v>820</v>
      </c>
      <c r="K885">
        <f>IFERROR(VLOOKUP(CONCATENATE($C885,$D885,K$1,$E885),AuxFolhas!$A:$E,5,FALSE),"")</f>
        <v>820</v>
      </c>
      <c r="L885">
        <f>IFERROR(VLOOKUP(CONCATENATE($C885,$D885,L$1,$E885),AuxFolhas!$A:$E,5,FALSE),"")</f>
        <v>820</v>
      </c>
      <c r="M885">
        <f>IFERROR(VLOOKUP(CONCATENATE($C885,$D885,M$1,$E885),AuxFolhas!$A:$E,5,FALSE),"")</f>
        <v>820</v>
      </c>
      <c r="N885">
        <f>IFERROR(VLOOKUP(CONCATENATE($C885,$D885,N$1,$E885),AuxFolhas!$A:$E,5,FALSE),"")</f>
        <v>820</v>
      </c>
      <c r="O885">
        <f>IFERROR(VLOOKUP(CONCATENATE($C885,$D885,O$1,$E885),AuxFolhas!$A:$E,5,FALSE),"")</f>
        <v>820</v>
      </c>
      <c r="P885">
        <f>IFERROR(VLOOKUP(CONCATENATE($C885,$D885,P$1,$E885),AuxFolhas!$A:$E,5,FALSE),"")</f>
        <v>820</v>
      </c>
      <c r="Q885">
        <f>IFERROR(VLOOKUP(CONCATENATE($C885,$D885,Q$1,$E885),AuxFolhas!$A:$E,5,FALSE),"")</f>
        <v>820</v>
      </c>
      <c r="R885">
        <f>IFERROR(VLOOKUP(CONCATENATE($C885,$D885,R$1,$E885),AuxFolhas!$A:$E,5,FALSE),"")</f>
        <v>820</v>
      </c>
      <c r="S885">
        <f>IFERROR(VLOOKUP(CONCATENATE($C885,$D885,S$1,$E885),AuxFolhas!$A:$E,5,FALSE),"")</f>
        <v>820</v>
      </c>
      <c r="T885">
        <f>IFERROR(VLOOKUP(CONCATENATE($C885,$D885,T$1,$E885),AuxFolhas!$A:$E,5,FALSE),"")</f>
        <v>820</v>
      </c>
      <c r="U885">
        <f t="shared" si="58"/>
        <v>1</v>
      </c>
    </row>
    <row r="886" spans="1:21" hidden="1">
      <c r="A886" t="str">
        <f t="shared" si="59"/>
        <v>31.1-33</v>
      </c>
      <c r="B886">
        <f t="shared" si="60"/>
        <v>33</v>
      </c>
      <c r="C886">
        <v>31</v>
      </c>
      <c r="D886" t="s">
        <v>1656</v>
      </c>
      <c r="E886" t="s">
        <v>1115</v>
      </c>
      <c r="F886" t="s">
        <v>1159</v>
      </c>
      <c r="H886">
        <f t="shared" si="57"/>
        <v>93000</v>
      </c>
      <c r="I886">
        <f>IFERROR(VLOOKUP(CONCATENATE($C886,$D886,I$1,$E886),AuxFolhas!$A:$E,5,FALSE),"")</f>
        <v>7750</v>
      </c>
      <c r="J886">
        <f>IFERROR(VLOOKUP(CONCATENATE($C886,$D886,J$1,$E886),AuxFolhas!$A:$E,5,FALSE),"")</f>
        <v>7750</v>
      </c>
      <c r="K886">
        <f>IFERROR(VLOOKUP(CONCATENATE($C886,$D886,K$1,$E886),AuxFolhas!$A:$E,5,FALSE),"")</f>
        <v>7750</v>
      </c>
      <c r="L886">
        <f>IFERROR(VLOOKUP(CONCATENATE($C886,$D886,L$1,$E886),AuxFolhas!$A:$E,5,FALSE),"")</f>
        <v>7750</v>
      </c>
      <c r="M886">
        <f>IFERROR(VLOOKUP(CONCATENATE($C886,$D886,M$1,$E886),AuxFolhas!$A:$E,5,FALSE),"")</f>
        <v>7750</v>
      </c>
      <c r="N886">
        <f>IFERROR(VLOOKUP(CONCATENATE($C886,$D886,N$1,$E886),AuxFolhas!$A:$E,5,FALSE),"")</f>
        <v>7750</v>
      </c>
      <c r="O886">
        <f>IFERROR(VLOOKUP(CONCATENATE($C886,$D886,O$1,$E886),AuxFolhas!$A:$E,5,FALSE),"")</f>
        <v>7750</v>
      </c>
      <c r="P886">
        <f>IFERROR(VLOOKUP(CONCATENATE($C886,$D886,P$1,$E886),AuxFolhas!$A:$E,5,FALSE),"")</f>
        <v>7750</v>
      </c>
      <c r="Q886">
        <f>IFERROR(VLOOKUP(CONCATENATE($C886,$D886,Q$1,$E886),AuxFolhas!$A:$E,5,FALSE),"")</f>
        <v>7750</v>
      </c>
      <c r="R886">
        <f>IFERROR(VLOOKUP(CONCATENATE($C886,$D886,R$1,$E886),AuxFolhas!$A:$E,5,FALSE),"")</f>
        <v>7750</v>
      </c>
      <c r="S886">
        <f>IFERROR(VLOOKUP(CONCATENATE($C886,$D886,S$1,$E886),AuxFolhas!$A:$E,5,FALSE),"")</f>
        <v>7750</v>
      </c>
      <c r="T886">
        <f>IFERROR(VLOOKUP(CONCATENATE($C886,$D886,T$1,$E886),AuxFolhas!$A:$E,5,FALSE),"")</f>
        <v>7750</v>
      </c>
      <c r="U886">
        <f t="shared" si="58"/>
        <v>1</v>
      </c>
    </row>
    <row r="887" spans="1:21">
      <c r="A887" t="str">
        <f t="shared" si="59"/>
        <v>31.1-34</v>
      </c>
      <c r="B887">
        <f t="shared" si="60"/>
        <v>34</v>
      </c>
      <c r="C887">
        <v>31</v>
      </c>
      <c r="D887" t="s">
        <v>2193</v>
      </c>
      <c r="E887" t="s">
        <v>1113</v>
      </c>
      <c r="F887" t="s">
        <v>1159</v>
      </c>
      <c r="H887">
        <f t="shared" si="57"/>
        <v>33600</v>
      </c>
      <c r="I887">
        <f>IFERROR(VLOOKUP(CONCATENATE($C887,$D887,I$1,$E887),AuxFolhas!$A:$E,5,FALSE),"")</f>
        <v>2800</v>
      </c>
      <c r="J887">
        <f>IFERROR(VLOOKUP(CONCATENATE($C887,$D887,J$1,$E887),AuxFolhas!$A:$E,5,FALSE),"")</f>
        <v>2800</v>
      </c>
      <c r="K887">
        <f>IFERROR(VLOOKUP(CONCATENATE($C887,$D887,K$1,$E887),AuxFolhas!$A:$E,5,FALSE),"")</f>
        <v>2800</v>
      </c>
      <c r="L887">
        <f>IFERROR(VLOOKUP(CONCATENATE($C887,$D887,L$1,$E887),AuxFolhas!$A:$E,5,FALSE),"")</f>
        <v>2800</v>
      </c>
      <c r="M887">
        <f>IFERROR(VLOOKUP(CONCATENATE($C887,$D887,M$1,$E887),AuxFolhas!$A:$E,5,FALSE),"")</f>
        <v>2800</v>
      </c>
      <c r="N887">
        <f>IFERROR(VLOOKUP(CONCATENATE($C887,$D887,N$1,$E887),AuxFolhas!$A:$E,5,FALSE),"")</f>
        <v>2800</v>
      </c>
      <c r="O887">
        <f>IFERROR(VLOOKUP(CONCATENATE($C887,$D887,O$1,$E887),AuxFolhas!$A:$E,5,FALSE),"")</f>
        <v>2800</v>
      </c>
      <c r="P887">
        <f>IFERROR(VLOOKUP(CONCATENATE($C887,$D887,P$1,$E887),AuxFolhas!$A:$E,5,FALSE),"")</f>
        <v>2800</v>
      </c>
      <c r="Q887">
        <f>IFERROR(VLOOKUP(CONCATENATE($C887,$D887,Q$1,$E887),AuxFolhas!$A:$E,5,FALSE),"")</f>
        <v>2800</v>
      </c>
      <c r="R887">
        <f>IFERROR(VLOOKUP(CONCATENATE($C887,$D887,R$1,$E887),AuxFolhas!$A:$E,5,FALSE),"")</f>
        <v>2800</v>
      </c>
      <c r="S887">
        <f>IFERROR(VLOOKUP(CONCATENATE($C887,$D887,S$1,$E887),AuxFolhas!$A:$E,5,FALSE),"")</f>
        <v>2800</v>
      </c>
      <c r="T887">
        <f>IFERROR(VLOOKUP(CONCATENATE($C887,$D887,T$1,$E887),AuxFolhas!$A:$E,5,FALSE),"")</f>
        <v>2800</v>
      </c>
      <c r="U887">
        <f t="shared" si="58"/>
        <v>1</v>
      </c>
    </row>
    <row r="888" spans="1:21" hidden="1">
      <c r="A888" t="str">
        <f t="shared" si="59"/>
        <v>32.1-1</v>
      </c>
      <c r="B888">
        <f t="shared" si="60"/>
        <v>1</v>
      </c>
      <c r="C888">
        <v>32</v>
      </c>
      <c r="D888" t="s">
        <v>1678</v>
      </c>
      <c r="E888" t="s">
        <v>1112</v>
      </c>
      <c r="F888" t="s">
        <v>1163</v>
      </c>
      <c r="H888">
        <f t="shared" si="57"/>
        <v>7200</v>
      </c>
      <c r="I888">
        <f>IFERROR(VLOOKUP(CONCATENATE($C888,$D888,I$1,$E888),AuxFolhas!$A:$E,5,FALSE),"")</f>
        <v>600</v>
      </c>
      <c r="J888">
        <f>IFERROR(VLOOKUP(CONCATENATE($C888,$D888,J$1,$E888),AuxFolhas!$A:$E,5,FALSE),"")</f>
        <v>600</v>
      </c>
      <c r="K888">
        <f>IFERROR(VLOOKUP(CONCATENATE($C888,$D888,K$1,$E888),AuxFolhas!$A:$E,5,FALSE),"")</f>
        <v>600</v>
      </c>
      <c r="L888">
        <f>IFERROR(VLOOKUP(CONCATENATE($C888,$D888,L$1,$E888),AuxFolhas!$A:$E,5,FALSE),"")</f>
        <v>600</v>
      </c>
      <c r="M888">
        <f>IFERROR(VLOOKUP(CONCATENATE($C888,$D888,M$1,$E888),AuxFolhas!$A:$E,5,FALSE),"")</f>
        <v>600</v>
      </c>
      <c r="N888">
        <f>IFERROR(VLOOKUP(CONCATENATE($C888,$D888,N$1,$E888),AuxFolhas!$A:$E,5,FALSE),"")</f>
        <v>600</v>
      </c>
      <c r="O888">
        <f>IFERROR(VLOOKUP(CONCATENATE($C888,$D888,O$1,$E888),AuxFolhas!$A:$E,5,FALSE),"")</f>
        <v>600</v>
      </c>
      <c r="P888">
        <f>IFERROR(VLOOKUP(CONCATENATE($C888,$D888,P$1,$E888),AuxFolhas!$A:$E,5,FALSE),"")</f>
        <v>600</v>
      </c>
      <c r="Q888">
        <f>IFERROR(VLOOKUP(CONCATENATE($C888,$D888,Q$1,$E888),AuxFolhas!$A:$E,5,FALSE),"")</f>
        <v>600</v>
      </c>
      <c r="R888">
        <f>IFERROR(VLOOKUP(CONCATENATE($C888,$D888,R$1,$E888),AuxFolhas!$A:$E,5,FALSE),"")</f>
        <v>600</v>
      </c>
      <c r="S888">
        <f>IFERROR(VLOOKUP(CONCATENATE($C888,$D888,S$1,$E888),AuxFolhas!$A:$E,5,FALSE),"")</f>
        <v>600</v>
      </c>
      <c r="T888">
        <f>IFERROR(VLOOKUP(CONCATENATE($C888,$D888,T$1,$E888),AuxFolhas!$A:$E,5,FALSE),"")</f>
        <v>600</v>
      </c>
      <c r="U888">
        <f t="shared" si="58"/>
        <v>1</v>
      </c>
    </row>
    <row r="889" spans="1:21" hidden="1">
      <c r="A889" t="str">
        <f t="shared" si="59"/>
        <v>32.1-2</v>
      </c>
      <c r="B889">
        <f t="shared" si="60"/>
        <v>2</v>
      </c>
      <c r="C889">
        <v>32</v>
      </c>
      <c r="D889" t="s">
        <v>1679</v>
      </c>
      <c r="E889" t="s">
        <v>1112</v>
      </c>
      <c r="F889" t="s">
        <v>1163</v>
      </c>
      <c r="H889">
        <f t="shared" si="57"/>
        <v>7200</v>
      </c>
      <c r="I889">
        <f>IFERROR(VLOOKUP(CONCATENATE($C889,$D889,I$1,$E889),AuxFolhas!$A:$E,5,FALSE),"")</f>
        <v>600</v>
      </c>
      <c r="J889">
        <f>IFERROR(VLOOKUP(CONCATENATE($C889,$D889,J$1,$E889),AuxFolhas!$A:$E,5,FALSE),"")</f>
        <v>600</v>
      </c>
      <c r="K889">
        <f>IFERROR(VLOOKUP(CONCATENATE($C889,$D889,K$1,$E889),AuxFolhas!$A:$E,5,FALSE),"")</f>
        <v>600</v>
      </c>
      <c r="L889">
        <f>IFERROR(VLOOKUP(CONCATENATE($C889,$D889,L$1,$E889),AuxFolhas!$A:$E,5,FALSE),"")</f>
        <v>600</v>
      </c>
      <c r="M889">
        <f>IFERROR(VLOOKUP(CONCATENATE($C889,$D889,M$1,$E889),AuxFolhas!$A:$E,5,FALSE),"")</f>
        <v>600</v>
      </c>
      <c r="N889">
        <f>IFERROR(VLOOKUP(CONCATENATE($C889,$D889,N$1,$E889),AuxFolhas!$A:$E,5,FALSE),"")</f>
        <v>600</v>
      </c>
      <c r="O889">
        <f>IFERROR(VLOOKUP(CONCATENATE($C889,$D889,O$1,$E889),AuxFolhas!$A:$E,5,FALSE),"")</f>
        <v>600</v>
      </c>
      <c r="P889">
        <f>IFERROR(VLOOKUP(CONCATENATE($C889,$D889,P$1,$E889),AuxFolhas!$A:$E,5,FALSE),"")</f>
        <v>600</v>
      </c>
      <c r="Q889">
        <f>IFERROR(VLOOKUP(CONCATENATE($C889,$D889,Q$1,$E889),AuxFolhas!$A:$E,5,FALSE),"")</f>
        <v>600</v>
      </c>
      <c r="R889">
        <f>IFERROR(VLOOKUP(CONCATENATE($C889,$D889,R$1,$E889),AuxFolhas!$A:$E,5,FALSE),"")</f>
        <v>600</v>
      </c>
      <c r="S889">
        <f>IFERROR(VLOOKUP(CONCATENATE($C889,$D889,S$1,$E889),AuxFolhas!$A:$E,5,FALSE),"")</f>
        <v>600</v>
      </c>
      <c r="T889">
        <f>IFERROR(VLOOKUP(CONCATENATE($C889,$D889,T$1,$E889),AuxFolhas!$A:$E,5,FALSE),"")</f>
        <v>600</v>
      </c>
      <c r="U889">
        <f t="shared" si="58"/>
        <v>1</v>
      </c>
    </row>
    <row r="890" spans="1:21" hidden="1">
      <c r="A890" t="str">
        <f t="shared" si="59"/>
        <v>32.1-3</v>
      </c>
      <c r="B890">
        <f t="shared" si="60"/>
        <v>3</v>
      </c>
      <c r="C890">
        <v>32</v>
      </c>
      <c r="D890" t="s">
        <v>1680</v>
      </c>
      <c r="E890" t="s">
        <v>1112</v>
      </c>
      <c r="F890" t="s">
        <v>1163</v>
      </c>
      <c r="H890">
        <f t="shared" si="57"/>
        <v>1200</v>
      </c>
      <c r="I890">
        <f>IFERROR(VLOOKUP(CONCATENATE($C890,$D890,I$1,$E890),AuxFolhas!$A:$E,5,FALSE),"")</f>
        <v>600</v>
      </c>
      <c r="J890">
        <f>IFERROR(VLOOKUP(CONCATENATE($C890,$D890,J$1,$E890),AuxFolhas!$A:$E,5,FALSE),"")</f>
        <v>600</v>
      </c>
      <c r="K890" t="str">
        <f>IFERROR(VLOOKUP(CONCATENATE($C890,$D890,K$1,$E890),AuxFolhas!$A:$E,5,FALSE),"")</f>
        <v/>
      </c>
      <c r="L890" t="str">
        <f>IFERROR(VLOOKUP(CONCATENATE($C890,$D890,L$1,$E890),AuxFolhas!$A:$E,5,FALSE),"")</f>
        <v/>
      </c>
      <c r="M890" t="str">
        <f>IFERROR(VLOOKUP(CONCATENATE($C890,$D890,M$1,$E890),AuxFolhas!$A:$E,5,FALSE),"")</f>
        <v/>
      </c>
      <c r="N890" t="str">
        <f>IFERROR(VLOOKUP(CONCATENATE($C890,$D890,N$1,$E890),AuxFolhas!$A:$E,5,FALSE),"")</f>
        <v/>
      </c>
      <c r="O890" t="str">
        <f>IFERROR(VLOOKUP(CONCATENATE($C890,$D890,O$1,$E890),AuxFolhas!$A:$E,5,FALSE),"")</f>
        <v/>
      </c>
      <c r="P890" t="str">
        <f>IFERROR(VLOOKUP(CONCATENATE($C890,$D890,P$1,$E890),AuxFolhas!$A:$E,5,FALSE),"")</f>
        <v/>
      </c>
      <c r="Q890" t="str">
        <f>IFERROR(VLOOKUP(CONCATENATE($C890,$D890,Q$1,$E890),AuxFolhas!$A:$E,5,FALSE),"")</f>
        <v/>
      </c>
      <c r="R890" t="str">
        <f>IFERROR(VLOOKUP(CONCATENATE($C890,$D890,R$1,$E890),AuxFolhas!$A:$E,5,FALSE),"")</f>
        <v/>
      </c>
      <c r="S890" t="str">
        <f>IFERROR(VLOOKUP(CONCATENATE($C890,$D890,S$1,$E890),AuxFolhas!$A:$E,5,FALSE),"")</f>
        <v/>
      </c>
      <c r="T890" t="str">
        <f>IFERROR(VLOOKUP(CONCATENATE($C890,$D890,T$1,$E890),AuxFolhas!$A:$E,5,FALSE),"")</f>
        <v/>
      </c>
      <c r="U890">
        <f t="shared" si="58"/>
        <v>1</v>
      </c>
    </row>
    <row r="891" spans="1:21" hidden="1">
      <c r="A891" t="str">
        <f t="shared" si="59"/>
        <v>32.1-4</v>
      </c>
      <c r="B891">
        <f t="shared" si="60"/>
        <v>4</v>
      </c>
      <c r="C891">
        <v>32</v>
      </c>
      <c r="D891" t="s">
        <v>1681</v>
      </c>
      <c r="E891" t="s">
        <v>1112</v>
      </c>
      <c r="F891" t="s">
        <v>1163</v>
      </c>
      <c r="H891">
        <f t="shared" si="57"/>
        <v>7200</v>
      </c>
      <c r="I891">
        <f>IFERROR(VLOOKUP(CONCATENATE($C891,$D891,I$1,$E891),AuxFolhas!$A:$E,5,FALSE),"")</f>
        <v>600</v>
      </c>
      <c r="J891">
        <f>IFERROR(VLOOKUP(CONCATENATE($C891,$D891,J$1,$E891),AuxFolhas!$A:$E,5,FALSE),"")</f>
        <v>600</v>
      </c>
      <c r="K891">
        <f>IFERROR(VLOOKUP(CONCATENATE($C891,$D891,K$1,$E891),AuxFolhas!$A:$E,5,FALSE),"")</f>
        <v>600</v>
      </c>
      <c r="L891">
        <f>IFERROR(VLOOKUP(CONCATENATE($C891,$D891,L$1,$E891),AuxFolhas!$A:$E,5,FALSE),"")</f>
        <v>600</v>
      </c>
      <c r="M891">
        <f>IFERROR(VLOOKUP(CONCATENATE($C891,$D891,M$1,$E891),AuxFolhas!$A:$E,5,FALSE),"")</f>
        <v>600</v>
      </c>
      <c r="N891">
        <f>IFERROR(VLOOKUP(CONCATENATE($C891,$D891,N$1,$E891),AuxFolhas!$A:$E,5,FALSE),"")</f>
        <v>600</v>
      </c>
      <c r="O891">
        <f>IFERROR(VLOOKUP(CONCATENATE($C891,$D891,O$1,$E891),AuxFolhas!$A:$E,5,FALSE),"")</f>
        <v>600</v>
      </c>
      <c r="P891">
        <f>IFERROR(VLOOKUP(CONCATENATE($C891,$D891,P$1,$E891),AuxFolhas!$A:$E,5,FALSE),"")</f>
        <v>600</v>
      </c>
      <c r="Q891">
        <f>IFERROR(VLOOKUP(CONCATENATE($C891,$D891,Q$1,$E891),AuxFolhas!$A:$E,5,FALSE),"")</f>
        <v>600</v>
      </c>
      <c r="R891">
        <f>IFERROR(VLOOKUP(CONCATENATE($C891,$D891,R$1,$E891),AuxFolhas!$A:$E,5,FALSE),"")</f>
        <v>600</v>
      </c>
      <c r="S891">
        <f>IFERROR(VLOOKUP(CONCATENATE($C891,$D891,S$1,$E891),AuxFolhas!$A:$E,5,FALSE),"")</f>
        <v>600</v>
      </c>
      <c r="T891">
        <f>IFERROR(VLOOKUP(CONCATENATE($C891,$D891,T$1,$E891),AuxFolhas!$A:$E,5,FALSE),"")</f>
        <v>600</v>
      </c>
      <c r="U891">
        <f t="shared" si="58"/>
        <v>1</v>
      </c>
    </row>
    <row r="892" spans="1:21" hidden="1">
      <c r="A892" t="str">
        <f t="shared" si="59"/>
        <v>32.1-5</v>
      </c>
      <c r="B892">
        <f t="shared" si="60"/>
        <v>5</v>
      </c>
      <c r="C892">
        <v>32</v>
      </c>
      <c r="D892" t="s">
        <v>1682</v>
      </c>
      <c r="E892" t="s">
        <v>1112</v>
      </c>
      <c r="F892" t="s">
        <v>1163</v>
      </c>
      <c r="H892">
        <f t="shared" si="57"/>
        <v>1200</v>
      </c>
      <c r="I892">
        <f>IFERROR(VLOOKUP(CONCATENATE($C892,$D892,I$1,$E892),AuxFolhas!$A:$E,5,FALSE),"")</f>
        <v>600</v>
      </c>
      <c r="J892">
        <f>IFERROR(VLOOKUP(CONCATENATE($C892,$D892,J$1,$E892),AuxFolhas!$A:$E,5,FALSE),"")</f>
        <v>600</v>
      </c>
      <c r="K892" t="str">
        <f>IFERROR(VLOOKUP(CONCATENATE($C892,$D892,K$1,$E892),AuxFolhas!$A:$E,5,FALSE),"")</f>
        <v/>
      </c>
      <c r="L892" t="str">
        <f>IFERROR(VLOOKUP(CONCATENATE($C892,$D892,L$1,$E892),AuxFolhas!$A:$E,5,FALSE),"")</f>
        <v/>
      </c>
      <c r="M892" t="str">
        <f>IFERROR(VLOOKUP(CONCATENATE($C892,$D892,M$1,$E892),AuxFolhas!$A:$E,5,FALSE),"")</f>
        <v/>
      </c>
      <c r="N892" t="str">
        <f>IFERROR(VLOOKUP(CONCATENATE($C892,$D892,N$1,$E892),AuxFolhas!$A:$E,5,FALSE),"")</f>
        <v/>
      </c>
      <c r="O892" t="str">
        <f>IFERROR(VLOOKUP(CONCATENATE($C892,$D892,O$1,$E892),AuxFolhas!$A:$E,5,FALSE),"")</f>
        <v/>
      </c>
      <c r="P892" t="str">
        <f>IFERROR(VLOOKUP(CONCATENATE($C892,$D892,P$1,$E892),AuxFolhas!$A:$E,5,FALSE),"")</f>
        <v/>
      </c>
      <c r="Q892" t="str">
        <f>IFERROR(VLOOKUP(CONCATENATE($C892,$D892,Q$1,$E892),AuxFolhas!$A:$E,5,FALSE),"")</f>
        <v/>
      </c>
      <c r="R892" t="str">
        <f>IFERROR(VLOOKUP(CONCATENATE($C892,$D892,R$1,$E892),AuxFolhas!$A:$E,5,FALSE),"")</f>
        <v/>
      </c>
      <c r="S892" t="str">
        <f>IFERROR(VLOOKUP(CONCATENATE($C892,$D892,S$1,$E892),AuxFolhas!$A:$E,5,FALSE),"")</f>
        <v/>
      </c>
      <c r="T892" t="str">
        <f>IFERROR(VLOOKUP(CONCATENATE($C892,$D892,T$1,$E892),AuxFolhas!$A:$E,5,FALSE),"")</f>
        <v/>
      </c>
      <c r="U892">
        <f t="shared" si="58"/>
        <v>1</v>
      </c>
    </row>
    <row r="893" spans="1:21" hidden="1">
      <c r="A893" t="str">
        <f t="shared" si="59"/>
        <v>32.1-6</v>
      </c>
      <c r="B893">
        <f t="shared" si="60"/>
        <v>6</v>
      </c>
      <c r="C893">
        <v>32</v>
      </c>
      <c r="D893" t="s">
        <v>1683</v>
      </c>
      <c r="E893" t="s">
        <v>1112</v>
      </c>
      <c r="F893" t="s">
        <v>1163</v>
      </c>
      <c r="H893">
        <f t="shared" si="57"/>
        <v>7200</v>
      </c>
      <c r="I893">
        <f>IFERROR(VLOOKUP(CONCATENATE($C893,$D893,I$1,$E893),AuxFolhas!$A:$E,5,FALSE),"")</f>
        <v>600</v>
      </c>
      <c r="J893">
        <f>IFERROR(VLOOKUP(CONCATENATE($C893,$D893,J$1,$E893),AuxFolhas!$A:$E,5,FALSE),"")</f>
        <v>600</v>
      </c>
      <c r="K893">
        <f>IFERROR(VLOOKUP(CONCATENATE($C893,$D893,K$1,$E893),AuxFolhas!$A:$E,5,FALSE),"")</f>
        <v>600</v>
      </c>
      <c r="L893">
        <f>IFERROR(VLOOKUP(CONCATENATE($C893,$D893,L$1,$E893),AuxFolhas!$A:$E,5,FALSE),"")</f>
        <v>600</v>
      </c>
      <c r="M893">
        <f>IFERROR(VLOOKUP(CONCATENATE($C893,$D893,M$1,$E893),AuxFolhas!$A:$E,5,FALSE),"")</f>
        <v>600</v>
      </c>
      <c r="N893">
        <f>IFERROR(VLOOKUP(CONCATENATE($C893,$D893,N$1,$E893),AuxFolhas!$A:$E,5,FALSE),"")</f>
        <v>600</v>
      </c>
      <c r="O893">
        <f>IFERROR(VLOOKUP(CONCATENATE($C893,$D893,O$1,$E893),AuxFolhas!$A:$E,5,FALSE),"")</f>
        <v>600</v>
      </c>
      <c r="P893">
        <f>IFERROR(VLOOKUP(CONCATENATE($C893,$D893,P$1,$E893),AuxFolhas!$A:$E,5,FALSE),"")</f>
        <v>600</v>
      </c>
      <c r="Q893">
        <f>IFERROR(VLOOKUP(CONCATENATE($C893,$D893,Q$1,$E893),AuxFolhas!$A:$E,5,FALSE),"")</f>
        <v>600</v>
      </c>
      <c r="R893">
        <f>IFERROR(VLOOKUP(CONCATENATE($C893,$D893,R$1,$E893),AuxFolhas!$A:$E,5,FALSE),"")</f>
        <v>600</v>
      </c>
      <c r="S893">
        <f>IFERROR(VLOOKUP(CONCATENATE($C893,$D893,S$1,$E893),AuxFolhas!$A:$E,5,FALSE),"")</f>
        <v>600</v>
      </c>
      <c r="T893">
        <f>IFERROR(VLOOKUP(CONCATENATE($C893,$D893,T$1,$E893),AuxFolhas!$A:$E,5,FALSE),"")</f>
        <v>600</v>
      </c>
      <c r="U893">
        <f t="shared" si="58"/>
        <v>1</v>
      </c>
    </row>
    <row r="894" spans="1:21" hidden="1">
      <c r="A894" t="str">
        <f t="shared" si="59"/>
        <v>32.1-7</v>
      </c>
      <c r="B894">
        <f t="shared" si="60"/>
        <v>7</v>
      </c>
      <c r="C894">
        <v>32</v>
      </c>
      <c r="D894" t="s">
        <v>2491</v>
      </c>
      <c r="E894" t="s">
        <v>1112</v>
      </c>
      <c r="F894" t="s">
        <v>1163</v>
      </c>
      <c r="H894">
        <f t="shared" si="57"/>
        <v>6000</v>
      </c>
      <c r="I894" t="str">
        <f>IFERROR(VLOOKUP(CONCATENATE($C894,$D894,I$1,$E894),AuxFolhas!$A:$E,5,FALSE),"")</f>
        <v/>
      </c>
      <c r="J894" t="str">
        <f>IFERROR(VLOOKUP(CONCATENATE($C894,$D894,J$1,$E894),AuxFolhas!$A:$E,5,FALSE),"")</f>
        <v/>
      </c>
      <c r="K894">
        <f>IFERROR(VLOOKUP(CONCATENATE($C894,$D894,K$1,$E894),AuxFolhas!$A:$E,5,FALSE),"")</f>
        <v>600</v>
      </c>
      <c r="L894">
        <f>IFERROR(VLOOKUP(CONCATENATE($C894,$D894,L$1,$E894),AuxFolhas!$A:$E,5,FALSE),"")</f>
        <v>600</v>
      </c>
      <c r="M894">
        <f>IFERROR(VLOOKUP(CONCATENATE($C894,$D894,M$1,$E894),AuxFolhas!$A:$E,5,FALSE),"")</f>
        <v>600</v>
      </c>
      <c r="N894">
        <f>IFERROR(VLOOKUP(CONCATENATE($C894,$D894,N$1,$E894),AuxFolhas!$A:$E,5,FALSE),"")</f>
        <v>600</v>
      </c>
      <c r="O894">
        <f>IFERROR(VLOOKUP(CONCATENATE($C894,$D894,O$1,$E894),AuxFolhas!$A:$E,5,FALSE),"")</f>
        <v>600</v>
      </c>
      <c r="P894">
        <f>IFERROR(VLOOKUP(CONCATENATE($C894,$D894,P$1,$E894),AuxFolhas!$A:$E,5,FALSE),"")</f>
        <v>600</v>
      </c>
      <c r="Q894">
        <f>IFERROR(VLOOKUP(CONCATENATE($C894,$D894,Q$1,$E894),AuxFolhas!$A:$E,5,FALSE),"")</f>
        <v>600</v>
      </c>
      <c r="R894">
        <f>IFERROR(VLOOKUP(CONCATENATE($C894,$D894,R$1,$E894),AuxFolhas!$A:$E,5,FALSE),"")</f>
        <v>600</v>
      </c>
      <c r="S894">
        <f>IFERROR(VLOOKUP(CONCATENATE($C894,$D894,S$1,$E894),AuxFolhas!$A:$E,5,FALSE),"")</f>
        <v>600</v>
      </c>
      <c r="T894">
        <f>IFERROR(VLOOKUP(CONCATENATE($C894,$D894,T$1,$E894),AuxFolhas!$A:$E,5,FALSE),"")</f>
        <v>600</v>
      </c>
      <c r="U894">
        <f t="shared" si="58"/>
        <v>1</v>
      </c>
    </row>
    <row r="895" spans="1:21" hidden="1">
      <c r="A895" t="str">
        <f t="shared" si="59"/>
        <v>32.1-8</v>
      </c>
      <c r="B895">
        <f t="shared" si="60"/>
        <v>8</v>
      </c>
      <c r="C895">
        <v>32</v>
      </c>
      <c r="D895" t="s">
        <v>1684</v>
      </c>
      <c r="E895" t="s">
        <v>1112</v>
      </c>
      <c r="F895" t="s">
        <v>1163</v>
      </c>
      <c r="H895">
        <f t="shared" si="57"/>
        <v>7200</v>
      </c>
      <c r="I895">
        <f>IFERROR(VLOOKUP(CONCATENATE($C895,$D895,I$1,$E895),AuxFolhas!$A:$E,5,FALSE),"")</f>
        <v>600</v>
      </c>
      <c r="J895">
        <f>IFERROR(VLOOKUP(CONCATENATE($C895,$D895,J$1,$E895),AuxFolhas!$A:$E,5,FALSE),"")</f>
        <v>600</v>
      </c>
      <c r="K895">
        <f>IFERROR(VLOOKUP(CONCATENATE($C895,$D895,K$1,$E895),AuxFolhas!$A:$E,5,FALSE),"")</f>
        <v>600</v>
      </c>
      <c r="L895">
        <f>IFERROR(VLOOKUP(CONCATENATE($C895,$D895,L$1,$E895),AuxFolhas!$A:$E,5,FALSE),"")</f>
        <v>600</v>
      </c>
      <c r="M895">
        <f>IFERROR(VLOOKUP(CONCATENATE($C895,$D895,M$1,$E895),AuxFolhas!$A:$E,5,FALSE),"")</f>
        <v>600</v>
      </c>
      <c r="N895">
        <f>IFERROR(VLOOKUP(CONCATENATE($C895,$D895,N$1,$E895),AuxFolhas!$A:$E,5,FALSE),"")</f>
        <v>600</v>
      </c>
      <c r="O895">
        <f>IFERROR(VLOOKUP(CONCATENATE($C895,$D895,O$1,$E895),AuxFolhas!$A:$E,5,FALSE),"")</f>
        <v>600</v>
      </c>
      <c r="P895">
        <f>IFERROR(VLOOKUP(CONCATENATE($C895,$D895,P$1,$E895),AuxFolhas!$A:$E,5,FALSE),"")</f>
        <v>600</v>
      </c>
      <c r="Q895">
        <f>IFERROR(VLOOKUP(CONCATENATE($C895,$D895,Q$1,$E895),AuxFolhas!$A:$E,5,FALSE),"")</f>
        <v>600</v>
      </c>
      <c r="R895">
        <f>IFERROR(VLOOKUP(CONCATENATE($C895,$D895,R$1,$E895),AuxFolhas!$A:$E,5,FALSE),"")</f>
        <v>600</v>
      </c>
      <c r="S895">
        <f>IFERROR(VLOOKUP(CONCATENATE($C895,$D895,S$1,$E895),AuxFolhas!$A:$E,5,FALSE),"")</f>
        <v>600</v>
      </c>
      <c r="T895">
        <f>IFERROR(VLOOKUP(CONCATENATE($C895,$D895,T$1,$E895),AuxFolhas!$A:$E,5,FALSE),"")</f>
        <v>600</v>
      </c>
      <c r="U895">
        <f t="shared" si="58"/>
        <v>1</v>
      </c>
    </row>
    <row r="896" spans="1:21" hidden="1">
      <c r="A896" t="str">
        <f t="shared" si="59"/>
        <v>32.1-9</v>
      </c>
      <c r="B896">
        <f t="shared" si="60"/>
        <v>9</v>
      </c>
      <c r="C896">
        <v>32</v>
      </c>
      <c r="D896" t="s">
        <v>2492</v>
      </c>
      <c r="E896" t="s">
        <v>1112</v>
      </c>
      <c r="F896" t="s">
        <v>1163</v>
      </c>
      <c r="H896">
        <f t="shared" si="57"/>
        <v>4200</v>
      </c>
      <c r="I896" t="str">
        <f>IFERROR(VLOOKUP(CONCATENATE($C896,$D896,I$1,$E896),AuxFolhas!$A:$E,5,FALSE),"")</f>
        <v/>
      </c>
      <c r="J896" t="str">
        <f>IFERROR(VLOOKUP(CONCATENATE($C896,$D896,J$1,$E896),AuxFolhas!$A:$E,5,FALSE),"")</f>
        <v/>
      </c>
      <c r="K896" t="str">
        <f>IFERROR(VLOOKUP(CONCATENATE($C896,$D896,K$1,$E896),AuxFolhas!$A:$E,5,FALSE),"")</f>
        <v/>
      </c>
      <c r="L896" t="str">
        <f>IFERROR(VLOOKUP(CONCATENATE($C896,$D896,L$1,$E896),AuxFolhas!$A:$E,5,FALSE),"")</f>
        <v/>
      </c>
      <c r="M896" t="str">
        <f>IFERROR(VLOOKUP(CONCATENATE($C896,$D896,M$1,$E896),AuxFolhas!$A:$E,5,FALSE),"")</f>
        <v/>
      </c>
      <c r="N896">
        <f>IFERROR(VLOOKUP(CONCATENATE($C896,$D896,N$1,$E896),AuxFolhas!$A:$E,5,FALSE),"")</f>
        <v>600</v>
      </c>
      <c r="O896">
        <f>IFERROR(VLOOKUP(CONCATENATE($C896,$D896,O$1,$E896),AuxFolhas!$A:$E,5,FALSE),"")</f>
        <v>600</v>
      </c>
      <c r="P896">
        <f>IFERROR(VLOOKUP(CONCATENATE($C896,$D896,P$1,$E896),AuxFolhas!$A:$E,5,FALSE),"")</f>
        <v>600</v>
      </c>
      <c r="Q896">
        <f>IFERROR(VLOOKUP(CONCATENATE($C896,$D896,Q$1,$E896),AuxFolhas!$A:$E,5,FALSE),"")</f>
        <v>600</v>
      </c>
      <c r="R896">
        <f>IFERROR(VLOOKUP(CONCATENATE($C896,$D896,R$1,$E896),AuxFolhas!$A:$E,5,FALSE),"")</f>
        <v>600</v>
      </c>
      <c r="S896">
        <f>IFERROR(VLOOKUP(CONCATENATE($C896,$D896,S$1,$E896),AuxFolhas!$A:$E,5,FALSE),"")</f>
        <v>600</v>
      </c>
      <c r="T896">
        <f>IFERROR(VLOOKUP(CONCATENATE($C896,$D896,T$1,$E896),AuxFolhas!$A:$E,5,FALSE),"")</f>
        <v>600</v>
      </c>
      <c r="U896">
        <f t="shared" si="58"/>
        <v>1</v>
      </c>
    </row>
    <row r="897" spans="1:21" hidden="1">
      <c r="A897" t="str">
        <f t="shared" si="59"/>
        <v>32.1-10</v>
      </c>
      <c r="B897">
        <f t="shared" si="60"/>
        <v>10</v>
      </c>
      <c r="C897">
        <v>32</v>
      </c>
      <c r="D897" t="s">
        <v>1685</v>
      </c>
      <c r="E897" t="s">
        <v>1114</v>
      </c>
      <c r="F897" t="s">
        <v>1163</v>
      </c>
      <c r="H897">
        <f t="shared" si="57"/>
        <v>13380</v>
      </c>
      <c r="I897">
        <f>IFERROR(VLOOKUP(CONCATENATE($C897,$D897,I$1,$E897),AuxFolhas!$A:$E,5,FALSE),"")</f>
        <v>2230</v>
      </c>
      <c r="J897">
        <f>IFERROR(VLOOKUP(CONCATENATE($C897,$D897,J$1,$E897),AuxFolhas!$A:$E,5,FALSE),"")</f>
        <v>2230</v>
      </c>
      <c r="K897">
        <f>IFERROR(VLOOKUP(CONCATENATE($C897,$D897,K$1,$E897),AuxFolhas!$A:$E,5,FALSE),"")</f>
        <v>2230</v>
      </c>
      <c r="L897">
        <f>IFERROR(VLOOKUP(CONCATENATE($C897,$D897,L$1,$E897),AuxFolhas!$A:$E,5,FALSE),"")</f>
        <v>2230</v>
      </c>
      <c r="M897">
        <f>IFERROR(VLOOKUP(CONCATENATE($C897,$D897,M$1,$E897),AuxFolhas!$A:$E,5,FALSE),"")</f>
        <v>2230</v>
      </c>
      <c r="N897">
        <f>IFERROR(VLOOKUP(CONCATENATE($C897,$D897,N$1,$E897),AuxFolhas!$A:$E,5,FALSE),"")</f>
        <v>2230</v>
      </c>
      <c r="O897" t="str">
        <f>IFERROR(VLOOKUP(CONCATENATE($C897,$D897,O$1,$E897),AuxFolhas!$A:$E,5,FALSE),"")</f>
        <v/>
      </c>
      <c r="P897" t="str">
        <f>IFERROR(VLOOKUP(CONCATENATE($C897,$D897,P$1,$E897),AuxFolhas!$A:$E,5,FALSE),"")</f>
        <v/>
      </c>
      <c r="Q897" t="str">
        <f>IFERROR(VLOOKUP(CONCATENATE($C897,$D897,Q$1,$E897),AuxFolhas!$A:$E,5,FALSE),"")</f>
        <v/>
      </c>
      <c r="R897" t="str">
        <f>IFERROR(VLOOKUP(CONCATENATE($C897,$D897,R$1,$E897),AuxFolhas!$A:$E,5,FALSE),"")</f>
        <v/>
      </c>
      <c r="S897" t="str">
        <f>IFERROR(VLOOKUP(CONCATENATE($C897,$D897,S$1,$E897),AuxFolhas!$A:$E,5,FALSE),"")</f>
        <v/>
      </c>
      <c r="T897" t="str">
        <f>IFERROR(VLOOKUP(CONCATENATE($C897,$D897,T$1,$E897),AuxFolhas!$A:$E,5,FALSE),"")</f>
        <v/>
      </c>
      <c r="U897">
        <f t="shared" si="58"/>
        <v>1</v>
      </c>
    </row>
    <row r="898" spans="1:21" hidden="1">
      <c r="A898" t="str">
        <f t="shared" si="59"/>
        <v>32.1-11</v>
      </c>
      <c r="B898">
        <f t="shared" si="60"/>
        <v>11</v>
      </c>
      <c r="C898">
        <v>32</v>
      </c>
      <c r="D898" t="s">
        <v>1686</v>
      </c>
      <c r="E898" t="s">
        <v>1114</v>
      </c>
      <c r="F898" t="s">
        <v>1163</v>
      </c>
      <c r="H898">
        <f t="shared" ref="H898:H961" si="61">SUM(I898:T898)</f>
        <v>22300</v>
      </c>
      <c r="I898">
        <f>IFERROR(VLOOKUP(CONCATENATE($C898,$D898,I$1,$E898),AuxFolhas!$A:$E,5,FALSE),"")</f>
        <v>2230</v>
      </c>
      <c r="J898">
        <f>IFERROR(VLOOKUP(CONCATENATE($C898,$D898,J$1,$E898),AuxFolhas!$A:$E,5,FALSE),"")</f>
        <v>2230</v>
      </c>
      <c r="K898">
        <f>IFERROR(VLOOKUP(CONCATENATE($C898,$D898,K$1,$E898),AuxFolhas!$A:$E,5,FALSE),"")</f>
        <v>2230</v>
      </c>
      <c r="L898">
        <f>IFERROR(VLOOKUP(CONCATENATE($C898,$D898,L$1,$E898),AuxFolhas!$A:$E,5,FALSE),"")</f>
        <v>2230</v>
      </c>
      <c r="M898">
        <f>IFERROR(VLOOKUP(CONCATENATE($C898,$D898,M$1,$E898),AuxFolhas!$A:$E,5,FALSE),"")</f>
        <v>2230</v>
      </c>
      <c r="N898">
        <f>IFERROR(VLOOKUP(CONCATENATE($C898,$D898,N$1,$E898),AuxFolhas!$A:$E,5,FALSE),"")</f>
        <v>2230</v>
      </c>
      <c r="O898">
        <f>IFERROR(VLOOKUP(CONCATENATE($C898,$D898,O$1,$E898),AuxFolhas!$A:$E,5,FALSE),"")</f>
        <v>2230</v>
      </c>
      <c r="P898">
        <f>IFERROR(VLOOKUP(CONCATENATE($C898,$D898,P$1,$E898),AuxFolhas!$A:$E,5,FALSE),"")</f>
        <v>2230</v>
      </c>
      <c r="Q898">
        <f>IFERROR(VLOOKUP(CONCATENATE($C898,$D898,Q$1,$E898),AuxFolhas!$A:$E,5,FALSE),"")</f>
        <v>2230</v>
      </c>
      <c r="R898">
        <f>IFERROR(VLOOKUP(CONCATENATE($C898,$D898,R$1,$E898),AuxFolhas!$A:$E,5,FALSE),"")</f>
        <v>2230</v>
      </c>
      <c r="S898" t="str">
        <f>IFERROR(VLOOKUP(CONCATENATE($C898,$D898,S$1,$E898),AuxFolhas!$A:$E,5,FALSE),"")</f>
        <v/>
      </c>
      <c r="T898" t="str">
        <f>IFERROR(VLOOKUP(CONCATENATE($C898,$D898,T$1,$E898),AuxFolhas!$A:$E,5,FALSE),"")</f>
        <v/>
      </c>
      <c r="U898">
        <f t="shared" ref="U898:U961" si="62">COUNTIF($D:$D,D898)</f>
        <v>1</v>
      </c>
    </row>
    <row r="899" spans="1:21" hidden="1">
      <c r="A899" t="str">
        <f t="shared" si="59"/>
        <v>32.1-12</v>
      </c>
      <c r="B899">
        <f t="shared" si="60"/>
        <v>12</v>
      </c>
      <c r="C899">
        <v>32</v>
      </c>
      <c r="D899" t="s">
        <v>2493</v>
      </c>
      <c r="E899" t="s">
        <v>1114</v>
      </c>
      <c r="F899" t="s">
        <v>1163</v>
      </c>
      <c r="H899">
        <f t="shared" si="61"/>
        <v>20070</v>
      </c>
      <c r="I899" t="str">
        <f>IFERROR(VLOOKUP(CONCATENATE($C899,$D899,I$1,$E899),AuxFolhas!$A:$E,5,FALSE),"")</f>
        <v/>
      </c>
      <c r="J899" t="str">
        <f>IFERROR(VLOOKUP(CONCATENATE($C899,$D899,J$1,$E899),AuxFolhas!$A:$E,5,FALSE),"")</f>
        <v/>
      </c>
      <c r="K899" t="str">
        <f>IFERROR(VLOOKUP(CONCATENATE($C899,$D899,K$1,$E899),AuxFolhas!$A:$E,5,FALSE),"")</f>
        <v/>
      </c>
      <c r="L899">
        <f>IFERROR(VLOOKUP(CONCATENATE($C899,$D899,L$1,$E899),AuxFolhas!$A:$E,5,FALSE),"")</f>
        <v>2230</v>
      </c>
      <c r="M899">
        <f>IFERROR(VLOOKUP(CONCATENATE($C899,$D899,M$1,$E899),AuxFolhas!$A:$E,5,FALSE),"")</f>
        <v>2230</v>
      </c>
      <c r="N899">
        <f>IFERROR(VLOOKUP(CONCATENATE($C899,$D899,N$1,$E899),AuxFolhas!$A:$E,5,FALSE),"")</f>
        <v>2230</v>
      </c>
      <c r="O899">
        <f>IFERROR(VLOOKUP(CONCATENATE($C899,$D899,O$1,$E899),AuxFolhas!$A:$E,5,FALSE),"")</f>
        <v>2230</v>
      </c>
      <c r="P899">
        <f>IFERROR(VLOOKUP(CONCATENATE($C899,$D899,P$1,$E899),AuxFolhas!$A:$E,5,FALSE),"")</f>
        <v>2230</v>
      </c>
      <c r="Q899">
        <f>IFERROR(VLOOKUP(CONCATENATE($C899,$D899,Q$1,$E899),AuxFolhas!$A:$E,5,FALSE),"")</f>
        <v>2230</v>
      </c>
      <c r="R899">
        <f>IFERROR(VLOOKUP(CONCATENATE($C899,$D899,R$1,$E899),AuxFolhas!$A:$E,5,FALSE),"")</f>
        <v>2230</v>
      </c>
      <c r="S899">
        <f>IFERROR(VLOOKUP(CONCATENATE($C899,$D899,S$1,$E899),AuxFolhas!$A:$E,5,FALSE),"")</f>
        <v>2230</v>
      </c>
      <c r="T899">
        <f>IFERROR(VLOOKUP(CONCATENATE($C899,$D899,T$1,$E899),AuxFolhas!$A:$E,5,FALSE),"")</f>
        <v>2230</v>
      </c>
      <c r="U899">
        <f t="shared" si="62"/>
        <v>1</v>
      </c>
    </row>
    <row r="900" spans="1:21" hidden="1">
      <c r="A900" t="str">
        <f t="shared" si="59"/>
        <v>32.1-13</v>
      </c>
      <c r="B900">
        <f t="shared" si="60"/>
        <v>13</v>
      </c>
      <c r="C900">
        <v>32</v>
      </c>
      <c r="D900" t="s">
        <v>2494</v>
      </c>
      <c r="E900" t="s">
        <v>1114</v>
      </c>
      <c r="F900" t="s">
        <v>1163</v>
      </c>
      <c r="H900">
        <f t="shared" si="61"/>
        <v>22300</v>
      </c>
      <c r="I900" t="str">
        <f>IFERROR(VLOOKUP(CONCATENATE($C900,$D900,I$1,$E900),AuxFolhas!$A:$E,5,FALSE),"")</f>
        <v/>
      </c>
      <c r="J900" t="str">
        <f>IFERROR(VLOOKUP(CONCATENATE($C900,$D900,J$1,$E900),AuxFolhas!$A:$E,5,FALSE),"")</f>
        <v/>
      </c>
      <c r="K900">
        <f>IFERROR(VLOOKUP(CONCATENATE($C900,$D900,K$1,$E900),AuxFolhas!$A:$E,5,FALSE),"")</f>
        <v>2230</v>
      </c>
      <c r="L900">
        <f>IFERROR(VLOOKUP(CONCATENATE($C900,$D900,L$1,$E900),AuxFolhas!$A:$E,5,FALSE),"")</f>
        <v>2230</v>
      </c>
      <c r="M900">
        <f>IFERROR(VLOOKUP(CONCATENATE($C900,$D900,M$1,$E900),AuxFolhas!$A:$E,5,FALSE),"")</f>
        <v>2230</v>
      </c>
      <c r="N900">
        <f>IFERROR(VLOOKUP(CONCATENATE($C900,$D900,N$1,$E900),AuxFolhas!$A:$E,5,FALSE),"")</f>
        <v>2230</v>
      </c>
      <c r="O900">
        <f>IFERROR(VLOOKUP(CONCATENATE($C900,$D900,O$1,$E900),AuxFolhas!$A:$E,5,FALSE),"")</f>
        <v>2230</v>
      </c>
      <c r="P900">
        <f>IFERROR(VLOOKUP(CONCATENATE($C900,$D900,P$1,$E900),AuxFolhas!$A:$E,5,FALSE),"")</f>
        <v>2230</v>
      </c>
      <c r="Q900">
        <f>IFERROR(VLOOKUP(CONCATENATE($C900,$D900,Q$1,$E900),AuxFolhas!$A:$E,5,FALSE),"")</f>
        <v>2230</v>
      </c>
      <c r="R900">
        <f>IFERROR(VLOOKUP(CONCATENATE($C900,$D900,R$1,$E900),AuxFolhas!$A:$E,5,FALSE),"")</f>
        <v>2230</v>
      </c>
      <c r="S900">
        <f>IFERROR(VLOOKUP(CONCATENATE($C900,$D900,S$1,$E900),AuxFolhas!$A:$E,5,FALSE),"")</f>
        <v>2230</v>
      </c>
      <c r="T900">
        <f>IFERROR(VLOOKUP(CONCATENATE($C900,$D900,T$1,$E900),AuxFolhas!$A:$E,5,FALSE),"")</f>
        <v>2230</v>
      </c>
      <c r="U900">
        <f t="shared" si="62"/>
        <v>1</v>
      </c>
    </row>
    <row r="901" spans="1:21" hidden="1">
      <c r="A901" t="str">
        <f t="shared" si="59"/>
        <v>32.1-14</v>
      </c>
      <c r="B901">
        <f t="shared" si="60"/>
        <v>14</v>
      </c>
      <c r="C901">
        <v>32</v>
      </c>
      <c r="D901" t="s">
        <v>1687</v>
      </c>
      <c r="E901" t="s">
        <v>1114</v>
      </c>
      <c r="F901" t="s">
        <v>1163</v>
      </c>
      <c r="H901">
        <f t="shared" si="61"/>
        <v>26760</v>
      </c>
      <c r="I901">
        <f>IFERROR(VLOOKUP(CONCATENATE($C901,$D901,I$1,$E901),AuxFolhas!$A:$E,5,FALSE),"")</f>
        <v>2230</v>
      </c>
      <c r="J901">
        <f>IFERROR(VLOOKUP(CONCATENATE($C901,$D901,J$1,$E901),AuxFolhas!$A:$E,5,FALSE),"")</f>
        <v>2230</v>
      </c>
      <c r="K901">
        <f>IFERROR(VLOOKUP(CONCATENATE($C901,$D901,K$1,$E901),AuxFolhas!$A:$E,5,FALSE),"")</f>
        <v>2230</v>
      </c>
      <c r="L901">
        <f>IFERROR(VLOOKUP(CONCATENATE($C901,$D901,L$1,$E901),AuxFolhas!$A:$E,5,FALSE),"")</f>
        <v>2230</v>
      </c>
      <c r="M901">
        <f>IFERROR(VLOOKUP(CONCATENATE($C901,$D901,M$1,$E901),AuxFolhas!$A:$E,5,FALSE),"")</f>
        <v>2230</v>
      </c>
      <c r="N901">
        <f>IFERROR(VLOOKUP(CONCATENATE($C901,$D901,N$1,$E901),AuxFolhas!$A:$E,5,FALSE),"")</f>
        <v>2230</v>
      </c>
      <c r="O901">
        <f>IFERROR(VLOOKUP(CONCATENATE($C901,$D901,O$1,$E901),AuxFolhas!$A:$E,5,FALSE),"")</f>
        <v>2230</v>
      </c>
      <c r="P901">
        <f>IFERROR(VLOOKUP(CONCATENATE($C901,$D901,P$1,$E901),AuxFolhas!$A:$E,5,FALSE),"")</f>
        <v>2230</v>
      </c>
      <c r="Q901">
        <f>IFERROR(VLOOKUP(CONCATENATE($C901,$D901,Q$1,$E901),AuxFolhas!$A:$E,5,FALSE),"")</f>
        <v>2230</v>
      </c>
      <c r="R901">
        <f>IFERROR(VLOOKUP(CONCATENATE($C901,$D901,R$1,$E901),AuxFolhas!$A:$E,5,FALSE),"")</f>
        <v>2230</v>
      </c>
      <c r="S901">
        <f>IFERROR(VLOOKUP(CONCATENATE($C901,$D901,S$1,$E901),AuxFolhas!$A:$E,5,FALSE),"")</f>
        <v>2230</v>
      </c>
      <c r="T901">
        <f>IFERROR(VLOOKUP(CONCATENATE($C901,$D901,T$1,$E901),AuxFolhas!$A:$E,5,FALSE),"")</f>
        <v>2230</v>
      </c>
      <c r="U901">
        <f t="shared" si="62"/>
        <v>1</v>
      </c>
    </row>
    <row r="902" spans="1:21" hidden="1">
      <c r="A902" t="str">
        <f t="shared" si="59"/>
        <v>32.1-15</v>
      </c>
      <c r="B902">
        <f t="shared" si="60"/>
        <v>15</v>
      </c>
      <c r="C902">
        <v>32</v>
      </c>
      <c r="D902" t="s">
        <v>2495</v>
      </c>
      <c r="E902" t="s">
        <v>1114</v>
      </c>
      <c r="F902" t="s">
        <v>1163</v>
      </c>
      <c r="H902">
        <f t="shared" si="61"/>
        <v>20070</v>
      </c>
      <c r="I902" t="str">
        <f>IFERROR(VLOOKUP(CONCATENATE($C902,$D902,I$1,$E902),AuxFolhas!$A:$E,5,FALSE),"")</f>
        <v/>
      </c>
      <c r="J902" t="str">
        <f>IFERROR(VLOOKUP(CONCATENATE($C902,$D902,J$1,$E902),AuxFolhas!$A:$E,5,FALSE),"")</f>
        <v/>
      </c>
      <c r="K902" t="str">
        <f>IFERROR(VLOOKUP(CONCATENATE($C902,$D902,K$1,$E902),AuxFolhas!$A:$E,5,FALSE),"")</f>
        <v/>
      </c>
      <c r="L902">
        <f>IFERROR(VLOOKUP(CONCATENATE($C902,$D902,L$1,$E902),AuxFolhas!$A:$E,5,FALSE),"")</f>
        <v>2230</v>
      </c>
      <c r="M902">
        <f>IFERROR(VLOOKUP(CONCATENATE($C902,$D902,M$1,$E902),AuxFolhas!$A:$E,5,FALSE),"")</f>
        <v>2230</v>
      </c>
      <c r="N902">
        <f>IFERROR(VLOOKUP(CONCATENATE($C902,$D902,N$1,$E902),AuxFolhas!$A:$E,5,FALSE),"")</f>
        <v>2230</v>
      </c>
      <c r="O902">
        <f>IFERROR(VLOOKUP(CONCATENATE($C902,$D902,O$1,$E902),AuxFolhas!$A:$E,5,FALSE),"")</f>
        <v>2230</v>
      </c>
      <c r="P902">
        <f>IFERROR(VLOOKUP(CONCATENATE($C902,$D902,P$1,$E902),AuxFolhas!$A:$E,5,FALSE),"")</f>
        <v>2230</v>
      </c>
      <c r="Q902">
        <f>IFERROR(VLOOKUP(CONCATENATE($C902,$D902,Q$1,$E902),AuxFolhas!$A:$E,5,FALSE),"")</f>
        <v>2230</v>
      </c>
      <c r="R902">
        <f>IFERROR(VLOOKUP(CONCATENATE($C902,$D902,R$1,$E902),AuxFolhas!$A:$E,5,FALSE),"")</f>
        <v>2230</v>
      </c>
      <c r="S902">
        <f>IFERROR(VLOOKUP(CONCATENATE($C902,$D902,S$1,$E902),AuxFolhas!$A:$E,5,FALSE),"")</f>
        <v>2230</v>
      </c>
      <c r="T902">
        <f>IFERROR(VLOOKUP(CONCATENATE($C902,$D902,T$1,$E902),AuxFolhas!$A:$E,5,FALSE),"")</f>
        <v>2230</v>
      </c>
      <c r="U902">
        <f t="shared" si="62"/>
        <v>1</v>
      </c>
    </row>
    <row r="903" spans="1:21" hidden="1">
      <c r="A903" t="str">
        <f t="shared" si="59"/>
        <v>32.1-16</v>
      </c>
      <c r="B903">
        <f t="shared" si="60"/>
        <v>16</v>
      </c>
      <c r="C903">
        <v>32</v>
      </c>
      <c r="D903" t="s">
        <v>1676</v>
      </c>
      <c r="E903" t="s">
        <v>1162</v>
      </c>
      <c r="F903" t="s">
        <v>1163</v>
      </c>
      <c r="H903">
        <f t="shared" si="61"/>
        <v>13120</v>
      </c>
      <c r="I903">
        <f>IFERROR(VLOOKUP(CONCATENATE($C903,$D903,I$1,$E903),AuxFolhas!$A:$E,5,FALSE),"")</f>
        <v>3280</v>
      </c>
      <c r="J903">
        <f>IFERROR(VLOOKUP(CONCATENATE($C903,$D903,J$1,$E903),AuxFolhas!$A:$E,5,FALSE),"")</f>
        <v>3280</v>
      </c>
      <c r="K903">
        <f>IFERROR(VLOOKUP(CONCATENATE($C903,$D903,K$1,$E903),AuxFolhas!$A:$E,5,FALSE),"")</f>
        <v>3280</v>
      </c>
      <c r="L903">
        <f>IFERROR(VLOOKUP(CONCATENATE($C903,$D903,L$1,$E903),AuxFolhas!$A:$E,5,FALSE),"")</f>
        <v>3280</v>
      </c>
      <c r="M903" t="str">
        <f>IFERROR(VLOOKUP(CONCATENATE($C903,$D903,M$1,$E903),AuxFolhas!$A:$E,5,FALSE),"")</f>
        <v/>
      </c>
      <c r="N903" t="str">
        <f>IFERROR(VLOOKUP(CONCATENATE($C903,$D903,N$1,$E903),AuxFolhas!$A:$E,5,FALSE),"")</f>
        <v/>
      </c>
      <c r="O903" t="str">
        <f>IFERROR(VLOOKUP(CONCATENATE($C903,$D903,O$1,$E903),AuxFolhas!$A:$E,5,FALSE),"")</f>
        <v/>
      </c>
      <c r="P903" t="str">
        <f>IFERROR(VLOOKUP(CONCATENATE($C903,$D903,P$1,$E903),AuxFolhas!$A:$E,5,FALSE),"")</f>
        <v/>
      </c>
      <c r="Q903" t="str">
        <f>IFERROR(VLOOKUP(CONCATENATE($C903,$D903,Q$1,$E903),AuxFolhas!$A:$E,5,FALSE),"")</f>
        <v/>
      </c>
      <c r="R903" t="str">
        <f>IFERROR(VLOOKUP(CONCATENATE($C903,$D903,R$1,$E903),AuxFolhas!$A:$E,5,FALSE),"")</f>
        <v/>
      </c>
      <c r="S903" t="str">
        <f>IFERROR(VLOOKUP(CONCATENATE($C903,$D903,S$1,$E903),AuxFolhas!$A:$E,5,FALSE),"")</f>
        <v/>
      </c>
      <c r="T903" t="str">
        <f>IFERROR(VLOOKUP(CONCATENATE($C903,$D903,T$1,$E903),AuxFolhas!$A:$E,5,FALSE),"")</f>
        <v/>
      </c>
      <c r="U903">
        <f t="shared" si="62"/>
        <v>1</v>
      </c>
    </row>
    <row r="904" spans="1:21" hidden="1">
      <c r="A904" t="str">
        <f t="shared" si="59"/>
        <v>32.1-17</v>
      </c>
      <c r="B904">
        <f t="shared" si="60"/>
        <v>17</v>
      </c>
      <c r="C904">
        <v>32</v>
      </c>
      <c r="D904" t="s">
        <v>1677</v>
      </c>
      <c r="E904" t="s">
        <v>1162</v>
      </c>
      <c r="F904" t="s">
        <v>1163</v>
      </c>
      <c r="H904">
        <f t="shared" si="61"/>
        <v>39360</v>
      </c>
      <c r="I904">
        <f>IFERROR(VLOOKUP(CONCATENATE($C904,$D904,I$1,$E904),AuxFolhas!$A:$E,5,FALSE),"")</f>
        <v>3280</v>
      </c>
      <c r="J904">
        <f>IFERROR(VLOOKUP(CONCATENATE($C904,$D904,J$1,$E904),AuxFolhas!$A:$E,5,FALSE),"")</f>
        <v>3280</v>
      </c>
      <c r="K904">
        <f>IFERROR(VLOOKUP(CONCATENATE($C904,$D904,K$1,$E904),AuxFolhas!$A:$E,5,FALSE),"")</f>
        <v>3280</v>
      </c>
      <c r="L904">
        <f>IFERROR(VLOOKUP(CONCATENATE($C904,$D904,L$1,$E904),AuxFolhas!$A:$E,5,FALSE),"")</f>
        <v>3280</v>
      </c>
      <c r="M904">
        <f>IFERROR(VLOOKUP(CONCATENATE($C904,$D904,M$1,$E904),AuxFolhas!$A:$E,5,FALSE),"")</f>
        <v>3280</v>
      </c>
      <c r="N904">
        <f>IFERROR(VLOOKUP(CONCATENATE($C904,$D904,N$1,$E904),AuxFolhas!$A:$E,5,FALSE),"")</f>
        <v>3280</v>
      </c>
      <c r="O904">
        <f>IFERROR(VLOOKUP(CONCATENATE($C904,$D904,O$1,$E904),AuxFolhas!$A:$E,5,FALSE),"")</f>
        <v>3280</v>
      </c>
      <c r="P904">
        <f>IFERROR(VLOOKUP(CONCATENATE($C904,$D904,P$1,$E904),AuxFolhas!$A:$E,5,FALSE),"")</f>
        <v>3280</v>
      </c>
      <c r="Q904">
        <f>IFERROR(VLOOKUP(CONCATENATE($C904,$D904,Q$1,$E904),AuxFolhas!$A:$E,5,FALSE),"")</f>
        <v>3280</v>
      </c>
      <c r="R904">
        <f>IFERROR(VLOOKUP(CONCATENATE($C904,$D904,R$1,$E904),AuxFolhas!$A:$E,5,FALSE),"")</f>
        <v>3280</v>
      </c>
      <c r="S904">
        <f>IFERROR(VLOOKUP(CONCATENATE($C904,$D904,S$1,$E904),AuxFolhas!$A:$E,5,FALSE),"")</f>
        <v>3280</v>
      </c>
      <c r="T904">
        <f>IFERROR(VLOOKUP(CONCATENATE($C904,$D904,T$1,$E904),AuxFolhas!$A:$E,5,FALSE),"")</f>
        <v>3280</v>
      </c>
      <c r="U904">
        <f t="shared" si="62"/>
        <v>1</v>
      </c>
    </row>
    <row r="905" spans="1:21" hidden="1">
      <c r="A905" t="str">
        <f t="shared" si="59"/>
        <v>32.1-18</v>
      </c>
      <c r="B905">
        <f t="shared" si="60"/>
        <v>18</v>
      </c>
      <c r="C905">
        <v>32</v>
      </c>
      <c r="D905" t="s">
        <v>2490</v>
      </c>
      <c r="E905" t="s">
        <v>1162</v>
      </c>
      <c r="F905" t="s">
        <v>1163</v>
      </c>
      <c r="H905">
        <f t="shared" si="61"/>
        <v>29520</v>
      </c>
      <c r="I905" t="str">
        <f>IFERROR(VLOOKUP(CONCATENATE($C905,$D905,I$1,$E905),AuxFolhas!$A:$E,5,FALSE),"")</f>
        <v/>
      </c>
      <c r="J905" t="str">
        <f>IFERROR(VLOOKUP(CONCATENATE($C905,$D905,J$1,$E905),AuxFolhas!$A:$E,5,FALSE),"")</f>
        <v/>
      </c>
      <c r="K905" t="str">
        <f>IFERROR(VLOOKUP(CONCATENATE($C905,$D905,K$1,$E905),AuxFolhas!$A:$E,5,FALSE),"")</f>
        <v/>
      </c>
      <c r="L905">
        <f>IFERROR(VLOOKUP(CONCATENATE($C905,$D905,L$1,$E905),AuxFolhas!$A:$E,5,FALSE),"")</f>
        <v>3280</v>
      </c>
      <c r="M905">
        <f>IFERROR(VLOOKUP(CONCATENATE($C905,$D905,M$1,$E905),AuxFolhas!$A:$E,5,FALSE),"")</f>
        <v>3280</v>
      </c>
      <c r="N905">
        <f>IFERROR(VLOOKUP(CONCATENATE($C905,$D905,N$1,$E905),AuxFolhas!$A:$E,5,FALSE),"")</f>
        <v>3280</v>
      </c>
      <c r="O905">
        <f>IFERROR(VLOOKUP(CONCATENATE($C905,$D905,O$1,$E905),AuxFolhas!$A:$E,5,FALSE),"")</f>
        <v>3280</v>
      </c>
      <c r="P905">
        <f>IFERROR(VLOOKUP(CONCATENATE($C905,$D905,P$1,$E905),AuxFolhas!$A:$E,5,FALSE),"")</f>
        <v>3280</v>
      </c>
      <c r="Q905">
        <f>IFERROR(VLOOKUP(CONCATENATE($C905,$D905,Q$1,$E905),AuxFolhas!$A:$E,5,FALSE),"")</f>
        <v>3280</v>
      </c>
      <c r="R905">
        <f>IFERROR(VLOOKUP(CONCATENATE($C905,$D905,R$1,$E905),AuxFolhas!$A:$E,5,FALSE),"")</f>
        <v>3280</v>
      </c>
      <c r="S905">
        <f>IFERROR(VLOOKUP(CONCATENATE($C905,$D905,S$1,$E905),AuxFolhas!$A:$E,5,FALSE),"")</f>
        <v>3280</v>
      </c>
      <c r="T905">
        <f>IFERROR(VLOOKUP(CONCATENATE($C905,$D905,T$1,$E905),AuxFolhas!$A:$E,5,FALSE),"")</f>
        <v>3280</v>
      </c>
      <c r="U905">
        <f t="shared" si="62"/>
        <v>1</v>
      </c>
    </row>
    <row r="906" spans="1:21" hidden="1">
      <c r="A906" t="str">
        <f t="shared" si="59"/>
        <v>32.1-19</v>
      </c>
      <c r="B906">
        <f t="shared" si="60"/>
        <v>19</v>
      </c>
      <c r="C906">
        <v>32</v>
      </c>
      <c r="D906" t="s">
        <v>1688</v>
      </c>
      <c r="E906" t="s">
        <v>1165</v>
      </c>
      <c r="F906" t="s">
        <v>1163</v>
      </c>
      <c r="H906">
        <f t="shared" si="61"/>
        <v>54990</v>
      </c>
      <c r="I906" t="str">
        <f>IFERROR(VLOOKUP(CONCATENATE($C906,$D906,I$1,$E906),AuxFolhas!$A:$E,5,FALSE),"")</f>
        <v/>
      </c>
      <c r="J906" t="str">
        <f>IFERROR(VLOOKUP(CONCATENATE($C906,$D906,J$1,$E906),AuxFolhas!$A:$E,5,FALSE),"")</f>
        <v/>
      </c>
      <c r="K906" t="str">
        <f>IFERROR(VLOOKUP(CONCATENATE($C906,$D906,K$1,$E906),AuxFolhas!$A:$E,5,FALSE),"")</f>
        <v/>
      </c>
      <c r="L906">
        <f>IFERROR(VLOOKUP(CONCATENATE($C906,$D906,L$1,$E906),AuxFolhas!$A:$E,5,FALSE),"")</f>
        <v>6110</v>
      </c>
      <c r="M906">
        <f>IFERROR(VLOOKUP(CONCATENATE($C906,$D906,M$1,$E906),AuxFolhas!$A:$E,5,FALSE),"")</f>
        <v>6110</v>
      </c>
      <c r="N906">
        <f>IFERROR(VLOOKUP(CONCATENATE($C906,$D906,N$1,$E906),AuxFolhas!$A:$E,5,FALSE),"")</f>
        <v>6110</v>
      </c>
      <c r="O906">
        <f>IFERROR(VLOOKUP(CONCATENATE($C906,$D906,O$1,$E906),AuxFolhas!$A:$E,5,FALSE),"")</f>
        <v>6110</v>
      </c>
      <c r="P906">
        <f>IFERROR(VLOOKUP(CONCATENATE($C906,$D906,P$1,$E906),AuxFolhas!$A:$E,5,FALSE),"")</f>
        <v>6110</v>
      </c>
      <c r="Q906">
        <f>IFERROR(VLOOKUP(CONCATENATE($C906,$D906,Q$1,$E906),AuxFolhas!$A:$E,5,FALSE),"")</f>
        <v>6110</v>
      </c>
      <c r="R906">
        <f>IFERROR(VLOOKUP(CONCATENATE($C906,$D906,R$1,$E906),AuxFolhas!$A:$E,5,FALSE),"")</f>
        <v>6110</v>
      </c>
      <c r="S906">
        <f>IFERROR(VLOOKUP(CONCATENATE($C906,$D906,S$1,$E906),AuxFolhas!$A:$E,5,FALSE),"")</f>
        <v>6110</v>
      </c>
      <c r="T906">
        <f>IFERROR(VLOOKUP(CONCATENATE($C906,$D906,T$1,$E906),AuxFolhas!$A:$E,5,FALSE),"")</f>
        <v>6110</v>
      </c>
      <c r="U906">
        <f t="shared" si="62"/>
        <v>1</v>
      </c>
    </row>
    <row r="907" spans="1:21" hidden="1">
      <c r="A907" t="str">
        <f t="shared" si="59"/>
        <v>32.1-20</v>
      </c>
      <c r="B907">
        <f t="shared" si="60"/>
        <v>20</v>
      </c>
      <c r="C907">
        <v>32</v>
      </c>
      <c r="D907" t="s">
        <v>1674</v>
      </c>
      <c r="E907" t="s">
        <v>1117</v>
      </c>
      <c r="F907" t="s">
        <v>1159</v>
      </c>
      <c r="H907">
        <f t="shared" si="61"/>
        <v>9840</v>
      </c>
      <c r="I907">
        <f>IFERROR(VLOOKUP(CONCATENATE($C907,$D907,I$1,$E907),AuxFolhas!$A:$E,5,FALSE),"")</f>
        <v>820</v>
      </c>
      <c r="J907">
        <f>IFERROR(VLOOKUP(CONCATENATE($C907,$D907,J$1,$E907),AuxFolhas!$A:$E,5,FALSE),"")</f>
        <v>820</v>
      </c>
      <c r="K907">
        <f>IFERROR(VLOOKUP(CONCATENATE($C907,$D907,K$1,$E907),AuxFolhas!$A:$E,5,FALSE),"")</f>
        <v>820</v>
      </c>
      <c r="L907">
        <f>IFERROR(VLOOKUP(CONCATENATE($C907,$D907,L$1,$E907),AuxFolhas!$A:$E,5,FALSE),"")</f>
        <v>820</v>
      </c>
      <c r="M907">
        <f>IFERROR(VLOOKUP(CONCATENATE($C907,$D907,M$1,$E907),AuxFolhas!$A:$E,5,FALSE),"")</f>
        <v>820</v>
      </c>
      <c r="N907">
        <f>IFERROR(VLOOKUP(CONCATENATE($C907,$D907,N$1,$E907),AuxFolhas!$A:$E,5,FALSE),"")</f>
        <v>820</v>
      </c>
      <c r="O907">
        <f>IFERROR(VLOOKUP(CONCATENATE($C907,$D907,O$1,$E907),AuxFolhas!$A:$E,5,FALSE),"")</f>
        <v>820</v>
      </c>
      <c r="P907">
        <f>IFERROR(VLOOKUP(CONCATENATE($C907,$D907,P$1,$E907),AuxFolhas!$A:$E,5,FALSE),"")</f>
        <v>820</v>
      </c>
      <c r="Q907">
        <f>IFERROR(VLOOKUP(CONCATENATE($C907,$D907,Q$1,$E907),AuxFolhas!$A:$E,5,FALSE),"")</f>
        <v>820</v>
      </c>
      <c r="R907">
        <f>IFERROR(VLOOKUP(CONCATENATE($C907,$D907,R$1,$E907),AuxFolhas!$A:$E,5,FALSE),"")</f>
        <v>820</v>
      </c>
      <c r="S907">
        <f>IFERROR(VLOOKUP(CONCATENATE($C907,$D907,S$1,$E907),AuxFolhas!$A:$E,5,FALSE),"")</f>
        <v>820</v>
      </c>
      <c r="T907">
        <f>IFERROR(VLOOKUP(CONCATENATE($C907,$D907,T$1,$E907),AuxFolhas!$A:$E,5,FALSE),"")</f>
        <v>820</v>
      </c>
      <c r="U907">
        <f t="shared" si="62"/>
        <v>1</v>
      </c>
    </row>
    <row r="908" spans="1:21" hidden="1">
      <c r="A908" t="str">
        <f t="shared" si="59"/>
        <v>32.1-21</v>
      </c>
      <c r="B908">
        <f t="shared" si="60"/>
        <v>21</v>
      </c>
      <c r="C908">
        <v>32</v>
      </c>
      <c r="D908" t="s">
        <v>1689</v>
      </c>
      <c r="E908" t="s">
        <v>1115</v>
      </c>
      <c r="F908" t="s">
        <v>1159</v>
      </c>
      <c r="H908">
        <f t="shared" si="61"/>
        <v>93000</v>
      </c>
      <c r="I908">
        <f>IFERROR(VLOOKUP(CONCATENATE($C908,$D908,I$1,$E908),AuxFolhas!$A:$E,5,FALSE),"")</f>
        <v>7750</v>
      </c>
      <c r="J908">
        <f>IFERROR(VLOOKUP(CONCATENATE($C908,$D908,J$1,$E908),AuxFolhas!$A:$E,5,FALSE),"")</f>
        <v>7750</v>
      </c>
      <c r="K908">
        <f>IFERROR(VLOOKUP(CONCATENATE($C908,$D908,K$1,$E908),AuxFolhas!$A:$E,5,FALSE),"")</f>
        <v>7750</v>
      </c>
      <c r="L908">
        <f>IFERROR(VLOOKUP(CONCATENATE($C908,$D908,L$1,$E908),AuxFolhas!$A:$E,5,FALSE),"")</f>
        <v>7750</v>
      </c>
      <c r="M908">
        <f>IFERROR(VLOOKUP(CONCATENATE($C908,$D908,M$1,$E908),AuxFolhas!$A:$E,5,FALSE),"")</f>
        <v>7750</v>
      </c>
      <c r="N908">
        <f>IFERROR(VLOOKUP(CONCATENATE($C908,$D908,N$1,$E908),AuxFolhas!$A:$E,5,FALSE),"")</f>
        <v>7750</v>
      </c>
      <c r="O908">
        <f>IFERROR(VLOOKUP(CONCATENATE($C908,$D908,O$1,$E908),AuxFolhas!$A:$E,5,FALSE),"")</f>
        <v>7750</v>
      </c>
      <c r="P908">
        <f>IFERROR(VLOOKUP(CONCATENATE($C908,$D908,P$1,$E908),AuxFolhas!$A:$E,5,FALSE),"")</f>
        <v>7750</v>
      </c>
      <c r="Q908">
        <f>IFERROR(VLOOKUP(CONCATENATE($C908,$D908,Q$1,$E908),AuxFolhas!$A:$E,5,FALSE),"")</f>
        <v>7750</v>
      </c>
      <c r="R908">
        <f>IFERROR(VLOOKUP(CONCATENATE($C908,$D908,R$1,$E908),AuxFolhas!$A:$E,5,FALSE),"")</f>
        <v>7750</v>
      </c>
      <c r="S908">
        <f>IFERROR(VLOOKUP(CONCATENATE($C908,$D908,S$1,$E908),AuxFolhas!$A:$E,5,FALSE),"")</f>
        <v>7750</v>
      </c>
      <c r="T908">
        <f>IFERROR(VLOOKUP(CONCATENATE($C908,$D908,T$1,$E908),AuxFolhas!$A:$E,5,FALSE),"")</f>
        <v>7750</v>
      </c>
      <c r="U908">
        <f t="shared" si="62"/>
        <v>1</v>
      </c>
    </row>
    <row r="909" spans="1:21">
      <c r="A909" t="str">
        <f t="shared" si="59"/>
        <v>32.1-22</v>
      </c>
      <c r="B909">
        <f t="shared" si="60"/>
        <v>22</v>
      </c>
      <c r="C909">
        <v>32</v>
      </c>
      <c r="D909" t="s">
        <v>1675</v>
      </c>
      <c r="E909" t="s">
        <v>1113</v>
      </c>
      <c r="F909" t="s">
        <v>1159</v>
      </c>
      <c r="H909">
        <f t="shared" si="61"/>
        <v>33600</v>
      </c>
      <c r="I909">
        <f>IFERROR(VLOOKUP(CONCATENATE($C909,$D909,I$1,$E909),AuxFolhas!$A:$E,5,FALSE),"")</f>
        <v>2800</v>
      </c>
      <c r="J909">
        <f>IFERROR(VLOOKUP(CONCATENATE($C909,$D909,J$1,$E909),AuxFolhas!$A:$E,5,FALSE),"")</f>
        <v>2800</v>
      </c>
      <c r="K909">
        <f>IFERROR(VLOOKUP(CONCATENATE($C909,$D909,K$1,$E909),AuxFolhas!$A:$E,5,FALSE),"")</f>
        <v>2800</v>
      </c>
      <c r="L909">
        <f>IFERROR(VLOOKUP(CONCATENATE($C909,$D909,L$1,$E909),AuxFolhas!$A:$E,5,FALSE),"")</f>
        <v>2800</v>
      </c>
      <c r="M909">
        <f>IFERROR(VLOOKUP(CONCATENATE($C909,$D909,M$1,$E909),AuxFolhas!$A:$E,5,FALSE),"")</f>
        <v>2800</v>
      </c>
      <c r="N909">
        <f>IFERROR(VLOOKUP(CONCATENATE($C909,$D909,N$1,$E909),AuxFolhas!$A:$E,5,FALSE),"")</f>
        <v>2800</v>
      </c>
      <c r="O909">
        <f>IFERROR(VLOOKUP(CONCATENATE($C909,$D909,O$1,$E909),AuxFolhas!$A:$E,5,FALSE),"")</f>
        <v>2800</v>
      </c>
      <c r="P909">
        <f>IFERROR(VLOOKUP(CONCATENATE($C909,$D909,P$1,$E909),AuxFolhas!$A:$E,5,FALSE),"")</f>
        <v>2800</v>
      </c>
      <c r="Q909">
        <f>IFERROR(VLOOKUP(CONCATENATE($C909,$D909,Q$1,$E909),AuxFolhas!$A:$E,5,FALSE),"")</f>
        <v>2800</v>
      </c>
      <c r="R909">
        <f>IFERROR(VLOOKUP(CONCATENATE($C909,$D909,R$1,$E909),AuxFolhas!$A:$E,5,FALSE),"")</f>
        <v>2800</v>
      </c>
      <c r="S909">
        <f>IFERROR(VLOOKUP(CONCATENATE($C909,$D909,S$1,$E909),AuxFolhas!$A:$E,5,FALSE),"")</f>
        <v>2800</v>
      </c>
      <c r="T909">
        <f>IFERROR(VLOOKUP(CONCATENATE($C909,$D909,T$1,$E909),AuxFolhas!$A:$E,5,FALSE),"")</f>
        <v>2800</v>
      </c>
      <c r="U909">
        <f t="shared" si="62"/>
        <v>1</v>
      </c>
    </row>
    <row r="910" spans="1:21" hidden="1">
      <c r="A910" t="str">
        <f t="shared" si="59"/>
        <v>33.1-1</v>
      </c>
      <c r="B910">
        <f t="shared" si="60"/>
        <v>1</v>
      </c>
      <c r="C910">
        <v>33</v>
      </c>
      <c r="D910" t="s">
        <v>1693</v>
      </c>
      <c r="E910" t="s">
        <v>1112</v>
      </c>
      <c r="F910" t="s">
        <v>1163</v>
      </c>
      <c r="H910">
        <f t="shared" si="61"/>
        <v>3600</v>
      </c>
      <c r="I910">
        <f>IFERROR(VLOOKUP(CONCATENATE($C910,$D910,I$1,$E910),AuxFolhas!$A:$E,5,FALSE),"")</f>
        <v>600</v>
      </c>
      <c r="J910">
        <f>IFERROR(VLOOKUP(CONCATENATE($C910,$D910,J$1,$E910),AuxFolhas!$A:$E,5,FALSE),"")</f>
        <v>600</v>
      </c>
      <c r="K910">
        <f>IFERROR(VLOOKUP(CONCATENATE($C910,$D910,K$1,$E910),AuxFolhas!$A:$E,5,FALSE),"")</f>
        <v>600</v>
      </c>
      <c r="L910">
        <f>IFERROR(VLOOKUP(CONCATENATE($C910,$D910,L$1,$E910),AuxFolhas!$A:$E,5,FALSE),"")</f>
        <v>600</v>
      </c>
      <c r="M910">
        <f>IFERROR(VLOOKUP(CONCATENATE($C910,$D910,M$1,$E910),AuxFolhas!$A:$E,5,FALSE),"")</f>
        <v>600</v>
      </c>
      <c r="N910">
        <f>IFERROR(VLOOKUP(CONCATENATE($C910,$D910,N$1,$E910),AuxFolhas!$A:$E,5,FALSE),"")</f>
        <v>600</v>
      </c>
      <c r="O910" t="str">
        <f>IFERROR(VLOOKUP(CONCATENATE($C910,$D910,O$1,$E910),AuxFolhas!$A:$E,5,FALSE),"")</f>
        <v/>
      </c>
      <c r="P910" t="str">
        <f>IFERROR(VLOOKUP(CONCATENATE($C910,$D910,P$1,$E910),AuxFolhas!$A:$E,5,FALSE),"")</f>
        <v/>
      </c>
      <c r="Q910" t="str">
        <f>IFERROR(VLOOKUP(CONCATENATE($C910,$D910,Q$1,$E910),AuxFolhas!$A:$E,5,FALSE),"")</f>
        <v/>
      </c>
      <c r="R910" t="str">
        <f>IFERROR(VLOOKUP(CONCATENATE($C910,$D910,R$1,$E910),AuxFolhas!$A:$E,5,FALSE),"")</f>
        <v/>
      </c>
      <c r="S910" t="str">
        <f>IFERROR(VLOOKUP(CONCATENATE($C910,$D910,S$1,$E910),AuxFolhas!$A:$E,5,FALSE),"")</f>
        <v/>
      </c>
      <c r="T910" t="str">
        <f>IFERROR(VLOOKUP(CONCATENATE($C910,$D910,T$1,$E910),AuxFolhas!$A:$E,5,FALSE),"")</f>
        <v/>
      </c>
      <c r="U910">
        <f t="shared" si="62"/>
        <v>1</v>
      </c>
    </row>
    <row r="911" spans="1:21" hidden="1">
      <c r="A911" t="str">
        <f t="shared" si="59"/>
        <v>33.1-2</v>
      </c>
      <c r="B911">
        <f t="shared" si="60"/>
        <v>2</v>
      </c>
      <c r="C911">
        <v>33</v>
      </c>
      <c r="D911" t="s">
        <v>3320</v>
      </c>
      <c r="E911" t="s">
        <v>1112</v>
      </c>
      <c r="F911" t="s">
        <v>1163</v>
      </c>
      <c r="H911">
        <f t="shared" si="61"/>
        <v>1800</v>
      </c>
      <c r="I911" t="str">
        <f>IFERROR(VLOOKUP(CONCATENATE($C911,$D911,I$1,$E911),AuxFolhas!$A:$E,5,FALSE),"")</f>
        <v/>
      </c>
      <c r="J911" t="str">
        <f>IFERROR(VLOOKUP(CONCATENATE($C911,$D911,J$1,$E911),AuxFolhas!$A:$E,5,FALSE),"")</f>
        <v/>
      </c>
      <c r="K911" t="str">
        <f>IFERROR(VLOOKUP(CONCATENATE($C911,$D911,K$1,$E911),AuxFolhas!$A:$E,5,FALSE),"")</f>
        <v/>
      </c>
      <c r="L911" t="str">
        <f>IFERROR(VLOOKUP(CONCATENATE($C911,$D911,L$1,$E911),AuxFolhas!$A:$E,5,FALSE),"")</f>
        <v/>
      </c>
      <c r="M911" t="str">
        <f>IFERROR(VLOOKUP(CONCATENATE($C911,$D911,M$1,$E911),AuxFolhas!$A:$E,5,FALSE),"")</f>
        <v/>
      </c>
      <c r="N911" t="str">
        <f>IFERROR(VLOOKUP(CONCATENATE($C911,$D911,N$1,$E911),AuxFolhas!$A:$E,5,FALSE),"")</f>
        <v/>
      </c>
      <c r="O911" t="str">
        <f>IFERROR(VLOOKUP(CONCATENATE($C911,$D911,O$1,$E911),AuxFolhas!$A:$E,5,FALSE),"")</f>
        <v/>
      </c>
      <c r="P911" t="str">
        <f>IFERROR(VLOOKUP(CONCATENATE($C911,$D911,P$1,$E911),AuxFolhas!$A:$E,5,FALSE),"")</f>
        <v/>
      </c>
      <c r="Q911" t="str">
        <f>IFERROR(VLOOKUP(CONCATENATE($C911,$D911,Q$1,$E911),AuxFolhas!$A:$E,5,FALSE),"")</f>
        <v/>
      </c>
      <c r="R911">
        <f>IFERROR(VLOOKUP(CONCATENATE($C911,$D911,R$1,$E911),AuxFolhas!$A:$E,5,FALSE),"")</f>
        <v>600</v>
      </c>
      <c r="S911">
        <f>IFERROR(VLOOKUP(CONCATENATE($C911,$D911,S$1,$E911),AuxFolhas!$A:$E,5,FALSE),"")</f>
        <v>600</v>
      </c>
      <c r="T911">
        <f>IFERROR(VLOOKUP(CONCATENATE($C911,$D911,T$1,$E911),AuxFolhas!$A:$E,5,FALSE),"")</f>
        <v>600</v>
      </c>
      <c r="U911">
        <f t="shared" si="62"/>
        <v>1</v>
      </c>
    </row>
    <row r="912" spans="1:21" hidden="1">
      <c r="A912" t="str">
        <f t="shared" si="59"/>
        <v>33.1-3</v>
      </c>
      <c r="B912">
        <f t="shared" si="60"/>
        <v>3</v>
      </c>
      <c r="C912">
        <v>33</v>
      </c>
      <c r="D912" t="s">
        <v>3736</v>
      </c>
      <c r="E912" t="s">
        <v>1112</v>
      </c>
      <c r="F912" t="s">
        <v>1163</v>
      </c>
      <c r="H912">
        <f t="shared" si="61"/>
        <v>1200</v>
      </c>
      <c r="I912" t="str">
        <f>IFERROR(VLOOKUP(CONCATENATE($C912,$D912,I$1,$E912),AuxFolhas!$A:$E,5,FALSE),"")</f>
        <v/>
      </c>
      <c r="J912" t="str">
        <f>IFERROR(VLOOKUP(CONCATENATE($C912,$D912,J$1,$E912),AuxFolhas!$A:$E,5,FALSE),"")</f>
        <v/>
      </c>
      <c r="K912" t="str">
        <f>IFERROR(VLOOKUP(CONCATENATE($C912,$D912,K$1,$E912),AuxFolhas!$A:$E,5,FALSE),"")</f>
        <v/>
      </c>
      <c r="L912" t="str">
        <f>IFERROR(VLOOKUP(CONCATENATE($C912,$D912,L$1,$E912),AuxFolhas!$A:$E,5,FALSE),"")</f>
        <v/>
      </c>
      <c r="M912" t="str">
        <f>IFERROR(VLOOKUP(CONCATENATE($C912,$D912,M$1,$E912),AuxFolhas!$A:$E,5,FALSE),"")</f>
        <v/>
      </c>
      <c r="N912" t="str">
        <f>IFERROR(VLOOKUP(CONCATENATE($C912,$D912,N$1,$E912),AuxFolhas!$A:$E,5,FALSE),"")</f>
        <v/>
      </c>
      <c r="O912" t="str">
        <f>IFERROR(VLOOKUP(CONCATENATE($C912,$D912,O$1,$E912),AuxFolhas!$A:$E,5,FALSE),"")</f>
        <v/>
      </c>
      <c r="P912" t="str">
        <f>IFERROR(VLOOKUP(CONCATENATE($C912,$D912,P$1,$E912),AuxFolhas!$A:$E,5,FALSE),"")</f>
        <v/>
      </c>
      <c r="Q912" t="str">
        <f>IFERROR(VLOOKUP(CONCATENATE($C912,$D912,Q$1,$E912),AuxFolhas!$A:$E,5,FALSE),"")</f>
        <v/>
      </c>
      <c r="R912" t="str">
        <f>IFERROR(VLOOKUP(CONCATENATE($C912,$D912,R$1,$E912),AuxFolhas!$A:$E,5,FALSE),"")</f>
        <v/>
      </c>
      <c r="S912">
        <f>IFERROR(VLOOKUP(CONCATENATE($C912,$D912,S$1,$E912),AuxFolhas!$A:$E,5,FALSE),"")</f>
        <v>600</v>
      </c>
      <c r="T912">
        <f>IFERROR(VLOOKUP(CONCATENATE($C912,$D912,T$1,$E912),AuxFolhas!$A:$E,5,FALSE),"")</f>
        <v>600</v>
      </c>
      <c r="U912">
        <f t="shared" si="62"/>
        <v>1</v>
      </c>
    </row>
    <row r="913" spans="1:21" hidden="1">
      <c r="A913" t="str">
        <f t="shared" si="59"/>
        <v>33.1-4</v>
      </c>
      <c r="B913">
        <f t="shared" si="60"/>
        <v>4</v>
      </c>
      <c r="C913">
        <v>33</v>
      </c>
      <c r="D913" t="s">
        <v>1694</v>
      </c>
      <c r="E913" t="s">
        <v>1112</v>
      </c>
      <c r="F913" t="s">
        <v>1163</v>
      </c>
      <c r="H913">
        <f t="shared" si="61"/>
        <v>7200</v>
      </c>
      <c r="I913">
        <f>IFERROR(VLOOKUP(CONCATENATE($C913,$D913,I$1,$E913),AuxFolhas!$A:$E,5,FALSE),"")</f>
        <v>600</v>
      </c>
      <c r="J913">
        <f>IFERROR(VLOOKUP(CONCATENATE($C913,$D913,J$1,$E913),AuxFolhas!$A:$E,5,FALSE),"")</f>
        <v>600</v>
      </c>
      <c r="K913">
        <f>IFERROR(VLOOKUP(CONCATENATE($C913,$D913,K$1,$E913),AuxFolhas!$A:$E,5,FALSE),"")</f>
        <v>600</v>
      </c>
      <c r="L913">
        <f>IFERROR(VLOOKUP(CONCATENATE($C913,$D913,L$1,$E913),AuxFolhas!$A:$E,5,FALSE),"")</f>
        <v>600</v>
      </c>
      <c r="M913">
        <f>IFERROR(VLOOKUP(CONCATENATE($C913,$D913,M$1,$E913),AuxFolhas!$A:$E,5,FALSE),"")</f>
        <v>600</v>
      </c>
      <c r="N913">
        <f>IFERROR(VLOOKUP(CONCATENATE($C913,$D913,N$1,$E913),AuxFolhas!$A:$E,5,FALSE),"")</f>
        <v>600</v>
      </c>
      <c r="O913">
        <f>IFERROR(VLOOKUP(CONCATENATE($C913,$D913,O$1,$E913),AuxFolhas!$A:$E,5,FALSE),"")</f>
        <v>600</v>
      </c>
      <c r="P913">
        <f>IFERROR(VLOOKUP(CONCATENATE($C913,$D913,P$1,$E913),AuxFolhas!$A:$E,5,FALSE),"")</f>
        <v>600</v>
      </c>
      <c r="Q913">
        <f>IFERROR(VLOOKUP(CONCATENATE($C913,$D913,Q$1,$E913),AuxFolhas!$A:$E,5,FALSE),"")</f>
        <v>600</v>
      </c>
      <c r="R913">
        <f>IFERROR(VLOOKUP(CONCATENATE($C913,$D913,R$1,$E913),AuxFolhas!$A:$E,5,FALSE),"")</f>
        <v>600</v>
      </c>
      <c r="S913">
        <f>IFERROR(VLOOKUP(CONCATENATE($C913,$D913,S$1,$E913),AuxFolhas!$A:$E,5,FALSE),"")</f>
        <v>600</v>
      </c>
      <c r="T913">
        <f>IFERROR(VLOOKUP(CONCATENATE($C913,$D913,T$1,$E913),AuxFolhas!$A:$E,5,FALSE),"")</f>
        <v>600</v>
      </c>
      <c r="U913">
        <f t="shared" si="62"/>
        <v>1</v>
      </c>
    </row>
    <row r="914" spans="1:21" hidden="1">
      <c r="A914" t="str">
        <f t="shared" si="59"/>
        <v>33.1-5</v>
      </c>
      <c r="B914">
        <f t="shared" si="60"/>
        <v>5</v>
      </c>
      <c r="C914">
        <v>33</v>
      </c>
      <c r="D914" t="s">
        <v>3322</v>
      </c>
      <c r="E914" t="s">
        <v>1112</v>
      </c>
      <c r="F914" t="s">
        <v>1163</v>
      </c>
      <c r="H914">
        <f t="shared" si="61"/>
        <v>1800</v>
      </c>
      <c r="I914" t="str">
        <f>IFERROR(VLOOKUP(CONCATENATE($C914,$D914,I$1,$E914),AuxFolhas!$A:$E,5,FALSE),"")</f>
        <v/>
      </c>
      <c r="J914" t="str">
        <f>IFERROR(VLOOKUP(CONCATENATE($C914,$D914,J$1,$E914),AuxFolhas!$A:$E,5,FALSE),"")</f>
        <v/>
      </c>
      <c r="K914" t="str">
        <f>IFERROR(VLOOKUP(CONCATENATE($C914,$D914,K$1,$E914),AuxFolhas!$A:$E,5,FALSE),"")</f>
        <v/>
      </c>
      <c r="L914" t="str">
        <f>IFERROR(VLOOKUP(CONCATENATE($C914,$D914,L$1,$E914),AuxFolhas!$A:$E,5,FALSE),"")</f>
        <v/>
      </c>
      <c r="M914" t="str">
        <f>IFERROR(VLOOKUP(CONCATENATE($C914,$D914,M$1,$E914),AuxFolhas!$A:$E,5,FALSE),"")</f>
        <v/>
      </c>
      <c r="N914" t="str">
        <f>IFERROR(VLOOKUP(CONCATENATE($C914,$D914,N$1,$E914),AuxFolhas!$A:$E,5,FALSE),"")</f>
        <v/>
      </c>
      <c r="O914" t="str">
        <f>IFERROR(VLOOKUP(CONCATENATE($C914,$D914,O$1,$E914),AuxFolhas!$A:$E,5,FALSE),"")</f>
        <v/>
      </c>
      <c r="P914" t="str">
        <f>IFERROR(VLOOKUP(CONCATENATE($C914,$D914,P$1,$E914),AuxFolhas!$A:$E,5,FALSE),"")</f>
        <v/>
      </c>
      <c r="Q914" t="str">
        <f>IFERROR(VLOOKUP(CONCATENATE($C914,$D914,Q$1,$E914),AuxFolhas!$A:$E,5,FALSE),"")</f>
        <v/>
      </c>
      <c r="R914">
        <f>IFERROR(VLOOKUP(CONCATENATE($C914,$D914,R$1,$E914),AuxFolhas!$A:$E,5,FALSE),"")</f>
        <v>600</v>
      </c>
      <c r="S914">
        <f>IFERROR(VLOOKUP(CONCATENATE($C914,$D914,S$1,$E914),AuxFolhas!$A:$E,5,FALSE),"")</f>
        <v>600</v>
      </c>
      <c r="T914">
        <f>IFERROR(VLOOKUP(CONCATENATE($C914,$D914,T$1,$E914),AuxFolhas!$A:$E,5,FALSE),"")</f>
        <v>600</v>
      </c>
      <c r="U914">
        <f t="shared" si="62"/>
        <v>1</v>
      </c>
    </row>
    <row r="915" spans="1:21" hidden="1">
      <c r="A915" t="str">
        <f t="shared" si="59"/>
        <v>33.1-6</v>
      </c>
      <c r="B915">
        <f t="shared" si="60"/>
        <v>6</v>
      </c>
      <c r="C915">
        <v>33</v>
      </c>
      <c r="D915" t="s">
        <v>1695</v>
      </c>
      <c r="E915" t="s">
        <v>1112</v>
      </c>
      <c r="F915" t="s">
        <v>1163</v>
      </c>
      <c r="H915">
        <f t="shared" si="61"/>
        <v>1800</v>
      </c>
      <c r="I915">
        <f>IFERROR(VLOOKUP(CONCATENATE($C915,$D915,I$1,$E915),AuxFolhas!$A:$E,5,FALSE),"")</f>
        <v>600</v>
      </c>
      <c r="J915">
        <f>IFERROR(VLOOKUP(CONCATENATE($C915,$D915,J$1,$E915),AuxFolhas!$A:$E,5,FALSE),"")</f>
        <v>600</v>
      </c>
      <c r="K915">
        <f>IFERROR(VLOOKUP(CONCATENATE($C915,$D915,K$1,$E915),AuxFolhas!$A:$E,5,FALSE),"")</f>
        <v>600</v>
      </c>
      <c r="L915" t="str">
        <f>IFERROR(VLOOKUP(CONCATENATE($C915,$D915,L$1,$E915),AuxFolhas!$A:$E,5,FALSE),"")</f>
        <v/>
      </c>
      <c r="M915" t="str">
        <f>IFERROR(VLOOKUP(CONCATENATE($C915,$D915,M$1,$E915),AuxFolhas!$A:$E,5,FALSE),"")</f>
        <v/>
      </c>
      <c r="N915" t="str">
        <f>IFERROR(VLOOKUP(CONCATENATE($C915,$D915,N$1,$E915),AuxFolhas!$A:$E,5,FALSE),"")</f>
        <v/>
      </c>
      <c r="O915" t="str">
        <f>IFERROR(VLOOKUP(CONCATENATE($C915,$D915,O$1,$E915),AuxFolhas!$A:$E,5,FALSE),"")</f>
        <v/>
      </c>
      <c r="P915" t="str">
        <f>IFERROR(VLOOKUP(CONCATENATE($C915,$D915,P$1,$E915),AuxFolhas!$A:$E,5,FALSE),"")</f>
        <v/>
      </c>
      <c r="Q915" t="str">
        <f>IFERROR(VLOOKUP(CONCATENATE($C915,$D915,Q$1,$E915),AuxFolhas!$A:$E,5,FALSE),"")</f>
        <v/>
      </c>
      <c r="R915" t="str">
        <f>IFERROR(VLOOKUP(CONCATENATE($C915,$D915,R$1,$E915),AuxFolhas!$A:$E,5,FALSE),"")</f>
        <v/>
      </c>
      <c r="S915" t="str">
        <f>IFERROR(VLOOKUP(CONCATENATE($C915,$D915,S$1,$E915),AuxFolhas!$A:$E,5,FALSE),"")</f>
        <v/>
      </c>
      <c r="T915" t="str">
        <f>IFERROR(VLOOKUP(CONCATENATE($C915,$D915,T$1,$E915),AuxFolhas!$A:$E,5,FALSE),"")</f>
        <v/>
      </c>
      <c r="U915">
        <f t="shared" si="62"/>
        <v>1</v>
      </c>
    </row>
    <row r="916" spans="1:21" hidden="1">
      <c r="A916" t="str">
        <f t="shared" si="59"/>
        <v>33.1-7</v>
      </c>
      <c r="B916">
        <f t="shared" si="60"/>
        <v>7</v>
      </c>
      <c r="C916">
        <v>33</v>
      </c>
      <c r="D916" t="s">
        <v>1696</v>
      </c>
      <c r="E916" t="s">
        <v>1112</v>
      </c>
      <c r="F916" t="s">
        <v>1163</v>
      </c>
      <c r="H916">
        <f t="shared" si="61"/>
        <v>3000</v>
      </c>
      <c r="I916">
        <f>IFERROR(VLOOKUP(CONCATENATE($C916,$D916,I$1,$E916),AuxFolhas!$A:$E,5,FALSE),"")</f>
        <v>600</v>
      </c>
      <c r="J916">
        <f>IFERROR(VLOOKUP(CONCATENATE($C916,$D916,J$1,$E916),AuxFolhas!$A:$E,5,FALSE),"")</f>
        <v>600</v>
      </c>
      <c r="K916">
        <f>IFERROR(VLOOKUP(CONCATENATE($C916,$D916,K$1,$E916),AuxFolhas!$A:$E,5,FALSE),"")</f>
        <v>600</v>
      </c>
      <c r="L916">
        <f>IFERROR(VLOOKUP(CONCATENATE($C916,$D916,L$1,$E916),AuxFolhas!$A:$E,5,FALSE),"")</f>
        <v>600</v>
      </c>
      <c r="M916">
        <f>IFERROR(VLOOKUP(CONCATENATE($C916,$D916,M$1,$E916),AuxFolhas!$A:$E,5,FALSE),"")</f>
        <v>600</v>
      </c>
      <c r="N916" t="str">
        <f>IFERROR(VLOOKUP(CONCATENATE($C916,$D916,N$1,$E916),AuxFolhas!$A:$E,5,FALSE),"")</f>
        <v/>
      </c>
      <c r="O916" t="str">
        <f>IFERROR(VLOOKUP(CONCATENATE($C916,$D916,O$1,$E916),AuxFolhas!$A:$E,5,FALSE),"")</f>
        <v/>
      </c>
      <c r="P916" t="str">
        <f>IFERROR(VLOOKUP(CONCATENATE($C916,$D916,P$1,$E916),AuxFolhas!$A:$E,5,FALSE),"")</f>
        <v/>
      </c>
      <c r="Q916" t="str">
        <f>IFERROR(VLOOKUP(CONCATENATE($C916,$D916,Q$1,$E916),AuxFolhas!$A:$E,5,FALSE),"")</f>
        <v/>
      </c>
      <c r="R916" t="str">
        <f>IFERROR(VLOOKUP(CONCATENATE($C916,$D916,R$1,$E916),AuxFolhas!$A:$E,5,FALSE),"")</f>
        <v/>
      </c>
      <c r="S916" t="str">
        <f>IFERROR(VLOOKUP(CONCATENATE($C916,$D916,S$1,$E916),AuxFolhas!$A:$E,5,FALSE),"")</f>
        <v/>
      </c>
      <c r="T916" t="str">
        <f>IFERROR(VLOOKUP(CONCATENATE($C916,$D916,T$1,$E916),AuxFolhas!$A:$E,5,FALSE),"")</f>
        <v/>
      </c>
      <c r="U916">
        <f t="shared" si="62"/>
        <v>1</v>
      </c>
    </row>
    <row r="917" spans="1:21" hidden="1">
      <c r="A917" t="str">
        <f t="shared" si="59"/>
        <v>33.1-8</v>
      </c>
      <c r="B917">
        <f t="shared" si="60"/>
        <v>8</v>
      </c>
      <c r="C917">
        <v>33</v>
      </c>
      <c r="D917" t="s">
        <v>3323</v>
      </c>
      <c r="E917" t="s">
        <v>1112</v>
      </c>
      <c r="F917" t="s">
        <v>1163</v>
      </c>
      <c r="H917">
        <f t="shared" si="61"/>
        <v>1800</v>
      </c>
      <c r="I917" t="str">
        <f>IFERROR(VLOOKUP(CONCATENATE($C917,$D917,I$1,$E917),AuxFolhas!$A:$E,5,FALSE),"")</f>
        <v/>
      </c>
      <c r="J917" t="str">
        <f>IFERROR(VLOOKUP(CONCATENATE($C917,$D917,J$1,$E917),AuxFolhas!$A:$E,5,FALSE),"")</f>
        <v/>
      </c>
      <c r="K917" t="str">
        <f>IFERROR(VLOOKUP(CONCATENATE($C917,$D917,K$1,$E917),AuxFolhas!$A:$E,5,FALSE),"")</f>
        <v/>
      </c>
      <c r="L917" t="str">
        <f>IFERROR(VLOOKUP(CONCATENATE($C917,$D917,L$1,$E917),AuxFolhas!$A:$E,5,FALSE),"")</f>
        <v/>
      </c>
      <c r="M917" t="str">
        <f>IFERROR(VLOOKUP(CONCATENATE($C917,$D917,M$1,$E917),AuxFolhas!$A:$E,5,FALSE),"")</f>
        <v/>
      </c>
      <c r="N917" t="str">
        <f>IFERROR(VLOOKUP(CONCATENATE($C917,$D917,N$1,$E917),AuxFolhas!$A:$E,5,FALSE),"")</f>
        <v/>
      </c>
      <c r="O917" t="str">
        <f>IFERROR(VLOOKUP(CONCATENATE($C917,$D917,O$1,$E917),AuxFolhas!$A:$E,5,FALSE),"")</f>
        <v/>
      </c>
      <c r="P917" t="str">
        <f>IFERROR(VLOOKUP(CONCATENATE($C917,$D917,P$1,$E917),AuxFolhas!$A:$E,5,FALSE),"")</f>
        <v/>
      </c>
      <c r="Q917" t="str">
        <f>IFERROR(VLOOKUP(CONCATENATE($C917,$D917,Q$1,$E917),AuxFolhas!$A:$E,5,FALSE),"")</f>
        <v/>
      </c>
      <c r="R917">
        <f>IFERROR(VLOOKUP(CONCATENATE($C917,$D917,R$1,$E917),AuxFolhas!$A:$E,5,FALSE),"")</f>
        <v>600</v>
      </c>
      <c r="S917">
        <f>IFERROR(VLOOKUP(CONCATENATE($C917,$D917,S$1,$E917),AuxFolhas!$A:$E,5,FALSE),"")</f>
        <v>600</v>
      </c>
      <c r="T917">
        <f>IFERROR(VLOOKUP(CONCATENATE($C917,$D917,T$1,$E917),AuxFolhas!$A:$E,5,FALSE),"")</f>
        <v>600</v>
      </c>
      <c r="U917">
        <f t="shared" si="62"/>
        <v>1</v>
      </c>
    </row>
    <row r="918" spans="1:21" hidden="1">
      <c r="A918" t="str">
        <f t="shared" si="59"/>
        <v>33.1-9</v>
      </c>
      <c r="B918">
        <f t="shared" si="60"/>
        <v>9</v>
      </c>
      <c r="C918">
        <v>33</v>
      </c>
      <c r="D918" t="s">
        <v>1698</v>
      </c>
      <c r="E918" t="s">
        <v>1112</v>
      </c>
      <c r="F918" t="s">
        <v>1163</v>
      </c>
      <c r="H918">
        <f t="shared" si="61"/>
        <v>7200</v>
      </c>
      <c r="I918">
        <f>IFERROR(VLOOKUP(CONCATENATE($C918,$D918,I$1,$E918),AuxFolhas!$A:$E,5,FALSE),"")</f>
        <v>600</v>
      </c>
      <c r="J918">
        <f>IFERROR(VLOOKUP(CONCATENATE($C918,$D918,J$1,$E918),AuxFolhas!$A:$E,5,FALSE),"")</f>
        <v>600</v>
      </c>
      <c r="K918">
        <f>IFERROR(VLOOKUP(CONCATENATE($C918,$D918,K$1,$E918),AuxFolhas!$A:$E,5,FALSE),"")</f>
        <v>600</v>
      </c>
      <c r="L918">
        <f>IFERROR(VLOOKUP(CONCATENATE($C918,$D918,L$1,$E918),AuxFolhas!$A:$E,5,FALSE),"")</f>
        <v>600</v>
      </c>
      <c r="M918">
        <f>IFERROR(VLOOKUP(CONCATENATE($C918,$D918,M$1,$E918),AuxFolhas!$A:$E,5,FALSE),"")</f>
        <v>600</v>
      </c>
      <c r="N918">
        <f>IFERROR(VLOOKUP(CONCATENATE($C918,$D918,N$1,$E918),AuxFolhas!$A:$E,5,FALSE),"")</f>
        <v>600</v>
      </c>
      <c r="O918">
        <f>IFERROR(VLOOKUP(CONCATENATE($C918,$D918,O$1,$E918),AuxFolhas!$A:$E,5,FALSE),"")</f>
        <v>600</v>
      </c>
      <c r="P918">
        <f>IFERROR(VLOOKUP(CONCATENATE($C918,$D918,P$1,$E918),AuxFolhas!$A:$E,5,FALSE),"")</f>
        <v>600</v>
      </c>
      <c r="Q918">
        <f>IFERROR(VLOOKUP(CONCATENATE($C918,$D918,Q$1,$E918),AuxFolhas!$A:$E,5,FALSE),"")</f>
        <v>600</v>
      </c>
      <c r="R918">
        <f>IFERROR(VLOOKUP(CONCATENATE($C918,$D918,R$1,$E918),AuxFolhas!$A:$E,5,FALSE),"")</f>
        <v>600</v>
      </c>
      <c r="S918">
        <f>IFERROR(VLOOKUP(CONCATENATE($C918,$D918,S$1,$E918),AuxFolhas!$A:$E,5,FALSE),"")</f>
        <v>600</v>
      </c>
      <c r="T918">
        <f>IFERROR(VLOOKUP(CONCATENATE($C918,$D918,T$1,$E918),AuxFolhas!$A:$E,5,FALSE),"")</f>
        <v>600</v>
      </c>
      <c r="U918">
        <f t="shared" si="62"/>
        <v>1</v>
      </c>
    </row>
    <row r="919" spans="1:21" hidden="1">
      <c r="A919" t="str">
        <f t="shared" si="59"/>
        <v>33.1-10</v>
      </c>
      <c r="B919">
        <f t="shared" si="60"/>
        <v>10</v>
      </c>
      <c r="C919">
        <v>33</v>
      </c>
      <c r="D919" t="s">
        <v>3325</v>
      </c>
      <c r="E919" t="s">
        <v>1112</v>
      </c>
      <c r="F919" t="s">
        <v>1163</v>
      </c>
      <c r="H919">
        <f t="shared" si="61"/>
        <v>1800</v>
      </c>
      <c r="I919" t="str">
        <f>IFERROR(VLOOKUP(CONCATENATE($C919,$D919,I$1,$E919),AuxFolhas!$A:$E,5,FALSE),"")</f>
        <v/>
      </c>
      <c r="J919" t="str">
        <f>IFERROR(VLOOKUP(CONCATENATE($C919,$D919,J$1,$E919),AuxFolhas!$A:$E,5,FALSE),"")</f>
        <v/>
      </c>
      <c r="K919" t="str">
        <f>IFERROR(VLOOKUP(CONCATENATE($C919,$D919,K$1,$E919),AuxFolhas!$A:$E,5,FALSE),"")</f>
        <v/>
      </c>
      <c r="L919" t="str">
        <f>IFERROR(VLOOKUP(CONCATENATE($C919,$D919,L$1,$E919),AuxFolhas!$A:$E,5,FALSE),"")</f>
        <v/>
      </c>
      <c r="M919" t="str">
        <f>IFERROR(VLOOKUP(CONCATENATE($C919,$D919,M$1,$E919),AuxFolhas!$A:$E,5,FALSE),"")</f>
        <v/>
      </c>
      <c r="N919" t="str">
        <f>IFERROR(VLOOKUP(CONCATENATE($C919,$D919,N$1,$E919),AuxFolhas!$A:$E,5,FALSE),"")</f>
        <v/>
      </c>
      <c r="O919" t="str">
        <f>IFERROR(VLOOKUP(CONCATENATE($C919,$D919,O$1,$E919),AuxFolhas!$A:$E,5,FALSE),"")</f>
        <v/>
      </c>
      <c r="P919" t="str">
        <f>IFERROR(VLOOKUP(CONCATENATE($C919,$D919,P$1,$E919),AuxFolhas!$A:$E,5,FALSE),"")</f>
        <v/>
      </c>
      <c r="Q919" t="str">
        <f>IFERROR(VLOOKUP(CONCATENATE($C919,$D919,Q$1,$E919),AuxFolhas!$A:$E,5,FALSE),"")</f>
        <v/>
      </c>
      <c r="R919">
        <f>IFERROR(VLOOKUP(CONCATENATE($C919,$D919,R$1,$E919),AuxFolhas!$A:$E,5,FALSE),"")</f>
        <v>600</v>
      </c>
      <c r="S919">
        <f>IFERROR(VLOOKUP(CONCATENATE($C919,$D919,S$1,$E919),AuxFolhas!$A:$E,5,FALSE),"")</f>
        <v>600</v>
      </c>
      <c r="T919">
        <f>IFERROR(VLOOKUP(CONCATENATE($C919,$D919,T$1,$E919),AuxFolhas!$A:$E,5,FALSE),"")</f>
        <v>600</v>
      </c>
      <c r="U919">
        <f t="shared" si="62"/>
        <v>1</v>
      </c>
    </row>
    <row r="920" spans="1:21" hidden="1">
      <c r="A920" t="str">
        <f t="shared" si="59"/>
        <v>33.1-11</v>
      </c>
      <c r="B920">
        <f t="shared" si="60"/>
        <v>11</v>
      </c>
      <c r="C920">
        <v>33</v>
      </c>
      <c r="D920" t="s">
        <v>3326</v>
      </c>
      <c r="E920" t="s">
        <v>1112</v>
      </c>
      <c r="F920" t="s">
        <v>1163</v>
      </c>
      <c r="H920">
        <f t="shared" si="61"/>
        <v>1800</v>
      </c>
      <c r="I920" t="str">
        <f>IFERROR(VLOOKUP(CONCATENATE($C920,$D920,I$1,$E920),AuxFolhas!$A:$E,5,FALSE),"")</f>
        <v/>
      </c>
      <c r="J920" t="str">
        <f>IFERROR(VLOOKUP(CONCATENATE($C920,$D920,J$1,$E920),AuxFolhas!$A:$E,5,FALSE),"")</f>
        <v/>
      </c>
      <c r="K920" t="str">
        <f>IFERROR(VLOOKUP(CONCATENATE($C920,$D920,K$1,$E920),AuxFolhas!$A:$E,5,FALSE),"")</f>
        <v/>
      </c>
      <c r="L920" t="str">
        <f>IFERROR(VLOOKUP(CONCATENATE($C920,$D920,L$1,$E920),AuxFolhas!$A:$E,5,FALSE),"")</f>
        <v/>
      </c>
      <c r="M920" t="str">
        <f>IFERROR(VLOOKUP(CONCATENATE($C920,$D920,M$1,$E920),AuxFolhas!$A:$E,5,FALSE),"")</f>
        <v/>
      </c>
      <c r="N920" t="str">
        <f>IFERROR(VLOOKUP(CONCATENATE($C920,$D920,N$1,$E920),AuxFolhas!$A:$E,5,FALSE),"")</f>
        <v/>
      </c>
      <c r="O920" t="str">
        <f>IFERROR(VLOOKUP(CONCATENATE($C920,$D920,O$1,$E920),AuxFolhas!$A:$E,5,FALSE),"")</f>
        <v/>
      </c>
      <c r="P920" t="str">
        <f>IFERROR(VLOOKUP(CONCATENATE($C920,$D920,P$1,$E920),AuxFolhas!$A:$E,5,FALSE),"")</f>
        <v/>
      </c>
      <c r="Q920" t="str">
        <f>IFERROR(VLOOKUP(CONCATENATE($C920,$D920,Q$1,$E920),AuxFolhas!$A:$E,5,FALSE),"")</f>
        <v/>
      </c>
      <c r="R920">
        <f>IFERROR(VLOOKUP(CONCATENATE($C920,$D920,R$1,$E920),AuxFolhas!$A:$E,5,FALSE),"")</f>
        <v>600</v>
      </c>
      <c r="S920">
        <f>IFERROR(VLOOKUP(CONCATENATE($C920,$D920,S$1,$E920),AuxFolhas!$A:$E,5,FALSE),"")</f>
        <v>600</v>
      </c>
      <c r="T920">
        <f>IFERROR(VLOOKUP(CONCATENATE($C920,$D920,T$1,$E920),AuxFolhas!$A:$E,5,FALSE),"")</f>
        <v>600</v>
      </c>
      <c r="U920">
        <f t="shared" si="62"/>
        <v>1</v>
      </c>
    </row>
    <row r="921" spans="1:21" hidden="1">
      <c r="A921" t="str">
        <f t="shared" si="59"/>
        <v>33.1-12</v>
      </c>
      <c r="B921">
        <f t="shared" si="60"/>
        <v>12</v>
      </c>
      <c r="C921">
        <v>33</v>
      </c>
      <c r="D921" t="s">
        <v>2711</v>
      </c>
      <c r="E921" t="s">
        <v>1112</v>
      </c>
      <c r="F921" t="s">
        <v>1163</v>
      </c>
      <c r="H921">
        <f t="shared" si="61"/>
        <v>1800</v>
      </c>
      <c r="I921">
        <f>IFERROR(VLOOKUP(CONCATENATE($C921,$D921,I$1,$E921),AuxFolhas!$A:$E,5,FALSE),"")</f>
        <v>600</v>
      </c>
      <c r="J921">
        <f>IFERROR(VLOOKUP(CONCATENATE($C921,$D921,J$1,$E921),AuxFolhas!$A:$E,5,FALSE),"")</f>
        <v>600</v>
      </c>
      <c r="K921">
        <f>IFERROR(VLOOKUP(CONCATENATE($C921,$D921,K$1,$E921),AuxFolhas!$A:$E,5,FALSE),"")</f>
        <v>600</v>
      </c>
      <c r="L921" t="str">
        <f>IFERROR(VLOOKUP(CONCATENATE($C921,$D921,L$1,$E921),AuxFolhas!$A:$E,5,FALSE),"")</f>
        <v/>
      </c>
      <c r="M921" t="str">
        <f>IFERROR(VLOOKUP(CONCATENATE($C921,$D921,M$1,$E921),AuxFolhas!$A:$E,5,FALSE),"")</f>
        <v/>
      </c>
      <c r="N921" t="str">
        <f>IFERROR(VLOOKUP(CONCATENATE($C921,$D921,N$1,$E921),AuxFolhas!$A:$E,5,FALSE),"")</f>
        <v/>
      </c>
      <c r="O921" t="str">
        <f>IFERROR(VLOOKUP(CONCATENATE($C921,$D921,O$1,$E921),AuxFolhas!$A:$E,5,FALSE),"")</f>
        <v/>
      </c>
      <c r="P921" t="str">
        <f>IFERROR(VLOOKUP(CONCATENATE($C921,$D921,P$1,$E921),AuxFolhas!$A:$E,5,FALSE),"")</f>
        <v/>
      </c>
      <c r="Q921" t="str">
        <f>IFERROR(VLOOKUP(CONCATENATE($C921,$D921,Q$1,$E921),AuxFolhas!$A:$E,5,FALSE),"")</f>
        <v/>
      </c>
      <c r="R921" t="str">
        <f>IFERROR(VLOOKUP(CONCATENATE($C921,$D921,R$1,$E921),AuxFolhas!$A:$E,5,FALSE),"")</f>
        <v/>
      </c>
      <c r="S921" t="str">
        <f>IFERROR(VLOOKUP(CONCATENATE($C921,$D921,S$1,$E921),AuxFolhas!$A:$E,5,FALSE),"")</f>
        <v/>
      </c>
      <c r="T921" t="str">
        <f>IFERROR(VLOOKUP(CONCATENATE($C921,$D921,T$1,$E921),AuxFolhas!$A:$E,5,FALSE),"")</f>
        <v/>
      </c>
      <c r="U921">
        <f t="shared" si="62"/>
        <v>1</v>
      </c>
    </row>
    <row r="922" spans="1:21" hidden="1">
      <c r="A922" t="str">
        <f t="shared" si="59"/>
        <v>33.1-13</v>
      </c>
      <c r="B922">
        <f t="shared" si="60"/>
        <v>13</v>
      </c>
      <c r="C922">
        <v>33</v>
      </c>
      <c r="D922" t="s">
        <v>1699</v>
      </c>
      <c r="E922" t="s">
        <v>1112</v>
      </c>
      <c r="F922" t="s">
        <v>1163</v>
      </c>
      <c r="H922">
        <f t="shared" si="61"/>
        <v>7200</v>
      </c>
      <c r="I922">
        <f>IFERROR(VLOOKUP(CONCATENATE($C922,$D922,I$1,$E922),AuxFolhas!$A:$E,5,FALSE),"")</f>
        <v>600</v>
      </c>
      <c r="J922">
        <f>IFERROR(VLOOKUP(CONCATENATE($C922,$D922,J$1,$E922),AuxFolhas!$A:$E,5,FALSE),"")</f>
        <v>600</v>
      </c>
      <c r="K922">
        <f>IFERROR(VLOOKUP(CONCATENATE($C922,$D922,K$1,$E922),AuxFolhas!$A:$E,5,FALSE),"")</f>
        <v>600</v>
      </c>
      <c r="L922">
        <f>IFERROR(VLOOKUP(CONCATENATE($C922,$D922,L$1,$E922),AuxFolhas!$A:$E,5,FALSE),"")</f>
        <v>600</v>
      </c>
      <c r="M922">
        <f>IFERROR(VLOOKUP(CONCATENATE($C922,$D922,M$1,$E922),AuxFolhas!$A:$E,5,FALSE),"")</f>
        <v>600</v>
      </c>
      <c r="N922">
        <f>IFERROR(VLOOKUP(CONCATENATE($C922,$D922,N$1,$E922),AuxFolhas!$A:$E,5,FALSE),"")</f>
        <v>600</v>
      </c>
      <c r="O922">
        <f>IFERROR(VLOOKUP(CONCATENATE($C922,$D922,O$1,$E922),AuxFolhas!$A:$E,5,FALSE),"")</f>
        <v>600</v>
      </c>
      <c r="P922">
        <f>IFERROR(VLOOKUP(CONCATENATE($C922,$D922,P$1,$E922),AuxFolhas!$A:$E,5,FALSE),"")</f>
        <v>600</v>
      </c>
      <c r="Q922">
        <f>IFERROR(VLOOKUP(CONCATENATE($C922,$D922,Q$1,$E922),AuxFolhas!$A:$E,5,FALSE),"")</f>
        <v>600</v>
      </c>
      <c r="R922">
        <f>IFERROR(VLOOKUP(CONCATENATE($C922,$D922,R$1,$E922),AuxFolhas!$A:$E,5,FALSE),"")</f>
        <v>600</v>
      </c>
      <c r="S922">
        <f>IFERROR(VLOOKUP(CONCATENATE($C922,$D922,S$1,$E922),AuxFolhas!$A:$E,5,FALSE),"")</f>
        <v>600</v>
      </c>
      <c r="T922">
        <f>IFERROR(VLOOKUP(CONCATENATE($C922,$D922,T$1,$E922),AuxFolhas!$A:$E,5,FALSE),"")</f>
        <v>600</v>
      </c>
      <c r="U922">
        <f t="shared" si="62"/>
        <v>1</v>
      </c>
    </row>
    <row r="923" spans="1:21" hidden="1">
      <c r="A923" t="str">
        <f t="shared" si="59"/>
        <v>33.1-14</v>
      </c>
      <c r="B923">
        <f t="shared" si="60"/>
        <v>14</v>
      </c>
      <c r="C923">
        <v>33</v>
      </c>
      <c r="D923" t="s">
        <v>1700</v>
      </c>
      <c r="E923" t="s">
        <v>1112</v>
      </c>
      <c r="F923" t="s">
        <v>1163</v>
      </c>
      <c r="H923">
        <f t="shared" si="61"/>
        <v>7200</v>
      </c>
      <c r="I923">
        <f>IFERROR(VLOOKUP(CONCATENATE($C923,$D923,I$1,$E923),AuxFolhas!$A:$E,5,FALSE),"")</f>
        <v>600</v>
      </c>
      <c r="J923">
        <f>IFERROR(VLOOKUP(CONCATENATE($C923,$D923,J$1,$E923),AuxFolhas!$A:$E,5,FALSE),"")</f>
        <v>600</v>
      </c>
      <c r="K923">
        <f>IFERROR(VLOOKUP(CONCATENATE($C923,$D923,K$1,$E923),AuxFolhas!$A:$E,5,FALSE),"")</f>
        <v>600</v>
      </c>
      <c r="L923">
        <f>IFERROR(VLOOKUP(CONCATENATE($C923,$D923,L$1,$E923),AuxFolhas!$A:$E,5,FALSE),"")</f>
        <v>600</v>
      </c>
      <c r="M923">
        <f>IFERROR(VLOOKUP(CONCATENATE($C923,$D923,M$1,$E923),AuxFolhas!$A:$E,5,FALSE),"")</f>
        <v>600</v>
      </c>
      <c r="N923">
        <f>IFERROR(VLOOKUP(CONCATENATE($C923,$D923,N$1,$E923),AuxFolhas!$A:$E,5,FALSE),"")</f>
        <v>600</v>
      </c>
      <c r="O923">
        <f>IFERROR(VLOOKUP(CONCATENATE($C923,$D923,O$1,$E923),AuxFolhas!$A:$E,5,FALSE),"")</f>
        <v>600</v>
      </c>
      <c r="P923">
        <f>IFERROR(VLOOKUP(CONCATENATE($C923,$D923,P$1,$E923),AuxFolhas!$A:$E,5,FALSE),"")</f>
        <v>600</v>
      </c>
      <c r="Q923">
        <f>IFERROR(VLOOKUP(CONCATENATE($C923,$D923,Q$1,$E923),AuxFolhas!$A:$E,5,FALSE),"")</f>
        <v>600</v>
      </c>
      <c r="R923">
        <f>IFERROR(VLOOKUP(CONCATENATE($C923,$D923,R$1,$E923),AuxFolhas!$A:$E,5,FALSE),"")</f>
        <v>600</v>
      </c>
      <c r="S923">
        <f>IFERROR(VLOOKUP(CONCATENATE($C923,$D923,S$1,$E923),AuxFolhas!$A:$E,5,FALSE),"")</f>
        <v>600</v>
      </c>
      <c r="T923">
        <f>IFERROR(VLOOKUP(CONCATENATE($C923,$D923,T$1,$E923),AuxFolhas!$A:$E,5,FALSE),"")</f>
        <v>600</v>
      </c>
      <c r="U923">
        <f t="shared" si="62"/>
        <v>1</v>
      </c>
    </row>
    <row r="924" spans="1:21" hidden="1">
      <c r="A924" t="str">
        <f t="shared" si="59"/>
        <v>33.1-15</v>
      </c>
      <c r="B924">
        <f t="shared" si="60"/>
        <v>15</v>
      </c>
      <c r="C924">
        <v>33</v>
      </c>
      <c r="D924" t="s">
        <v>1701</v>
      </c>
      <c r="E924" t="s">
        <v>1112</v>
      </c>
      <c r="F924" t="s">
        <v>1163</v>
      </c>
      <c r="H924">
        <f t="shared" si="61"/>
        <v>1800</v>
      </c>
      <c r="I924">
        <f>IFERROR(VLOOKUP(CONCATENATE($C924,$D924,I$1,$E924),AuxFolhas!$A:$E,5,FALSE),"")</f>
        <v>600</v>
      </c>
      <c r="J924">
        <f>IFERROR(VLOOKUP(CONCATENATE($C924,$D924,J$1,$E924),AuxFolhas!$A:$E,5,FALSE),"")</f>
        <v>600</v>
      </c>
      <c r="K924">
        <f>IFERROR(VLOOKUP(CONCATENATE($C924,$D924,K$1,$E924),AuxFolhas!$A:$E,5,FALSE),"")</f>
        <v>600</v>
      </c>
      <c r="L924" t="str">
        <f>IFERROR(VLOOKUP(CONCATENATE($C924,$D924,L$1,$E924),AuxFolhas!$A:$E,5,FALSE),"")</f>
        <v/>
      </c>
      <c r="M924" t="str">
        <f>IFERROR(VLOOKUP(CONCATENATE($C924,$D924,M$1,$E924),AuxFolhas!$A:$E,5,FALSE),"")</f>
        <v/>
      </c>
      <c r="N924" t="str">
        <f>IFERROR(VLOOKUP(CONCATENATE($C924,$D924,N$1,$E924),AuxFolhas!$A:$E,5,FALSE),"")</f>
        <v/>
      </c>
      <c r="O924" t="str">
        <f>IFERROR(VLOOKUP(CONCATENATE($C924,$D924,O$1,$E924),AuxFolhas!$A:$E,5,FALSE),"")</f>
        <v/>
      </c>
      <c r="P924" t="str">
        <f>IFERROR(VLOOKUP(CONCATENATE($C924,$D924,P$1,$E924),AuxFolhas!$A:$E,5,FALSE),"")</f>
        <v/>
      </c>
      <c r="Q924" t="str">
        <f>IFERROR(VLOOKUP(CONCATENATE($C924,$D924,Q$1,$E924),AuxFolhas!$A:$E,5,FALSE),"")</f>
        <v/>
      </c>
      <c r="R924" t="str">
        <f>IFERROR(VLOOKUP(CONCATENATE($C924,$D924,R$1,$E924),AuxFolhas!$A:$E,5,FALSE),"")</f>
        <v/>
      </c>
      <c r="S924" t="str">
        <f>IFERROR(VLOOKUP(CONCATENATE($C924,$D924,S$1,$E924),AuxFolhas!$A:$E,5,FALSE),"")</f>
        <v/>
      </c>
      <c r="T924" t="str">
        <f>IFERROR(VLOOKUP(CONCATENATE($C924,$D924,T$1,$E924),AuxFolhas!$A:$E,5,FALSE),"")</f>
        <v/>
      </c>
      <c r="U924">
        <f t="shared" si="62"/>
        <v>1</v>
      </c>
    </row>
    <row r="925" spans="1:21" hidden="1">
      <c r="A925" t="str">
        <f t="shared" si="59"/>
        <v>33.1-16</v>
      </c>
      <c r="B925">
        <f t="shared" si="60"/>
        <v>16</v>
      </c>
      <c r="C925">
        <v>33</v>
      </c>
      <c r="D925" t="s">
        <v>1702</v>
      </c>
      <c r="E925" t="s">
        <v>1112</v>
      </c>
      <c r="F925" t="s">
        <v>1163</v>
      </c>
      <c r="H925">
        <f t="shared" si="61"/>
        <v>1800</v>
      </c>
      <c r="I925">
        <f>IFERROR(VLOOKUP(CONCATENATE($C925,$D925,I$1,$E925),AuxFolhas!$A:$E,5,FALSE),"")</f>
        <v>600</v>
      </c>
      <c r="J925">
        <f>IFERROR(VLOOKUP(CONCATENATE($C925,$D925,J$1,$E925),AuxFolhas!$A:$E,5,FALSE),"")</f>
        <v>600</v>
      </c>
      <c r="K925">
        <f>IFERROR(VLOOKUP(CONCATENATE($C925,$D925,K$1,$E925),AuxFolhas!$A:$E,5,FALSE),"")</f>
        <v>600</v>
      </c>
      <c r="L925" t="str">
        <f>IFERROR(VLOOKUP(CONCATENATE($C925,$D925,L$1,$E925),AuxFolhas!$A:$E,5,FALSE),"")</f>
        <v/>
      </c>
      <c r="M925" t="str">
        <f>IFERROR(VLOOKUP(CONCATENATE($C925,$D925,M$1,$E925),AuxFolhas!$A:$E,5,FALSE),"")</f>
        <v/>
      </c>
      <c r="N925" t="str">
        <f>IFERROR(VLOOKUP(CONCATENATE($C925,$D925,N$1,$E925),AuxFolhas!$A:$E,5,FALSE),"")</f>
        <v/>
      </c>
      <c r="O925" t="str">
        <f>IFERROR(VLOOKUP(CONCATENATE($C925,$D925,O$1,$E925),AuxFolhas!$A:$E,5,FALSE),"")</f>
        <v/>
      </c>
      <c r="P925" t="str">
        <f>IFERROR(VLOOKUP(CONCATENATE($C925,$D925,P$1,$E925),AuxFolhas!$A:$E,5,FALSE),"")</f>
        <v/>
      </c>
      <c r="Q925" t="str">
        <f>IFERROR(VLOOKUP(CONCATENATE($C925,$D925,Q$1,$E925),AuxFolhas!$A:$E,5,FALSE),"")</f>
        <v/>
      </c>
      <c r="R925" t="str">
        <f>IFERROR(VLOOKUP(CONCATENATE($C925,$D925,R$1,$E925),AuxFolhas!$A:$E,5,FALSE),"")</f>
        <v/>
      </c>
      <c r="S925" t="str">
        <f>IFERROR(VLOOKUP(CONCATENATE($C925,$D925,S$1,$E925),AuxFolhas!$A:$E,5,FALSE),"")</f>
        <v/>
      </c>
      <c r="T925" t="str">
        <f>IFERROR(VLOOKUP(CONCATENATE($C925,$D925,T$1,$E925),AuxFolhas!$A:$E,5,FALSE),"")</f>
        <v/>
      </c>
      <c r="U925">
        <f t="shared" si="62"/>
        <v>1</v>
      </c>
    </row>
    <row r="926" spans="1:21" hidden="1">
      <c r="A926" t="str">
        <f t="shared" si="59"/>
        <v>33.1-17</v>
      </c>
      <c r="B926">
        <f t="shared" si="60"/>
        <v>17</v>
      </c>
      <c r="C926">
        <v>33</v>
      </c>
      <c r="D926" t="s">
        <v>1703</v>
      </c>
      <c r="E926" t="s">
        <v>1112</v>
      </c>
      <c r="F926" t="s">
        <v>1163</v>
      </c>
      <c r="H926">
        <f t="shared" si="61"/>
        <v>4200</v>
      </c>
      <c r="I926">
        <f>IFERROR(VLOOKUP(CONCATENATE($C926,$D926,I$1,$E926),AuxFolhas!$A:$E,5,FALSE),"")</f>
        <v>600</v>
      </c>
      <c r="J926">
        <f>IFERROR(VLOOKUP(CONCATENATE($C926,$D926,J$1,$E926),AuxFolhas!$A:$E,5,FALSE),"")</f>
        <v>600</v>
      </c>
      <c r="K926">
        <f>IFERROR(VLOOKUP(CONCATENATE($C926,$D926,K$1,$E926),AuxFolhas!$A:$E,5,FALSE),"")</f>
        <v>600</v>
      </c>
      <c r="L926">
        <f>IFERROR(VLOOKUP(CONCATENATE($C926,$D926,L$1,$E926),AuxFolhas!$A:$E,5,FALSE),"")</f>
        <v>600</v>
      </c>
      <c r="M926">
        <f>IFERROR(VLOOKUP(CONCATENATE($C926,$D926,M$1,$E926),AuxFolhas!$A:$E,5,FALSE),"")</f>
        <v>600</v>
      </c>
      <c r="N926">
        <f>IFERROR(VLOOKUP(CONCATENATE($C926,$D926,N$1,$E926),AuxFolhas!$A:$E,5,FALSE),"")</f>
        <v>600</v>
      </c>
      <c r="O926">
        <f>IFERROR(VLOOKUP(CONCATENATE($C926,$D926,O$1,$E926),AuxFolhas!$A:$E,5,FALSE),"")</f>
        <v>600</v>
      </c>
      <c r="P926" t="str">
        <f>IFERROR(VLOOKUP(CONCATENATE($C926,$D926,P$1,$E926),AuxFolhas!$A:$E,5,FALSE),"")</f>
        <v/>
      </c>
      <c r="Q926" t="str">
        <f>IFERROR(VLOOKUP(CONCATENATE($C926,$D926,Q$1,$E926),AuxFolhas!$A:$E,5,FALSE),"")</f>
        <v/>
      </c>
      <c r="R926" t="str">
        <f>IFERROR(VLOOKUP(CONCATENATE($C926,$D926,R$1,$E926),AuxFolhas!$A:$E,5,FALSE),"")</f>
        <v/>
      </c>
      <c r="S926" t="str">
        <f>IFERROR(VLOOKUP(CONCATENATE($C926,$D926,S$1,$E926),AuxFolhas!$A:$E,5,FALSE),"")</f>
        <v/>
      </c>
      <c r="T926" t="str">
        <f>IFERROR(VLOOKUP(CONCATENATE($C926,$D926,T$1,$E926),AuxFolhas!$A:$E,5,FALSE),"")</f>
        <v/>
      </c>
      <c r="U926">
        <f t="shared" si="62"/>
        <v>1</v>
      </c>
    </row>
    <row r="927" spans="1:21" hidden="1">
      <c r="A927" t="str">
        <f t="shared" si="59"/>
        <v>33.1-18</v>
      </c>
      <c r="B927">
        <f t="shared" si="60"/>
        <v>18</v>
      </c>
      <c r="C927">
        <v>33</v>
      </c>
      <c r="D927" t="s">
        <v>1704</v>
      </c>
      <c r="E927" t="s">
        <v>1112</v>
      </c>
      <c r="F927" t="s">
        <v>1163</v>
      </c>
      <c r="H927">
        <f t="shared" si="61"/>
        <v>1800</v>
      </c>
      <c r="I927">
        <f>IFERROR(VLOOKUP(CONCATENATE($C927,$D927,I$1,$E927),AuxFolhas!$A:$E,5,FALSE),"")</f>
        <v>600</v>
      </c>
      <c r="J927">
        <f>IFERROR(VLOOKUP(CONCATENATE($C927,$D927,J$1,$E927),AuxFolhas!$A:$E,5,FALSE),"")</f>
        <v>600</v>
      </c>
      <c r="K927">
        <f>IFERROR(VLOOKUP(CONCATENATE($C927,$D927,K$1,$E927),AuxFolhas!$A:$E,5,FALSE),"")</f>
        <v>600</v>
      </c>
      <c r="L927" t="str">
        <f>IFERROR(VLOOKUP(CONCATENATE($C927,$D927,L$1,$E927),AuxFolhas!$A:$E,5,FALSE),"")</f>
        <v/>
      </c>
      <c r="M927" t="str">
        <f>IFERROR(VLOOKUP(CONCATENATE($C927,$D927,M$1,$E927),AuxFolhas!$A:$E,5,FALSE),"")</f>
        <v/>
      </c>
      <c r="N927" t="str">
        <f>IFERROR(VLOOKUP(CONCATENATE($C927,$D927,N$1,$E927),AuxFolhas!$A:$E,5,FALSE),"")</f>
        <v/>
      </c>
      <c r="O927" t="str">
        <f>IFERROR(VLOOKUP(CONCATENATE($C927,$D927,O$1,$E927),AuxFolhas!$A:$E,5,FALSE),"")</f>
        <v/>
      </c>
      <c r="P927" t="str">
        <f>IFERROR(VLOOKUP(CONCATENATE($C927,$D927,P$1,$E927),AuxFolhas!$A:$E,5,FALSE),"")</f>
        <v/>
      </c>
      <c r="Q927" t="str">
        <f>IFERROR(VLOOKUP(CONCATENATE($C927,$D927,Q$1,$E927),AuxFolhas!$A:$E,5,FALSE),"")</f>
        <v/>
      </c>
      <c r="R927" t="str">
        <f>IFERROR(VLOOKUP(CONCATENATE($C927,$D927,R$1,$E927),AuxFolhas!$A:$E,5,FALSE),"")</f>
        <v/>
      </c>
      <c r="S927" t="str">
        <f>IFERROR(VLOOKUP(CONCATENATE($C927,$D927,S$1,$E927),AuxFolhas!$A:$E,5,FALSE),"")</f>
        <v/>
      </c>
      <c r="T927" t="str">
        <f>IFERROR(VLOOKUP(CONCATENATE($C927,$D927,T$1,$E927),AuxFolhas!$A:$E,5,FALSE),"")</f>
        <v/>
      </c>
      <c r="U927">
        <f t="shared" si="62"/>
        <v>1</v>
      </c>
    </row>
    <row r="928" spans="1:21" hidden="1">
      <c r="A928" t="str">
        <f t="shared" si="59"/>
        <v>33.1-19</v>
      </c>
      <c r="B928">
        <f t="shared" si="60"/>
        <v>19</v>
      </c>
      <c r="C928">
        <v>33</v>
      </c>
      <c r="D928" t="s">
        <v>1705</v>
      </c>
      <c r="E928" t="s">
        <v>1112</v>
      </c>
      <c r="F928" t="s">
        <v>1163</v>
      </c>
      <c r="H928">
        <f t="shared" si="61"/>
        <v>6000</v>
      </c>
      <c r="I928">
        <f>IFERROR(VLOOKUP(CONCATENATE($C928,$D928,I$1,$E928),AuxFolhas!$A:$E,5,FALSE),"")</f>
        <v>600</v>
      </c>
      <c r="J928">
        <f>IFERROR(VLOOKUP(CONCATENATE($C928,$D928,J$1,$E928),AuxFolhas!$A:$E,5,FALSE),"")</f>
        <v>600</v>
      </c>
      <c r="K928">
        <f>IFERROR(VLOOKUP(CONCATENATE($C928,$D928,K$1,$E928),AuxFolhas!$A:$E,5,FALSE),"")</f>
        <v>600</v>
      </c>
      <c r="L928" t="str">
        <f>IFERROR(VLOOKUP(CONCATENATE($C928,$D928,L$1,$E928),AuxFolhas!$A:$E,5,FALSE),"")</f>
        <v/>
      </c>
      <c r="M928" t="str">
        <f>IFERROR(VLOOKUP(CONCATENATE($C928,$D928,M$1,$E928),AuxFolhas!$A:$E,5,FALSE),"")</f>
        <v/>
      </c>
      <c r="N928">
        <f>IFERROR(VLOOKUP(CONCATENATE($C928,$D928,N$1,$E928),AuxFolhas!$A:$E,5,FALSE),"")</f>
        <v>600</v>
      </c>
      <c r="O928">
        <f>IFERROR(VLOOKUP(CONCATENATE($C928,$D928,O$1,$E928),AuxFolhas!$A:$E,5,FALSE),"")</f>
        <v>600</v>
      </c>
      <c r="P928">
        <f>IFERROR(VLOOKUP(CONCATENATE($C928,$D928,P$1,$E928),AuxFolhas!$A:$E,5,FALSE),"")</f>
        <v>600</v>
      </c>
      <c r="Q928">
        <f>IFERROR(VLOOKUP(CONCATENATE($C928,$D928,Q$1,$E928),AuxFolhas!$A:$E,5,FALSE),"")</f>
        <v>600</v>
      </c>
      <c r="R928">
        <f>IFERROR(VLOOKUP(CONCATENATE($C928,$D928,R$1,$E928),AuxFolhas!$A:$E,5,FALSE),"")</f>
        <v>600</v>
      </c>
      <c r="S928">
        <f>IFERROR(VLOOKUP(CONCATENATE($C928,$D928,S$1,$E928),AuxFolhas!$A:$E,5,FALSE),"")</f>
        <v>600</v>
      </c>
      <c r="T928">
        <f>IFERROR(VLOOKUP(CONCATENATE($C928,$D928,T$1,$E928),AuxFolhas!$A:$E,5,FALSE),"")</f>
        <v>600</v>
      </c>
      <c r="U928">
        <f t="shared" si="62"/>
        <v>1</v>
      </c>
    </row>
    <row r="929" spans="1:21" hidden="1">
      <c r="A929" t="str">
        <f t="shared" si="59"/>
        <v>33.1-20</v>
      </c>
      <c r="B929">
        <f t="shared" si="60"/>
        <v>20</v>
      </c>
      <c r="C929">
        <v>33</v>
      </c>
      <c r="D929" t="s">
        <v>2712</v>
      </c>
      <c r="E929" t="s">
        <v>1112</v>
      </c>
      <c r="F929" t="s">
        <v>1163</v>
      </c>
      <c r="H929">
        <f t="shared" si="61"/>
        <v>1800</v>
      </c>
      <c r="I929">
        <f>IFERROR(VLOOKUP(CONCATENATE($C929,$D929,I$1,$E929),AuxFolhas!$A:$E,5,FALSE),"")</f>
        <v>600</v>
      </c>
      <c r="J929">
        <f>IFERROR(VLOOKUP(CONCATENATE($C929,$D929,J$1,$E929),AuxFolhas!$A:$E,5,FALSE),"")</f>
        <v>600</v>
      </c>
      <c r="K929">
        <f>IFERROR(VLOOKUP(CONCATENATE($C929,$D929,K$1,$E929),AuxFolhas!$A:$E,5,FALSE),"")</f>
        <v>600</v>
      </c>
      <c r="L929" t="str">
        <f>IFERROR(VLOOKUP(CONCATENATE($C929,$D929,L$1,$E929),AuxFolhas!$A:$E,5,FALSE),"")</f>
        <v/>
      </c>
      <c r="M929" t="str">
        <f>IFERROR(VLOOKUP(CONCATENATE($C929,$D929,M$1,$E929),AuxFolhas!$A:$E,5,FALSE),"")</f>
        <v/>
      </c>
      <c r="N929" t="str">
        <f>IFERROR(VLOOKUP(CONCATENATE($C929,$D929,N$1,$E929),AuxFolhas!$A:$E,5,FALSE),"")</f>
        <v/>
      </c>
      <c r="O929" t="str">
        <f>IFERROR(VLOOKUP(CONCATENATE($C929,$D929,O$1,$E929),AuxFolhas!$A:$E,5,FALSE),"")</f>
        <v/>
      </c>
      <c r="P929" t="str">
        <f>IFERROR(VLOOKUP(CONCATENATE($C929,$D929,P$1,$E929),AuxFolhas!$A:$E,5,FALSE),"")</f>
        <v/>
      </c>
      <c r="Q929" t="str">
        <f>IFERROR(VLOOKUP(CONCATENATE($C929,$D929,Q$1,$E929),AuxFolhas!$A:$E,5,FALSE),"")</f>
        <v/>
      </c>
      <c r="R929" t="str">
        <f>IFERROR(VLOOKUP(CONCATENATE($C929,$D929,R$1,$E929),AuxFolhas!$A:$E,5,FALSE),"")</f>
        <v/>
      </c>
      <c r="S929" t="str">
        <f>IFERROR(VLOOKUP(CONCATENATE($C929,$D929,S$1,$E929),AuxFolhas!$A:$E,5,FALSE),"")</f>
        <v/>
      </c>
      <c r="T929" t="str">
        <f>IFERROR(VLOOKUP(CONCATENATE($C929,$D929,T$1,$E929),AuxFolhas!$A:$E,5,FALSE),"")</f>
        <v/>
      </c>
      <c r="U929">
        <f t="shared" si="62"/>
        <v>1</v>
      </c>
    </row>
    <row r="930" spans="1:21" hidden="1">
      <c r="A930" t="str">
        <f t="shared" si="59"/>
        <v>33.1-21</v>
      </c>
      <c r="B930">
        <f t="shared" si="60"/>
        <v>21</v>
      </c>
      <c r="C930">
        <v>33</v>
      </c>
      <c r="D930" t="s">
        <v>1706</v>
      </c>
      <c r="E930" t="s">
        <v>1112</v>
      </c>
      <c r="F930" t="s">
        <v>1163</v>
      </c>
      <c r="H930">
        <f t="shared" si="61"/>
        <v>1800</v>
      </c>
      <c r="I930">
        <f>IFERROR(VLOOKUP(CONCATENATE($C930,$D930,I$1,$E930),AuxFolhas!$A:$E,5,FALSE),"")</f>
        <v>600</v>
      </c>
      <c r="J930">
        <f>IFERROR(VLOOKUP(CONCATENATE($C930,$D930,J$1,$E930),AuxFolhas!$A:$E,5,FALSE),"")</f>
        <v>600</v>
      </c>
      <c r="K930">
        <f>IFERROR(VLOOKUP(CONCATENATE($C930,$D930,K$1,$E930),AuxFolhas!$A:$E,5,FALSE),"")</f>
        <v>600</v>
      </c>
      <c r="L930" t="str">
        <f>IFERROR(VLOOKUP(CONCATENATE($C930,$D930,L$1,$E930),AuxFolhas!$A:$E,5,FALSE),"")</f>
        <v/>
      </c>
      <c r="M930" t="str">
        <f>IFERROR(VLOOKUP(CONCATENATE($C930,$D930,M$1,$E930),AuxFolhas!$A:$E,5,FALSE),"")</f>
        <v/>
      </c>
      <c r="N930" t="str">
        <f>IFERROR(VLOOKUP(CONCATENATE($C930,$D930,N$1,$E930),AuxFolhas!$A:$E,5,FALSE),"")</f>
        <v/>
      </c>
      <c r="O930" t="str">
        <f>IFERROR(VLOOKUP(CONCATENATE($C930,$D930,O$1,$E930),AuxFolhas!$A:$E,5,FALSE),"")</f>
        <v/>
      </c>
      <c r="P930" t="str">
        <f>IFERROR(VLOOKUP(CONCATENATE($C930,$D930,P$1,$E930),AuxFolhas!$A:$E,5,FALSE),"")</f>
        <v/>
      </c>
      <c r="Q930" t="str">
        <f>IFERROR(VLOOKUP(CONCATENATE($C930,$D930,Q$1,$E930),AuxFolhas!$A:$E,5,FALSE),"")</f>
        <v/>
      </c>
      <c r="R930" t="str">
        <f>IFERROR(VLOOKUP(CONCATENATE($C930,$D930,R$1,$E930),AuxFolhas!$A:$E,5,FALSE),"")</f>
        <v/>
      </c>
      <c r="S930" t="str">
        <f>IFERROR(VLOOKUP(CONCATENATE($C930,$D930,S$1,$E930),AuxFolhas!$A:$E,5,FALSE),"")</f>
        <v/>
      </c>
      <c r="T930" t="str">
        <f>IFERROR(VLOOKUP(CONCATENATE($C930,$D930,T$1,$E930),AuxFolhas!$A:$E,5,FALSE),"")</f>
        <v/>
      </c>
      <c r="U930">
        <f t="shared" si="62"/>
        <v>1</v>
      </c>
    </row>
    <row r="931" spans="1:21" hidden="1">
      <c r="A931" t="str">
        <f t="shared" si="59"/>
        <v>33.1-22</v>
      </c>
      <c r="B931">
        <f t="shared" si="60"/>
        <v>22</v>
      </c>
      <c r="C931">
        <v>33</v>
      </c>
      <c r="D931" t="s">
        <v>1707</v>
      </c>
      <c r="E931" t="s">
        <v>1114</v>
      </c>
      <c r="F931" t="s">
        <v>1163</v>
      </c>
      <c r="H931">
        <f t="shared" si="61"/>
        <v>22300</v>
      </c>
      <c r="I931">
        <f>IFERROR(VLOOKUP(CONCATENATE($C931,$D931,I$1,$E931),AuxFolhas!$A:$E,5,FALSE),"")</f>
        <v>2230</v>
      </c>
      <c r="J931">
        <f>IFERROR(VLOOKUP(CONCATENATE($C931,$D931,J$1,$E931),AuxFolhas!$A:$E,5,FALSE),"")</f>
        <v>2230</v>
      </c>
      <c r="K931">
        <f>IFERROR(VLOOKUP(CONCATENATE($C931,$D931,K$1,$E931),AuxFolhas!$A:$E,5,FALSE),"")</f>
        <v>2230</v>
      </c>
      <c r="L931">
        <f>IFERROR(VLOOKUP(CONCATENATE($C931,$D931,L$1,$E931),AuxFolhas!$A:$E,5,FALSE),"")</f>
        <v>2230</v>
      </c>
      <c r="M931">
        <f>IFERROR(VLOOKUP(CONCATENATE($C931,$D931,M$1,$E931),AuxFolhas!$A:$E,5,FALSE),"")</f>
        <v>2230</v>
      </c>
      <c r="N931">
        <f>IFERROR(VLOOKUP(CONCATENATE($C931,$D931,N$1,$E931),AuxFolhas!$A:$E,5,FALSE),"")</f>
        <v>2230</v>
      </c>
      <c r="O931">
        <f>IFERROR(VLOOKUP(CONCATENATE($C931,$D931,O$1,$E931),AuxFolhas!$A:$E,5,FALSE),"")</f>
        <v>2230</v>
      </c>
      <c r="P931">
        <f>IFERROR(VLOOKUP(CONCATENATE($C931,$D931,P$1,$E931),AuxFolhas!$A:$E,5,FALSE),"")</f>
        <v>2230</v>
      </c>
      <c r="Q931">
        <f>IFERROR(VLOOKUP(CONCATENATE($C931,$D931,Q$1,$E931),AuxFolhas!$A:$E,5,FALSE),"")</f>
        <v>2230</v>
      </c>
      <c r="R931">
        <f>IFERROR(VLOOKUP(CONCATENATE($C931,$D931,R$1,$E931),AuxFolhas!$A:$E,5,FALSE),"")</f>
        <v>2230</v>
      </c>
      <c r="S931" t="str">
        <f>IFERROR(VLOOKUP(CONCATENATE($C931,$D931,S$1,$E931),AuxFolhas!$A:$E,5,FALSE),"")</f>
        <v/>
      </c>
      <c r="T931" t="str">
        <f>IFERROR(VLOOKUP(CONCATENATE($C931,$D931,T$1,$E931),AuxFolhas!$A:$E,5,FALSE),"")</f>
        <v/>
      </c>
      <c r="U931">
        <f t="shared" si="62"/>
        <v>1</v>
      </c>
    </row>
    <row r="932" spans="1:21" hidden="1">
      <c r="A932" t="str">
        <f t="shared" si="59"/>
        <v>33.1-23</v>
      </c>
      <c r="B932">
        <f t="shared" si="60"/>
        <v>23</v>
      </c>
      <c r="C932">
        <v>33</v>
      </c>
      <c r="D932" t="s">
        <v>1708</v>
      </c>
      <c r="E932" t="s">
        <v>1114</v>
      </c>
      <c r="F932" t="s">
        <v>1163</v>
      </c>
      <c r="H932">
        <f t="shared" si="61"/>
        <v>22300</v>
      </c>
      <c r="I932">
        <f>IFERROR(VLOOKUP(CONCATENATE($C932,$D932,I$1,$E932),AuxFolhas!$A:$E,5,FALSE),"")</f>
        <v>2230</v>
      </c>
      <c r="J932">
        <f>IFERROR(VLOOKUP(CONCATENATE($C932,$D932,J$1,$E932),AuxFolhas!$A:$E,5,FALSE),"")</f>
        <v>2230</v>
      </c>
      <c r="K932">
        <f>IFERROR(VLOOKUP(CONCATENATE($C932,$D932,K$1,$E932),AuxFolhas!$A:$E,5,FALSE),"")</f>
        <v>2230</v>
      </c>
      <c r="L932">
        <f>IFERROR(VLOOKUP(CONCATENATE($C932,$D932,L$1,$E932),AuxFolhas!$A:$E,5,FALSE),"")</f>
        <v>2230</v>
      </c>
      <c r="M932">
        <f>IFERROR(VLOOKUP(CONCATENATE($C932,$D932,M$1,$E932),AuxFolhas!$A:$E,5,FALSE),"")</f>
        <v>2230</v>
      </c>
      <c r="N932">
        <f>IFERROR(VLOOKUP(CONCATENATE($C932,$D932,N$1,$E932),AuxFolhas!$A:$E,5,FALSE),"")</f>
        <v>2230</v>
      </c>
      <c r="O932">
        <f>IFERROR(VLOOKUP(CONCATENATE($C932,$D932,O$1,$E932),AuxFolhas!$A:$E,5,FALSE),"")</f>
        <v>2230</v>
      </c>
      <c r="P932">
        <f>IFERROR(VLOOKUP(CONCATENATE($C932,$D932,P$1,$E932),AuxFolhas!$A:$E,5,FALSE),"")</f>
        <v>2230</v>
      </c>
      <c r="Q932">
        <f>IFERROR(VLOOKUP(CONCATENATE($C932,$D932,Q$1,$E932),AuxFolhas!$A:$E,5,FALSE),"")</f>
        <v>2230</v>
      </c>
      <c r="R932">
        <f>IFERROR(VLOOKUP(CONCATENATE($C932,$D932,R$1,$E932),AuxFolhas!$A:$E,5,FALSE),"")</f>
        <v>2230</v>
      </c>
      <c r="S932" t="str">
        <f>IFERROR(VLOOKUP(CONCATENATE($C932,$D932,S$1,$E932),AuxFolhas!$A:$E,5,FALSE),"")</f>
        <v/>
      </c>
      <c r="T932" t="str">
        <f>IFERROR(VLOOKUP(CONCATENATE($C932,$D932,T$1,$E932),AuxFolhas!$A:$E,5,FALSE),"")</f>
        <v/>
      </c>
      <c r="U932">
        <f t="shared" si="62"/>
        <v>1</v>
      </c>
    </row>
    <row r="933" spans="1:21" hidden="1">
      <c r="A933" t="str">
        <f t="shared" ref="A933:A996" si="63">CONCATENATE(C933,".1-",B933)</f>
        <v>33.1-24</v>
      </c>
      <c r="B933">
        <f t="shared" ref="B933:B996" si="64">IF(C933&lt;&gt;C932,1,B932+1)</f>
        <v>24</v>
      </c>
      <c r="C933">
        <v>33</v>
      </c>
      <c r="D933" t="s">
        <v>1709</v>
      </c>
      <c r="E933" t="s">
        <v>1114</v>
      </c>
      <c r="F933" t="s">
        <v>1163</v>
      </c>
      <c r="H933">
        <f t="shared" si="61"/>
        <v>24530</v>
      </c>
      <c r="I933">
        <f>IFERROR(VLOOKUP(CONCATENATE($C933,$D933,I$1,$E933),AuxFolhas!$A:$E,5,FALSE),"")</f>
        <v>2230</v>
      </c>
      <c r="J933">
        <f>IFERROR(VLOOKUP(CONCATENATE($C933,$D933,J$1,$E933),AuxFolhas!$A:$E,5,FALSE),"")</f>
        <v>2230</v>
      </c>
      <c r="K933">
        <f>IFERROR(VLOOKUP(CONCATENATE($C933,$D933,K$1,$E933),AuxFolhas!$A:$E,5,FALSE),"")</f>
        <v>2230</v>
      </c>
      <c r="L933">
        <f>IFERROR(VLOOKUP(CONCATENATE($C933,$D933,L$1,$E933),AuxFolhas!$A:$E,5,FALSE),"")</f>
        <v>2230</v>
      </c>
      <c r="M933">
        <f>IFERROR(VLOOKUP(CONCATENATE($C933,$D933,M$1,$E933),AuxFolhas!$A:$E,5,FALSE),"")</f>
        <v>2230</v>
      </c>
      <c r="N933">
        <f>IFERROR(VLOOKUP(CONCATENATE($C933,$D933,N$1,$E933),AuxFolhas!$A:$E,5,FALSE),"")</f>
        <v>2230</v>
      </c>
      <c r="O933">
        <f>IFERROR(VLOOKUP(CONCATENATE($C933,$D933,O$1,$E933),AuxFolhas!$A:$E,5,FALSE),"")</f>
        <v>2230</v>
      </c>
      <c r="P933">
        <f>IFERROR(VLOOKUP(CONCATENATE($C933,$D933,P$1,$E933),AuxFolhas!$A:$E,5,FALSE),"")</f>
        <v>2230</v>
      </c>
      <c r="Q933">
        <f>IFERROR(VLOOKUP(CONCATENATE($C933,$D933,Q$1,$E933),AuxFolhas!$A:$E,5,FALSE),"")</f>
        <v>2230</v>
      </c>
      <c r="R933">
        <f>IFERROR(VLOOKUP(CONCATENATE($C933,$D933,R$1,$E933),AuxFolhas!$A:$E,5,FALSE),"")</f>
        <v>2230</v>
      </c>
      <c r="S933">
        <f>IFERROR(VLOOKUP(CONCATENATE($C933,$D933,S$1,$E933),AuxFolhas!$A:$E,5,FALSE),"")</f>
        <v>2230</v>
      </c>
      <c r="T933" t="str">
        <f>IFERROR(VLOOKUP(CONCATENATE($C933,$D933,T$1,$E933),AuxFolhas!$A:$E,5,FALSE),"")</f>
        <v/>
      </c>
      <c r="U933">
        <f t="shared" si="62"/>
        <v>1</v>
      </c>
    </row>
    <row r="934" spans="1:21" hidden="1">
      <c r="A934" t="str">
        <f t="shared" si="63"/>
        <v>33.1-25</v>
      </c>
      <c r="B934">
        <f t="shared" si="64"/>
        <v>25</v>
      </c>
      <c r="C934">
        <v>33</v>
      </c>
      <c r="D934" t="s">
        <v>1697</v>
      </c>
      <c r="E934" t="s">
        <v>1114</v>
      </c>
      <c r="F934" t="s">
        <v>1163</v>
      </c>
      <c r="H934">
        <f t="shared" si="61"/>
        <v>26760</v>
      </c>
      <c r="I934">
        <f>IFERROR(VLOOKUP(CONCATENATE($C934,$D934,I$1,$E934),AuxFolhas!$A:$E,5,FALSE),"")</f>
        <v>2230</v>
      </c>
      <c r="J934">
        <f>IFERROR(VLOOKUP(CONCATENATE($C934,$D934,J$1,$E934),AuxFolhas!$A:$E,5,FALSE),"")</f>
        <v>2230</v>
      </c>
      <c r="K934">
        <f>IFERROR(VLOOKUP(CONCATENATE($C934,$D934,K$1,$E934),AuxFolhas!$A:$E,5,FALSE),"")</f>
        <v>2230</v>
      </c>
      <c r="L934">
        <f>IFERROR(VLOOKUP(CONCATENATE($C934,$D934,L$1,$E934),AuxFolhas!$A:$E,5,FALSE),"")</f>
        <v>2230</v>
      </c>
      <c r="M934">
        <f>IFERROR(VLOOKUP(CONCATENATE($C934,$D934,M$1,$E934),AuxFolhas!$A:$E,5,FALSE),"")</f>
        <v>2230</v>
      </c>
      <c r="N934">
        <f>IFERROR(VLOOKUP(CONCATENATE($C934,$D934,N$1,$E934),AuxFolhas!$A:$E,5,FALSE),"")</f>
        <v>2230</v>
      </c>
      <c r="O934">
        <f>IFERROR(VLOOKUP(CONCATENATE($C934,$D934,O$1,$E934),AuxFolhas!$A:$E,5,FALSE),"")</f>
        <v>2230</v>
      </c>
      <c r="P934">
        <f>IFERROR(VLOOKUP(CONCATENATE($C934,$D934,P$1,$E934),AuxFolhas!$A:$E,5,FALSE),"")</f>
        <v>2230</v>
      </c>
      <c r="Q934">
        <f>IFERROR(VLOOKUP(CONCATENATE($C934,$D934,Q$1,$E934),AuxFolhas!$A:$E,5,FALSE),"")</f>
        <v>2230</v>
      </c>
      <c r="R934">
        <f>IFERROR(VLOOKUP(CONCATENATE($C934,$D934,R$1,$E934),AuxFolhas!$A:$E,5,FALSE),"")</f>
        <v>2230</v>
      </c>
      <c r="S934">
        <f>IFERROR(VLOOKUP(CONCATENATE($C934,$D934,S$1,$E934),AuxFolhas!$A:$E,5,FALSE),"")</f>
        <v>2230</v>
      </c>
      <c r="T934">
        <f>IFERROR(VLOOKUP(CONCATENATE($C934,$D934,T$1,$E934),AuxFolhas!$A:$E,5,FALSE),"")</f>
        <v>2230</v>
      </c>
      <c r="U934">
        <f t="shared" si="62"/>
        <v>1</v>
      </c>
    </row>
    <row r="935" spans="1:21" hidden="1">
      <c r="A935" t="str">
        <f t="shared" si="63"/>
        <v>33.1-26</v>
      </c>
      <c r="B935">
        <f t="shared" si="64"/>
        <v>26</v>
      </c>
      <c r="C935">
        <v>33</v>
      </c>
      <c r="D935" t="s">
        <v>2196</v>
      </c>
      <c r="E935" t="s">
        <v>1114</v>
      </c>
      <c r="F935" t="s">
        <v>1163</v>
      </c>
      <c r="H935">
        <f t="shared" si="61"/>
        <v>26760</v>
      </c>
      <c r="I935">
        <f>IFERROR(VLOOKUP(CONCATENATE($C935,$D935,I$1,$E935),AuxFolhas!$A:$E,5,FALSE),"")</f>
        <v>2230</v>
      </c>
      <c r="J935">
        <f>IFERROR(VLOOKUP(CONCATENATE($C935,$D935,J$1,$E935),AuxFolhas!$A:$E,5,FALSE),"")</f>
        <v>2230</v>
      </c>
      <c r="K935">
        <f>IFERROR(VLOOKUP(CONCATENATE($C935,$D935,K$1,$E935),AuxFolhas!$A:$E,5,FALSE),"")</f>
        <v>2230</v>
      </c>
      <c r="L935">
        <f>IFERROR(VLOOKUP(CONCATENATE($C935,$D935,L$1,$E935),AuxFolhas!$A:$E,5,FALSE),"")</f>
        <v>2230</v>
      </c>
      <c r="M935">
        <f>IFERROR(VLOOKUP(CONCATENATE($C935,$D935,M$1,$E935),AuxFolhas!$A:$E,5,FALSE),"")</f>
        <v>2230</v>
      </c>
      <c r="N935">
        <f>IFERROR(VLOOKUP(CONCATENATE($C935,$D935,N$1,$E935),AuxFolhas!$A:$E,5,FALSE),"")</f>
        <v>2230</v>
      </c>
      <c r="O935">
        <f>IFERROR(VLOOKUP(CONCATENATE($C935,$D935,O$1,$E935),AuxFolhas!$A:$E,5,FALSE),"")</f>
        <v>2230</v>
      </c>
      <c r="P935">
        <f>IFERROR(VLOOKUP(CONCATENATE($C935,$D935,P$1,$E935),AuxFolhas!$A:$E,5,FALSE),"")</f>
        <v>2230</v>
      </c>
      <c r="Q935">
        <f>IFERROR(VLOOKUP(CONCATENATE($C935,$D935,Q$1,$E935),AuxFolhas!$A:$E,5,FALSE),"")</f>
        <v>2230</v>
      </c>
      <c r="R935">
        <f>IFERROR(VLOOKUP(CONCATENATE($C935,$D935,R$1,$E935),AuxFolhas!$A:$E,5,FALSE),"")</f>
        <v>2230</v>
      </c>
      <c r="S935">
        <f>IFERROR(VLOOKUP(CONCATENATE($C935,$D935,S$1,$E935),AuxFolhas!$A:$E,5,FALSE),"")</f>
        <v>2230</v>
      </c>
      <c r="T935">
        <f>IFERROR(VLOOKUP(CONCATENATE($C935,$D935,T$1,$E935),AuxFolhas!$A:$E,5,FALSE),"")</f>
        <v>2230</v>
      </c>
      <c r="U935">
        <f t="shared" si="62"/>
        <v>1</v>
      </c>
    </row>
    <row r="936" spans="1:21" hidden="1">
      <c r="A936" t="str">
        <f t="shared" si="63"/>
        <v>33.1-27</v>
      </c>
      <c r="B936">
        <f t="shared" si="64"/>
        <v>27</v>
      </c>
      <c r="C936">
        <v>33</v>
      </c>
      <c r="D936" t="s">
        <v>2197</v>
      </c>
      <c r="E936" t="s">
        <v>1114</v>
      </c>
      <c r="F936" t="s">
        <v>1163</v>
      </c>
      <c r="H936">
        <f t="shared" si="61"/>
        <v>26760</v>
      </c>
      <c r="I936">
        <f>IFERROR(VLOOKUP(CONCATENATE($C936,$D936,I$1,$E936),AuxFolhas!$A:$E,5,FALSE),"")</f>
        <v>2230</v>
      </c>
      <c r="J936">
        <f>IFERROR(VLOOKUP(CONCATENATE($C936,$D936,J$1,$E936),AuxFolhas!$A:$E,5,FALSE),"")</f>
        <v>2230</v>
      </c>
      <c r="K936">
        <f>IFERROR(VLOOKUP(CONCATENATE($C936,$D936,K$1,$E936),AuxFolhas!$A:$E,5,FALSE),"")</f>
        <v>2230</v>
      </c>
      <c r="L936">
        <f>IFERROR(VLOOKUP(CONCATENATE($C936,$D936,L$1,$E936),AuxFolhas!$A:$E,5,FALSE),"")</f>
        <v>2230</v>
      </c>
      <c r="M936">
        <f>IFERROR(VLOOKUP(CONCATENATE($C936,$D936,M$1,$E936),AuxFolhas!$A:$E,5,FALSE),"")</f>
        <v>2230</v>
      </c>
      <c r="N936">
        <f>IFERROR(VLOOKUP(CONCATENATE($C936,$D936,N$1,$E936),AuxFolhas!$A:$E,5,FALSE),"")</f>
        <v>2230</v>
      </c>
      <c r="O936">
        <f>IFERROR(VLOOKUP(CONCATENATE($C936,$D936,O$1,$E936),AuxFolhas!$A:$E,5,FALSE),"")</f>
        <v>2230</v>
      </c>
      <c r="P936">
        <f>IFERROR(VLOOKUP(CONCATENATE($C936,$D936,P$1,$E936),AuxFolhas!$A:$E,5,FALSE),"")</f>
        <v>2230</v>
      </c>
      <c r="Q936">
        <f>IFERROR(VLOOKUP(CONCATENATE($C936,$D936,Q$1,$E936),AuxFolhas!$A:$E,5,FALSE),"")</f>
        <v>2230</v>
      </c>
      <c r="R936">
        <f>IFERROR(VLOOKUP(CONCATENATE($C936,$D936,R$1,$E936),AuxFolhas!$A:$E,5,FALSE),"")</f>
        <v>2230</v>
      </c>
      <c r="S936">
        <f>IFERROR(VLOOKUP(CONCATENATE($C936,$D936,S$1,$E936),AuxFolhas!$A:$E,5,FALSE),"")</f>
        <v>2230</v>
      </c>
      <c r="T936">
        <f>IFERROR(VLOOKUP(CONCATENATE($C936,$D936,T$1,$E936),AuxFolhas!$A:$E,5,FALSE),"")</f>
        <v>2230</v>
      </c>
      <c r="U936">
        <f t="shared" si="62"/>
        <v>1</v>
      </c>
    </row>
    <row r="937" spans="1:21" hidden="1">
      <c r="A937" t="str">
        <f t="shared" si="63"/>
        <v>33.1-28</v>
      </c>
      <c r="B937">
        <f t="shared" si="64"/>
        <v>28</v>
      </c>
      <c r="C937">
        <v>33</v>
      </c>
      <c r="D937" t="s">
        <v>2194</v>
      </c>
      <c r="E937" t="s">
        <v>1162</v>
      </c>
      <c r="F937" t="s">
        <v>1163</v>
      </c>
      <c r="H937">
        <f t="shared" si="61"/>
        <v>39360</v>
      </c>
      <c r="I937">
        <f>IFERROR(VLOOKUP(CONCATENATE($C937,$D937,I$1,$E937),AuxFolhas!$A:$E,5,FALSE),"")</f>
        <v>3280</v>
      </c>
      <c r="J937">
        <f>IFERROR(VLOOKUP(CONCATENATE($C937,$D937,J$1,$E937),AuxFolhas!$A:$E,5,FALSE),"")</f>
        <v>3280</v>
      </c>
      <c r="K937">
        <f>IFERROR(VLOOKUP(CONCATENATE($C937,$D937,K$1,$E937),AuxFolhas!$A:$E,5,FALSE),"")</f>
        <v>3280</v>
      </c>
      <c r="L937">
        <f>IFERROR(VLOOKUP(CONCATENATE($C937,$D937,L$1,$E937),AuxFolhas!$A:$E,5,FALSE),"")</f>
        <v>3280</v>
      </c>
      <c r="M937">
        <f>IFERROR(VLOOKUP(CONCATENATE($C937,$D937,M$1,$E937),AuxFolhas!$A:$E,5,FALSE),"")</f>
        <v>3280</v>
      </c>
      <c r="N937">
        <f>IFERROR(VLOOKUP(CONCATENATE($C937,$D937,N$1,$E937),AuxFolhas!$A:$E,5,FALSE),"")</f>
        <v>3280</v>
      </c>
      <c r="O937">
        <f>IFERROR(VLOOKUP(CONCATENATE($C937,$D937,O$1,$E937),AuxFolhas!$A:$E,5,FALSE),"")</f>
        <v>3280</v>
      </c>
      <c r="P937">
        <f>IFERROR(VLOOKUP(CONCATENATE($C937,$D937,P$1,$E937),AuxFolhas!$A:$E,5,FALSE),"")</f>
        <v>3280</v>
      </c>
      <c r="Q937">
        <f>IFERROR(VLOOKUP(CONCATENATE($C937,$D937,Q$1,$E937),AuxFolhas!$A:$E,5,FALSE),"")</f>
        <v>3280</v>
      </c>
      <c r="R937">
        <f>IFERROR(VLOOKUP(CONCATENATE($C937,$D937,R$1,$E937),AuxFolhas!$A:$E,5,FALSE),"")</f>
        <v>3280</v>
      </c>
      <c r="S937">
        <f>IFERROR(VLOOKUP(CONCATENATE($C937,$D937,S$1,$E937),AuxFolhas!$A:$E,5,FALSE),"")</f>
        <v>3280</v>
      </c>
      <c r="T937">
        <f>IFERROR(VLOOKUP(CONCATENATE($C937,$D937,T$1,$E937),AuxFolhas!$A:$E,5,FALSE),"")</f>
        <v>3280</v>
      </c>
      <c r="U937">
        <f t="shared" si="62"/>
        <v>1</v>
      </c>
    </row>
    <row r="938" spans="1:21" hidden="1">
      <c r="A938" t="str">
        <f t="shared" si="63"/>
        <v>33.1-29</v>
      </c>
      <c r="B938">
        <f t="shared" si="64"/>
        <v>29</v>
      </c>
      <c r="C938">
        <v>33</v>
      </c>
      <c r="D938" t="s">
        <v>2195</v>
      </c>
      <c r="E938" t="s">
        <v>1162</v>
      </c>
      <c r="F938" t="s">
        <v>1163</v>
      </c>
      <c r="H938">
        <f t="shared" si="61"/>
        <v>39360</v>
      </c>
      <c r="I938">
        <f>IFERROR(VLOOKUP(CONCATENATE($C938,$D938,I$1,$E938),AuxFolhas!$A:$E,5,FALSE),"")</f>
        <v>3280</v>
      </c>
      <c r="J938">
        <f>IFERROR(VLOOKUP(CONCATENATE($C938,$D938,J$1,$E938),AuxFolhas!$A:$E,5,FALSE),"")</f>
        <v>3280</v>
      </c>
      <c r="K938">
        <f>IFERROR(VLOOKUP(CONCATENATE($C938,$D938,K$1,$E938),AuxFolhas!$A:$E,5,FALSE),"")</f>
        <v>3280</v>
      </c>
      <c r="L938">
        <f>IFERROR(VLOOKUP(CONCATENATE($C938,$D938,L$1,$E938),AuxFolhas!$A:$E,5,FALSE),"")</f>
        <v>3280</v>
      </c>
      <c r="M938">
        <f>IFERROR(VLOOKUP(CONCATENATE($C938,$D938,M$1,$E938),AuxFolhas!$A:$E,5,FALSE),"")</f>
        <v>3280</v>
      </c>
      <c r="N938">
        <f>IFERROR(VLOOKUP(CONCATENATE($C938,$D938,N$1,$E938),AuxFolhas!$A:$E,5,FALSE),"")</f>
        <v>3280</v>
      </c>
      <c r="O938">
        <f>IFERROR(VLOOKUP(CONCATENATE($C938,$D938,O$1,$E938),AuxFolhas!$A:$E,5,FALSE),"")</f>
        <v>3280</v>
      </c>
      <c r="P938">
        <f>IFERROR(VLOOKUP(CONCATENATE($C938,$D938,P$1,$E938),AuxFolhas!$A:$E,5,FALSE),"")</f>
        <v>3280</v>
      </c>
      <c r="Q938">
        <f>IFERROR(VLOOKUP(CONCATENATE($C938,$D938,Q$1,$E938),AuxFolhas!$A:$E,5,FALSE),"")</f>
        <v>3280</v>
      </c>
      <c r="R938">
        <f>IFERROR(VLOOKUP(CONCATENATE($C938,$D938,R$1,$E938),AuxFolhas!$A:$E,5,FALSE),"")</f>
        <v>3280</v>
      </c>
      <c r="S938">
        <f>IFERROR(VLOOKUP(CONCATENATE($C938,$D938,S$1,$E938),AuxFolhas!$A:$E,5,FALSE),"")</f>
        <v>3280</v>
      </c>
      <c r="T938">
        <f>IFERROR(VLOOKUP(CONCATENATE($C938,$D938,T$1,$E938),AuxFolhas!$A:$E,5,FALSE),"")</f>
        <v>3280</v>
      </c>
      <c r="U938">
        <f t="shared" si="62"/>
        <v>1</v>
      </c>
    </row>
    <row r="939" spans="1:21" hidden="1">
      <c r="A939" t="str">
        <f t="shared" si="63"/>
        <v>33.1-30</v>
      </c>
      <c r="B939">
        <f t="shared" si="64"/>
        <v>30</v>
      </c>
      <c r="C939">
        <v>33</v>
      </c>
      <c r="D939" t="s">
        <v>1692</v>
      </c>
      <c r="E939" t="s">
        <v>1162</v>
      </c>
      <c r="F939" t="s">
        <v>1163</v>
      </c>
      <c r="H939">
        <f t="shared" si="61"/>
        <v>39360</v>
      </c>
      <c r="I939">
        <f>IFERROR(VLOOKUP(CONCATENATE($C939,$D939,I$1,$E939),AuxFolhas!$A:$E,5,FALSE),"")</f>
        <v>3280</v>
      </c>
      <c r="J939">
        <f>IFERROR(VLOOKUP(CONCATENATE($C939,$D939,J$1,$E939),AuxFolhas!$A:$E,5,FALSE),"")</f>
        <v>3280</v>
      </c>
      <c r="K939">
        <f>IFERROR(VLOOKUP(CONCATENATE($C939,$D939,K$1,$E939),AuxFolhas!$A:$E,5,FALSE),"")</f>
        <v>3280</v>
      </c>
      <c r="L939">
        <f>IFERROR(VLOOKUP(CONCATENATE($C939,$D939,L$1,$E939),AuxFolhas!$A:$E,5,FALSE),"")</f>
        <v>3280</v>
      </c>
      <c r="M939">
        <f>IFERROR(VLOOKUP(CONCATENATE($C939,$D939,M$1,$E939),AuxFolhas!$A:$E,5,FALSE),"")</f>
        <v>3280</v>
      </c>
      <c r="N939">
        <f>IFERROR(VLOOKUP(CONCATENATE($C939,$D939,N$1,$E939),AuxFolhas!$A:$E,5,FALSE),"")</f>
        <v>3280</v>
      </c>
      <c r="O939">
        <f>IFERROR(VLOOKUP(CONCATENATE($C939,$D939,O$1,$E939),AuxFolhas!$A:$E,5,FALSE),"")</f>
        <v>3280</v>
      </c>
      <c r="P939">
        <f>IFERROR(VLOOKUP(CONCATENATE($C939,$D939,P$1,$E939),AuxFolhas!$A:$E,5,FALSE),"")</f>
        <v>3280</v>
      </c>
      <c r="Q939">
        <f>IFERROR(VLOOKUP(CONCATENATE($C939,$D939,Q$1,$E939),AuxFolhas!$A:$E,5,FALSE),"")</f>
        <v>3280</v>
      </c>
      <c r="R939">
        <f>IFERROR(VLOOKUP(CONCATENATE($C939,$D939,R$1,$E939),AuxFolhas!$A:$E,5,FALSE),"")</f>
        <v>3280</v>
      </c>
      <c r="S939">
        <f>IFERROR(VLOOKUP(CONCATENATE($C939,$D939,S$1,$E939),AuxFolhas!$A:$E,5,FALSE),"")</f>
        <v>3280</v>
      </c>
      <c r="T939">
        <f>IFERROR(VLOOKUP(CONCATENATE($C939,$D939,T$1,$E939),AuxFolhas!$A:$E,5,FALSE),"")</f>
        <v>3280</v>
      </c>
      <c r="U939">
        <f t="shared" si="62"/>
        <v>1</v>
      </c>
    </row>
    <row r="940" spans="1:21" hidden="1">
      <c r="A940" t="str">
        <f t="shared" si="63"/>
        <v>33.1-31</v>
      </c>
      <c r="B940">
        <f t="shared" si="64"/>
        <v>31</v>
      </c>
      <c r="C940">
        <v>33</v>
      </c>
      <c r="D940" t="s">
        <v>1710</v>
      </c>
      <c r="E940" t="s">
        <v>1165</v>
      </c>
      <c r="F940" t="s">
        <v>1163</v>
      </c>
      <c r="H940">
        <f t="shared" si="61"/>
        <v>12220</v>
      </c>
      <c r="I940">
        <f>IFERROR(VLOOKUP(CONCATENATE($C940,$D940,I$1,$E940),AuxFolhas!$A:$E,5,FALSE),"")</f>
        <v>6110</v>
      </c>
      <c r="J940">
        <f>IFERROR(VLOOKUP(CONCATENATE($C940,$D940,J$1,$E940),AuxFolhas!$A:$E,5,FALSE),"")</f>
        <v>6110</v>
      </c>
      <c r="K940" t="str">
        <f>IFERROR(VLOOKUP(CONCATENATE($C940,$D940,K$1,$E940),AuxFolhas!$A:$E,5,FALSE),"")</f>
        <v/>
      </c>
      <c r="L940" t="str">
        <f>IFERROR(VLOOKUP(CONCATENATE($C940,$D940,L$1,$E940),AuxFolhas!$A:$E,5,FALSE),"")</f>
        <v/>
      </c>
      <c r="M940" t="str">
        <f>IFERROR(VLOOKUP(CONCATENATE($C940,$D940,M$1,$E940),AuxFolhas!$A:$E,5,FALSE),"")</f>
        <v/>
      </c>
      <c r="N940" t="str">
        <f>IFERROR(VLOOKUP(CONCATENATE($C940,$D940,N$1,$E940),AuxFolhas!$A:$E,5,FALSE),"")</f>
        <v/>
      </c>
      <c r="O940" t="str">
        <f>IFERROR(VLOOKUP(CONCATENATE($C940,$D940,O$1,$E940),AuxFolhas!$A:$E,5,FALSE),"")</f>
        <v/>
      </c>
      <c r="P940" t="str">
        <f>IFERROR(VLOOKUP(CONCATENATE($C940,$D940,P$1,$E940),AuxFolhas!$A:$E,5,FALSE),"")</f>
        <v/>
      </c>
      <c r="Q940" t="str">
        <f>IFERROR(VLOOKUP(CONCATENATE($C940,$D940,Q$1,$E940),AuxFolhas!$A:$E,5,FALSE),"")</f>
        <v/>
      </c>
      <c r="R940" t="str">
        <f>IFERROR(VLOOKUP(CONCATENATE($C940,$D940,R$1,$E940),AuxFolhas!$A:$E,5,FALSE),"")</f>
        <v/>
      </c>
      <c r="S940" t="str">
        <f>IFERROR(VLOOKUP(CONCATENATE($C940,$D940,S$1,$E940),AuxFolhas!$A:$E,5,FALSE),"")</f>
        <v/>
      </c>
      <c r="T940" t="str">
        <f>IFERROR(VLOOKUP(CONCATENATE($C940,$D940,T$1,$E940),AuxFolhas!$A:$E,5,FALSE),"")</f>
        <v/>
      </c>
      <c r="U940">
        <f t="shared" si="62"/>
        <v>1</v>
      </c>
    </row>
    <row r="941" spans="1:21" hidden="1">
      <c r="A941" t="str">
        <f t="shared" si="63"/>
        <v>33.1-32</v>
      </c>
      <c r="B941">
        <f t="shared" si="64"/>
        <v>32</v>
      </c>
      <c r="C941">
        <v>33</v>
      </c>
      <c r="D941" t="s">
        <v>1690</v>
      </c>
      <c r="E941" t="s">
        <v>1117</v>
      </c>
      <c r="F941" t="s">
        <v>1159</v>
      </c>
      <c r="H941">
        <f t="shared" si="61"/>
        <v>9840</v>
      </c>
      <c r="I941">
        <f>IFERROR(VLOOKUP(CONCATENATE($C941,$D941,I$1,$E941),AuxFolhas!$A:$E,5,FALSE),"")</f>
        <v>820</v>
      </c>
      <c r="J941">
        <f>IFERROR(VLOOKUP(CONCATENATE($C941,$D941,J$1,$E941),AuxFolhas!$A:$E,5,FALSE),"")</f>
        <v>820</v>
      </c>
      <c r="K941">
        <f>IFERROR(VLOOKUP(CONCATENATE($C941,$D941,K$1,$E941),AuxFolhas!$A:$E,5,FALSE),"")</f>
        <v>820</v>
      </c>
      <c r="L941">
        <f>IFERROR(VLOOKUP(CONCATENATE($C941,$D941,L$1,$E941),AuxFolhas!$A:$E,5,FALSE),"")</f>
        <v>820</v>
      </c>
      <c r="M941">
        <f>IFERROR(VLOOKUP(CONCATENATE($C941,$D941,M$1,$E941),AuxFolhas!$A:$E,5,FALSE),"")</f>
        <v>820</v>
      </c>
      <c r="N941">
        <f>IFERROR(VLOOKUP(CONCATENATE($C941,$D941,N$1,$E941),AuxFolhas!$A:$E,5,FALSE),"")</f>
        <v>820</v>
      </c>
      <c r="O941">
        <f>IFERROR(VLOOKUP(CONCATENATE($C941,$D941,O$1,$E941),AuxFolhas!$A:$E,5,FALSE),"")</f>
        <v>820</v>
      </c>
      <c r="P941">
        <f>IFERROR(VLOOKUP(CONCATENATE($C941,$D941,P$1,$E941),AuxFolhas!$A:$E,5,FALSE),"")</f>
        <v>820</v>
      </c>
      <c r="Q941">
        <f>IFERROR(VLOOKUP(CONCATENATE($C941,$D941,Q$1,$E941),AuxFolhas!$A:$E,5,FALSE),"")</f>
        <v>820</v>
      </c>
      <c r="R941">
        <f>IFERROR(VLOOKUP(CONCATENATE($C941,$D941,R$1,$E941),AuxFolhas!$A:$E,5,FALSE),"")</f>
        <v>820</v>
      </c>
      <c r="S941">
        <f>IFERROR(VLOOKUP(CONCATENATE($C941,$D941,S$1,$E941),AuxFolhas!$A:$E,5,FALSE),"")</f>
        <v>820</v>
      </c>
      <c r="T941">
        <f>IFERROR(VLOOKUP(CONCATENATE($C941,$D941,T$1,$E941),AuxFolhas!$A:$E,5,FALSE),"")</f>
        <v>820</v>
      </c>
      <c r="U941">
        <f t="shared" si="62"/>
        <v>1</v>
      </c>
    </row>
    <row r="942" spans="1:21" hidden="1">
      <c r="A942" t="str">
        <f t="shared" si="63"/>
        <v>33.1-33</v>
      </c>
      <c r="B942">
        <f t="shared" si="64"/>
        <v>33</v>
      </c>
      <c r="C942">
        <v>33</v>
      </c>
      <c r="D942" t="s">
        <v>1711</v>
      </c>
      <c r="E942" t="s">
        <v>1115</v>
      </c>
      <c r="F942" t="s">
        <v>1159</v>
      </c>
      <c r="H942">
        <f t="shared" si="61"/>
        <v>93000</v>
      </c>
      <c r="I942">
        <f>IFERROR(VLOOKUP(CONCATENATE($C942,$D942,I$1,$E942),AuxFolhas!$A:$E,5,FALSE),"")</f>
        <v>7750</v>
      </c>
      <c r="J942">
        <f>IFERROR(VLOOKUP(CONCATENATE($C942,$D942,J$1,$E942),AuxFolhas!$A:$E,5,FALSE),"")</f>
        <v>7750</v>
      </c>
      <c r="K942">
        <f>IFERROR(VLOOKUP(CONCATENATE($C942,$D942,K$1,$E942),AuxFolhas!$A:$E,5,FALSE),"")</f>
        <v>7750</v>
      </c>
      <c r="L942">
        <f>IFERROR(VLOOKUP(CONCATENATE($C942,$D942,L$1,$E942),AuxFolhas!$A:$E,5,FALSE),"")</f>
        <v>7750</v>
      </c>
      <c r="M942">
        <f>IFERROR(VLOOKUP(CONCATENATE($C942,$D942,M$1,$E942),AuxFolhas!$A:$E,5,FALSE),"")</f>
        <v>7750</v>
      </c>
      <c r="N942">
        <f>IFERROR(VLOOKUP(CONCATENATE($C942,$D942,N$1,$E942),AuxFolhas!$A:$E,5,FALSE),"")</f>
        <v>7750</v>
      </c>
      <c r="O942">
        <f>IFERROR(VLOOKUP(CONCATENATE($C942,$D942,O$1,$E942),AuxFolhas!$A:$E,5,FALSE),"")</f>
        <v>7750</v>
      </c>
      <c r="P942">
        <f>IFERROR(VLOOKUP(CONCATENATE($C942,$D942,P$1,$E942),AuxFolhas!$A:$E,5,FALSE),"")</f>
        <v>7750</v>
      </c>
      <c r="Q942">
        <f>IFERROR(VLOOKUP(CONCATENATE($C942,$D942,Q$1,$E942),AuxFolhas!$A:$E,5,FALSE),"")</f>
        <v>7750</v>
      </c>
      <c r="R942">
        <f>IFERROR(VLOOKUP(CONCATENATE($C942,$D942,R$1,$E942),AuxFolhas!$A:$E,5,FALSE),"")</f>
        <v>7750</v>
      </c>
      <c r="S942">
        <f>IFERROR(VLOOKUP(CONCATENATE($C942,$D942,S$1,$E942),AuxFolhas!$A:$E,5,FALSE),"")</f>
        <v>7750</v>
      </c>
      <c r="T942">
        <f>IFERROR(VLOOKUP(CONCATENATE($C942,$D942,T$1,$E942),AuxFolhas!$A:$E,5,FALSE),"")</f>
        <v>7750</v>
      </c>
      <c r="U942">
        <f t="shared" si="62"/>
        <v>1</v>
      </c>
    </row>
    <row r="943" spans="1:21">
      <c r="A943" t="str">
        <f t="shared" si="63"/>
        <v>33.1-34</v>
      </c>
      <c r="B943">
        <f t="shared" si="64"/>
        <v>34</v>
      </c>
      <c r="C943">
        <v>33</v>
      </c>
      <c r="D943" t="s">
        <v>1691</v>
      </c>
      <c r="E943" t="s">
        <v>1113</v>
      </c>
      <c r="F943" t="s">
        <v>1159</v>
      </c>
      <c r="H943">
        <f t="shared" si="61"/>
        <v>33600</v>
      </c>
      <c r="I943">
        <f>IFERROR(VLOOKUP(CONCATENATE($C943,$D943,I$1,$E943),AuxFolhas!$A:$E,5,FALSE),"")</f>
        <v>2800</v>
      </c>
      <c r="J943">
        <f>IFERROR(VLOOKUP(CONCATENATE($C943,$D943,J$1,$E943),AuxFolhas!$A:$E,5,FALSE),"")</f>
        <v>2800</v>
      </c>
      <c r="K943">
        <f>IFERROR(VLOOKUP(CONCATENATE($C943,$D943,K$1,$E943),AuxFolhas!$A:$E,5,FALSE),"")</f>
        <v>2800</v>
      </c>
      <c r="L943">
        <f>IFERROR(VLOOKUP(CONCATENATE($C943,$D943,L$1,$E943),AuxFolhas!$A:$E,5,FALSE),"")</f>
        <v>2800</v>
      </c>
      <c r="M943">
        <f>IFERROR(VLOOKUP(CONCATENATE($C943,$D943,M$1,$E943),AuxFolhas!$A:$E,5,FALSE),"")</f>
        <v>2800</v>
      </c>
      <c r="N943">
        <f>IFERROR(VLOOKUP(CONCATENATE($C943,$D943,N$1,$E943),AuxFolhas!$A:$E,5,FALSE),"")</f>
        <v>2800</v>
      </c>
      <c r="O943">
        <f>IFERROR(VLOOKUP(CONCATENATE($C943,$D943,O$1,$E943),AuxFolhas!$A:$E,5,FALSE),"")</f>
        <v>2800</v>
      </c>
      <c r="P943">
        <f>IFERROR(VLOOKUP(CONCATENATE($C943,$D943,P$1,$E943),AuxFolhas!$A:$E,5,FALSE),"")</f>
        <v>2800</v>
      </c>
      <c r="Q943">
        <f>IFERROR(VLOOKUP(CONCATENATE($C943,$D943,Q$1,$E943),AuxFolhas!$A:$E,5,FALSE),"")</f>
        <v>2800</v>
      </c>
      <c r="R943">
        <f>IFERROR(VLOOKUP(CONCATENATE($C943,$D943,R$1,$E943),AuxFolhas!$A:$E,5,FALSE),"")</f>
        <v>2800</v>
      </c>
      <c r="S943">
        <f>IFERROR(VLOOKUP(CONCATENATE($C943,$D943,S$1,$E943),AuxFolhas!$A:$E,5,FALSE),"")</f>
        <v>2800</v>
      </c>
      <c r="T943">
        <f>IFERROR(VLOOKUP(CONCATENATE($C943,$D943,T$1,$E943),AuxFolhas!$A:$E,5,FALSE),"")</f>
        <v>2800</v>
      </c>
      <c r="U943">
        <f t="shared" si="62"/>
        <v>1</v>
      </c>
    </row>
    <row r="944" spans="1:21" hidden="1">
      <c r="A944" t="str">
        <f t="shared" si="63"/>
        <v>34.1-1</v>
      </c>
      <c r="B944">
        <f t="shared" si="64"/>
        <v>1</v>
      </c>
      <c r="C944">
        <v>34</v>
      </c>
      <c r="D944" t="s">
        <v>1716</v>
      </c>
      <c r="E944" t="s">
        <v>1112</v>
      </c>
      <c r="F944" t="s">
        <v>1163</v>
      </c>
      <c r="H944">
        <f t="shared" si="61"/>
        <v>6000</v>
      </c>
      <c r="I944">
        <f>IFERROR(VLOOKUP(CONCATENATE($C944,$D944,I$1,$E944),AuxFolhas!$A:$E,5,FALSE),"")</f>
        <v>600</v>
      </c>
      <c r="J944">
        <f>IFERROR(VLOOKUP(CONCATENATE($C944,$D944,J$1,$E944),AuxFolhas!$A:$E,5,FALSE),"")</f>
        <v>600</v>
      </c>
      <c r="K944">
        <f>IFERROR(VLOOKUP(CONCATENATE($C944,$D944,K$1,$E944),AuxFolhas!$A:$E,5,FALSE),"")</f>
        <v>600</v>
      </c>
      <c r="L944">
        <f>IFERROR(VLOOKUP(CONCATENATE($C944,$D944,L$1,$E944),AuxFolhas!$A:$E,5,FALSE),"")</f>
        <v>600</v>
      </c>
      <c r="M944">
        <f>IFERROR(VLOOKUP(CONCATENATE($C944,$D944,M$1,$E944),AuxFolhas!$A:$E,5,FALSE),"")</f>
        <v>600</v>
      </c>
      <c r="N944">
        <f>IFERROR(VLOOKUP(CONCATENATE($C944,$D944,N$1,$E944),AuxFolhas!$A:$E,5,FALSE),"")</f>
        <v>600</v>
      </c>
      <c r="O944">
        <f>IFERROR(VLOOKUP(CONCATENATE($C944,$D944,O$1,$E944),AuxFolhas!$A:$E,5,FALSE),"")</f>
        <v>600</v>
      </c>
      <c r="P944">
        <f>IFERROR(VLOOKUP(CONCATENATE($C944,$D944,P$1,$E944),AuxFolhas!$A:$E,5,FALSE),"")</f>
        <v>600</v>
      </c>
      <c r="Q944">
        <f>IFERROR(VLOOKUP(CONCATENATE($C944,$D944,Q$1,$E944),AuxFolhas!$A:$E,5,FALSE),"")</f>
        <v>600</v>
      </c>
      <c r="R944">
        <f>IFERROR(VLOOKUP(CONCATENATE($C944,$D944,R$1,$E944),AuxFolhas!$A:$E,5,FALSE),"")</f>
        <v>600</v>
      </c>
      <c r="S944" t="str">
        <f>IFERROR(VLOOKUP(CONCATENATE($C944,$D944,S$1,$E944),AuxFolhas!$A:$E,5,FALSE),"")</f>
        <v/>
      </c>
      <c r="T944" t="str">
        <f>IFERROR(VLOOKUP(CONCATENATE($C944,$D944,T$1,$E944),AuxFolhas!$A:$E,5,FALSE),"")</f>
        <v/>
      </c>
      <c r="U944">
        <f t="shared" si="62"/>
        <v>1</v>
      </c>
    </row>
    <row r="945" spans="1:21" hidden="1">
      <c r="A945" t="str">
        <f t="shared" si="63"/>
        <v>34.1-2</v>
      </c>
      <c r="B945">
        <f t="shared" si="64"/>
        <v>2</v>
      </c>
      <c r="C945">
        <v>34</v>
      </c>
      <c r="D945" t="s">
        <v>2496</v>
      </c>
      <c r="E945" t="s">
        <v>1112</v>
      </c>
      <c r="F945" t="s">
        <v>1163</v>
      </c>
      <c r="H945">
        <f t="shared" si="61"/>
        <v>6600</v>
      </c>
      <c r="I945" t="str">
        <f>IFERROR(VLOOKUP(CONCATENATE($C945,$D945,I$1,$E945),AuxFolhas!$A:$E,5,FALSE),"")</f>
        <v/>
      </c>
      <c r="J945">
        <f>IFERROR(VLOOKUP(CONCATENATE($C945,$D945,J$1,$E945),AuxFolhas!$A:$E,5,FALSE),"")</f>
        <v>600</v>
      </c>
      <c r="K945">
        <f>IFERROR(VLOOKUP(CONCATENATE($C945,$D945,K$1,$E945),AuxFolhas!$A:$E,5,FALSE),"")</f>
        <v>600</v>
      </c>
      <c r="L945">
        <f>IFERROR(VLOOKUP(CONCATENATE($C945,$D945,L$1,$E945),AuxFolhas!$A:$E,5,FALSE),"")</f>
        <v>600</v>
      </c>
      <c r="M945">
        <f>IFERROR(VLOOKUP(CONCATENATE($C945,$D945,M$1,$E945),AuxFolhas!$A:$E,5,FALSE),"")</f>
        <v>600</v>
      </c>
      <c r="N945">
        <f>IFERROR(VLOOKUP(CONCATENATE($C945,$D945,N$1,$E945),AuxFolhas!$A:$E,5,FALSE),"")</f>
        <v>600</v>
      </c>
      <c r="O945">
        <f>IFERROR(VLOOKUP(CONCATENATE($C945,$D945,O$1,$E945),AuxFolhas!$A:$E,5,FALSE),"")</f>
        <v>600</v>
      </c>
      <c r="P945">
        <f>IFERROR(VLOOKUP(CONCATENATE($C945,$D945,P$1,$E945),AuxFolhas!$A:$E,5,FALSE),"")</f>
        <v>600</v>
      </c>
      <c r="Q945">
        <f>IFERROR(VLOOKUP(CONCATENATE($C945,$D945,Q$1,$E945),AuxFolhas!$A:$E,5,FALSE),"")</f>
        <v>600</v>
      </c>
      <c r="R945">
        <f>IFERROR(VLOOKUP(CONCATENATE($C945,$D945,R$1,$E945),AuxFolhas!$A:$E,5,FALSE),"")</f>
        <v>600</v>
      </c>
      <c r="S945">
        <f>IFERROR(VLOOKUP(CONCATENATE($C945,$D945,S$1,$E945),AuxFolhas!$A:$E,5,FALSE),"")</f>
        <v>600</v>
      </c>
      <c r="T945">
        <f>IFERROR(VLOOKUP(CONCATENATE($C945,$D945,T$1,$E945),AuxFolhas!$A:$E,5,FALSE),"")</f>
        <v>600</v>
      </c>
      <c r="U945">
        <f t="shared" si="62"/>
        <v>1</v>
      </c>
    </row>
    <row r="946" spans="1:21" hidden="1">
      <c r="A946" t="str">
        <f t="shared" si="63"/>
        <v>34.1-3</v>
      </c>
      <c r="B946">
        <f t="shared" si="64"/>
        <v>3</v>
      </c>
      <c r="C946">
        <v>34</v>
      </c>
      <c r="D946" t="s">
        <v>1717</v>
      </c>
      <c r="E946" t="s">
        <v>1112</v>
      </c>
      <c r="F946" t="s">
        <v>1163</v>
      </c>
      <c r="H946">
        <f t="shared" si="61"/>
        <v>1800</v>
      </c>
      <c r="I946">
        <f>IFERROR(VLOOKUP(CONCATENATE($C946,$D946,I$1,$E946),AuxFolhas!$A:$E,5,FALSE),"")</f>
        <v>600</v>
      </c>
      <c r="J946">
        <f>IFERROR(VLOOKUP(CONCATENATE($C946,$D946,J$1,$E946),AuxFolhas!$A:$E,5,FALSE),"")</f>
        <v>600</v>
      </c>
      <c r="K946">
        <f>IFERROR(VLOOKUP(CONCATENATE($C946,$D946,K$1,$E946),AuxFolhas!$A:$E,5,FALSE),"")</f>
        <v>600</v>
      </c>
      <c r="L946" t="str">
        <f>IFERROR(VLOOKUP(CONCATENATE($C946,$D946,L$1,$E946),AuxFolhas!$A:$E,5,FALSE),"")</f>
        <v/>
      </c>
      <c r="M946" t="str">
        <f>IFERROR(VLOOKUP(CONCATENATE($C946,$D946,M$1,$E946),AuxFolhas!$A:$E,5,FALSE),"")</f>
        <v/>
      </c>
      <c r="N946" t="str">
        <f>IFERROR(VLOOKUP(CONCATENATE($C946,$D946,N$1,$E946),AuxFolhas!$A:$E,5,FALSE),"")</f>
        <v/>
      </c>
      <c r="O946" t="str">
        <f>IFERROR(VLOOKUP(CONCATENATE($C946,$D946,O$1,$E946),AuxFolhas!$A:$E,5,FALSE),"")</f>
        <v/>
      </c>
      <c r="P946" t="str">
        <f>IFERROR(VLOOKUP(CONCATENATE($C946,$D946,P$1,$E946),AuxFolhas!$A:$E,5,FALSE),"")</f>
        <v/>
      </c>
      <c r="Q946" t="str">
        <f>IFERROR(VLOOKUP(CONCATENATE($C946,$D946,Q$1,$E946),AuxFolhas!$A:$E,5,FALSE),"")</f>
        <v/>
      </c>
      <c r="R946" t="str">
        <f>IFERROR(VLOOKUP(CONCATENATE($C946,$D946,R$1,$E946),AuxFolhas!$A:$E,5,FALSE),"")</f>
        <v/>
      </c>
      <c r="S946" t="str">
        <f>IFERROR(VLOOKUP(CONCATENATE($C946,$D946,S$1,$E946),AuxFolhas!$A:$E,5,FALSE),"")</f>
        <v/>
      </c>
      <c r="T946" t="str">
        <f>IFERROR(VLOOKUP(CONCATENATE($C946,$D946,T$1,$E946),AuxFolhas!$A:$E,5,FALSE),"")</f>
        <v/>
      </c>
      <c r="U946">
        <f t="shared" si="62"/>
        <v>1</v>
      </c>
    </row>
    <row r="947" spans="1:21" hidden="1">
      <c r="A947" t="str">
        <f t="shared" si="63"/>
        <v>34.1-4</v>
      </c>
      <c r="B947">
        <f t="shared" si="64"/>
        <v>4</v>
      </c>
      <c r="C947">
        <v>34</v>
      </c>
      <c r="D947" t="s">
        <v>2497</v>
      </c>
      <c r="E947" t="s">
        <v>1112</v>
      </c>
      <c r="F947" t="s">
        <v>1163</v>
      </c>
      <c r="H947">
        <f t="shared" si="61"/>
        <v>4800</v>
      </c>
      <c r="I947" t="str">
        <f>IFERROR(VLOOKUP(CONCATENATE($C947,$D947,I$1,$E947),AuxFolhas!$A:$E,5,FALSE),"")</f>
        <v/>
      </c>
      <c r="J947" t="str">
        <f>IFERROR(VLOOKUP(CONCATENATE($C947,$D947,J$1,$E947),AuxFolhas!$A:$E,5,FALSE),"")</f>
        <v/>
      </c>
      <c r="K947" t="str">
        <f>IFERROR(VLOOKUP(CONCATENATE($C947,$D947,K$1,$E947),AuxFolhas!$A:$E,5,FALSE),"")</f>
        <v/>
      </c>
      <c r="L947" t="str">
        <f>IFERROR(VLOOKUP(CONCATENATE($C947,$D947,L$1,$E947),AuxFolhas!$A:$E,5,FALSE),"")</f>
        <v/>
      </c>
      <c r="M947">
        <f>IFERROR(VLOOKUP(CONCATENATE($C947,$D947,M$1,$E947),AuxFolhas!$A:$E,5,FALSE),"")</f>
        <v>600</v>
      </c>
      <c r="N947">
        <f>IFERROR(VLOOKUP(CONCATENATE($C947,$D947,N$1,$E947),AuxFolhas!$A:$E,5,FALSE),"")</f>
        <v>600</v>
      </c>
      <c r="O947">
        <f>IFERROR(VLOOKUP(CONCATENATE($C947,$D947,O$1,$E947),AuxFolhas!$A:$E,5,FALSE),"")</f>
        <v>600</v>
      </c>
      <c r="P947">
        <f>IFERROR(VLOOKUP(CONCATENATE($C947,$D947,P$1,$E947),AuxFolhas!$A:$E,5,FALSE),"")</f>
        <v>600</v>
      </c>
      <c r="Q947">
        <f>IFERROR(VLOOKUP(CONCATENATE($C947,$D947,Q$1,$E947),AuxFolhas!$A:$E,5,FALSE),"")</f>
        <v>600</v>
      </c>
      <c r="R947">
        <f>IFERROR(VLOOKUP(CONCATENATE($C947,$D947,R$1,$E947),AuxFolhas!$A:$E,5,FALSE),"")</f>
        <v>600</v>
      </c>
      <c r="S947">
        <f>IFERROR(VLOOKUP(CONCATENATE($C947,$D947,S$1,$E947),AuxFolhas!$A:$E,5,FALSE),"")</f>
        <v>600</v>
      </c>
      <c r="T947">
        <f>IFERROR(VLOOKUP(CONCATENATE($C947,$D947,T$1,$E947),AuxFolhas!$A:$E,5,FALSE),"")</f>
        <v>600</v>
      </c>
      <c r="U947">
        <f t="shared" si="62"/>
        <v>1</v>
      </c>
    </row>
    <row r="948" spans="1:21" hidden="1">
      <c r="A948" t="str">
        <f t="shared" si="63"/>
        <v>34.1-5</v>
      </c>
      <c r="B948">
        <f t="shared" si="64"/>
        <v>5</v>
      </c>
      <c r="C948">
        <v>34</v>
      </c>
      <c r="D948" t="s">
        <v>1718</v>
      </c>
      <c r="E948" t="s">
        <v>1112</v>
      </c>
      <c r="F948" t="s">
        <v>1163</v>
      </c>
      <c r="H948">
        <f t="shared" si="61"/>
        <v>7200</v>
      </c>
      <c r="I948">
        <f>IFERROR(VLOOKUP(CONCATENATE($C948,$D948,I$1,$E948),AuxFolhas!$A:$E,5,FALSE),"")</f>
        <v>600</v>
      </c>
      <c r="J948">
        <f>IFERROR(VLOOKUP(CONCATENATE($C948,$D948,J$1,$E948),AuxFolhas!$A:$E,5,FALSE),"")</f>
        <v>600</v>
      </c>
      <c r="K948">
        <f>IFERROR(VLOOKUP(CONCATENATE($C948,$D948,K$1,$E948),AuxFolhas!$A:$E,5,FALSE),"")</f>
        <v>600</v>
      </c>
      <c r="L948">
        <f>IFERROR(VLOOKUP(CONCATENATE($C948,$D948,L$1,$E948),AuxFolhas!$A:$E,5,FALSE),"")</f>
        <v>600</v>
      </c>
      <c r="M948">
        <f>IFERROR(VLOOKUP(CONCATENATE($C948,$D948,M$1,$E948),AuxFolhas!$A:$E,5,FALSE),"")</f>
        <v>600</v>
      </c>
      <c r="N948">
        <f>IFERROR(VLOOKUP(CONCATENATE($C948,$D948,N$1,$E948),AuxFolhas!$A:$E,5,FALSE),"")</f>
        <v>600</v>
      </c>
      <c r="O948">
        <f>IFERROR(VLOOKUP(CONCATENATE($C948,$D948,O$1,$E948),AuxFolhas!$A:$E,5,FALSE),"")</f>
        <v>600</v>
      </c>
      <c r="P948">
        <f>IFERROR(VLOOKUP(CONCATENATE($C948,$D948,P$1,$E948),AuxFolhas!$A:$E,5,FALSE),"")</f>
        <v>600</v>
      </c>
      <c r="Q948">
        <f>IFERROR(VLOOKUP(CONCATENATE($C948,$D948,Q$1,$E948),AuxFolhas!$A:$E,5,FALSE),"")</f>
        <v>600</v>
      </c>
      <c r="R948">
        <f>IFERROR(VLOOKUP(CONCATENATE($C948,$D948,R$1,$E948),AuxFolhas!$A:$E,5,FALSE),"")</f>
        <v>600</v>
      </c>
      <c r="S948">
        <f>IFERROR(VLOOKUP(CONCATENATE($C948,$D948,S$1,$E948),AuxFolhas!$A:$E,5,FALSE),"")</f>
        <v>600</v>
      </c>
      <c r="T948">
        <f>IFERROR(VLOOKUP(CONCATENATE($C948,$D948,T$1,$E948),AuxFolhas!$A:$E,5,FALSE),"")</f>
        <v>600</v>
      </c>
      <c r="U948">
        <f t="shared" si="62"/>
        <v>1</v>
      </c>
    </row>
    <row r="949" spans="1:21" hidden="1">
      <c r="A949" t="str">
        <f t="shared" si="63"/>
        <v>34.1-6</v>
      </c>
      <c r="B949">
        <f t="shared" si="64"/>
        <v>6</v>
      </c>
      <c r="C949">
        <v>34</v>
      </c>
      <c r="D949" t="s">
        <v>2498</v>
      </c>
      <c r="E949" t="s">
        <v>1112</v>
      </c>
      <c r="F949" t="s">
        <v>1163</v>
      </c>
      <c r="H949">
        <f t="shared" si="61"/>
        <v>4800</v>
      </c>
      <c r="I949" t="str">
        <f>IFERROR(VLOOKUP(CONCATENATE($C949,$D949,I$1,$E949),AuxFolhas!$A:$E,5,FALSE),"")</f>
        <v/>
      </c>
      <c r="J949" t="str">
        <f>IFERROR(VLOOKUP(CONCATENATE($C949,$D949,J$1,$E949),AuxFolhas!$A:$E,5,FALSE),"")</f>
        <v/>
      </c>
      <c r="K949" t="str">
        <f>IFERROR(VLOOKUP(CONCATENATE($C949,$D949,K$1,$E949),AuxFolhas!$A:$E,5,FALSE),"")</f>
        <v/>
      </c>
      <c r="L949" t="str">
        <f>IFERROR(VLOOKUP(CONCATENATE($C949,$D949,L$1,$E949),AuxFolhas!$A:$E,5,FALSE),"")</f>
        <v/>
      </c>
      <c r="M949">
        <f>IFERROR(VLOOKUP(CONCATENATE($C949,$D949,M$1,$E949),AuxFolhas!$A:$E,5,FALSE),"")</f>
        <v>600</v>
      </c>
      <c r="N949">
        <f>IFERROR(VLOOKUP(CONCATENATE($C949,$D949,N$1,$E949),AuxFolhas!$A:$E,5,FALSE),"")</f>
        <v>600</v>
      </c>
      <c r="O949">
        <f>IFERROR(VLOOKUP(CONCATENATE($C949,$D949,O$1,$E949),AuxFolhas!$A:$E,5,FALSE),"")</f>
        <v>600</v>
      </c>
      <c r="P949">
        <f>IFERROR(VLOOKUP(CONCATENATE($C949,$D949,P$1,$E949),AuxFolhas!$A:$E,5,FALSE),"")</f>
        <v>600</v>
      </c>
      <c r="Q949">
        <f>IFERROR(VLOOKUP(CONCATENATE($C949,$D949,Q$1,$E949),AuxFolhas!$A:$E,5,FALSE),"")</f>
        <v>600</v>
      </c>
      <c r="R949">
        <f>IFERROR(VLOOKUP(CONCATENATE($C949,$D949,R$1,$E949),AuxFolhas!$A:$E,5,FALSE),"")</f>
        <v>600</v>
      </c>
      <c r="S949">
        <f>IFERROR(VLOOKUP(CONCATENATE($C949,$D949,S$1,$E949),AuxFolhas!$A:$E,5,FALSE),"")</f>
        <v>600</v>
      </c>
      <c r="T949">
        <f>IFERROR(VLOOKUP(CONCATENATE($C949,$D949,T$1,$E949),AuxFolhas!$A:$E,5,FALSE),"")</f>
        <v>600</v>
      </c>
      <c r="U949">
        <f t="shared" si="62"/>
        <v>1</v>
      </c>
    </row>
    <row r="950" spans="1:21" hidden="1">
      <c r="A950" t="str">
        <f t="shared" si="63"/>
        <v>34.1-7</v>
      </c>
      <c r="B950">
        <f t="shared" si="64"/>
        <v>7</v>
      </c>
      <c r="C950">
        <v>34</v>
      </c>
      <c r="D950" t="s">
        <v>1719</v>
      </c>
      <c r="E950" t="s">
        <v>1112</v>
      </c>
      <c r="F950" t="s">
        <v>1163</v>
      </c>
      <c r="H950">
        <f t="shared" si="61"/>
        <v>1800</v>
      </c>
      <c r="I950">
        <f>IFERROR(VLOOKUP(CONCATENATE($C950,$D950,I$1,$E950),AuxFolhas!$A:$E,5,FALSE),"")</f>
        <v>600</v>
      </c>
      <c r="J950">
        <f>IFERROR(VLOOKUP(CONCATENATE($C950,$D950,J$1,$E950),AuxFolhas!$A:$E,5,FALSE),"")</f>
        <v>600</v>
      </c>
      <c r="K950">
        <f>IFERROR(VLOOKUP(CONCATENATE($C950,$D950,K$1,$E950),AuxFolhas!$A:$E,5,FALSE),"")</f>
        <v>600</v>
      </c>
      <c r="L950" t="str">
        <f>IFERROR(VLOOKUP(CONCATENATE($C950,$D950,L$1,$E950),AuxFolhas!$A:$E,5,FALSE),"")</f>
        <v/>
      </c>
      <c r="M950" t="str">
        <f>IFERROR(VLOOKUP(CONCATENATE($C950,$D950,M$1,$E950),AuxFolhas!$A:$E,5,FALSE),"")</f>
        <v/>
      </c>
      <c r="N950" t="str">
        <f>IFERROR(VLOOKUP(CONCATENATE($C950,$D950,N$1,$E950),AuxFolhas!$A:$E,5,FALSE),"")</f>
        <v/>
      </c>
      <c r="O950" t="str">
        <f>IFERROR(VLOOKUP(CONCATENATE($C950,$D950,O$1,$E950),AuxFolhas!$A:$E,5,FALSE),"")</f>
        <v/>
      </c>
      <c r="P950" t="str">
        <f>IFERROR(VLOOKUP(CONCATENATE($C950,$D950,P$1,$E950),AuxFolhas!$A:$E,5,FALSE),"")</f>
        <v/>
      </c>
      <c r="Q950" t="str">
        <f>IFERROR(VLOOKUP(CONCATENATE($C950,$D950,Q$1,$E950),AuxFolhas!$A:$E,5,FALSE),"")</f>
        <v/>
      </c>
      <c r="R950" t="str">
        <f>IFERROR(VLOOKUP(CONCATENATE($C950,$D950,R$1,$E950),AuxFolhas!$A:$E,5,FALSE),"")</f>
        <v/>
      </c>
      <c r="S950" t="str">
        <f>IFERROR(VLOOKUP(CONCATENATE($C950,$D950,S$1,$E950),AuxFolhas!$A:$E,5,FALSE),"")</f>
        <v/>
      </c>
      <c r="T950" t="str">
        <f>IFERROR(VLOOKUP(CONCATENATE($C950,$D950,T$1,$E950),AuxFolhas!$A:$E,5,FALSE),"")</f>
        <v/>
      </c>
      <c r="U950">
        <f t="shared" si="62"/>
        <v>1</v>
      </c>
    </row>
    <row r="951" spans="1:21" hidden="1">
      <c r="A951" t="str">
        <f t="shared" si="63"/>
        <v>34.1-8</v>
      </c>
      <c r="B951">
        <f t="shared" si="64"/>
        <v>8</v>
      </c>
      <c r="C951">
        <v>34</v>
      </c>
      <c r="D951" t="s">
        <v>1720</v>
      </c>
      <c r="E951" t="s">
        <v>1112</v>
      </c>
      <c r="F951" t="s">
        <v>1163</v>
      </c>
      <c r="H951">
        <f t="shared" si="61"/>
        <v>7200</v>
      </c>
      <c r="I951">
        <f>IFERROR(VLOOKUP(CONCATENATE($C951,$D951,I$1,$E951),AuxFolhas!$A:$E,5,FALSE),"")</f>
        <v>600</v>
      </c>
      <c r="J951">
        <f>IFERROR(VLOOKUP(CONCATENATE($C951,$D951,J$1,$E951),AuxFolhas!$A:$E,5,FALSE),"")</f>
        <v>600</v>
      </c>
      <c r="K951">
        <f>IFERROR(VLOOKUP(CONCATENATE($C951,$D951,K$1,$E951),AuxFolhas!$A:$E,5,FALSE),"")</f>
        <v>600</v>
      </c>
      <c r="L951">
        <f>IFERROR(VLOOKUP(CONCATENATE($C951,$D951,L$1,$E951),AuxFolhas!$A:$E,5,FALSE),"")</f>
        <v>600</v>
      </c>
      <c r="M951">
        <f>IFERROR(VLOOKUP(CONCATENATE($C951,$D951,M$1,$E951),AuxFolhas!$A:$E,5,FALSE),"")</f>
        <v>600</v>
      </c>
      <c r="N951">
        <f>IFERROR(VLOOKUP(CONCATENATE($C951,$D951,N$1,$E951),AuxFolhas!$A:$E,5,FALSE),"")</f>
        <v>600</v>
      </c>
      <c r="O951">
        <f>IFERROR(VLOOKUP(CONCATENATE($C951,$D951,O$1,$E951),AuxFolhas!$A:$E,5,FALSE),"")</f>
        <v>600</v>
      </c>
      <c r="P951">
        <f>IFERROR(VLOOKUP(CONCATENATE($C951,$D951,P$1,$E951),AuxFolhas!$A:$E,5,FALSE),"")</f>
        <v>600</v>
      </c>
      <c r="Q951">
        <f>IFERROR(VLOOKUP(CONCATENATE($C951,$D951,Q$1,$E951),AuxFolhas!$A:$E,5,FALSE),"")</f>
        <v>600</v>
      </c>
      <c r="R951">
        <f>IFERROR(VLOOKUP(CONCATENATE($C951,$D951,R$1,$E951),AuxFolhas!$A:$E,5,FALSE),"")</f>
        <v>600</v>
      </c>
      <c r="S951">
        <f>IFERROR(VLOOKUP(CONCATENATE($C951,$D951,S$1,$E951),AuxFolhas!$A:$E,5,FALSE),"")</f>
        <v>600</v>
      </c>
      <c r="T951">
        <f>IFERROR(VLOOKUP(CONCATENATE($C951,$D951,T$1,$E951),AuxFolhas!$A:$E,5,FALSE),"")</f>
        <v>600</v>
      </c>
      <c r="U951">
        <f t="shared" si="62"/>
        <v>1</v>
      </c>
    </row>
    <row r="952" spans="1:21" hidden="1">
      <c r="A952" t="str">
        <f t="shared" si="63"/>
        <v>34.1-9</v>
      </c>
      <c r="B952">
        <f t="shared" si="64"/>
        <v>9</v>
      </c>
      <c r="C952">
        <v>34</v>
      </c>
      <c r="D952" t="s">
        <v>1721</v>
      </c>
      <c r="E952" t="s">
        <v>1112</v>
      </c>
      <c r="F952" t="s">
        <v>1163</v>
      </c>
      <c r="H952">
        <f t="shared" si="61"/>
        <v>1800</v>
      </c>
      <c r="I952">
        <f>IFERROR(VLOOKUP(CONCATENATE($C952,$D952,I$1,$E952),AuxFolhas!$A:$E,5,FALSE),"")</f>
        <v>600</v>
      </c>
      <c r="J952">
        <f>IFERROR(VLOOKUP(CONCATENATE($C952,$D952,J$1,$E952),AuxFolhas!$A:$E,5,FALSE),"")</f>
        <v>600</v>
      </c>
      <c r="K952">
        <f>IFERROR(VLOOKUP(CONCATENATE($C952,$D952,K$1,$E952),AuxFolhas!$A:$E,5,FALSE),"")</f>
        <v>600</v>
      </c>
      <c r="L952" t="str">
        <f>IFERROR(VLOOKUP(CONCATENATE($C952,$D952,L$1,$E952),AuxFolhas!$A:$E,5,FALSE),"")</f>
        <v/>
      </c>
      <c r="M952" t="str">
        <f>IFERROR(VLOOKUP(CONCATENATE($C952,$D952,M$1,$E952),AuxFolhas!$A:$E,5,FALSE),"")</f>
        <v/>
      </c>
      <c r="N952" t="str">
        <f>IFERROR(VLOOKUP(CONCATENATE($C952,$D952,N$1,$E952),AuxFolhas!$A:$E,5,FALSE),"")</f>
        <v/>
      </c>
      <c r="O952" t="str">
        <f>IFERROR(VLOOKUP(CONCATENATE($C952,$D952,O$1,$E952),AuxFolhas!$A:$E,5,FALSE),"")</f>
        <v/>
      </c>
      <c r="P952" t="str">
        <f>IFERROR(VLOOKUP(CONCATENATE($C952,$D952,P$1,$E952),AuxFolhas!$A:$E,5,FALSE),"")</f>
        <v/>
      </c>
      <c r="Q952" t="str">
        <f>IFERROR(VLOOKUP(CONCATENATE($C952,$D952,Q$1,$E952),AuxFolhas!$A:$E,5,FALSE),"")</f>
        <v/>
      </c>
      <c r="R952" t="str">
        <f>IFERROR(VLOOKUP(CONCATENATE($C952,$D952,R$1,$E952),AuxFolhas!$A:$E,5,FALSE),"")</f>
        <v/>
      </c>
      <c r="S952" t="str">
        <f>IFERROR(VLOOKUP(CONCATENATE($C952,$D952,S$1,$E952),AuxFolhas!$A:$E,5,FALSE),"")</f>
        <v/>
      </c>
      <c r="T952" t="str">
        <f>IFERROR(VLOOKUP(CONCATENATE($C952,$D952,T$1,$E952),AuxFolhas!$A:$E,5,FALSE),"")</f>
        <v/>
      </c>
      <c r="U952">
        <f t="shared" si="62"/>
        <v>1</v>
      </c>
    </row>
    <row r="953" spans="1:21" hidden="1">
      <c r="A953" t="str">
        <f t="shared" si="63"/>
        <v>34.1-10</v>
      </c>
      <c r="B953">
        <f t="shared" si="64"/>
        <v>10</v>
      </c>
      <c r="C953">
        <v>34</v>
      </c>
      <c r="D953" t="s">
        <v>1722</v>
      </c>
      <c r="E953" t="s">
        <v>1112</v>
      </c>
      <c r="F953" t="s">
        <v>1163</v>
      </c>
      <c r="H953">
        <f t="shared" si="61"/>
        <v>3600</v>
      </c>
      <c r="I953">
        <f>IFERROR(VLOOKUP(CONCATENATE($C953,$D953,I$1,$E953),AuxFolhas!$A:$E,5,FALSE),"")</f>
        <v>600</v>
      </c>
      <c r="J953">
        <f>IFERROR(VLOOKUP(CONCATENATE($C953,$D953,J$1,$E953),AuxFolhas!$A:$E,5,FALSE),"")</f>
        <v>600</v>
      </c>
      <c r="K953">
        <f>IFERROR(VLOOKUP(CONCATENATE($C953,$D953,K$1,$E953),AuxFolhas!$A:$E,5,FALSE),"")</f>
        <v>600</v>
      </c>
      <c r="L953">
        <f>IFERROR(VLOOKUP(CONCATENATE($C953,$D953,L$1,$E953),AuxFolhas!$A:$E,5,FALSE),"")</f>
        <v>600</v>
      </c>
      <c r="M953">
        <f>IFERROR(VLOOKUP(CONCATENATE($C953,$D953,M$1,$E953),AuxFolhas!$A:$E,5,FALSE),"")</f>
        <v>600</v>
      </c>
      <c r="N953">
        <f>IFERROR(VLOOKUP(CONCATENATE($C953,$D953,N$1,$E953),AuxFolhas!$A:$E,5,FALSE),"")</f>
        <v>600</v>
      </c>
      <c r="O953" t="str">
        <f>IFERROR(VLOOKUP(CONCATENATE($C953,$D953,O$1,$E953),AuxFolhas!$A:$E,5,FALSE),"")</f>
        <v/>
      </c>
      <c r="P953" t="str">
        <f>IFERROR(VLOOKUP(CONCATENATE($C953,$D953,P$1,$E953),AuxFolhas!$A:$E,5,FALSE),"")</f>
        <v/>
      </c>
      <c r="Q953" t="str">
        <f>IFERROR(VLOOKUP(CONCATENATE($C953,$D953,Q$1,$E953),AuxFolhas!$A:$E,5,FALSE),"")</f>
        <v/>
      </c>
      <c r="R953" t="str">
        <f>IFERROR(VLOOKUP(CONCATENATE($C953,$D953,R$1,$E953),AuxFolhas!$A:$E,5,FALSE),"")</f>
        <v/>
      </c>
      <c r="S953" t="str">
        <f>IFERROR(VLOOKUP(CONCATENATE($C953,$D953,S$1,$E953),AuxFolhas!$A:$E,5,FALSE),"")</f>
        <v/>
      </c>
      <c r="T953" t="str">
        <f>IFERROR(VLOOKUP(CONCATENATE($C953,$D953,T$1,$E953),AuxFolhas!$A:$E,5,FALSE),"")</f>
        <v/>
      </c>
      <c r="U953">
        <f t="shared" si="62"/>
        <v>1</v>
      </c>
    </row>
    <row r="954" spans="1:21" hidden="1">
      <c r="A954" t="str">
        <f t="shared" si="63"/>
        <v>34.1-11</v>
      </c>
      <c r="B954">
        <f t="shared" si="64"/>
        <v>11</v>
      </c>
      <c r="C954">
        <v>34</v>
      </c>
      <c r="D954" t="s">
        <v>1723</v>
      </c>
      <c r="E954" t="s">
        <v>1112</v>
      </c>
      <c r="F954" t="s">
        <v>1163</v>
      </c>
      <c r="H954">
        <f t="shared" si="61"/>
        <v>7200</v>
      </c>
      <c r="I954">
        <f>IFERROR(VLOOKUP(CONCATENATE($C954,$D954,I$1,$E954),AuxFolhas!$A:$E,5,FALSE),"")</f>
        <v>600</v>
      </c>
      <c r="J954">
        <f>IFERROR(VLOOKUP(CONCATENATE($C954,$D954,J$1,$E954),AuxFolhas!$A:$E,5,FALSE),"")</f>
        <v>600</v>
      </c>
      <c r="K954">
        <f>IFERROR(VLOOKUP(CONCATENATE($C954,$D954,K$1,$E954),AuxFolhas!$A:$E,5,FALSE),"")</f>
        <v>600</v>
      </c>
      <c r="L954">
        <f>IFERROR(VLOOKUP(CONCATENATE($C954,$D954,L$1,$E954),AuxFolhas!$A:$E,5,FALSE),"")</f>
        <v>600</v>
      </c>
      <c r="M954">
        <f>IFERROR(VLOOKUP(CONCATENATE($C954,$D954,M$1,$E954),AuxFolhas!$A:$E,5,FALSE),"")</f>
        <v>600</v>
      </c>
      <c r="N954">
        <f>IFERROR(VLOOKUP(CONCATENATE($C954,$D954,N$1,$E954),AuxFolhas!$A:$E,5,FALSE),"")</f>
        <v>600</v>
      </c>
      <c r="O954">
        <f>IFERROR(VLOOKUP(CONCATENATE($C954,$D954,O$1,$E954),AuxFolhas!$A:$E,5,FALSE),"")</f>
        <v>600</v>
      </c>
      <c r="P954">
        <f>IFERROR(VLOOKUP(CONCATENATE($C954,$D954,P$1,$E954),AuxFolhas!$A:$E,5,FALSE),"")</f>
        <v>600</v>
      </c>
      <c r="Q954">
        <f>IFERROR(VLOOKUP(CONCATENATE($C954,$D954,Q$1,$E954),AuxFolhas!$A:$E,5,FALSE),"")</f>
        <v>600</v>
      </c>
      <c r="R954">
        <f>IFERROR(VLOOKUP(CONCATENATE($C954,$D954,R$1,$E954),AuxFolhas!$A:$E,5,FALSE),"")</f>
        <v>600</v>
      </c>
      <c r="S954">
        <f>IFERROR(VLOOKUP(CONCATENATE($C954,$D954,S$1,$E954),AuxFolhas!$A:$E,5,FALSE),"")</f>
        <v>600</v>
      </c>
      <c r="T954">
        <f>IFERROR(VLOOKUP(CONCATENATE($C954,$D954,T$1,$E954),AuxFolhas!$A:$E,5,FALSE),"")</f>
        <v>600</v>
      </c>
      <c r="U954">
        <f t="shared" si="62"/>
        <v>1</v>
      </c>
    </row>
    <row r="955" spans="1:21" hidden="1">
      <c r="A955" t="str">
        <f t="shared" si="63"/>
        <v>34.1-12</v>
      </c>
      <c r="B955">
        <f t="shared" si="64"/>
        <v>12</v>
      </c>
      <c r="C955">
        <v>34</v>
      </c>
      <c r="D955" t="s">
        <v>1724</v>
      </c>
      <c r="E955" t="s">
        <v>1112</v>
      </c>
      <c r="F955" t="s">
        <v>1163</v>
      </c>
      <c r="H955">
        <f t="shared" si="61"/>
        <v>3600</v>
      </c>
      <c r="I955">
        <f>IFERROR(VLOOKUP(CONCATENATE($C955,$D955,I$1,$E955),AuxFolhas!$A:$E,5,FALSE),"")</f>
        <v>600</v>
      </c>
      <c r="J955">
        <f>IFERROR(VLOOKUP(CONCATENATE($C955,$D955,J$1,$E955),AuxFolhas!$A:$E,5,FALSE),"")</f>
        <v>600</v>
      </c>
      <c r="K955">
        <f>IFERROR(VLOOKUP(CONCATENATE($C955,$D955,K$1,$E955),AuxFolhas!$A:$E,5,FALSE),"")</f>
        <v>600</v>
      </c>
      <c r="L955">
        <f>IFERROR(VLOOKUP(CONCATENATE($C955,$D955,L$1,$E955),AuxFolhas!$A:$E,5,FALSE),"")</f>
        <v>600</v>
      </c>
      <c r="M955">
        <f>IFERROR(VLOOKUP(CONCATENATE($C955,$D955,M$1,$E955),AuxFolhas!$A:$E,5,FALSE),"")</f>
        <v>600</v>
      </c>
      <c r="N955">
        <f>IFERROR(VLOOKUP(CONCATENATE($C955,$D955,N$1,$E955),AuxFolhas!$A:$E,5,FALSE),"")</f>
        <v>600</v>
      </c>
      <c r="O955" t="str">
        <f>IFERROR(VLOOKUP(CONCATENATE($C955,$D955,O$1,$E955),AuxFolhas!$A:$E,5,FALSE),"")</f>
        <v/>
      </c>
      <c r="P955" t="str">
        <f>IFERROR(VLOOKUP(CONCATENATE($C955,$D955,P$1,$E955),AuxFolhas!$A:$E,5,FALSE),"")</f>
        <v/>
      </c>
      <c r="Q955" t="str">
        <f>IFERROR(VLOOKUP(CONCATENATE($C955,$D955,Q$1,$E955),AuxFolhas!$A:$E,5,FALSE),"")</f>
        <v/>
      </c>
      <c r="R955" t="str">
        <f>IFERROR(VLOOKUP(CONCATENATE($C955,$D955,R$1,$E955),AuxFolhas!$A:$E,5,FALSE),"")</f>
        <v/>
      </c>
      <c r="S955" t="str">
        <f>IFERROR(VLOOKUP(CONCATENATE($C955,$D955,S$1,$E955),AuxFolhas!$A:$E,5,FALSE),"")</f>
        <v/>
      </c>
      <c r="T955" t="str">
        <f>IFERROR(VLOOKUP(CONCATENATE($C955,$D955,T$1,$E955),AuxFolhas!$A:$E,5,FALSE),"")</f>
        <v/>
      </c>
      <c r="U955">
        <f t="shared" si="62"/>
        <v>1</v>
      </c>
    </row>
    <row r="956" spans="1:21" hidden="1">
      <c r="A956" t="str">
        <f t="shared" si="63"/>
        <v>34.1-13</v>
      </c>
      <c r="B956">
        <f t="shared" si="64"/>
        <v>13</v>
      </c>
      <c r="C956">
        <v>34</v>
      </c>
      <c r="D956" t="s">
        <v>1725</v>
      </c>
      <c r="E956" t="s">
        <v>1112</v>
      </c>
      <c r="F956" t="s">
        <v>1163</v>
      </c>
      <c r="H956">
        <f t="shared" si="61"/>
        <v>4200</v>
      </c>
      <c r="I956">
        <f>IFERROR(VLOOKUP(CONCATENATE($C956,$D956,I$1,$E956),AuxFolhas!$A:$E,5,FALSE),"")</f>
        <v>600</v>
      </c>
      <c r="J956">
        <f>IFERROR(VLOOKUP(CONCATENATE($C956,$D956,J$1,$E956),AuxFolhas!$A:$E,5,FALSE),"")</f>
        <v>600</v>
      </c>
      <c r="K956">
        <f>IFERROR(VLOOKUP(CONCATENATE($C956,$D956,K$1,$E956),AuxFolhas!$A:$E,5,FALSE),"")</f>
        <v>600</v>
      </c>
      <c r="L956">
        <f>IFERROR(VLOOKUP(CONCATENATE($C956,$D956,L$1,$E956),AuxFolhas!$A:$E,5,FALSE),"")</f>
        <v>600</v>
      </c>
      <c r="M956">
        <f>IFERROR(VLOOKUP(CONCATENATE($C956,$D956,M$1,$E956),AuxFolhas!$A:$E,5,FALSE),"")</f>
        <v>600</v>
      </c>
      <c r="N956">
        <f>IFERROR(VLOOKUP(CONCATENATE($C956,$D956,N$1,$E956),AuxFolhas!$A:$E,5,FALSE),"")</f>
        <v>600</v>
      </c>
      <c r="O956">
        <f>IFERROR(VLOOKUP(CONCATENATE($C956,$D956,O$1,$E956),AuxFolhas!$A:$E,5,FALSE),"")</f>
        <v>600</v>
      </c>
      <c r="P956" t="str">
        <f>IFERROR(VLOOKUP(CONCATENATE($C956,$D956,P$1,$E956),AuxFolhas!$A:$E,5,FALSE),"")</f>
        <v/>
      </c>
      <c r="Q956" t="str">
        <f>IFERROR(VLOOKUP(CONCATENATE($C956,$D956,Q$1,$E956),AuxFolhas!$A:$E,5,FALSE),"")</f>
        <v/>
      </c>
      <c r="R956" t="str">
        <f>IFERROR(VLOOKUP(CONCATENATE($C956,$D956,R$1,$E956),AuxFolhas!$A:$E,5,FALSE),"")</f>
        <v/>
      </c>
      <c r="S956" t="str">
        <f>IFERROR(VLOOKUP(CONCATENATE($C956,$D956,S$1,$E956),AuxFolhas!$A:$E,5,FALSE),"")</f>
        <v/>
      </c>
      <c r="T956" t="str">
        <f>IFERROR(VLOOKUP(CONCATENATE($C956,$D956,T$1,$E956),AuxFolhas!$A:$E,5,FALSE),"")</f>
        <v/>
      </c>
      <c r="U956">
        <f t="shared" si="62"/>
        <v>1</v>
      </c>
    </row>
    <row r="957" spans="1:21" hidden="1">
      <c r="A957" t="str">
        <f t="shared" si="63"/>
        <v>34.1-14</v>
      </c>
      <c r="B957">
        <f t="shared" si="64"/>
        <v>14</v>
      </c>
      <c r="C957">
        <v>34</v>
      </c>
      <c r="D957" t="s">
        <v>2499</v>
      </c>
      <c r="E957" t="s">
        <v>1112</v>
      </c>
      <c r="F957" t="s">
        <v>1163</v>
      </c>
      <c r="H957">
        <f t="shared" si="61"/>
        <v>6600</v>
      </c>
      <c r="I957" t="str">
        <f>IFERROR(VLOOKUP(CONCATENATE($C957,$D957,I$1,$E957),AuxFolhas!$A:$E,5,FALSE),"")</f>
        <v/>
      </c>
      <c r="J957">
        <f>IFERROR(VLOOKUP(CONCATENATE($C957,$D957,J$1,$E957),AuxFolhas!$A:$E,5,FALSE),"")</f>
        <v>600</v>
      </c>
      <c r="K957">
        <f>IFERROR(VLOOKUP(CONCATENATE($C957,$D957,K$1,$E957),AuxFolhas!$A:$E,5,FALSE),"")</f>
        <v>600</v>
      </c>
      <c r="L957">
        <f>IFERROR(VLOOKUP(CONCATENATE($C957,$D957,L$1,$E957),AuxFolhas!$A:$E,5,FALSE),"")</f>
        <v>600</v>
      </c>
      <c r="M957">
        <f>IFERROR(VLOOKUP(CONCATENATE($C957,$D957,M$1,$E957),AuxFolhas!$A:$E,5,FALSE),"")</f>
        <v>600</v>
      </c>
      <c r="N957">
        <f>IFERROR(VLOOKUP(CONCATENATE($C957,$D957,N$1,$E957),AuxFolhas!$A:$E,5,FALSE),"")</f>
        <v>600</v>
      </c>
      <c r="O957">
        <f>IFERROR(VLOOKUP(CONCATENATE($C957,$D957,O$1,$E957),AuxFolhas!$A:$E,5,FALSE),"")</f>
        <v>600</v>
      </c>
      <c r="P957">
        <f>IFERROR(VLOOKUP(CONCATENATE($C957,$D957,P$1,$E957),AuxFolhas!$A:$E,5,FALSE),"")</f>
        <v>600</v>
      </c>
      <c r="Q957">
        <f>IFERROR(VLOOKUP(CONCATENATE($C957,$D957,Q$1,$E957),AuxFolhas!$A:$E,5,FALSE),"")</f>
        <v>600</v>
      </c>
      <c r="R957">
        <f>IFERROR(VLOOKUP(CONCATENATE($C957,$D957,R$1,$E957),AuxFolhas!$A:$E,5,FALSE),"")</f>
        <v>600</v>
      </c>
      <c r="S957">
        <f>IFERROR(VLOOKUP(CONCATENATE($C957,$D957,S$1,$E957),AuxFolhas!$A:$E,5,FALSE),"")</f>
        <v>600</v>
      </c>
      <c r="T957">
        <f>IFERROR(VLOOKUP(CONCATENATE($C957,$D957,T$1,$E957),AuxFolhas!$A:$E,5,FALSE),"")</f>
        <v>600</v>
      </c>
      <c r="U957">
        <f t="shared" si="62"/>
        <v>1</v>
      </c>
    </row>
    <row r="958" spans="1:21" hidden="1">
      <c r="A958" t="str">
        <f t="shared" si="63"/>
        <v>34.1-15</v>
      </c>
      <c r="B958">
        <f t="shared" si="64"/>
        <v>15</v>
      </c>
      <c r="C958">
        <v>34</v>
      </c>
      <c r="D958" t="s">
        <v>1726</v>
      </c>
      <c r="E958" t="s">
        <v>1112</v>
      </c>
      <c r="F958" t="s">
        <v>1163</v>
      </c>
      <c r="H958">
        <f t="shared" si="61"/>
        <v>7200</v>
      </c>
      <c r="I958">
        <f>IFERROR(VLOOKUP(CONCATENATE($C958,$D958,I$1,$E958),AuxFolhas!$A:$E,5,FALSE),"")</f>
        <v>600</v>
      </c>
      <c r="J958">
        <f>IFERROR(VLOOKUP(CONCATENATE($C958,$D958,J$1,$E958),AuxFolhas!$A:$E,5,FALSE),"")</f>
        <v>600</v>
      </c>
      <c r="K958">
        <f>IFERROR(VLOOKUP(CONCATENATE($C958,$D958,K$1,$E958),AuxFolhas!$A:$E,5,FALSE),"")</f>
        <v>600</v>
      </c>
      <c r="L958">
        <f>IFERROR(VLOOKUP(CONCATENATE($C958,$D958,L$1,$E958),AuxFolhas!$A:$E,5,FALSE),"")</f>
        <v>600</v>
      </c>
      <c r="M958">
        <f>IFERROR(VLOOKUP(CONCATENATE($C958,$D958,M$1,$E958),AuxFolhas!$A:$E,5,FALSE),"")</f>
        <v>600</v>
      </c>
      <c r="N958">
        <f>IFERROR(VLOOKUP(CONCATENATE($C958,$D958,N$1,$E958),AuxFolhas!$A:$E,5,FALSE),"")</f>
        <v>600</v>
      </c>
      <c r="O958">
        <f>IFERROR(VLOOKUP(CONCATENATE($C958,$D958,O$1,$E958),AuxFolhas!$A:$E,5,FALSE),"")</f>
        <v>600</v>
      </c>
      <c r="P958">
        <f>IFERROR(VLOOKUP(CONCATENATE($C958,$D958,P$1,$E958),AuxFolhas!$A:$E,5,FALSE),"")</f>
        <v>600</v>
      </c>
      <c r="Q958">
        <f>IFERROR(VLOOKUP(CONCATENATE($C958,$D958,Q$1,$E958),AuxFolhas!$A:$E,5,FALSE),"")</f>
        <v>600</v>
      </c>
      <c r="R958">
        <f>IFERROR(VLOOKUP(CONCATENATE($C958,$D958,R$1,$E958),AuxFolhas!$A:$E,5,FALSE),"")</f>
        <v>600</v>
      </c>
      <c r="S958">
        <f>IFERROR(VLOOKUP(CONCATENATE($C958,$D958,S$1,$E958),AuxFolhas!$A:$E,5,FALSE),"")</f>
        <v>600</v>
      </c>
      <c r="T958">
        <f>IFERROR(VLOOKUP(CONCATENATE($C958,$D958,T$1,$E958),AuxFolhas!$A:$E,5,FALSE),"")</f>
        <v>600</v>
      </c>
      <c r="U958">
        <f t="shared" si="62"/>
        <v>1</v>
      </c>
    </row>
    <row r="959" spans="1:21" hidden="1">
      <c r="A959" t="str">
        <f t="shared" si="63"/>
        <v>34.1-16</v>
      </c>
      <c r="B959">
        <f t="shared" si="64"/>
        <v>16</v>
      </c>
      <c r="C959">
        <v>34</v>
      </c>
      <c r="D959" t="s">
        <v>1727</v>
      </c>
      <c r="E959" t="s">
        <v>1112</v>
      </c>
      <c r="F959" t="s">
        <v>1163</v>
      </c>
      <c r="H959">
        <f t="shared" si="61"/>
        <v>7200</v>
      </c>
      <c r="I959">
        <f>IFERROR(VLOOKUP(CONCATENATE($C959,$D959,I$1,$E959),AuxFolhas!$A:$E,5,FALSE),"")</f>
        <v>600</v>
      </c>
      <c r="J959">
        <f>IFERROR(VLOOKUP(CONCATENATE($C959,$D959,J$1,$E959),AuxFolhas!$A:$E,5,FALSE),"")</f>
        <v>600</v>
      </c>
      <c r="K959">
        <f>IFERROR(VLOOKUP(CONCATENATE($C959,$D959,K$1,$E959),AuxFolhas!$A:$E,5,FALSE),"")</f>
        <v>600</v>
      </c>
      <c r="L959">
        <f>IFERROR(VLOOKUP(CONCATENATE($C959,$D959,L$1,$E959),AuxFolhas!$A:$E,5,FALSE),"")</f>
        <v>600</v>
      </c>
      <c r="M959">
        <f>IFERROR(VLOOKUP(CONCATENATE($C959,$D959,M$1,$E959),AuxFolhas!$A:$E,5,FALSE),"")</f>
        <v>600</v>
      </c>
      <c r="N959">
        <f>IFERROR(VLOOKUP(CONCATENATE($C959,$D959,N$1,$E959),AuxFolhas!$A:$E,5,FALSE),"")</f>
        <v>600</v>
      </c>
      <c r="O959">
        <f>IFERROR(VLOOKUP(CONCATENATE($C959,$D959,O$1,$E959),AuxFolhas!$A:$E,5,FALSE),"")</f>
        <v>600</v>
      </c>
      <c r="P959">
        <f>IFERROR(VLOOKUP(CONCATENATE($C959,$D959,P$1,$E959),AuxFolhas!$A:$E,5,FALSE),"")</f>
        <v>600</v>
      </c>
      <c r="Q959">
        <f>IFERROR(VLOOKUP(CONCATENATE($C959,$D959,Q$1,$E959),AuxFolhas!$A:$E,5,FALSE),"")</f>
        <v>600</v>
      </c>
      <c r="R959">
        <f>IFERROR(VLOOKUP(CONCATENATE($C959,$D959,R$1,$E959),AuxFolhas!$A:$E,5,FALSE),"")</f>
        <v>600</v>
      </c>
      <c r="S959">
        <f>IFERROR(VLOOKUP(CONCATENATE($C959,$D959,S$1,$E959),AuxFolhas!$A:$E,5,FALSE),"")</f>
        <v>600</v>
      </c>
      <c r="T959">
        <f>IFERROR(VLOOKUP(CONCATENATE($C959,$D959,T$1,$E959),AuxFolhas!$A:$E,5,FALSE),"")</f>
        <v>600</v>
      </c>
      <c r="U959">
        <f t="shared" si="62"/>
        <v>1</v>
      </c>
    </row>
    <row r="960" spans="1:21" hidden="1">
      <c r="A960" t="str">
        <f t="shared" si="63"/>
        <v>34.1-17</v>
      </c>
      <c r="B960">
        <f t="shared" si="64"/>
        <v>17</v>
      </c>
      <c r="C960">
        <v>34</v>
      </c>
      <c r="D960" t="s">
        <v>1728</v>
      </c>
      <c r="E960" t="s">
        <v>1114</v>
      </c>
      <c r="F960" t="s">
        <v>1163</v>
      </c>
      <c r="H960">
        <f t="shared" si="61"/>
        <v>26760</v>
      </c>
      <c r="I960">
        <f>IFERROR(VLOOKUP(CONCATENATE($C960,$D960,I$1,$E960),AuxFolhas!$A:$E,5,FALSE),"")</f>
        <v>2230</v>
      </c>
      <c r="J960">
        <f>IFERROR(VLOOKUP(CONCATENATE($C960,$D960,J$1,$E960),AuxFolhas!$A:$E,5,FALSE),"")</f>
        <v>2230</v>
      </c>
      <c r="K960">
        <f>IFERROR(VLOOKUP(CONCATENATE($C960,$D960,K$1,$E960),AuxFolhas!$A:$E,5,FALSE),"")</f>
        <v>2230</v>
      </c>
      <c r="L960">
        <f>IFERROR(VLOOKUP(CONCATENATE($C960,$D960,L$1,$E960),AuxFolhas!$A:$E,5,FALSE),"")</f>
        <v>2230</v>
      </c>
      <c r="M960">
        <f>IFERROR(VLOOKUP(CONCATENATE($C960,$D960,M$1,$E960),AuxFolhas!$A:$E,5,FALSE),"")</f>
        <v>2230</v>
      </c>
      <c r="N960">
        <f>IFERROR(VLOOKUP(CONCATENATE($C960,$D960,N$1,$E960),AuxFolhas!$A:$E,5,FALSE),"")</f>
        <v>2230</v>
      </c>
      <c r="O960">
        <f>IFERROR(VLOOKUP(CONCATENATE($C960,$D960,O$1,$E960),AuxFolhas!$A:$E,5,FALSE),"")</f>
        <v>2230</v>
      </c>
      <c r="P960">
        <f>IFERROR(VLOOKUP(CONCATENATE($C960,$D960,P$1,$E960),AuxFolhas!$A:$E,5,FALSE),"")</f>
        <v>2230</v>
      </c>
      <c r="Q960">
        <f>IFERROR(VLOOKUP(CONCATENATE($C960,$D960,Q$1,$E960),AuxFolhas!$A:$E,5,FALSE),"")</f>
        <v>2230</v>
      </c>
      <c r="R960">
        <f>IFERROR(VLOOKUP(CONCATENATE($C960,$D960,R$1,$E960),AuxFolhas!$A:$E,5,FALSE),"")</f>
        <v>2230</v>
      </c>
      <c r="S960">
        <f>IFERROR(VLOOKUP(CONCATENATE($C960,$D960,S$1,$E960),AuxFolhas!$A:$E,5,FALSE),"")</f>
        <v>2230</v>
      </c>
      <c r="T960">
        <f>IFERROR(VLOOKUP(CONCATENATE($C960,$D960,T$1,$E960),AuxFolhas!$A:$E,5,FALSE),"")</f>
        <v>2230</v>
      </c>
      <c r="U960">
        <f t="shared" si="62"/>
        <v>1</v>
      </c>
    </row>
    <row r="961" spans="1:21" hidden="1">
      <c r="A961" t="str">
        <f t="shared" si="63"/>
        <v>34.1-18</v>
      </c>
      <c r="B961">
        <f t="shared" si="64"/>
        <v>18</v>
      </c>
      <c r="C961">
        <v>34</v>
      </c>
      <c r="D961" t="s">
        <v>2198</v>
      </c>
      <c r="E961" t="s">
        <v>1114</v>
      </c>
      <c r="F961" t="s">
        <v>1163</v>
      </c>
      <c r="H961">
        <f t="shared" si="61"/>
        <v>26760</v>
      </c>
      <c r="I961">
        <f>IFERROR(VLOOKUP(CONCATENATE($C961,$D961,I$1,$E961),AuxFolhas!$A:$E,5,FALSE),"")</f>
        <v>2230</v>
      </c>
      <c r="J961">
        <f>IFERROR(VLOOKUP(CONCATENATE($C961,$D961,J$1,$E961),AuxFolhas!$A:$E,5,FALSE),"")</f>
        <v>2230</v>
      </c>
      <c r="K961">
        <f>IFERROR(VLOOKUP(CONCATENATE($C961,$D961,K$1,$E961),AuxFolhas!$A:$E,5,FALSE),"")</f>
        <v>2230</v>
      </c>
      <c r="L961">
        <f>IFERROR(VLOOKUP(CONCATENATE($C961,$D961,L$1,$E961),AuxFolhas!$A:$E,5,FALSE),"")</f>
        <v>2230</v>
      </c>
      <c r="M961">
        <f>IFERROR(VLOOKUP(CONCATENATE($C961,$D961,M$1,$E961),AuxFolhas!$A:$E,5,FALSE),"")</f>
        <v>2230</v>
      </c>
      <c r="N961">
        <f>IFERROR(VLOOKUP(CONCATENATE($C961,$D961,N$1,$E961),AuxFolhas!$A:$E,5,FALSE),"")</f>
        <v>2230</v>
      </c>
      <c r="O961">
        <f>IFERROR(VLOOKUP(CONCATENATE($C961,$D961,O$1,$E961),AuxFolhas!$A:$E,5,FALSE),"")</f>
        <v>2230</v>
      </c>
      <c r="P961">
        <f>IFERROR(VLOOKUP(CONCATENATE($C961,$D961,P$1,$E961),AuxFolhas!$A:$E,5,FALSE),"")</f>
        <v>2230</v>
      </c>
      <c r="Q961">
        <f>IFERROR(VLOOKUP(CONCATENATE($C961,$D961,Q$1,$E961),AuxFolhas!$A:$E,5,FALSE),"")</f>
        <v>2230</v>
      </c>
      <c r="R961">
        <f>IFERROR(VLOOKUP(CONCATENATE($C961,$D961,R$1,$E961),AuxFolhas!$A:$E,5,FALSE),"")</f>
        <v>2230</v>
      </c>
      <c r="S961">
        <f>IFERROR(VLOOKUP(CONCATENATE($C961,$D961,S$1,$E961),AuxFolhas!$A:$E,5,FALSE),"")</f>
        <v>2230</v>
      </c>
      <c r="T961">
        <f>IFERROR(VLOOKUP(CONCATENATE($C961,$D961,T$1,$E961),AuxFolhas!$A:$E,5,FALSE),"")</f>
        <v>2230</v>
      </c>
      <c r="U961">
        <f t="shared" si="62"/>
        <v>1</v>
      </c>
    </row>
    <row r="962" spans="1:21" hidden="1">
      <c r="A962" t="str">
        <f t="shared" si="63"/>
        <v>34.1-19</v>
      </c>
      <c r="B962">
        <f t="shared" si="64"/>
        <v>19</v>
      </c>
      <c r="C962">
        <v>34</v>
      </c>
      <c r="D962" t="s">
        <v>1729</v>
      </c>
      <c r="E962" t="s">
        <v>1114</v>
      </c>
      <c r="F962" t="s">
        <v>1163</v>
      </c>
      <c r="H962">
        <f t="shared" ref="H962:H1025" si="65">SUM(I962:T962)</f>
        <v>2230</v>
      </c>
      <c r="I962">
        <f>IFERROR(VLOOKUP(CONCATENATE($C962,$D962,I$1,$E962),AuxFolhas!$A:$E,5,FALSE),"")</f>
        <v>2230</v>
      </c>
      <c r="J962" t="str">
        <f>IFERROR(VLOOKUP(CONCATENATE($C962,$D962,J$1,$E962),AuxFolhas!$A:$E,5,FALSE),"")</f>
        <v/>
      </c>
      <c r="K962" t="str">
        <f>IFERROR(VLOOKUP(CONCATENATE($C962,$D962,K$1,$E962),AuxFolhas!$A:$E,5,FALSE),"")</f>
        <v/>
      </c>
      <c r="L962" t="str">
        <f>IFERROR(VLOOKUP(CONCATENATE($C962,$D962,L$1,$E962),AuxFolhas!$A:$E,5,FALSE),"")</f>
        <v/>
      </c>
      <c r="M962" t="str">
        <f>IFERROR(VLOOKUP(CONCATENATE($C962,$D962,M$1,$E962),AuxFolhas!$A:$E,5,FALSE),"")</f>
        <v/>
      </c>
      <c r="N962" t="str">
        <f>IFERROR(VLOOKUP(CONCATENATE($C962,$D962,N$1,$E962),AuxFolhas!$A:$E,5,FALSE),"")</f>
        <v/>
      </c>
      <c r="O962" t="str">
        <f>IFERROR(VLOOKUP(CONCATENATE($C962,$D962,O$1,$E962),AuxFolhas!$A:$E,5,FALSE),"")</f>
        <v/>
      </c>
      <c r="P962" t="str">
        <f>IFERROR(VLOOKUP(CONCATENATE($C962,$D962,P$1,$E962),AuxFolhas!$A:$E,5,FALSE),"")</f>
        <v/>
      </c>
      <c r="Q962" t="str">
        <f>IFERROR(VLOOKUP(CONCATENATE($C962,$D962,Q$1,$E962),AuxFolhas!$A:$E,5,FALSE),"")</f>
        <v/>
      </c>
      <c r="R962" t="str">
        <f>IFERROR(VLOOKUP(CONCATENATE($C962,$D962,R$1,$E962),AuxFolhas!$A:$E,5,FALSE),"")</f>
        <v/>
      </c>
      <c r="S962" t="str">
        <f>IFERROR(VLOOKUP(CONCATENATE($C962,$D962,S$1,$E962),AuxFolhas!$A:$E,5,FALSE),"")</f>
        <v/>
      </c>
      <c r="T962" t="str">
        <f>IFERROR(VLOOKUP(CONCATENATE($C962,$D962,T$1,$E962),AuxFolhas!$A:$E,5,FALSE),"")</f>
        <v/>
      </c>
      <c r="U962">
        <f t="shared" ref="U962:U1025" si="66">COUNTIF($D:$D,D962)</f>
        <v>1</v>
      </c>
    </row>
    <row r="963" spans="1:21" hidden="1">
      <c r="A963" t="str">
        <f t="shared" si="63"/>
        <v>34.1-20</v>
      </c>
      <c r="B963">
        <f t="shared" si="64"/>
        <v>20</v>
      </c>
      <c r="C963">
        <v>34</v>
      </c>
      <c r="D963" t="s">
        <v>1730</v>
      </c>
      <c r="E963" t="s">
        <v>1114</v>
      </c>
      <c r="F963" t="s">
        <v>1163</v>
      </c>
      <c r="H963">
        <f t="shared" si="65"/>
        <v>26760</v>
      </c>
      <c r="I963">
        <f>IFERROR(VLOOKUP(CONCATENATE($C963,$D963,I$1,$E963),AuxFolhas!$A:$E,5,FALSE),"")</f>
        <v>2230</v>
      </c>
      <c r="J963">
        <f>IFERROR(VLOOKUP(CONCATENATE($C963,$D963,J$1,$E963),AuxFolhas!$A:$E,5,FALSE),"")</f>
        <v>2230</v>
      </c>
      <c r="K963">
        <f>IFERROR(VLOOKUP(CONCATENATE($C963,$D963,K$1,$E963),AuxFolhas!$A:$E,5,FALSE),"")</f>
        <v>2230</v>
      </c>
      <c r="L963">
        <f>IFERROR(VLOOKUP(CONCATENATE($C963,$D963,L$1,$E963),AuxFolhas!$A:$E,5,FALSE),"")</f>
        <v>2230</v>
      </c>
      <c r="M963">
        <f>IFERROR(VLOOKUP(CONCATENATE($C963,$D963,M$1,$E963),AuxFolhas!$A:$E,5,FALSE),"")</f>
        <v>2230</v>
      </c>
      <c r="N963">
        <f>IFERROR(VLOOKUP(CONCATENATE($C963,$D963,N$1,$E963),AuxFolhas!$A:$E,5,FALSE),"")</f>
        <v>2230</v>
      </c>
      <c r="O963">
        <f>IFERROR(VLOOKUP(CONCATENATE($C963,$D963,O$1,$E963),AuxFolhas!$A:$E,5,FALSE),"")</f>
        <v>2230</v>
      </c>
      <c r="P963">
        <f>IFERROR(VLOOKUP(CONCATENATE($C963,$D963,P$1,$E963),AuxFolhas!$A:$E,5,FALSE),"")</f>
        <v>2230</v>
      </c>
      <c r="Q963">
        <f>IFERROR(VLOOKUP(CONCATENATE($C963,$D963,Q$1,$E963),AuxFolhas!$A:$E,5,FALSE),"")</f>
        <v>2230</v>
      </c>
      <c r="R963">
        <f>IFERROR(VLOOKUP(CONCATENATE($C963,$D963,R$1,$E963),AuxFolhas!$A:$E,5,FALSE),"")</f>
        <v>2230</v>
      </c>
      <c r="S963">
        <f>IFERROR(VLOOKUP(CONCATENATE($C963,$D963,S$1,$E963),AuxFolhas!$A:$E,5,FALSE),"")</f>
        <v>2230</v>
      </c>
      <c r="T963">
        <f>IFERROR(VLOOKUP(CONCATENATE($C963,$D963,T$1,$E963),AuxFolhas!$A:$E,5,FALSE),"")</f>
        <v>2230</v>
      </c>
      <c r="U963">
        <f t="shared" si="66"/>
        <v>1</v>
      </c>
    </row>
    <row r="964" spans="1:21" hidden="1">
      <c r="A964" t="str">
        <f t="shared" si="63"/>
        <v>34.1-21</v>
      </c>
      <c r="B964">
        <f t="shared" si="64"/>
        <v>21</v>
      </c>
      <c r="C964">
        <v>34</v>
      </c>
      <c r="D964" t="s">
        <v>2199</v>
      </c>
      <c r="E964" t="s">
        <v>1114</v>
      </c>
      <c r="F964" t="s">
        <v>1163</v>
      </c>
      <c r="H964">
        <f t="shared" si="65"/>
        <v>26760</v>
      </c>
      <c r="I964">
        <f>IFERROR(VLOOKUP(CONCATENATE($C964,$D964,I$1,$E964),AuxFolhas!$A:$E,5,FALSE),"")</f>
        <v>2230</v>
      </c>
      <c r="J964">
        <f>IFERROR(VLOOKUP(CONCATENATE($C964,$D964,J$1,$E964),AuxFolhas!$A:$E,5,FALSE),"")</f>
        <v>2230</v>
      </c>
      <c r="K964">
        <f>IFERROR(VLOOKUP(CONCATENATE($C964,$D964,K$1,$E964),AuxFolhas!$A:$E,5,FALSE),"")</f>
        <v>2230</v>
      </c>
      <c r="L964">
        <f>IFERROR(VLOOKUP(CONCATENATE($C964,$D964,L$1,$E964),AuxFolhas!$A:$E,5,FALSE),"")</f>
        <v>2230</v>
      </c>
      <c r="M964">
        <f>IFERROR(VLOOKUP(CONCATENATE($C964,$D964,M$1,$E964),AuxFolhas!$A:$E,5,FALSE),"")</f>
        <v>2230</v>
      </c>
      <c r="N964">
        <f>IFERROR(VLOOKUP(CONCATENATE($C964,$D964,N$1,$E964),AuxFolhas!$A:$E,5,FALSE),"")</f>
        <v>2230</v>
      </c>
      <c r="O964">
        <f>IFERROR(VLOOKUP(CONCATENATE($C964,$D964,O$1,$E964),AuxFolhas!$A:$E,5,FALSE),"")</f>
        <v>2230</v>
      </c>
      <c r="P964">
        <f>IFERROR(VLOOKUP(CONCATENATE($C964,$D964,P$1,$E964),AuxFolhas!$A:$E,5,FALSE),"")</f>
        <v>2230</v>
      </c>
      <c r="Q964">
        <f>IFERROR(VLOOKUP(CONCATENATE($C964,$D964,Q$1,$E964),AuxFolhas!$A:$E,5,FALSE),"")</f>
        <v>2230</v>
      </c>
      <c r="R964">
        <f>IFERROR(VLOOKUP(CONCATENATE($C964,$D964,R$1,$E964),AuxFolhas!$A:$E,5,FALSE),"")</f>
        <v>2230</v>
      </c>
      <c r="S964">
        <f>IFERROR(VLOOKUP(CONCATENATE($C964,$D964,S$1,$E964),AuxFolhas!$A:$E,5,FALSE),"")</f>
        <v>2230</v>
      </c>
      <c r="T964">
        <f>IFERROR(VLOOKUP(CONCATENATE($C964,$D964,T$1,$E964),AuxFolhas!$A:$E,5,FALSE),"")</f>
        <v>2230</v>
      </c>
      <c r="U964">
        <f t="shared" si="66"/>
        <v>1</v>
      </c>
    </row>
    <row r="965" spans="1:21" hidden="1">
      <c r="A965" t="str">
        <f t="shared" si="63"/>
        <v>34.1-22</v>
      </c>
      <c r="B965">
        <f t="shared" si="64"/>
        <v>22</v>
      </c>
      <c r="C965">
        <v>34</v>
      </c>
      <c r="D965" t="s">
        <v>1731</v>
      </c>
      <c r="E965" t="s">
        <v>1114</v>
      </c>
      <c r="F965" t="s">
        <v>1163</v>
      </c>
      <c r="H965">
        <f t="shared" si="65"/>
        <v>26760</v>
      </c>
      <c r="I965">
        <f>IFERROR(VLOOKUP(CONCATENATE($C965,$D965,I$1,$E965),AuxFolhas!$A:$E,5,FALSE),"")</f>
        <v>2230</v>
      </c>
      <c r="J965">
        <f>IFERROR(VLOOKUP(CONCATENATE($C965,$D965,J$1,$E965),AuxFolhas!$A:$E,5,FALSE),"")</f>
        <v>2230</v>
      </c>
      <c r="K965">
        <f>IFERROR(VLOOKUP(CONCATENATE($C965,$D965,K$1,$E965),AuxFolhas!$A:$E,5,FALSE),"")</f>
        <v>2230</v>
      </c>
      <c r="L965">
        <f>IFERROR(VLOOKUP(CONCATENATE($C965,$D965,L$1,$E965),AuxFolhas!$A:$E,5,FALSE),"")</f>
        <v>2230</v>
      </c>
      <c r="M965">
        <f>IFERROR(VLOOKUP(CONCATENATE($C965,$D965,M$1,$E965),AuxFolhas!$A:$E,5,FALSE),"")</f>
        <v>2230</v>
      </c>
      <c r="N965">
        <f>IFERROR(VLOOKUP(CONCATENATE($C965,$D965,N$1,$E965),AuxFolhas!$A:$E,5,FALSE),"")</f>
        <v>2230</v>
      </c>
      <c r="O965">
        <f>IFERROR(VLOOKUP(CONCATENATE($C965,$D965,O$1,$E965),AuxFolhas!$A:$E,5,FALSE),"")</f>
        <v>2230</v>
      </c>
      <c r="P965">
        <f>IFERROR(VLOOKUP(CONCATENATE($C965,$D965,P$1,$E965),AuxFolhas!$A:$E,5,FALSE),"")</f>
        <v>2230</v>
      </c>
      <c r="Q965">
        <f>IFERROR(VLOOKUP(CONCATENATE($C965,$D965,Q$1,$E965),AuxFolhas!$A:$E,5,FALSE),"")</f>
        <v>2230</v>
      </c>
      <c r="R965">
        <f>IFERROR(VLOOKUP(CONCATENATE($C965,$D965,R$1,$E965),AuxFolhas!$A:$E,5,FALSE),"")</f>
        <v>2230</v>
      </c>
      <c r="S965">
        <f>IFERROR(VLOOKUP(CONCATENATE($C965,$D965,S$1,$E965),AuxFolhas!$A:$E,5,FALSE),"")</f>
        <v>2230</v>
      </c>
      <c r="T965">
        <f>IFERROR(VLOOKUP(CONCATENATE($C965,$D965,T$1,$E965),AuxFolhas!$A:$E,5,FALSE),"")</f>
        <v>2230</v>
      </c>
      <c r="U965">
        <f t="shared" si="66"/>
        <v>1</v>
      </c>
    </row>
    <row r="966" spans="1:21" hidden="1">
      <c r="A966" t="str">
        <f t="shared" si="63"/>
        <v>34.1-23</v>
      </c>
      <c r="B966">
        <f t="shared" si="64"/>
        <v>23</v>
      </c>
      <c r="C966">
        <v>34</v>
      </c>
      <c r="D966" t="s">
        <v>1714</v>
      </c>
      <c r="E966" t="s">
        <v>1162</v>
      </c>
      <c r="F966" t="s">
        <v>1163</v>
      </c>
      <c r="H966">
        <f t="shared" si="65"/>
        <v>39360</v>
      </c>
      <c r="I966">
        <f>IFERROR(VLOOKUP(CONCATENATE($C966,$D966,I$1,$E966),AuxFolhas!$A:$E,5,FALSE),"")</f>
        <v>3280</v>
      </c>
      <c r="J966">
        <f>IFERROR(VLOOKUP(CONCATENATE($C966,$D966,J$1,$E966),AuxFolhas!$A:$E,5,FALSE),"")</f>
        <v>3280</v>
      </c>
      <c r="K966">
        <f>IFERROR(VLOOKUP(CONCATENATE($C966,$D966,K$1,$E966),AuxFolhas!$A:$E,5,FALSE),"")</f>
        <v>3280</v>
      </c>
      <c r="L966">
        <f>IFERROR(VLOOKUP(CONCATENATE($C966,$D966,L$1,$E966),AuxFolhas!$A:$E,5,FALSE),"")</f>
        <v>3280</v>
      </c>
      <c r="M966">
        <f>IFERROR(VLOOKUP(CONCATENATE($C966,$D966,M$1,$E966),AuxFolhas!$A:$E,5,FALSE),"")</f>
        <v>3280</v>
      </c>
      <c r="N966">
        <f>IFERROR(VLOOKUP(CONCATENATE($C966,$D966,N$1,$E966),AuxFolhas!$A:$E,5,FALSE),"")</f>
        <v>3280</v>
      </c>
      <c r="O966">
        <f>IFERROR(VLOOKUP(CONCATENATE($C966,$D966,O$1,$E966),AuxFolhas!$A:$E,5,FALSE),"")</f>
        <v>3280</v>
      </c>
      <c r="P966">
        <f>IFERROR(VLOOKUP(CONCATENATE($C966,$D966,P$1,$E966),AuxFolhas!$A:$E,5,FALSE),"")</f>
        <v>3280</v>
      </c>
      <c r="Q966">
        <f>IFERROR(VLOOKUP(CONCATENATE($C966,$D966,Q$1,$E966),AuxFolhas!$A:$E,5,FALSE),"")</f>
        <v>3280</v>
      </c>
      <c r="R966">
        <f>IFERROR(VLOOKUP(CONCATENATE($C966,$D966,R$1,$E966),AuxFolhas!$A:$E,5,FALSE),"")</f>
        <v>3280</v>
      </c>
      <c r="S966">
        <f>IFERROR(VLOOKUP(CONCATENATE($C966,$D966,S$1,$E966),AuxFolhas!$A:$E,5,FALSE),"")</f>
        <v>3280</v>
      </c>
      <c r="T966">
        <f>IFERROR(VLOOKUP(CONCATENATE($C966,$D966,T$1,$E966),AuxFolhas!$A:$E,5,FALSE),"")</f>
        <v>3280</v>
      </c>
      <c r="U966">
        <f t="shared" si="66"/>
        <v>1</v>
      </c>
    </row>
    <row r="967" spans="1:21" hidden="1">
      <c r="A967" t="str">
        <f t="shared" si="63"/>
        <v>34.1-24</v>
      </c>
      <c r="B967">
        <f t="shared" si="64"/>
        <v>24</v>
      </c>
      <c r="C967">
        <v>34</v>
      </c>
      <c r="D967" t="s">
        <v>1732</v>
      </c>
      <c r="E967" t="s">
        <v>1162</v>
      </c>
      <c r="F967" t="s">
        <v>1163</v>
      </c>
      <c r="H967">
        <f t="shared" si="65"/>
        <v>39360</v>
      </c>
      <c r="I967">
        <f>IFERROR(VLOOKUP(CONCATENATE($C967,$D967,I$1,$E967),AuxFolhas!$A:$E,5,FALSE),"")</f>
        <v>3280</v>
      </c>
      <c r="J967">
        <f>IFERROR(VLOOKUP(CONCATENATE($C967,$D967,J$1,$E967),AuxFolhas!$A:$E,5,FALSE),"")</f>
        <v>3280</v>
      </c>
      <c r="K967">
        <f>IFERROR(VLOOKUP(CONCATENATE($C967,$D967,K$1,$E967),AuxFolhas!$A:$E,5,FALSE),"")</f>
        <v>3280</v>
      </c>
      <c r="L967">
        <f>IFERROR(VLOOKUP(CONCATENATE($C967,$D967,L$1,$E967),AuxFolhas!$A:$E,5,FALSE),"")</f>
        <v>3280</v>
      </c>
      <c r="M967">
        <f>IFERROR(VLOOKUP(CONCATENATE($C967,$D967,M$1,$E967),AuxFolhas!$A:$E,5,FALSE),"")</f>
        <v>3280</v>
      </c>
      <c r="N967">
        <f>IFERROR(VLOOKUP(CONCATENATE($C967,$D967,N$1,$E967),AuxFolhas!$A:$E,5,FALSE),"")</f>
        <v>3280</v>
      </c>
      <c r="O967">
        <f>IFERROR(VLOOKUP(CONCATENATE($C967,$D967,O$1,$E967),AuxFolhas!$A:$E,5,FALSE),"")</f>
        <v>3280</v>
      </c>
      <c r="P967">
        <f>IFERROR(VLOOKUP(CONCATENATE($C967,$D967,P$1,$E967),AuxFolhas!$A:$E,5,FALSE),"")</f>
        <v>3280</v>
      </c>
      <c r="Q967">
        <f>IFERROR(VLOOKUP(CONCATENATE($C967,$D967,Q$1,$E967),AuxFolhas!$A:$E,5,FALSE),"")</f>
        <v>3280</v>
      </c>
      <c r="R967">
        <f>IFERROR(VLOOKUP(CONCATENATE($C967,$D967,R$1,$E967),AuxFolhas!$A:$E,5,FALSE),"")</f>
        <v>3280</v>
      </c>
      <c r="S967">
        <f>IFERROR(VLOOKUP(CONCATENATE($C967,$D967,S$1,$E967),AuxFolhas!$A:$E,5,FALSE),"")</f>
        <v>3280</v>
      </c>
      <c r="T967">
        <f>IFERROR(VLOOKUP(CONCATENATE($C967,$D967,T$1,$E967),AuxFolhas!$A:$E,5,FALSE),"")</f>
        <v>3280</v>
      </c>
      <c r="U967">
        <f t="shared" si="66"/>
        <v>1</v>
      </c>
    </row>
    <row r="968" spans="1:21" hidden="1">
      <c r="A968" t="str">
        <f t="shared" si="63"/>
        <v>34.1-25</v>
      </c>
      <c r="B968">
        <f t="shared" si="64"/>
        <v>25</v>
      </c>
      <c r="C968">
        <v>34</v>
      </c>
      <c r="D968" t="s">
        <v>1715</v>
      </c>
      <c r="E968" t="s">
        <v>1162</v>
      </c>
      <c r="F968" t="s">
        <v>1163</v>
      </c>
      <c r="H968">
        <f t="shared" si="65"/>
        <v>39360</v>
      </c>
      <c r="I968">
        <f>IFERROR(VLOOKUP(CONCATENATE($C968,$D968,I$1,$E968),AuxFolhas!$A:$E,5,FALSE),"")</f>
        <v>3280</v>
      </c>
      <c r="J968">
        <f>IFERROR(VLOOKUP(CONCATENATE($C968,$D968,J$1,$E968),AuxFolhas!$A:$E,5,FALSE),"")</f>
        <v>3280</v>
      </c>
      <c r="K968">
        <f>IFERROR(VLOOKUP(CONCATENATE($C968,$D968,K$1,$E968),AuxFolhas!$A:$E,5,FALSE),"")</f>
        <v>3280</v>
      </c>
      <c r="L968">
        <f>IFERROR(VLOOKUP(CONCATENATE($C968,$D968,L$1,$E968),AuxFolhas!$A:$E,5,FALSE),"")</f>
        <v>3280</v>
      </c>
      <c r="M968">
        <f>IFERROR(VLOOKUP(CONCATENATE($C968,$D968,M$1,$E968),AuxFolhas!$A:$E,5,FALSE),"")</f>
        <v>3280</v>
      </c>
      <c r="N968">
        <f>IFERROR(VLOOKUP(CONCATENATE($C968,$D968,N$1,$E968),AuxFolhas!$A:$E,5,FALSE),"")</f>
        <v>3280</v>
      </c>
      <c r="O968">
        <f>IFERROR(VLOOKUP(CONCATENATE($C968,$D968,O$1,$E968),AuxFolhas!$A:$E,5,FALSE),"")</f>
        <v>3280</v>
      </c>
      <c r="P968">
        <f>IFERROR(VLOOKUP(CONCATENATE($C968,$D968,P$1,$E968),AuxFolhas!$A:$E,5,FALSE),"")</f>
        <v>3280</v>
      </c>
      <c r="Q968">
        <f>IFERROR(VLOOKUP(CONCATENATE($C968,$D968,Q$1,$E968),AuxFolhas!$A:$E,5,FALSE),"")</f>
        <v>3280</v>
      </c>
      <c r="R968">
        <f>IFERROR(VLOOKUP(CONCATENATE($C968,$D968,R$1,$E968),AuxFolhas!$A:$E,5,FALSE),"")</f>
        <v>3280</v>
      </c>
      <c r="S968">
        <f>IFERROR(VLOOKUP(CONCATENATE($C968,$D968,S$1,$E968),AuxFolhas!$A:$E,5,FALSE),"")</f>
        <v>3280</v>
      </c>
      <c r="T968">
        <f>IFERROR(VLOOKUP(CONCATENATE($C968,$D968,T$1,$E968),AuxFolhas!$A:$E,5,FALSE),"")</f>
        <v>3280</v>
      </c>
      <c r="U968">
        <f t="shared" si="66"/>
        <v>1</v>
      </c>
    </row>
    <row r="969" spans="1:21" hidden="1">
      <c r="A969" t="str">
        <f t="shared" si="63"/>
        <v>34.1-26</v>
      </c>
      <c r="B969">
        <f t="shared" si="64"/>
        <v>26</v>
      </c>
      <c r="C969">
        <v>34</v>
      </c>
      <c r="D969" t="s">
        <v>1733</v>
      </c>
      <c r="E969" t="s">
        <v>1165</v>
      </c>
      <c r="F969" t="s">
        <v>1163</v>
      </c>
      <c r="H969">
        <f t="shared" si="65"/>
        <v>18330</v>
      </c>
      <c r="I969">
        <f>IFERROR(VLOOKUP(CONCATENATE($C969,$D969,I$1,$E969),AuxFolhas!$A:$E,5,FALSE),"")</f>
        <v>6110</v>
      </c>
      <c r="J969">
        <f>IFERROR(VLOOKUP(CONCATENATE($C969,$D969,J$1,$E969),AuxFolhas!$A:$E,5,FALSE),"")</f>
        <v>6110</v>
      </c>
      <c r="K969">
        <f>IFERROR(VLOOKUP(CONCATENATE($C969,$D969,K$1,$E969),AuxFolhas!$A:$E,5,FALSE),"")</f>
        <v>6110</v>
      </c>
      <c r="L969" t="str">
        <f>IFERROR(VLOOKUP(CONCATENATE($C969,$D969,L$1,$E969),AuxFolhas!$A:$E,5,FALSE),"")</f>
        <v/>
      </c>
      <c r="M969" t="str">
        <f>IFERROR(VLOOKUP(CONCATENATE($C969,$D969,M$1,$E969),AuxFolhas!$A:$E,5,FALSE),"")</f>
        <v/>
      </c>
      <c r="N969" t="str">
        <f>IFERROR(VLOOKUP(CONCATENATE($C969,$D969,N$1,$E969),AuxFolhas!$A:$E,5,FALSE),"")</f>
        <v/>
      </c>
      <c r="O969" t="str">
        <f>IFERROR(VLOOKUP(CONCATENATE($C969,$D969,O$1,$E969),AuxFolhas!$A:$E,5,FALSE),"")</f>
        <v/>
      </c>
      <c r="P969" t="str">
        <f>IFERROR(VLOOKUP(CONCATENATE($C969,$D969,P$1,$E969),AuxFolhas!$A:$E,5,FALSE),"")</f>
        <v/>
      </c>
      <c r="Q969" t="str">
        <f>IFERROR(VLOOKUP(CONCATENATE($C969,$D969,Q$1,$E969),AuxFolhas!$A:$E,5,FALSE),"")</f>
        <v/>
      </c>
      <c r="R969" t="str">
        <f>IFERROR(VLOOKUP(CONCATENATE($C969,$D969,R$1,$E969),AuxFolhas!$A:$E,5,FALSE),"")</f>
        <v/>
      </c>
      <c r="S969" t="str">
        <f>IFERROR(VLOOKUP(CONCATENATE($C969,$D969,S$1,$E969),AuxFolhas!$A:$E,5,FALSE),"")</f>
        <v/>
      </c>
      <c r="T969" t="str">
        <f>IFERROR(VLOOKUP(CONCATENATE($C969,$D969,T$1,$E969),AuxFolhas!$A:$E,5,FALSE),"")</f>
        <v/>
      </c>
      <c r="U969">
        <f t="shared" si="66"/>
        <v>1</v>
      </c>
    </row>
    <row r="970" spans="1:21" hidden="1">
      <c r="A970" t="str">
        <f t="shared" si="63"/>
        <v>34.1-27</v>
      </c>
      <c r="B970">
        <f t="shared" si="64"/>
        <v>27</v>
      </c>
      <c r="C970">
        <v>34</v>
      </c>
      <c r="D970" t="s">
        <v>2500</v>
      </c>
      <c r="E970" t="s">
        <v>1165</v>
      </c>
      <c r="F970" t="s">
        <v>1163</v>
      </c>
      <c r="H970">
        <f t="shared" si="65"/>
        <v>48880</v>
      </c>
      <c r="I970" t="str">
        <f>IFERROR(VLOOKUP(CONCATENATE($C970,$D970,I$1,$E970),AuxFolhas!$A:$E,5,FALSE),"")</f>
        <v/>
      </c>
      <c r="J970" t="str">
        <f>IFERROR(VLOOKUP(CONCATENATE($C970,$D970,J$1,$E970),AuxFolhas!$A:$E,5,FALSE),"")</f>
        <v/>
      </c>
      <c r="K970" t="str">
        <f>IFERROR(VLOOKUP(CONCATENATE($C970,$D970,K$1,$E970),AuxFolhas!$A:$E,5,FALSE),"")</f>
        <v/>
      </c>
      <c r="L970" t="str">
        <f>IFERROR(VLOOKUP(CONCATENATE($C970,$D970,L$1,$E970),AuxFolhas!$A:$E,5,FALSE),"")</f>
        <v/>
      </c>
      <c r="M970">
        <f>IFERROR(VLOOKUP(CONCATENATE($C970,$D970,M$1,$E970),AuxFolhas!$A:$E,5,FALSE),"")</f>
        <v>6110</v>
      </c>
      <c r="N970">
        <f>IFERROR(VLOOKUP(CONCATENATE($C970,$D970,N$1,$E970),AuxFolhas!$A:$E,5,FALSE),"")</f>
        <v>6110</v>
      </c>
      <c r="O970">
        <f>IFERROR(VLOOKUP(CONCATENATE($C970,$D970,O$1,$E970),AuxFolhas!$A:$E,5,FALSE),"")</f>
        <v>6110</v>
      </c>
      <c r="P970">
        <f>IFERROR(VLOOKUP(CONCATENATE($C970,$D970,P$1,$E970),AuxFolhas!$A:$E,5,FALSE),"")</f>
        <v>6110</v>
      </c>
      <c r="Q970">
        <f>IFERROR(VLOOKUP(CONCATENATE($C970,$D970,Q$1,$E970),AuxFolhas!$A:$E,5,FALSE),"")</f>
        <v>6110</v>
      </c>
      <c r="R970">
        <f>IFERROR(VLOOKUP(CONCATENATE($C970,$D970,R$1,$E970),AuxFolhas!$A:$E,5,FALSE),"")</f>
        <v>6110</v>
      </c>
      <c r="S970">
        <f>IFERROR(VLOOKUP(CONCATENATE($C970,$D970,S$1,$E970),AuxFolhas!$A:$E,5,FALSE),"")</f>
        <v>6110</v>
      </c>
      <c r="T970">
        <f>IFERROR(VLOOKUP(CONCATENATE($C970,$D970,T$1,$E970),AuxFolhas!$A:$E,5,FALSE),"")</f>
        <v>6110</v>
      </c>
      <c r="U970">
        <f t="shared" si="66"/>
        <v>1</v>
      </c>
    </row>
    <row r="971" spans="1:21" hidden="1">
      <c r="A971" t="str">
        <f t="shared" si="63"/>
        <v>34.1-28</v>
      </c>
      <c r="B971">
        <f t="shared" si="64"/>
        <v>28</v>
      </c>
      <c r="C971">
        <v>34</v>
      </c>
      <c r="D971" t="s">
        <v>1712</v>
      </c>
      <c r="E971" t="s">
        <v>1117</v>
      </c>
      <c r="F971" t="s">
        <v>1159</v>
      </c>
      <c r="H971">
        <f t="shared" si="65"/>
        <v>9840</v>
      </c>
      <c r="I971">
        <f>IFERROR(VLOOKUP(CONCATENATE($C971,$D971,I$1,$E971),AuxFolhas!$A:$E,5,FALSE),"")</f>
        <v>820</v>
      </c>
      <c r="J971">
        <f>IFERROR(VLOOKUP(CONCATENATE($C971,$D971,J$1,$E971),AuxFolhas!$A:$E,5,FALSE),"")</f>
        <v>820</v>
      </c>
      <c r="K971">
        <f>IFERROR(VLOOKUP(CONCATENATE($C971,$D971,K$1,$E971),AuxFolhas!$A:$E,5,FALSE),"")</f>
        <v>820</v>
      </c>
      <c r="L971">
        <f>IFERROR(VLOOKUP(CONCATENATE($C971,$D971,L$1,$E971),AuxFolhas!$A:$E,5,FALSE),"")</f>
        <v>820</v>
      </c>
      <c r="M971">
        <f>IFERROR(VLOOKUP(CONCATENATE($C971,$D971,M$1,$E971),AuxFolhas!$A:$E,5,FALSE),"")</f>
        <v>820</v>
      </c>
      <c r="N971">
        <f>IFERROR(VLOOKUP(CONCATENATE($C971,$D971,N$1,$E971),AuxFolhas!$A:$E,5,FALSE),"")</f>
        <v>820</v>
      </c>
      <c r="O971">
        <f>IFERROR(VLOOKUP(CONCATENATE($C971,$D971,O$1,$E971),AuxFolhas!$A:$E,5,FALSE),"")</f>
        <v>820</v>
      </c>
      <c r="P971">
        <f>IFERROR(VLOOKUP(CONCATENATE($C971,$D971,P$1,$E971),AuxFolhas!$A:$E,5,FALSE),"")</f>
        <v>820</v>
      </c>
      <c r="Q971">
        <f>IFERROR(VLOOKUP(CONCATENATE($C971,$D971,Q$1,$E971),AuxFolhas!$A:$E,5,FALSE),"")</f>
        <v>820</v>
      </c>
      <c r="R971">
        <f>IFERROR(VLOOKUP(CONCATENATE($C971,$D971,R$1,$E971),AuxFolhas!$A:$E,5,FALSE),"")</f>
        <v>820</v>
      </c>
      <c r="S971">
        <f>IFERROR(VLOOKUP(CONCATENATE($C971,$D971,S$1,$E971),AuxFolhas!$A:$E,5,FALSE),"")</f>
        <v>820</v>
      </c>
      <c r="T971">
        <f>IFERROR(VLOOKUP(CONCATENATE($C971,$D971,T$1,$E971),AuxFolhas!$A:$E,5,FALSE),"")</f>
        <v>820</v>
      </c>
      <c r="U971">
        <f t="shared" si="66"/>
        <v>1</v>
      </c>
    </row>
    <row r="972" spans="1:21" hidden="1">
      <c r="A972" t="str">
        <f t="shared" si="63"/>
        <v>34.1-29</v>
      </c>
      <c r="B972">
        <f t="shared" si="64"/>
        <v>29</v>
      </c>
      <c r="C972">
        <v>34</v>
      </c>
      <c r="D972" t="s">
        <v>1734</v>
      </c>
      <c r="E972" t="s">
        <v>1115</v>
      </c>
      <c r="F972" t="s">
        <v>1159</v>
      </c>
      <c r="H972">
        <f t="shared" si="65"/>
        <v>93000</v>
      </c>
      <c r="I972">
        <f>IFERROR(VLOOKUP(CONCATENATE($C972,$D972,I$1,$E972),AuxFolhas!$A:$E,5,FALSE),"")</f>
        <v>7750</v>
      </c>
      <c r="J972">
        <f>IFERROR(VLOOKUP(CONCATENATE($C972,$D972,J$1,$E972),AuxFolhas!$A:$E,5,FALSE),"")</f>
        <v>7750</v>
      </c>
      <c r="K972">
        <f>IFERROR(VLOOKUP(CONCATENATE($C972,$D972,K$1,$E972),AuxFolhas!$A:$E,5,FALSE),"")</f>
        <v>7750</v>
      </c>
      <c r="L972">
        <f>IFERROR(VLOOKUP(CONCATENATE($C972,$D972,L$1,$E972),AuxFolhas!$A:$E,5,FALSE),"")</f>
        <v>7750</v>
      </c>
      <c r="M972">
        <f>IFERROR(VLOOKUP(CONCATENATE($C972,$D972,M$1,$E972),AuxFolhas!$A:$E,5,FALSE),"")</f>
        <v>7750</v>
      </c>
      <c r="N972">
        <f>IFERROR(VLOOKUP(CONCATENATE($C972,$D972,N$1,$E972),AuxFolhas!$A:$E,5,FALSE),"")</f>
        <v>7750</v>
      </c>
      <c r="O972">
        <f>IFERROR(VLOOKUP(CONCATENATE($C972,$D972,O$1,$E972),AuxFolhas!$A:$E,5,FALSE),"")</f>
        <v>7750</v>
      </c>
      <c r="P972">
        <f>IFERROR(VLOOKUP(CONCATENATE($C972,$D972,P$1,$E972),AuxFolhas!$A:$E,5,FALSE),"")</f>
        <v>7750</v>
      </c>
      <c r="Q972">
        <f>IFERROR(VLOOKUP(CONCATENATE($C972,$D972,Q$1,$E972),AuxFolhas!$A:$E,5,FALSE),"")</f>
        <v>7750</v>
      </c>
      <c r="R972">
        <f>IFERROR(VLOOKUP(CONCATENATE($C972,$D972,R$1,$E972),AuxFolhas!$A:$E,5,FALSE),"")</f>
        <v>7750</v>
      </c>
      <c r="S972">
        <f>IFERROR(VLOOKUP(CONCATENATE($C972,$D972,S$1,$E972),AuxFolhas!$A:$E,5,FALSE),"")</f>
        <v>7750</v>
      </c>
      <c r="T972">
        <f>IFERROR(VLOOKUP(CONCATENATE($C972,$D972,T$1,$E972),AuxFolhas!$A:$E,5,FALSE),"")</f>
        <v>7750</v>
      </c>
      <c r="U972">
        <f t="shared" si="66"/>
        <v>1</v>
      </c>
    </row>
    <row r="973" spans="1:21" hidden="1">
      <c r="A973" t="str">
        <f t="shared" si="63"/>
        <v>34.1-30</v>
      </c>
      <c r="B973">
        <f t="shared" si="64"/>
        <v>30</v>
      </c>
      <c r="C973">
        <v>34</v>
      </c>
      <c r="D973" t="s">
        <v>1713</v>
      </c>
      <c r="E973" t="s">
        <v>1113</v>
      </c>
      <c r="F973" t="s">
        <v>1159</v>
      </c>
      <c r="H973">
        <f t="shared" si="65"/>
        <v>16800</v>
      </c>
      <c r="I973">
        <f>IFERROR(VLOOKUP(CONCATENATE($C973,$D973,I$1,$E973),AuxFolhas!$A:$E,5,FALSE),"")</f>
        <v>2800</v>
      </c>
      <c r="J973">
        <f>IFERROR(VLOOKUP(CONCATENATE($C973,$D973,J$1,$E973),AuxFolhas!$A:$E,5,FALSE),"")</f>
        <v>2800</v>
      </c>
      <c r="K973">
        <f>IFERROR(VLOOKUP(CONCATENATE($C973,$D973,K$1,$E973),AuxFolhas!$A:$E,5,FALSE),"")</f>
        <v>2800</v>
      </c>
      <c r="L973">
        <f>IFERROR(VLOOKUP(CONCATENATE($C973,$D973,L$1,$E973),AuxFolhas!$A:$E,5,FALSE),"")</f>
        <v>2800</v>
      </c>
      <c r="M973">
        <f>IFERROR(VLOOKUP(CONCATENATE($C973,$D973,M$1,$E973),AuxFolhas!$A:$E,5,FALSE),"")</f>
        <v>2800</v>
      </c>
      <c r="N973">
        <f>IFERROR(VLOOKUP(CONCATENATE($C973,$D973,N$1,$E973),AuxFolhas!$A:$E,5,FALSE),"")</f>
        <v>2800</v>
      </c>
      <c r="O973" t="str">
        <f>IFERROR(VLOOKUP(CONCATENATE($C973,$D973,O$1,$E973),AuxFolhas!$A:$E,5,FALSE),"")</f>
        <v/>
      </c>
      <c r="P973" t="str">
        <f>IFERROR(VLOOKUP(CONCATENATE($C973,$D973,P$1,$E973),AuxFolhas!$A:$E,5,FALSE),"")</f>
        <v/>
      </c>
      <c r="Q973" t="str">
        <f>IFERROR(VLOOKUP(CONCATENATE($C973,$D973,Q$1,$E973),AuxFolhas!$A:$E,5,FALSE),"")</f>
        <v/>
      </c>
      <c r="R973" t="str">
        <f>IFERROR(VLOOKUP(CONCATENATE($C973,$D973,R$1,$E973),AuxFolhas!$A:$E,5,FALSE),"")</f>
        <v/>
      </c>
      <c r="S973" t="str">
        <f>IFERROR(VLOOKUP(CONCATENATE($C973,$D973,S$1,$E973),AuxFolhas!$A:$E,5,FALSE),"")</f>
        <v/>
      </c>
      <c r="T973" t="str">
        <f>IFERROR(VLOOKUP(CONCATENATE($C973,$D973,T$1,$E973),AuxFolhas!$A:$E,5,FALSE),"")</f>
        <v/>
      </c>
      <c r="U973">
        <f t="shared" si="66"/>
        <v>1</v>
      </c>
    </row>
    <row r="974" spans="1:21">
      <c r="A974" t="str">
        <f t="shared" si="63"/>
        <v>34.1-31</v>
      </c>
      <c r="B974">
        <f t="shared" si="64"/>
        <v>31</v>
      </c>
      <c r="C974">
        <v>34</v>
      </c>
      <c r="D974" t="s">
        <v>2784</v>
      </c>
      <c r="E974" t="s">
        <v>1113</v>
      </c>
      <c r="F974" t="s">
        <v>1159</v>
      </c>
      <c r="H974">
        <f t="shared" si="65"/>
        <v>16800</v>
      </c>
      <c r="I974" t="str">
        <f>IFERROR(VLOOKUP(CONCATENATE($C974,$D974,I$1,$E974),AuxFolhas!$A:$E,5,FALSE),"")</f>
        <v/>
      </c>
      <c r="J974" t="str">
        <f>IFERROR(VLOOKUP(CONCATENATE($C974,$D974,J$1,$E974),AuxFolhas!$A:$E,5,FALSE),"")</f>
        <v/>
      </c>
      <c r="K974" t="str">
        <f>IFERROR(VLOOKUP(CONCATENATE($C974,$D974,K$1,$E974),AuxFolhas!$A:$E,5,FALSE),"")</f>
        <v/>
      </c>
      <c r="L974" t="str">
        <f>IFERROR(VLOOKUP(CONCATENATE($C974,$D974,L$1,$E974),AuxFolhas!$A:$E,5,FALSE),"")</f>
        <v/>
      </c>
      <c r="M974" t="str">
        <f>IFERROR(VLOOKUP(CONCATENATE($C974,$D974,M$1,$E974),AuxFolhas!$A:$E,5,FALSE),"")</f>
        <v/>
      </c>
      <c r="N974" t="str">
        <f>IFERROR(VLOOKUP(CONCATENATE($C974,$D974,N$1,$E974),AuxFolhas!$A:$E,5,FALSE),"")</f>
        <v/>
      </c>
      <c r="O974">
        <f>IFERROR(VLOOKUP(CONCATENATE($C974,$D974,O$1,$E974),AuxFolhas!$A:$E,5,FALSE),"")</f>
        <v>2800</v>
      </c>
      <c r="P974">
        <f>IFERROR(VLOOKUP(CONCATENATE($C974,$D974,P$1,$E974),AuxFolhas!$A:$E,5,FALSE),"")</f>
        <v>2800</v>
      </c>
      <c r="Q974">
        <f>IFERROR(VLOOKUP(CONCATENATE($C974,$D974,Q$1,$E974),AuxFolhas!$A:$E,5,FALSE),"")</f>
        <v>2800</v>
      </c>
      <c r="R974">
        <f>IFERROR(VLOOKUP(CONCATENATE($C974,$D974,R$1,$E974),AuxFolhas!$A:$E,5,FALSE),"")</f>
        <v>2800</v>
      </c>
      <c r="S974">
        <f>IFERROR(VLOOKUP(CONCATENATE($C974,$D974,S$1,$E974),AuxFolhas!$A:$E,5,FALSE),"")</f>
        <v>2800</v>
      </c>
      <c r="T974">
        <f>IFERROR(VLOOKUP(CONCATENATE($C974,$D974,T$1,$E974),AuxFolhas!$A:$E,5,FALSE),"")</f>
        <v>2800</v>
      </c>
      <c r="U974">
        <f t="shared" si="66"/>
        <v>1</v>
      </c>
    </row>
    <row r="975" spans="1:21" hidden="1">
      <c r="A975" t="str">
        <f t="shared" si="63"/>
        <v>35.1-1</v>
      </c>
      <c r="B975">
        <f t="shared" si="64"/>
        <v>1</v>
      </c>
      <c r="C975">
        <v>35</v>
      </c>
      <c r="D975" t="s">
        <v>1738</v>
      </c>
      <c r="E975" t="s">
        <v>1112</v>
      </c>
      <c r="F975" t="s">
        <v>1163</v>
      </c>
      <c r="H975">
        <f t="shared" si="65"/>
        <v>2400</v>
      </c>
      <c r="I975">
        <f>IFERROR(VLOOKUP(CONCATENATE($C975,$D975,I$1,$E975),AuxFolhas!$A:$E,5,FALSE),"")</f>
        <v>600</v>
      </c>
      <c r="J975">
        <f>IFERROR(VLOOKUP(CONCATENATE($C975,$D975,J$1,$E975),AuxFolhas!$A:$E,5,FALSE),"")</f>
        <v>600</v>
      </c>
      <c r="K975">
        <f>IFERROR(VLOOKUP(CONCATENATE($C975,$D975,K$1,$E975),AuxFolhas!$A:$E,5,FALSE),"")</f>
        <v>600</v>
      </c>
      <c r="L975">
        <f>IFERROR(VLOOKUP(CONCATENATE($C975,$D975,L$1,$E975),AuxFolhas!$A:$E,5,FALSE),"")</f>
        <v>600</v>
      </c>
      <c r="M975" t="str">
        <f>IFERROR(VLOOKUP(CONCATENATE($C975,$D975,M$1,$E975),AuxFolhas!$A:$E,5,FALSE),"")</f>
        <v/>
      </c>
      <c r="N975" t="str">
        <f>IFERROR(VLOOKUP(CONCATENATE($C975,$D975,N$1,$E975),AuxFolhas!$A:$E,5,FALSE),"")</f>
        <v/>
      </c>
      <c r="O975" t="str">
        <f>IFERROR(VLOOKUP(CONCATENATE($C975,$D975,O$1,$E975),AuxFolhas!$A:$E,5,FALSE),"")</f>
        <v/>
      </c>
      <c r="P975" t="str">
        <f>IFERROR(VLOOKUP(CONCATENATE($C975,$D975,P$1,$E975),AuxFolhas!$A:$E,5,FALSE),"")</f>
        <v/>
      </c>
      <c r="Q975" t="str">
        <f>IFERROR(VLOOKUP(CONCATENATE($C975,$D975,Q$1,$E975),AuxFolhas!$A:$E,5,FALSE),"")</f>
        <v/>
      </c>
      <c r="R975" t="str">
        <f>IFERROR(VLOOKUP(CONCATENATE($C975,$D975,R$1,$E975),AuxFolhas!$A:$E,5,FALSE),"")</f>
        <v/>
      </c>
      <c r="S975" t="str">
        <f>IFERROR(VLOOKUP(CONCATENATE($C975,$D975,S$1,$E975),AuxFolhas!$A:$E,5,FALSE),"")</f>
        <v/>
      </c>
      <c r="T975" t="str">
        <f>IFERROR(VLOOKUP(CONCATENATE($C975,$D975,T$1,$E975),AuxFolhas!$A:$E,5,FALSE),"")</f>
        <v/>
      </c>
      <c r="U975">
        <f t="shared" si="66"/>
        <v>1</v>
      </c>
    </row>
    <row r="976" spans="1:21" hidden="1">
      <c r="A976" t="str">
        <f t="shared" si="63"/>
        <v>35.1-2</v>
      </c>
      <c r="B976">
        <f t="shared" si="64"/>
        <v>2</v>
      </c>
      <c r="C976">
        <v>35</v>
      </c>
      <c r="D976" t="s">
        <v>2501</v>
      </c>
      <c r="E976" t="s">
        <v>1112</v>
      </c>
      <c r="F976" t="s">
        <v>1163</v>
      </c>
      <c r="H976">
        <f t="shared" si="65"/>
        <v>5400</v>
      </c>
      <c r="I976" t="str">
        <f>IFERROR(VLOOKUP(CONCATENATE($C976,$D976,I$1,$E976),AuxFolhas!$A:$E,5,FALSE),"")</f>
        <v/>
      </c>
      <c r="J976" t="str">
        <f>IFERROR(VLOOKUP(CONCATENATE($C976,$D976,J$1,$E976),AuxFolhas!$A:$E,5,FALSE),"")</f>
        <v/>
      </c>
      <c r="K976" t="str">
        <f>IFERROR(VLOOKUP(CONCATENATE($C976,$D976,K$1,$E976),AuxFolhas!$A:$E,5,FALSE),"")</f>
        <v/>
      </c>
      <c r="L976">
        <f>IFERROR(VLOOKUP(CONCATENATE($C976,$D976,L$1,$E976),AuxFolhas!$A:$E,5,FALSE),"")</f>
        <v>600</v>
      </c>
      <c r="M976">
        <f>IFERROR(VLOOKUP(CONCATENATE($C976,$D976,M$1,$E976),AuxFolhas!$A:$E,5,FALSE),"")</f>
        <v>600</v>
      </c>
      <c r="N976">
        <f>IFERROR(VLOOKUP(CONCATENATE($C976,$D976,N$1,$E976),AuxFolhas!$A:$E,5,FALSE),"")</f>
        <v>600</v>
      </c>
      <c r="O976">
        <f>IFERROR(VLOOKUP(CONCATENATE($C976,$D976,O$1,$E976),AuxFolhas!$A:$E,5,FALSE),"")</f>
        <v>600</v>
      </c>
      <c r="P976">
        <f>IFERROR(VLOOKUP(CONCATENATE($C976,$D976,P$1,$E976),AuxFolhas!$A:$E,5,FALSE),"")</f>
        <v>600</v>
      </c>
      <c r="Q976">
        <f>IFERROR(VLOOKUP(CONCATENATE($C976,$D976,Q$1,$E976),AuxFolhas!$A:$E,5,FALSE),"")</f>
        <v>600</v>
      </c>
      <c r="R976">
        <f>IFERROR(VLOOKUP(CONCATENATE($C976,$D976,R$1,$E976),AuxFolhas!$A:$E,5,FALSE),"")</f>
        <v>600</v>
      </c>
      <c r="S976">
        <f>IFERROR(VLOOKUP(CONCATENATE($C976,$D976,S$1,$E976),AuxFolhas!$A:$E,5,FALSE),"")</f>
        <v>600</v>
      </c>
      <c r="T976">
        <f>IFERROR(VLOOKUP(CONCATENATE($C976,$D976,T$1,$E976),AuxFolhas!$A:$E,5,FALSE),"")</f>
        <v>600</v>
      </c>
      <c r="U976">
        <f t="shared" si="66"/>
        <v>1</v>
      </c>
    </row>
    <row r="977" spans="1:21" hidden="1">
      <c r="A977" t="str">
        <f t="shared" si="63"/>
        <v>35.1-3</v>
      </c>
      <c r="B977">
        <f t="shared" si="64"/>
        <v>3</v>
      </c>
      <c r="C977">
        <v>35</v>
      </c>
      <c r="D977" t="s">
        <v>1739</v>
      </c>
      <c r="E977" t="s">
        <v>1112</v>
      </c>
      <c r="F977" t="s">
        <v>1163</v>
      </c>
      <c r="H977">
        <f t="shared" si="65"/>
        <v>1800</v>
      </c>
      <c r="I977">
        <f>IFERROR(VLOOKUP(CONCATENATE($C977,$D977,I$1,$E977),AuxFolhas!$A:$E,5,FALSE),"")</f>
        <v>600</v>
      </c>
      <c r="J977">
        <f>IFERROR(VLOOKUP(CONCATENATE($C977,$D977,J$1,$E977),AuxFolhas!$A:$E,5,FALSE),"")</f>
        <v>600</v>
      </c>
      <c r="K977">
        <f>IFERROR(VLOOKUP(CONCATENATE($C977,$D977,K$1,$E977),AuxFolhas!$A:$E,5,FALSE),"")</f>
        <v>600</v>
      </c>
      <c r="L977" t="str">
        <f>IFERROR(VLOOKUP(CONCATENATE($C977,$D977,L$1,$E977),AuxFolhas!$A:$E,5,FALSE),"")</f>
        <v/>
      </c>
      <c r="M977" t="str">
        <f>IFERROR(VLOOKUP(CONCATENATE($C977,$D977,M$1,$E977),AuxFolhas!$A:$E,5,FALSE),"")</f>
        <v/>
      </c>
      <c r="N977" t="str">
        <f>IFERROR(VLOOKUP(CONCATENATE($C977,$D977,N$1,$E977),AuxFolhas!$A:$E,5,FALSE),"")</f>
        <v/>
      </c>
      <c r="O977" t="str">
        <f>IFERROR(VLOOKUP(CONCATENATE($C977,$D977,O$1,$E977),AuxFolhas!$A:$E,5,FALSE),"")</f>
        <v/>
      </c>
      <c r="P977" t="str">
        <f>IFERROR(VLOOKUP(CONCATENATE($C977,$D977,P$1,$E977),AuxFolhas!$A:$E,5,FALSE),"")</f>
        <v/>
      </c>
      <c r="Q977" t="str">
        <f>IFERROR(VLOOKUP(CONCATENATE($C977,$D977,Q$1,$E977),AuxFolhas!$A:$E,5,FALSE),"")</f>
        <v/>
      </c>
      <c r="R977" t="str">
        <f>IFERROR(VLOOKUP(CONCATENATE($C977,$D977,R$1,$E977),AuxFolhas!$A:$E,5,FALSE),"")</f>
        <v/>
      </c>
      <c r="S977" t="str">
        <f>IFERROR(VLOOKUP(CONCATENATE($C977,$D977,S$1,$E977),AuxFolhas!$A:$E,5,FALSE),"")</f>
        <v/>
      </c>
      <c r="T977" t="str">
        <f>IFERROR(VLOOKUP(CONCATENATE($C977,$D977,T$1,$E977),AuxFolhas!$A:$E,5,FALSE),"")</f>
        <v/>
      </c>
      <c r="U977">
        <f t="shared" si="66"/>
        <v>1</v>
      </c>
    </row>
    <row r="978" spans="1:21" hidden="1">
      <c r="A978" t="str">
        <f t="shared" si="63"/>
        <v>35.1-4</v>
      </c>
      <c r="B978">
        <f t="shared" si="64"/>
        <v>4</v>
      </c>
      <c r="C978">
        <v>35</v>
      </c>
      <c r="D978" t="s">
        <v>2502</v>
      </c>
      <c r="E978" t="s">
        <v>1114</v>
      </c>
      <c r="F978" t="s">
        <v>1163</v>
      </c>
      <c r="H978">
        <f t="shared" si="65"/>
        <v>20070</v>
      </c>
      <c r="I978" t="str">
        <f>IFERROR(VLOOKUP(CONCATENATE($C978,$D978,I$1,$E978),AuxFolhas!$A:$E,5,FALSE),"")</f>
        <v/>
      </c>
      <c r="J978" t="str">
        <f>IFERROR(VLOOKUP(CONCATENATE($C978,$D978,J$1,$E978),AuxFolhas!$A:$E,5,FALSE),"")</f>
        <v/>
      </c>
      <c r="K978" t="str">
        <f>IFERROR(VLOOKUP(CONCATENATE($C978,$D978,K$1,$E978),AuxFolhas!$A:$E,5,FALSE),"")</f>
        <v/>
      </c>
      <c r="L978">
        <f>IFERROR(VLOOKUP(CONCATENATE($C978,$D978,L$1,$E978),AuxFolhas!$A:$E,5,FALSE),"")</f>
        <v>2230</v>
      </c>
      <c r="M978">
        <f>IFERROR(VLOOKUP(CONCATENATE($C978,$D978,M$1,$E978),AuxFolhas!$A:$E,5,FALSE),"")</f>
        <v>2230</v>
      </c>
      <c r="N978">
        <f>IFERROR(VLOOKUP(CONCATENATE($C978,$D978,N$1,$E978),AuxFolhas!$A:$E,5,FALSE),"")</f>
        <v>2230</v>
      </c>
      <c r="O978">
        <f>IFERROR(VLOOKUP(CONCATENATE($C978,$D978,O$1,$E978),AuxFolhas!$A:$E,5,FALSE),"")</f>
        <v>2230</v>
      </c>
      <c r="P978">
        <f>IFERROR(VLOOKUP(CONCATENATE($C978,$D978,P$1,$E978),AuxFolhas!$A:$E,5,FALSE),"")</f>
        <v>2230</v>
      </c>
      <c r="Q978">
        <f>IFERROR(VLOOKUP(CONCATENATE($C978,$D978,Q$1,$E978),AuxFolhas!$A:$E,5,FALSE),"")</f>
        <v>2230</v>
      </c>
      <c r="R978">
        <f>IFERROR(VLOOKUP(CONCATENATE($C978,$D978,R$1,$E978),AuxFolhas!$A:$E,5,FALSE),"")</f>
        <v>2230</v>
      </c>
      <c r="S978">
        <f>IFERROR(VLOOKUP(CONCATENATE($C978,$D978,S$1,$E978),AuxFolhas!$A:$E,5,FALSE),"")</f>
        <v>2230</v>
      </c>
      <c r="T978">
        <f>IFERROR(VLOOKUP(CONCATENATE($C978,$D978,T$1,$E978),AuxFolhas!$A:$E,5,FALSE),"")</f>
        <v>2230</v>
      </c>
      <c r="U978">
        <f t="shared" si="66"/>
        <v>1</v>
      </c>
    </row>
    <row r="979" spans="1:21" hidden="1">
      <c r="A979" t="str">
        <f t="shared" si="63"/>
        <v>35.1-5</v>
      </c>
      <c r="B979">
        <f t="shared" si="64"/>
        <v>5</v>
      </c>
      <c r="C979">
        <v>35</v>
      </c>
      <c r="D979" t="s">
        <v>1740</v>
      </c>
      <c r="E979" t="s">
        <v>1114</v>
      </c>
      <c r="F979" t="s">
        <v>1163</v>
      </c>
      <c r="H979">
        <f t="shared" si="65"/>
        <v>26760</v>
      </c>
      <c r="I979">
        <f>IFERROR(VLOOKUP(CONCATENATE($C979,$D979,I$1,$E979),AuxFolhas!$A:$E,5,FALSE),"")</f>
        <v>2230</v>
      </c>
      <c r="J979">
        <f>IFERROR(VLOOKUP(CONCATENATE($C979,$D979,J$1,$E979),AuxFolhas!$A:$E,5,FALSE),"")</f>
        <v>2230</v>
      </c>
      <c r="K979">
        <f>IFERROR(VLOOKUP(CONCATENATE($C979,$D979,K$1,$E979),AuxFolhas!$A:$E,5,FALSE),"")</f>
        <v>2230</v>
      </c>
      <c r="L979">
        <f>IFERROR(VLOOKUP(CONCATENATE($C979,$D979,L$1,$E979),AuxFolhas!$A:$E,5,FALSE),"")</f>
        <v>2230</v>
      </c>
      <c r="M979">
        <f>IFERROR(VLOOKUP(CONCATENATE($C979,$D979,M$1,$E979),AuxFolhas!$A:$E,5,FALSE),"")</f>
        <v>2230</v>
      </c>
      <c r="N979">
        <f>IFERROR(VLOOKUP(CONCATENATE($C979,$D979,N$1,$E979),AuxFolhas!$A:$E,5,FALSE),"")</f>
        <v>2230</v>
      </c>
      <c r="O979">
        <f>IFERROR(VLOOKUP(CONCATENATE($C979,$D979,O$1,$E979),AuxFolhas!$A:$E,5,FALSE),"")</f>
        <v>2230</v>
      </c>
      <c r="P979">
        <f>IFERROR(VLOOKUP(CONCATENATE($C979,$D979,P$1,$E979),AuxFolhas!$A:$E,5,FALSE),"")</f>
        <v>2230</v>
      </c>
      <c r="Q979">
        <f>IFERROR(VLOOKUP(CONCATENATE($C979,$D979,Q$1,$E979),AuxFolhas!$A:$E,5,FALSE),"")</f>
        <v>2230</v>
      </c>
      <c r="R979">
        <f>IFERROR(VLOOKUP(CONCATENATE($C979,$D979,R$1,$E979),AuxFolhas!$A:$E,5,FALSE),"")</f>
        <v>2230</v>
      </c>
      <c r="S979">
        <f>IFERROR(VLOOKUP(CONCATENATE($C979,$D979,S$1,$E979),AuxFolhas!$A:$E,5,FALSE),"")</f>
        <v>2230</v>
      </c>
      <c r="T979">
        <f>IFERROR(VLOOKUP(CONCATENATE($C979,$D979,T$1,$E979),AuxFolhas!$A:$E,5,FALSE),"")</f>
        <v>2230</v>
      </c>
      <c r="U979">
        <f t="shared" si="66"/>
        <v>1</v>
      </c>
    </row>
    <row r="980" spans="1:21" hidden="1">
      <c r="A980" t="str">
        <f t="shared" si="63"/>
        <v>35.1-6</v>
      </c>
      <c r="B980">
        <f t="shared" si="64"/>
        <v>6</v>
      </c>
      <c r="C980">
        <v>35</v>
      </c>
      <c r="D980" t="s">
        <v>3364</v>
      </c>
      <c r="E980" t="s">
        <v>1114</v>
      </c>
      <c r="F980" t="s">
        <v>1163</v>
      </c>
      <c r="H980">
        <f t="shared" si="65"/>
        <v>4460</v>
      </c>
      <c r="I980" t="str">
        <f>IFERROR(VLOOKUP(CONCATENATE($C980,$D980,I$1,$E980),AuxFolhas!$A:$E,5,FALSE),"")</f>
        <v/>
      </c>
      <c r="J980" t="str">
        <f>IFERROR(VLOOKUP(CONCATENATE($C980,$D980,J$1,$E980),AuxFolhas!$A:$E,5,FALSE),"")</f>
        <v/>
      </c>
      <c r="K980" t="str">
        <f>IFERROR(VLOOKUP(CONCATENATE($C980,$D980,K$1,$E980),AuxFolhas!$A:$E,5,FALSE),"")</f>
        <v/>
      </c>
      <c r="L980" t="str">
        <f>IFERROR(VLOOKUP(CONCATENATE($C980,$D980,L$1,$E980),AuxFolhas!$A:$E,5,FALSE),"")</f>
        <v/>
      </c>
      <c r="M980" t="str">
        <f>IFERROR(VLOOKUP(CONCATENATE($C980,$D980,M$1,$E980),AuxFolhas!$A:$E,5,FALSE),"")</f>
        <v/>
      </c>
      <c r="N980" t="str">
        <f>IFERROR(VLOOKUP(CONCATENATE($C980,$D980,N$1,$E980),AuxFolhas!$A:$E,5,FALSE),"")</f>
        <v/>
      </c>
      <c r="O980" t="str">
        <f>IFERROR(VLOOKUP(CONCATENATE($C980,$D980,O$1,$E980),AuxFolhas!$A:$E,5,FALSE),"")</f>
        <v/>
      </c>
      <c r="P980" t="str">
        <f>IFERROR(VLOOKUP(CONCATENATE($C980,$D980,P$1,$E980),AuxFolhas!$A:$E,5,FALSE),"")</f>
        <v/>
      </c>
      <c r="Q980" t="str">
        <f>IFERROR(VLOOKUP(CONCATENATE($C980,$D980,Q$1,$E980),AuxFolhas!$A:$E,5,FALSE),"")</f>
        <v/>
      </c>
      <c r="R980" t="str">
        <f>IFERROR(VLOOKUP(CONCATENATE($C980,$D980,R$1,$E980),AuxFolhas!$A:$E,5,FALSE),"")</f>
        <v/>
      </c>
      <c r="S980">
        <f>IFERROR(VLOOKUP(CONCATENATE($C980,$D980,S$1,$E980),AuxFolhas!$A:$E,5,FALSE),"")</f>
        <v>2230</v>
      </c>
      <c r="T980">
        <f>IFERROR(VLOOKUP(CONCATENATE($C980,$D980,T$1,$E980),AuxFolhas!$A:$E,5,FALSE),"")</f>
        <v>2230</v>
      </c>
      <c r="U980">
        <f t="shared" si="66"/>
        <v>1</v>
      </c>
    </row>
    <row r="981" spans="1:21" hidden="1">
      <c r="A981" t="str">
        <f t="shared" si="63"/>
        <v>35.1-7</v>
      </c>
      <c r="B981">
        <f t="shared" si="64"/>
        <v>7</v>
      </c>
      <c r="C981">
        <v>35</v>
      </c>
      <c r="D981" t="s">
        <v>1741</v>
      </c>
      <c r="E981" t="s">
        <v>1114</v>
      </c>
      <c r="F981" t="s">
        <v>1163</v>
      </c>
      <c r="H981">
        <f t="shared" si="65"/>
        <v>6690</v>
      </c>
      <c r="I981">
        <f>IFERROR(VLOOKUP(CONCATENATE($C981,$D981,I$1,$E981),AuxFolhas!$A:$E,5,FALSE),"")</f>
        <v>2230</v>
      </c>
      <c r="J981">
        <f>IFERROR(VLOOKUP(CONCATENATE($C981,$D981,J$1,$E981),AuxFolhas!$A:$E,5,FALSE),"")</f>
        <v>2230</v>
      </c>
      <c r="K981">
        <f>IFERROR(VLOOKUP(CONCATENATE($C981,$D981,K$1,$E981),AuxFolhas!$A:$E,5,FALSE),"")</f>
        <v>2230</v>
      </c>
      <c r="L981" t="str">
        <f>IFERROR(VLOOKUP(CONCATENATE($C981,$D981,L$1,$E981),AuxFolhas!$A:$E,5,FALSE),"")</f>
        <v/>
      </c>
      <c r="M981" t="str">
        <f>IFERROR(VLOOKUP(CONCATENATE($C981,$D981,M$1,$E981),AuxFolhas!$A:$E,5,FALSE),"")</f>
        <v/>
      </c>
      <c r="N981" t="str">
        <f>IFERROR(VLOOKUP(CONCATENATE($C981,$D981,N$1,$E981),AuxFolhas!$A:$E,5,FALSE),"")</f>
        <v/>
      </c>
      <c r="O981" t="str">
        <f>IFERROR(VLOOKUP(CONCATENATE($C981,$D981,O$1,$E981),AuxFolhas!$A:$E,5,FALSE),"")</f>
        <v/>
      </c>
      <c r="P981" t="str">
        <f>IFERROR(VLOOKUP(CONCATENATE($C981,$D981,P$1,$E981),AuxFolhas!$A:$E,5,FALSE),"")</f>
        <v/>
      </c>
      <c r="Q981" t="str">
        <f>IFERROR(VLOOKUP(CONCATENATE($C981,$D981,Q$1,$E981),AuxFolhas!$A:$E,5,FALSE),"")</f>
        <v/>
      </c>
      <c r="R981" t="str">
        <f>IFERROR(VLOOKUP(CONCATENATE($C981,$D981,R$1,$E981),AuxFolhas!$A:$E,5,FALSE),"")</f>
        <v/>
      </c>
      <c r="S981" t="str">
        <f>IFERROR(VLOOKUP(CONCATENATE($C981,$D981,S$1,$E981),AuxFolhas!$A:$E,5,FALSE),"")</f>
        <v/>
      </c>
      <c r="T981" t="str">
        <f>IFERROR(VLOOKUP(CONCATENATE($C981,$D981,T$1,$E981),AuxFolhas!$A:$E,5,FALSE),"")</f>
        <v/>
      </c>
      <c r="U981">
        <f t="shared" si="66"/>
        <v>1</v>
      </c>
    </row>
    <row r="982" spans="1:21" hidden="1">
      <c r="A982" t="str">
        <f t="shared" si="63"/>
        <v>35.1-8</v>
      </c>
      <c r="B982">
        <f t="shared" si="64"/>
        <v>8</v>
      </c>
      <c r="C982">
        <v>35</v>
      </c>
      <c r="D982" t="s">
        <v>2200</v>
      </c>
      <c r="E982" t="s">
        <v>1114</v>
      </c>
      <c r="F982" t="s">
        <v>1163</v>
      </c>
      <c r="H982">
        <f t="shared" si="65"/>
        <v>26760</v>
      </c>
      <c r="I982">
        <f>IFERROR(VLOOKUP(CONCATENATE($C982,$D982,I$1,$E982),AuxFolhas!$A:$E,5,FALSE),"")</f>
        <v>2230</v>
      </c>
      <c r="J982">
        <f>IFERROR(VLOOKUP(CONCATENATE($C982,$D982,J$1,$E982),AuxFolhas!$A:$E,5,FALSE),"")</f>
        <v>2230</v>
      </c>
      <c r="K982">
        <f>IFERROR(VLOOKUP(CONCATENATE($C982,$D982,K$1,$E982),AuxFolhas!$A:$E,5,FALSE),"")</f>
        <v>2230</v>
      </c>
      <c r="L982">
        <f>IFERROR(VLOOKUP(CONCATENATE($C982,$D982,L$1,$E982),AuxFolhas!$A:$E,5,FALSE),"")</f>
        <v>2230</v>
      </c>
      <c r="M982">
        <f>IFERROR(VLOOKUP(CONCATENATE($C982,$D982,M$1,$E982),AuxFolhas!$A:$E,5,FALSE),"")</f>
        <v>2230</v>
      </c>
      <c r="N982">
        <f>IFERROR(VLOOKUP(CONCATENATE($C982,$D982,N$1,$E982),AuxFolhas!$A:$E,5,FALSE),"")</f>
        <v>2230</v>
      </c>
      <c r="O982">
        <f>IFERROR(VLOOKUP(CONCATENATE($C982,$D982,O$1,$E982),AuxFolhas!$A:$E,5,FALSE),"")</f>
        <v>2230</v>
      </c>
      <c r="P982">
        <f>IFERROR(VLOOKUP(CONCATENATE($C982,$D982,P$1,$E982),AuxFolhas!$A:$E,5,FALSE),"")</f>
        <v>2230</v>
      </c>
      <c r="Q982">
        <f>IFERROR(VLOOKUP(CONCATENATE($C982,$D982,Q$1,$E982),AuxFolhas!$A:$E,5,FALSE),"")</f>
        <v>2230</v>
      </c>
      <c r="R982">
        <f>IFERROR(VLOOKUP(CONCATENATE($C982,$D982,R$1,$E982),AuxFolhas!$A:$E,5,FALSE),"")</f>
        <v>2230</v>
      </c>
      <c r="S982">
        <f>IFERROR(VLOOKUP(CONCATENATE($C982,$D982,S$1,$E982),AuxFolhas!$A:$E,5,FALSE),"")</f>
        <v>2230</v>
      </c>
      <c r="T982">
        <f>IFERROR(VLOOKUP(CONCATENATE($C982,$D982,T$1,$E982),AuxFolhas!$A:$E,5,FALSE),"")</f>
        <v>2230</v>
      </c>
      <c r="U982">
        <f t="shared" si="66"/>
        <v>1</v>
      </c>
    </row>
    <row r="983" spans="1:21" hidden="1">
      <c r="A983" t="str">
        <f t="shared" si="63"/>
        <v>35.1-9</v>
      </c>
      <c r="B983">
        <f t="shared" si="64"/>
        <v>9</v>
      </c>
      <c r="C983">
        <v>35</v>
      </c>
      <c r="D983" t="s">
        <v>1742</v>
      </c>
      <c r="E983" t="s">
        <v>1114</v>
      </c>
      <c r="F983" t="s">
        <v>1163</v>
      </c>
      <c r="H983">
        <f t="shared" si="65"/>
        <v>2230</v>
      </c>
      <c r="I983">
        <f>IFERROR(VLOOKUP(CONCATENATE($C983,$D983,I$1,$E983),AuxFolhas!$A:$E,5,FALSE),"")</f>
        <v>2230</v>
      </c>
      <c r="J983" t="str">
        <f>IFERROR(VLOOKUP(CONCATENATE($C983,$D983,J$1,$E983),AuxFolhas!$A:$E,5,FALSE),"")</f>
        <v/>
      </c>
      <c r="K983" t="str">
        <f>IFERROR(VLOOKUP(CONCATENATE($C983,$D983,K$1,$E983),AuxFolhas!$A:$E,5,FALSE),"")</f>
        <v/>
      </c>
      <c r="L983" t="str">
        <f>IFERROR(VLOOKUP(CONCATENATE($C983,$D983,L$1,$E983),AuxFolhas!$A:$E,5,FALSE),"")</f>
        <v/>
      </c>
      <c r="M983" t="str">
        <f>IFERROR(VLOOKUP(CONCATENATE($C983,$D983,M$1,$E983),AuxFolhas!$A:$E,5,FALSE),"")</f>
        <v/>
      </c>
      <c r="N983" t="str">
        <f>IFERROR(VLOOKUP(CONCATENATE($C983,$D983,N$1,$E983),AuxFolhas!$A:$E,5,FALSE),"")</f>
        <v/>
      </c>
      <c r="O983" t="str">
        <f>IFERROR(VLOOKUP(CONCATENATE($C983,$D983,O$1,$E983),AuxFolhas!$A:$E,5,FALSE),"")</f>
        <v/>
      </c>
      <c r="P983" t="str">
        <f>IFERROR(VLOOKUP(CONCATENATE($C983,$D983,P$1,$E983),AuxFolhas!$A:$E,5,FALSE),"")</f>
        <v/>
      </c>
      <c r="Q983" t="str">
        <f>IFERROR(VLOOKUP(CONCATENATE($C983,$D983,Q$1,$E983),AuxFolhas!$A:$E,5,FALSE),"")</f>
        <v/>
      </c>
      <c r="R983" t="str">
        <f>IFERROR(VLOOKUP(CONCATENATE($C983,$D983,R$1,$E983),AuxFolhas!$A:$E,5,FALSE),"")</f>
        <v/>
      </c>
      <c r="S983" t="str">
        <f>IFERROR(VLOOKUP(CONCATENATE($C983,$D983,S$1,$E983),AuxFolhas!$A:$E,5,FALSE),"")</f>
        <v/>
      </c>
      <c r="T983" t="str">
        <f>IFERROR(VLOOKUP(CONCATENATE($C983,$D983,T$1,$E983),AuxFolhas!$A:$E,5,FALSE),"")</f>
        <v/>
      </c>
      <c r="U983">
        <f t="shared" si="66"/>
        <v>1</v>
      </c>
    </row>
    <row r="984" spans="1:21" hidden="1">
      <c r="A984" t="str">
        <f t="shared" si="63"/>
        <v>35.1-10</v>
      </c>
      <c r="B984">
        <f t="shared" si="64"/>
        <v>10</v>
      </c>
      <c r="C984">
        <v>35</v>
      </c>
      <c r="D984" t="s">
        <v>1736</v>
      </c>
      <c r="E984" t="s">
        <v>1162</v>
      </c>
      <c r="F984" t="s">
        <v>1163</v>
      </c>
      <c r="H984">
        <f t="shared" si="65"/>
        <v>39360</v>
      </c>
      <c r="I984">
        <f>IFERROR(VLOOKUP(CONCATENATE($C984,$D984,I$1,$E984),AuxFolhas!$A:$E,5,FALSE),"")</f>
        <v>3280</v>
      </c>
      <c r="J984">
        <f>IFERROR(VLOOKUP(CONCATENATE($C984,$D984,J$1,$E984),AuxFolhas!$A:$E,5,FALSE),"")</f>
        <v>3280</v>
      </c>
      <c r="K984">
        <f>IFERROR(VLOOKUP(CONCATENATE($C984,$D984,K$1,$E984),AuxFolhas!$A:$E,5,FALSE),"")</f>
        <v>3280</v>
      </c>
      <c r="L984">
        <f>IFERROR(VLOOKUP(CONCATENATE($C984,$D984,L$1,$E984),AuxFolhas!$A:$E,5,FALSE),"")</f>
        <v>3280</v>
      </c>
      <c r="M984">
        <f>IFERROR(VLOOKUP(CONCATENATE($C984,$D984,M$1,$E984),AuxFolhas!$A:$E,5,FALSE),"")</f>
        <v>3280</v>
      </c>
      <c r="N984">
        <f>IFERROR(VLOOKUP(CONCATENATE($C984,$D984,N$1,$E984),AuxFolhas!$A:$E,5,FALSE),"")</f>
        <v>3280</v>
      </c>
      <c r="O984">
        <f>IFERROR(VLOOKUP(CONCATENATE($C984,$D984,O$1,$E984),AuxFolhas!$A:$E,5,FALSE),"")</f>
        <v>3280</v>
      </c>
      <c r="P984">
        <f>IFERROR(VLOOKUP(CONCATENATE($C984,$D984,P$1,$E984),AuxFolhas!$A:$E,5,FALSE),"")</f>
        <v>3280</v>
      </c>
      <c r="Q984">
        <f>IFERROR(VLOOKUP(CONCATENATE($C984,$D984,Q$1,$E984),AuxFolhas!$A:$E,5,FALSE),"")</f>
        <v>3280</v>
      </c>
      <c r="R984">
        <f>IFERROR(VLOOKUP(CONCATENATE($C984,$D984,R$1,$E984),AuxFolhas!$A:$E,5,FALSE),"")</f>
        <v>3280</v>
      </c>
      <c r="S984">
        <f>IFERROR(VLOOKUP(CONCATENATE($C984,$D984,S$1,$E984),AuxFolhas!$A:$E,5,FALSE),"")</f>
        <v>3280</v>
      </c>
      <c r="T984">
        <f>IFERROR(VLOOKUP(CONCATENATE($C984,$D984,T$1,$E984),AuxFolhas!$A:$E,5,FALSE),"")</f>
        <v>3280</v>
      </c>
      <c r="U984">
        <f t="shared" si="66"/>
        <v>1</v>
      </c>
    </row>
    <row r="985" spans="1:21" hidden="1">
      <c r="A985" t="str">
        <f t="shared" si="63"/>
        <v>35.1-11</v>
      </c>
      <c r="B985">
        <f t="shared" si="64"/>
        <v>11</v>
      </c>
      <c r="C985">
        <v>35</v>
      </c>
      <c r="D985" t="s">
        <v>1737</v>
      </c>
      <c r="E985" t="s">
        <v>1162</v>
      </c>
      <c r="F985" t="s">
        <v>1163</v>
      </c>
      <c r="H985">
        <f t="shared" si="65"/>
        <v>39360</v>
      </c>
      <c r="I985">
        <f>IFERROR(VLOOKUP(CONCATENATE($C985,$D985,I$1,$E985),AuxFolhas!$A:$E,5,FALSE),"")</f>
        <v>3280</v>
      </c>
      <c r="J985">
        <f>IFERROR(VLOOKUP(CONCATENATE($C985,$D985,J$1,$E985),AuxFolhas!$A:$E,5,FALSE),"")</f>
        <v>3280</v>
      </c>
      <c r="K985">
        <f>IFERROR(VLOOKUP(CONCATENATE($C985,$D985,K$1,$E985),AuxFolhas!$A:$E,5,FALSE),"")</f>
        <v>3280</v>
      </c>
      <c r="L985">
        <f>IFERROR(VLOOKUP(CONCATENATE($C985,$D985,L$1,$E985),AuxFolhas!$A:$E,5,FALSE),"")</f>
        <v>3280</v>
      </c>
      <c r="M985">
        <f>IFERROR(VLOOKUP(CONCATENATE($C985,$D985,M$1,$E985),AuxFolhas!$A:$E,5,FALSE),"")</f>
        <v>3280</v>
      </c>
      <c r="N985">
        <f>IFERROR(VLOOKUP(CONCATENATE($C985,$D985,N$1,$E985),AuxFolhas!$A:$E,5,FALSE),"")</f>
        <v>3280</v>
      </c>
      <c r="O985">
        <f>IFERROR(VLOOKUP(CONCATENATE($C985,$D985,O$1,$E985),AuxFolhas!$A:$E,5,FALSE),"")</f>
        <v>3280</v>
      </c>
      <c r="P985">
        <f>IFERROR(VLOOKUP(CONCATENATE($C985,$D985,P$1,$E985),AuxFolhas!$A:$E,5,FALSE),"")</f>
        <v>3280</v>
      </c>
      <c r="Q985">
        <f>IFERROR(VLOOKUP(CONCATENATE($C985,$D985,Q$1,$E985),AuxFolhas!$A:$E,5,FALSE),"")</f>
        <v>3280</v>
      </c>
      <c r="R985">
        <f>IFERROR(VLOOKUP(CONCATENATE($C985,$D985,R$1,$E985),AuxFolhas!$A:$E,5,FALSE),"")</f>
        <v>3280</v>
      </c>
      <c r="S985">
        <f>IFERROR(VLOOKUP(CONCATENATE($C985,$D985,S$1,$E985),AuxFolhas!$A:$E,5,FALSE),"")</f>
        <v>3280</v>
      </c>
      <c r="T985">
        <f>IFERROR(VLOOKUP(CONCATENATE($C985,$D985,T$1,$E985),AuxFolhas!$A:$E,5,FALSE),"")</f>
        <v>3280</v>
      </c>
      <c r="U985">
        <f t="shared" si="66"/>
        <v>1</v>
      </c>
    </row>
    <row r="986" spans="1:21" hidden="1">
      <c r="A986" t="str">
        <f t="shared" si="63"/>
        <v>35.1-12</v>
      </c>
      <c r="B986">
        <f t="shared" si="64"/>
        <v>12</v>
      </c>
      <c r="C986">
        <v>35</v>
      </c>
      <c r="D986" t="s">
        <v>1743</v>
      </c>
      <c r="E986" t="s">
        <v>1115</v>
      </c>
      <c r="F986" t="s">
        <v>1159</v>
      </c>
      <c r="H986">
        <f t="shared" si="65"/>
        <v>93000</v>
      </c>
      <c r="I986">
        <f>IFERROR(VLOOKUP(CONCATENATE($C986,$D986,I$1,$E986),AuxFolhas!$A:$E,5,FALSE),"")</f>
        <v>7750</v>
      </c>
      <c r="J986">
        <f>IFERROR(VLOOKUP(CONCATENATE($C986,$D986,J$1,$E986),AuxFolhas!$A:$E,5,FALSE),"")</f>
        <v>7750</v>
      </c>
      <c r="K986">
        <f>IFERROR(VLOOKUP(CONCATENATE($C986,$D986,K$1,$E986),AuxFolhas!$A:$E,5,FALSE),"")</f>
        <v>7750</v>
      </c>
      <c r="L986">
        <f>IFERROR(VLOOKUP(CONCATENATE($C986,$D986,L$1,$E986),AuxFolhas!$A:$E,5,FALSE),"")</f>
        <v>7750</v>
      </c>
      <c r="M986">
        <f>IFERROR(VLOOKUP(CONCATENATE($C986,$D986,M$1,$E986),AuxFolhas!$A:$E,5,FALSE),"")</f>
        <v>7750</v>
      </c>
      <c r="N986">
        <f>IFERROR(VLOOKUP(CONCATENATE($C986,$D986,N$1,$E986),AuxFolhas!$A:$E,5,FALSE),"")</f>
        <v>7750</v>
      </c>
      <c r="O986">
        <f>IFERROR(VLOOKUP(CONCATENATE($C986,$D986,O$1,$E986),AuxFolhas!$A:$E,5,FALSE),"")</f>
        <v>7750</v>
      </c>
      <c r="P986">
        <f>IFERROR(VLOOKUP(CONCATENATE($C986,$D986,P$1,$E986),AuxFolhas!$A:$E,5,FALSE),"")</f>
        <v>7750</v>
      </c>
      <c r="Q986">
        <f>IFERROR(VLOOKUP(CONCATENATE($C986,$D986,Q$1,$E986),AuxFolhas!$A:$E,5,FALSE),"")</f>
        <v>7750</v>
      </c>
      <c r="R986">
        <f>IFERROR(VLOOKUP(CONCATENATE($C986,$D986,R$1,$E986),AuxFolhas!$A:$E,5,FALSE),"")</f>
        <v>7750</v>
      </c>
      <c r="S986">
        <f>IFERROR(VLOOKUP(CONCATENATE($C986,$D986,S$1,$E986),AuxFolhas!$A:$E,5,FALSE),"")</f>
        <v>7750</v>
      </c>
      <c r="T986">
        <f>IFERROR(VLOOKUP(CONCATENATE($C986,$D986,T$1,$E986),AuxFolhas!$A:$E,5,FALSE),"")</f>
        <v>7750</v>
      </c>
      <c r="U986">
        <f t="shared" si="66"/>
        <v>1</v>
      </c>
    </row>
    <row r="987" spans="1:21">
      <c r="A987" t="str">
        <f t="shared" si="63"/>
        <v>35.1-13</v>
      </c>
      <c r="B987">
        <f t="shared" si="64"/>
        <v>13</v>
      </c>
      <c r="C987">
        <v>35</v>
      </c>
      <c r="D987" t="s">
        <v>2503</v>
      </c>
      <c r="E987" t="s">
        <v>1113</v>
      </c>
      <c r="F987" t="s">
        <v>1159</v>
      </c>
      <c r="H987">
        <f t="shared" si="65"/>
        <v>25200</v>
      </c>
      <c r="I987" t="str">
        <f>IFERROR(VLOOKUP(CONCATENATE($C987,$D987,I$1,$E987),AuxFolhas!$A:$E,5,FALSE),"")</f>
        <v/>
      </c>
      <c r="J987" t="str">
        <f>IFERROR(VLOOKUP(CONCATENATE($C987,$D987,J$1,$E987),AuxFolhas!$A:$E,5,FALSE),"")</f>
        <v/>
      </c>
      <c r="K987" t="str">
        <f>IFERROR(VLOOKUP(CONCATENATE($C987,$D987,K$1,$E987),AuxFolhas!$A:$E,5,FALSE),"")</f>
        <v/>
      </c>
      <c r="L987">
        <f>IFERROR(VLOOKUP(CONCATENATE($C987,$D987,L$1,$E987),AuxFolhas!$A:$E,5,FALSE),"")</f>
        <v>2800</v>
      </c>
      <c r="M987">
        <f>IFERROR(VLOOKUP(CONCATENATE($C987,$D987,M$1,$E987),AuxFolhas!$A:$E,5,FALSE),"")</f>
        <v>2800</v>
      </c>
      <c r="N987">
        <f>IFERROR(VLOOKUP(CONCATENATE($C987,$D987,N$1,$E987),AuxFolhas!$A:$E,5,FALSE),"")</f>
        <v>2800</v>
      </c>
      <c r="O987">
        <f>IFERROR(VLOOKUP(CONCATENATE($C987,$D987,O$1,$E987),AuxFolhas!$A:$E,5,FALSE),"")</f>
        <v>2800</v>
      </c>
      <c r="P987">
        <f>IFERROR(VLOOKUP(CONCATENATE($C987,$D987,P$1,$E987),AuxFolhas!$A:$E,5,FALSE),"")</f>
        <v>2800</v>
      </c>
      <c r="Q987">
        <f>IFERROR(VLOOKUP(CONCATENATE($C987,$D987,Q$1,$E987),AuxFolhas!$A:$E,5,FALSE),"")</f>
        <v>2800</v>
      </c>
      <c r="R987">
        <f>IFERROR(VLOOKUP(CONCATENATE($C987,$D987,R$1,$E987),AuxFolhas!$A:$E,5,FALSE),"")</f>
        <v>2800</v>
      </c>
      <c r="S987">
        <f>IFERROR(VLOOKUP(CONCATENATE($C987,$D987,S$1,$E987),AuxFolhas!$A:$E,5,FALSE),"")</f>
        <v>2800</v>
      </c>
      <c r="T987">
        <f>IFERROR(VLOOKUP(CONCATENATE($C987,$D987,T$1,$E987),AuxFolhas!$A:$E,5,FALSE),"")</f>
        <v>2800</v>
      </c>
      <c r="U987">
        <f t="shared" si="66"/>
        <v>1</v>
      </c>
    </row>
    <row r="988" spans="1:21" hidden="1">
      <c r="A988" t="str">
        <f t="shared" si="63"/>
        <v>35.1-14</v>
      </c>
      <c r="B988">
        <f t="shared" si="64"/>
        <v>14</v>
      </c>
      <c r="C988">
        <v>35</v>
      </c>
      <c r="D988" t="s">
        <v>1735</v>
      </c>
      <c r="E988" t="s">
        <v>1113</v>
      </c>
      <c r="F988" t="s">
        <v>1159</v>
      </c>
      <c r="H988">
        <f t="shared" si="65"/>
        <v>8400</v>
      </c>
      <c r="I988">
        <f>IFERROR(VLOOKUP(CONCATENATE($C988,$D988,I$1,$E988),AuxFolhas!$A:$E,5,FALSE),"")</f>
        <v>2800</v>
      </c>
      <c r="J988">
        <f>IFERROR(VLOOKUP(CONCATENATE($C988,$D988,J$1,$E988),AuxFolhas!$A:$E,5,FALSE),"")</f>
        <v>2800</v>
      </c>
      <c r="K988">
        <f>IFERROR(VLOOKUP(CONCATENATE($C988,$D988,K$1,$E988),AuxFolhas!$A:$E,5,FALSE),"")</f>
        <v>2800</v>
      </c>
      <c r="L988" t="str">
        <f>IFERROR(VLOOKUP(CONCATENATE($C988,$D988,L$1,$E988),AuxFolhas!$A:$E,5,FALSE),"")</f>
        <v/>
      </c>
      <c r="M988" t="str">
        <f>IFERROR(VLOOKUP(CONCATENATE($C988,$D988,M$1,$E988),AuxFolhas!$A:$E,5,FALSE),"")</f>
        <v/>
      </c>
      <c r="N988" t="str">
        <f>IFERROR(VLOOKUP(CONCATENATE($C988,$D988,N$1,$E988),AuxFolhas!$A:$E,5,FALSE),"")</f>
        <v/>
      </c>
      <c r="O988" t="str">
        <f>IFERROR(VLOOKUP(CONCATENATE($C988,$D988,O$1,$E988),AuxFolhas!$A:$E,5,FALSE),"")</f>
        <v/>
      </c>
      <c r="P988" t="str">
        <f>IFERROR(VLOOKUP(CONCATENATE($C988,$D988,P$1,$E988),AuxFolhas!$A:$E,5,FALSE),"")</f>
        <v/>
      </c>
      <c r="Q988" t="str">
        <f>IFERROR(VLOOKUP(CONCATENATE($C988,$D988,Q$1,$E988),AuxFolhas!$A:$E,5,FALSE),"")</f>
        <v/>
      </c>
      <c r="R988" t="str">
        <f>IFERROR(VLOOKUP(CONCATENATE($C988,$D988,R$1,$E988),AuxFolhas!$A:$E,5,FALSE),"")</f>
        <v/>
      </c>
      <c r="S988" t="str">
        <f>IFERROR(VLOOKUP(CONCATENATE($C988,$D988,S$1,$E988),AuxFolhas!$A:$E,5,FALSE),"")</f>
        <v/>
      </c>
      <c r="T988" t="str">
        <f>IFERROR(VLOOKUP(CONCATENATE($C988,$D988,T$1,$E988),AuxFolhas!$A:$E,5,FALSE),"")</f>
        <v/>
      </c>
      <c r="U988">
        <f t="shared" si="66"/>
        <v>1</v>
      </c>
    </row>
    <row r="989" spans="1:21" hidden="1">
      <c r="A989" t="str">
        <f t="shared" si="63"/>
        <v>36.1-1</v>
      </c>
      <c r="B989">
        <f t="shared" si="64"/>
        <v>1</v>
      </c>
      <c r="C989">
        <v>36</v>
      </c>
      <c r="D989" t="s">
        <v>2504</v>
      </c>
      <c r="E989" t="s">
        <v>1112</v>
      </c>
      <c r="F989" t="s">
        <v>1163</v>
      </c>
      <c r="H989">
        <f t="shared" si="65"/>
        <v>4200</v>
      </c>
      <c r="I989" t="str">
        <f>IFERROR(VLOOKUP(CONCATENATE($C989,$D989,I$1,$E989),AuxFolhas!$A:$E,5,FALSE),"")</f>
        <v/>
      </c>
      <c r="J989" t="str">
        <f>IFERROR(VLOOKUP(CONCATENATE($C989,$D989,J$1,$E989),AuxFolhas!$A:$E,5,FALSE),"")</f>
        <v/>
      </c>
      <c r="K989" t="str">
        <f>IFERROR(VLOOKUP(CONCATENATE($C989,$D989,K$1,$E989),AuxFolhas!$A:$E,5,FALSE),"")</f>
        <v/>
      </c>
      <c r="L989" t="str">
        <f>IFERROR(VLOOKUP(CONCATENATE($C989,$D989,L$1,$E989),AuxFolhas!$A:$E,5,FALSE),"")</f>
        <v/>
      </c>
      <c r="M989" t="str">
        <f>IFERROR(VLOOKUP(CONCATENATE($C989,$D989,M$1,$E989),AuxFolhas!$A:$E,5,FALSE),"")</f>
        <v/>
      </c>
      <c r="N989">
        <f>IFERROR(VLOOKUP(CONCATENATE($C989,$D989,N$1,$E989),AuxFolhas!$A:$E,5,FALSE),"")</f>
        <v>600</v>
      </c>
      <c r="O989">
        <f>IFERROR(VLOOKUP(CONCATENATE($C989,$D989,O$1,$E989),AuxFolhas!$A:$E,5,FALSE),"")</f>
        <v>600</v>
      </c>
      <c r="P989">
        <f>IFERROR(VLOOKUP(CONCATENATE($C989,$D989,P$1,$E989),AuxFolhas!$A:$E,5,FALSE),"")</f>
        <v>600</v>
      </c>
      <c r="Q989">
        <f>IFERROR(VLOOKUP(CONCATENATE($C989,$D989,Q$1,$E989),AuxFolhas!$A:$E,5,FALSE),"")</f>
        <v>600</v>
      </c>
      <c r="R989">
        <f>IFERROR(VLOOKUP(CONCATENATE($C989,$D989,R$1,$E989),AuxFolhas!$A:$E,5,FALSE),"")</f>
        <v>600</v>
      </c>
      <c r="S989">
        <f>IFERROR(VLOOKUP(CONCATENATE($C989,$D989,S$1,$E989),AuxFolhas!$A:$E,5,FALSE),"")</f>
        <v>600</v>
      </c>
      <c r="T989">
        <f>IFERROR(VLOOKUP(CONCATENATE($C989,$D989,T$1,$E989),AuxFolhas!$A:$E,5,FALSE),"")</f>
        <v>600</v>
      </c>
      <c r="U989">
        <f t="shared" si="66"/>
        <v>1</v>
      </c>
    </row>
    <row r="990" spans="1:21" hidden="1">
      <c r="A990" t="str">
        <f t="shared" si="63"/>
        <v>36.1-2</v>
      </c>
      <c r="B990">
        <f t="shared" si="64"/>
        <v>2</v>
      </c>
      <c r="C990">
        <v>36</v>
      </c>
      <c r="D990" t="s">
        <v>1747</v>
      </c>
      <c r="E990" t="s">
        <v>1112</v>
      </c>
      <c r="F990" t="s">
        <v>1163</v>
      </c>
      <c r="H990">
        <f t="shared" si="65"/>
        <v>5400</v>
      </c>
      <c r="I990">
        <f>IFERROR(VLOOKUP(CONCATENATE($C990,$D990,I$1,$E990),AuxFolhas!$A:$E,5,FALSE),"")</f>
        <v>600</v>
      </c>
      <c r="J990">
        <f>IFERROR(VLOOKUP(CONCATENATE($C990,$D990,J$1,$E990),AuxFolhas!$A:$E,5,FALSE),"")</f>
        <v>600</v>
      </c>
      <c r="K990">
        <f>IFERROR(VLOOKUP(CONCATENATE($C990,$D990,K$1,$E990),AuxFolhas!$A:$E,5,FALSE),"")</f>
        <v>600</v>
      </c>
      <c r="L990">
        <f>IFERROR(VLOOKUP(CONCATENATE($C990,$D990,L$1,$E990),AuxFolhas!$A:$E,5,FALSE),"")</f>
        <v>600</v>
      </c>
      <c r="M990">
        <f>IFERROR(VLOOKUP(CONCATENATE($C990,$D990,M$1,$E990),AuxFolhas!$A:$E,5,FALSE),"")</f>
        <v>600</v>
      </c>
      <c r="N990">
        <f>IFERROR(VLOOKUP(CONCATENATE($C990,$D990,N$1,$E990),AuxFolhas!$A:$E,5,FALSE),"")</f>
        <v>600</v>
      </c>
      <c r="O990">
        <f>IFERROR(VLOOKUP(CONCATENATE($C990,$D990,O$1,$E990),AuxFolhas!$A:$E,5,FALSE),"")</f>
        <v>600</v>
      </c>
      <c r="P990" t="str">
        <f>IFERROR(VLOOKUP(CONCATENATE($C990,$D990,P$1,$E990),AuxFolhas!$A:$E,5,FALSE),"")</f>
        <v/>
      </c>
      <c r="Q990" t="str">
        <f>IFERROR(VLOOKUP(CONCATENATE($C990,$D990,Q$1,$E990),AuxFolhas!$A:$E,5,FALSE),"")</f>
        <v/>
      </c>
      <c r="R990">
        <f>IFERROR(VLOOKUP(CONCATENATE($C990,$D990,R$1,$E990),AuxFolhas!$A:$E,5,FALSE),"")</f>
        <v>600</v>
      </c>
      <c r="S990">
        <f>IFERROR(VLOOKUP(CONCATENATE($C990,$D990,S$1,$E990),AuxFolhas!$A:$E,5,FALSE),"")</f>
        <v>600</v>
      </c>
      <c r="T990" t="str">
        <f>IFERROR(VLOOKUP(CONCATENATE($C990,$D990,T$1,$E990),AuxFolhas!$A:$E,5,FALSE),"")</f>
        <v/>
      </c>
      <c r="U990">
        <f t="shared" si="66"/>
        <v>1</v>
      </c>
    </row>
    <row r="991" spans="1:21" hidden="1">
      <c r="A991" t="str">
        <f t="shared" si="63"/>
        <v>36.1-3</v>
      </c>
      <c r="B991">
        <f t="shared" si="64"/>
        <v>3</v>
      </c>
      <c r="C991">
        <v>36</v>
      </c>
      <c r="D991" t="s">
        <v>2505</v>
      </c>
      <c r="E991" t="s">
        <v>1112</v>
      </c>
      <c r="F991" t="s">
        <v>1163</v>
      </c>
      <c r="H991">
        <f t="shared" si="65"/>
        <v>4200</v>
      </c>
      <c r="I991" t="str">
        <f>IFERROR(VLOOKUP(CONCATENATE($C991,$D991,I$1,$E991),AuxFolhas!$A:$E,5,FALSE),"")</f>
        <v/>
      </c>
      <c r="J991" t="str">
        <f>IFERROR(VLOOKUP(CONCATENATE($C991,$D991,J$1,$E991),AuxFolhas!$A:$E,5,FALSE),"")</f>
        <v/>
      </c>
      <c r="K991" t="str">
        <f>IFERROR(VLOOKUP(CONCATENATE($C991,$D991,K$1,$E991),AuxFolhas!$A:$E,5,FALSE),"")</f>
        <v/>
      </c>
      <c r="L991" t="str">
        <f>IFERROR(VLOOKUP(CONCATENATE($C991,$D991,L$1,$E991),AuxFolhas!$A:$E,5,FALSE),"")</f>
        <v/>
      </c>
      <c r="M991" t="str">
        <f>IFERROR(VLOOKUP(CONCATENATE($C991,$D991,M$1,$E991),AuxFolhas!$A:$E,5,FALSE),"")</f>
        <v/>
      </c>
      <c r="N991">
        <f>IFERROR(VLOOKUP(CONCATENATE($C991,$D991,N$1,$E991),AuxFolhas!$A:$E,5,FALSE),"")</f>
        <v>600</v>
      </c>
      <c r="O991">
        <f>IFERROR(VLOOKUP(CONCATENATE($C991,$D991,O$1,$E991),AuxFolhas!$A:$E,5,FALSE),"")</f>
        <v>600</v>
      </c>
      <c r="P991">
        <f>IFERROR(VLOOKUP(CONCATENATE($C991,$D991,P$1,$E991),AuxFolhas!$A:$E,5,FALSE),"")</f>
        <v>600</v>
      </c>
      <c r="Q991">
        <f>IFERROR(VLOOKUP(CONCATENATE($C991,$D991,Q$1,$E991),AuxFolhas!$A:$E,5,FALSE),"")</f>
        <v>600</v>
      </c>
      <c r="R991">
        <f>IFERROR(VLOOKUP(CONCATENATE($C991,$D991,R$1,$E991),AuxFolhas!$A:$E,5,FALSE),"")</f>
        <v>600</v>
      </c>
      <c r="S991">
        <f>IFERROR(VLOOKUP(CONCATENATE($C991,$D991,S$1,$E991),AuxFolhas!$A:$E,5,FALSE),"")</f>
        <v>600</v>
      </c>
      <c r="T991">
        <f>IFERROR(VLOOKUP(CONCATENATE($C991,$D991,T$1,$E991),AuxFolhas!$A:$E,5,FALSE),"")</f>
        <v>600</v>
      </c>
      <c r="U991">
        <f t="shared" si="66"/>
        <v>1</v>
      </c>
    </row>
    <row r="992" spans="1:21" hidden="1">
      <c r="A992" t="str">
        <f t="shared" si="63"/>
        <v>36.1-4</v>
      </c>
      <c r="B992">
        <f t="shared" si="64"/>
        <v>4</v>
      </c>
      <c r="C992">
        <v>36</v>
      </c>
      <c r="D992" t="s">
        <v>1748</v>
      </c>
      <c r="E992" t="s">
        <v>1112</v>
      </c>
      <c r="F992" t="s">
        <v>1163</v>
      </c>
      <c r="H992">
        <f t="shared" si="65"/>
        <v>7200</v>
      </c>
      <c r="I992">
        <f>IFERROR(VLOOKUP(CONCATENATE($C992,$D992,I$1,$E992),AuxFolhas!$A:$E,5,FALSE),"")</f>
        <v>600</v>
      </c>
      <c r="J992">
        <f>IFERROR(VLOOKUP(CONCATENATE($C992,$D992,J$1,$E992),AuxFolhas!$A:$E,5,FALSE),"")</f>
        <v>600</v>
      </c>
      <c r="K992">
        <f>IFERROR(VLOOKUP(CONCATENATE($C992,$D992,K$1,$E992),AuxFolhas!$A:$E,5,FALSE),"")</f>
        <v>600</v>
      </c>
      <c r="L992">
        <f>IFERROR(VLOOKUP(CONCATENATE($C992,$D992,L$1,$E992),AuxFolhas!$A:$E,5,FALSE),"")</f>
        <v>600</v>
      </c>
      <c r="M992">
        <f>IFERROR(VLOOKUP(CONCATENATE($C992,$D992,M$1,$E992),AuxFolhas!$A:$E,5,FALSE),"")</f>
        <v>600</v>
      </c>
      <c r="N992">
        <f>IFERROR(VLOOKUP(CONCATENATE($C992,$D992,N$1,$E992),AuxFolhas!$A:$E,5,FALSE),"")</f>
        <v>600</v>
      </c>
      <c r="O992">
        <f>IFERROR(VLOOKUP(CONCATENATE($C992,$D992,O$1,$E992),AuxFolhas!$A:$E,5,FALSE),"")</f>
        <v>600</v>
      </c>
      <c r="P992">
        <f>IFERROR(VLOOKUP(CONCATENATE($C992,$D992,P$1,$E992),AuxFolhas!$A:$E,5,FALSE),"")</f>
        <v>600</v>
      </c>
      <c r="Q992">
        <f>IFERROR(VLOOKUP(CONCATENATE($C992,$D992,Q$1,$E992),AuxFolhas!$A:$E,5,FALSE),"")</f>
        <v>600</v>
      </c>
      <c r="R992">
        <f>IFERROR(VLOOKUP(CONCATENATE($C992,$D992,R$1,$E992),AuxFolhas!$A:$E,5,FALSE),"")</f>
        <v>600</v>
      </c>
      <c r="S992">
        <f>IFERROR(VLOOKUP(CONCATENATE($C992,$D992,S$1,$E992),AuxFolhas!$A:$E,5,FALSE),"")</f>
        <v>600</v>
      </c>
      <c r="T992">
        <f>IFERROR(VLOOKUP(CONCATENATE($C992,$D992,T$1,$E992),AuxFolhas!$A:$E,5,FALSE),"")</f>
        <v>600</v>
      </c>
      <c r="U992">
        <f t="shared" si="66"/>
        <v>1</v>
      </c>
    </row>
    <row r="993" spans="1:21" hidden="1">
      <c r="A993" t="str">
        <f t="shared" si="63"/>
        <v>36.1-5</v>
      </c>
      <c r="B993">
        <f t="shared" si="64"/>
        <v>5</v>
      </c>
      <c r="C993">
        <v>36</v>
      </c>
      <c r="D993" t="s">
        <v>1749</v>
      </c>
      <c r="E993" t="s">
        <v>1112</v>
      </c>
      <c r="F993" t="s">
        <v>1163</v>
      </c>
      <c r="H993">
        <f t="shared" si="65"/>
        <v>7200</v>
      </c>
      <c r="I993">
        <f>IFERROR(VLOOKUP(CONCATENATE($C993,$D993,I$1,$E993),AuxFolhas!$A:$E,5,FALSE),"")</f>
        <v>600</v>
      </c>
      <c r="J993">
        <f>IFERROR(VLOOKUP(CONCATENATE($C993,$D993,J$1,$E993),AuxFolhas!$A:$E,5,FALSE),"")</f>
        <v>600</v>
      </c>
      <c r="K993">
        <f>IFERROR(VLOOKUP(CONCATENATE($C993,$D993,K$1,$E993),AuxFolhas!$A:$E,5,FALSE),"")</f>
        <v>600</v>
      </c>
      <c r="L993">
        <f>IFERROR(VLOOKUP(CONCATENATE($C993,$D993,L$1,$E993),AuxFolhas!$A:$E,5,FALSE),"")</f>
        <v>600</v>
      </c>
      <c r="M993">
        <f>IFERROR(VLOOKUP(CONCATENATE($C993,$D993,M$1,$E993),AuxFolhas!$A:$E,5,FALSE),"")</f>
        <v>600</v>
      </c>
      <c r="N993">
        <f>IFERROR(VLOOKUP(CONCATENATE($C993,$D993,N$1,$E993),AuxFolhas!$A:$E,5,FALSE),"")</f>
        <v>600</v>
      </c>
      <c r="O993">
        <f>IFERROR(VLOOKUP(CONCATENATE($C993,$D993,O$1,$E993),AuxFolhas!$A:$E,5,FALSE),"")</f>
        <v>600</v>
      </c>
      <c r="P993">
        <f>IFERROR(VLOOKUP(CONCATENATE($C993,$D993,P$1,$E993),AuxFolhas!$A:$E,5,FALSE),"")</f>
        <v>600</v>
      </c>
      <c r="Q993">
        <f>IFERROR(VLOOKUP(CONCATENATE($C993,$D993,Q$1,$E993),AuxFolhas!$A:$E,5,FALSE),"")</f>
        <v>600</v>
      </c>
      <c r="R993">
        <f>IFERROR(VLOOKUP(CONCATENATE($C993,$D993,R$1,$E993),AuxFolhas!$A:$E,5,FALSE),"")</f>
        <v>600</v>
      </c>
      <c r="S993">
        <f>IFERROR(VLOOKUP(CONCATENATE($C993,$D993,S$1,$E993),AuxFolhas!$A:$E,5,FALSE),"")</f>
        <v>600</v>
      </c>
      <c r="T993">
        <f>IFERROR(VLOOKUP(CONCATENATE($C993,$D993,T$1,$E993),AuxFolhas!$A:$E,5,FALSE),"")</f>
        <v>600</v>
      </c>
      <c r="U993">
        <f t="shared" si="66"/>
        <v>1</v>
      </c>
    </row>
    <row r="994" spans="1:21" hidden="1">
      <c r="A994" t="str">
        <f t="shared" si="63"/>
        <v>36.1-6</v>
      </c>
      <c r="B994">
        <f t="shared" si="64"/>
        <v>6</v>
      </c>
      <c r="C994">
        <v>36</v>
      </c>
      <c r="D994" t="s">
        <v>1750</v>
      </c>
      <c r="E994" t="s">
        <v>1112</v>
      </c>
      <c r="F994" t="s">
        <v>1163</v>
      </c>
      <c r="H994">
        <f t="shared" si="65"/>
        <v>1800</v>
      </c>
      <c r="I994">
        <f>IFERROR(VLOOKUP(CONCATENATE($C994,$D994,I$1,$E994),AuxFolhas!$A:$E,5,FALSE),"")</f>
        <v>600</v>
      </c>
      <c r="J994">
        <f>IFERROR(VLOOKUP(CONCATENATE($C994,$D994,J$1,$E994),AuxFolhas!$A:$E,5,FALSE),"")</f>
        <v>600</v>
      </c>
      <c r="K994">
        <f>IFERROR(VLOOKUP(CONCATENATE($C994,$D994,K$1,$E994),AuxFolhas!$A:$E,5,FALSE),"")</f>
        <v>600</v>
      </c>
      <c r="L994" t="str">
        <f>IFERROR(VLOOKUP(CONCATENATE($C994,$D994,L$1,$E994),AuxFolhas!$A:$E,5,FALSE),"")</f>
        <v/>
      </c>
      <c r="M994" t="str">
        <f>IFERROR(VLOOKUP(CONCATENATE($C994,$D994,M$1,$E994),AuxFolhas!$A:$E,5,FALSE),"")</f>
        <v/>
      </c>
      <c r="N994" t="str">
        <f>IFERROR(VLOOKUP(CONCATENATE($C994,$D994,N$1,$E994),AuxFolhas!$A:$E,5,FALSE),"")</f>
        <v/>
      </c>
      <c r="O994" t="str">
        <f>IFERROR(VLOOKUP(CONCATENATE($C994,$D994,O$1,$E994),AuxFolhas!$A:$E,5,FALSE),"")</f>
        <v/>
      </c>
      <c r="P994" t="str">
        <f>IFERROR(VLOOKUP(CONCATENATE($C994,$D994,P$1,$E994),AuxFolhas!$A:$E,5,FALSE),"")</f>
        <v/>
      </c>
      <c r="Q994" t="str">
        <f>IFERROR(VLOOKUP(CONCATENATE($C994,$D994,Q$1,$E994),AuxFolhas!$A:$E,5,FALSE),"")</f>
        <v/>
      </c>
      <c r="R994" t="str">
        <f>IFERROR(VLOOKUP(CONCATENATE($C994,$D994,R$1,$E994),AuxFolhas!$A:$E,5,FALSE),"")</f>
        <v/>
      </c>
      <c r="S994" t="str">
        <f>IFERROR(VLOOKUP(CONCATENATE($C994,$D994,S$1,$E994),AuxFolhas!$A:$E,5,FALSE),"")</f>
        <v/>
      </c>
      <c r="T994" t="str">
        <f>IFERROR(VLOOKUP(CONCATENATE($C994,$D994,T$1,$E994),AuxFolhas!$A:$E,5,FALSE),"")</f>
        <v/>
      </c>
      <c r="U994">
        <f t="shared" si="66"/>
        <v>1</v>
      </c>
    </row>
    <row r="995" spans="1:21" hidden="1">
      <c r="A995" t="str">
        <f t="shared" si="63"/>
        <v>36.1-7</v>
      </c>
      <c r="B995">
        <f t="shared" si="64"/>
        <v>7</v>
      </c>
      <c r="C995">
        <v>36</v>
      </c>
      <c r="D995" t="s">
        <v>1751</v>
      </c>
      <c r="E995" t="s">
        <v>1112</v>
      </c>
      <c r="F995" t="s">
        <v>1163</v>
      </c>
      <c r="H995">
        <f t="shared" si="65"/>
        <v>1800</v>
      </c>
      <c r="I995">
        <f>IFERROR(VLOOKUP(CONCATENATE($C995,$D995,I$1,$E995),AuxFolhas!$A:$E,5,FALSE),"")</f>
        <v>600</v>
      </c>
      <c r="J995">
        <f>IFERROR(VLOOKUP(CONCATENATE($C995,$D995,J$1,$E995),AuxFolhas!$A:$E,5,FALSE),"")</f>
        <v>600</v>
      </c>
      <c r="K995">
        <f>IFERROR(VLOOKUP(CONCATENATE($C995,$D995,K$1,$E995),AuxFolhas!$A:$E,5,FALSE),"")</f>
        <v>600</v>
      </c>
      <c r="L995" t="str">
        <f>IFERROR(VLOOKUP(CONCATENATE($C995,$D995,L$1,$E995),AuxFolhas!$A:$E,5,FALSE),"")</f>
        <v/>
      </c>
      <c r="M995" t="str">
        <f>IFERROR(VLOOKUP(CONCATENATE($C995,$D995,M$1,$E995),AuxFolhas!$A:$E,5,FALSE),"")</f>
        <v/>
      </c>
      <c r="N995" t="str">
        <f>IFERROR(VLOOKUP(CONCATENATE($C995,$D995,N$1,$E995),AuxFolhas!$A:$E,5,FALSE),"")</f>
        <v/>
      </c>
      <c r="O995" t="str">
        <f>IFERROR(VLOOKUP(CONCATENATE($C995,$D995,O$1,$E995),AuxFolhas!$A:$E,5,FALSE),"")</f>
        <v/>
      </c>
      <c r="P995" t="str">
        <f>IFERROR(VLOOKUP(CONCATENATE($C995,$D995,P$1,$E995),AuxFolhas!$A:$E,5,FALSE),"")</f>
        <v/>
      </c>
      <c r="Q995" t="str">
        <f>IFERROR(VLOOKUP(CONCATENATE($C995,$D995,Q$1,$E995),AuxFolhas!$A:$E,5,FALSE),"")</f>
        <v/>
      </c>
      <c r="R995" t="str">
        <f>IFERROR(VLOOKUP(CONCATENATE($C995,$D995,R$1,$E995),AuxFolhas!$A:$E,5,FALSE),"")</f>
        <v/>
      </c>
      <c r="S995" t="str">
        <f>IFERROR(VLOOKUP(CONCATENATE($C995,$D995,S$1,$E995),AuxFolhas!$A:$E,5,FALSE),"")</f>
        <v/>
      </c>
      <c r="T995" t="str">
        <f>IFERROR(VLOOKUP(CONCATENATE($C995,$D995,T$1,$E995),AuxFolhas!$A:$E,5,FALSE),"")</f>
        <v/>
      </c>
      <c r="U995">
        <f t="shared" si="66"/>
        <v>1</v>
      </c>
    </row>
    <row r="996" spans="1:21" hidden="1">
      <c r="A996" t="str">
        <f t="shared" si="63"/>
        <v>36.1-8</v>
      </c>
      <c r="B996">
        <f t="shared" si="64"/>
        <v>8</v>
      </c>
      <c r="C996">
        <v>36</v>
      </c>
      <c r="D996" t="s">
        <v>2506</v>
      </c>
      <c r="E996" t="s">
        <v>1112</v>
      </c>
      <c r="F996" t="s">
        <v>1163</v>
      </c>
      <c r="H996">
        <f t="shared" si="65"/>
        <v>4200</v>
      </c>
      <c r="I996" t="str">
        <f>IFERROR(VLOOKUP(CONCATENATE($C996,$D996,I$1,$E996),AuxFolhas!$A:$E,5,FALSE),"")</f>
        <v/>
      </c>
      <c r="J996" t="str">
        <f>IFERROR(VLOOKUP(CONCATENATE($C996,$D996,J$1,$E996),AuxFolhas!$A:$E,5,FALSE),"")</f>
        <v/>
      </c>
      <c r="K996" t="str">
        <f>IFERROR(VLOOKUP(CONCATENATE($C996,$D996,K$1,$E996),AuxFolhas!$A:$E,5,FALSE),"")</f>
        <v/>
      </c>
      <c r="L996" t="str">
        <f>IFERROR(VLOOKUP(CONCATENATE($C996,$D996,L$1,$E996),AuxFolhas!$A:$E,5,FALSE),"")</f>
        <v/>
      </c>
      <c r="M996" t="str">
        <f>IFERROR(VLOOKUP(CONCATENATE($C996,$D996,M$1,$E996),AuxFolhas!$A:$E,5,FALSE),"")</f>
        <v/>
      </c>
      <c r="N996">
        <f>IFERROR(VLOOKUP(CONCATENATE($C996,$D996,N$1,$E996),AuxFolhas!$A:$E,5,FALSE),"")</f>
        <v>600</v>
      </c>
      <c r="O996">
        <f>IFERROR(VLOOKUP(CONCATENATE($C996,$D996,O$1,$E996),AuxFolhas!$A:$E,5,FALSE),"")</f>
        <v>600</v>
      </c>
      <c r="P996">
        <f>IFERROR(VLOOKUP(CONCATENATE($C996,$D996,P$1,$E996),AuxFolhas!$A:$E,5,FALSE),"")</f>
        <v>600</v>
      </c>
      <c r="Q996">
        <f>IFERROR(VLOOKUP(CONCATENATE($C996,$D996,Q$1,$E996),AuxFolhas!$A:$E,5,FALSE),"")</f>
        <v>600</v>
      </c>
      <c r="R996">
        <f>IFERROR(VLOOKUP(CONCATENATE($C996,$D996,R$1,$E996),AuxFolhas!$A:$E,5,FALSE),"")</f>
        <v>600</v>
      </c>
      <c r="S996">
        <f>IFERROR(VLOOKUP(CONCATENATE($C996,$D996,S$1,$E996),AuxFolhas!$A:$E,5,FALSE),"")</f>
        <v>600</v>
      </c>
      <c r="T996">
        <f>IFERROR(VLOOKUP(CONCATENATE($C996,$D996,T$1,$E996),AuxFolhas!$A:$E,5,FALSE),"")</f>
        <v>600</v>
      </c>
      <c r="U996">
        <f t="shared" si="66"/>
        <v>1</v>
      </c>
    </row>
    <row r="997" spans="1:21" hidden="1">
      <c r="A997" t="str">
        <f t="shared" ref="A997:A1047" si="67">CONCATENATE(C997,".1-",B997)</f>
        <v>36.1-9</v>
      </c>
      <c r="B997">
        <f t="shared" ref="B997:B1047" si="68">IF(C997&lt;&gt;C996,1,B996+1)</f>
        <v>9</v>
      </c>
      <c r="C997">
        <v>36</v>
      </c>
      <c r="D997" t="s">
        <v>1752</v>
      </c>
      <c r="E997" t="s">
        <v>1112</v>
      </c>
      <c r="F997" t="s">
        <v>1163</v>
      </c>
      <c r="H997">
        <f t="shared" si="65"/>
        <v>7200</v>
      </c>
      <c r="I997">
        <f>IFERROR(VLOOKUP(CONCATENATE($C997,$D997,I$1,$E997),AuxFolhas!$A:$E,5,FALSE),"")</f>
        <v>600</v>
      </c>
      <c r="J997">
        <f>IFERROR(VLOOKUP(CONCATENATE($C997,$D997,J$1,$E997),AuxFolhas!$A:$E,5,FALSE),"")</f>
        <v>600</v>
      </c>
      <c r="K997">
        <f>IFERROR(VLOOKUP(CONCATENATE($C997,$D997,K$1,$E997),AuxFolhas!$A:$E,5,FALSE),"")</f>
        <v>600</v>
      </c>
      <c r="L997">
        <f>IFERROR(VLOOKUP(CONCATENATE($C997,$D997,L$1,$E997),AuxFolhas!$A:$E,5,FALSE),"")</f>
        <v>600</v>
      </c>
      <c r="M997">
        <f>IFERROR(VLOOKUP(CONCATENATE($C997,$D997,M$1,$E997),AuxFolhas!$A:$E,5,FALSE),"")</f>
        <v>600</v>
      </c>
      <c r="N997">
        <f>IFERROR(VLOOKUP(CONCATENATE($C997,$D997,N$1,$E997),AuxFolhas!$A:$E,5,FALSE),"")</f>
        <v>600</v>
      </c>
      <c r="O997">
        <f>IFERROR(VLOOKUP(CONCATENATE($C997,$D997,O$1,$E997),AuxFolhas!$A:$E,5,FALSE),"")</f>
        <v>600</v>
      </c>
      <c r="P997">
        <f>IFERROR(VLOOKUP(CONCATENATE($C997,$D997,P$1,$E997),AuxFolhas!$A:$E,5,FALSE),"")</f>
        <v>600</v>
      </c>
      <c r="Q997">
        <f>IFERROR(VLOOKUP(CONCATENATE($C997,$D997,Q$1,$E997),AuxFolhas!$A:$E,5,FALSE),"")</f>
        <v>600</v>
      </c>
      <c r="R997">
        <f>IFERROR(VLOOKUP(CONCATENATE($C997,$D997,R$1,$E997),AuxFolhas!$A:$E,5,FALSE),"")</f>
        <v>600</v>
      </c>
      <c r="S997">
        <f>IFERROR(VLOOKUP(CONCATENATE($C997,$D997,S$1,$E997),AuxFolhas!$A:$E,5,FALSE),"")</f>
        <v>600</v>
      </c>
      <c r="T997">
        <f>IFERROR(VLOOKUP(CONCATENATE($C997,$D997,T$1,$E997),AuxFolhas!$A:$E,5,FALSE),"")</f>
        <v>600</v>
      </c>
      <c r="U997">
        <f t="shared" si="66"/>
        <v>1</v>
      </c>
    </row>
    <row r="998" spans="1:21" hidden="1">
      <c r="A998" t="str">
        <f t="shared" si="67"/>
        <v>36.1-10</v>
      </c>
      <c r="B998">
        <f t="shared" si="68"/>
        <v>10</v>
      </c>
      <c r="C998">
        <v>36</v>
      </c>
      <c r="D998" t="s">
        <v>2507</v>
      </c>
      <c r="E998" t="s">
        <v>1112</v>
      </c>
      <c r="F998" t="s">
        <v>1163</v>
      </c>
      <c r="H998">
        <f t="shared" si="65"/>
        <v>4200</v>
      </c>
      <c r="I998" t="str">
        <f>IFERROR(VLOOKUP(CONCATENATE($C998,$D998,I$1,$E998),AuxFolhas!$A:$E,5,FALSE),"")</f>
        <v/>
      </c>
      <c r="J998" t="str">
        <f>IFERROR(VLOOKUP(CONCATENATE($C998,$D998,J$1,$E998),AuxFolhas!$A:$E,5,FALSE),"")</f>
        <v/>
      </c>
      <c r="K998" t="str">
        <f>IFERROR(VLOOKUP(CONCATENATE($C998,$D998,K$1,$E998),AuxFolhas!$A:$E,5,FALSE),"")</f>
        <v/>
      </c>
      <c r="L998" t="str">
        <f>IFERROR(VLOOKUP(CONCATENATE($C998,$D998,L$1,$E998),AuxFolhas!$A:$E,5,FALSE),"")</f>
        <v/>
      </c>
      <c r="M998" t="str">
        <f>IFERROR(VLOOKUP(CONCATENATE($C998,$D998,M$1,$E998),AuxFolhas!$A:$E,5,FALSE),"")</f>
        <v/>
      </c>
      <c r="N998">
        <f>IFERROR(VLOOKUP(CONCATENATE($C998,$D998,N$1,$E998),AuxFolhas!$A:$E,5,FALSE),"")</f>
        <v>600</v>
      </c>
      <c r="O998">
        <f>IFERROR(VLOOKUP(CONCATENATE($C998,$D998,O$1,$E998),AuxFolhas!$A:$E,5,FALSE),"")</f>
        <v>600</v>
      </c>
      <c r="P998">
        <f>IFERROR(VLOOKUP(CONCATENATE($C998,$D998,P$1,$E998),AuxFolhas!$A:$E,5,FALSE),"")</f>
        <v>600</v>
      </c>
      <c r="Q998">
        <f>IFERROR(VLOOKUP(CONCATENATE($C998,$D998,Q$1,$E998),AuxFolhas!$A:$E,5,FALSE),"")</f>
        <v>600</v>
      </c>
      <c r="R998">
        <f>IFERROR(VLOOKUP(CONCATENATE($C998,$D998,R$1,$E998),AuxFolhas!$A:$E,5,FALSE),"")</f>
        <v>600</v>
      </c>
      <c r="S998">
        <f>IFERROR(VLOOKUP(CONCATENATE($C998,$D998,S$1,$E998),AuxFolhas!$A:$E,5,FALSE),"")</f>
        <v>600</v>
      </c>
      <c r="T998">
        <f>IFERROR(VLOOKUP(CONCATENATE($C998,$D998,T$1,$E998),AuxFolhas!$A:$E,5,FALSE),"")</f>
        <v>600</v>
      </c>
      <c r="U998">
        <f t="shared" si="66"/>
        <v>1</v>
      </c>
    </row>
    <row r="999" spans="1:21" hidden="1">
      <c r="A999" t="str">
        <f t="shared" si="67"/>
        <v>36.1-11</v>
      </c>
      <c r="B999">
        <f t="shared" si="68"/>
        <v>11</v>
      </c>
      <c r="C999">
        <v>36</v>
      </c>
      <c r="D999" t="s">
        <v>2508</v>
      </c>
      <c r="E999" t="s">
        <v>1112</v>
      </c>
      <c r="F999" t="s">
        <v>1163</v>
      </c>
      <c r="H999">
        <f t="shared" si="65"/>
        <v>4200</v>
      </c>
      <c r="I999" t="str">
        <f>IFERROR(VLOOKUP(CONCATENATE($C999,$D999,I$1,$E999),AuxFolhas!$A:$E,5,FALSE),"")</f>
        <v/>
      </c>
      <c r="J999" t="str">
        <f>IFERROR(VLOOKUP(CONCATENATE($C999,$D999,J$1,$E999),AuxFolhas!$A:$E,5,FALSE),"")</f>
        <v/>
      </c>
      <c r="K999" t="str">
        <f>IFERROR(VLOOKUP(CONCATENATE($C999,$D999,K$1,$E999),AuxFolhas!$A:$E,5,FALSE),"")</f>
        <v/>
      </c>
      <c r="L999" t="str">
        <f>IFERROR(VLOOKUP(CONCATENATE($C999,$D999,L$1,$E999),AuxFolhas!$A:$E,5,FALSE),"")</f>
        <v/>
      </c>
      <c r="M999" t="str">
        <f>IFERROR(VLOOKUP(CONCATENATE($C999,$D999,M$1,$E999),AuxFolhas!$A:$E,5,FALSE),"")</f>
        <v/>
      </c>
      <c r="N999">
        <f>IFERROR(VLOOKUP(CONCATENATE($C999,$D999,N$1,$E999),AuxFolhas!$A:$E,5,FALSE),"")</f>
        <v>600</v>
      </c>
      <c r="O999">
        <f>IFERROR(VLOOKUP(CONCATENATE($C999,$D999,O$1,$E999),AuxFolhas!$A:$E,5,FALSE),"")</f>
        <v>600</v>
      </c>
      <c r="P999">
        <f>IFERROR(VLOOKUP(CONCATENATE($C999,$D999,P$1,$E999),AuxFolhas!$A:$E,5,FALSE),"")</f>
        <v>600</v>
      </c>
      <c r="Q999">
        <f>IFERROR(VLOOKUP(CONCATENATE($C999,$D999,Q$1,$E999),AuxFolhas!$A:$E,5,FALSE),"")</f>
        <v>600</v>
      </c>
      <c r="R999">
        <f>IFERROR(VLOOKUP(CONCATENATE($C999,$D999,R$1,$E999),AuxFolhas!$A:$E,5,FALSE),"")</f>
        <v>600</v>
      </c>
      <c r="S999">
        <f>IFERROR(VLOOKUP(CONCATENATE($C999,$D999,S$1,$E999),AuxFolhas!$A:$E,5,FALSE),"")</f>
        <v>600</v>
      </c>
      <c r="T999">
        <f>IFERROR(VLOOKUP(CONCATENATE($C999,$D999,T$1,$E999),AuxFolhas!$A:$E,5,FALSE),"")</f>
        <v>600</v>
      </c>
      <c r="U999">
        <f t="shared" si="66"/>
        <v>1</v>
      </c>
    </row>
    <row r="1000" spans="1:21" hidden="1">
      <c r="A1000" t="str">
        <f t="shared" si="67"/>
        <v>36.1-12</v>
      </c>
      <c r="B1000">
        <f t="shared" si="68"/>
        <v>12</v>
      </c>
      <c r="C1000">
        <v>36</v>
      </c>
      <c r="D1000" t="s">
        <v>2509</v>
      </c>
      <c r="E1000" t="s">
        <v>1112</v>
      </c>
      <c r="F1000" t="s">
        <v>1163</v>
      </c>
      <c r="H1000">
        <f t="shared" si="65"/>
        <v>4200</v>
      </c>
      <c r="I1000" t="str">
        <f>IFERROR(VLOOKUP(CONCATENATE($C1000,$D1000,I$1,$E1000),AuxFolhas!$A:$E,5,FALSE),"")</f>
        <v/>
      </c>
      <c r="J1000" t="str">
        <f>IFERROR(VLOOKUP(CONCATENATE($C1000,$D1000,J$1,$E1000),AuxFolhas!$A:$E,5,FALSE),"")</f>
        <v/>
      </c>
      <c r="K1000" t="str">
        <f>IFERROR(VLOOKUP(CONCATENATE($C1000,$D1000,K$1,$E1000),AuxFolhas!$A:$E,5,FALSE),"")</f>
        <v/>
      </c>
      <c r="L1000" t="str">
        <f>IFERROR(VLOOKUP(CONCATENATE($C1000,$D1000,L$1,$E1000),AuxFolhas!$A:$E,5,FALSE),"")</f>
        <v/>
      </c>
      <c r="M1000" t="str">
        <f>IFERROR(VLOOKUP(CONCATENATE($C1000,$D1000,M$1,$E1000),AuxFolhas!$A:$E,5,FALSE),"")</f>
        <v/>
      </c>
      <c r="N1000">
        <f>IFERROR(VLOOKUP(CONCATENATE($C1000,$D1000,N$1,$E1000),AuxFolhas!$A:$E,5,FALSE),"")</f>
        <v>600</v>
      </c>
      <c r="O1000">
        <f>IFERROR(VLOOKUP(CONCATENATE($C1000,$D1000,O$1,$E1000),AuxFolhas!$A:$E,5,FALSE),"")</f>
        <v>600</v>
      </c>
      <c r="P1000">
        <f>IFERROR(VLOOKUP(CONCATENATE($C1000,$D1000,P$1,$E1000),AuxFolhas!$A:$E,5,FALSE),"")</f>
        <v>600</v>
      </c>
      <c r="Q1000">
        <f>IFERROR(VLOOKUP(CONCATENATE($C1000,$D1000,Q$1,$E1000),AuxFolhas!$A:$E,5,FALSE),"")</f>
        <v>600</v>
      </c>
      <c r="R1000">
        <f>IFERROR(VLOOKUP(CONCATENATE($C1000,$D1000,R$1,$E1000),AuxFolhas!$A:$E,5,FALSE),"")</f>
        <v>600</v>
      </c>
      <c r="S1000">
        <f>IFERROR(VLOOKUP(CONCATENATE($C1000,$D1000,S$1,$E1000),AuxFolhas!$A:$E,5,FALSE),"")</f>
        <v>600</v>
      </c>
      <c r="T1000">
        <f>IFERROR(VLOOKUP(CONCATENATE($C1000,$D1000,T$1,$E1000),AuxFolhas!$A:$E,5,FALSE),"")</f>
        <v>600</v>
      </c>
      <c r="U1000">
        <f t="shared" si="66"/>
        <v>1</v>
      </c>
    </row>
    <row r="1001" spans="1:21" hidden="1">
      <c r="A1001" t="str">
        <f t="shared" si="67"/>
        <v>36.1-13</v>
      </c>
      <c r="B1001">
        <f t="shared" si="68"/>
        <v>13</v>
      </c>
      <c r="C1001">
        <v>36</v>
      </c>
      <c r="D1001" t="s">
        <v>1753</v>
      </c>
      <c r="E1001" t="s">
        <v>1112</v>
      </c>
      <c r="F1001" t="s">
        <v>1163</v>
      </c>
      <c r="H1001">
        <f t="shared" si="65"/>
        <v>7200</v>
      </c>
      <c r="I1001">
        <f>IFERROR(VLOOKUP(CONCATENATE($C1001,$D1001,I$1,$E1001),AuxFolhas!$A:$E,5,FALSE),"")</f>
        <v>600</v>
      </c>
      <c r="J1001">
        <f>IFERROR(VLOOKUP(CONCATENATE($C1001,$D1001,J$1,$E1001),AuxFolhas!$A:$E,5,FALSE),"")</f>
        <v>600</v>
      </c>
      <c r="K1001">
        <f>IFERROR(VLOOKUP(CONCATENATE($C1001,$D1001,K$1,$E1001),AuxFolhas!$A:$E,5,FALSE),"")</f>
        <v>600</v>
      </c>
      <c r="L1001">
        <f>IFERROR(VLOOKUP(CONCATENATE($C1001,$D1001,L$1,$E1001),AuxFolhas!$A:$E,5,FALSE),"")</f>
        <v>600</v>
      </c>
      <c r="M1001">
        <f>IFERROR(VLOOKUP(CONCATENATE($C1001,$D1001,M$1,$E1001),AuxFolhas!$A:$E,5,FALSE),"")</f>
        <v>600</v>
      </c>
      <c r="N1001">
        <f>IFERROR(VLOOKUP(CONCATENATE($C1001,$D1001,N$1,$E1001),AuxFolhas!$A:$E,5,FALSE),"")</f>
        <v>600</v>
      </c>
      <c r="O1001">
        <f>IFERROR(VLOOKUP(CONCATENATE($C1001,$D1001,O$1,$E1001),AuxFolhas!$A:$E,5,FALSE),"")</f>
        <v>600</v>
      </c>
      <c r="P1001">
        <f>IFERROR(VLOOKUP(CONCATENATE($C1001,$D1001,P$1,$E1001),AuxFolhas!$A:$E,5,FALSE),"")</f>
        <v>600</v>
      </c>
      <c r="Q1001">
        <f>IFERROR(VLOOKUP(CONCATENATE($C1001,$D1001,Q$1,$E1001),AuxFolhas!$A:$E,5,FALSE),"")</f>
        <v>600</v>
      </c>
      <c r="R1001">
        <f>IFERROR(VLOOKUP(CONCATENATE($C1001,$D1001,R$1,$E1001),AuxFolhas!$A:$E,5,FALSE),"")</f>
        <v>600</v>
      </c>
      <c r="S1001">
        <f>IFERROR(VLOOKUP(CONCATENATE($C1001,$D1001,S$1,$E1001),AuxFolhas!$A:$E,5,FALSE),"")</f>
        <v>600</v>
      </c>
      <c r="T1001">
        <f>IFERROR(VLOOKUP(CONCATENATE($C1001,$D1001,T$1,$E1001),AuxFolhas!$A:$E,5,FALSE),"")</f>
        <v>600</v>
      </c>
      <c r="U1001">
        <f t="shared" si="66"/>
        <v>1</v>
      </c>
    </row>
    <row r="1002" spans="1:21" hidden="1">
      <c r="A1002" t="str">
        <f t="shared" si="67"/>
        <v>36.1-14</v>
      </c>
      <c r="B1002">
        <f t="shared" si="68"/>
        <v>14</v>
      </c>
      <c r="C1002">
        <v>36</v>
      </c>
      <c r="D1002" t="s">
        <v>1754</v>
      </c>
      <c r="E1002" t="s">
        <v>1112</v>
      </c>
      <c r="F1002" t="s">
        <v>1163</v>
      </c>
      <c r="H1002">
        <f t="shared" si="65"/>
        <v>1800</v>
      </c>
      <c r="I1002">
        <f>IFERROR(VLOOKUP(CONCATENATE($C1002,$D1002,I$1,$E1002),AuxFolhas!$A:$E,5,FALSE),"")</f>
        <v>600</v>
      </c>
      <c r="J1002">
        <f>IFERROR(VLOOKUP(CONCATENATE($C1002,$D1002,J$1,$E1002),AuxFolhas!$A:$E,5,FALSE),"")</f>
        <v>600</v>
      </c>
      <c r="K1002">
        <f>IFERROR(VLOOKUP(CONCATENATE($C1002,$D1002,K$1,$E1002),AuxFolhas!$A:$E,5,FALSE),"")</f>
        <v>600</v>
      </c>
      <c r="L1002" t="str">
        <f>IFERROR(VLOOKUP(CONCATENATE($C1002,$D1002,L$1,$E1002),AuxFolhas!$A:$E,5,FALSE),"")</f>
        <v/>
      </c>
      <c r="M1002" t="str">
        <f>IFERROR(VLOOKUP(CONCATENATE($C1002,$D1002,M$1,$E1002),AuxFolhas!$A:$E,5,FALSE),"")</f>
        <v/>
      </c>
      <c r="N1002" t="str">
        <f>IFERROR(VLOOKUP(CONCATENATE($C1002,$D1002,N$1,$E1002),AuxFolhas!$A:$E,5,FALSE),"")</f>
        <v/>
      </c>
      <c r="O1002" t="str">
        <f>IFERROR(VLOOKUP(CONCATENATE($C1002,$D1002,O$1,$E1002),AuxFolhas!$A:$E,5,FALSE),"")</f>
        <v/>
      </c>
      <c r="P1002" t="str">
        <f>IFERROR(VLOOKUP(CONCATENATE($C1002,$D1002,P$1,$E1002),AuxFolhas!$A:$E,5,FALSE),"")</f>
        <v/>
      </c>
      <c r="Q1002" t="str">
        <f>IFERROR(VLOOKUP(CONCATENATE($C1002,$D1002,Q$1,$E1002),AuxFolhas!$A:$E,5,FALSE),"")</f>
        <v/>
      </c>
      <c r="R1002" t="str">
        <f>IFERROR(VLOOKUP(CONCATENATE($C1002,$D1002,R$1,$E1002),AuxFolhas!$A:$E,5,FALSE),"")</f>
        <v/>
      </c>
      <c r="S1002" t="str">
        <f>IFERROR(VLOOKUP(CONCATENATE($C1002,$D1002,S$1,$E1002),AuxFolhas!$A:$E,5,FALSE),"")</f>
        <v/>
      </c>
      <c r="T1002" t="str">
        <f>IFERROR(VLOOKUP(CONCATENATE($C1002,$D1002,T$1,$E1002),AuxFolhas!$A:$E,5,FALSE),"")</f>
        <v/>
      </c>
      <c r="U1002">
        <f t="shared" si="66"/>
        <v>1</v>
      </c>
    </row>
    <row r="1003" spans="1:21" hidden="1">
      <c r="A1003" t="str">
        <f t="shared" si="67"/>
        <v>36.1-15</v>
      </c>
      <c r="B1003">
        <f t="shared" si="68"/>
        <v>15</v>
      </c>
      <c r="C1003">
        <v>36</v>
      </c>
      <c r="D1003" t="s">
        <v>2510</v>
      </c>
      <c r="E1003" t="s">
        <v>1112</v>
      </c>
      <c r="F1003" t="s">
        <v>1163</v>
      </c>
      <c r="H1003">
        <f t="shared" si="65"/>
        <v>6000</v>
      </c>
      <c r="I1003" t="str">
        <f>IFERROR(VLOOKUP(CONCATENATE($C1003,$D1003,I$1,$E1003),AuxFolhas!$A:$E,5,FALSE),"")</f>
        <v/>
      </c>
      <c r="J1003" t="str">
        <f>IFERROR(VLOOKUP(CONCATENATE($C1003,$D1003,J$1,$E1003),AuxFolhas!$A:$E,5,FALSE),"")</f>
        <v/>
      </c>
      <c r="K1003">
        <f>IFERROR(VLOOKUP(CONCATENATE($C1003,$D1003,K$1,$E1003),AuxFolhas!$A:$E,5,FALSE),"")</f>
        <v>600</v>
      </c>
      <c r="L1003">
        <f>IFERROR(VLOOKUP(CONCATENATE($C1003,$D1003,L$1,$E1003),AuxFolhas!$A:$E,5,FALSE),"")</f>
        <v>600</v>
      </c>
      <c r="M1003">
        <f>IFERROR(VLOOKUP(CONCATENATE($C1003,$D1003,M$1,$E1003),AuxFolhas!$A:$E,5,FALSE),"")</f>
        <v>600</v>
      </c>
      <c r="N1003">
        <f>IFERROR(VLOOKUP(CONCATENATE($C1003,$D1003,N$1,$E1003),AuxFolhas!$A:$E,5,FALSE),"")</f>
        <v>600</v>
      </c>
      <c r="O1003">
        <f>IFERROR(VLOOKUP(CONCATENATE($C1003,$D1003,O$1,$E1003),AuxFolhas!$A:$E,5,FALSE),"")</f>
        <v>600</v>
      </c>
      <c r="P1003">
        <f>IFERROR(VLOOKUP(CONCATENATE($C1003,$D1003,P$1,$E1003),AuxFolhas!$A:$E,5,FALSE),"")</f>
        <v>600</v>
      </c>
      <c r="Q1003">
        <f>IFERROR(VLOOKUP(CONCATENATE($C1003,$D1003,Q$1,$E1003),AuxFolhas!$A:$E,5,FALSE),"")</f>
        <v>600</v>
      </c>
      <c r="R1003">
        <f>IFERROR(VLOOKUP(CONCATENATE($C1003,$D1003,R$1,$E1003),AuxFolhas!$A:$E,5,FALSE),"")</f>
        <v>600</v>
      </c>
      <c r="S1003">
        <f>IFERROR(VLOOKUP(CONCATENATE($C1003,$D1003,S$1,$E1003),AuxFolhas!$A:$E,5,FALSE),"")</f>
        <v>600</v>
      </c>
      <c r="T1003">
        <f>IFERROR(VLOOKUP(CONCATENATE($C1003,$D1003,T$1,$E1003),AuxFolhas!$A:$E,5,FALSE),"")</f>
        <v>600</v>
      </c>
      <c r="U1003">
        <f t="shared" si="66"/>
        <v>1</v>
      </c>
    </row>
    <row r="1004" spans="1:21" hidden="1">
      <c r="A1004" t="str">
        <f t="shared" si="67"/>
        <v>36.1-16</v>
      </c>
      <c r="B1004">
        <f t="shared" si="68"/>
        <v>16</v>
      </c>
      <c r="C1004">
        <v>36</v>
      </c>
      <c r="D1004" t="s">
        <v>1755</v>
      </c>
      <c r="E1004" t="s">
        <v>1114</v>
      </c>
      <c r="F1004" t="s">
        <v>1163</v>
      </c>
      <c r="H1004">
        <f t="shared" si="65"/>
        <v>6690</v>
      </c>
      <c r="I1004">
        <f>IFERROR(VLOOKUP(CONCATENATE($C1004,$D1004,I$1,$E1004),AuxFolhas!$A:$E,5,FALSE),"")</f>
        <v>2230</v>
      </c>
      <c r="J1004">
        <f>IFERROR(VLOOKUP(CONCATENATE($C1004,$D1004,J$1,$E1004),AuxFolhas!$A:$E,5,FALSE),"")</f>
        <v>2230</v>
      </c>
      <c r="K1004">
        <f>IFERROR(VLOOKUP(CONCATENATE($C1004,$D1004,K$1,$E1004),AuxFolhas!$A:$E,5,FALSE),"")</f>
        <v>2230</v>
      </c>
      <c r="L1004" t="str">
        <f>IFERROR(VLOOKUP(CONCATENATE($C1004,$D1004,L$1,$E1004),AuxFolhas!$A:$E,5,FALSE),"")</f>
        <v/>
      </c>
      <c r="M1004" t="str">
        <f>IFERROR(VLOOKUP(CONCATENATE($C1004,$D1004,M$1,$E1004),AuxFolhas!$A:$E,5,FALSE),"")</f>
        <v/>
      </c>
      <c r="N1004" t="str">
        <f>IFERROR(VLOOKUP(CONCATENATE($C1004,$D1004,N$1,$E1004),AuxFolhas!$A:$E,5,FALSE),"")</f>
        <v/>
      </c>
      <c r="O1004" t="str">
        <f>IFERROR(VLOOKUP(CONCATENATE($C1004,$D1004,O$1,$E1004),AuxFolhas!$A:$E,5,FALSE),"")</f>
        <v/>
      </c>
      <c r="P1004" t="str">
        <f>IFERROR(VLOOKUP(CONCATENATE($C1004,$D1004,P$1,$E1004),AuxFolhas!$A:$E,5,FALSE),"")</f>
        <v/>
      </c>
      <c r="Q1004" t="str">
        <f>IFERROR(VLOOKUP(CONCATENATE($C1004,$D1004,Q$1,$E1004),AuxFolhas!$A:$E,5,FALSE),"")</f>
        <v/>
      </c>
      <c r="R1004" t="str">
        <f>IFERROR(VLOOKUP(CONCATENATE($C1004,$D1004,R$1,$E1004),AuxFolhas!$A:$E,5,FALSE),"")</f>
        <v/>
      </c>
      <c r="S1004" t="str">
        <f>IFERROR(VLOOKUP(CONCATENATE($C1004,$D1004,S$1,$E1004),AuxFolhas!$A:$E,5,FALSE),"")</f>
        <v/>
      </c>
      <c r="T1004" t="str">
        <f>IFERROR(VLOOKUP(CONCATENATE($C1004,$D1004,T$1,$E1004),AuxFolhas!$A:$E,5,FALSE),"")</f>
        <v/>
      </c>
      <c r="U1004">
        <f t="shared" si="66"/>
        <v>1</v>
      </c>
    </row>
    <row r="1005" spans="1:21" hidden="1">
      <c r="A1005" t="str">
        <f t="shared" si="67"/>
        <v>36.1-17</v>
      </c>
      <c r="B1005">
        <f t="shared" si="68"/>
        <v>17</v>
      </c>
      <c r="C1005">
        <v>36</v>
      </c>
      <c r="D1005" t="s">
        <v>2511</v>
      </c>
      <c r="E1005" t="s">
        <v>1114</v>
      </c>
      <c r="F1005" t="s">
        <v>1163</v>
      </c>
      <c r="H1005">
        <f t="shared" si="65"/>
        <v>22300</v>
      </c>
      <c r="I1005" t="str">
        <f>IFERROR(VLOOKUP(CONCATENATE($C1005,$D1005,I$1,$E1005),AuxFolhas!$A:$E,5,FALSE),"")</f>
        <v/>
      </c>
      <c r="J1005" t="str">
        <f>IFERROR(VLOOKUP(CONCATENATE($C1005,$D1005,J$1,$E1005),AuxFolhas!$A:$E,5,FALSE),"")</f>
        <v/>
      </c>
      <c r="K1005">
        <f>IFERROR(VLOOKUP(CONCATENATE($C1005,$D1005,K$1,$E1005),AuxFolhas!$A:$E,5,FALSE),"")</f>
        <v>2230</v>
      </c>
      <c r="L1005">
        <f>IFERROR(VLOOKUP(CONCATENATE($C1005,$D1005,L$1,$E1005),AuxFolhas!$A:$E,5,FALSE),"")</f>
        <v>2230</v>
      </c>
      <c r="M1005">
        <f>IFERROR(VLOOKUP(CONCATENATE($C1005,$D1005,M$1,$E1005),AuxFolhas!$A:$E,5,FALSE),"")</f>
        <v>2230</v>
      </c>
      <c r="N1005">
        <f>IFERROR(VLOOKUP(CONCATENATE($C1005,$D1005,N$1,$E1005),AuxFolhas!$A:$E,5,FALSE),"")</f>
        <v>2230</v>
      </c>
      <c r="O1005">
        <f>IFERROR(VLOOKUP(CONCATENATE($C1005,$D1005,O$1,$E1005),AuxFolhas!$A:$E,5,FALSE),"")</f>
        <v>2230</v>
      </c>
      <c r="P1005">
        <f>IFERROR(VLOOKUP(CONCATENATE($C1005,$D1005,P$1,$E1005),AuxFolhas!$A:$E,5,FALSE),"")</f>
        <v>2230</v>
      </c>
      <c r="Q1005">
        <f>IFERROR(VLOOKUP(CONCATENATE($C1005,$D1005,Q$1,$E1005),AuxFolhas!$A:$E,5,FALSE),"")</f>
        <v>2230</v>
      </c>
      <c r="R1005">
        <f>IFERROR(VLOOKUP(CONCATENATE($C1005,$D1005,R$1,$E1005),AuxFolhas!$A:$E,5,FALSE),"")</f>
        <v>2230</v>
      </c>
      <c r="S1005">
        <f>IFERROR(VLOOKUP(CONCATENATE($C1005,$D1005,S$1,$E1005),AuxFolhas!$A:$E,5,FALSE),"")</f>
        <v>2230</v>
      </c>
      <c r="T1005">
        <f>IFERROR(VLOOKUP(CONCATENATE($C1005,$D1005,T$1,$E1005),AuxFolhas!$A:$E,5,FALSE),"")</f>
        <v>2230</v>
      </c>
      <c r="U1005">
        <f t="shared" si="66"/>
        <v>1</v>
      </c>
    </row>
    <row r="1006" spans="1:21" hidden="1">
      <c r="A1006" t="str">
        <f t="shared" si="67"/>
        <v>36.1-18</v>
      </c>
      <c r="B1006">
        <f t="shared" si="68"/>
        <v>18</v>
      </c>
      <c r="C1006">
        <v>36</v>
      </c>
      <c r="D1006" t="s">
        <v>1757</v>
      </c>
      <c r="E1006" t="s">
        <v>1114</v>
      </c>
      <c r="F1006" t="s">
        <v>1163</v>
      </c>
      <c r="H1006">
        <f t="shared" si="65"/>
        <v>26760</v>
      </c>
      <c r="I1006">
        <f>IFERROR(VLOOKUP(CONCATENATE($C1006,$D1006,I$1,$E1006),AuxFolhas!$A:$E,5,FALSE),"")</f>
        <v>2230</v>
      </c>
      <c r="J1006">
        <f>IFERROR(VLOOKUP(CONCATENATE($C1006,$D1006,J$1,$E1006),AuxFolhas!$A:$E,5,FALSE),"")</f>
        <v>2230</v>
      </c>
      <c r="K1006">
        <f>IFERROR(VLOOKUP(CONCATENATE($C1006,$D1006,K$1,$E1006),AuxFolhas!$A:$E,5,FALSE),"")</f>
        <v>2230</v>
      </c>
      <c r="L1006">
        <f>IFERROR(VLOOKUP(CONCATENATE($C1006,$D1006,L$1,$E1006),AuxFolhas!$A:$E,5,FALSE),"")</f>
        <v>2230</v>
      </c>
      <c r="M1006">
        <f>IFERROR(VLOOKUP(CONCATENATE($C1006,$D1006,M$1,$E1006),AuxFolhas!$A:$E,5,FALSE),"")</f>
        <v>2230</v>
      </c>
      <c r="N1006">
        <f>IFERROR(VLOOKUP(CONCATENATE($C1006,$D1006,N$1,$E1006),AuxFolhas!$A:$E,5,FALSE),"")</f>
        <v>2230</v>
      </c>
      <c r="O1006">
        <f>IFERROR(VLOOKUP(CONCATENATE($C1006,$D1006,O$1,$E1006),AuxFolhas!$A:$E,5,FALSE),"")</f>
        <v>2230</v>
      </c>
      <c r="P1006">
        <f>IFERROR(VLOOKUP(CONCATENATE($C1006,$D1006,P$1,$E1006),AuxFolhas!$A:$E,5,FALSE),"")</f>
        <v>2230</v>
      </c>
      <c r="Q1006">
        <f>IFERROR(VLOOKUP(CONCATENATE($C1006,$D1006,Q$1,$E1006),AuxFolhas!$A:$E,5,FALSE),"")</f>
        <v>2230</v>
      </c>
      <c r="R1006">
        <f>IFERROR(VLOOKUP(CONCATENATE($C1006,$D1006,R$1,$E1006),AuxFolhas!$A:$E,5,FALSE),"")</f>
        <v>2230</v>
      </c>
      <c r="S1006">
        <f>IFERROR(VLOOKUP(CONCATENATE($C1006,$D1006,S$1,$E1006),AuxFolhas!$A:$E,5,FALSE),"")</f>
        <v>2230</v>
      </c>
      <c r="T1006">
        <f>IFERROR(VLOOKUP(CONCATENATE($C1006,$D1006,T$1,$E1006),AuxFolhas!$A:$E,5,FALSE),"")</f>
        <v>2230</v>
      </c>
      <c r="U1006">
        <f t="shared" si="66"/>
        <v>1</v>
      </c>
    </row>
    <row r="1007" spans="1:21" hidden="1">
      <c r="A1007" t="str">
        <f t="shared" si="67"/>
        <v>36.1-19</v>
      </c>
      <c r="B1007">
        <f t="shared" si="68"/>
        <v>19</v>
      </c>
      <c r="C1007">
        <v>36</v>
      </c>
      <c r="D1007" t="s">
        <v>1758</v>
      </c>
      <c r="E1007" t="s">
        <v>1114</v>
      </c>
      <c r="F1007" t="s">
        <v>1163</v>
      </c>
      <c r="H1007">
        <f t="shared" si="65"/>
        <v>26760</v>
      </c>
      <c r="I1007">
        <f>IFERROR(VLOOKUP(CONCATENATE($C1007,$D1007,I$1,$E1007),AuxFolhas!$A:$E,5,FALSE),"")</f>
        <v>2230</v>
      </c>
      <c r="J1007">
        <f>IFERROR(VLOOKUP(CONCATENATE($C1007,$D1007,J$1,$E1007),AuxFolhas!$A:$E,5,FALSE),"")</f>
        <v>2230</v>
      </c>
      <c r="K1007">
        <f>IFERROR(VLOOKUP(CONCATENATE($C1007,$D1007,K$1,$E1007),AuxFolhas!$A:$E,5,FALSE),"")</f>
        <v>2230</v>
      </c>
      <c r="L1007">
        <f>IFERROR(VLOOKUP(CONCATENATE($C1007,$D1007,L$1,$E1007),AuxFolhas!$A:$E,5,FALSE),"")</f>
        <v>2230</v>
      </c>
      <c r="M1007">
        <f>IFERROR(VLOOKUP(CONCATENATE($C1007,$D1007,M$1,$E1007),AuxFolhas!$A:$E,5,FALSE),"")</f>
        <v>2230</v>
      </c>
      <c r="N1007">
        <f>IFERROR(VLOOKUP(CONCATENATE($C1007,$D1007,N$1,$E1007),AuxFolhas!$A:$E,5,FALSE),"")</f>
        <v>2230</v>
      </c>
      <c r="O1007">
        <f>IFERROR(VLOOKUP(CONCATENATE($C1007,$D1007,O$1,$E1007),AuxFolhas!$A:$E,5,FALSE),"")</f>
        <v>2230</v>
      </c>
      <c r="P1007">
        <f>IFERROR(VLOOKUP(CONCATENATE($C1007,$D1007,P$1,$E1007),AuxFolhas!$A:$E,5,FALSE),"")</f>
        <v>2230</v>
      </c>
      <c r="Q1007">
        <f>IFERROR(VLOOKUP(CONCATENATE($C1007,$D1007,Q$1,$E1007),AuxFolhas!$A:$E,5,FALSE),"")</f>
        <v>2230</v>
      </c>
      <c r="R1007">
        <f>IFERROR(VLOOKUP(CONCATENATE($C1007,$D1007,R$1,$E1007),AuxFolhas!$A:$E,5,FALSE),"")</f>
        <v>2230</v>
      </c>
      <c r="S1007">
        <f>IFERROR(VLOOKUP(CONCATENATE($C1007,$D1007,S$1,$E1007),AuxFolhas!$A:$E,5,FALSE),"")</f>
        <v>2230</v>
      </c>
      <c r="T1007">
        <f>IFERROR(VLOOKUP(CONCATENATE($C1007,$D1007,T$1,$E1007),AuxFolhas!$A:$E,5,FALSE),"")</f>
        <v>2230</v>
      </c>
      <c r="U1007">
        <f t="shared" si="66"/>
        <v>1</v>
      </c>
    </row>
    <row r="1008" spans="1:21" hidden="1">
      <c r="A1008" t="str">
        <f t="shared" si="67"/>
        <v>36.1-20</v>
      </c>
      <c r="B1008">
        <f t="shared" si="68"/>
        <v>20</v>
      </c>
      <c r="C1008">
        <v>36</v>
      </c>
      <c r="D1008" t="s">
        <v>1759</v>
      </c>
      <c r="E1008" t="s">
        <v>1114</v>
      </c>
      <c r="F1008" t="s">
        <v>1163</v>
      </c>
      <c r="H1008">
        <f t="shared" si="65"/>
        <v>26760</v>
      </c>
      <c r="I1008">
        <f>IFERROR(VLOOKUP(CONCATENATE($C1008,$D1008,I$1,$E1008),AuxFolhas!$A:$E,5,FALSE),"")</f>
        <v>2230</v>
      </c>
      <c r="J1008">
        <f>IFERROR(VLOOKUP(CONCATENATE($C1008,$D1008,J$1,$E1008),AuxFolhas!$A:$E,5,FALSE),"")</f>
        <v>2230</v>
      </c>
      <c r="K1008">
        <f>IFERROR(VLOOKUP(CONCATENATE($C1008,$D1008,K$1,$E1008),AuxFolhas!$A:$E,5,FALSE),"")</f>
        <v>2230</v>
      </c>
      <c r="L1008">
        <f>IFERROR(VLOOKUP(CONCATENATE($C1008,$D1008,L$1,$E1008),AuxFolhas!$A:$E,5,FALSE),"")</f>
        <v>2230</v>
      </c>
      <c r="M1008">
        <f>IFERROR(VLOOKUP(CONCATENATE($C1008,$D1008,M$1,$E1008),AuxFolhas!$A:$E,5,FALSE),"")</f>
        <v>2230</v>
      </c>
      <c r="N1008">
        <f>IFERROR(VLOOKUP(CONCATENATE($C1008,$D1008,N$1,$E1008),AuxFolhas!$A:$E,5,FALSE),"")</f>
        <v>2230</v>
      </c>
      <c r="O1008">
        <f>IFERROR(VLOOKUP(CONCATENATE($C1008,$D1008,O$1,$E1008),AuxFolhas!$A:$E,5,FALSE),"")</f>
        <v>2230</v>
      </c>
      <c r="P1008">
        <f>IFERROR(VLOOKUP(CONCATENATE($C1008,$D1008,P$1,$E1008),AuxFolhas!$A:$E,5,FALSE),"")</f>
        <v>2230</v>
      </c>
      <c r="Q1008">
        <f>IFERROR(VLOOKUP(CONCATENATE($C1008,$D1008,Q$1,$E1008),AuxFolhas!$A:$E,5,FALSE),"")</f>
        <v>2230</v>
      </c>
      <c r="R1008">
        <f>IFERROR(VLOOKUP(CONCATENATE($C1008,$D1008,R$1,$E1008),AuxFolhas!$A:$E,5,FALSE),"")</f>
        <v>2230</v>
      </c>
      <c r="S1008">
        <f>IFERROR(VLOOKUP(CONCATENATE($C1008,$D1008,S$1,$E1008),AuxFolhas!$A:$E,5,FALSE),"")</f>
        <v>2230</v>
      </c>
      <c r="T1008">
        <f>IFERROR(VLOOKUP(CONCATENATE($C1008,$D1008,T$1,$E1008),AuxFolhas!$A:$E,5,FALSE),"")</f>
        <v>2230</v>
      </c>
      <c r="U1008">
        <f t="shared" si="66"/>
        <v>1</v>
      </c>
    </row>
    <row r="1009" spans="1:21" hidden="1">
      <c r="A1009" t="str">
        <f t="shared" si="67"/>
        <v>36.1-21</v>
      </c>
      <c r="B1009">
        <f t="shared" si="68"/>
        <v>21</v>
      </c>
      <c r="C1009">
        <v>36</v>
      </c>
      <c r="D1009" t="s">
        <v>1745</v>
      </c>
      <c r="E1009" t="s">
        <v>1162</v>
      </c>
      <c r="F1009" t="s">
        <v>1163</v>
      </c>
      <c r="H1009">
        <f t="shared" si="65"/>
        <v>39360</v>
      </c>
      <c r="I1009">
        <f>IFERROR(VLOOKUP(CONCATENATE($C1009,$D1009,I$1,$E1009),AuxFolhas!$A:$E,5,FALSE),"")</f>
        <v>3280</v>
      </c>
      <c r="J1009">
        <f>IFERROR(VLOOKUP(CONCATENATE($C1009,$D1009,J$1,$E1009),AuxFolhas!$A:$E,5,FALSE),"")</f>
        <v>3280</v>
      </c>
      <c r="K1009">
        <f>IFERROR(VLOOKUP(CONCATENATE($C1009,$D1009,K$1,$E1009),AuxFolhas!$A:$E,5,FALSE),"")</f>
        <v>3280</v>
      </c>
      <c r="L1009">
        <f>IFERROR(VLOOKUP(CONCATENATE($C1009,$D1009,L$1,$E1009),AuxFolhas!$A:$E,5,FALSE),"")</f>
        <v>3280</v>
      </c>
      <c r="M1009">
        <f>IFERROR(VLOOKUP(CONCATENATE($C1009,$D1009,M$1,$E1009),AuxFolhas!$A:$E,5,FALSE),"")</f>
        <v>3280</v>
      </c>
      <c r="N1009">
        <f>IFERROR(VLOOKUP(CONCATENATE($C1009,$D1009,N$1,$E1009),AuxFolhas!$A:$E,5,FALSE),"")</f>
        <v>3280</v>
      </c>
      <c r="O1009">
        <f>IFERROR(VLOOKUP(CONCATENATE($C1009,$D1009,O$1,$E1009),AuxFolhas!$A:$E,5,FALSE),"")</f>
        <v>3280</v>
      </c>
      <c r="P1009">
        <f>IFERROR(VLOOKUP(CONCATENATE($C1009,$D1009,P$1,$E1009),AuxFolhas!$A:$E,5,FALSE),"")</f>
        <v>3280</v>
      </c>
      <c r="Q1009">
        <f>IFERROR(VLOOKUP(CONCATENATE($C1009,$D1009,Q$1,$E1009),AuxFolhas!$A:$E,5,FALSE),"")</f>
        <v>3280</v>
      </c>
      <c r="R1009">
        <f>IFERROR(VLOOKUP(CONCATENATE($C1009,$D1009,R$1,$E1009),AuxFolhas!$A:$E,5,FALSE),"")</f>
        <v>3280</v>
      </c>
      <c r="S1009">
        <f>IFERROR(VLOOKUP(CONCATENATE($C1009,$D1009,S$1,$E1009),AuxFolhas!$A:$E,5,FALSE),"")</f>
        <v>3280</v>
      </c>
      <c r="T1009">
        <f>IFERROR(VLOOKUP(CONCATENATE($C1009,$D1009,T$1,$E1009),AuxFolhas!$A:$E,5,FALSE),"")</f>
        <v>3280</v>
      </c>
      <c r="U1009">
        <f t="shared" si="66"/>
        <v>1</v>
      </c>
    </row>
    <row r="1010" spans="1:21" hidden="1">
      <c r="A1010" t="str">
        <f t="shared" si="67"/>
        <v>36.1-22</v>
      </c>
      <c r="B1010">
        <f t="shared" si="68"/>
        <v>22</v>
      </c>
      <c r="C1010">
        <v>36</v>
      </c>
      <c r="D1010" t="s">
        <v>1756</v>
      </c>
      <c r="E1010" t="s">
        <v>1162</v>
      </c>
      <c r="F1010" t="s">
        <v>1163</v>
      </c>
      <c r="H1010">
        <f t="shared" si="65"/>
        <v>32800</v>
      </c>
      <c r="I1010" t="str">
        <f>IFERROR(VLOOKUP(CONCATENATE($C1010,$D1010,I$1,$E1010),AuxFolhas!$A:$E,5,FALSE),"")</f>
        <v/>
      </c>
      <c r="J1010" t="str">
        <f>IFERROR(VLOOKUP(CONCATENATE($C1010,$D1010,J$1,$E1010),AuxFolhas!$A:$E,5,FALSE),"")</f>
        <v/>
      </c>
      <c r="K1010">
        <f>IFERROR(VLOOKUP(CONCATENATE($C1010,$D1010,K$1,$E1010),AuxFolhas!$A:$E,5,FALSE),"")</f>
        <v>3280</v>
      </c>
      <c r="L1010">
        <f>IFERROR(VLOOKUP(CONCATENATE($C1010,$D1010,L$1,$E1010),AuxFolhas!$A:$E,5,FALSE),"")</f>
        <v>3280</v>
      </c>
      <c r="M1010">
        <f>IFERROR(VLOOKUP(CONCATENATE($C1010,$D1010,M$1,$E1010),AuxFolhas!$A:$E,5,FALSE),"")</f>
        <v>3280</v>
      </c>
      <c r="N1010">
        <f>IFERROR(VLOOKUP(CONCATENATE($C1010,$D1010,N$1,$E1010),AuxFolhas!$A:$E,5,FALSE),"")</f>
        <v>3280</v>
      </c>
      <c r="O1010">
        <f>IFERROR(VLOOKUP(CONCATENATE($C1010,$D1010,O$1,$E1010),AuxFolhas!$A:$E,5,FALSE),"")</f>
        <v>3280</v>
      </c>
      <c r="P1010">
        <f>IFERROR(VLOOKUP(CONCATENATE($C1010,$D1010,P$1,$E1010),AuxFolhas!$A:$E,5,FALSE),"")</f>
        <v>3280</v>
      </c>
      <c r="Q1010">
        <f>IFERROR(VLOOKUP(CONCATENATE($C1010,$D1010,Q$1,$E1010),AuxFolhas!$A:$E,5,FALSE),"")</f>
        <v>3280</v>
      </c>
      <c r="R1010">
        <f>IFERROR(VLOOKUP(CONCATENATE($C1010,$D1010,R$1,$E1010),AuxFolhas!$A:$E,5,FALSE),"")</f>
        <v>3280</v>
      </c>
      <c r="S1010">
        <f>IFERROR(VLOOKUP(CONCATENATE($C1010,$D1010,S$1,$E1010),AuxFolhas!$A:$E,5,FALSE),"")</f>
        <v>3280</v>
      </c>
      <c r="T1010">
        <f>IFERROR(VLOOKUP(CONCATENATE($C1010,$D1010,T$1,$E1010),AuxFolhas!$A:$E,5,FALSE),"")</f>
        <v>3280</v>
      </c>
      <c r="U1010">
        <f t="shared" si="66"/>
        <v>1</v>
      </c>
    </row>
    <row r="1011" spans="1:21" hidden="1">
      <c r="A1011" t="str">
        <f t="shared" si="67"/>
        <v>36.1-23</v>
      </c>
      <c r="B1011">
        <f t="shared" si="68"/>
        <v>23</v>
      </c>
      <c r="C1011">
        <v>36</v>
      </c>
      <c r="D1011" t="s">
        <v>1746</v>
      </c>
      <c r="E1011" t="s">
        <v>1162</v>
      </c>
      <c r="F1011" t="s">
        <v>1163</v>
      </c>
      <c r="H1011">
        <f t="shared" si="65"/>
        <v>39360</v>
      </c>
      <c r="I1011">
        <f>IFERROR(VLOOKUP(CONCATENATE($C1011,$D1011,I$1,$E1011),AuxFolhas!$A:$E,5,FALSE),"")</f>
        <v>3280</v>
      </c>
      <c r="J1011">
        <f>IFERROR(VLOOKUP(CONCATENATE($C1011,$D1011,J$1,$E1011),AuxFolhas!$A:$E,5,FALSE),"")</f>
        <v>3280</v>
      </c>
      <c r="K1011">
        <f>IFERROR(VLOOKUP(CONCATENATE($C1011,$D1011,K$1,$E1011),AuxFolhas!$A:$E,5,FALSE),"")</f>
        <v>3280</v>
      </c>
      <c r="L1011">
        <f>IFERROR(VLOOKUP(CONCATENATE($C1011,$D1011,L$1,$E1011),AuxFolhas!$A:$E,5,FALSE),"")</f>
        <v>3280</v>
      </c>
      <c r="M1011">
        <f>IFERROR(VLOOKUP(CONCATENATE($C1011,$D1011,M$1,$E1011),AuxFolhas!$A:$E,5,FALSE),"")</f>
        <v>3280</v>
      </c>
      <c r="N1011">
        <f>IFERROR(VLOOKUP(CONCATENATE($C1011,$D1011,N$1,$E1011),AuxFolhas!$A:$E,5,FALSE),"")</f>
        <v>3280</v>
      </c>
      <c r="O1011">
        <f>IFERROR(VLOOKUP(CONCATENATE($C1011,$D1011,O$1,$E1011),AuxFolhas!$A:$E,5,FALSE),"")</f>
        <v>3280</v>
      </c>
      <c r="P1011">
        <f>IFERROR(VLOOKUP(CONCATENATE($C1011,$D1011,P$1,$E1011),AuxFolhas!$A:$E,5,FALSE),"")</f>
        <v>3280</v>
      </c>
      <c r="Q1011">
        <f>IFERROR(VLOOKUP(CONCATENATE($C1011,$D1011,Q$1,$E1011),AuxFolhas!$A:$E,5,FALSE),"")</f>
        <v>3280</v>
      </c>
      <c r="R1011">
        <f>IFERROR(VLOOKUP(CONCATENATE($C1011,$D1011,R$1,$E1011),AuxFolhas!$A:$E,5,FALSE),"")</f>
        <v>3280</v>
      </c>
      <c r="S1011">
        <f>IFERROR(VLOOKUP(CONCATENATE($C1011,$D1011,S$1,$E1011),AuxFolhas!$A:$E,5,FALSE),"")</f>
        <v>3280</v>
      </c>
      <c r="T1011">
        <f>IFERROR(VLOOKUP(CONCATENATE($C1011,$D1011,T$1,$E1011),AuxFolhas!$A:$E,5,FALSE),"")</f>
        <v>3280</v>
      </c>
      <c r="U1011">
        <f t="shared" si="66"/>
        <v>1</v>
      </c>
    </row>
    <row r="1012" spans="1:21" hidden="1">
      <c r="A1012" t="str">
        <f t="shared" si="67"/>
        <v>36.1-24</v>
      </c>
      <c r="B1012">
        <f t="shared" si="68"/>
        <v>24</v>
      </c>
      <c r="C1012">
        <v>36</v>
      </c>
      <c r="D1012" t="s">
        <v>2512</v>
      </c>
      <c r="E1012" t="s">
        <v>1165</v>
      </c>
      <c r="F1012" t="s">
        <v>1163</v>
      </c>
      <c r="H1012">
        <f t="shared" si="65"/>
        <v>42770</v>
      </c>
      <c r="I1012" t="str">
        <f>IFERROR(VLOOKUP(CONCATENATE($C1012,$D1012,I$1,$E1012),AuxFolhas!$A:$E,5,FALSE),"")</f>
        <v/>
      </c>
      <c r="J1012" t="str">
        <f>IFERROR(VLOOKUP(CONCATENATE($C1012,$D1012,J$1,$E1012),AuxFolhas!$A:$E,5,FALSE),"")</f>
        <v/>
      </c>
      <c r="K1012" t="str">
        <f>IFERROR(VLOOKUP(CONCATENATE($C1012,$D1012,K$1,$E1012),AuxFolhas!$A:$E,5,FALSE),"")</f>
        <v/>
      </c>
      <c r="L1012" t="str">
        <f>IFERROR(VLOOKUP(CONCATENATE($C1012,$D1012,L$1,$E1012),AuxFolhas!$A:$E,5,FALSE),"")</f>
        <v/>
      </c>
      <c r="M1012" t="str">
        <f>IFERROR(VLOOKUP(CONCATENATE($C1012,$D1012,M$1,$E1012),AuxFolhas!$A:$E,5,FALSE),"")</f>
        <v/>
      </c>
      <c r="N1012">
        <f>IFERROR(VLOOKUP(CONCATENATE($C1012,$D1012,N$1,$E1012),AuxFolhas!$A:$E,5,FALSE),"")</f>
        <v>6110</v>
      </c>
      <c r="O1012">
        <f>IFERROR(VLOOKUP(CONCATENATE($C1012,$D1012,O$1,$E1012),AuxFolhas!$A:$E,5,FALSE),"")</f>
        <v>6110</v>
      </c>
      <c r="P1012">
        <f>IFERROR(VLOOKUP(CONCATENATE($C1012,$D1012,P$1,$E1012),AuxFolhas!$A:$E,5,FALSE),"")</f>
        <v>6110</v>
      </c>
      <c r="Q1012">
        <f>IFERROR(VLOOKUP(CONCATENATE($C1012,$D1012,Q$1,$E1012),AuxFolhas!$A:$E,5,FALSE),"")</f>
        <v>6110</v>
      </c>
      <c r="R1012">
        <f>IFERROR(VLOOKUP(CONCATENATE($C1012,$D1012,R$1,$E1012),AuxFolhas!$A:$E,5,FALSE),"")</f>
        <v>6110</v>
      </c>
      <c r="S1012">
        <f>IFERROR(VLOOKUP(CONCATENATE($C1012,$D1012,S$1,$E1012),AuxFolhas!$A:$E,5,FALSE),"")</f>
        <v>6110</v>
      </c>
      <c r="T1012">
        <f>IFERROR(VLOOKUP(CONCATENATE($C1012,$D1012,T$1,$E1012),AuxFolhas!$A:$E,5,FALSE),"")</f>
        <v>6110</v>
      </c>
      <c r="U1012">
        <f t="shared" si="66"/>
        <v>1</v>
      </c>
    </row>
    <row r="1013" spans="1:21" hidden="1">
      <c r="A1013" t="str">
        <f t="shared" si="67"/>
        <v>36.1-25</v>
      </c>
      <c r="B1013">
        <f t="shared" si="68"/>
        <v>25</v>
      </c>
      <c r="C1013">
        <v>36</v>
      </c>
      <c r="D1013" t="s">
        <v>2822</v>
      </c>
      <c r="E1013" t="s">
        <v>1117</v>
      </c>
      <c r="F1013" t="s">
        <v>1159</v>
      </c>
      <c r="H1013">
        <f t="shared" si="65"/>
        <v>3280</v>
      </c>
      <c r="I1013" t="str">
        <f>IFERROR(VLOOKUP(CONCATENATE($C1013,$D1013,I$1,$E1013),AuxFolhas!$A:$E,5,FALSE),"")</f>
        <v/>
      </c>
      <c r="J1013" t="str">
        <f>IFERROR(VLOOKUP(CONCATENATE($C1013,$D1013,J$1,$E1013),AuxFolhas!$A:$E,5,FALSE),"")</f>
        <v/>
      </c>
      <c r="K1013" t="str">
        <f>IFERROR(VLOOKUP(CONCATENATE($C1013,$D1013,K$1,$E1013),AuxFolhas!$A:$E,5,FALSE),"")</f>
        <v/>
      </c>
      <c r="L1013" t="str">
        <f>IFERROR(VLOOKUP(CONCATENATE($C1013,$D1013,L$1,$E1013),AuxFolhas!$A:$E,5,FALSE),"")</f>
        <v/>
      </c>
      <c r="M1013" t="str">
        <f>IFERROR(VLOOKUP(CONCATENATE($C1013,$D1013,M$1,$E1013),AuxFolhas!$A:$E,5,FALSE),"")</f>
        <v/>
      </c>
      <c r="N1013" t="str">
        <f>IFERROR(VLOOKUP(CONCATENATE($C1013,$D1013,N$1,$E1013),AuxFolhas!$A:$E,5,FALSE),"")</f>
        <v/>
      </c>
      <c r="O1013" t="str">
        <f>IFERROR(VLOOKUP(CONCATENATE($C1013,$D1013,O$1,$E1013),AuxFolhas!$A:$E,5,FALSE),"")</f>
        <v/>
      </c>
      <c r="P1013" t="str">
        <f>IFERROR(VLOOKUP(CONCATENATE($C1013,$D1013,P$1,$E1013),AuxFolhas!$A:$E,5,FALSE),"")</f>
        <v/>
      </c>
      <c r="Q1013">
        <f>IFERROR(VLOOKUP(CONCATENATE($C1013,$D1013,Q$1,$E1013),AuxFolhas!$A:$E,5,FALSE),"")</f>
        <v>820</v>
      </c>
      <c r="R1013">
        <f>IFERROR(VLOOKUP(CONCATENATE($C1013,$D1013,R$1,$E1013),AuxFolhas!$A:$E,5,FALSE),"")</f>
        <v>820</v>
      </c>
      <c r="S1013">
        <f>IFERROR(VLOOKUP(CONCATENATE($C1013,$D1013,S$1,$E1013),AuxFolhas!$A:$E,5,FALSE),"")</f>
        <v>820</v>
      </c>
      <c r="T1013">
        <f>IFERROR(VLOOKUP(CONCATENATE($C1013,$D1013,T$1,$E1013),AuxFolhas!$A:$E,5,FALSE),"")</f>
        <v>820</v>
      </c>
      <c r="U1013">
        <f t="shared" si="66"/>
        <v>1</v>
      </c>
    </row>
    <row r="1014" spans="1:21" hidden="1">
      <c r="A1014" t="str">
        <f t="shared" si="67"/>
        <v>36.1-26</v>
      </c>
      <c r="B1014">
        <f t="shared" si="68"/>
        <v>26</v>
      </c>
      <c r="C1014">
        <v>36</v>
      </c>
      <c r="D1014" t="s">
        <v>1760</v>
      </c>
      <c r="E1014" t="s">
        <v>1115</v>
      </c>
      <c r="F1014" t="s">
        <v>1159</v>
      </c>
      <c r="H1014">
        <f t="shared" si="65"/>
        <v>93000</v>
      </c>
      <c r="I1014">
        <f>IFERROR(VLOOKUP(CONCATENATE($C1014,$D1014,I$1,$E1014),AuxFolhas!$A:$E,5,FALSE),"")</f>
        <v>7750</v>
      </c>
      <c r="J1014">
        <f>IFERROR(VLOOKUP(CONCATENATE($C1014,$D1014,J$1,$E1014),AuxFolhas!$A:$E,5,FALSE),"")</f>
        <v>7750</v>
      </c>
      <c r="K1014">
        <f>IFERROR(VLOOKUP(CONCATENATE($C1014,$D1014,K$1,$E1014),AuxFolhas!$A:$E,5,FALSE),"")</f>
        <v>7750</v>
      </c>
      <c r="L1014">
        <f>IFERROR(VLOOKUP(CONCATENATE($C1014,$D1014,L$1,$E1014),AuxFolhas!$A:$E,5,FALSE),"")</f>
        <v>7750</v>
      </c>
      <c r="M1014">
        <f>IFERROR(VLOOKUP(CONCATENATE($C1014,$D1014,M$1,$E1014),AuxFolhas!$A:$E,5,FALSE),"")</f>
        <v>7750</v>
      </c>
      <c r="N1014">
        <f>IFERROR(VLOOKUP(CONCATENATE($C1014,$D1014,N$1,$E1014),AuxFolhas!$A:$E,5,FALSE),"")</f>
        <v>7750</v>
      </c>
      <c r="O1014">
        <f>IFERROR(VLOOKUP(CONCATENATE($C1014,$D1014,O$1,$E1014),AuxFolhas!$A:$E,5,FALSE),"")</f>
        <v>7750</v>
      </c>
      <c r="P1014">
        <f>IFERROR(VLOOKUP(CONCATENATE($C1014,$D1014,P$1,$E1014),AuxFolhas!$A:$E,5,FALSE),"")</f>
        <v>7750</v>
      </c>
      <c r="Q1014">
        <f>IFERROR(VLOOKUP(CONCATENATE($C1014,$D1014,Q$1,$E1014),AuxFolhas!$A:$E,5,FALSE),"")</f>
        <v>7750</v>
      </c>
      <c r="R1014">
        <f>IFERROR(VLOOKUP(CONCATENATE($C1014,$D1014,R$1,$E1014),AuxFolhas!$A:$E,5,FALSE),"")</f>
        <v>7750</v>
      </c>
      <c r="S1014">
        <f>IFERROR(VLOOKUP(CONCATENATE($C1014,$D1014,S$1,$E1014),AuxFolhas!$A:$E,5,FALSE),"")</f>
        <v>7750</v>
      </c>
      <c r="T1014">
        <f>IFERROR(VLOOKUP(CONCATENATE($C1014,$D1014,T$1,$E1014),AuxFolhas!$A:$E,5,FALSE),"")</f>
        <v>7750</v>
      </c>
      <c r="U1014">
        <f t="shared" si="66"/>
        <v>1</v>
      </c>
    </row>
    <row r="1015" spans="1:21">
      <c r="A1015" t="str">
        <f t="shared" si="67"/>
        <v>36.1-27</v>
      </c>
      <c r="B1015">
        <f t="shared" si="68"/>
        <v>27</v>
      </c>
      <c r="C1015">
        <v>36</v>
      </c>
      <c r="D1015" t="s">
        <v>1744</v>
      </c>
      <c r="E1015" t="s">
        <v>1113</v>
      </c>
      <c r="F1015" t="s">
        <v>1159</v>
      </c>
      <c r="H1015">
        <f t="shared" si="65"/>
        <v>33600</v>
      </c>
      <c r="I1015">
        <f>IFERROR(VLOOKUP(CONCATENATE($C1015,$D1015,I$1,$E1015),AuxFolhas!$A:$E,5,FALSE),"")</f>
        <v>2800</v>
      </c>
      <c r="J1015">
        <f>IFERROR(VLOOKUP(CONCATENATE($C1015,$D1015,J$1,$E1015),AuxFolhas!$A:$E,5,FALSE),"")</f>
        <v>2800</v>
      </c>
      <c r="K1015">
        <f>IFERROR(VLOOKUP(CONCATENATE($C1015,$D1015,K$1,$E1015),AuxFolhas!$A:$E,5,FALSE),"")</f>
        <v>2800</v>
      </c>
      <c r="L1015">
        <f>IFERROR(VLOOKUP(CONCATENATE($C1015,$D1015,L$1,$E1015),AuxFolhas!$A:$E,5,FALSE),"")</f>
        <v>2800</v>
      </c>
      <c r="M1015">
        <f>IFERROR(VLOOKUP(CONCATENATE($C1015,$D1015,M$1,$E1015),AuxFolhas!$A:$E,5,FALSE),"")</f>
        <v>2800</v>
      </c>
      <c r="N1015">
        <f>IFERROR(VLOOKUP(CONCATENATE($C1015,$D1015,N$1,$E1015),AuxFolhas!$A:$E,5,FALSE),"")</f>
        <v>2800</v>
      </c>
      <c r="O1015">
        <f>IFERROR(VLOOKUP(CONCATENATE($C1015,$D1015,O$1,$E1015),AuxFolhas!$A:$E,5,FALSE),"")</f>
        <v>2800</v>
      </c>
      <c r="P1015">
        <f>IFERROR(VLOOKUP(CONCATENATE($C1015,$D1015,P$1,$E1015),AuxFolhas!$A:$E,5,FALSE),"")</f>
        <v>2800</v>
      </c>
      <c r="Q1015">
        <f>IFERROR(VLOOKUP(CONCATENATE($C1015,$D1015,Q$1,$E1015),AuxFolhas!$A:$E,5,FALSE),"")</f>
        <v>2800</v>
      </c>
      <c r="R1015">
        <f>IFERROR(VLOOKUP(CONCATENATE($C1015,$D1015,R$1,$E1015),AuxFolhas!$A:$E,5,FALSE),"")</f>
        <v>2800</v>
      </c>
      <c r="S1015">
        <f>IFERROR(VLOOKUP(CONCATENATE($C1015,$D1015,S$1,$E1015),AuxFolhas!$A:$E,5,FALSE),"")</f>
        <v>2800</v>
      </c>
      <c r="T1015">
        <f>IFERROR(VLOOKUP(CONCATENATE($C1015,$D1015,T$1,$E1015),AuxFolhas!$A:$E,5,FALSE),"")</f>
        <v>2800</v>
      </c>
      <c r="U1015">
        <f t="shared" si="66"/>
        <v>1</v>
      </c>
    </row>
    <row r="1016" spans="1:21" hidden="1">
      <c r="A1016" t="str">
        <f t="shared" si="67"/>
        <v>37.1-1</v>
      </c>
      <c r="B1016">
        <f t="shared" si="68"/>
        <v>1</v>
      </c>
      <c r="C1016">
        <v>37</v>
      </c>
      <c r="D1016" t="s">
        <v>1765</v>
      </c>
      <c r="E1016" t="s">
        <v>1112</v>
      </c>
      <c r="F1016" t="s">
        <v>1163</v>
      </c>
      <c r="H1016">
        <f t="shared" si="65"/>
        <v>3600</v>
      </c>
      <c r="I1016">
        <f>IFERROR(VLOOKUP(CONCATENATE($C1016,$D1016,I$1,$E1016),AuxFolhas!$A:$E,5,FALSE),"")</f>
        <v>600</v>
      </c>
      <c r="J1016">
        <f>IFERROR(VLOOKUP(CONCATENATE($C1016,$D1016,J$1,$E1016),AuxFolhas!$A:$E,5,FALSE),"")</f>
        <v>600</v>
      </c>
      <c r="K1016">
        <f>IFERROR(VLOOKUP(CONCATENATE($C1016,$D1016,K$1,$E1016),AuxFolhas!$A:$E,5,FALSE),"")</f>
        <v>600</v>
      </c>
      <c r="L1016">
        <f>IFERROR(VLOOKUP(CONCATENATE($C1016,$D1016,L$1,$E1016),AuxFolhas!$A:$E,5,FALSE),"")</f>
        <v>600</v>
      </c>
      <c r="M1016">
        <f>IFERROR(VLOOKUP(CONCATENATE($C1016,$D1016,M$1,$E1016),AuxFolhas!$A:$E,5,FALSE),"")</f>
        <v>600</v>
      </c>
      <c r="N1016">
        <f>IFERROR(VLOOKUP(CONCATENATE($C1016,$D1016,N$1,$E1016),AuxFolhas!$A:$E,5,FALSE),"")</f>
        <v>600</v>
      </c>
      <c r="O1016" t="str">
        <f>IFERROR(VLOOKUP(CONCATENATE($C1016,$D1016,O$1,$E1016),AuxFolhas!$A:$E,5,FALSE),"")</f>
        <v/>
      </c>
      <c r="P1016" t="str">
        <f>IFERROR(VLOOKUP(CONCATENATE($C1016,$D1016,P$1,$E1016),AuxFolhas!$A:$E,5,FALSE),"")</f>
        <v/>
      </c>
      <c r="Q1016" t="str">
        <f>IFERROR(VLOOKUP(CONCATENATE($C1016,$D1016,Q$1,$E1016),AuxFolhas!$A:$E,5,FALSE),"")</f>
        <v/>
      </c>
      <c r="R1016" t="str">
        <f>IFERROR(VLOOKUP(CONCATENATE($C1016,$D1016,R$1,$E1016),AuxFolhas!$A:$E,5,FALSE),"")</f>
        <v/>
      </c>
      <c r="S1016" t="str">
        <f>IFERROR(VLOOKUP(CONCATENATE($C1016,$D1016,S$1,$E1016),AuxFolhas!$A:$E,5,FALSE),"")</f>
        <v/>
      </c>
      <c r="T1016" t="str">
        <f>IFERROR(VLOOKUP(CONCATENATE($C1016,$D1016,T$1,$E1016),AuxFolhas!$A:$E,5,FALSE),"")</f>
        <v/>
      </c>
      <c r="U1016">
        <f t="shared" si="66"/>
        <v>1</v>
      </c>
    </row>
    <row r="1017" spans="1:21" hidden="1">
      <c r="A1017" t="str">
        <f t="shared" si="67"/>
        <v>37.1-2</v>
      </c>
      <c r="B1017">
        <f t="shared" si="68"/>
        <v>2</v>
      </c>
      <c r="C1017">
        <v>37</v>
      </c>
      <c r="D1017" t="s">
        <v>2514</v>
      </c>
      <c r="E1017" t="s">
        <v>1112</v>
      </c>
      <c r="F1017" t="s">
        <v>1163</v>
      </c>
      <c r="H1017">
        <f t="shared" si="65"/>
        <v>5400</v>
      </c>
      <c r="I1017" t="str">
        <f>IFERROR(VLOOKUP(CONCATENATE($C1017,$D1017,I$1,$E1017),AuxFolhas!$A:$E,5,FALSE),"")</f>
        <v/>
      </c>
      <c r="J1017" t="str">
        <f>IFERROR(VLOOKUP(CONCATENATE($C1017,$D1017,J$1,$E1017),AuxFolhas!$A:$E,5,FALSE),"")</f>
        <v/>
      </c>
      <c r="K1017" t="str">
        <f>IFERROR(VLOOKUP(CONCATENATE($C1017,$D1017,K$1,$E1017),AuxFolhas!$A:$E,5,FALSE),"")</f>
        <v/>
      </c>
      <c r="L1017">
        <f>IFERROR(VLOOKUP(CONCATENATE($C1017,$D1017,L$1,$E1017),AuxFolhas!$A:$E,5,FALSE),"")</f>
        <v>600</v>
      </c>
      <c r="M1017">
        <f>IFERROR(VLOOKUP(CONCATENATE($C1017,$D1017,M$1,$E1017),AuxFolhas!$A:$E,5,FALSE),"")</f>
        <v>600</v>
      </c>
      <c r="N1017">
        <f>IFERROR(VLOOKUP(CONCATENATE($C1017,$D1017,N$1,$E1017),AuxFolhas!$A:$E,5,FALSE),"")</f>
        <v>600</v>
      </c>
      <c r="O1017">
        <f>IFERROR(VLOOKUP(CONCATENATE($C1017,$D1017,O$1,$E1017),AuxFolhas!$A:$E,5,FALSE),"")</f>
        <v>600</v>
      </c>
      <c r="P1017">
        <f>IFERROR(VLOOKUP(CONCATENATE($C1017,$D1017,P$1,$E1017),AuxFolhas!$A:$E,5,FALSE),"")</f>
        <v>600</v>
      </c>
      <c r="Q1017">
        <f>IFERROR(VLOOKUP(CONCATENATE($C1017,$D1017,Q$1,$E1017),AuxFolhas!$A:$E,5,FALSE),"")</f>
        <v>600</v>
      </c>
      <c r="R1017">
        <f>IFERROR(VLOOKUP(CONCATENATE($C1017,$D1017,R$1,$E1017),AuxFolhas!$A:$E,5,FALSE),"")</f>
        <v>600</v>
      </c>
      <c r="S1017">
        <f>IFERROR(VLOOKUP(CONCATENATE($C1017,$D1017,S$1,$E1017),AuxFolhas!$A:$E,5,FALSE),"")</f>
        <v>600</v>
      </c>
      <c r="T1017">
        <f>IFERROR(VLOOKUP(CONCATENATE($C1017,$D1017,T$1,$E1017),AuxFolhas!$A:$E,5,FALSE),"")</f>
        <v>600</v>
      </c>
      <c r="U1017">
        <f t="shared" si="66"/>
        <v>1</v>
      </c>
    </row>
    <row r="1018" spans="1:21" hidden="1">
      <c r="A1018" t="str">
        <f t="shared" si="67"/>
        <v>37.1-3</v>
      </c>
      <c r="B1018">
        <f t="shared" si="68"/>
        <v>3</v>
      </c>
      <c r="C1018">
        <v>37</v>
      </c>
      <c r="D1018" t="s">
        <v>1766</v>
      </c>
      <c r="E1018" t="s">
        <v>1112</v>
      </c>
      <c r="F1018" t="s">
        <v>1163</v>
      </c>
      <c r="H1018">
        <f t="shared" si="65"/>
        <v>3600</v>
      </c>
      <c r="I1018">
        <f>IFERROR(VLOOKUP(CONCATENATE($C1018,$D1018,I$1,$E1018),AuxFolhas!$A:$E,5,FALSE),"")</f>
        <v>600</v>
      </c>
      <c r="J1018">
        <f>IFERROR(VLOOKUP(CONCATENATE($C1018,$D1018,J$1,$E1018),AuxFolhas!$A:$E,5,FALSE),"")</f>
        <v>600</v>
      </c>
      <c r="K1018">
        <f>IFERROR(VLOOKUP(CONCATENATE($C1018,$D1018,K$1,$E1018),AuxFolhas!$A:$E,5,FALSE),"")</f>
        <v>600</v>
      </c>
      <c r="L1018">
        <f>IFERROR(VLOOKUP(CONCATENATE($C1018,$D1018,L$1,$E1018),AuxFolhas!$A:$E,5,FALSE),"")</f>
        <v>600</v>
      </c>
      <c r="M1018">
        <f>IFERROR(VLOOKUP(CONCATENATE($C1018,$D1018,M$1,$E1018),AuxFolhas!$A:$E,5,FALSE),"")</f>
        <v>600</v>
      </c>
      <c r="N1018">
        <f>IFERROR(VLOOKUP(CONCATENATE($C1018,$D1018,N$1,$E1018),AuxFolhas!$A:$E,5,FALSE),"")</f>
        <v>600</v>
      </c>
      <c r="O1018" t="str">
        <f>IFERROR(VLOOKUP(CONCATENATE($C1018,$D1018,O$1,$E1018),AuxFolhas!$A:$E,5,FALSE),"")</f>
        <v/>
      </c>
      <c r="P1018" t="str">
        <f>IFERROR(VLOOKUP(CONCATENATE($C1018,$D1018,P$1,$E1018),AuxFolhas!$A:$E,5,FALSE),"")</f>
        <v/>
      </c>
      <c r="Q1018" t="str">
        <f>IFERROR(VLOOKUP(CONCATENATE($C1018,$D1018,Q$1,$E1018),AuxFolhas!$A:$E,5,FALSE),"")</f>
        <v/>
      </c>
      <c r="R1018" t="str">
        <f>IFERROR(VLOOKUP(CONCATENATE($C1018,$D1018,R$1,$E1018),AuxFolhas!$A:$E,5,FALSE),"")</f>
        <v/>
      </c>
      <c r="S1018" t="str">
        <f>IFERROR(VLOOKUP(CONCATENATE($C1018,$D1018,S$1,$E1018),AuxFolhas!$A:$E,5,FALSE),"")</f>
        <v/>
      </c>
      <c r="T1018" t="str">
        <f>IFERROR(VLOOKUP(CONCATENATE($C1018,$D1018,T$1,$E1018),AuxFolhas!$A:$E,5,FALSE),"")</f>
        <v/>
      </c>
      <c r="U1018">
        <f t="shared" si="66"/>
        <v>1</v>
      </c>
    </row>
    <row r="1019" spans="1:21" hidden="1">
      <c r="A1019" t="str">
        <f t="shared" si="67"/>
        <v>37.1-4</v>
      </c>
      <c r="B1019">
        <f t="shared" si="68"/>
        <v>4</v>
      </c>
      <c r="C1019">
        <v>37</v>
      </c>
      <c r="D1019" t="s">
        <v>1767</v>
      </c>
      <c r="E1019" t="s">
        <v>1112</v>
      </c>
      <c r="F1019" t="s">
        <v>1163</v>
      </c>
      <c r="H1019">
        <f t="shared" si="65"/>
        <v>7200</v>
      </c>
      <c r="I1019">
        <f>IFERROR(VLOOKUP(CONCATENATE($C1019,$D1019,I$1,$E1019),AuxFolhas!$A:$E,5,FALSE),"")</f>
        <v>600</v>
      </c>
      <c r="J1019">
        <f>IFERROR(VLOOKUP(CONCATENATE($C1019,$D1019,J$1,$E1019),AuxFolhas!$A:$E,5,FALSE),"")</f>
        <v>600</v>
      </c>
      <c r="K1019">
        <f>IFERROR(VLOOKUP(CONCATENATE($C1019,$D1019,K$1,$E1019),AuxFolhas!$A:$E,5,FALSE),"")</f>
        <v>600</v>
      </c>
      <c r="L1019">
        <f>IFERROR(VLOOKUP(CONCATENATE($C1019,$D1019,L$1,$E1019),AuxFolhas!$A:$E,5,FALSE),"")</f>
        <v>600</v>
      </c>
      <c r="M1019">
        <f>IFERROR(VLOOKUP(CONCATENATE($C1019,$D1019,M$1,$E1019),AuxFolhas!$A:$E,5,FALSE),"")</f>
        <v>600</v>
      </c>
      <c r="N1019">
        <f>IFERROR(VLOOKUP(CONCATENATE($C1019,$D1019,N$1,$E1019),AuxFolhas!$A:$E,5,FALSE),"")</f>
        <v>600</v>
      </c>
      <c r="O1019">
        <f>IFERROR(VLOOKUP(CONCATENATE($C1019,$D1019,O$1,$E1019),AuxFolhas!$A:$E,5,FALSE),"")</f>
        <v>600</v>
      </c>
      <c r="P1019">
        <f>IFERROR(VLOOKUP(CONCATENATE($C1019,$D1019,P$1,$E1019),AuxFolhas!$A:$E,5,FALSE),"")</f>
        <v>600</v>
      </c>
      <c r="Q1019">
        <f>IFERROR(VLOOKUP(CONCATENATE($C1019,$D1019,Q$1,$E1019),AuxFolhas!$A:$E,5,FALSE),"")</f>
        <v>600</v>
      </c>
      <c r="R1019">
        <f>IFERROR(VLOOKUP(CONCATENATE($C1019,$D1019,R$1,$E1019),AuxFolhas!$A:$E,5,FALSE),"")</f>
        <v>600</v>
      </c>
      <c r="S1019">
        <f>IFERROR(VLOOKUP(CONCATENATE($C1019,$D1019,S$1,$E1019),AuxFolhas!$A:$E,5,FALSE),"")</f>
        <v>600</v>
      </c>
      <c r="T1019">
        <f>IFERROR(VLOOKUP(CONCATENATE($C1019,$D1019,T$1,$E1019),AuxFolhas!$A:$E,5,FALSE),"")</f>
        <v>600</v>
      </c>
      <c r="U1019">
        <f t="shared" si="66"/>
        <v>1</v>
      </c>
    </row>
    <row r="1020" spans="1:21" hidden="1">
      <c r="A1020" t="str">
        <f t="shared" si="67"/>
        <v>37.1-5</v>
      </c>
      <c r="B1020">
        <f t="shared" si="68"/>
        <v>5</v>
      </c>
      <c r="C1020">
        <v>37</v>
      </c>
      <c r="D1020" t="s">
        <v>3396</v>
      </c>
      <c r="E1020" t="s">
        <v>1112</v>
      </c>
      <c r="F1020" t="s">
        <v>1163</v>
      </c>
      <c r="H1020">
        <f t="shared" si="65"/>
        <v>1800</v>
      </c>
      <c r="I1020" t="str">
        <f>IFERROR(VLOOKUP(CONCATENATE($C1020,$D1020,I$1,$E1020),AuxFolhas!$A:$E,5,FALSE),"")</f>
        <v/>
      </c>
      <c r="J1020" t="str">
        <f>IFERROR(VLOOKUP(CONCATENATE($C1020,$D1020,J$1,$E1020),AuxFolhas!$A:$E,5,FALSE),"")</f>
        <v/>
      </c>
      <c r="K1020" t="str">
        <f>IFERROR(VLOOKUP(CONCATENATE($C1020,$D1020,K$1,$E1020),AuxFolhas!$A:$E,5,FALSE),"")</f>
        <v/>
      </c>
      <c r="L1020" t="str">
        <f>IFERROR(VLOOKUP(CONCATENATE($C1020,$D1020,L$1,$E1020),AuxFolhas!$A:$E,5,FALSE),"")</f>
        <v/>
      </c>
      <c r="M1020" t="str">
        <f>IFERROR(VLOOKUP(CONCATENATE($C1020,$D1020,M$1,$E1020),AuxFolhas!$A:$E,5,FALSE),"")</f>
        <v/>
      </c>
      <c r="N1020" t="str">
        <f>IFERROR(VLOOKUP(CONCATENATE($C1020,$D1020,N$1,$E1020),AuxFolhas!$A:$E,5,FALSE),"")</f>
        <v/>
      </c>
      <c r="O1020" t="str">
        <f>IFERROR(VLOOKUP(CONCATENATE($C1020,$D1020,O$1,$E1020),AuxFolhas!$A:$E,5,FALSE),"")</f>
        <v/>
      </c>
      <c r="P1020" t="str">
        <f>IFERROR(VLOOKUP(CONCATENATE($C1020,$D1020,P$1,$E1020),AuxFolhas!$A:$E,5,FALSE),"")</f>
        <v/>
      </c>
      <c r="Q1020" t="str">
        <f>IFERROR(VLOOKUP(CONCATENATE($C1020,$D1020,Q$1,$E1020),AuxFolhas!$A:$E,5,FALSE),"")</f>
        <v/>
      </c>
      <c r="R1020">
        <f>IFERROR(VLOOKUP(CONCATENATE($C1020,$D1020,R$1,$E1020),AuxFolhas!$A:$E,5,FALSE),"")</f>
        <v>600</v>
      </c>
      <c r="S1020">
        <f>IFERROR(VLOOKUP(CONCATENATE($C1020,$D1020,S$1,$E1020),AuxFolhas!$A:$E,5,FALSE),"")</f>
        <v>600</v>
      </c>
      <c r="T1020">
        <f>IFERROR(VLOOKUP(CONCATENATE($C1020,$D1020,T$1,$E1020),AuxFolhas!$A:$E,5,FALSE),"")</f>
        <v>600</v>
      </c>
      <c r="U1020">
        <f t="shared" si="66"/>
        <v>1</v>
      </c>
    </row>
    <row r="1021" spans="1:21" hidden="1">
      <c r="A1021" t="str">
        <f t="shared" si="67"/>
        <v>37.1-6</v>
      </c>
      <c r="B1021">
        <f t="shared" si="68"/>
        <v>6</v>
      </c>
      <c r="C1021">
        <v>37</v>
      </c>
      <c r="D1021" t="s">
        <v>2515</v>
      </c>
      <c r="E1021" t="s">
        <v>1112</v>
      </c>
      <c r="F1021" t="s">
        <v>1163</v>
      </c>
      <c r="H1021">
        <f t="shared" si="65"/>
        <v>4800</v>
      </c>
      <c r="I1021" t="str">
        <f>IFERROR(VLOOKUP(CONCATENATE($C1021,$D1021,I$1,$E1021),AuxFolhas!$A:$E,5,FALSE),"")</f>
        <v/>
      </c>
      <c r="J1021" t="str">
        <f>IFERROR(VLOOKUP(CONCATENATE($C1021,$D1021,J$1,$E1021),AuxFolhas!$A:$E,5,FALSE),"")</f>
        <v/>
      </c>
      <c r="K1021" t="str">
        <f>IFERROR(VLOOKUP(CONCATENATE($C1021,$D1021,K$1,$E1021),AuxFolhas!$A:$E,5,FALSE),"")</f>
        <v/>
      </c>
      <c r="L1021" t="str">
        <f>IFERROR(VLOOKUP(CONCATENATE($C1021,$D1021,L$1,$E1021),AuxFolhas!$A:$E,5,FALSE),"")</f>
        <v/>
      </c>
      <c r="M1021">
        <f>IFERROR(VLOOKUP(CONCATENATE($C1021,$D1021,M$1,$E1021),AuxFolhas!$A:$E,5,FALSE),"")</f>
        <v>600</v>
      </c>
      <c r="N1021">
        <f>IFERROR(VLOOKUP(CONCATENATE($C1021,$D1021,N$1,$E1021),AuxFolhas!$A:$E,5,FALSE),"")</f>
        <v>600</v>
      </c>
      <c r="O1021">
        <f>IFERROR(VLOOKUP(CONCATENATE($C1021,$D1021,O$1,$E1021),AuxFolhas!$A:$E,5,FALSE),"")</f>
        <v>600</v>
      </c>
      <c r="P1021">
        <f>IFERROR(VLOOKUP(CONCATENATE($C1021,$D1021,P$1,$E1021),AuxFolhas!$A:$E,5,FALSE),"")</f>
        <v>600</v>
      </c>
      <c r="Q1021">
        <f>IFERROR(VLOOKUP(CONCATENATE($C1021,$D1021,Q$1,$E1021),AuxFolhas!$A:$E,5,FALSE),"")</f>
        <v>600</v>
      </c>
      <c r="R1021">
        <f>IFERROR(VLOOKUP(CONCATENATE($C1021,$D1021,R$1,$E1021),AuxFolhas!$A:$E,5,FALSE),"")</f>
        <v>600</v>
      </c>
      <c r="S1021">
        <f>IFERROR(VLOOKUP(CONCATENATE($C1021,$D1021,S$1,$E1021),AuxFolhas!$A:$E,5,FALSE),"")</f>
        <v>600</v>
      </c>
      <c r="T1021">
        <f>IFERROR(VLOOKUP(CONCATENATE($C1021,$D1021,T$1,$E1021),AuxFolhas!$A:$E,5,FALSE),"")</f>
        <v>600</v>
      </c>
      <c r="U1021">
        <f t="shared" si="66"/>
        <v>1</v>
      </c>
    </row>
    <row r="1022" spans="1:21" hidden="1">
      <c r="A1022" t="str">
        <f t="shared" si="67"/>
        <v>37.1-7</v>
      </c>
      <c r="B1022">
        <f t="shared" si="68"/>
        <v>7</v>
      </c>
      <c r="C1022">
        <v>37</v>
      </c>
      <c r="D1022" t="s">
        <v>2516</v>
      </c>
      <c r="E1022" t="s">
        <v>1112</v>
      </c>
      <c r="F1022" t="s">
        <v>1163</v>
      </c>
      <c r="H1022">
        <f t="shared" si="65"/>
        <v>4800</v>
      </c>
      <c r="I1022" t="str">
        <f>IFERROR(VLOOKUP(CONCATENATE($C1022,$D1022,I$1,$E1022),AuxFolhas!$A:$E,5,FALSE),"")</f>
        <v/>
      </c>
      <c r="J1022" t="str">
        <f>IFERROR(VLOOKUP(CONCATENATE($C1022,$D1022,J$1,$E1022),AuxFolhas!$A:$E,5,FALSE),"")</f>
        <v/>
      </c>
      <c r="K1022" t="str">
        <f>IFERROR(VLOOKUP(CONCATENATE($C1022,$D1022,K$1,$E1022),AuxFolhas!$A:$E,5,FALSE),"")</f>
        <v/>
      </c>
      <c r="L1022" t="str">
        <f>IFERROR(VLOOKUP(CONCATENATE($C1022,$D1022,L$1,$E1022),AuxFolhas!$A:$E,5,FALSE),"")</f>
        <v/>
      </c>
      <c r="M1022">
        <f>IFERROR(VLOOKUP(CONCATENATE($C1022,$D1022,M$1,$E1022),AuxFolhas!$A:$E,5,FALSE),"")</f>
        <v>600</v>
      </c>
      <c r="N1022">
        <f>IFERROR(VLOOKUP(CONCATENATE($C1022,$D1022,N$1,$E1022),AuxFolhas!$A:$E,5,FALSE),"")</f>
        <v>600</v>
      </c>
      <c r="O1022">
        <f>IFERROR(VLOOKUP(CONCATENATE($C1022,$D1022,O$1,$E1022),AuxFolhas!$A:$E,5,FALSE),"")</f>
        <v>600</v>
      </c>
      <c r="P1022">
        <f>IFERROR(VLOOKUP(CONCATENATE($C1022,$D1022,P$1,$E1022),AuxFolhas!$A:$E,5,FALSE),"")</f>
        <v>600</v>
      </c>
      <c r="Q1022">
        <f>IFERROR(VLOOKUP(CONCATENATE($C1022,$D1022,Q$1,$E1022),AuxFolhas!$A:$E,5,FALSE),"")</f>
        <v>600</v>
      </c>
      <c r="R1022">
        <f>IFERROR(VLOOKUP(CONCATENATE($C1022,$D1022,R$1,$E1022),AuxFolhas!$A:$E,5,FALSE),"")</f>
        <v>600</v>
      </c>
      <c r="S1022">
        <f>IFERROR(VLOOKUP(CONCATENATE($C1022,$D1022,S$1,$E1022),AuxFolhas!$A:$E,5,FALSE),"")</f>
        <v>600</v>
      </c>
      <c r="T1022">
        <f>IFERROR(VLOOKUP(CONCATENATE($C1022,$D1022,T$1,$E1022),AuxFolhas!$A:$E,5,FALSE),"")</f>
        <v>600</v>
      </c>
      <c r="U1022">
        <f t="shared" si="66"/>
        <v>1</v>
      </c>
    </row>
    <row r="1023" spans="1:21" hidden="1">
      <c r="A1023" t="str">
        <f t="shared" si="67"/>
        <v>37.1-8</v>
      </c>
      <c r="B1023">
        <f t="shared" si="68"/>
        <v>8</v>
      </c>
      <c r="C1023">
        <v>37</v>
      </c>
      <c r="D1023" t="s">
        <v>1768</v>
      </c>
      <c r="E1023" t="s">
        <v>1112</v>
      </c>
      <c r="F1023" t="s">
        <v>1163</v>
      </c>
      <c r="H1023">
        <f t="shared" si="65"/>
        <v>7200</v>
      </c>
      <c r="I1023">
        <f>IFERROR(VLOOKUP(CONCATENATE($C1023,$D1023,I$1,$E1023),AuxFolhas!$A:$E,5,FALSE),"")</f>
        <v>600</v>
      </c>
      <c r="J1023">
        <f>IFERROR(VLOOKUP(CONCATENATE($C1023,$D1023,J$1,$E1023),AuxFolhas!$A:$E,5,FALSE),"")</f>
        <v>600</v>
      </c>
      <c r="K1023">
        <f>IFERROR(VLOOKUP(CONCATENATE($C1023,$D1023,K$1,$E1023),AuxFolhas!$A:$E,5,FALSE),"")</f>
        <v>600</v>
      </c>
      <c r="L1023">
        <f>IFERROR(VLOOKUP(CONCATENATE($C1023,$D1023,L$1,$E1023),AuxFolhas!$A:$E,5,FALSE),"")</f>
        <v>600</v>
      </c>
      <c r="M1023">
        <f>IFERROR(VLOOKUP(CONCATENATE($C1023,$D1023,M$1,$E1023),AuxFolhas!$A:$E,5,FALSE),"")</f>
        <v>600</v>
      </c>
      <c r="N1023">
        <f>IFERROR(VLOOKUP(CONCATENATE($C1023,$D1023,N$1,$E1023),AuxFolhas!$A:$E,5,FALSE),"")</f>
        <v>600</v>
      </c>
      <c r="O1023">
        <f>IFERROR(VLOOKUP(CONCATENATE($C1023,$D1023,O$1,$E1023),AuxFolhas!$A:$E,5,FALSE),"")</f>
        <v>600</v>
      </c>
      <c r="P1023">
        <f>IFERROR(VLOOKUP(CONCATENATE($C1023,$D1023,P$1,$E1023),AuxFolhas!$A:$E,5,FALSE),"")</f>
        <v>600</v>
      </c>
      <c r="Q1023">
        <f>IFERROR(VLOOKUP(CONCATENATE($C1023,$D1023,Q$1,$E1023),AuxFolhas!$A:$E,5,FALSE),"")</f>
        <v>600</v>
      </c>
      <c r="R1023">
        <f>IFERROR(VLOOKUP(CONCATENATE($C1023,$D1023,R$1,$E1023),AuxFolhas!$A:$E,5,FALSE),"")</f>
        <v>600</v>
      </c>
      <c r="S1023">
        <f>IFERROR(VLOOKUP(CONCATENATE($C1023,$D1023,S$1,$E1023),AuxFolhas!$A:$E,5,FALSE),"")</f>
        <v>600</v>
      </c>
      <c r="T1023">
        <f>IFERROR(VLOOKUP(CONCATENATE($C1023,$D1023,T$1,$E1023),AuxFolhas!$A:$E,5,FALSE),"")</f>
        <v>600</v>
      </c>
      <c r="U1023">
        <f t="shared" si="66"/>
        <v>1</v>
      </c>
    </row>
    <row r="1024" spans="1:21" hidden="1">
      <c r="A1024" t="str">
        <f t="shared" si="67"/>
        <v>37.1-9</v>
      </c>
      <c r="B1024">
        <f t="shared" si="68"/>
        <v>9</v>
      </c>
      <c r="C1024">
        <v>37</v>
      </c>
      <c r="D1024" t="s">
        <v>1769</v>
      </c>
      <c r="E1024" t="s">
        <v>1112</v>
      </c>
      <c r="F1024" t="s">
        <v>1163</v>
      </c>
      <c r="H1024">
        <f t="shared" si="65"/>
        <v>1800</v>
      </c>
      <c r="I1024">
        <f>IFERROR(VLOOKUP(CONCATENATE($C1024,$D1024,I$1,$E1024),AuxFolhas!$A:$E,5,FALSE),"")</f>
        <v>600</v>
      </c>
      <c r="J1024">
        <f>IFERROR(VLOOKUP(CONCATENATE($C1024,$D1024,J$1,$E1024),AuxFolhas!$A:$E,5,FALSE),"")</f>
        <v>600</v>
      </c>
      <c r="K1024">
        <f>IFERROR(VLOOKUP(CONCATENATE($C1024,$D1024,K$1,$E1024),AuxFolhas!$A:$E,5,FALSE),"")</f>
        <v>600</v>
      </c>
      <c r="L1024" t="str">
        <f>IFERROR(VLOOKUP(CONCATENATE($C1024,$D1024,L$1,$E1024),AuxFolhas!$A:$E,5,FALSE),"")</f>
        <v/>
      </c>
      <c r="M1024" t="str">
        <f>IFERROR(VLOOKUP(CONCATENATE($C1024,$D1024,M$1,$E1024),AuxFolhas!$A:$E,5,FALSE),"")</f>
        <v/>
      </c>
      <c r="N1024" t="str">
        <f>IFERROR(VLOOKUP(CONCATENATE($C1024,$D1024,N$1,$E1024),AuxFolhas!$A:$E,5,FALSE),"")</f>
        <v/>
      </c>
      <c r="O1024" t="str">
        <f>IFERROR(VLOOKUP(CONCATENATE($C1024,$D1024,O$1,$E1024),AuxFolhas!$A:$E,5,FALSE),"")</f>
        <v/>
      </c>
      <c r="P1024" t="str">
        <f>IFERROR(VLOOKUP(CONCATENATE($C1024,$D1024,P$1,$E1024),AuxFolhas!$A:$E,5,FALSE),"")</f>
        <v/>
      </c>
      <c r="Q1024" t="str">
        <f>IFERROR(VLOOKUP(CONCATENATE($C1024,$D1024,Q$1,$E1024),AuxFolhas!$A:$E,5,FALSE),"")</f>
        <v/>
      </c>
      <c r="R1024" t="str">
        <f>IFERROR(VLOOKUP(CONCATENATE($C1024,$D1024,R$1,$E1024),AuxFolhas!$A:$E,5,FALSE),"")</f>
        <v/>
      </c>
      <c r="S1024" t="str">
        <f>IFERROR(VLOOKUP(CONCATENATE($C1024,$D1024,S$1,$E1024),AuxFolhas!$A:$E,5,FALSE),"")</f>
        <v/>
      </c>
      <c r="T1024" t="str">
        <f>IFERROR(VLOOKUP(CONCATENATE($C1024,$D1024,T$1,$E1024),AuxFolhas!$A:$E,5,FALSE),"")</f>
        <v/>
      </c>
      <c r="U1024">
        <f t="shared" si="66"/>
        <v>1</v>
      </c>
    </row>
    <row r="1025" spans="1:21" hidden="1">
      <c r="A1025" t="str">
        <f t="shared" si="67"/>
        <v>37.1-10</v>
      </c>
      <c r="B1025">
        <f t="shared" si="68"/>
        <v>10</v>
      </c>
      <c r="C1025">
        <v>37</v>
      </c>
      <c r="D1025" t="s">
        <v>1770</v>
      </c>
      <c r="E1025" t="s">
        <v>1112</v>
      </c>
      <c r="F1025" t="s">
        <v>1163</v>
      </c>
      <c r="H1025">
        <f t="shared" si="65"/>
        <v>7200</v>
      </c>
      <c r="I1025">
        <f>IFERROR(VLOOKUP(CONCATENATE($C1025,$D1025,I$1,$E1025),AuxFolhas!$A:$E,5,FALSE),"")</f>
        <v>600</v>
      </c>
      <c r="J1025">
        <f>IFERROR(VLOOKUP(CONCATENATE($C1025,$D1025,J$1,$E1025),AuxFolhas!$A:$E,5,FALSE),"")</f>
        <v>600</v>
      </c>
      <c r="K1025">
        <f>IFERROR(VLOOKUP(CONCATENATE($C1025,$D1025,K$1,$E1025),AuxFolhas!$A:$E,5,FALSE),"")</f>
        <v>600</v>
      </c>
      <c r="L1025">
        <f>IFERROR(VLOOKUP(CONCATENATE($C1025,$D1025,L$1,$E1025),AuxFolhas!$A:$E,5,FALSE),"")</f>
        <v>600</v>
      </c>
      <c r="M1025">
        <f>IFERROR(VLOOKUP(CONCATENATE($C1025,$D1025,M$1,$E1025),AuxFolhas!$A:$E,5,FALSE),"")</f>
        <v>600</v>
      </c>
      <c r="N1025">
        <f>IFERROR(VLOOKUP(CONCATENATE($C1025,$D1025,N$1,$E1025),AuxFolhas!$A:$E,5,FALSE),"")</f>
        <v>600</v>
      </c>
      <c r="O1025">
        <f>IFERROR(VLOOKUP(CONCATENATE($C1025,$D1025,O$1,$E1025),AuxFolhas!$A:$E,5,FALSE),"")</f>
        <v>600</v>
      </c>
      <c r="P1025">
        <f>IFERROR(VLOOKUP(CONCATENATE($C1025,$D1025,P$1,$E1025),AuxFolhas!$A:$E,5,FALSE),"")</f>
        <v>600</v>
      </c>
      <c r="Q1025">
        <f>IFERROR(VLOOKUP(CONCATENATE($C1025,$D1025,Q$1,$E1025),AuxFolhas!$A:$E,5,FALSE),"")</f>
        <v>600</v>
      </c>
      <c r="R1025">
        <f>IFERROR(VLOOKUP(CONCATENATE($C1025,$D1025,R$1,$E1025),AuxFolhas!$A:$E,5,FALSE),"")</f>
        <v>600</v>
      </c>
      <c r="S1025">
        <f>IFERROR(VLOOKUP(CONCATENATE($C1025,$D1025,S$1,$E1025),AuxFolhas!$A:$E,5,FALSE),"")</f>
        <v>600</v>
      </c>
      <c r="T1025">
        <f>IFERROR(VLOOKUP(CONCATENATE($C1025,$D1025,T$1,$E1025),AuxFolhas!$A:$E,5,FALSE),"")</f>
        <v>600</v>
      </c>
      <c r="U1025">
        <f t="shared" si="66"/>
        <v>1</v>
      </c>
    </row>
    <row r="1026" spans="1:21" hidden="1">
      <c r="A1026" t="str">
        <f t="shared" si="67"/>
        <v>37.1-11</v>
      </c>
      <c r="B1026">
        <f t="shared" si="68"/>
        <v>11</v>
      </c>
      <c r="C1026">
        <v>37</v>
      </c>
      <c r="D1026" t="s">
        <v>1771</v>
      </c>
      <c r="E1026" t="s">
        <v>1112</v>
      </c>
      <c r="F1026" t="s">
        <v>1163</v>
      </c>
      <c r="H1026">
        <f t="shared" ref="H1026:H1088" si="69">SUM(I1026:T1026)</f>
        <v>7200</v>
      </c>
      <c r="I1026">
        <f>IFERROR(VLOOKUP(CONCATENATE($C1026,$D1026,I$1,$E1026),AuxFolhas!$A:$E,5,FALSE),"")</f>
        <v>600</v>
      </c>
      <c r="J1026">
        <f>IFERROR(VLOOKUP(CONCATENATE($C1026,$D1026,J$1,$E1026),AuxFolhas!$A:$E,5,FALSE),"")</f>
        <v>600</v>
      </c>
      <c r="K1026">
        <f>IFERROR(VLOOKUP(CONCATENATE($C1026,$D1026,K$1,$E1026),AuxFolhas!$A:$E,5,FALSE),"")</f>
        <v>600</v>
      </c>
      <c r="L1026">
        <f>IFERROR(VLOOKUP(CONCATENATE($C1026,$D1026,L$1,$E1026),AuxFolhas!$A:$E,5,FALSE),"")</f>
        <v>600</v>
      </c>
      <c r="M1026">
        <f>IFERROR(VLOOKUP(CONCATENATE($C1026,$D1026,M$1,$E1026),AuxFolhas!$A:$E,5,FALSE),"")</f>
        <v>600</v>
      </c>
      <c r="N1026">
        <f>IFERROR(VLOOKUP(CONCATENATE($C1026,$D1026,N$1,$E1026),AuxFolhas!$A:$E,5,FALSE),"")</f>
        <v>600</v>
      </c>
      <c r="O1026">
        <f>IFERROR(VLOOKUP(CONCATENATE($C1026,$D1026,O$1,$E1026),AuxFolhas!$A:$E,5,FALSE),"")</f>
        <v>600</v>
      </c>
      <c r="P1026">
        <f>IFERROR(VLOOKUP(CONCATENATE($C1026,$D1026,P$1,$E1026),AuxFolhas!$A:$E,5,FALSE),"")</f>
        <v>600</v>
      </c>
      <c r="Q1026">
        <f>IFERROR(VLOOKUP(CONCATENATE($C1026,$D1026,Q$1,$E1026),AuxFolhas!$A:$E,5,FALSE),"")</f>
        <v>600</v>
      </c>
      <c r="R1026">
        <f>IFERROR(VLOOKUP(CONCATENATE($C1026,$D1026,R$1,$E1026),AuxFolhas!$A:$E,5,FALSE),"")</f>
        <v>600</v>
      </c>
      <c r="S1026">
        <f>IFERROR(VLOOKUP(CONCATENATE($C1026,$D1026,S$1,$E1026),AuxFolhas!$A:$E,5,FALSE),"")</f>
        <v>600</v>
      </c>
      <c r="T1026">
        <f>IFERROR(VLOOKUP(CONCATENATE($C1026,$D1026,T$1,$E1026),AuxFolhas!$A:$E,5,FALSE),"")</f>
        <v>600</v>
      </c>
      <c r="U1026">
        <f t="shared" ref="U1026:U1089" si="70">COUNTIF($D:$D,D1026)</f>
        <v>1</v>
      </c>
    </row>
    <row r="1027" spans="1:21" hidden="1">
      <c r="A1027" t="str">
        <f t="shared" si="67"/>
        <v>37.1-12</v>
      </c>
      <c r="B1027">
        <f t="shared" si="68"/>
        <v>12</v>
      </c>
      <c r="C1027">
        <v>37</v>
      </c>
      <c r="D1027" t="s">
        <v>3402</v>
      </c>
      <c r="E1027" t="s">
        <v>1112</v>
      </c>
      <c r="F1027" t="s">
        <v>1163</v>
      </c>
      <c r="H1027">
        <f t="shared" si="69"/>
        <v>600</v>
      </c>
      <c r="I1027" t="str">
        <f>IFERROR(VLOOKUP(CONCATENATE($C1027,$D1027,I$1,$E1027),AuxFolhas!$A:$E,5,FALSE),"")</f>
        <v/>
      </c>
      <c r="J1027" t="str">
        <f>IFERROR(VLOOKUP(CONCATENATE($C1027,$D1027,J$1,$E1027),AuxFolhas!$A:$E,5,FALSE),"")</f>
        <v/>
      </c>
      <c r="K1027" t="str">
        <f>IFERROR(VLOOKUP(CONCATENATE($C1027,$D1027,K$1,$E1027),AuxFolhas!$A:$E,5,FALSE),"")</f>
        <v/>
      </c>
      <c r="L1027" t="str">
        <f>IFERROR(VLOOKUP(CONCATENATE($C1027,$D1027,L$1,$E1027),AuxFolhas!$A:$E,5,FALSE),"")</f>
        <v/>
      </c>
      <c r="M1027" t="str">
        <f>IFERROR(VLOOKUP(CONCATENATE($C1027,$D1027,M$1,$E1027),AuxFolhas!$A:$E,5,FALSE),"")</f>
        <v/>
      </c>
      <c r="N1027" t="str">
        <f>IFERROR(VLOOKUP(CONCATENATE($C1027,$D1027,N$1,$E1027),AuxFolhas!$A:$E,5,FALSE),"")</f>
        <v/>
      </c>
      <c r="O1027" t="str">
        <f>IFERROR(VLOOKUP(CONCATENATE($C1027,$D1027,O$1,$E1027),AuxFolhas!$A:$E,5,FALSE),"")</f>
        <v/>
      </c>
      <c r="P1027" t="str">
        <f>IFERROR(VLOOKUP(CONCATENATE($C1027,$D1027,P$1,$E1027),AuxFolhas!$A:$E,5,FALSE),"")</f>
        <v/>
      </c>
      <c r="Q1027" t="str">
        <f>IFERROR(VLOOKUP(CONCATENATE($C1027,$D1027,Q$1,$E1027),AuxFolhas!$A:$E,5,FALSE),"")</f>
        <v/>
      </c>
      <c r="R1027">
        <f>IFERROR(VLOOKUP(CONCATENATE($C1027,$D1027,R$1,$E1027),AuxFolhas!$A:$E,5,FALSE),"")</f>
        <v>600</v>
      </c>
      <c r="S1027" t="str">
        <f>IFERROR(VLOOKUP(CONCATENATE($C1027,$D1027,S$1,$E1027),AuxFolhas!$A:$E,5,FALSE),"")</f>
        <v/>
      </c>
      <c r="T1027" t="str">
        <f>IFERROR(VLOOKUP(CONCATENATE($C1027,$D1027,T$1,$E1027),AuxFolhas!$A:$E,5,FALSE),"")</f>
        <v/>
      </c>
      <c r="U1027">
        <f t="shared" si="70"/>
        <v>1</v>
      </c>
    </row>
    <row r="1028" spans="1:21" hidden="1">
      <c r="A1028" t="str">
        <f t="shared" si="67"/>
        <v>37.1-13</v>
      </c>
      <c r="B1028">
        <f t="shared" si="68"/>
        <v>13</v>
      </c>
      <c r="C1028">
        <v>37</v>
      </c>
      <c r="D1028" t="s">
        <v>1772</v>
      </c>
      <c r="E1028" t="s">
        <v>1112</v>
      </c>
      <c r="F1028" t="s">
        <v>1163</v>
      </c>
      <c r="H1028">
        <f t="shared" si="69"/>
        <v>7200</v>
      </c>
      <c r="I1028">
        <f>IFERROR(VLOOKUP(CONCATENATE($C1028,$D1028,I$1,$E1028),AuxFolhas!$A:$E,5,FALSE),"")</f>
        <v>600</v>
      </c>
      <c r="J1028">
        <f>IFERROR(VLOOKUP(CONCATENATE($C1028,$D1028,J$1,$E1028),AuxFolhas!$A:$E,5,FALSE),"")</f>
        <v>600</v>
      </c>
      <c r="K1028">
        <f>IFERROR(VLOOKUP(CONCATENATE($C1028,$D1028,K$1,$E1028),AuxFolhas!$A:$E,5,FALSE),"")</f>
        <v>600</v>
      </c>
      <c r="L1028">
        <f>IFERROR(VLOOKUP(CONCATENATE($C1028,$D1028,L$1,$E1028),AuxFolhas!$A:$E,5,FALSE),"")</f>
        <v>600</v>
      </c>
      <c r="M1028">
        <f>IFERROR(VLOOKUP(CONCATENATE($C1028,$D1028,M$1,$E1028),AuxFolhas!$A:$E,5,FALSE),"")</f>
        <v>600</v>
      </c>
      <c r="N1028">
        <f>IFERROR(VLOOKUP(CONCATENATE($C1028,$D1028,N$1,$E1028),AuxFolhas!$A:$E,5,FALSE),"")</f>
        <v>600</v>
      </c>
      <c r="O1028">
        <f>IFERROR(VLOOKUP(CONCATENATE($C1028,$D1028,O$1,$E1028),AuxFolhas!$A:$E,5,FALSE),"")</f>
        <v>600</v>
      </c>
      <c r="P1028">
        <f>IFERROR(VLOOKUP(CONCATENATE($C1028,$D1028,P$1,$E1028),AuxFolhas!$A:$E,5,FALSE),"")</f>
        <v>600</v>
      </c>
      <c r="Q1028">
        <f>IFERROR(VLOOKUP(CONCATENATE($C1028,$D1028,Q$1,$E1028),AuxFolhas!$A:$E,5,FALSE),"")</f>
        <v>600</v>
      </c>
      <c r="R1028">
        <f>IFERROR(VLOOKUP(CONCATENATE($C1028,$D1028,R$1,$E1028),AuxFolhas!$A:$E,5,FALSE),"")</f>
        <v>600</v>
      </c>
      <c r="S1028">
        <f>IFERROR(VLOOKUP(CONCATENATE($C1028,$D1028,S$1,$E1028),AuxFolhas!$A:$E,5,FALSE),"")</f>
        <v>600</v>
      </c>
      <c r="T1028">
        <f>IFERROR(VLOOKUP(CONCATENATE($C1028,$D1028,T$1,$E1028),AuxFolhas!$A:$E,5,FALSE),"")</f>
        <v>600</v>
      </c>
      <c r="U1028">
        <f t="shared" si="70"/>
        <v>1</v>
      </c>
    </row>
    <row r="1029" spans="1:21" hidden="1">
      <c r="A1029" t="str">
        <f t="shared" si="67"/>
        <v>37.1-14</v>
      </c>
      <c r="B1029">
        <f t="shared" si="68"/>
        <v>14</v>
      </c>
      <c r="C1029">
        <v>37</v>
      </c>
      <c r="D1029" t="s">
        <v>3404</v>
      </c>
      <c r="E1029" t="s">
        <v>1112</v>
      </c>
      <c r="F1029" t="s">
        <v>1163</v>
      </c>
      <c r="H1029">
        <f t="shared" si="69"/>
        <v>1800</v>
      </c>
      <c r="I1029" t="str">
        <f>IFERROR(VLOOKUP(CONCATENATE($C1029,$D1029,I$1,$E1029),AuxFolhas!$A:$E,5,FALSE),"")</f>
        <v/>
      </c>
      <c r="J1029" t="str">
        <f>IFERROR(VLOOKUP(CONCATENATE($C1029,$D1029,J$1,$E1029),AuxFolhas!$A:$E,5,FALSE),"")</f>
        <v/>
      </c>
      <c r="K1029" t="str">
        <f>IFERROR(VLOOKUP(CONCATENATE($C1029,$D1029,K$1,$E1029),AuxFolhas!$A:$E,5,FALSE),"")</f>
        <v/>
      </c>
      <c r="L1029" t="str">
        <f>IFERROR(VLOOKUP(CONCATENATE($C1029,$D1029,L$1,$E1029),AuxFolhas!$A:$E,5,FALSE),"")</f>
        <v/>
      </c>
      <c r="M1029" t="str">
        <f>IFERROR(VLOOKUP(CONCATENATE($C1029,$D1029,M$1,$E1029),AuxFolhas!$A:$E,5,FALSE),"")</f>
        <v/>
      </c>
      <c r="N1029" t="str">
        <f>IFERROR(VLOOKUP(CONCATENATE($C1029,$D1029,N$1,$E1029),AuxFolhas!$A:$E,5,FALSE),"")</f>
        <v/>
      </c>
      <c r="O1029" t="str">
        <f>IFERROR(VLOOKUP(CONCATENATE($C1029,$D1029,O$1,$E1029),AuxFolhas!$A:$E,5,FALSE),"")</f>
        <v/>
      </c>
      <c r="P1029" t="str">
        <f>IFERROR(VLOOKUP(CONCATENATE($C1029,$D1029,P$1,$E1029),AuxFolhas!$A:$E,5,FALSE),"")</f>
        <v/>
      </c>
      <c r="Q1029" t="str">
        <f>IFERROR(VLOOKUP(CONCATENATE($C1029,$D1029,Q$1,$E1029),AuxFolhas!$A:$E,5,FALSE),"")</f>
        <v/>
      </c>
      <c r="R1029">
        <f>IFERROR(VLOOKUP(CONCATENATE($C1029,$D1029,R$1,$E1029),AuxFolhas!$A:$E,5,FALSE),"")</f>
        <v>600</v>
      </c>
      <c r="S1029">
        <f>IFERROR(VLOOKUP(CONCATENATE($C1029,$D1029,S$1,$E1029),AuxFolhas!$A:$E,5,FALSE),"")</f>
        <v>600</v>
      </c>
      <c r="T1029">
        <f>IFERROR(VLOOKUP(CONCATENATE($C1029,$D1029,T$1,$E1029),AuxFolhas!$A:$E,5,FALSE),"")</f>
        <v>600</v>
      </c>
      <c r="U1029">
        <f t="shared" si="70"/>
        <v>1</v>
      </c>
    </row>
    <row r="1030" spans="1:21" hidden="1">
      <c r="A1030" t="str">
        <f t="shared" si="67"/>
        <v>37.1-15</v>
      </c>
      <c r="B1030">
        <f t="shared" si="68"/>
        <v>15</v>
      </c>
      <c r="C1030">
        <v>37</v>
      </c>
      <c r="D1030" t="s">
        <v>1773</v>
      </c>
      <c r="E1030" t="s">
        <v>1112</v>
      </c>
      <c r="F1030" t="s">
        <v>1163</v>
      </c>
      <c r="H1030">
        <f t="shared" si="69"/>
        <v>7200</v>
      </c>
      <c r="I1030">
        <f>IFERROR(VLOOKUP(CONCATENATE($C1030,$D1030,I$1,$E1030),AuxFolhas!$A:$E,5,FALSE),"")</f>
        <v>600</v>
      </c>
      <c r="J1030">
        <f>IFERROR(VLOOKUP(CONCATENATE($C1030,$D1030,J$1,$E1030),AuxFolhas!$A:$E,5,FALSE),"")</f>
        <v>600</v>
      </c>
      <c r="K1030">
        <f>IFERROR(VLOOKUP(CONCATENATE($C1030,$D1030,K$1,$E1030),AuxFolhas!$A:$E,5,FALSE),"")</f>
        <v>600</v>
      </c>
      <c r="L1030">
        <f>IFERROR(VLOOKUP(CONCATENATE($C1030,$D1030,L$1,$E1030),AuxFolhas!$A:$E,5,FALSE),"")</f>
        <v>600</v>
      </c>
      <c r="M1030">
        <f>IFERROR(VLOOKUP(CONCATENATE($C1030,$D1030,M$1,$E1030),AuxFolhas!$A:$E,5,FALSE),"")</f>
        <v>600</v>
      </c>
      <c r="N1030">
        <f>IFERROR(VLOOKUP(CONCATENATE($C1030,$D1030,N$1,$E1030),AuxFolhas!$A:$E,5,FALSE),"")</f>
        <v>600</v>
      </c>
      <c r="O1030">
        <f>IFERROR(VLOOKUP(CONCATENATE($C1030,$D1030,O$1,$E1030),AuxFolhas!$A:$E,5,FALSE),"")</f>
        <v>600</v>
      </c>
      <c r="P1030">
        <f>IFERROR(VLOOKUP(CONCATENATE($C1030,$D1030,P$1,$E1030),AuxFolhas!$A:$E,5,FALSE),"")</f>
        <v>600</v>
      </c>
      <c r="Q1030">
        <f>IFERROR(VLOOKUP(CONCATENATE($C1030,$D1030,Q$1,$E1030),AuxFolhas!$A:$E,5,FALSE),"")</f>
        <v>600</v>
      </c>
      <c r="R1030">
        <f>IFERROR(VLOOKUP(CONCATENATE($C1030,$D1030,R$1,$E1030),AuxFolhas!$A:$E,5,FALSE),"")</f>
        <v>600</v>
      </c>
      <c r="S1030">
        <f>IFERROR(VLOOKUP(CONCATENATE($C1030,$D1030,S$1,$E1030),AuxFolhas!$A:$E,5,FALSE),"")</f>
        <v>600</v>
      </c>
      <c r="T1030">
        <f>IFERROR(VLOOKUP(CONCATENATE($C1030,$D1030,T$1,$E1030),AuxFolhas!$A:$E,5,FALSE),"")</f>
        <v>600</v>
      </c>
      <c r="U1030">
        <f t="shared" si="70"/>
        <v>1</v>
      </c>
    </row>
    <row r="1031" spans="1:21" hidden="1">
      <c r="A1031" t="str">
        <f t="shared" si="67"/>
        <v>37.1-16</v>
      </c>
      <c r="B1031">
        <f t="shared" si="68"/>
        <v>16</v>
      </c>
      <c r="C1031">
        <v>37</v>
      </c>
      <c r="D1031" t="s">
        <v>2517</v>
      </c>
      <c r="E1031" t="s">
        <v>1112</v>
      </c>
      <c r="F1031" t="s">
        <v>1163</v>
      </c>
      <c r="H1031">
        <f t="shared" si="69"/>
        <v>4800</v>
      </c>
      <c r="I1031" t="str">
        <f>IFERROR(VLOOKUP(CONCATENATE($C1031,$D1031,I$1,$E1031),AuxFolhas!$A:$E,5,FALSE),"")</f>
        <v/>
      </c>
      <c r="J1031" t="str">
        <f>IFERROR(VLOOKUP(CONCATENATE($C1031,$D1031,J$1,$E1031),AuxFolhas!$A:$E,5,FALSE),"")</f>
        <v/>
      </c>
      <c r="K1031" t="str">
        <f>IFERROR(VLOOKUP(CONCATENATE($C1031,$D1031,K$1,$E1031),AuxFolhas!$A:$E,5,FALSE),"")</f>
        <v/>
      </c>
      <c r="L1031" t="str">
        <f>IFERROR(VLOOKUP(CONCATENATE($C1031,$D1031,L$1,$E1031),AuxFolhas!$A:$E,5,FALSE),"")</f>
        <v/>
      </c>
      <c r="M1031">
        <f>IFERROR(VLOOKUP(CONCATENATE($C1031,$D1031,M$1,$E1031),AuxFolhas!$A:$E,5,FALSE),"")</f>
        <v>600</v>
      </c>
      <c r="N1031">
        <f>IFERROR(VLOOKUP(CONCATENATE($C1031,$D1031,N$1,$E1031),AuxFolhas!$A:$E,5,FALSE),"")</f>
        <v>600</v>
      </c>
      <c r="O1031">
        <f>IFERROR(VLOOKUP(CONCATENATE($C1031,$D1031,O$1,$E1031),AuxFolhas!$A:$E,5,FALSE),"")</f>
        <v>600</v>
      </c>
      <c r="P1031">
        <f>IFERROR(VLOOKUP(CONCATENATE($C1031,$D1031,P$1,$E1031),AuxFolhas!$A:$E,5,FALSE),"")</f>
        <v>600</v>
      </c>
      <c r="Q1031">
        <f>IFERROR(VLOOKUP(CONCATENATE($C1031,$D1031,Q$1,$E1031),AuxFolhas!$A:$E,5,FALSE),"")</f>
        <v>600</v>
      </c>
      <c r="R1031">
        <f>IFERROR(VLOOKUP(CONCATENATE($C1031,$D1031,R$1,$E1031),AuxFolhas!$A:$E,5,FALSE),"")</f>
        <v>600</v>
      </c>
      <c r="S1031">
        <f>IFERROR(VLOOKUP(CONCATENATE($C1031,$D1031,S$1,$E1031),AuxFolhas!$A:$E,5,FALSE),"")</f>
        <v>600</v>
      </c>
      <c r="T1031">
        <f>IFERROR(VLOOKUP(CONCATENATE($C1031,$D1031,T$1,$E1031),AuxFolhas!$A:$E,5,FALSE),"")</f>
        <v>600</v>
      </c>
      <c r="U1031">
        <f t="shared" si="70"/>
        <v>1</v>
      </c>
    </row>
    <row r="1032" spans="1:21" hidden="1">
      <c r="A1032" t="str">
        <f t="shared" si="67"/>
        <v>37.1-17</v>
      </c>
      <c r="B1032">
        <f t="shared" si="68"/>
        <v>17</v>
      </c>
      <c r="C1032">
        <v>37</v>
      </c>
      <c r="D1032" t="s">
        <v>2518</v>
      </c>
      <c r="E1032" t="s">
        <v>1112</v>
      </c>
      <c r="F1032" t="s">
        <v>1163</v>
      </c>
      <c r="H1032">
        <f t="shared" si="69"/>
        <v>5400</v>
      </c>
      <c r="I1032" t="str">
        <f>IFERROR(VLOOKUP(CONCATENATE($C1032,$D1032,I$1,$E1032),AuxFolhas!$A:$E,5,FALSE),"")</f>
        <v/>
      </c>
      <c r="J1032" t="str">
        <f>IFERROR(VLOOKUP(CONCATENATE($C1032,$D1032,J$1,$E1032),AuxFolhas!$A:$E,5,FALSE),"")</f>
        <v/>
      </c>
      <c r="K1032" t="str">
        <f>IFERROR(VLOOKUP(CONCATENATE($C1032,$D1032,K$1,$E1032),AuxFolhas!$A:$E,5,FALSE),"")</f>
        <v/>
      </c>
      <c r="L1032">
        <f>IFERROR(VLOOKUP(CONCATENATE($C1032,$D1032,L$1,$E1032),AuxFolhas!$A:$E,5,FALSE),"")</f>
        <v>600</v>
      </c>
      <c r="M1032">
        <f>IFERROR(VLOOKUP(CONCATENATE($C1032,$D1032,M$1,$E1032),AuxFolhas!$A:$E,5,FALSE),"")</f>
        <v>600</v>
      </c>
      <c r="N1032">
        <f>IFERROR(VLOOKUP(CONCATENATE($C1032,$D1032,N$1,$E1032),AuxFolhas!$A:$E,5,FALSE),"")</f>
        <v>600</v>
      </c>
      <c r="O1032">
        <f>IFERROR(VLOOKUP(CONCATENATE($C1032,$D1032,O$1,$E1032),AuxFolhas!$A:$E,5,FALSE),"")</f>
        <v>600</v>
      </c>
      <c r="P1032">
        <f>IFERROR(VLOOKUP(CONCATENATE($C1032,$D1032,P$1,$E1032),AuxFolhas!$A:$E,5,FALSE),"")</f>
        <v>600</v>
      </c>
      <c r="Q1032">
        <f>IFERROR(VLOOKUP(CONCATENATE($C1032,$D1032,Q$1,$E1032),AuxFolhas!$A:$E,5,FALSE),"")</f>
        <v>600</v>
      </c>
      <c r="R1032">
        <f>IFERROR(VLOOKUP(CONCATENATE($C1032,$D1032,R$1,$E1032),AuxFolhas!$A:$E,5,FALSE),"")</f>
        <v>600</v>
      </c>
      <c r="S1032">
        <f>IFERROR(VLOOKUP(CONCATENATE($C1032,$D1032,S$1,$E1032),AuxFolhas!$A:$E,5,FALSE),"")</f>
        <v>600</v>
      </c>
      <c r="T1032">
        <f>IFERROR(VLOOKUP(CONCATENATE($C1032,$D1032,T$1,$E1032),AuxFolhas!$A:$E,5,FALSE),"")</f>
        <v>600</v>
      </c>
      <c r="U1032">
        <f t="shared" si="70"/>
        <v>1</v>
      </c>
    </row>
    <row r="1033" spans="1:21" hidden="1">
      <c r="A1033" t="str">
        <f t="shared" si="67"/>
        <v>37.1-18</v>
      </c>
      <c r="B1033">
        <f t="shared" si="68"/>
        <v>18</v>
      </c>
      <c r="C1033">
        <v>37</v>
      </c>
      <c r="D1033" t="s">
        <v>1774</v>
      </c>
      <c r="E1033" t="s">
        <v>1114</v>
      </c>
      <c r="F1033" t="s">
        <v>1163</v>
      </c>
      <c r="H1033">
        <f t="shared" si="69"/>
        <v>26760</v>
      </c>
      <c r="I1033">
        <f>IFERROR(VLOOKUP(CONCATENATE($C1033,$D1033,I$1,$E1033),AuxFolhas!$A:$E,5,FALSE),"")</f>
        <v>2230</v>
      </c>
      <c r="J1033">
        <f>IFERROR(VLOOKUP(CONCATENATE($C1033,$D1033,J$1,$E1033),AuxFolhas!$A:$E,5,FALSE),"")</f>
        <v>2230</v>
      </c>
      <c r="K1033">
        <f>IFERROR(VLOOKUP(CONCATENATE($C1033,$D1033,K$1,$E1033),AuxFolhas!$A:$E,5,FALSE),"")</f>
        <v>2230</v>
      </c>
      <c r="L1033">
        <f>IFERROR(VLOOKUP(CONCATENATE($C1033,$D1033,L$1,$E1033),AuxFolhas!$A:$E,5,FALSE),"")</f>
        <v>2230</v>
      </c>
      <c r="M1033">
        <f>IFERROR(VLOOKUP(CONCATENATE($C1033,$D1033,M$1,$E1033),AuxFolhas!$A:$E,5,FALSE),"")</f>
        <v>2230</v>
      </c>
      <c r="N1033">
        <f>IFERROR(VLOOKUP(CONCATENATE($C1033,$D1033,N$1,$E1033),AuxFolhas!$A:$E,5,FALSE),"")</f>
        <v>2230</v>
      </c>
      <c r="O1033">
        <f>IFERROR(VLOOKUP(CONCATENATE($C1033,$D1033,O$1,$E1033),AuxFolhas!$A:$E,5,FALSE),"")</f>
        <v>2230</v>
      </c>
      <c r="P1033">
        <f>IFERROR(VLOOKUP(CONCATENATE($C1033,$D1033,P$1,$E1033),AuxFolhas!$A:$E,5,FALSE),"")</f>
        <v>2230</v>
      </c>
      <c r="Q1033">
        <f>IFERROR(VLOOKUP(CONCATENATE($C1033,$D1033,Q$1,$E1033),AuxFolhas!$A:$E,5,FALSE),"")</f>
        <v>2230</v>
      </c>
      <c r="R1033">
        <f>IFERROR(VLOOKUP(CONCATENATE($C1033,$D1033,R$1,$E1033),AuxFolhas!$A:$E,5,FALSE),"")</f>
        <v>2230</v>
      </c>
      <c r="S1033">
        <f>IFERROR(VLOOKUP(CONCATENATE($C1033,$D1033,S$1,$E1033),AuxFolhas!$A:$E,5,FALSE),"")</f>
        <v>2230</v>
      </c>
      <c r="T1033">
        <f>IFERROR(VLOOKUP(CONCATENATE($C1033,$D1033,T$1,$E1033),AuxFolhas!$A:$E,5,FALSE),"")</f>
        <v>2230</v>
      </c>
      <c r="U1033">
        <f t="shared" si="70"/>
        <v>1</v>
      </c>
    </row>
    <row r="1034" spans="1:21" hidden="1">
      <c r="A1034" t="str">
        <f t="shared" si="67"/>
        <v>37.1-19</v>
      </c>
      <c r="B1034">
        <f t="shared" si="68"/>
        <v>19</v>
      </c>
      <c r="C1034">
        <v>37</v>
      </c>
      <c r="D1034" t="s">
        <v>2519</v>
      </c>
      <c r="E1034" t="s">
        <v>1114</v>
      </c>
      <c r="F1034" t="s">
        <v>1163</v>
      </c>
      <c r="H1034">
        <f t="shared" si="69"/>
        <v>17840</v>
      </c>
      <c r="I1034" t="str">
        <f>IFERROR(VLOOKUP(CONCATENATE($C1034,$D1034,I$1,$E1034),AuxFolhas!$A:$E,5,FALSE),"")</f>
        <v/>
      </c>
      <c r="J1034" t="str">
        <f>IFERROR(VLOOKUP(CONCATENATE($C1034,$D1034,J$1,$E1034),AuxFolhas!$A:$E,5,FALSE),"")</f>
        <v/>
      </c>
      <c r="K1034" t="str">
        <f>IFERROR(VLOOKUP(CONCATENATE($C1034,$D1034,K$1,$E1034),AuxFolhas!$A:$E,5,FALSE),"")</f>
        <v/>
      </c>
      <c r="L1034" t="str">
        <f>IFERROR(VLOOKUP(CONCATENATE($C1034,$D1034,L$1,$E1034),AuxFolhas!$A:$E,5,FALSE),"")</f>
        <v/>
      </c>
      <c r="M1034">
        <f>IFERROR(VLOOKUP(CONCATENATE($C1034,$D1034,M$1,$E1034),AuxFolhas!$A:$E,5,FALSE),"")</f>
        <v>2230</v>
      </c>
      <c r="N1034">
        <f>IFERROR(VLOOKUP(CONCATENATE($C1034,$D1034,N$1,$E1034),AuxFolhas!$A:$E,5,FALSE),"")</f>
        <v>2230</v>
      </c>
      <c r="O1034">
        <f>IFERROR(VLOOKUP(CONCATENATE($C1034,$D1034,O$1,$E1034),AuxFolhas!$A:$E,5,FALSE),"")</f>
        <v>2230</v>
      </c>
      <c r="P1034">
        <f>IFERROR(VLOOKUP(CONCATENATE($C1034,$D1034,P$1,$E1034),AuxFolhas!$A:$E,5,FALSE),"")</f>
        <v>2230</v>
      </c>
      <c r="Q1034">
        <f>IFERROR(VLOOKUP(CONCATENATE($C1034,$D1034,Q$1,$E1034),AuxFolhas!$A:$E,5,FALSE),"")</f>
        <v>2230</v>
      </c>
      <c r="R1034">
        <f>IFERROR(VLOOKUP(CONCATENATE($C1034,$D1034,R$1,$E1034),AuxFolhas!$A:$E,5,FALSE),"")</f>
        <v>2230</v>
      </c>
      <c r="S1034">
        <f>IFERROR(VLOOKUP(CONCATENATE($C1034,$D1034,S$1,$E1034),AuxFolhas!$A:$E,5,FALSE),"")</f>
        <v>2230</v>
      </c>
      <c r="T1034">
        <f>IFERROR(VLOOKUP(CONCATENATE($C1034,$D1034,T$1,$E1034),AuxFolhas!$A:$E,5,FALSE),"")</f>
        <v>2230</v>
      </c>
      <c r="U1034">
        <f t="shared" si="70"/>
        <v>1</v>
      </c>
    </row>
    <row r="1035" spans="1:21" hidden="1">
      <c r="A1035" t="str">
        <f t="shared" si="67"/>
        <v>37.1-20</v>
      </c>
      <c r="B1035">
        <f t="shared" si="68"/>
        <v>20</v>
      </c>
      <c r="C1035">
        <v>37</v>
      </c>
      <c r="D1035" t="s">
        <v>1775</v>
      </c>
      <c r="E1035" t="s">
        <v>1114</v>
      </c>
      <c r="F1035" t="s">
        <v>1163</v>
      </c>
      <c r="H1035">
        <f t="shared" si="69"/>
        <v>26760</v>
      </c>
      <c r="I1035">
        <f>IFERROR(VLOOKUP(CONCATENATE($C1035,$D1035,I$1,$E1035),AuxFolhas!$A:$E,5,FALSE),"")</f>
        <v>2230</v>
      </c>
      <c r="J1035">
        <f>IFERROR(VLOOKUP(CONCATENATE($C1035,$D1035,J$1,$E1035),AuxFolhas!$A:$E,5,FALSE),"")</f>
        <v>2230</v>
      </c>
      <c r="K1035">
        <f>IFERROR(VLOOKUP(CONCATENATE($C1035,$D1035,K$1,$E1035),AuxFolhas!$A:$E,5,FALSE),"")</f>
        <v>2230</v>
      </c>
      <c r="L1035">
        <f>IFERROR(VLOOKUP(CONCATENATE($C1035,$D1035,L$1,$E1035),AuxFolhas!$A:$E,5,FALSE),"")</f>
        <v>2230</v>
      </c>
      <c r="M1035">
        <f>IFERROR(VLOOKUP(CONCATENATE($C1035,$D1035,M$1,$E1035),AuxFolhas!$A:$E,5,FALSE),"")</f>
        <v>2230</v>
      </c>
      <c r="N1035">
        <f>IFERROR(VLOOKUP(CONCATENATE($C1035,$D1035,N$1,$E1035),AuxFolhas!$A:$E,5,FALSE),"")</f>
        <v>2230</v>
      </c>
      <c r="O1035">
        <f>IFERROR(VLOOKUP(CONCATENATE($C1035,$D1035,O$1,$E1035),AuxFolhas!$A:$E,5,FALSE),"")</f>
        <v>2230</v>
      </c>
      <c r="P1035">
        <f>IFERROR(VLOOKUP(CONCATENATE($C1035,$D1035,P$1,$E1035),AuxFolhas!$A:$E,5,FALSE),"")</f>
        <v>2230</v>
      </c>
      <c r="Q1035">
        <f>IFERROR(VLOOKUP(CONCATENATE($C1035,$D1035,Q$1,$E1035),AuxFolhas!$A:$E,5,FALSE),"")</f>
        <v>2230</v>
      </c>
      <c r="R1035">
        <f>IFERROR(VLOOKUP(CONCATENATE($C1035,$D1035,R$1,$E1035),AuxFolhas!$A:$E,5,FALSE),"")</f>
        <v>2230</v>
      </c>
      <c r="S1035">
        <f>IFERROR(VLOOKUP(CONCATENATE($C1035,$D1035,S$1,$E1035),AuxFolhas!$A:$E,5,FALSE),"")</f>
        <v>2230</v>
      </c>
      <c r="T1035">
        <f>IFERROR(VLOOKUP(CONCATENATE($C1035,$D1035,T$1,$E1035),AuxFolhas!$A:$E,5,FALSE),"")</f>
        <v>2230</v>
      </c>
      <c r="U1035">
        <f t="shared" si="70"/>
        <v>1</v>
      </c>
    </row>
    <row r="1036" spans="1:21" hidden="1">
      <c r="A1036" t="str">
        <f t="shared" si="67"/>
        <v>37.1-21</v>
      </c>
      <c r="B1036">
        <f t="shared" si="68"/>
        <v>21</v>
      </c>
      <c r="C1036">
        <v>37</v>
      </c>
      <c r="D1036" t="s">
        <v>2520</v>
      </c>
      <c r="E1036" t="s">
        <v>1114</v>
      </c>
      <c r="F1036" t="s">
        <v>1163</v>
      </c>
      <c r="H1036">
        <f t="shared" si="69"/>
        <v>17840</v>
      </c>
      <c r="I1036" t="str">
        <f>IFERROR(VLOOKUP(CONCATENATE($C1036,$D1036,I$1,$E1036),AuxFolhas!$A:$E,5,FALSE),"")</f>
        <v/>
      </c>
      <c r="J1036" t="str">
        <f>IFERROR(VLOOKUP(CONCATENATE($C1036,$D1036,J$1,$E1036),AuxFolhas!$A:$E,5,FALSE),"")</f>
        <v/>
      </c>
      <c r="K1036" t="str">
        <f>IFERROR(VLOOKUP(CONCATENATE($C1036,$D1036,K$1,$E1036),AuxFolhas!$A:$E,5,FALSE),"")</f>
        <v/>
      </c>
      <c r="L1036" t="str">
        <f>IFERROR(VLOOKUP(CONCATENATE($C1036,$D1036,L$1,$E1036),AuxFolhas!$A:$E,5,FALSE),"")</f>
        <v/>
      </c>
      <c r="M1036">
        <f>IFERROR(VLOOKUP(CONCATENATE($C1036,$D1036,M$1,$E1036),AuxFolhas!$A:$E,5,FALSE),"")</f>
        <v>2230</v>
      </c>
      <c r="N1036">
        <f>IFERROR(VLOOKUP(CONCATENATE($C1036,$D1036,N$1,$E1036),AuxFolhas!$A:$E,5,FALSE),"")</f>
        <v>2230</v>
      </c>
      <c r="O1036">
        <f>IFERROR(VLOOKUP(CONCATENATE($C1036,$D1036,O$1,$E1036),AuxFolhas!$A:$E,5,FALSE),"")</f>
        <v>2230</v>
      </c>
      <c r="P1036">
        <f>IFERROR(VLOOKUP(CONCATENATE($C1036,$D1036,P$1,$E1036),AuxFolhas!$A:$E,5,FALSE),"")</f>
        <v>2230</v>
      </c>
      <c r="Q1036">
        <f>IFERROR(VLOOKUP(CONCATENATE($C1036,$D1036,Q$1,$E1036),AuxFolhas!$A:$E,5,FALSE),"")</f>
        <v>2230</v>
      </c>
      <c r="R1036">
        <f>IFERROR(VLOOKUP(CONCATENATE($C1036,$D1036,R$1,$E1036),AuxFolhas!$A:$E,5,FALSE),"")</f>
        <v>2230</v>
      </c>
      <c r="S1036">
        <f>IFERROR(VLOOKUP(CONCATENATE($C1036,$D1036,S$1,$E1036),AuxFolhas!$A:$E,5,FALSE),"")</f>
        <v>2230</v>
      </c>
      <c r="T1036">
        <f>IFERROR(VLOOKUP(CONCATENATE($C1036,$D1036,T$1,$E1036),AuxFolhas!$A:$E,5,FALSE),"")</f>
        <v>2230</v>
      </c>
      <c r="U1036">
        <f t="shared" si="70"/>
        <v>1</v>
      </c>
    </row>
    <row r="1037" spans="1:21" hidden="1">
      <c r="A1037" t="str">
        <f t="shared" si="67"/>
        <v>37.1-22</v>
      </c>
      <c r="B1037">
        <f t="shared" si="68"/>
        <v>22</v>
      </c>
      <c r="C1037">
        <v>37</v>
      </c>
      <c r="D1037" t="s">
        <v>2521</v>
      </c>
      <c r="E1037" t="s">
        <v>1114</v>
      </c>
      <c r="F1037" t="s">
        <v>1163</v>
      </c>
      <c r="H1037">
        <f t="shared" si="69"/>
        <v>17840</v>
      </c>
      <c r="I1037" t="str">
        <f>IFERROR(VLOOKUP(CONCATENATE($C1037,$D1037,I$1,$E1037),AuxFolhas!$A:$E,5,FALSE),"")</f>
        <v/>
      </c>
      <c r="J1037" t="str">
        <f>IFERROR(VLOOKUP(CONCATENATE($C1037,$D1037,J$1,$E1037),AuxFolhas!$A:$E,5,FALSE),"")</f>
        <v/>
      </c>
      <c r="K1037" t="str">
        <f>IFERROR(VLOOKUP(CONCATENATE($C1037,$D1037,K$1,$E1037),AuxFolhas!$A:$E,5,FALSE),"")</f>
        <v/>
      </c>
      <c r="L1037" t="str">
        <f>IFERROR(VLOOKUP(CONCATENATE($C1037,$D1037,L$1,$E1037),AuxFolhas!$A:$E,5,FALSE),"")</f>
        <v/>
      </c>
      <c r="M1037">
        <f>IFERROR(VLOOKUP(CONCATENATE($C1037,$D1037,M$1,$E1037),AuxFolhas!$A:$E,5,FALSE),"")</f>
        <v>2230</v>
      </c>
      <c r="N1037">
        <f>IFERROR(VLOOKUP(CONCATENATE($C1037,$D1037,N$1,$E1037),AuxFolhas!$A:$E,5,FALSE),"")</f>
        <v>2230</v>
      </c>
      <c r="O1037">
        <f>IFERROR(VLOOKUP(CONCATENATE($C1037,$D1037,O$1,$E1037),AuxFolhas!$A:$E,5,FALSE),"")</f>
        <v>2230</v>
      </c>
      <c r="P1037">
        <f>IFERROR(VLOOKUP(CONCATENATE($C1037,$D1037,P$1,$E1037),AuxFolhas!$A:$E,5,FALSE),"")</f>
        <v>2230</v>
      </c>
      <c r="Q1037">
        <f>IFERROR(VLOOKUP(CONCATENATE($C1037,$D1037,Q$1,$E1037),AuxFolhas!$A:$E,5,FALSE),"")</f>
        <v>2230</v>
      </c>
      <c r="R1037">
        <f>IFERROR(VLOOKUP(CONCATENATE($C1037,$D1037,R$1,$E1037),AuxFolhas!$A:$E,5,FALSE),"")</f>
        <v>2230</v>
      </c>
      <c r="S1037">
        <f>IFERROR(VLOOKUP(CONCATENATE($C1037,$D1037,S$1,$E1037),AuxFolhas!$A:$E,5,FALSE),"")</f>
        <v>2230</v>
      </c>
      <c r="T1037">
        <f>IFERROR(VLOOKUP(CONCATENATE($C1037,$D1037,T$1,$E1037),AuxFolhas!$A:$E,5,FALSE),"")</f>
        <v>2230</v>
      </c>
      <c r="U1037">
        <f t="shared" si="70"/>
        <v>1</v>
      </c>
    </row>
    <row r="1038" spans="1:21" hidden="1">
      <c r="A1038" t="str">
        <f t="shared" si="67"/>
        <v>37.1-23</v>
      </c>
      <c r="B1038">
        <f t="shared" si="68"/>
        <v>23</v>
      </c>
      <c r="C1038">
        <v>37</v>
      </c>
      <c r="D1038" t="s">
        <v>1776</v>
      </c>
      <c r="E1038" t="s">
        <v>1114</v>
      </c>
      <c r="F1038" t="s">
        <v>1163</v>
      </c>
      <c r="H1038">
        <f t="shared" si="69"/>
        <v>26760</v>
      </c>
      <c r="I1038">
        <f>IFERROR(VLOOKUP(CONCATENATE($C1038,$D1038,I$1,$E1038),AuxFolhas!$A:$E,5,FALSE),"")</f>
        <v>2230</v>
      </c>
      <c r="J1038">
        <f>IFERROR(VLOOKUP(CONCATENATE($C1038,$D1038,J$1,$E1038),AuxFolhas!$A:$E,5,FALSE),"")</f>
        <v>2230</v>
      </c>
      <c r="K1038">
        <f>IFERROR(VLOOKUP(CONCATENATE($C1038,$D1038,K$1,$E1038),AuxFolhas!$A:$E,5,FALSE),"")</f>
        <v>2230</v>
      </c>
      <c r="L1038">
        <f>IFERROR(VLOOKUP(CONCATENATE($C1038,$D1038,L$1,$E1038),AuxFolhas!$A:$E,5,FALSE),"")</f>
        <v>2230</v>
      </c>
      <c r="M1038">
        <f>IFERROR(VLOOKUP(CONCATENATE($C1038,$D1038,M$1,$E1038),AuxFolhas!$A:$E,5,FALSE),"")</f>
        <v>2230</v>
      </c>
      <c r="N1038">
        <f>IFERROR(VLOOKUP(CONCATENATE($C1038,$D1038,N$1,$E1038),AuxFolhas!$A:$E,5,FALSE),"")</f>
        <v>2230</v>
      </c>
      <c r="O1038">
        <f>IFERROR(VLOOKUP(CONCATENATE($C1038,$D1038,O$1,$E1038),AuxFolhas!$A:$E,5,FALSE),"")</f>
        <v>2230</v>
      </c>
      <c r="P1038">
        <f>IFERROR(VLOOKUP(CONCATENATE($C1038,$D1038,P$1,$E1038),AuxFolhas!$A:$E,5,FALSE),"")</f>
        <v>2230</v>
      </c>
      <c r="Q1038">
        <f>IFERROR(VLOOKUP(CONCATENATE($C1038,$D1038,Q$1,$E1038),AuxFolhas!$A:$E,5,FALSE),"")</f>
        <v>2230</v>
      </c>
      <c r="R1038">
        <f>IFERROR(VLOOKUP(CONCATENATE($C1038,$D1038,R$1,$E1038),AuxFolhas!$A:$E,5,FALSE),"")</f>
        <v>2230</v>
      </c>
      <c r="S1038">
        <f>IFERROR(VLOOKUP(CONCATENATE($C1038,$D1038,S$1,$E1038),AuxFolhas!$A:$E,5,FALSE),"")</f>
        <v>2230</v>
      </c>
      <c r="T1038">
        <f>IFERROR(VLOOKUP(CONCATENATE($C1038,$D1038,T$1,$E1038),AuxFolhas!$A:$E,5,FALSE),"")</f>
        <v>2230</v>
      </c>
      <c r="U1038">
        <f t="shared" si="70"/>
        <v>1</v>
      </c>
    </row>
    <row r="1039" spans="1:21" hidden="1">
      <c r="A1039" t="str">
        <f t="shared" si="67"/>
        <v>37.1-24</v>
      </c>
      <c r="B1039">
        <f t="shared" si="68"/>
        <v>24</v>
      </c>
      <c r="C1039">
        <v>37</v>
      </c>
      <c r="D1039" t="s">
        <v>1763</v>
      </c>
      <c r="E1039" t="s">
        <v>1162</v>
      </c>
      <c r="F1039" t="s">
        <v>1163</v>
      </c>
      <c r="H1039">
        <f t="shared" si="69"/>
        <v>39360</v>
      </c>
      <c r="I1039">
        <f>IFERROR(VLOOKUP(CONCATENATE($C1039,$D1039,I$1,$E1039),AuxFolhas!$A:$E,5,FALSE),"")</f>
        <v>3280</v>
      </c>
      <c r="J1039">
        <f>IFERROR(VLOOKUP(CONCATENATE($C1039,$D1039,J$1,$E1039),AuxFolhas!$A:$E,5,FALSE),"")</f>
        <v>3280</v>
      </c>
      <c r="K1039">
        <f>IFERROR(VLOOKUP(CONCATENATE($C1039,$D1039,K$1,$E1039),AuxFolhas!$A:$E,5,FALSE),"")</f>
        <v>3280</v>
      </c>
      <c r="L1039">
        <f>IFERROR(VLOOKUP(CONCATENATE($C1039,$D1039,L$1,$E1039),AuxFolhas!$A:$E,5,FALSE),"")</f>
        <v>3280</v>
      </c>
      <c r="M1039">
        <f>IFERROR(VLOOKUP(CONCATENATE($C1039,$D1039,M$1,$E1039),AuxFolhas!$A:$E,5,FALSE),"")</f>
        <v>3280</v>
      </c>
      <c r="N1039">
        <f>IFERROR(VLOOKUP(CONCATENATE($C1039,$D1039,N$1,$E1039),AuxFolhas!$A:$E,5,FALSE),"")</f>
        <v>3280</v>
      </c>
      <c r="O1039">
        <f>IFERROR(VLOOKUP(CONCATENATE($C1039,$D1039,O$1,$E1039),AuxFolhas!$A:$E,5,FALSE),"")</f>
        <v>3280</v>
      </c>
      <c r="P1039">
        <f>IFERROR(VLOOKUP(CONCATENATE($C1039,$D1039,P$1,$E1039),AuxFolhas!$A:$E,5,FALSE),"")</f>
        <v>3280</v>
      </c>
      <c r="Q1039">
        <f>IFERROR(VLOOKUP(CONCATENATE($C1039,$D1039,Q$1,$E1039),AuxFolhas!$A:$E,5,FALSE),"")</f>
        <v>3280</v>
      </c>
      <c r="R1039">
        <f>IFERROR(VLOOKUP(CONCATENATE($C1039,$D1039,R$1,$E1039),AuxFolhas!$A:$E,5,FALSE),"")</f>
        <v>3280</v>
      </c>
      <c r="S1039">
        <f>IFERROR(VLOOKUP(CONCATENATE($C1039,$D1039,S$1,$E1039),AuxFolhas!$A:$E,5,FALSE),"")</f>
        <v>3280</v>
      </c>
      <c r="T1039">
        <f>IFERROR(VLOOKUP(CONCATENATE($C1039,$D1039,T$1,$E1039),AuxFolhas!$A:$E,5,FALSE),"")</f>
        <v>3280</v>
      </c>
      <c r="U1039">
        <f t="shared" si="70"/>
        <v>1</v>
      </c>
    </row>
    <row r="1040" spans="1:21" hidden="1">
      <c r="A1040" t="str">
        <f t="shared" si="67"/>
        <v>37.1-25</v>
      </c>
      <c r="B1040">
        <f t="shared" si="68"/>
        <v>25</v>
      </c>
      <c r="C1040">
        <v>37</v>
      </c>
      <c r="D1040" t="s">
        <v>1764</v>
      </c>
      <c r="E1040" t="s">
        <v>1162</v>
      </c>
      <c r="F1040" t="s">
        <v>1163</v>
      </c>
      <c r="H1040">
        <f t="shared" si="69"/>
        <v>39360</v>
      </c>
      <c r="I1040">
        <f>IFERROR(VLOOKUP(CONCATENATE($C1040,$D1040,I$1,$E1040),AuxFolhas!$A:$E,5,FALSE),"")</f>
        <v>3280</v>
      </c>
      <c r="J1040">
        <f>IFERROR(VLOOKUP(CONCATENATE($C1040,$D1040,J$1,$E1040),AuxFolhas!$A:$E,5,FALSE),"")</f>
        <v>3280</v>
      </c>
      <c r="K1040">
        <f>IFERROR(VLOOKUP(CONCATENATE($C1040,$D1040,K$1,$E1040),AuxFolhas!$A:$E,5,FALSE),"")</f>
        <v>3280</v>
      </c>
      <c r="L1040">
        <f>IFERROR(VLOOKUP(CONCATENATE($C1040,$D1040,L$1,$E1040),AuxFolhas!$A:$E,5,FALSE),"")</f>
        <v>3280</v>
      </c>
      <c r="M1040">
        <f>IFERROR(VLOOKUP(CONCATENATE($C1040,$D1040,M$1,$E1040),AuxFolhas!$A:$E,5,FALSE),"")</f>
        <v>3280</v>
      </c>
      <c r="N1040">
        <f>IFERROR(VLOOKUP(CONCATENATE($C1040,$D1040,N$1,$E1040),AuxFolhas!$A:$E,5,FALSE),"")</f>
        <v>3280</v>
      </c>
      <c r="O1040">
        <f>IFERROR(VLOOKUP(CONCATENATE($C1040,$D1040,O$1,$E1040),AuxFolhas!$A:$E,5,FALSE),"")</f>
        <v>3280</v>
      </c>
      <c r="P1040">
        <f>IFERROR(VLOOKUP(CONCATENATE($C1040,$D1040,P$1,$E1040),AuxFolhas!$A:$E,5,FALSE),"")</f>
        <v>3280</v>
      </c>
      <c r="Q1040">
        <f>IFERROR(VLOOKUP(CONCATENATE($C1040,$D1040,Q$1,$E1040),AuxFolhas!$A:$E,5,FALSE),"")</f>
        <v>3280</v>
      </c>
      <c r="R1040">
        <f>IFERROR(VLOOKUP(CONCATENATE($C1040,$D1040,R$1,$E1040),AuxFolhas!$A:$E,5,FALSE),"")</f>
        <v>3280</v>
      </c>
      <c r="S1040">
        <f>IFERROR(VLOOKUP(CONCATENATE($C1040,$D1040,S$1,$E1040),AuxFolhas!$A:$E,5,FALSE),"")</f>
        <v>3280</v>
      </c>
      <c r="T1040">
        <f>IFERROR(VLOOKUP(CONCATENATE($C1040,$D1040,T$1,$E1040),AuxFolhas!$A:$E,5,FALSE),"")</f>
        <v>3280</v>
      </c>
      <c r="U1040">
        <f t="shared" si="70"/>
        <v>1</v>
      </c>
    </row>
    <row r="1041" spans="1:21" hidden="1">
      <c r="A1041" t="str">
        <f t="shared" si="67"/>
        <v>37.1-26</v>
      </c>
      <c r="B1041">
        <f t="shared" si="68"/>
        <v>26</v>
      </c>
      <c r="C1041">
        <v>37</v>
      </c>
      <c r="D1041" t="s">
        <v>2513</v>
      </c>
      <c r="E1041" t="s">
        <v>1162</v>
      </c>
      <c r="F1041" t="s">
        <v>1163</v>
      </c>
      <c r="H1041">
        <f t="shared" si="69"/>
        <v>22960</v>
      </c>
      <c r="I1041" t="str">
        <f>IFERROR(VLOOKUP(CONCATENATE($C1041,$D1041,I$1,$E1041),AuxFolhas!$A:$E,5,FALSE),"")</f>
        <v/>
      </c>
      <c r="J1041" t="str">
        <f>IFERROR(VLOOKUP(CONCATENATE($C1041,$D1041,J$1,$E1041),AuxFolhas!$A:$E,5,FALSE),"")</f>
        <v/>
      </c>
      <c r="K1041" t="str">
        <f>IFERROR(VLOOKUP(CONCATENATE($C1041,$D1041,K$1,$E1041),AuxFolhas!$A:$E,5,FALSE),"")</f>
        <v/>
      </c>
      <c r="L1041" t="str">
        <f>IFERROR(VLOOKUP(CONCATENATE($C1041,$D1041,L$1,$E1041),AuxFolhas!$A:$E,5,FALSE),"")</f>
        <v/>
      </c>
      <c r="M1041" t="str">
        <f>IFERROR(VLOOKUP(CONCATENATE($C1041,$D1041,M$1,$E1041),AuxFolhas!$A:$E,5,FALSE),"")</f>
        <v/>
      </c>
      <c r="N1041">
        <f>IFERROR(VLOOKUP(CONCATENATE($C1041,$D1041,N$1,$E1041),AuxFolhas!$A:$E,5,FALSE),"")</f>
        <v>3280</v>
      </c>
      <c r="O1041">
        <f>IFERROR(VLOOKUP(CONCATENATE($C1041,$D1041,O$1,$E1041),AuxFolhas!$A:$E,5,FALSE),"")</f>
        <v>3280</v>
      </c>
      <c r="P1041">
        <f>IFERROR(VLOOKUP(CONCATENATE($C1041,$D1041,P$1,$E1041),AuxFolhas!$A:$E,5,FALSE),"")</f>
        <v>3280</v>
      </c>
      <c r="Q1041">
        <f>IFERROR(VLOOKUP(CONCATENATE($C1041,$D1041,Q$1,$E1041),AuxFolhas!$A:$E,5,FALSE),"")</f>
        <v>3280</v>
      </c>
      <c r="R1041">
        <f>IFERROR(VLOOKUP(CONCATENATE($C1041,$D1041,R$1,$E1041),AuxFolhas!$A:$E,5,FALSE),"")</f>
        <v>3280</v>
      </c>
      <c r="S1041">
        <f>IFERROR(VLOOKUP(CONCATENATE($C1041,$D1041,S$1,$E1041),AuxFolhas!$A:$E,5,FALSE),"")</f>
        <v>3280</v>
      </c>
      <c r="T1041">
        <f>IFERROR(VLOOKUP(CONCATENATE($C1041,$D1041,T$1,$E1041),AuxFolhas!$A:$E,5,FALSE),"")</f>
        <v>3280</v>
      </c>
      <c r="U1041">
        <f t="shared" si="70"/>
        <v>1</v>
      </c>
    </row>
    <row r="1042" spans="1:21" hidden="1">
      <c r="A1042" t="str">
        <f t="shared" si="67"/>
        <v>37.1-27</v>
      </c>
      <c r="B1042">
        <f t="shared" si="68"/>
        <v>27</v>
      </c>
      <c r="C1042">
        <v>37</v>
      </c>
      <c r="D1042" t="s">
        <v>2785</v>
      </c>
      <c r="E1042" t="s">
        <v>1165</v>
      </c>
      <c r="F1042" t="s">
        <v>1163</v>
      </c>
      <c r="H1042">
        <f t="shared" si="69"/>
        <v>36660</v>
      </c>
      <c r="I1042" t="str">
        <f>IFERROR(VLOOKUP(CONCATENATE($C1042,$D1042,I$1,$E1042),AuxFolhas!$A:$E,5,FALSE),"")</f>
        <v/>
      </c>
      <c r="J1042" t="str">
        <f>IFERROR(VLOOKUP(CONCATENATE($C1042,$D1042,J$1,$E1042),AuxFolhas!$A:$E,5,FALSE),"")</f>
        <v/>
      </c>
      <c r="K1042" t="str">
        <f>IFERROR(VLOOKUP(CONCATENATE($C1042,$D1042,K$1,$E1042),AuxFolhas!$A:$E,5,FALSE),"")</f>
        <v/>
      </c>
      <c r="L1042" t="str">
        <f>IFERROR(VLOOKUP(CONCATENATE($C1042,$D1042,L$1,$E1042),AuxFolhas!$A:$E,5,FALSE),"")</f>
        <v/>
      </c>
      <c r="M1042" t="str">
        <f>IFERROR(VLOOKUP(CONCATENATE($C1042,$D1042,M$1,$E1042),AuxFolhas!$A:$E,5,FALSE),"")</f>
        <v/>
      </c>
      <c r="N1042" t="str">
        <f>IFERROR(VLOOKUP(CONCATENATE($C1042,$D1042,N$1,$E1042),AuxFolhas!$A:$E,5,FALSE),"")</f>
        <v/>
      </c>
      <c r="O1042">
        <f>IFERROR(VLOOKUP(CONCATENATE($C1042,$D1042,O$1,$E1042),AuxFolhas!$A:$E,5,FALSE),"")</f>
        <v>6110</v>
      </c>
      <c r="P1042">
        <f>IFERROR(VLOOKUP(CONCATENATE($C1042,$D1042,P$1,$E1042),AuxFolhas!$A:$E,5,FALSE),"")</f>
        <v>6110</v>
      </c>
      <c r="Q1042">
        <f>IFERROR(VLOOKUP(CONCATENATE($C1042,$D1042,Q$1,$E1042),AuxFolhas!$A:$E,5,FALSE),"")</f>
        <v>6110</v>
      </c>
      <c r="R1042">
        <f>IFERROR(VLOOKUP(CONCATENATE($C1042,$D1042,R$1,$E1042),AuxFolhas!$A:$E,5,FALSE),"")</f>
        <v>6110</v>
      </c>
      <c r="S1042">
        <f>IFERROR(VLOOKUP(CONCATENATE($C1042,$D1042,S$1,$E1042),AuxFolhas!$A:$E,5,FALSE),"")</f>
        <v>6110</v>
      </c>
      <c r="T1042">
        <f>IFERROR(VLOOKUP(CONCATENATE($C1042,$D1042,T$1,$E1042),AuxFolhas!$A:$E,5,FALSE),"")</f>
        <v>6110</v>
      </c>
      <c r="U1042">
        <f t="shared" si="70"/>
        <v>1</v>
      </c>
    </row>
    <row r="1043" spans="1:21" hidden="1">
      <c r="A1043" t="str">
        <f t="shared" si="67"/>
        <v>37.1-28</v>
      </c>
      <c r="B1043">
        <f t="shared" si="68"/>
        <v>28</v>
      </c>
      <c r="C1043">
        <v>37</v>
      </c>
      <c r="D1043" t="s">
        <v>1777</v>
      </c>
      <c r="E1043" t="s">
        <v>1165</v>
      </c>
      <c r="F1043" t="s">
        <v>1163</v>
      </c>
      <c r="H1043">
        <f t="shared" si="69"/>
        <v>18330</v>
      </c>
      <c r="I1043">
        <f>IFERROR(VLOOKUP(CONCATENATE($C1043,$D1043,I$1,$E1043),AuxFolhas!$A:$E,5,FALSE),"")</f>
        <v>6110</v>
      </c>
      <c r="J1043">
        <f>IFERROR(VLOOKUP(CONCATENATE($C1043,$D1043,J$1,$E1043),AuxFolhas!$A:$E,5,FALSE),"")</f>
        <v>6110</v>
      </c>
      <c r="K1043">
        <f>IFERROR(VLOOKUP(CONCATENATE($C1043,$D1043,K$1,$E1043),AuxFolhas!$A:$E,5,FALSE),"")</f>
        <v>6110</v>
      </c>
      <c r="L1043" t="str">
        <f>IFERROR(VLOOKUP(CONCATENATE($C1043,$D1043,L$1,$E1043),AuxFolhas!$A:$E,5,FALSE),"")</f>
        <v/>
      </c>
      <c r="M1043" t="str">
        <f>IFERROR(VLOOKUP(CONCATENATE($C1043,$D1043,M$1,$E1043),AuxFolhas!$A:$E,5,FALSE),"")</f>
        <v/>
      </c>
      <c r="N1043" t="str">
        <f>IFERROR(VLOOKUP(CONCATENATE($C1043,$D1043,N$1,$E1043),AuxFolhas!$A:$E,5,FALSE),"")</f>
        <v/>
      </c>
      <c r="O1043" t="str">
        <f>IFERROR(VLOOKUP(CONCATENATE($C1043,$D1043,O$1,$E1043),AuxFolhas!$A:$E,5,FALSE),"")</f>
        <v/>
      </c>
      <c r="P1043" t="str">
        <f>IFERROR(VLOOKUP(CONCATENATE($C1043,$D1043,P$1,$E1043),AuxFolhas!$A:$E,5,FALSE),"")</f>
        <v/>
      </c>
      <c r="Q1043" t="str">
        <f>IFERROR(VLOOKUP(CONCATENATE($C1043,$D1043,Q$1,$E1043),AuxFolhas!$A:$E,5,FALSE),"")</f>
        <v/>
      </c>
      <c r="R1043" t="str">
        <f>IFERROR(VLOOKUP(CONCATENATE($C1043,$D1043,R$1,$E1043),AuxFolhas!$A:$E,5,FALSE),"")</f>
        <v/>
      </c>
      <c r="S1043" t="str">
        <f>IFERROR(VLOOKUP(CONCATENATE($C1043,$D1043,S$1,$E1043),AuxFolhas!$A:$E,5,FALSE),"")</f>
        <v/>
      </c>
      <c r="T1043" t="str">
        <f>IFERROR(VLOOKUP(CONCATENATE($C1043,$D1043,T$1,$E1043),AuxFolhas!$A:$E,5,FALSE),"")</f>
        <v/>
      </c>
      <c r="U1043">
        <f t="shared" si="70"/>
        <v>1</v>
      </c>
    </row>
    <row r="1044" spans="1:21" hidden="1">
      <c r="A1044" t="str">
        <f t="shared" si="67"/>
        <v>37.1-29</v>
      </c>
      <c r="B1044">
        <f t="shared" si="68"/>
        <v>29</v>
      </c>
      <c r="C1044">
        <v>37</v>
      </c>
      <c r="D1044" t="s">
        <v>1761</v>
      </c>
      <c r="E1044" t="s">
        <v>1117</v>
      </c>
      <c r="F1044" t="s">
        <v>1159</v>
      </c>
      <c r="H1044">
        <f t="shared" si="69"/>
        <v>9840</v>
      </c>
      <c r="I1044">
        <f>IFERROR(VLOOKUP(CONCATENATE($C1044,$D1044,I$1,$E1044),AuxFolhas!$A:$E,5,FALSE),"")</f>
        <v>820</v>
      </c>
      <c r="J1044">
        <f>IFERROR(VLOOKUP(CONCATENATE($C1044,$D1044,J$1,$E1044),AuxFolhas!$A:$E,5,FALSE),"")</f>
        <v>820</v>
      </c>
      <c r="K1044">
        <f>IFERROR(VLOOKUP(CONCATENATE($C1044,$D1044,K$1,$E1044),AuxFolhas!$A:$E,5,FALSE),"")</f>
        <v>820</v>
      </c>
      <c r="L1044">
        <f>IFERROR(VLOOKUP(CONCATENATE($C1044,$D1044,L$1,$E1044),AuxFolhas!$A:$E,5,FALSE),"")</f>
        <v>820</v>
      </c>
      <c r="M1044">
        <f>IFERROR(VLOOKUP(CONCATENATE($C1044,$D1044,M$1,$E1044),AuxFolhas!$A:$E,5,FALSE),"")</f>
        <v>820</v>
      </c>
      <c r="N1044">
        <f>IFERROR(VLOOKUP(CONCATENATE($C1044,$D1044,N$1,$E1044),AuxFolhas!$A:$E,5,FALSE),"")</f>
        <v>820</v>
      </c>
      <c r="O1044">
        <f>IFERROR(VLOOKUP(CONCATENATE($C1044,$D1044,O$1,$E1044),AuxFolhas!$A:$E,5,FALSE),"")</f>
        <v>820</v>
      </c>
      <c r="P1044">
        <f>IFERROR(VLOOKUP(CONCATENATE($C1044,$D1044,P$1,$E1044),AuxFolhas!$A:$E,5,FALSE),"")</f>
        <v>820</v>
      </c>
      <c r="Q1044">
        <f>IFERROR(VLOOKUP(CONCATENATE($C1044,$D1044,Q$1,$E1044),AuxFolhas!$A:$E,5,FALSE),"")</f>
        <v>820</v>
      </c>
      <c r="R1044">
        <f>IFERROR(VLOOKUP(CONCATENATE($C1044,$D1044,R$1,$E1044),AuxFolhas!$A:$E,5,FALSE),"")</f>
        <v>820</v>
      </c>
      <c r="S1044">
        <f>IFERROR(VLOOKUP(CONCATENATE($C1044,$D1044,S$1,$E1044),AuxFolhas!$A:$E,5,FALSE),"")</f>
        <v>820</v>
      </c>
      <c r="T1044">
        <f>IFERROR(VLOOKUP(CONCATENATE($C1044,$D1044,T$1,$E1044),AuxFolhas!$A:$E,5,FALSE),"")</f>
        <v>820</v>
      </c>
      <c r="U1044">
        <f t="shared" si="70"/>
        <v>1</v>
      </c>
    </row>
    <row r="1045" spans="1:21" hidden="1">
      <c r="A1045" t="str">
        <f t="shared" si="67"/>
        <v>37.1-30</v>
      </c>
      <c r="B1045">
        <f t="shared" si="68"/>
        <v>30</v>
      </c>
      <c r="C1045">
        <v>37</v>
      </c>
      <c r="D1045" t="s">
        <v>1778</v>
      </c>
      <c r="E1045" t="s">
        <v>1115</v>
      </c>
      <c r="F1045" t="s">
        <v>1159</v>
      </c>
      <c r="H1045">
        <f t="shared" si="69"/>
        <v>93000</v>
      </c>
      <c r="I1045">
        <f>IFERROR(VLOOKUP(CONCATENATE($C1045,$D1045,I$1,$E1045),AuxFolhas!$A:$E,5,FALSE),"")</f>
        <v>7750</v>
      </c>
      <c r="J1045">
        <f>IFERROR(VLOOKUP(CONCATENATE($C1045,$D1045,J$1,$E1045),AuxFolhas!$A:$E,5,FALSE),"")</f>
        <v>7750</v>
      </c>
      <c r="K1045">
        <f>IFERROR(VLOOKUP(CONCATENATE($C1045,$D1045,K$1,$E1045),AuxFolhas!$A:$E,5,FALSE),"")</f>
        <v>7750</v>
      </c>
      <c r="L1045">
        <f>IFERROR(VLOOKUP(CONCATENATE($C1045,$D1045,L$1,$E1045),AuxFolhas!$A:$E,5,FALSE),"")</f>
        <v>7750</v>
      </c>
      <c r="M1045">
        <f>IFERROR(VLOOKUP(CONCATENATE($C1045,$D1045,M$1,$E1045),AuxFolhas!$A:$E,5,FALSE),"")</f>
        <v>7750</v>
      </c>
      <c r="N1045">
        <f>IFERROR(VLOOKUP(CONCATENATE($C1045,$D1045,N$1,$E1045),AuxFolhas!$A:$E,5,FALSE),"")</f>
        <v>7750</v>
      </c>
      <c r="O1045">
        <f>IFERROR(VLOOKUP(CONCATENATE($C1045,$D1045,O$1,$E1045),AuxFolhas!$A:$E,5,FALSE),"")</f>
        <v>7750</v>
      </c>
      <c r="P1045">
        <f>IFERROR(VLOOKUP(CONCATENATE($C1045,$D1045,P$1,$E1045),AuxFolhas!$A:$E,5,FALSE),"")</f>
        <v>7750</v>
      </c>
      <c r="Q1045">
        <f>IFERROR(VLOOKUP(CONCATENATE($C1045,$D1045,Q$1,$E1045),AuxFolhas!$A:$E,5,FALSE),"")</f>
        <v>7750</v>
      </c>
      <c r="R1045">
        <f>IFERROR(VLOOKUP(CONCATENATE($C1045,$D1045,R$1,$E1045),AuxFolhas!$A:$E,5,FALSE),"")</f>
        <v>7750</v>
      </c>
      <c r="S1045">
        <f>IFERROR(VLOOKUP(CONCATENATE($C1045,$D1045,S$1,$E1045),AuxFolhas!$A:$E,5,FALSE),"")</f>
        <v>7750</v>
      </c>
      <c r="T1045">
        <f>IFERROR(VLOOKUP(CONCATENATE($C1045,$D1045,T$1,$E1045),AuxFolhas!$A:$E,5,FALSE),"")</f>
        <v>7750</v>
      </c>
      <c r="U1045">
        <f t="shared" si="70"/>
        <v>1</v>
      </c>
    </row>
    <row r="1046" spans="1:21">
      <c r="A1046" t="str">
        <f t="shared" si="67"/>
        <v>37.1-31</v>
      </c>
      <c r="B1046">
        <f t="shared" si="68"/>
        <v>31</v>
      </c>
      <c r="C1046">
        <v>37</v>
      </c>
      <c r="D1046" t="s">
        <v>1762</v>
      </c>
      <c r="E1046" t="s">
        <v>1113</v>
      </c>
      <c r="F1046" t="s">
        <v>1159</v>
      </c>
      <c r="H1046">
        <f t="shared" si="69"/>
        <v>33600</v>
      </c>
      <c r="I1046">
        <f>IFERROR(VLOOKUP(CONCATENATE($C1046,$D1046,I$1,$E1046),AuxFolhas!$A:$E,5,FALSE),"")</f>
        <v>2800</v>
      </c>
      <c r="J1046">
        <f>IFERROR(VLOOKUP(CONCATENATE($C1046,$D1046,J$1,$E1046),AuxFolhas!$A:$E,5,FALSE),"")</f>
        <v>2800</v>
      </c>
      <c r="K1046">
        <f>IFERROR(VLOOKUP(CONCATENATE($C1046,$D1046,K$1,$E1046),AuxFolhas!$A:$E,5,FALSE),"")</f>
        <v>2800</v>
      </c>
      <c r="L1046">
        <f>IFERROR(VLOOKUP(CONCATENATE($C1046,$D1046,L$1,$E1046),AuxFolhas!$A:$E,5,FALSE),"")</f>
        <v>2800</v>
      </c>
      <c r="M1046">
        <f>IFERROR(VLOOKUP(CONCATENATE($C1046,$D1046,M$1,$E1046),AuxFolhas!$A:$E,5,FALSE),"")</f>
        <v>2800</v>
      </c>
      <c r="N1046">
        <f>IFERROR(VLOOKUP(CONCATENATE($C1046,$D1046,N$1,$E1046),AuxFolhas!$A:$E,5,FALSE),"")</f>
        <v>2800</v>
      </c>
      <c r="O1046">
        <f>IFERROR(VLOOKUP(CONCATENATE($C1046,$D1046,O$1,$E1046),AuxFolhas!$A:$E,5,FALSE),"")</f>
        <v>2800</v>
      </c>
      <c r="P1046">
        <f>IFERROR(VLOOKUP(CONCATENATE($C1046,$D1046,P$1,$E1046),AuxFolhas!$A:$E,5,FALSE),"")</f>
        <v>2800</v>
      </c>
      <c r="Q1046">
        <f>IFERROR(VLOOKUP(CONCATENATE($C1046,$D1046,Q$1,$E1046),AuxFolhas!$A:$E,5,FALSE),"")</f>
        <v>2800</v>
      </c>
      <c r="R1046">
        <f>IFERROR(VLOOKUP(CONCATENATE($C1046,$D1046,R$1,$E1046),AuxFolhas!$A:$E,5,FALSE),"")</f>
        <v>2800</v>
      </c>
      <c r="S1046">
        <f>IFERROR(VLOOKUP(CONCATENATE($C1046,$D1046,S$1,$E1046),AuxFolhas!$A:$E,5,FALSE),"")</f>
        <v>2800</v>
      </c>
      <c r="T1046">
        <f>IFERROR(VLOOKUP(CONCATENATE($C1046,$D1046,T$1,$E1046),AuxFolhas!$A:$E,5,FALSE),"")</f>
        <v>2800</v>
      </c>
      <c r="U1046">
        <f t="shared" si="70"/>
        <v>1</v>
      </c>
    </row>
    <row r="1047" spans="1:21" hidden="1">
      <c r="A1047" t="str">
        <f t="shared" si="67"/>
        <v>38.1-1</v>
      </c>
      <c r="B1047">
        <f t="shared" si="68"/>
        <v>1</v>
      </c>
      <c r="C1047">
        <v>38</v>
      </c>
      <c r="D1047" t="s">
        <v>1783</v>
      </c>
      <c r="E1047" t="s">
        <v>1112</v>
      </c>
      <c r="F1047" t="s">
        <v>1163</v>
      </c>
      <c r="H1047">
        <f t="shared" si="69"/>
        <v>7200</v>
      </c>
      <c r="I1047">
        <f>IFERROR(VLOOKUP(CONCATENATE($C1047,$D1047,I$1,$E1047),AuxFolhas!$A:$E,5,FALSE),"")</f>
        <v>600</v>
      </c>
      <c r="J1047">
        <f>IFERROR(VLOOKUP(CONCATENATE($C1047,$D1047,J$1,$E1047),AuxFolhas!$A:$E,5,FALSE),"")</f>
        <v>600</v>
      </c>
      <c r="K1047">
        <f>IFERROR(VLOOKUP(CONCATENATE($C1047,$D1047,K$1,$E1047),AuxFolhas!$A:$E,5,FALSE),"")</f>
        <v>600</v>
      </c>
      <c r="L1047">
        <f>IFERROR(VLOOKUP(CONCATENATE($C1047,$D1047,L$1,$E1047),AuxFolhas!$A:$E,5,FALSE),"")</f>
        <v>600</v>
      </c>
      <c r="M1047">
        <f>IFERROR(VLOOKUP(CONCATENATE($C1047,$D1047,M$1,$E1047),AuxFolhas!$A:$E,5,FALSE),"")</f>
        <v>600</v>
      </c>
      <c r="N1047">
        <f>IFERROR(VLOOKUP(CONCATENATE($C1047,$D1047,N$1,$E1047),AuxFolhas!$A:$E,5,FALSE),"")</f>
        <v>600</v>
      </c>
      <c r="O1047">
        <f>IFERROR(VLOOKUP(CONCATENATE($C1047,$D1047,O$1,$E1047),AuxFolhas!$A:$E,5,FALSE),"")</f>
        <v>600</v>
      </c>
      <c r="P1047">
        <f>IFERROR(VLOOKUP(CONCATENATE($C1047,$D1047,P$1,$E1047),AuxFolhas!$A:$E,5,FALSE),"")</f>
        <v>600</v>
      </c>
      <c r="Q1047">
        <f>IFERROR(VLOOKUP(CONCATENATE($C1047,$D1047,Q$1,$E1047),AuxFolhas!$A:$E,5,FALSE),"")</f>
        <v>600</v>
      </c>
      <c r="R1047">
        <f>IFERROR(VLOOKUP(CONCATENATE($C1047,$D1047,R$1,$E1047),AuxFolhas!$A:$E,5,FALSE),"")</f>
        <v>600</v>
      </c>
      <c r="S1047">
        <f>IFERROR(VLOOKUP(CONCATENATE($C1047,$D1047,S$1,$E1047),AuxFolhas!$A:$E,5,FALSE),"")</f>
        <v>600</v>
      </c>
      <c r="T1047">
        <f>IFERROR(VLOOKUP(CONCATENATE($C1047,$D1047,T$1,$E1047),AuxFolhas!$A:$E,5,FALSE),"")</f>
        <v>600</v>
      </c>
      <c r="U1047">
        <f t="shared" si="70"/>
        <v>1</v>
      </c>
    </row>
    <row r="1048" spans="1:21" hidden="1">
      <c r="A1048" t="str">
        <f t="shared" ref="A1048:A1111" si="71">CONCATENATE(C1048,".1-",B1048)</f>
        <v>38.1-2</v>
      </c>
      <c r="B1048">
        <f t="shared" ref="B1048:B1111" si="72">IF(C1048&lt;&gt;C1047,1,B1047+1)</f>
        <v>2</v>
      </c>
      <c r="C1048">
        <v>38</v>
      </c>
      <c r="D1048" t="s">
        <v>1784</v>
      </c>
      <c r="E1048" t="s">
        <v>1112</v>
      </c>
      <c r="F1048" t="s">
        <v>1163</v>
      </c>
      <c r="H1048">
        <f t="shared" si="69"/>
        <v>600</v>
      </c>
      <c r="I1048">
        <f>IFERROR(VLOOKUP(CONCATENATE($C1048,$D1048,I$1,$E1048),AuxFolhas!$A:$E,5,FALSE),"")</f>
        <v>600</v>
      </c>
      <c r="J1048" t="str">
        <f>IFERROR(VLOOKUP(CONCATENATE($C1048,$D1048,J$1,$E1048),AuxFolhas!$A:$E,5,FALSE),"")</f>
        <v/>
      </c>
      <c r="K1048" t="str">
        <f>IFERROR(VLOOKUP(CONCATENATE($C1048,$D1048,K$1,$E1048),AuxFolhas!$A:$E,5,FALSE),"")</f>
        <v/>
      </c>
      <c r="L1048" t="str">
        <f>IFERROR(VLOOKUP(CONCATENATE($C1048,$D1048,L$1,$E1048),AuxFolhas!$A:$E,5,FALSE),"")</f>
        <v/>
      </c>
      <c r="M1048" t="str">
        <f>IFERROR(VLOOKUP(CONCATENATE($C1048,$D1048,M$1,$E1048),AuxFolhas!$A:$E,5,FALSE),"")</f>
        <v/>
      </c>
      <c r="N1048" t="str">
        <f>IFERROR(VLOOKUP(CONCATENATE($C1048,$D1048,N$1,$E1048),AuxFolhas!$A:$E,5,FALSE),"")</f>
        <v/>
      </c>
      <c r="O1048" t="str">
        <f>IFERROR(VLOOKUP(CONCATENATE($C1048,$D1048,O$1,$E1048),AuxFolhas!$A:$E,5,FALSE),"")</f>
        <v/>
      </c>
      <c r="P1048" t="str">
        <f>IFERROR(VLOOKUP(CONCATENATE($C1048,$D1048,P$1,$E1048),AuxFolhas!$A:$E,5,FALSE),"")</f>
        <v/>
      </c>
      <c r="Q1048" t="str">
        <f>IFERROR(VLOOKUP(CONCATENATE($C1048,$D1048,Q$1,$E1048),AuxFolhas!$A:$E,5,FALSE),"")</f>
        <v/>
      </c>
      <c r="R1048" t="str">
        <f>IFERROR(VLOOKUP(CONCATENATE($C1048,$D1048,R$1,$E1048),AuxFolhas!$A:$E,5,FALSE),"")</f>
        <v/>
      </c>
      <c r="S1048" t="str">
        <f>IFERROR(VLOOKUP(CONCATENATE($C1048,$D1048,S$1,$E1048),AuxFolhas!$A:$E,5,FALSE),"")</f>
        <v/>
      </c>
      <c r="T1048" t="str">
        <f>IFERROR(VLOOKUP(CONCATENATE($C1048,$D1048,T$1,$E1048),AuxFolhas!$A:$E,5,FALSE),"")</f>
        <v/>
      </c>
      <c r="U1048">
        <f t="shared" si="70"/>
        <v>1</v>
      </c>
    </row>
    <row r="1049" spans="1:21" hidden="1">
      <c r="A1049" t="str">
        <f t="shared" si="71"/>
        <v>38.1-3</v>
      </c>
      <c r="B1049">
        <f t="shared" si="72"/>
        <v>3</v>
      </c>
      <c r="C1049">
        <v>38</v>
      </c>
      <c r="D1049" t="s">
        <v>1785</v>
      </c>
      <c r="E1049" t="s">
        <v>1112</v>
      </c>
      <c r="F1049" t="s">
        <v>1163</v>
      </c>
      <c r="H1049">
        <f t="shared" si="69"/>
        <v>7200</v>
      </c>
      <c r="I1049">
        <f>IFERROR(VLOOKUP(CONCATENATE($C1049,$D1049,I$1,$E1049),AuxFolhas!$A:$E,5,FALSE),"")</f>
        <v>600</v>
      </c>
      <c r="J1049">
        <f>IFERROR(VLOOKUP(CONCATENATE($C1049,$D1049,J$1,$E1049),AuxFolhas!$A:$E,5,FALSE),"")</f>
        <v>600</v>
      </c>
      <c r="K1049">
        <f>IFERROR(VLOOKUP(CONCATENATE($C1049,$D1049,K$1,$E1049),AuxFolhas!$A:$E,5,FALSE),"")</f>
        <v>600</v>
      </c>
      <c r="L1049">
        <f>IFERROR(VLOOKUP(CONCATENATE($C1049,$D1049,L$1,$E1049),AuxFolhas!$A:$E,5,FALSE),"")</f>
        <v>600</v>
      </c>
      <c r="M1049">
        <f>IFERROR(VLOOKUP(CONCATENATE($C1049,$D1049,M$1,$E1049),AuxFolhas!$A:$E,5,FALSE),"")</f>
        <v>600</v>
      </c>
      <c r="N1049">
        <f>IFERROR(VLOOKUP(CONCATENATE($C1049,$D1049,N$1,$E1049),AuxFolhas!$A:$E,5,FALSE),"")</f>
        <v>600</v>
      </c>
      <c r="O1049">
        <f>IFERROR(VLOOKUP(CONCATENATE($C1049,$D1049,O$1,$E1049),AuxFolhas!$A:$E,5,FALSE),"")</f>
        <v>600</v>
      </c>
      <c r="P1049">
        <f>IFERROR(VLOOKUP(CONCATENATE($C1049,$D1049,P$1,$E1049),AuxFolhas!$A:$E,5,FALSE),"")</f>
        <v>600</v>
      </c>
      <c r="Q1049">
        <f>IFERROR(VLOOKUP(CONCATENATE($C1049,$D1049,Q$1,$E1049),AuxFolhas!$A:$E,5,FALSE),"")</f>
        <v>600</v>
      </c>
      <c r="R1049">
        <f>IFERROR(VLOOKUP(CONCATENATE($C1049,$D1049,R$1,$E1049),AuxFolhas!$A:$E,5,FALSE),"")</f>
        <v>600</v>
      </c>
      <c r="S1049">
        <f>IFERROR(VLOOKUP(CONCATENATE($C1049,$D1049,S$1,$E1049),AuxFolhas!$A:$E,5,FALSE),"")</f>
        <v>600</v>
      </c>
      <c r="T1049">
        <f>IFERROR(VLOOKUP(CONCATENATE($C1049,$D1049,T$1,$E1049),AuxFolhas!$A:$E,5,FALSE),"")</f>
        <v>600</v>
      </c>
      <c r="U1049">
        <f t="shared" si="70"/>
        <v>1</v>
      </c>
    </row>
    <row r="1050" spans="1:21" hidden="1">
      <c r="A1050" t="str">
        <f t="shared" si="71"/>
        <v>38.1-4</v>
      </c>
      <c r="B1050">
        <f t="shared" si="72"/>
        <v>4</v>
      </c>
      <c r="C1050">
        <v>38</v>
      </c>
      <c r="D1050" t="s">
        <v>3737</v>
      </c>
      <c r="E1050" t="s">
        <v>1112</v>
      </c>
      <c r="F1050" t="s">
        <v>1163</v>
      </c>
      <c r="H1050">
        <f t="shared" si="69"/>
        <v>1200</v>
      </c>
      <c r="I1050" t="str">
        <f>IFERROR(VLOOKUP(CONCATENATE($C1050,$D1050,I$1,$E1050),AuxFolhas!$A:$E,5,FALSE),"")</f>
        <v/>
      </c>
      <c r="J1050" t="str">
        <f>IFERROR(VLOOKUP(CONCATENATE($C1050,$D1050,J$1,$E1050),AuxFolhas!$A:$E,5,FALSE),"")</f>
        <v/>
      </c>
      <c r="K1050" t="str">
        <f>IFERROR(VLOOKUP(CONCATENATE($C1050,$D1050,K$1,$E1050),AuxFolhas!$A:$E,5,FALSE),"")</f>
        <v/>
      </c>
      <c r="L1050" t="str">
        <f>IFERROR(VLOOKUP(CONCATENATE($C1050,$D1050,L$1,$E1050),AuxFolhas!$A:$E,5,FALSE),"")</f>
        <v/>
      </c>
      <c r="M1050" t="str">
        <f>IFERROR(VLOOKUP(CONCATENATE($C1050,$D1050,M$1,$E1050),AuxFolhas!$A:$E,5,FALSE),"")</f>
        <v/>
      </c>
      <c r="N1050" t="str">
        <f>IFERROR(VLOOKUP(CONCATENATE($C1050,$D1050,N$1,$E1050),AuxFolhas!$A:$E,5,FALSE),"")</f>
        <v/>
      </c>
      <c r="O1050" t="str">
        <f>IFERROR(VLOOKUP(CONCATENATE($C1050,$D1050,O$1,$E1050),AuxFolhas!$A:$E,5,FALSE),"")</f>
        <v/>
      </c>
      <c r="P1050" t="str">
        <f>IFERROR(VLOOKUP(CONCATENATE($C1050,$D1050,P$1,$E1050),AuxFolhas!$A:$E,5,FALSE),"")</f>
        <v/>
      </c>
      <c r="Q1050" t="str">
        <f>IFERROR(VLOOKUP(CONCATENATE($C1050,$D1050,Q$1,$E1050),AuxFolhas!$A:$E,5,FALSE),"")</f>
        <v/>
      </c>
      <c r="R1050" t="str">
        <f>IFERROR(VLOOKUP(CONCATENATE($C1050,$D1050,R$1,$E1050),AuxFolhas!$A:$E,5,FALSE),"")</f>
        <v/>
      </c>
      <c r="S1050">
        <f>IFERROR(VLOOKUP(CONCATENATE($C1050,$D1050,S$1,$E1050),AuxFolhas!$A:$E,5,FALSE),"")</f>
        <v>600</v>
      </c>
      <c r="T1050">
        <f>IFERROR(VLOOKUP(CONCATENATE($C1050,$D1050,T$1,$E1050),AuxFolhas!$A:$E,5,FALSE),"")</f>
        <v>600</v>
      </c>
      <c r="U1050">
        <f t="shared" si="70"/>
        <v>1</v>
      </c>
    </row>
    <row r="1051" spans="1:21" hidden="1">
      <c r="A1051" t="str">
        <f t="shared" si="71"/>
        <v>38.1-5</v>
      </c>
      <c r="B1051">
        <f t="shared" si="72"/>
        <v>5</v>
      </c>
      <c r="C1051">
        <v>38</v>
      </c>
      <c r="D1051" t="s">
        <v>1786</v>
      </c>
      <c r="E1051" t="s">
        <v>1112</v>
      </c>
      <c r="F1051" t="s">
        <v>1163</v>
      </c>
      <c r="H1051">
        <f t="shared" si="69"/>
        <v>600</v>
      </c>
      <c r="I1051">
        <f>IFERROR(VLOOKUP(CONCATENATE($C1051,$D1051,I$1,$E1051),AuxFolhas!$A:$E,5,FALSE),"")</f>
        <v>600</v>
      </c>
      <c r="J1051" t="str">
        <f>IFERROR(VLOOKUP(CONCATENATE($C1051,$D1051,J$1,$E1051),AuxFolhas!$A:$E,5,FALSE),"")</f>
        <v/>
      </c>
      <c r="K1051" t="str">
        <f>IFERROR(VLOOKUP(CONCATENATE($C1051,$D1051,K$1,$E1051),AuxFolhas!$A:$E,5,FALSE),"")</f>
        <v/>
      </c>
      <c r="L1051" t="str">
        <f>IFERROR(VLOOKUP(CONCATENATE($C1051,$D1051,L$1,$E1051),AuxFolhas!$A:$E,5,FALSE),"")</f>
        <v/>
      </c>
      <c r="M1051" t="str">
        <f>IFERROR(VLOOKUP(CONCATENATE($C1051,$D1051,M$1,$E1051),AuxFolhas!$A:$E,5,FALSE),"")</f>
        <v/>
      </c>
      <c r="N1051" t="str">
        <f>IFERROR(VLOOKUP(CONCATENATE($C1051,$D1051,N$1,$E1051),AuxFolhas!$A:$E,5,FALSE),"")</f>
        <v/>
      </c>
      <c r="O1051" t="str">
        <f>IFERROR(VLOOKUP(CONCATENATE($C1051,$D1051,O$1,$E1051),AuxFolhas!$A:$E,5,FALSE),"")</f>
        <v/>
      </c>
      <c r="P1051" t="str">
        <f>IFERROR(VLOOKUP(CONCATENATE($C1051,$D1051,P$1,$E1051),AuxFolhas!$A:$E,5,FALSE),"")</f>
        <v/>
      </c>
      <c r="Q1051" t="str">
        <f>IFERROR(VLOOKUP(CONCATENATE($C1051,$D1051,Q$1,$E1051),AuxFolhas!$A:$E,5,FALSE),"")</f>
        <v/>
      </c>
      <c r="R1051" t="str">
        <f>IFERROR(VLOOKUP(CONCATENATE($C1051,$D1051,R$1,$E1051),AuxFolhas!$A:$E,5,FALSE),"")</f>
        <v/>
      </c>
      <c r="S1051" t="str">
        <f>IFERROR(VLOOKUP(CONCATENATE($C1051,$D1051,S$1,$E1051),AuxFolhas!$A:$E,5,FALSE),"")</f>
        <v/>
      </c>
      <c r="T1051" t="str">
        <f>IFERROR(VLOOKUP(CONCATENATE($C1051,$D1051,T$1,$E1051),AuxFolhas!$A:$E,5,FALSE),"")</f>
        <v/>
      </c>
      <c r="U1051">
        <f t="shared" si="70"/>
        <v>1</v>
      </c>
    </row>
    <row r="1052" spans="1:21" hidden="1">
      <c r="A1052" t="str">
        <f t="shared" si="71"/>
        <v>38.1-6</v>
      </c>
      <c r="B1052">
        <f t="shared" si="72"/>
        <v>6</v>
      </c>
      <c r="C1052">
        <v>38</v>
      </c>
      <c r="D1052" t="s">
        <v>2522</v>
      </c>
      <c r="E1052" t="s">
        <v>1112</v>
      </c>
      <c r="F1052" t="s">
        <v>1163</v>
      </c>
      <c r="H1052">
        <f t="shared" si="69"/>
        <v>6000</v>
      </c>
      <c r="I1052" t="str">
        <f>IFERROR(VLOOKUP(CONCATENATE($C1052,$D1052,I$1,$E1052),AuxFolhas!$A:$E,5,FALSE),"")</f>
        <v/>
      </c>
      <c r="J1052" t="str">
        <f>IFERROR(VLOOKUP(CONCATENATE($C1052,$D1052,J$1,$E1052),AuxFolhas!$A:$E,5,FALSE),"")</f>
        <v/>
      </c>
      <c r="K1052">
        <f>IFERROR(VLOOKUP(CONCATENATE($C1052,$D1052,K$1,$E1052),AuxFolhas!$A:$E,5,FALSE),"")</f>
        <v>600</v>
      </c>
      <c r="L1052">
        <f>IFERROR(VLOOKUP(CONCATENATE($C1052,$D1052,L$1,$E1052),AuxFolhas!$A:$E,5,FALSE),"")</f>
        <v>600</v>
      </c>
      <c r="M1052">
        <f>IFERROR(VLOOKUP(CONCATENATE($C1052,$D1052,M$1,$E1052),AuxFolhas!$A:$E,5,FALSE),"")</f>
        <v>600</v>
      </c>
      <c r="N1052">
        <f>IFERROR(VLOOKUP(CONCATENATE($C1052,$D1052,N$1,$E1052),AuxFolhas!$A:$E,5,FALSE),"")</f>
        <v>600</v>
      </c>
      <c r="O1052">
        <f>IFERROR(VLOOKUP(CONCATENATE($C1052,$D1052,O$1,$E1052),AuxFolhas!$A:$E,5,FALSE),"")</f>
        <v>600</v>
      </c>
      <c r="P1052">
        <f>IFERROR(VLOOKUP(CONCATENATE($C1052,$D1052,P$1,$E1052),AuxFolhas!$A:$E,5,FALSE),"")</f>
        <v>600</v>
      </c>
      <c r="Q1052">
        <f>IFERROR(VLOOKUP(CONCATENATE($C1052,$D1052,Q$1,$E1052),AuxFolhas!$A:$E,5,FALSE),"")</f>
        <v>600</v>
      </c>
      <c r="R1052">
        <f>IFERROR(VLOOKUP(CONCATENATE($C1052,$D1052,R$1,$E1052),AuxFolhas!$A:$E,5,FALSE),"")</f>
        <v>600</v>
      </c>
      <c r="S1052">
        <f>IFERROR(VLOOKUP(CONCATENATE($C1052,$D1052,S$1,$E1052),AuxFolhas!$A:$E,5,FALSE),"")</f>
        <v>600</v>
      </c>
      <c r="T1052">
        <f>IFERROR(VLOOKUP(CONCATENATE($C1052,$D1052,T$1,$E1052),AuxFolhas!$A:$E,5,FALSE),"")</f>
        <v>600</v>
      </c>
      <c r="U1052">
        <f t="shared" si="70"/>
        <v>1</v>
      </c>
    </row>
    <row r="1053" spans="1:21" hidden="1">
      <c r="A1053" t="str">
        <f t="shared" si="71"/>
        <v>38.1-7</v>
      </c>
      <c r="B1053">
        <f t="shared" si="72"/>
        <v>7</v>
      </c>
      <c r="C1053">
        <v>38</v>
      </c>
      <c r="D1053" t="s">
        <v>1787</v>
      </c>
      <c r="E1053" t="s">
        <v>1112</v>
      </c>
      <c r="F1053" t="s">
        <v>1163</v>
      </c>
      <c r="H1053">
        <f t="shared" si="69"/>
        <v>6600</v>
      </c>
      <c r="I1053">
        <f>IFERROR(VLOOKUP(CONCATENATE($C1053,$D1053,I$1,$E1053),AuxFolhas!$A:$E,5,FALSE),"")</f>
        <v>600</v>
      </c>
      <c r="J1053">
        <f>IFERROR(VLOOKUP(CONCATENATE($C1053,$D1053,J$1,$E1053),AuxFolhas!$A:$E,5,FALSE),"")</f>
        <v>600</v>
      </c>
      <c r="K1053">
        <f>IFERROR(VLOOKUP(CONCATENATE($C1053,$D1053,K$1,$E1053),AuxFolhas!$A:$E,5,FALSE),"")</f>
        <v>600</v>
      </c>
      <c r="L1053">
        <f>IFERROR(VLOOKUP(CONCATENATE($C1053,$D1053,L$1,$E1053),AuxFolhas!$A:$E,5,FALSE),"")</f>
        <v>600</v>
      </c>
      <c r="M1053">
        <f>IFERROR(VLOOKUP(CONCATENATE($C1053,$D1053,M$1,$E1053),AuxFolhas!$A:$E,5,FALSE),"")</f>
        <v>600</v>
      </c>
      <c r="N1053">
        <f>IFERROR(VLOOKUP(CONCATENATE($C1053,$D1053,N$1,$E1053),AuxFolhas!$A:$E,5,FALSE),"")</f>
        <v>600</v>
      </c>
      <c r="O1053">
        <f>IFERROR(VLOOKUP(CONCATENATE($C1053,$D1053,O$1,$E1053),AuxFolhas!$A:$E,5,FALSE),"")</f>
        <v>600</v>
      </c>
      <c r="P1053">
        <f>IFERROR(VLOOKUP(CONCATENATE($C1053,$D1053,P$1,$E1053),AuxFolhas!$A:$E,5,FALSE),"")</f>
        <v>600</v>
      </c>
      <c r="Q1053">
        <f>IFERROR(VLOOKUP(CONCATENATE($C1053,$D1053,Q$1,$E1053),AuxFolhas!$A:$E,5,FALSE),"")</f>
        <v>600</v>
      </c>
      <c r="R1053">
        <f>IFERROR(VLOOKUP(CONCATENATE($C1053,$D1053,R$1,$E1053),AuxFolhas!$A:$E,5,FALSE),"")</f>
        <v>600</v>
      </c>
      <c r="S1053">
        <f>IFERROR(VLOOKUP(CONCATENATE($C1053,$D1053,S$1,$E1053),AuxFolhas!$A:$E,5,FALSE),"")</f>
        <v>600</v>
      </c>
      <c r="T1053" t="str">
        <f>IFERROR(VLOOKUP(CONCATENATE($C1053,$D1053,T$1,$E1053),AuxFolhas!$A:$E,5,FALSE),"")</f>
        <v/>
      </c>
      <c r="U1053">
        <f t="shared" si="70"/>
        <v>1</v>
      </c>
    </row>
    <row r="1054" spans="1:21" hidden="1">
      <c r="A1054" t="str">
        <f t="shared" si="71"/>
        <v>38.1-8</v>
      </c>
      <c r="B1054">
        <f t="shared" si="72"/>
        <v>8</v>
      </c>
      <c r="C1054">
        <v>38</v>
      </c>
      <c r="D1054" t="s">
        <v>1788</v>
      </c>
      <c r="E1054" t="s">
        <v>1112</v>
      </c>
      <c r="F1054" t="s">
        <v>1163</v>
      </c>
      <c r="H1054">
        <f t="shared" si="69"/>
        <v>6600</v>
      </c>
      <c r="I1054">
        <f>IFERROR(VLOOKUP(CONCATENATE($C1054,$D1054,I$1,$E1054),AuxFolhas!$A:$E,5,FALSE),"")</f>
        <v>600</v>
      </c>
      <c r="J1054">
        <f>IFERROR(VLOOKUP(CONCATENATE($C1054,$D1054,J$1,$E1054),AuxFolhas!$A:$E,5,FALSE),"")</f>
        <v>600</v>
      </c>
      <c r="K1054">
        <f>IFERROR(VLOOKUP(CONCATENATE($C1054,$D1054,K$1,$E1054),AuxFolhas!$A:$E,5,FALSE),"")</f>
        <v>600</v>
      </c>
      <c r="L1054">
        <f>IFERROR(VLOOKUP(CONCATENATE($C1054,$D1054,L$1,$E1054),AuxFolhas!$A:$E,5,FALSE),"")</f>
        <v>600</v>
      </c>
      <c r="M1054">
        <f>IFERROR(VLOOKUP(CONCATENATE($C1054,$D1054,M$1,$E1054),AuxFolhas!$A:$E,5,FALSE),"")</f>
        <v>600</v>
      </c>
      <c r="N1054">
        <f>IFERROR(VLOOKUP(CONCATENATE($C1054,$D1054,N$1,$E1054),AuxFolhas!$A:$E,5,FALSE),"")</f>
        <v>600</v>
      </c>
      <c r="O1054">
        <f>IFERROR(VLOOKUP(CONCATENATE($C1054,$D1054,O$1,$E1054),AuxFolhas!$A:$E,5,FALSE),"")</f>
        <v>600</v>
      </c>
      <c r="P1054">
        <f>IFERROR(VLOOKUP(CONCATENATE($C1054,$D1054,P$1,$E1054),AuxFolhas!$A:$E,5,FALSE),"")</f>
        <v>600</v>
      </c>
      <c r="Q1054">
        <f>IFERROR(VLOOKUP(CONCATENATE($C1054,$D1054,Q$1,$E1054),AuxFolhas!$A:$E,5,FALSE),"")</f>
        <v>600</v>
      </c>
      <c r="R1054">
        <f>IFERROR(VLOOKUP(CONCATENATE($C1054,$D1054,R$1,$E1054),AuxFolhas!$A:$E,5,FALSE),"")</f>
        <v>600</v>
      </c>
      <c r="S1054">
        <f>IFERROR(VLOOKUP(CONCATENATE($C1054,$D1054,S$1,$E1054),AuxFolhas!$A:$E,5,FALSE),"")</f>
        <v>600</v>
      </c>
      <c r="T1054" t="str">
        <f>IFERROR(VLOOKUP(CONCATENATE($C1054,$D1054,T$1,$E1054),AuxFolhas!$A:$E,5,FALSE),"")</f>
        <v/>
      </c>
      <c r="U1054">
        <f t="shared" si="70"/>
        <v>1</v>
      </c>
    </row>
    <row r="1055" spans="1:21" hidden="1">
      <c r="A1055" t="str">
        <f t="shared" si="71"/>
        <v>38.1-9</v>
      </c>
      <c r="B1055">
        <f t="shared" si="72"/>
        <v>9</v>
      </c>
      <c r="C1055">
        <v>38</v>
      </c>
      <c r="D1055" t="s">
        <v>1789</v>
      </c>
      <c r="E1055" t="s">
        <v>1112</v>
      </c>
      <c r="F1055" t="s">
        <v>1163</v>
      </c>
      <c r="H1055">
        <f t="shared" si="69"/>
        <v>4200</v>
      </c>
      <c r="I1055">
        <f>IFERROR(VLOOKUP(CONCATENATE($C1055,$D1055,I$1,$E1055),AuxFolhas!$A:$E,5,FALSE),"")</f>
        <v>600</v>
      </c>
      <c r="J1055">
        <f>IFERROR(VLOOKUP(CONCATENATE($C1055,$D1055,J$1,$E1055),AuxFolhas!$A:$E,5,FALSE),"")</f>
        <v>600</v>
      </c>
      <c r="K1055">
        <f>IFERROR(VLOOKUP(CONCATENATE($C1055,$D1055,K$1,$E1055),AuxFolhas!$A:$E,5,FALSE),"")</f>
        <v>600</v>
      </c>
      <c r="L1055">
        <f>IFERROR(VLOOKUP(CONCATENATE($C1055,$D1055,L$1,$E1055),AuxFolhas!$A:$E,5,FALSE),"")</f>
        <v>600</v>
      </c>
      <c r="M1055">
        <f>IFERROR(VLOOKUP(CONCATENATE($C1055,$D1055,M$1,$E1055),AuxFolhas!$A:$E,5,FALSE),"")</f>
        <v>600</v>
      </c>
      <c r="N1055">
        <f>IFERROR(VLOOKUP(CONCATENATE($C1055,$D1055,N$1,$E1055),AuxFolhas!$A:$E,5,FALSE),"")</f>
        <v>600</v>
      </c>
      <c r="O1055">
        <f>IFERROR(VLOOKUP(CONCATENATE($C1055,$D1055,O$1,$E1055),AuxFolhas!$A:$E,5,FALSE),"")</f>
        <v>600</v>
      </c>
      <c r="P1055" t="str">
        <f>IFERROR(VLOOKUP(CONCATENATE($C1055,$D1055,P$1,$E1055),AuxFolhas!$A:$E,5,FALSE),"")</f>
        <v/>
      </c>
      <c r="Q1055" t="str">
        <f>IFERROR(VLOOKUP(CONCATENATE($C1055,$D1055,Q$1,$E1055),AuxFolhas!$A:$E,5,FALSE),"")</f>
        <v/>
      </c>
      <c r="R1055" t="str">
        <f>IFERROR(VLOOKUP(CONCATENATE($C1055,$D1055,R$1,$E1055),AuxFolhas!$A:$E,5,FALSE),"")</f>
        <v/>
      </c>
      <c r="S1055" t="str">
        <f>IFERROR(VLOOKUP(CONCATENATE($C1055,$D1055,S$1,$E1055),AuxFolhas!$A:$E,5,FALSE),"")</f>
        <v/>
      </c>
      <c r="T1055" t="str">
        <f>IFERROR(VLOOKUP(CONCATENATE($C1055,$D1055,T$1,$E1055),AuxFolhas!$A:$E,5,FALSE),"")</f>
        <v/>
      </c>
      <c r="U1055">
        <f t="shared" si="70"/>
        <v>1</v>
      </c>
    </row>
    <row r="1056" spans="1:21" hidden="1">
      <c r="A1056" t="str">
        <f t="shared" si="71"/>
        <v>38.1-10</v>
      </c>
      <c r="B1056">
        <f t="shared" si="72"/>
        <v>10</v>
      </c>
      <c r="C1056">
        <v>38</v>
      </c>
      <c r="D1056" t="s">
        <v>2523</v>
      </c>
      <c r="E1056" t="s">
        <v>1112</v>
      </c>
      <c r="F1056" t="s">
        <v>1163</v>
      </c>
      <c r="H1056">
        <f t="shared" si="69"/>
        <v>6000</v>
      </c>
      <c r="I1056" t="str">
        <f>IFERROR(VLOOKUP(CONCATENATE($C1056,$D1056,I$1,$E1056),AuxFolhas!$A:$E,5,FALSE),"")</f>
        <v/>
      </c>
      <c r="J1056" t="str">
        <f>IFERROR(VLOOKUP(CONCATENATE($C1056,$D1056,J$1,$E1056),AuxFolhas!$A:$E,5,FALSE),"")</f>
        <v/>
      </c>
      <c r="K1056">
        <f>IFERROR(VLOOKUP(CONCATENATE($C1056,$D1056,K$1,$E1056),AuxFolhas!$A:$E,5,FALSE),"")</f>
        <v>600</v>
      </c>
      <c r="L1056">
        <f>IFERROR(VLOOKUP(CONCATENATE($C1056,$D1056,L$1,$E1056),AuxFolhas!$A:$E,5,FALSE),"")</f>
        <v>600</v>
      </c>
      <c r="M1056">
        <f>IFERROR(VLOOKUP(CONCATENATE($C1056,$D1056,M$1,$E1056),AuxFolhas!$A:$E,5,FALSE),"")</f>
        <v>600</v>
      </c>
      <c r="N1056">
        <f>IFERROR(VLOOKUP(CONCATENATE($C1056,$D1056,N$1,$E1056),AuxFolhas!$A:$E,5,FALSE),"")</f>
        <v>600</v>
      </c>
      <c r="O1056">
        <f>IFERROR(VLOOKUP(CONCATENATE($C1056,$D1056,O$1,$E1056),AuxFolhas!$A:$E,5,FALSE),"")</f>
        <v>600</v>
      </c>
      <c r="P1056">
        <f>IFERROR(VLOOKUP(CONCATENATE($C1056,$D1056,P$1,$E1056),AuxFolhas!$A:$E,5,FALSE),"")</f>
        <v>600</v>
      </c>
      <c r="Q1056">
        <f>IFERROR(VLOOKUP(CONCATENATE($C1056,$D1056,Q$1,$E1056),AuxFolhas!$A:$E,5,FALSE),"")</f>
        <v>600</v>
      </c>
      <c r="R1056">
        <f>IFERROR(VLOOKUP(CONCATENATE($C1056,$D1056,R$1,$E1056),AuxFolhas!$A:$E,5,FALSE),"")</f>
        <v>600</v>
      </c>
      <c r="S1056">
        <f>IFERROR(VLOOKUP(CONCATENATE($C1056,$D1056,S$1,$E1056),AuxFolhas!$A:$E,5,FALSE),"")</f>
        <v>600</v>
      </c>
      <c r="T1056">
        <f>IFERROR(VLOOKUP(CONCATENATE($C1056,$D1056,T$1,$E1056),AuxFolhas!$A:$E,5,FALSE),"")</f>
        <v>600</v>
      </c>
      <c r="U1056">
        <f t="shared" si="70"/>
        <v>1</v>
      </c>
    </row>
    <row r="1057" spans="1:21" hidden="1">
      <c r="A1057" t="str">
        <f t="shared" si="71"/>
        <v>38.1-11</v>
      </c>
      <c r="B1057">
        <f t="shared" si="72"/>
        <v>11</v>
      </c>
      <c r="C1057">
        <v>38</v>
      </c>
      <c r="D1057" t="s">
        <v>2524</v>
      </c>
      <c r="E1057" t="s">
        <v>1112</v>
      </c>
      <c r="F1057" t="s">
        <v>1163</v>
      </c>
      <c r="H1057">
        <f t="shared" si="69"/>
        <v>6600</v>
      </c>
      <c r="I1057" t="str">
        <f>IFERROR(VLOOKUP(CONCATENATE($C1057,$D1057,I$1,$E1057),AuxFolhas!$A:$E,5,FALSE),"")</f>
        <v/>
      </c>
      <c r="J1057">
        <f>IFERROR(VLOOKUP(CONCATENATE($C1057,$D1057,J$1,$E1057),AuxFolhas!$A:$E,5,FALSE),"")</f>
        <v>600</v>
      </c>
      <c r="K1057">
        <f>IFERROR(VLOOKUP(CONCATENATE($C1057,$D1057,K$1,$E1057),AuxFolhas!$A:$E,5,FALSE),"")</f>
        <v>600</v>
      </c>
      <c r="L1057">
        <f>IFERROR(VLOOKUP(CONCATENATE($C1057,$D1057,L$1,$E1057),AuxFolhas!$A:$E,5,FALSE),"")</f>
        <v>600</v>
      </c>
      <c r="M1057">
        <f>IFERROR(VLOOKUP(CONCATENATE($C1057,$D1057,M$1,$E1057),AuxFolhas!$A:$E,5,FALSE),"")</f>
        <v>600</v>
      </c>
      <c r="N1057">
        <f>IFERROR(VLOOKUP(CONCATENATE($C1057,$D1057,N$1,$E1057),AuxFolhas!$A:$E,5,FALSE),"")</f>
        <v>600</v>
      </c>
      <c r="O1057">
        <f>IFERROR(VLOOKUP(CONCATENATE($C1057,$D1057,O$1,$E1057),AuxFolhas!$A:$E,5,FALSE),"")</f>
        <v>600</v>
      </c>
      <c r="P1057">
        <f>IFERROR(VLOOKUP(CONCATENATE($C1057,$D1057,P$1,$E1057),AuxFolhas!$A:$E,5,FALSE),"")</f>
        <v>600</v>
      </c>
      <c r="Q1057">
        <f>IFERROR(VLOOKUP(CONCATENATE($C1057,$D1057,Q$1,$E1057),AuxFolhas!$A:$E,5,FALSE),"")</f>
        <v>600</v>
      </c>
      <c r="R1057">
        <f>IFERROR(VLOOKUP(CONCATENATE($C1057,$D1057,R$1,$E1057),AuxFolhas!$A:$E,5,FALSE),"")</f>
        <v>600</v>
      </c>
      <c r="S1057">
        <f>IFERROR(VLOOKUP(CONCATENATE($C1057,$D1057,S$1,$E1057),AuxFolhas!$A:$E,5,FALSE),"")</f>
        <v>600</v>
      </c>
      <c r="T1057">
        <f>IFERROR(VLOOKUP(CONCATENATE($C1057,$D1057,T$1,$E1057),AuxFolhas!$A:$E,5,FALSE),"")</f>
        <v>600</v>
      </c>
      <c r="U1057">
        <f t="shared" si="70"/>
        <v>1</v>
      </c>
    </row>
    <row r="1058" spans="1:21" hidden="1">
      <c r="A1058" t="str">
        <f t="shared" si="71"/>
        <v>38.1-12</v>
      </c>
      <c r="B1058">
        <f t="shared" si="72"/>
        <v>12</v>
      </c>
      <c r="C1058">
        <v>38</v>
      </c>
      <c r="D1058" t="s">
        <v>1790</v>
      </c>
      <c r="E1058" t="s">
        <v>1112</v>
      </c>
      <c r="F1058" t="s">
        <v>1163</v>
      </c>
      <c r="H1058">
        <f t="shared" si="69"/>
        <v>600</v>
      </c>
      <c r="I1058">
        <f>IFERROR(VLOOKUP(CONCATENATE($C1058,$D1058,I$1,$E1058),AuxFolhas!$A:$E,5,FALSE),"")</f>
        <v>600</v>
      </c>
      <c r="J1058" t="str">
        <f>IFERROR(VLOOKUP(CONCATENATE($C1058,$D1058,J$1,$E1058),AuxFolhas!$A:$E,5,FALSE),"")</f>
        <v/>
      </c>
      <c r="K1058" t="str">
        <f>IFERROR(VLOOKUP(CONCATENATE($C1058,$D1058,K$1,$E1058),AuxFolhas!$A:$E,5,FALSE),"")</f>
        <v/>
      </c>
      <c r="L1058" t="str">
        <f>IFERROR(VLOOKUP(CONCATENATE($C1058,$D1058,L$1,$E1058),AuxFolhas!$A:$E,5,FALSE),"")</f>
        <v/>
      </c>
      <c r="M1058" t="str">
        <f>IFERROR(VLOOKUP(CONCATENATE($C1058,$D1058,M$1,$E1058),AuxFolhas!$A:$E,5,FALSE),"")</f>
        <v/>
      </c>
      <c r="N1058" t="str">
        <f>IFERROR(VLOOKUP(CONCATENATE($C1058,$D1058,N$1,$E1058),AuxFolhas!$A:$E,5,FALSE),"")</f>
        <v/>
      </c>
      <c r="O1058" t="str">
        <f>IFERROR(VLOOKUP(CONCATENATE($C1058,$D1058,O$1,$E1058),AuxFolhas!$A:$E,5,FALSE),"")</f>
        <v/>
      </c>
      <c r="P1058" t="str">
        <f>IFERROR(VLOOKUP(CONCATENATE($C1058,$D1058,P$1,$E1058),AuxFolhas!$A:$E,5,FALSE),"")</f>
        <v/>
      </c>
      <c r="Q1058" t="str">
        <f>IFERROR(VLOOKUP(CONCATENATE($C1058,$D1058,Q$1,$E1058),AuxFolhas!$A:$E,5,FALSE),"")</f>
        <v/>
      </c>
      <c r="R1058" t="str">
        <f>IFERROR(VLOOKUP(CONCATENATE($C1058,$D1058,R$1,$E1058),AuxFolhas!$A:$E,5,FALSE),"")</f>
        <v/>
      </c>
      <c r="S1058" t="str">
        <f>IFERROR(VLOOKUP(CONCATENATE($C1058,$D1058,S$1,$E1058),AuxFolhas!$A:$E,5,FALSE),"")</f>
        <v/>
      </c>
      <c r="T1058" t="str">
        <f>IFERROR(VLOOKUP(CONCATENATE($C1058,$D1058,T$1,$E1058),AuxFolhas!$A:$E,5,FALSE),"")</f>
        <v/>
      </c>
      <c r="U1058">
        <f t="shared" si="70"/>
        <v>1</v>
      </c>
    </row>
    <row r="1059" spans="1:21" hidden="1">
      <c r="A1059" t="str">
        <f t="shared" si="71"/>
        <v>38.1-13</v>
      </c>
      <c r="B1059">
        <f t="shared" si="72"/>
        <v>13</v>
      </c>
      <c r="C1059">
        <v>38</v>
      </c>
      <c r="D1059" t="s">
        <v>1791</v>
      </c>
      <c r="E1059" t="s">
        <v>1112</v>
      </c>
      <c r="F1059" t="s">
        <v>1163</v>
      </c>
      <c r="H1059">
        <f t="shared" si="69"/>
        <v>7200</v>
      </c>
      <c r="I1059">
        <f>IFERROR(VLOOKUP(CONCATENATE($C1059,$D1059,I$1,$E1059),AuxFolhas!$A:$E,5,FALSE),"")</f>
        <v>600</v>
      </c>
      <c r="J1059">
        <f>IFERROR(VLOOKUP(CONCATENATE($C1059,$D1059,J$1,$E1059),AuxFolhas!$A:$E,5,FALSE),"")</f>
        <v>600</v>
      </c>
      <c r="K1059">
        <f>IFERROR(VLOOKUP(CONCATENATE($C1059,$D1059,K$1,$E1059),AuxFolhas!$A:$E,5,FALSE),"")</f>
        <v>600</v>
      </c>
      <c r="L1059">
        <f>IFERROR(VLOOKUP(CONCATENATE($C1059,$D1059,L$1,$E1059),AuxFolhas!$A:$E,5,FALSE),"")</f>
        <v>600</v>
      </c>
      <c r="M1059">
        <f>IFERROR(VLOOKUP(CONCATENATE($C1059,$D1059,M$1,$E1059),AuxFolhas!$A:$E,5,FALSE),"")</f>
        <v>600</v>
      </c>
      <c r="N1059">
        <f>IFERROR(VLOOKUP(CONCATENATE($C1059,$D1059,N$1,$E1059),AuxFolhas!$A:$E,5,FALSE),"")</f>
        <v>600</v>
      </c>
      <c r="O1059">
        <f>IFERROR(VLOOKUP(CONCATENATE($C1059,$D1059,O$1,$E1059),AuxFolhas!$A:$E,5,FALSE),"")</f>
        <v>600</v>
      </c>
      <c r="P1059">
        <f>IFERROR(VLOOKUP(CONCATENATE($C1059,$D1059,P$1,$E1059),AuxFolhas!$A:$E,5,FALSE),"")</f>
        <v>600</v>
      </c>
      <c r="Q1059">
        <f>IFERROR(VLOOKUP(CONCATENATE($C1059,$D1059,Q$1,$E1059),AuxFolhas!$A:$E,5,FALSE),"")</f>
        <v>600</v>
      </c>
      <c r="R1059">
        <f>IFERROR(VLOOKUP(CONCATENATE($C1059,$D1059,R$1,$E1059),AuxFolhas!$A:$E,5,FALSE),"")</f>
        <v>600</v>
      </c>
      <c r="S1059">
        <f>IFERROR(VLOOKUP(CONCATENATE($C1059,$D1059,S$1,$E1059),AuxFolhas!$A:$E,5,FALSE),"")</f>
        <v>600</v>
      </c>
      <c r="T1059">
        <f>IFERROR(VLOOKUP(CONCATENATE($C1059,$D1059,T$1,$E1059),AuxFolhas!$A:$E,5,FALSE),"")</f>
        <v>600</v>
      </c>
      <c r="U1059">
        <f t="shared" si="70"/>
        <v>1</v>
      </c>
    </row>
    <row r="1060" spans="1:21" hidden="1">
      <c r="A1060" t="str">
        <f t="shared" si="71"/>
        <v>38.1-14</v>
      </c>
      <c r="B1060">
        <f t="shared" si="72"/>
        <v>14</v>
      </c>
      <c r="C1060">
        <v>38</v>
      </c>
      <c r="D1060" t="s">
        <v>1792</v>
      </c>
      <c r="E1060" t="s">
        <v>1112</v>
      </c>
      <c r="F1060" t="s">
        <v>1163</v>
      </c>
      <c r="H1060">
        <f t="shared" si="69"/>
        <v>600</v>
      </c>
      <c r="I1060">
        <f>IFERROR(VLOOKUP(CONCATENATE($C1060,$D1060,I$1,$E1060),AuxFolhas!$A:$E,5,FALSE),"")</f>
        <v>600</v>
      </c>
      <c r="J1060" t="str">
        <f>IFERROR(VLOOKUP(CONCATENATE($C1060,$D1060,J$1,$E1060),AuxFolhas!$A:$E,5,FALSE),"")</f>
        <v/>
      </c>
      <c r="K1060" t="str">
        <f>IFERROR(VLOOKUP(CONCATENATE($C1060,$D1060,K$1,$E1060),AuxFolhas!$A:$E,5,FALSE),"")</f>
        <v/>
      </c>
      <c r="L1060" t="str">
        <f>IFERROR(VLOOKUP(CONCATENATE($C1060,$D1060,L$1,$E1060),AuxFolhas!$A:$E,5,FALSE),"")</f>
        <v/>
      </c>
      <c r="M1060" t="str">
        <f>IFERROR(VLOOKUP(CONCATENATE($C1060,$D1060,M$1,$E1060),AuxFolhas!$A:$E,5,FALSE),"")</f>
        <v/>
      </c>
      <c r="N1060" t="str">
        <f>IFERROR(VLOOKUP(CONCATENATE($C1060,$D1060,N$1,$E1060),AuxFolhas!$A:$E,5,FALSE),"")</f>
        <v/>
      </c>
      <c r="O1060" t="str">
        <f>IFERROR(VLOOKUP(CONCATENATE($C1060,$D1060,O$1,$E1060),AuxFolhas!$A:$E,5,FALSE),"")</f>
        <v/>
      </c>
      <c r="P1060" t="str">
        <f>IFERROR(VLOOKUP(CONCATENATE($C1060,$D1060,P$1,$E1060),AuxFolhas!$A:$E,5,FALSE),"")</f>
        <v/>
      </c>
      <c r="Q1060" t="str">
        <f>IFERROR(VLOOKUP(CONCATENATE($C1060,$D1060,Q$1,$E1060),AuxFolhas!$A:$E,5,FALSE),"")</f>
        <v/>
      </c>
      <c r="R1060" t="str">
        <f>IFERROR(VLOOKUP(CONCATENATE($C1060,$D1060,R$1,$E1060),AuxFolhas!$A:$E,5,FALSE),"")</f>
        <v/>
      </c>
      <c r="S1060" t="str">
        <f>IFERROR(VLOOKUP(CONCATENATE($C1060,$D1060,S$1,$E1060),AuxFolhas!$A:$E,5,FALSE),"")</f>
        <v/>
      </c>
      <c r="T1060" t="str">
        <f>IFERROR(VLOOKUP(CONCATENATE($C1060,$D1060,T$1,$E1060),AuxFolhas!$A:$E,5,FALSE),"")</f>
        <v/>
      </c>
      <c r="U1060">
        <f t="shared" si="70"/>
        <v>1</v>
      </c>
    </row>
    <row r="1061" spans="1:21" hidden="1">
      <c r="A1061" t="str">
        <f t="shared" si="71"/>
        <v>38.1-15</v>
      </c>
      <c r="B1061">
        <f t="shared" si="72"/>
        <v>15</v>
      </c>
      <c r="C1061">
        <v>38</v>
      </c>
      <c r="D1061" t="s">
        <v>2714</v>
      </c>
      <c r="E1061" t="s">
        <v>1112</v>
      </c>
      <c r="F1061" t="s">
        <v>1163</v>
      </c>
      <c r="H1061">
        <f t="shared" si="69"/>
        <v>6600</v>
      </c>
      <c r="I1061">
        <f>IFERROR(VLOOKUP(CONCATENATE($C1061,$D1061,I$1,$E1061),AuxFolhas!$A:$E,5,FALSE),"")</f>
        <v>600</v>
      </c>
      <c r="J1061">
        <f>IFERROR(VLOOKUP(CONCATENATE($C1061,$D1061,J$1,$E1061),AuxFolhas!$A:$E,5,FALSE),"")</f>
        <v>600</v>
      </c>
      <c r="K1061">
        <f>IFERROR(VLOOKUP(CONCATENATE($C1061,$D1061,K$1,$E1061),AuxFolhas!$A:$E,5,FALSE),"")</f>
        <v>600</v>
      </c>
      <c r="L1061">
        <f>IFERROR(VLOOKUP(CONCATENATE($C1061,$D1061,L$1,$E1061),AuxFolhas!$A:$E,5,FALSE),"")</f>
        <v>600</v>
      </c>
      <c r="M1061">
        <f>IFERROR(VLOOKUP(CONCATENATE($C1061,$D1061,M$1,$E1061),AuxFolhas!$A:$E,5,FALSE),"")</f>
        <v>600</v>
      </c>
      <c r="N1061">
        <f>IFERROR(VLOOKUP(CONCATENATE($C1061,$D1061,N$1,$E1061),AuxFolhas!$A:$E,5,FALSE),"")</f>
        <v>600</v>
      </c>
      <c r="O1061">
        <f>IFERROR(VLOOKUP(CONCATENATE($C1061,$D1061,O$1,$E1061),AuxFolhas!$A:$E,5,FALSE),"")</f>
        <v>600</v>
      </c>
      <c r="P1061">
        <f>IFERROR(VLOOKUP(CONCATENATE($C1061,$D1061,P$1,$E1061),AuxFolhas!$A:$E,5,FALSE),"")</f>
        <v>600</v>
      </c>
      <c r="Q1061">
        <f>IFERROR(VLOOKUP(CONCATENATE($C1061,$D1061,Q$1,$E1061),AuxFolhas!$A:$E,5,FALSE),"")</f>
        <v>600</v>
      </c>
      <c r="R1061">
        <f>IFERROR(VLOOKUP(CONCATENATE($C1061,$D1061,R$1,$E1061),AuxFolhas!$A:$E,5,FALSE),"")</f>
        <v>600</v>
      </c>
      <c r="S1061">
        <f>IFERROR(VLOOKUP(CONCATENATE($C1061,$D1061,S$1,$E1061),AuxFolhas!$A:$E,5,FALSE),"")</f>
        <v>600</v>
      </c>
      <c r="T1061" t="str">
        <f>IFERROR(VLOOKUP(CONCATENATE($C1061,$D1061,T$1,$E1061),AuxFolhas!$A:$E,5,FALSE),"")</f>
        <v/>
      </c>
      <c r="U1061">
        <f t="shared" si="70"/>
        <v>1</v>
      </c>
    </row>
    <row r="1062" spans="1:21" hidden="1">
      <c r="A1062" t="str">
        <f t="shared" si="71"/>
        <v>38.1-16</v>
      </c>
      <c r="B1062">
        <f t="shared" si="72"/>
        <v>16</v>
      </c>
      <c r="C1062">
        <v>38</v>
      </c>
      <c r="D1062" t="s">
        <v>2201</v>
      </c>
      <c r="E1062" t="s">
        <v>1112</v>
      </c>
      <c r="F1062" t="s">
        <v>1163</v>
      </c>
      <c r="H1062">
        <f t="shared" si="69"/>
        <v>7200</v>
      </c>
      <c r="I1062">
        <f>IFERROR(VLOOKUP(CONCATENATE($C1062,$D1062,I$1,$E1062),AuxFolhas!$A:$E,5,FALSE),"")</f>
        <v>600</v>
      </c>
      <c r="J1062">
        <f>IFERROR(VLOOKUP(CONCATENATE($C1062,$D1062,J$1,$E1062),AuxFolhas!$A:$E,5,FALSE),"")</f>
        <v>600</v>
      </c>
      <c r="K1062">
        <f>IFERROR(VLOOKUP(CONCATENATE($C1062,$D1062,K$1,$E1062),AuxFolhas!$A:$E,5,FALSE),"")</f>
        <v>600</v>
      </c>
      <c r="L1062">
        <f>IFERROR(VLOOKUP(CONCATENATE($C1062,$D1062,L$1,$E1062),AuxFolhas!$A:$E,5,FALSE),"")</f>
        <v>600</v>
      </c>
      <c r="M1062">
        <f>IFERROR(VLOOKUP(CONCATENATE($C1062,$D1062,M$1,$E1062),AuxFolhas!$A:$E,5,FALSE),"")</f>
        <v>600</v>
      </c>
      <c r="N1062">
        <f>IFERROR(VLOOKUP(CONCATENATE($C1062,$D1062,N$1,$E1062),AuxFolhas!$A:$E,5,FALSE),"")</f>
        <v>600</v>
      </c>
      <c r="O1062">
        <f>IFERROR(VLOOKUP(CONCATENATE($C1062,$D1062,O$1,$E1062),AuxFolhas!$A:$E,5,FALSE),"")</f>
        <v>600</v>
      </c>
      <c r="P1062">
        <f>IFERROR(VLOOKUP(CONCATENATE($C1062,$D1062,P$1,$E1062),AuxFolhas!$A:$E,5,FALSE),"")</f>
        <v>600</v>
      </c>
      <c r="Q1062">
        <f>IFERROR(VLOOKUP(CONCATENATE($C1062,$D1062,Q$1,$E1062),AuxFolhas!$A:$E,5,FALSE),"")</f>
        <v>600</v>
      </c>
      <c r="R1062">
        <f>IFERROR(VLOOKUP(CONCATENATE($C1062,$D1062,R$1,$E1062),AuxFolhas!$A:$E,5,FALSE),"")</f>
        <v>600</v>
      </c>
      <c r="S1062">
        <f>IFERROR(VLOOKUP(CONCATENATE($C1062,$D1062,S$1,$E1062),AuxFolhas!$A:$E,5,FALSE),"")</f>
        <v>600</v>
      </c>
      <c r="T1062">
        <f>IFERROR(VLOOKUP(CONCATENATE($C1062,$D1062,T$1,$E1062),AuxFolhas!$A:$E,5,FALSE),"")</f>
        <v>600</v>
      </c>
      <c r="U1062">
        <f t="shared" si="70"/>
        <v>1</v>
      </c>
    </row>
    <row r="1063" spans="1:21" hidden="1">
      <c r="A1063" t="str">
        <f t="shared" si="71"/>
        <v>38.1-17</v>
      </c>
      <c r="B1063">
        <f t="shared" si="72"/>
        <v>17</v>
      </c>
      <c r="C1063">
        <v>38</v>
      </c>
      <c r="D1063" t="s">
        <v>3429</v>
      </c>
      <c r="E1063" t="s">
        <v>1112</v>
      </c>
      <c r="F1063" t="s">
        <v>1163</v>
      </c>
      <c r="H1063">
        <f t="shared" si="69"/>
        <v>1800</v>
      </c>
      <c r="I1063" t="str">
        <f>IFERROR(VLOOKUP(CONCATENATE($C1063,$D1063,I$1,$E1063),AuxFolhas!$A:$E,5,FALSE),"")</f>
        <v/>
      </c>
      <c r="J1063" t="str">
        <f>IFERROR(VLOOKUP(CONCATENATE($C1063,$D1063,J$1,$E1063),AuxFolhas!$A:$E,5,FALSE),"")</f>
        <v/>
      </c>
      <c r="K1063" t="str">
        <f>IFERROR(VLOOKUP(CONCATENATE($C1063,$D1063,K$1,$E1063),AuxFolhas!$A:$E,5,FALSE),"")</f>
        <v/>
      </c>
      <c r="L1063" t="str">
        <f>IFERROR(VLOOKUP(CONCATENATE($C1063,$D1063,L$1,$E1063),AuxFolhas!$A:$E,5,FALSE),"")</f>
        <v/>
      </c>
      <c r="M1063" t="str">
        <f>IFERROR(VLOOKUP(CONCATENATE($C1063,$D1063,M$1,$E1063),AuxFolhas!$A:$E,5,FALSE),"")</f>
        <v/>
      </c>
      <c r="N1063" t="str">
        <f>IFERROR(VLOOKUP(CONCATENATE($C1063,$D1063,N$1,$E1063),AuxFolhas!$A:$E,5,FALSE),"")</f>
        <v/>
      </c>
      <c r="O1063" t="str">
        <f>IFERROR(VLOOKUP(CONCATENATE($C1063,$D1063,O$1,$E1063),AuxFolhas!$A:$E,5,FALSE),"")</f>
        <v/>
      </c>
      <c r="P1063" t="str">
        <f>IFERROR(VLOOKUP(CONCATENATE($C1063,$D1063,P$1,$E1063),AuxFolhas!$A:$E,5,FALSE),"")</f>
        <v/>
      </c>
      <c r="Q1063" t="str">
        <f>IFERROR(VLOOKUP(CONCATENATE($C1063,$D1063,Q$1,$E1063),AuxFolhas!$A:$E,5,FALSE),"")</f>
        <v/>
      </c>
      <c r="R1063">
        <f>IFERROR(VLOOKUP(CONCATENATE($C1063,$D1063,R$1,$E1063),AuxFolhas!$A:$E,5,FALSE),"")</f>
        <v>600</v>
      </c>
      <c r="S1063">
        <f>IFERROR(VLOOKUP(CONCATENATE($C1063,$D1063,S$1,$E1063),AuxFolhas!$A:$E,5,FALSE),"")</f>
        <v>600</v>
      </c>
      <c r="T1063">
        <f>IFERROR(VLOOKUP(CONCATENATE($C1063,$D1063,T$1,$E1063),AuxFolhas!$A:$E,5,FALSE),"")</f>
        <v>600</v>
      </c>
      <c r="U1063">
        <f t="shared" si="70"/>
        <v>1</v>
      </c>
    </row>
    <row r="1064" spans="1:21" hidden="1">
      <c r="A1064" t="str">
        <f t="shared" si="71"/>
        <v>38.1-18</v>
      </c>
      <c r="B1064">
        <f t="shared" si="72"/>
        <v>18</v>
      </c>
      <c r="C1064">
        <v>38</v>
      </c>
      <c r="D1064" t="s">
        <v>2525</v>
      </c>
      <c r="E1064" t="s">
        <v>1112</v>
      </c>
      <c r="F1064" t="s">
        <v>1163</v>
      </c>
      <c r="H1064">
        <f t="shared" si="69"/>
        <v>6600</v>
      </c>
      <c r="I1064" t="str">
        <f>IFERROR(VLOOKUP(CONCATENATE($C1064,$D1064,I$1,$E1064),AuxFolhas!$A:$E,5,FALSE),"")</f>
        <v/>
      </c>
      <c r="J1064">
        <f>IFERROR(VLOOKUP(CONCATENATE($C1064,$D1064,J$1,$E1064),AuxFolhas!$A:$E,5,FALSE),"")</f>
        <v>600</v>
      </c>
      <c r="K1064">
        <f>IFERROR(VLOOKUP(CONCATENATE($C1064,$D1064,K$1,$E1064),AuxFolhas!$A:$E,5,FALSE),"")</f>
        <v>600</v>
      </c>
      <c r="L1064">
        <f>IFERROR(VLOOKUP(CONCATENATE($C1064,$D1064,L$1,$E1064),AuxFolhas!$A:$E,5,FALSE),"")</f>
        <v>600</v>
      </c>
      <c r="M1064">
        <f>IFERROR(VLOOKUP(CONCATENATE($C1064,$D1064,M$1,$E1064),AuxFolhas!$A:$E,5,FALSE),"")</f>
        <v>600</v>
      </c>
      <c r="N1064">
        <f>IFERROR(VLOOKUP(CONCATENATE($C1064,$D1064,N$1,$E1064),AuxFolhas!$A:$E,5,FALSE),"")</f>
        <v>600</v>
      </c>
      <c r="O1064">
        <f>IFERROR(VLOOKUP(CONCATENATE($C1064,$D1064,O$1,$E1064),AuxFolhas!$A:$E,5,FALSE),"")</f>
        <v>600</v>
      </c>
      <c r="P1064">
        <f>IFERROR(VLOOKUP(CONCATENATE($C1064,$D1064,P$1,$E1064),AuxFolhas!$A:$E,5,FALSE),"")</f>
        <v>600</v>
      </c>
      <c r="Q1064">
        <f>IFERROR(VLOOKUP(CONCATENATE($C1064,$D1064,Q$1,$E1064),AuxFolhas!$A:$E,5,FALSE),"")</f>
        <v>600</v>
      </c>
      <c r="R1064">
        <f>IFERROR(VLOOKUP(CONCATENATE($C1064,$D1064,R$1,$E1064),AuxFolhas!$A:$E,5,FALSE),"")</f>
        <v>600</v>
      </c>
      <c r="S1064">
        <f>IFERROR(VLOOKUP(CONCATENATE($C1064,$D1064,S$1,$E1064),AuxFolhas!$A:$E,5,FALSE),"")</f>
        <v>600</v>
      </c>
      <c r="T1064">
        <f>IFERROR(VLOOKUP(CONCATENATE($C1064,$D1064,T$1,$E1064),AuxFolhas!$A:$E,5,FALSE),"")</f>
        <v>600</v>
      </c>
      <c r="U1064">
        <f t="shared" si="70"/>
        <v>1</v>
      </c>
    </row>
    <row r="1065" spans="1:21" hidden="1">
      <c r="A1065" t="str">
        <f t="shared" si="71"/>
        <v>38.1-19</v>
      </c>
      <c r="B1065">
        <f t="shared" si="72"/>
        <v>19</v>
      </c>
      <c r="C1065">
        <v>38</v>
      </c>
      <c r="D1065" t="s">
        <v>3431</v>
      </c>
      <c r="E1065" t="s">
        <v>1112</v>
      </c>
      <c r="F1065" t="s">
        <v>1163</v>
      </c>
      <c r="H1065">
        <f t="shared" si="69"/>
        <v>1800</v>
      </c>
      <c r="I1065" t="str">
        <f>IFERROR(VLOOKUP(CONCATENATE($C1065,$D1065,I$1,$E1065),AuxFolhas!$A:$E,5,FALSE),"")</f>
        <v/>
      </c>
      <c r="J1065" t="str">
        <f>IFERROR(VLOOKUP(CONCATENATE($C1065,$D1065,J$1,$E1065),AuxFolhas!$A:$E,5,FALSE),"")</f>
        <v/>
      </c>
      <c r="K1065" t="str">
        <f>IFERROR(VLOOKUP(CONCATENATE($C1065,$D1065,K$1,$E1065),AuxFolhas!$A:$E,5,FALSE),"")</f>
        <v/>
      </c>
      <c r="L1065" t="str">
        <f>IFERROR(VLOOKUP(CONCATENATE($C1065,$D1065,L$1,$E1065),AuxFolhas!$A:$E,5,FALSE),"")</f>
        <v/>
      </c>
      <c r="M1065" t="str">
        <f>IFERROR(VLOOKUP(CONCATENATE($C1065,$D1065,M$1,$E1065),AuxFolhas!$A:$E,5,FALSE),"")</f>
        <v/>
      </c>
      <c r="N1065" t="str">
        <f>IFERROR(VLOOKUP(CONCATENATE($C1065,$D1065,N$1,$E1065),AuxFolhas!$A:$E,5,FALSE),"")</f>
        <v/>
      </c>
      <c r="O1065" t="str">
        <f>IFERROR(VLOOKUP(CONCATENATE($C1065,$D1065,O$1,$E1065),AuxFolhas!$A:$E,5,FALSE),"")</f>
        <v/>
      </c>
      <c r="P1065" t="str">
        <f>IFERROR(VLOOKUP(CONCATENATE($C1065,$D1065,P$1,$E1065),AuxFolhas!$A:$E,5,FALSE),"")</f>
        <v/>
      </c>
      <c r="Q1065" t="str">
        <f>IFERROR(VLOOKUP(CONCATENATE($C1065,$D1065,Q$1,$E1065),AuxFolhas!$A:$E,5,FALSE),"")</f>
        <v/>
      </c>
      <c r="R1065">
        <f>IFERROR(VLOOKUP(CONCATENATE($C1065,$D1065,R$1,$E1065),AuxFolhas!$A:$E,5,FALSE),"")</f>
        <v>600</v>
      </c>
      <c r="S1065">
        <f>IFERROR(VLOOKUP(CONCATENATE($C1065,$D1065,S$1,$E1065),AuxFolhas!$A:$E,5,FALSE),"")</f>
        <v>600</v>
      </c>
      <c r="T1065">
        <f>IFERROR(VLOOKUP(CONCATENATE($C1065,$D1065,T$1,$E1065),AuxFolhas!$A:$E,5,FALSE),"")</f>
        <v>600</v>
      </c>
      <c r="U1065">
        <f t="shared" si="70"/>
        <v>1</v>
      </c>
    </row>
    <row r="1066" spans="1:21" hidden="1">
      <c r="A1066" t="str">
        <f t="shared" si="71"/>
        <v>38.1-20</v>
      </c>
      <c r="B1066">
        <f t="shared" si="72"/>
        <v>20</v>
      </c>
      <c r="C1066">
        <v>38</v>
      </c>
      <c r="D1066" t="s">
        <v>2715</v>
      </c>
      <c r="E1066" t="s">
        <v>1112</v>
      </c>
      <c r="F1066" t="s">
        <v>1163</v>
      </c>
      <c r="H1066">
        <f t="shared" si="69"/>
        <v>4800</v>
      </c>
      <c r="I1066" t="str">
        <f>IFERROR(VLOOKUP(CONCATENATE($C1066,$D1066,I$1,$E1066),AuxFolhas!$A:$E,5,FALSE),"")</f>
        <v/>
      </c>
      <c r="J1066">
        <f>IFERROR(VLOOKUP(CONCATENATE($C1066,$D1066,J$1,$E1066),AuxFolhas!$A:$E,5,FALSE),"")</f>
        <v>600</v>
      </c>
      <c r="K1066">
        <f>IFERROR(VLOOKUP(CONCATENATE($C1066,$D1066,K$1,$E1066),AuxFolhas!$A:$E,5,FALSE),"")</f>
        <v>600</v>
      </c>
      <c r="L1066">
        <f>IFERROR(VLOOKUP(CONCATENATE($C1066,$D1066,L$1,$E1066),AuxFolhas!$A:$E,5,FALSE),"")</f>
        <v>600</v>
      </c>
      <c r="M1066">
        <f>IFERROR(VLOOKUP(CONCATENATE($C1066,$D1066,M$1,$E1066),AuxFolhas!$A:$E,5,FALSE),"")</f>
        <v>600</v>
      </c>
      <c r="N1066">
        <f>IFERROR(VLOOKUP(CONCATENATE($C1066,$D1066,N$1,$E1066),AuxFolhas!$A:$E,5,FALSE),"")</f>
        <v>600</v>
      </c>
      <c r="O1066">
        <f>IFERROR(VLOOKUP(CONCATENATE($C1066,$D1066,O$1,$E1066),AuxFolhas!$A:$E,5,FALSE),"")</f>
        <v>600</v>
      </c>
      <c r="P1066">
        <f>IFERROR(VLOOKUP(CONCATENATE($C1066,$D1066,P$1,$E1066),AuxFolhas!$A:$E,5,FALSE),"")</f>
        <v>600</v>
      </c>
      <c r="Q1066">
        <f>IFERROR(VLOOKUP(CONCATENATE($C1066,$D1066,Q$1,$E1066),AuxFolhas!$A:$E,5,FALSE),"")</f>
        <v>600</v>
      </c>
      <c r="R1066" t="str">
        <f>IFERROR(VLOOKUP(CONCATENATE($C1066,$D1066,R$1,$E1066),AuxFolhas!$A:$E,5,FALSE),"")</f>
        <v/>
      </c>
      <c r="S1066" t="str">
        <f>IFERROR(VLOOKUP(CONCATENATE($C1066,$D1066,S$1,$E1066),AuxFolhas!$A:$E,5,FALSE),"")</f>
        <v/>
      </c>
      <c r="T1066" t="str">
        <f>IFERROR(VLOOKUP(CONCATENATE($C1066,$D1066,T$1,$E1066),AuxFolhas!$A:$E,5,FALSE),"")</f>
        <v/>
      </c>
      <c r="U1066">
        <f t="shared" si="70"/>
        <v>1</v>
      </c>
    </row>
    <row r="1067" spans="1:21" hidden="1">
      <c r="A1067" t="str">
        <f t="shared" si="71"/>
        <v>38.1-21</v>
      </c>
      <c r="B1067">
        <f t="shared" si="72"/>
        <v>21</v>
      </c>
      <c r="C1067">
        <v>38</v>
      </c>
      <c r="D1067" t="s">
        <v>1793</v>
      </c>
      <c r="E1067" t="s">
        <v>1112</v>
      </c>
      <c r="F1067" t="s">
        <v>1163</v>
      </c>
      <c r="H1067">
        <f t="shared" si="69"/>
        <v>6600</v>
      </c>
      <c r="I1067">
        <f>IFERROR(VLOOKUP(CONCATENATE($C1067,$D1067,I$1,$E1067),AuxFolhas!$A:$E,5,FALSE),"")</f>
        <v>600</v>
      </c>
      <c r="J1067">
        <f>IFERROR(VLOOKUP(CONCATENATE($C1067,$D1067,J$1,$E1067),AuxFolhas!$A:$E,5,FALSE),"")</f>
        <v>600</v>
      </c>
      <c r="K1067">
        <f>IFERROR(VLOOKUP(CONCATENATE($C1067,$D1067,K$1,$E1067),AuxFolhas!$A:$E,5,FALSE),"")</f>
        <v>600</v>
      </c>
      <c r="L1067">
        <f>IFERROR(VLOOKUP(CONCATENATE($C1067,$D1067,L$1,$E1067),AuxFolhas!$A:$E,5,FALSE),"")</f>
        <v>600</v>
      </c>
      <c r="M1067">
        <f>IFERROR(VLOOKUP(CONCATENATE($C1067,$D1067,M$1,$E1067),AuxFolhas!$A:$E,5,FALSE),"")</f>
        <v>600</v>
      </c>
      <c r="N1067">
        <f>IFERROR(VLOOKUP(CONCATENATE($C1067,$D1067,N$1,$E1067),AuxFolhas!$A:$E,5,FALSE),"")</f>
        <v>600</v>
      </c>
      <c r="O1067">
        <f>IFERROR(VLOOKUP(CONCATENATE($C1067,$D1067,O$1,$E1067),AuxFolhas!$A:$E,5,FALSE),"")</f>
        <v>600</v>
      </c>
      <c r="P1067">
        <f>IFERROR(VLOOKUP(CONCATENATE($C1067,$D1067,P$1,$E1067),AuxFolhas!$A:$E,5,FALSE),"")</f>
        <v>600</v>
      </c>
      <c r="Q1067">
        <f>IFERROR(VLOOKUP(CONCATENATE($C1067,$D1067,Q$1,$E1067),AuxFolhas!$A:$E,5,FALSE),"")</f>
        <v>600</v>
      </c>
      <c r="R1067">
        <f>IFERROR(VLOOKUP(CONCATENATE($C1067,$D1067,R$1,$E1067),AuxFolhas!$A:$E,5,FALSE),"")</f>
        <v>600</v>
      </c>
      <c r="S1067">
        <f>IFERROR(VLOOKUP(CONCATENATE($C1067,$D1067,S$1,$E1067),AuxFolhas!$A:$E,5,FALSE),"")</f>
        <v>600</v>
      </c>
      <c r="T1067" t="str">
        <f>IFERROR(VLOOKUP(CONCATENATE($C1067,$D1067,T$1,$E1067),AuxFolhas!$A:$E,5,FALSE),"")</f>
        <v/>
      </c>
      <c r="U1067">
        <f t="shared" si="70"/>
        <v>1</v>
      </c>
    </row>
    <row r="1068" spans="1:21" hidden="1">
      <c r="A1068" t="str">
        <f t="shared" si="71"/>
        <v>38.1-22</v>
      </c>
      <c r="B1068">
        <f t="shared" si="72"/>
        <v>22</v>
      </c>
      <c r="C1068">
        <v>38</v>
      </c>
      <c r="D1068" t="s">
        <v>2202</v>
      </c>
      <c r="E1068" t="s">
        <v>1112</v>
      </c>
      <c r="F1068" t="s">
        <v>1163</v>
      </c>
      <c r="H1068">
        <f t="shared" si="69"/>
        <v>7200</v>
      </c>
      <c r="I1068">
        <f>IFERROR(VLOOKUP(CONCATENATE($C1068,$D1068,I$1,$E1068),AuxFolhas!$A:$E,5,FALSE),"")</f>
        <v>600</v>
      </c>
      <c r="J1068">
        <f>IFERROR(VLOOKUP(CONCATENATE($C1068,$D1068,J$1,$E1068),AuxFolhas!$A:$E,5,FALSE),"")</f>
        <v>600</v>
      </c>
      <c r="K1068">
        <f>IFERROR(VLOOKUP(CONCATENATE($C1068,$D1068,K$1,$E1068),AuxFolhas!$A:$E,5,FALSE),"")</f>
        <v>600</v>
      </c>
      <c r="L1068">
        <f>IFERROR(VLOOKUP(CONCATENATE($C1068,$D1068,L$1,$E1068),AuxFolhas!$A:$E,5,FALSE),"")</f>
        <v>600</v>
      </c>
      <c r="M1068">
        <f>IFERROR(VLOOKUP(CONCATENATE($C1068,$D1068,M$1,$E1068),AuxFolhas!$A:$E,5,FALSE),"")</f>
        <v>600</v>
      </c>
      <c r="N1068">
        <f>IFERROR(VLOOKUP(CONCATENATE($C1068,$D1068,N$1,$E1068),AuxFolhas!$A:$E,5,FALSE),"")</f>
        <v>600</v>
      </c>
      <c r="O1068">
        <f>IFERROR(VLOOKUP(CONCATENATE($C1068,$D1068,O$1,$E1068),AuxFolhas!$A:$E,5,FALSE),"")</f>
        <v>600</v>
      </c>
      <c r="P1068">
        <f>IFERROR(VLOOKUP(CONCATENATE($C1068,$D1068,P$1,$E1068),AuxFolhas!$A:$E,5,FALSE),"")</f>
        <v>600</v>
      </c>
      <c r="Q1068">
        <f>IFERROR(VLOOKUP(CONCATENATE($C1068,$D1068,Q$1,$E1068),AuxFolhas!$A:$E,5,FALSE),"")</f>
        <v>600</v>
      </c>
      <c r="R1068">
        <f>IFERROR(VLOOKUP(CONCATENATE($C1068,$D1068,R$1,$E1068),AuxFolhas!$A:$E,5,FALSE),"")</f>
        <v>600</v>
      </c>
      <c r="S1068">
        <f>IFERROR(VLOOKUP(CONCATENATE($C1068,$D1068,S$1,$E1068),AuxFolhas!$A:$E,5,FALSE),"")</f>
        <v>600</v>
      </c>
      <c r="T1068">
        <f>IFERROR(VLOOKUP(CONCATENATE($C1068,$D1068,T$1,$E1068),AuxFolhas!$A:$E,5,FALSE),"")</f>
        <v>600</v>
      </c>
      <c r="U1068">
        <f t="shared" si="70"/>
        <v>1</v>
      </c>
    </row>
    <row r="1069" spans="1:21" hidden="1">
      <c r="A1069" t="str">
        <f t="shared" si="71"/>
        <v>38.1-23</v>
      </c>
      <c r="B1069">
        <f t="shared" si="72"/>
        <v>23</v>
      </c>
      <c r="C1069">
        <v>38</v>
      </c>
      <c r="D1069" t="s">
        <v>1794</v>
      </c>
      <c r="E1069" t="s">
        <v>1114</v>
      </c>
      <c r="F1069" t="s">
        <v>1163</v>
      </c>
      <c r="H1069">
        <f t="shared" si="69"/>
        <v>26760</v>
      </c>
      <c r="I1069">
        <f>IFERROR(VLOOKUP(CONCATENATE($C1069,$D1069,I$1,$E1069),AuxFolhas!$A:$E,5,FALSE),"")</f>
        <v>2230</v>
      </c>
      <c r="J1069">
        <f>IFERROR(VLOOKUP(CONCATENATE($C1069,$D1069,J$1,$E1069),AuxFolhas!$A:$E,5,FALSE),"")</f>
        <v>2230</v>
      </c>
      <c r="K1069">
        <f>IFERROR(VLOOKUP(CONCATENATE($C1069,$D1069,K$1,$E1069),AuxFolhas!$A:$E,5,FALSE),"")</f>
        <v>2230</v>
      </c>
      <c r="L1069">
        <f>IFERROR(VLOOKUP(CONCATENATE($C1069,$D1069,L$1,$E1069),AuxFolhas!$A:$E,5,FALSE),"")</f>
        <v>2230</v>
      </c>
      <c r="M1069">
        <f>IFERROR(VLOOKUP(CONCATENATE($C1069,$D1069,M$1,$E1069),AuxFolhas!$A:$E,5,FALSE),"")</f>
        <v>2230</v>
      </c>
      <c r="N1069">
        <f>IFERROR(VLOOKUP(CONCATENATE($C1069,$D1069,N$1,$E1069),AuxFolhas!$A:$E,5,FALSE),"")</f>
        <v>2230</v>
      </c>
      <c r="O1069">
        <f>IFERROR(VLOOKUP(CONCATENATE($C1069,$D1069,O$1,$E1069),AuxFolhas!$A:$E,5,FALSE),"")</f>
        <v>2230</v>
      </c>
      <c r="P1069">
        <f>IFERROR(VLOOKUP(CONCATENATE($C1069,$D1069,P$1,$E1069),AuxFolhas!$A:$E,5,FALSE),"")</f>
        <v>2230</v>
      </c>
      <c r="Q1069">
        <f>IFERROR(VLOOKUP(CONCATENATE($C1069,$D1069,Q$1,$E1069),AuxFolhas!$A:$E,5,FALSE),"")</f>
        <v>2230</v>
      </c>
      <c r="R1069">
        <f>IFERROR(VLOOKUP(CONCATENATE($C1069,$D1069,R$1,$E1069),AuxFolhas!$A:$E,5,FALSE),"")</f>
        <v>2230</v>
      </c>
      <c r="S1069">
        <f>IFERROR(VLOOKUP(CONCATENATE($C1069,$D1069,S$1,$E1069),AuxFolhas!$A:$E,5,FALSE),"")</f>
        <v>2230</v>
      </c>
      <c r="T1069">
        <f>IFERROR(VLOOKUP(CONCATENATE($C1069,$D1069,T$1,$E1069),AuxFolhas!$A:$E,5,FALSE),"")</f>
        <v>2230</v>
      </c>
      <c r="U1069">
        <f t="shared" si="70"/>
        <v>1</v>
      </c>
    </row>
    <row r="1070" spans="1:21" hidden="1">
      <c r="A1070" t="str">
        <f t="shared" si="71"/>
        <v>38.1-24</v>
      </c>
      <c r="B1070">
        <f t="shared" si="72"/>
        <v>24</v>
      </c>
      <c r="C1070">
        <v>38</v>
      </c>
      <c r="D1070" t="s">
        <v>2526</v>
      </c>
      <c r="E1070" t="s">
        <v>1114</v>
      </c>
      <c r="F1070" t="s">
        <v>1163</v>
      </c>
      <c r="H1070">
        <f t="shared" si="69"/>
        <v>22300</v>
      </c>
      <c r="I1070" t="str">
        <f>IFERROR(VLOOKUP(CONCATENATE($C1070,$D1070,I$1,$E1070),AuxFolhas!$A:$E,5,FALSE),"")</f>
        <v/>
      </c>
      <c r="J1070" t="str">
        <f>IFERROR(VLOOKUP(CONCATENATE($C1070,$D1070,J$1,$E1070),AuxFolhas!$A:$E,5,FALSE),"")</f>
        <v/>
      </c>
      <c r="K1070">
        <f>IFERROR(VLOOKUP(CONCATENATE($C1070,$D1070,K$1,$E1070),AuxFolhas!$A:$E,5,FALSE),"")</f>
        <v>2230</v>
      </c>
      <c r="L1070">
        <f>IFERROR(VLOOKUP(CONCATENATE($C1070,$D1070,L$1,$E1070),AuxFolhas!$A:$E,5,FALSE),"")</f>
        <v>2230</v>
      </c>
      <c r="M1070">
        <f>IFERROR(VLOOKUP(CONCATENATE($C1070,$D1070,M$1,$E1070),AuxFolhas!$A:$E,5,FALSE),"")</f>
        <v>2230</v>
      </c>
      <c r="N1070">
        <f>IFERROR(VLOOKUP(CONCATENATE($C1070,$D1070,N$1,$E1070),AuxFolhas!$A:$E,5,FALSE),"")</f>
        <v>2230</v>
      </c>
      <c r="O1070">
        <f>IFERROR(VLOOKUP(CONCATENATE($C1070,$D1070,O$1,$E1070),AuxFolhas!$A:$E,5,FALSE),"")</f>
        <v>2230</v>
      </c>
      <c r="P1070">
        <f>IFERROR(VLOOKUP(CONCATENATE($C1070,$D1070,P$1,$E1070),AuxFolhas!$A:$E,5,FALSE),"")</f>
        <v>2230</v>
      </c>
      <c r="Q1070">
        <f>IFERROR(VLOOKUP(CONCATENATE($C1070,$D1070,Q$1,$E1070),AuxFolhas!$A:$E,5,FALSE),"")</f>
        <v>2230</v>
      </c>
      <c r="R1070">
        <f>IFERROR(VLOOKUP(CONCATENATE($C1070,$D1070,R$1,$E1070),AuxFolhas!$A:$E,5,FALSE),"")</f>
        <v>2230</v>
      </c>
      <c r="S1070">
        <f>IFERROR(VLOOKUP(CONCATENATE($C1070,$D1070,S$1,$E1070),AuxFolhas!$A:$E,5,FALSE),"")</f>
        <v>2230</v>
      </c>
      <c r="T1070">
        <f>IFERROR(VLOOKUP(CONCATENATE($C1070,$D1070,T$1,$E1070),AuxFolhas!$A:$E,5,FALSE),"")</f>
        <v>2230</v>
      </c>
      <c r="U1070">
        <f t="shared" si="70"/>
        <v>1</v>
      </c>
    </row>
    <row r="1071" spans="1:21" hidden="1">
      <c r="A1071" t="str">
        <f t="shared" si="71"/>
        <v>38.1-25</v>
      </c>
      <c r="B1071">
        <f t="shared" si="72"/>
        <v>25</v>
      </c>
      <c r="C1071">
        <v>38</v>
      </c>
      <c r="D1071" t="s">
        <v>2786</v>
      </c>
      <c r="E1071" t="s">
        <v>1114</v>
      </c>
      <c r="F1071" t="s">
        <v>1163</v>
      </c>
      <c r="H1071">
        <f t="shared" si="69"/>
        <v>13380</v>
      </c>
      <c r="I1071" t="str">
        <f>IFERROR(VLOOKUP(CONCATENATE($C1071,$D1071,I$1,$E1071),AuxFolhas!$A:$E,5,FALSE),"")</f>
        <v/>
      </c>
      <c r="J1071" t="str">
        <f>IFERROR(VLOOKUP(CONCATENATE($C1071,$D1071,J$1,$E1071),AuxFolhas!$A:$E,5,FALSE),"")</f>
        <v/>
      </c>
      <c r="K1071" t="str">
        <f>IFERROR(VLOOKUP(CONCATENATE($C1071,$D1071,K$1,$E1071),AuxFolhas!$A:$E,5,FALSE),"")</f>
        <v/>
      </c>
      <c r="L1071" t="str">
        <f>IFERROR(VLOOKUP(CONCATENATE($C1071,$D1071,L$1,$E1071),AuxFolhas!$A:$E,5,FALSE),"")</f>
        <v/>
      </c>
      <c r="M1071" t="str">
        <f>IFERROR(VLOOKUP(CONCATENATE($C1071,$D1071,M$1,$E1071),AuxFolhas!$A:$E,5,FALSE),"")</f>
        <v/>
      </c>
      <c r="N1071" t="str">
        <f>IFERROR(VLOOKUP(CONCATENATE($C1071,$D1071,N$1,$E1071),AuxFolhas!$A:$E,5,FALSE),"")</f>
        <v/>
      </c>
      <c r="O1071">
        <f>IFERROR(VLOOKUP(CONCATENATE($C1071,$D1071,O$1,$E1071),AuxFolhas!$A:$E,5,FALSE),"")</f>
        <v>2230</v>
      </c>
      <c r="P1071">
        <f>IFERROR(VLOOKUP(CONCATENATE($C1071,$D1071,P$1,$E1071),AuxFolhas!$A:$E,5,FALSE),"")</f>
        <v>2230</v>
      </c>
      <c r="Q1071">
        <f>IFERROR(VLOOKUP(CONCATENATE($C1071,$D1071,Q$1,$E1071),AuxFolhas!$A:$E,5,FALSE),"")</f>
        <v>2230</v>
      </c>
      <c r="R1071">
        <f>IFERROR(VLOOKUP(CONCATENATE($C1071,$D1071,R$1,$E1071),AuxFolhas!$A:$E,5,FALSE),"")</f>
        <v>2230</v>
      </c>
      <c r="S1071">
        <f>IFERROR(VLOOKUP(CONCATENATE($C1071,$D1071,S$1,$E1071),AuxFolhas!$A:$E,5,FALSE),"")</f>
        <v>2230</v>
      </c>
      <c r="T1071">
        <f>IFERROR(VLOOKUP(CONCATENATE($C1071,$D1071,T$1,$E1071),AuxFolhas!$A:$E,5,FALSE),"")</f>
        <v>2230</v>
      </c>
      <c r="U1071">
        <f t="shared" si="70"/>
        <v>1</v>
      </c>
    </row>
    <row r="1072" spans="1:21" hidden="1">
      <c r="A1072" t="str">
        <f t="shared" si="71"/>
        <v>38.1-26</v>
      </c>
      <c r="B1072">
        <f t="shared" si="72"/>
        <v>26</v>
      </c>
      <c r="C1072">
        <v>38</v>
      </c>
      <c r="D1072" t="s">
        <v>1795</v>
      </c>
      <c r="E1072" t="s">
        <v>1114</v>
      </c>
      <c r="F1072" t="s">
        <v>1163</v>
      </c>
      <c r="H1072">
        <f t="shared" si="69"/>
        <v>17840</v>
      </c>
      <c r="I1072">
        <f>IFERROR(VLOOKUP(CONCATENATE($C1072,$D1072,I$1,$E1072),AuxFolhas!$A:$E,5,FALSE),"")</f>
        <v>2230</v>
      </c>
      <c r="J1072">
        <f>IFERROR(VLOOKUP(CONCATENATE($C1072,$D1072,J$1,$E1072),AuxFolhas!$A:$E,5,FALSE),"")</f>
        <v>2230</v>
      </c>
      <c r="K1072">
        <f>IFERROR(VLOOKUP(CONCATENATE($C1072,$D1072,K$1,$E1072),AuxFolhas!$A:$E,5,FALSE),"")</f>
        <v>2230</v>
      </c>
      <c r="L1072">
        <f>IFERROR(VLOOKUP(CONCATENATE($C1072,$D1072,L$1,$E1072),AuxFolhas!$A:$E,5,FALSE),"")</f>
        <v>2230</v>
      </c>
      <c r="M1072">
        <f>IFERROR(VLOOKUP(CONCATENATE($C1072,$D1072,M$1,$E1072),AuxFolhas!$A:$E,5,FALSE),"")</f>
        <v>2230</v>
      </c>
      <c r="N1072">
        <f>IFERROR(VLOOKUP(CONCATENATE($C1072,$D1072,N$1,$E1072),AuxFolhas!$A:$E,5,FALSE),"")</f>
        <v>2230</v>
      </c>
      <c r="O1072">
        <f>IFERROR(VLOOKUP(CONCATENATE($C1072,$D1072,O$1,$E1072),AuxFolhas!$A:$E,5,FALSE),"")</f>
        <v>2230</v>
      </c>
      <c r="P1072">
        <f>IFERROR(VLOOKUP(CONCATENATE($C1072,$D1072,P$1,$E1072),AuxFolhas!$A:$E,5,FALSE),"")</f>
        <v>2230</v>
      </c>
      <c r="Q1072" t="str">
        <f>IFERROR(VLOOKUP(CONCATENATE($C1072,$D1072,Q$1,$E1072),AuxFolhas!$A:$E,5,FALSE),"")</f>
        <v/>
      </c>
      <c r="R1072" t="str">
        <f>IFERROR(VLOOKUP(CONCATENATE($C1072,$D1072,R$1,$E1072),AuxFolhas!$A:$E,5,FALSE),"")</f>
        <v/>
      </c>
      <c r="S1072" t="str">
        <f>IFERROR(VLOOKUP(CONCATENATE($C1072,$D1072,S$1,$E1072),AuxFolhas!$A:$E,5,FALSE),"")</f>
        <v/>
      </c>
      <c r="T1072" t="str">
        <f>IFERROR(VLOOKUP(CONCATENATE($C1072,$D1072,T$1,$E1072),AuxFolhas!$A:$E,5,FALSE),"")</f>
        <v/>
      </c>
      <c r="U1072">
        <f t="shared" si="70"/>
        <v>2</v>
      </c>
    </row>
    <row r="1073" spans="1:21" hidden="1">
      <c r="A1073" t="str">
        <f t="shared" si="71"/>
        <v>38.1-27</v>
      </c>
      <c r="B1073">
        <f t="shared" si="72"/>
        <v>27</v>
      </c>
      <c r="C1073">
        <v>38</v>
      </c>
      <c r="D1073" t="s">
        <v>3436</v>
      </c>
      <c r="E1073" t="s">
        <v>1114</v>
      </c>
      <c r="F1073" t="s">
        <v>1163</v>
      </c>
      <c r="H1073">
        <f t="shared" si="69"/>
        <v>6690</v>
      </c>
      <c r="I1073" t="str">
        <f>IFERROR(VLOOKUP(CONCATENATE($C1073,$D1073,I$1,$E1073),AuxFolhas!$A:$E,5,FALSE),"")</f>
        <v/>
      </c>
      <c r="J1073" t="str">
        <f>IFERROR(VLOOKUP(CONCATENATE($C1073,$D1073,J$1,$E1073),AuxFolhas!$A:$E,5,FALSE),"")</f>
        <v/>
      </c>
      <c r="K1073" t="str">
        <f>IFERROR(VLOOKUP(CONCATENATE($C1073,$D1073,K$1,$E1073),AuxFolhas!$A:$E,5,FALSE),"")</f>
        <v/>
      </c>
      <c r="L1073" t="str">
        <f>IFERROR(VLOOKUP(CONCATENATE($C1073,$D1073,L$1,$E1073),AuxFolhas!$A:$E,5,FALSE),"")</f>
        <v/>
      </c>
      <c r="M1073" t="str">
        <f>IFERROR(VLOOKUP(CONCATENATE($C1073,$D1073,M$1,$E1073),AuxFolhas!$A:$E,5,FALSE),"")</f>
        <v/>
      </c>
      <c r="N1073" t="str">
        <f>IFERROR(VLOOKUP(CONCATENATE($C1073,$D1073,N$1,$E1073),AuxFolhas!$A:$E,5,FALSE),"")</f>
        <v/>
      </c>
      <c r="O1073" t="str">
        <f>IFERROR(VLOOKUP(CONCATENATE($C1073,$D1073,O$1,$E1073),AuxFolhas!$A:$E,5,FALSE),"")</f>
        <v/>
      </c>
      <c r="P1073" t="str">
        <f>IFERROR(VLOOKUP(CONCATENATE($C1073,$D1073,P$1,$E1073),AuxFolhas!$A:$E,5,FALSE),"")</f>
        <v/>
      </c>
      <c r="Q1073" t="str">
        <f>IFERROR(VLOOKUP(CONCATENATE($C1073,$D1073,Q$1,$E1073),AuxFolhas!$A:$E,5,FALSE),"")</f>
        <v/>
      </c>
      <c r="R1073">
        <f>IFERROR(VLOOKUP(CONCATENATE($C1073,$D1073,R$1,$E1073),AuxFolhas!$A:$E,5,FALSE),"")</f>
        <v>2230</v>
      </c>
      <c r="S1073">
        <f>IFERROR(VLOOKUP(CONCATENATE($C1073,$D1073,S$1,$E1073),AuxFolhas!$A:$E,5,FALSE),"")</f>
        <v>2230</v>
      </c>
      <c r="T1073">
        <f>IFERROR(VLOOKUP(CONCATENATE($C1073,$D1073,T$1,$E1073),AuxFolhas!$A:$E,5,FALSE),"")</f>
        <v>2230</v>
      </c>
      <c r="U1073">
        <f t="shared" si="70"/>
        <v>1</v>
      </c>
    </row>
    <row r="1074" spans="1:21" hidden="1">
      <c r="A1074" t="str">
        <f t="shared" si="71"/>
        <v>38.1-28</v>
      </c>
      <c r="B1074">
        <f t="shared" si="72"/>
        <v>28</v>
      </c>
      <c r="C1074">
        <v>38</v>
      </c>
      <c r="D1074" t="s">
        <v>1797</v>
      </c>
      <c r="E1074" t="s">
        <v>1114</v>
      </c>
      <c r="F1074" t="s">
        <v>1163</v>
      </c>
      <c r="H1074">
        <f t="shared" si="69"/>
        <v>26760</v>
      </c>
      <c r="I1074">
        <f>IFERROR(VLOOKUP(CONCATENATE($C1074,$D1074,I$1,$E1074),AuxFolhas!$A:$E,5,FALSE),"")</f>
        <v>2230</v>
      </c>
      <c r="J1074">
        <f>IFERROR(VLOOKUP(CONCATENATE($C1074,$D1074,J$1,$E1074),AuxFolhas!$A:$E,5,FALSE),"")</f>
        <v>2230</v>
      </c>
      <c r="K1074">
        <f>IFERROR(VLOOKUP(CONCATENATE($C1074,$D1074,K$1,$E1074),AuxFolhas!$A:$E,5,FALSE),"")</f>
        <v>2230</v>
      </c>
      <c r="L1074">
        <f>IFERROR(VLOOKUP(CONCATENATE($C1074,$D1074,L$1,$E1074),AuxFolhas!$A:$E,5,FALSE),"")</f>
        <v>2230</v>
      </c>
      <c r="M1074">
        <f>IFERROR(VLOOKUP(CONCATENATE($C1074,$D1074,M$1,$E1074),AuxFolhas!$A:$E,5,FALSE),"")</f>
        <v>2230</v>
      </c>
      <c r="N1074">
        <f>IFERROR(VLOOKUP(CONCATENATE($C1074,$D1074,N$1,$E1074),AuxFolhas!$A:$E,5,FALSE),"")</f>
        <v>2230</v>
      </c>
      <c r="O1074">
        <f>IFERROR(VLOOKUP(CONCATENATE($C1074,$D1074,O$1,$E1074),AuxFolhas!$A:$E,5,FALSE),"")</f>
        <v>2230</v>
      </c>
      <c r="P1074">
        <f>IFERROR(VLOOKUP(CONCATENATE($C1074,$D1074,P$1,$E1074),AuxFolhas!$A:$E,5,FALSE),"")</f>
        <v>2230</v>
      </c>
      <c r="Q1074">
        <f>IFERROR(VLOOKUP(CONCATENATE($C1074,$D1074,Q$1,$E1074),AuxFolhas!$A:$E,5,FALSE),"")</f>
        <v>2230</v>
      </c>
      <c r="R1074">
        <f>IFERROR(VLOOKUP(CONCATENATE($C1074,$D1074,R$1,$E1074),AuxFolhas!$A:$E,5,FALSE),"")</f>
        <v>2230</v>
      </c>
      <c r="S1074">
        <f>IFERROR(VLOOKUP(CONCATENATE($C1074,$D1074,S$1,$E1074),AuxFolhas!$A:$E,5,FALSE),"")</f>
        <v>2230</v>
      </c>
      <c r="T1074">
        <f>IFERROR(VLOOKUP(CONCATENATE($C1074,$D1074,T$1,$E1074),AuxFolhas!$A:$E,5,FALSE),"")</f>
        <v>2230</v>
      </c>
      <c r="U1074">
        <f t="shared" si="70"/>
        <v>1</v>
      </c>
    </row>
    <row r="1075" spans="1:21" hidden="1">
      <c r="A1075" t="str">
        <f t="shared" si="71"/>
        <v>38.1-29</v>
      </c>
      <c r="B1075">
        <f t="shared" si="72"/>
        <v>29</v>
      </c>
      <c r="C1075">
        <v>38</v>
      </c>
      <c r="D1075" t="s">
        <v>2787</v>
      </c>
      <c r="E1075" t="s">
        <v>1114</v>
      </c>
      <c r="F1075" t="s">
        <v>1163</v>
      </c>
      <c r="H1075">
        <f t="shared" si="69"/>
        <v>13380</v>
      </c>
      <c r="I1075" t="str">
        <f>IFERROR(VLOOKUP(CONCATENATE($C1075,$D1075,I$1,$E1075),AuxFolhas!$A:$E,5,FALSE),"")</f>
        <v/>
      </c>
      <c r="J1075" t="str">
        <f>IFERROR(VLOOKUP(CONCATENATE($C1075,$D1075,J$1,$E1075),AuxFolhas!$A:$E,5,FALSE),"")</f>
        <v/>
      </c>
      <c r="K1075" t="str">
        <f>IFERROR(VLOOKUP(CONCATENATE($C1075,$D1075,K$1,$E1075),AuxFolhas!$A:$E,5,FALSE),"")</f>
        <v/>
      </c>
      <c r="L1075" t="str">
        <f>IFERROR(VLOOKUP(CONCATENATE($C1075,$D1075,L$1,$E1075),AuxFolhas!$A:$E,5,FALSE),"")</f>
        <v/>
      </c>
      <c r="M1075" t="str">
        <f>IFERROR(VLOOKUP(CONCATENATE($C1075,$D1075,M$1,$E1075),AuxFolhas!$A:$E,5,FALSE),"")</f>
        <v/>
      </c>
      <c r="N1075" t="str">
        <f>IFERROR(VLOOKUP(CONCATENATE($C1075,$D1075,N$1,$E1075),AuxFolhas!$A:$E,5,FALSE),"")</f>
        <v/>
      </c>
      <c r="O1075">
        <f>IFERROR(VLOOKUP(CONCATENATE($C1075,$D1075,O$1,$E1075),AuxFolhas!$A:$E,5,FALSE),"")</f>
        <v>2230</v>
      </c>
      <c r="P1075">
        <f>IFERROR(VLOOKUP(CONCATENATE($C1075,$D1075,P$1,$E1075),AuxFolhas!$A:$E,5,FALSE),"")</f>
        <v>2230</v>
      </c>
      <c r="Q1075">
        <f>IFERROR(VLOOKUP(CONCATENATE($C1075,$D1075,Q$1,$E1075),AuxFolhas!$A:$E,5,FALSE),"")</f>
        <v>2230</v>
      </c>
      <c r="R1075">
        <f>IFERROR(VLOOKUP(CONCATENATE($C1075,$D1075,R$1,$E1075),AuxFolhas!$A:$E,5,FALSE),"")</f>
        <v>2230</v>
      </c>
      <c r="S1075">
        <f>IFERROR(VLOOKUP(CONCATENATE($C1075,$D1075,S$1,$E1075),AuxFolhas!$A:$E,5,FALSE),"")</f>
        <v>2230</v>
      </c>
      <c r="T1075">
        <f>IFERROR(VLOOKUP(CONCATENATE($C1075,$D1075,T$1,$E1075),AuxFolhas!$A:$E,5,FALSE),"")</f>
        <v>2230</v>
      </c>
      <c r="U1075">
        <f t="shared" si="70"/>
        <v>1</v>
      </c>
    </row>
    <row r="1076" spans="1:21" hidden="1">
      <c r="A1076" t="str">
        <f t="shared" si="71"/>
        <v>38.1-30</v>
      </c>
      <c r="B1076">
        <f t="shared" si="72"/>
        <v>30</v>
      </c>
      <c r="C1076">
        <v>38</v>
      </c>
      <c r="D1076" t="s">
        <v>1781</v>
      </c>
      <c r="E1076" t="s">
        <v>1162</v>
      </c>
      <c r="F1076" t="s">
        <v>1163</v>
      </c>
      <c r="H1076">
        <f t="shared" si="69"/>
        <v>39360</v>
      </c>
      <c r="I1076">
        <f>IFERROR(VLOOKUP(CONCATENATE($C1076,$D1076,I$1,$E1076),AuxFolhas!$A:$E,5,FALSE),"")</f>
        <v>3280</v>
      </c>
      <c r="J1076">
        <f>IFERROR(VLOOKUP(CONCATENATE($C1076,$D1076,J$1,$E1076),AuxFolhas!$A:$E,5,FALSE),"")</f>
        <v>3280</v>
      </c>
      <c r="K1076">
        <f>IFERROR(VLOOKUP(CONCATENATE($C1076,$D1076,K$1,$E1076),AuxFolhas!$A:$E,5,FALSE),"")</f>
        <v>3280</v>
      </c>
      <c r="L1076">
        <f>IFERROR(VLOOKUP(CONCATENATE($C1076,$D1076,L$1,$E1076),AuxFolhas!$A:$E,5,FALSE),"")</f>
        <v>3280</v>
      </c>
      <c r="M1076">
        <f>IFERROR(VLOOKUP(CONCATENATE($C1076,$D1076,M$1,$E1076),AuxFolhas!$A:$E,5,FALSE),"")</f>
        <v>3280</v>
      </c>
      <c r="N1076">
        <f>IFERROR(VLOOKUP(CONCATENATE($C1076,$D1076,N$1,$E1076),AuxFolhas!$A:$E,5,FALSE),"")</f>
        <v>3280</v>
      </c>
      <c r="O1076">
        <f>IFERROR(VLOOKUP(CONCATENATE($C1076,$D1076,O$1,$E1076),AuxFolhas!$A:$E,5,FALSE),"")</f>
        <v>3280</v>
      </c>
      <c r="P1076">
        <f>IFERROR(VLOOKUP(CONCATENATE($C1076,$D1076,P$1,$E1076),AuxFolhas!$A:$E,5,FALSE),"")</f>
        <v>3280</v>
      </c>
      <c r="Q1076">
        <f>IFERROR(VLOOKUP(CONCATENATE($C1076,$D1076,Q$1,$E1076),AuxFolhas!$A:$E,5,FALSE),"")</f>
        <v>3280</v>
      </c>
      <c r="R1076">
        <f>IFERROR(VLOOKUP(CONCATENATE($C1076,$D1076,R$1,$E1076),AuxFolhas!$A:$E,5,FALSE),"")</f>
        <v>3280</v>
      </c>
      <c r="S1076">
        <f>IFERROR(VLOOKUP(CONCATENATE($C1076,$D1076,S$1,$E1076),AuxFolhas!$A:$E,5,FALSE),"")</f>
        <v>3280</v>
      </c>
      <c r="T1076">
        <f>IFERROR(VLOOKUP(CONCATENATE($C1076,$D1076,T$1,$E1076),AuxFolhas!$A:$E,5,FALSE),"")</f>
        <v>3280</v>
      </c>
      <c r="U1076">
        <f t="shared" si="70"/>
        <v>1</v>
      </c>
    </row>
    <row r="1077" spans="1:21" hidden="1">
      <c r="A1077" t="str">
        <f t="shared" si="71"/>
        <v>38.1-31</v>
      </c>
      <c r="B1077">
        <f t="shared" si="72"/>
        <v>31</v>
      </c>
      <c r="C1077">
        <v>38</v>
      </c>
      <c r="D1077" t="s">
        <v>1795</v>
      </c>
      <c r="E1077" t="s">
        <v>1162</v>
      </c>
      <c r="F1077" t="s">
        <v>1163</v>
      </c>
      <c r="H1077">
        <f t="shared" si="69"/>
        <v>9840</v>
      </c>
      <c r="I1077" t="str">
        <f>IFERROR(VLOOKUP(CONCATENATE($C1077,$D1077,I$1,$E1077),AuxFolhas!$A:$E,5,FALSE),"")</f>
        <v/>
      </c>
      <c r="J1077" t="str">
        <f>IFERROR(VLOOKUP(CONCATENATE($C1077,$D1077,J$1,$E1077),AuxFolhas!$A:$E,5,FALSE),"")</f>
        <v/>
      </c>
      <c r="K1077" t="str">
        <f>IFERROR(VLOOKUP(CONCATENATE($C1077,$D1077,K$1,$E1077),AuxFolhas!$A:$E,5,FALSE),"")</f>
        <v/>
      </c>
      <c r="L1077" t="str">
        <f>IFERROR(VLOOKUP(CONCATENATE($C1077,$D1077,L$1,$E1077),AuxFolhas!$A:$E,5,FALSE),"")</f>
        <v/>
      </c>
      <c r="M1077" t="str">
        <f>IFERROR(VLOOKUP(CONCATENATE($C1077,$D1077,M$1,$E1077),AuxFolhas!$A:$E,5,FALSE),"")</f>
        <v/>
      </c>
      <c r="N1077" t="str">
        <f>IFERROR(VLOOKUP(CONCATENATE($C1077,$D1077,N$1,$E1077),AuxFolhas!$A:$E,5,FALSE),"")</f>
        <v/>
      </c>
      <c r="O1077" t="str">
        <f>IFERROR(VLOOKUP(CONCATENATE($C1077,$D1077,O$1,$E1077),AuxFolhas!$A:$E,5,FALSE),"")</f>
        <v/>
      </c>
      <c r="P1077" t="str">
        <f>IFERROR(VLOOKUP(CONCATENATE($C1077,$D1077,P$1,$E1077),AuxFolhas!$A:$E,5,FALSE),"")</f>
        <v/>
      </c>
      <c r="Q1077" t="str">
        <f>IFERROR(VLOOKUP(CONCATENATE($C1077,$D1077,Q$1,$E1077),AuxFolhas!$A:$E,5,FALSE),"")</f>
        <v/>
      </c>
      <c r="R1077">
        <f>IFERROR(VLOOKUP(CONCATENATE($C1077,$D1077,R$1,$E1077),AuxFolhas!$A:$E,5,FALSE),"")</f>
        <v>3280</v>
      </c>
      <c r="S1077">
        <f>IFERROR(VLOOKUP(CONCATENATE($C1077,$D1077,S$1,$E1077),AuxFolhas!$A:$E,5,FALSE),"")</f>
        <v>3280</v>
      </c>
      <c r="T1077">
        <f>IFERROR(VLOOKUP(CONCATENATE($C1077,$D1077,T$1,$E1077),AuxFolhas!$A:$E,5,FALSE),"")</f>
        <v>3280</v>
      </c>
      <c r="U1077">
        <f t="shared" si="70"/>
        <v>2</v>
      </c>
    </row>
    <row r="1078" spans="1:21" hidden="1">
      <c r="A1078" t="str">
        <f t="shared" si="71"/>
        <v>38.1-32</v>
      </c>
      <c r="B1078">
        <f t="shared" si="72"/>
        <v>32</v>
      </c>
      <c r="C1078">
        <v>38</v>
      </c>
      <c r="D1078" t="s">
        <v>1796</v>
      </c>
      <c r="E1078" t="s">
        <v>1162</v>
      </c>
      <c r="F1078" t="s">
        <v>1163</v>
      </c>
      <c r="H1078">
        <f t="shared" si="69"/>
        <v>26240</v>
      </c>
      <c r="I1078">
        <f>IFERROR(VLOOKUP(CONCATENATE($C1078,$D1078,I$1,$E1078),AuxFolhas!$A:$E,5,FALSE),"")</f>
        <v>3280</v>
      </c>
      <c r="J1078">
        <f>IFERROR(VLOOKUP(CONCATENATE($C1078,$D1078,J$1,$E1078),AuxFolhas!$A:$E,5,FALSE),"")</f>
        <v>3280</v>
      </c>
      <c r="K1078">
        <f>IFERROR(VLOOKUP(CONCATENATE($C1078,$D1078,K$1,$E1078),AuxFolhas!$A:$E,5,FALSE),"")</f>
        <v>3280</v>
      </c>
      <c r="L1078">
        <f>IFERROR(VLOOKUP(CONCATENATE($C1078,$D1078,L$1,$E1078),AuxFolhas!$A:$E,5,FALSE),"")</f>
        <v>3280</v>
      </c>
      <c r="M1078">
        <f>IFERROR(VLOOKUP(CONCATENATE($C1078,$D1078,M$1,$E1078),AuxFolhas!$A:$E,5,FALSE),"")</f>
        <v>3280</v>
      </c>
      <c r="N1078">
        <f>IFERROR(VLOOKUP(CONCATENATE($C1078,$D1078,N$1,$E1078),AuxFolhas!$A:$E,5,FALSE),"")</f>
        <v>3280</v>
      </c>
      <c r="O1078">
        <f>IFERROR(VLOOKUP(CONCATENATE($C1078,$D1078,O$1,$E1078),AuxFolhas!$A:$E,5,FALSE),"")</f>
        <v>3280</v>
      </c>
      <c r="P1078">
        <f>IFERROR(VLOOKUP(CONCATENATE($C1078,$D1078,P$1,$E1078),AuxFolhas!$A:$E,5,FALSE),"")</f>
        <v>3280</v>
      </c>
      <c r="Q1078" t="str">
        <f>IFERROR(VLOOKUP(CONCATENATE($C1078,$D1078,Q$1,$E1078),AuxFolhas!$A:$E,5,FALSE),"")</f>
        <v/>
      </c>
      <c r="R1078" t="str">
        <f>IFERROR(VLOOKUP(CONCATENATE($C1078,$D1078,R$1,$E1078),AuxFolhas!$A:$E,5,FALSE),"")</f>
        <v/>
      </c>
      <c r="S1078" t="str">
        <f>IFERROR(VLOOKUP(CONCATENATE($C1078,$D1078,S$1,$E1078),AuxFolhas!$A:$E,5,FALSE),"")</f>
        <v/>
      </c>
      <c r="T1078" t="str">
        <f>IFERROR(VLOOKUP(CONCATENATE($C1078,$D1078,T$1,$E1078),AuxFolhas!$A:$E,5,FALSE),"")</f>
        <v/>
      </c>
      <c r="U1078">
        <f t="shared" si="70"/>
        <v>1</v>
      </c>
    </row>
    <row r="1079" spans="1:21" hidden="1">
      <c r="A1079" t="str">
        <f t="shared" si="71"/>
        <v>38.1-33</v>
      </c>
      <c r="B1079">
        <f t="shared" si="72"/>
        <v>33</v>
      </c>
      <c r="C1079">
        <v>38</v>
      </c>
      <c r="D1079" t="s">
        <v>1782</v>
      </c>
      <c r="E1079" t="s">
        <v>1162</v>
      </c>
      <c r="F1079" t="s">
        <v>1163</v>
      </c>
      <c r="H1079">
        <f t="shared" si="69"/>
        <v>39360</v>
      </c>
      <c r="I1079">
        <f>IFERROR(VLOOKUP(CONCATENATE($C1079,$D1079,I$1,$E1079),AuxFolhas!$A:$E,5,FALSE),"")</f>
        <v>3280</v>
      </c>
      <c r="J1079">
        <f>IFERROR(VLOOKUP(CONCATENATE($C1079,$D1079,J$1,$E1079),AuxFolhas!$A:$E,5,FALSE),"")</f>
        <v>3280</v>
      </c>
      <c r="K1079">
        <f>IFERROR(VLOOKUP(CONCATENATE($C1079,$D1079,K$1,$E1079),AuxFolhas!$A:$E,5,FALSE),"")</f>
        <v>3280</v>
      </c>
      <c r="L1079">
        <f>IFERROR(VLOOKUP(CONCATENATE($C1079,$D1079,L$1,$E1079),AuxFolhas!$A:$E,5,FALSE),"")</f>
        <v>3280</v>
      </c>
      <c r="M1079">
        <f>IFERROR(VLOOKUP(CONCATENATE($C1079,$D1079,M$1,$E1079),AuxFolhas!$A:$E,5,FALSE),"")</f>
        <v>3280</v>
      </c>
      <c r="N1079">
        <f>IFERROR(VLOOKUP(CONCATENATE($C1079,$D1079,N$1,$E1079),AuxFolhas!$A:$E,5,FALSE),"")</f>
        <v>3280</v>
      </c>
      <c r="O1079">
        <f>IFERROR(VLOOKUP(CONCATENATE($C1079,$D1079,O$1,$E1079),AuxFolhas!$A:$E,5,FALSE),"")</f>
        <v>3280</v>
      </c>
      <c r="P1079">
        <f>IFERROR(VLOOKUP(CONCATENATE($C1079,$D1079,P$1,$E1079),AuxFolhas!$A:$E,5,FALSE),"")</f>
        <v>3280</v>
      </c>
      <c r="Q1079">
        <f>IFERROR(VLOOKUP(CONCATENATE($C1079,$D1079,Q$1,$E1079),AuxFolhas!$A:$E,5,FALSE),"")</f>
        <v>3280</v>
      </c>
      <c r="R1079">
        <f>IFERROR(VLOOKUP(CONCATENATE($C1079,$D1079,R$1,$E1079),AuxFolhas!$A:$E,5,FALSE),"")</f>
        <v>3280</v>
      </c>
      <c r="S1079">
        <f>IFERROR(VLOOKUP(CONCATENATE($C1079,$D1079,S$1,$E1079),AuxFolhas!$A:$E,5,FALSE),"")</f>
        <v>3280</v>
      </c>
      <c r="T1079">
        <f>IFERROR(VLOOKUP(CONCATENATE($C1079,$D1079,T$1,$E1079),AuxFolhas!$A:$E,5,FALSE),"")</f>
        <v>3280</v>
      </c>
      <c r="U1079">
        <f t="shared" si="70"/>
        <v>1</v>
      </c>
    </row>
    <row r="1080" spans="1:21" hidden="1">
      <c r="A1080" t="str">
        <f t="shared" si="71"/>
        <v>38.1-34</v>
      </c>
      <c r="B1080">
        <f t="shared" si="72"/>
        <v>34</v>
      </c>
      <c r="C1080">
        <v>38</v>
      </c>
      <c r="D1080" t="s">
        <v>1798</v>
      </c>
      <c r="E1080" t="s">
        <v>1165</v>
      </c>
      <c r="F1080" t="s">
        <v>1163</v>
      </c>
      <c r="H1080">
        <f t="shared" si="69"/>
        <v>61100</v>
      </c>
      <c r="I1080">
        <f>IFERROR(VLOOKUP(CONCATENATE($C1080,$D1080,I$1,$E1080),AuxFolhas!$A:$E,5,FALSE),"")</f>
        <v>6110</v>
      </c>
      <c r="J1080">
        <f>IFERROR(VLOOKUP(CONCATENATE($C1080,$D1080,J$1,$E1080),AuxFolhas!$A:$E,5,FALSE),"")</f>
        <v>6110</v>
      </c>
      <c r="K1080">
        <f>IFERROR(VLOOKUP(CONCATENATE($C1080,$D1080,K$1,$E1080),AuxFolhas!$A:$E,5,FALSE),"")</f>
        <v>6110</v>
      </c>
      <c r="L1080">
        <f>IFERROR(VLOOKUP(CONCATENATE($C1080,$D1080,L$1,$E1080),AuxFolhas!$A:$E,5,FALSE),"")</f>
        <v>6110</v>
      </c>
      <c r="M1080">
        <f>IFERROR(VLOOKUP(CONCATENATE($C1080,$D1080,M$1,$E1080),AuxFolhas!$A:$E,5,FALSE),"")</f>
        <v>6110</v>
      </c>
      <c r="N1080">
        <f>IFERROR(VLOOKUP(CONCATENATE($C1080,$D1080,N$1,$E1080),AuxFolhas!$A:$E,5,FALSE),"")</f>
        <v>6110</v>
      </c>
      <c r="O1080">
        <f>IFERROR(VLOOKUP(CONCATENATE($C1080,$D1080,O$1,$E1080),AuxFolhas!$A:$E,5,FALSE),"")</f>
        <v>6110</v>
      </c>
      <c r="P1080">
        <f>IFERROR(VLOOKUP(CONCATENATE($C1080,$D1080,P$1,$E1080),AuxFolhas!$A:$E,5,FALSE),"")</f>
        <v>6110</v>
      </c>
      <c r="Q1080">
        <f>IFERROR(VLOOKUP(CONCATENATE($C1080,$D1080,Q$1,$E1080),AuxFolhas!$A:$E,5,FALSE),"")</f>
        <v>6110</v>
      </c>
      <c r="R1080">
        <f>IFERROR(VLOOKUP(CONCATENATE($C1080,$D1080,R$1,$E1080),AuxFolhas!$A:$E,5,FALSE),"")</f>
        <v>6110</v>
      </c>
      <c r="S1080" t="str">
        <f>IFERROR(VLOOKUP(CONCATENATE($C1080,$D1080,S$1,$E1080),AuxFolhas!$A:$E,5,FALSE),"")</f>
        <v/>
      </c>
      <c r="T1080" t="str">
        <f>IFERROR(VLOOKUP(CONCATENATE($C1080,$D1080,T$1,$E1080),AuxFolhas!$A:$E,5,FALSE),"")</f>
        <v/>
      </c>
      <c r="U1080">
        <f t="shared" si="70"/>
        <v>1</v>
      </c>
    </row>
    <row r="1081" spans="1:21" hidden="1">
      <c r="A1081" t="str">
        <f t="shared" si="71"/>
        <v>38.1-35</v>
      </c>
      <c r="B1081">
        <f t="shared" si="72"/>
        <v>35</v>
      </c>
      <c r="C1081">
        <v>38</v>
      </c>
      <c r="D1081" t="s">
        <v>1779</v>
      </c>
      <c r="E1081" t="s">
        <v>1117</v>
      </c>
      <c r="F1081" t="s">
        <v>1159</v>
      </c>
      <c r="H1081">
        <f t="shared" si="69"/>
        <v>9840</v>
      </c>
      <c r="I1081">
        <f>IFERROR(VLOOKUP(CONCATENATE($C1081,$D1081,I$1,$E1081),AuxFolhas!$A:$E,5,FALSE),"")</f>
        <v>820</v>
      </c>
      <c r="J1081">
        <f>IFERROR(VLOOKUP(CONCATENATE($C1081,$D1081,J$1,$E1081),AuxFolhas!$A:$E,5,FALSE),"")</f>
        <v>820</v>
      </c>
      <c r="K1081">
        <f>IFERROR(VLOOKUP(CONCATENATE($C1081,$D1081,K$1,$E1081),AuxFolhas!$A:$E,5,FALSE),"")</f>
        <v>820</v>
      </c>
      <c r="L1081">
        <f>IFERROR(VLOOKUP(CONCATENATE($C1081,$D1081,L$1,$E1081),AuxFolhas!$A:$E,5,FALSE),"")</f>
        <v>820</v>
      </c>
      <c r="M1081">
        <f>IFERROR(VLOOKUP(CONCATENATE($C1081,$D1081,M$1,$E1081),AuxFolhas!$A:$E,5,FALSE),"")</f>
        <v>820</v>
      </c>
      <c r="N1081">
        <f>IFERROR(VLOOKUP(CONCATENATE($C1081,$D1081,N$1,$E1081),AuxFolhas!$A:$E,5,FALSE),"")</f>
        <v>820</v>
      </c>
      <c r="O1081">
        <f>IFERROR(VLOOKUP(CONCATENATE($C1081,$D1081,O$1,$E1081),AuxFolhas!$A:$E,5,FALSE),"")</f>
        <v>820</v>
      </c>
      <c r="P1081">
        <f>IFERROR(VLOOKUP(CONCATENATE($C1081,$D1081,P$1,$E1081),AuxFolhas!$A:$E,5,FALSE),"")</f>
        <v>820</v>
      </c>
      <c r="Q1081">
        <f>IFERROR(VLOOKUP(CONCATENATE($C1081,$D1081,Q$1,$E1081),AuxFolhas!$A:$E,5,FALSE),"")</f>
        <v>820</v>
      </c>
      <c r="R1081">
        <f>IFERROR(VLOOKUP(CONCATENATE($C1081,$D1081,R$1,$E1081),AuxFolhas!$A:$E,5,FALSE),"")</f>
        <v>820</v>
      </c>
      <c r="S1081">
        <f>IFERROR(VLOOKUP(CONCATENATE($C1081,$D1081,S$1,$E1081),AuxFolhas!$A:$E,5,FALSE),"")</f>
        <v>820</v>
      </c>
      <c r="T1081">
        <f>IFERROR(VLOOKUP(CONCATENATE($C1081,$D1081,T$1,$E1081),AuxFolhas!$A:$E,5,FALSE),"")</f>
        <v>820</v>
      </c>
      <c r="U1081">
        <f t="shared" si="70"/>
        <v>1</v>
      </c>
    </row>
    <row r="1082" spans="1:21" hidden="1">
      <c r="A1082" t="str">
        <f t="shared" si="71"/>
        <v>38.1-36</v>
      </c>
      <c r="B1082">
        <f t="shared" si="72"/>
        <v>36</v>
      </c>
      <c r="C1082">
        <v>38</v>
      </c>
      <c r="D1082" t="s">
        <v>1799</v>
      </c>
      <c r="E1082" t="s">
        <v>1115</v>
      </c>
      <c r="F1082" t="s">
        <v>1159</v>
      </c>
      <c r="H1082">
        <f t="shared" si="69"/>
        <v>93000</v>
      </c>
      <c r="I1082">
        <f>IFERROR(VLOOKUP(CONCATENATE($C1082,$D1082,I$1,$E1082),AuxFolhas!$A:$E,5,FALSE),"")</f>
        <v>7750</v>
      </c>
      <c r="J1082">
        <f>IFERROR(VLOOKUP(CONCATENATE($C1082,$D1082,J$1,$E1082),AuxFolhas!$A:$E,5,FALSE),"")</f>
        <v>7750</v>
      </c>
      <c r="K1082">
        <f>IFERROR(VLOOKUP(CONCATENATE($C1082,$D1082,K$1,$E1082),AuxFolhas!$A:$E,5,FALSE),"")</f>
        <v>7750</v>
      </c>
      <c r="L1082">
        <f>IFERROR(VLOOKUP(CONCATENATE($C1082,$D1082,L$1,$E1082),AuxFolhas!$A:$E,5,FALSE),"")</f>
        <v>7750</v>
      </c>
      <c r="M1082">
        <f>IFERROR(VLOOKUP(CONCATENATE($C1082,$D1082,M$1,$E1082),AuxFolhas!$A:$E,5,FALSE),"")</f>
        <v>7750</v>
      </c>
      <c r="N1082">
        <f>IFERROR(VLOOKUP(CONCATENATE($C1082,$D1082,N$1,$E1082),AuxFolhas!$A:$E,5,FALSE),"")</f>
        <v>7750</v>
      </c>
      <c r="O1082">
        <f>IFERROR(VLOOKUP(CONCATENATE($C1082,$D1082,O$1,$E1082),AuxFolhas!$A:$E,5,FALSE),"")</f>
        <v>7750</v>
      </c>
      <c r="P1082">
        <f>IFERROR(VLOOKUP(CONCATENATE($C1082,$D1082,P$1,$E1082),AuxFolhas!$A:$E,5,FALSE),"")</f>
        <v>7750</v>
      </c>
      <c r="Q1082">
        <f>IFERROR(VLOOKUP(CONCATENATE($C1082,$D1082,Q$1,$E1082),AuxFolhas!$A:$E,5,FALSE),"")</f>
        <v>7750</v>
      </c>
      <c r="R1082">
        <f>IFERROR(VLOOKUP(CONCATENATE($C1082,$D1082,R$1,$E1082),AuxFolhas!$A:$E,5,FALSE),"")</f>
        <v>7750</v>
      </c>
      <c r="S1082">
        <f>IFERROR(VLOOKUP(CONCATENATE($C1082,$D1082,S$1,$E1082),AuxFolhas!$A:$E,5,FALSE),"")</f>
        <v>7750</v>
      </c>
      <c r="T1082">
        <f>IFERROR(VLOOKUP(CONCATENATE($C1082,$D1082,T$1,$E1082),AuxFolhas!$A:$E,5,FALSE),"")</f>
        <v>7750</v>
      </c>
      <c r="U1082">
        <f t="shared" si="70"/>
        <v>1</v>
      </c>
    </row>
    <row r="1083" spans="1:21">
      <c r="A1083" t="str">
        <f t="shared" si="71"/>
        <v>38.1-37</v>
      </c>
      <c r="B1083">
        <f t="shared" si="72"/>
        <v>37</v>
      </c>
      <c r="C1083">
        <v>38</v>
      </c>
      <c r="D1083" t="s">
        <v>1780</v>
      </c>
      <c r="E1083" t="s">
        <v>1113</v>
      </c>
      <c r="F1083" t="s">
        <v>1159</v>
      </c>
      <c r="H1083">
        <f t="shared" si="69"/>
        <v>33600</v>
      </c>
      <c r="I1083">
        <f>IFERROR(VLOOKUP(CONCATENATE($C1083,$D1083,I$1,$E1083),AuxFolhas!$A:$E,5,FALSE),"")</f>
        <v>2800</v>
      </c>
      <c r="J1083">
        <f>IFERROR(VLOOKUP(CONCATENATE($C1083,$D1083,J$1,$E1083),AuxFolhas!$A:$E,5,FALSE),"")</f>
        <v>2800</v>
      </c>
      <c r="K1083">
        <f>IFERROR(VLOOKUP(CONCATENATE($C1083,$D1083,K$1,$E1083),AuxFolhas!$A:$E,5,FALSE),"")</f>
        <v>2800</v>
      </c>
      <c r="L1083">
        <f>IFERROR(VLOOKUP(CONCATENATE($C1083,$D1083,L$1,$E1083),AuxFolhas!$A:$E,5,FALSE),"")</f>
        <v>2800</v>
      </c>
      <c r="M1083">
        <f>IFERROR(VLOOKUP(CONCATENATE($C1083,$D1083,M$1,$E1083),AuxFolhas!$A:$E,5,FALSE),"")</f>
        <v>2800</v>
      </c>
      <c r="N1083">
        <f>IFERROR(VLOOKUP(CONCATENATE($C1083,$D1083,N$1,$E1083),AuxFolhas!$A:$E,5,FALSE),"")</f>
        <v>2800</v>
      </c>
      <c r="O1083">
        <f>IFERROR(VLOOKUP(CONCATENATE($C1083,$D1083,O$1,$E1083),AuxFolhas!$A:$E,5,FALSE),"")</f>
        <v>2800</v>
      </c>
      <c r="P1083">
        <f>IFERROR(VLOOKUP(CONCATENATE($C1083,$D1083,P$1,$E1083),AuxFolhas!$A:$E,5,FALSE),"")</f>
        <v>2800</v>
      </c>
      <c r="Q1083">
        <f>IFERROR(VLOOKUP(CONCATENATE($C1083,$D1083,Q$1,$E1083),AuxFolhas!$A:$E,5,FALSE),"")</f>
        <v>2800</v>
      </c>
      <c r="R1083">
        <f>IFERROR(VLOOKUP(CONCATENATE($C1083,$D1083,R$1,$E1083),AuxFolhas!$A:$E,5,FALSE),"")</f>
        <v>2800</v>
      </c>
      <c r="S1083">
        <f>IFERROR(VLOOKUP(CONCATENATE($C1083,$D1083,S$1,$E1083),AuxFolhas!$A:$E,5,FALSE),"")</f>
        <v>2800</v>
      </c>
      <c r="T1083">
        <f>IFERROR(VLOOKUP(CONCATENATE($C1083,$D1083,T$1,$E1083),AuxFolhas!$A:$E,5,FALSE),"")</f>
        <v>2800</v>
      </c>
      <c r="U1083">
        <f t="shared" si="70"/>
        <v>1</v>
      </c>
    </row>
    <row r="1084" spans="1:21" hidden="1">
      <c r="A1084" t="str">
        <f t="shared" si="71"/>
        <v>39.1-1</v>
      </c>
      <c r="B1084">
        <f t="shared" si="72"/>
        <v>1</v>
      </c>
      <c r="C1084">
        <v>39</v>
      </c>
      <c r="D1084" t="s">
        <v>2527</v>
      </c>
      <c r="E1084" t="s">
        <v>1112</v>
      </c>
      <c r="F1084" t="s">
        <v>1163</v>
      </c>
      <c r="H1084">
        <f t="shared" si="69"/>
        <v>4800</v>
      </c>
      <c r="I1084" t="str">
        <f>IFERROR(VLOOKUP(CONCATENATE($C1084,$D1084,I$1,$E1084),AuxFolhas!$A:$E,5,FALSE),"")</f>
        <v/>
      </c>
      <c r="J1084" t="str">
        <f>IFERROR(VLOOKUP(CONCATENATE($C1084,$D1084,J$1,$E1084),AuxFolhas!$A:$E,5,FALSE),"")</f>
        <v/>
      </c>
      <c r="K1084" t="str">
        <f>IFERROR(VLOOKUP(CONCATENATE($C1084,$D1084,K$1,$E1084),AuxFolhas!$A:$E,5,FALSE),"")</f>
        <v/>
      </c>
      <c r="L1084" t="str">
        <f>IFERROR(VLOOKUP(CONCATENATE($C1084,$D1084,L$1,$E1084),AuxFolhas!$A:$E,5,FALSE),"")</f>
        <v/>
      </c>
      <c r="M1084">
        <f>IFERROR(VLOOKUP(CONCATENATE($C1084,$D1084,M$1,$E1084),AuxFolhas!$A:$E,5,FALSE),"")</f>
        <v>600</v>
      </c>
      <c r="N1084">
        <f>IFERROR(VLOOKUP(CONCATENATE($C1084,$D1084,N$1,$E1084),AuxFolhas!$A:$E,5,FALSE),"")</f>
        <v>600</v>
      </c>
      <c r="O1084">
        <f>IFERROR(VLOOKUP(CONCATENATE($C1084,$D1084,O$1,$E1084),AuxFolhas!$A:$E,5,FALSE),"")</f>
        <v>600</v>
      </c>
      <c r="P1084">
        <f>IFERROR(VLOOKUP(CONCATENATE($C1084,$D1084,P$1,$E1084),AuxFolhas!$A:$E,5,FALSE),"")</f>
        <v>600</v>
      </c>
      <c r="Q1084">
        <f>IFERROR(VLOOKUP(CONCATENATE($C1084,$D1084,Q$1,$E1084),AuxFolhas!$A:$E,5,FALSE),"")</f>
        <v>600</v>
      </c>
      <c r="R1084">
        <f>IFERROR(VLOOKUP(CONCATENATE($C1084,$D1084,R$1,$E1084),AuxFolhas!$A:$E,5,FALSE),"")</f>
        <v>600</v>
      </c>
      <c r="S1084">
        <f>IFERROR(VLOOKUP(CONCATENATE($C1084,$D1084,S$1,$E1084),AuxFolhas!$A:$E,5,FALSE),"")</f>
        <v>600</v>
      </c>
      <c r="T1084">
        <f>IFERROR(VLOOKUP(CONCATENATE($C1084,$D1084,T$1,$E1084),AuxFolhas!$A:$E,5,FALSE),"")</f>
        <v>600</v>
      </c>
      <c r="U1084">
        <f t="shared" si="70"/>
        <v>1</v>
      </c>
    </row>
    <row r="1085" spans="1:21" hidden="1">
      <c r="A1085" t="str">
        <f t="shared" si="71"/>
        <v>39.1-2</v>
      </c>
      <c r="B1085">
        <f t="shared" si="72"/>
        <v>2</v>
      </c>
      <c r="C1085">
        <v>39</v>
      </c>
      <c r="D1085" t="s">
        <v>2528</v>
      </c>
      <c r="E1085" t="s">
        <v>1112</v>
      </c>
      <c r="F1085" t="s">
        <v>1163</v>
      </c>
      <c r="H1085">
        <f t="shared" si="69"/>
        <v>4800</v>
      </c>
      <c r="I1085" t="str">
        <f>IFERROR(VLOOKUP(CONCATENATE($C1085,$D1085,I$1,$E1085),AuxFolhas!$A:$E,5,FALSE),"")</f>
        <v/>
      </c>
      <c r="J1085" t="str">
        <f>IFERROR(VLOOKUP(CONCATENATE($C1085,$D1085,J$1,$E1085),AuxFolhas!$A:$E,5,FALSE),"")</f>
        <v/>
      </c>
      <c r="K1085" t="str">
        <f>IFERROR(VLOOKUP(CONCATENATE($C1085,$D1085,K$1,$E1085),AuxFolhas!$A:$E,5,FALSE),"")</f>
        <v/>
      </c>
      <c r="L1085" t="str">
        <f>IFERROR(VLOOKUP(CONCATENATE($C1085,$D1085,L$1,$E1085),AuxFolhas!$A:$E,5,FALSE),"")</f>
        <v/>
      </c>
      <c r="M1085">
        <f>IFERROR(VLOOKUP(CONCATENATE($C1085,$D1085,M$1,$E1085),AuxFolhas!$A:$E,5,FALSE),"")</f>
        <v>600</v>
      </c>
      <c r="N1085">
        <f>IFERROR(VLOOKUP(CONCATENATE($C1085,$D1085,N$1,$E1085),AuxFolhas!$A:$E,5,FALSE),"")</f>
        <v>600</v>
      </c>
      <c r="O1085">
        <f>IFERROR(VLOOKUP(CONCATENATE($C1085,$D1085,O$1,$E1085),AuxFolhas!$A:$E,5,FALSE),"")</f>
        <v>600</v>
      </c>
      <c r="P1085">
        <f>IFERROR(VLOOKUP(CONCATENATE($C1085,$D1085,P$1,$E1085),AuxFolhas!$A:$E,5,FALSE),"")</f>
        <v>600</v>
      </c>
      <c r="Q1085">
        <f>IFERROR(VLOOKUP(CONCATENATE($C1085,$D1085,Q$1,$E1085),AuxFolhas!$A:$E,5,FALSE),"")</f>
        <v>600</v>
      </c>
      <c r="R1085">
        <f>IFERROR(VLOOKUP(CONCATENATE($C1085,$D1085,R$1,$E1085),AuxFolhas!$A:$E,5,FALSE),"")</f>
        <v>600</v>
      </c>
      <c r="S1085">
        <f>IFERROR(VLOOKUP(CONCATENATE($C1085,$D1085,S$1,$E1085),AuxFolhas!$A:$E,5,FALSE),"")</f>
        <v>600</v>
      </c>
      <c r="T1085">
        <f>IFERROR(VLOOKUP(CONCATENATE($C1085,$D1085,T$1,$E1085),AuxFolhas!$A:$E,5,FALSE),"")</f>
        <v>600</v>
      </c>
      <c r="U1085">
        <f t="shared" si="70"/>
        <v>1</v>
      </c>
    </row>
    <row r="1086" spans="1:21" hidden="1">
      <c r="A1086" t="str">
        <f t="shared" si="71"/>
        <v>39.1-3</v>
      </c>
      <c r="B1086">
        <f t="shared" si="72"/>
        <v>3</v>
      </c>
      <c r="C1086">
        <v>39</v>
      </c>
      <c r="D1086" t="s">
        <v>1804</v>
      </c>
      <c r="E1086" t="s">
        <v>1112</v>
      </c>
      <c r="F1086" t="s">
        <v>1163</v>
      </c>
      <c r="H1086">
        <f t="shared" si="69"/>
        <v>6000</v>
      </c>
      <c r="I1086">
        <f>IFERROR(VLOOKUP(CONCATENATE($C1086,$D1086,I$1,$E1086),AuxFolhas!$A:$E,5,FALSE),"")</f>
        <v>600</v>
      </c>
      <c r="J1086">
        <f>IFERROR(VLOOKUP(CONCATENATE($C1086,$D1086,J$1,$E1086),AuxFolhas!$A:$E,5,FALSE),"")</f>
        <v>600</v>
      </c>
      <c r="K1086">
        <f>IFERROR(VLOOKUP(CONCATENATE($C1086,$D1086,K$1,$E1086),AuxFolhas!$A:$E,5,FALSE),"")</f>
        <v>600</v>
      </c>
      <c r="L1086">
        <f>IFERROR(VLOOKUP(CONCATENATE($C1086,$D1086,L$1,$E1086),AuxFolhas!$A:$E,5,FALSE),"")</f>
        <v>600</v>
      </c>
      <c r="M1086">
        <f>IFERROR(VLOOKUP(CONCATENATE($C1086,$D1086,M$1,$E1086),AuxFolhas!$A:$E,5,FALSE),"")</f>
        <v>600</v>
      </c>
      <c r="N1086">
        <f>IFERROR(VLOOKUP(CONCATENATE($C1086,$D1086,N$1,$E1086),AuxFolhas!$A:$E,5,FALSE),"")</f>
        <v>600</v>
      </c>
      <c r="O1086">
        <f>IFERROR(VLOOKUP(CONCATENATE($C1086,$D1086,O$1,$E1086),AuxFolhas!$A:$E,5,FALSE),"")</f>
        <v>600</v>
      </c>
      <c r="P1086">
        <f>IFERROR(VLOOKUP(CONCATENATE($C1086,$D1086,P$1,$E1086),AuxFolhas!$A:$E,5,FALSE),"")</f>
        <v>600</v>
      </c>
      <c r="Q1086">
        <f>IFERROR(VLOOKUP(CONCATENATE($C1086,$D1086,Q$1,$E1086),AuxFolhas!$A:$E,5,FALSE),"")</f>
        <v>600</v>
      </c>
      <c r="R1086" t="str">
        <f>IFERROR(VLOOKUP(CONCATENATE($C1086,$D1086,R$1,$E1086),AuxFolhas!$A:$E,5,FALSE),"")</f>
        <v/>
      </c>
      <c r="S1086" t="str">
        <f>IFERROR(VLOOKUP(CONCATENATE($C1086,$D1086,S$1,$E1086),AuxFolhas!$A:$E,5,FALSE),"")</f>
        <v/>
      </c>
      <c r="T1086">
        <f>IFERROR(VLOOKUP(CONCATENATE($C1086,$D1086,T$1,$E1086),AuxFolhas!$A:$E,5,FALSE),"")</f>
        <v>600</v>
      </c>
      <c r="U1086">
        <f t="shared" si="70"/>
        <v>1</v>
      </c>
    </row>
    <row r="1087" spans="1:21" hidden="1">
      <c r="A1087" t="str">
        <f t="shared" si="71"/>
        <v>39.1-4</v>
      </c>
      <c r="B1087">
        <f t="shared" si="72"/>
        <v>4</v>
      </c>
      <c r="C1087">
        <v>39</v>
      </c>
      <c r="D1087" t="s">
        <v>2529</v>
      </c>
      <c r="E1087" t="s">
        <v>1112</v>
      </c>
      <c r="F1087" t="s">
        <v>1163</v>
      </c>
      <c r="H1087">
        <f t="shared" si="69"/>
        <v>4800</v>
      </c>
      <c r="I1087" t="str">
        <f>IFERROR(VLOOKUP(CONCATENATE($C1087,$D1087,I$1,$E1087),AuxFolhas!$A:$E,5,FALSE),"")</f>
        <v/>
      </c>
      <c r="J1087" t="str">
        <f>IFERROR(VLOOKUP(CONCATENATE($C1087,$D1087,J$1,$E1087),AuxFolhas!$A:$E,5,FALSE),"")</f>
        <v/>
      </c>
      <c r="K1087" t="str">
        <f>IFERROR(VLOOKUP(CONCATENATE($C1087,$D1087,K$1,$E1087),AuxFolhas!$A:$E,5,FALSE),"")</f>
        <v/>
      </c>
      <c r="L1087" t="str">
        <f>IFERROR(VLOOKUP(CONCATENATE($C1087,$D1087,L$1,$E1087),AuxFolhas!$A:$E,5,FALSE),"")</f>
        <v/>
      </c>
      <c r="M1087">
        <f>IFERROR(VLOOKUP(CONCATENATE($C1087,$D1087,M$1,$E1087),AuxFolhas!$A:$E,5,FALSE),"")</f>
        <v>600</v>
      </c>
      <c r="N1087">
        <f>IFERROR(VLOOKUP(CONCATENATE($C1087,$D1087,N$1,$E1087),AuxFolhas!$A:$E,5,FALSE),"")</f>
        <v>600</v>
      </c>
      <c r="O1087">
        <f>IFERROR(VLOOKUP(CONCATENATE($C1087,$D1087,O$1,$E1087),AuxFolhas!$A:$E,5,FALSE),"")</f>
        <v>600</v>
      </c>
      <c r="P1087">
        <f>IFERROR(VLOOKUP(CONCATENATE($C1087,$D1087,P$1,$E1087),AuxFolhas!$A:$E,5,FALSE),"")</f>
        <v>600</v>
      </c>
      <c r="Q1087">
        <f>IFERROR(VLOOKUP(CONCATENATE($C1087,$D1087,Q$1,$E1087),AuxFolhas!$A:$E,5,FALSE),"")</f>
        <v>600</v>
      </c>
      <c r="R1087">
        <f>IFERROR(VLOOKUP(CONCATENATE($C1087,$D1087,R$1,$E1087),AuxFolhas!$A:$E,5,FALSE),"")</f>
        <v>600</v>
      </c>
      <c r="S1087">
        <f>IFERROR(VLOOKUP(CONCATENATE($C1087,$D1087,S$1,$E1087),AuxFolhas!$A:$E,5,FALSE),"")</f>
        <v>600</v>
      </c>
      <c r="T1087">
        <f>IFERROR(VLOOKUP(CONCATENATE($C1087,$D1087,T$1,$E1087),AuxFolhas!$A:$E,5,FALSE),"")</f>
        <v>600</v>
      </c>
      <c r="U1087">
        <f t="shared" si="70"/>
        <v>1</v>
      </c>
    </row>
    <row r="1088" spans="1:21" hidden="1">
      <c r="A1088" t="str">
        <f t="shared" si="71"/>
        <v>39.1-5</v>
      </c>
      <c r="B1088">
        <f t="shared" si="72"/>
        <v>5</v>
      </c>
      <c r="C1088">
        <v>39</v>
      </c>
      <c r="D1088" t="s">
        <v>1805</v>
      </c>
      <c r="E1088" t="s">
        <v>1112</v>
      </c>
      <c r="F1088" t="s">
        <v>1163</v>
      </c>
      <c r="H1088">
        <f t="shared" si="69"/>
        <v>7200</v>
      </c>
      <c r="I1088">
        <f>IFERROR(VLOOKUP(CONCATENATE($C1088,$D1088,I$1,$E1088),AuxFolhas!$A:$E,5,FALSE),"")</f>
        <v>600</v>
      </c>
      <c r="J1088">
        <f>IFERROR(VLOOKUP(CONCATENATE($C1088,$D1088,J$1,$E1088),AuxFolhas!$A:$E,5,FALSE),"")</f>
        <v>600</v>
      </c>
      <c r="K1088">
        <f>IFERROR(VLOOKUP(CONCATENATE($C1088,$D1088,K$1,$E1088),AuxFolhas!$A:$E,5,FALSE),"")</f>
        <v>600</v>
      </c>
      <c r="L1088">
        <f>IFERROR(VLOOKUP(CONCATENATE($C1088,$D1088,L$1,$E1088),AuxFolhas!$A:$E,5,FALSE),"")</f>
        <v>600</v>
      </c>
      <c r="M1088">
        <f>IFERROR(VLOOKUP(CONCATENATE($C1088,$D1088,M$1,$E1088),AuxFolhas!$A:$E,5,FALSE),"")</f>
        <v>600</v>
      </c>
      <c r="N1088">
        <f>IFERROR(VLOOKUP(CONCATENATE($C1088,$D1088,N$1,$E1088),AuxFolhas!$A:$E,5,FALSE),"")</f>
        <v>600</v>
      </c>
      <c r="O1088">
        <f>IFERROR(VLOOKUP(CONCATENATE($C1088,$D1088,O$1,$E1088),AuxFolhas!$A:$E,5,FALSE),"")</f>
        <v>600</v>
      </c>
      <c r="P1088">
        <f>IFERROR(VLOOKUP(CONCATENATE($C1088,$D1088,P$1,$E1088),AuxFolhas!$A:$E,5,FALSE),"")</f>
        <v>600</v>
      </c>
      <c r="Q1088">
        <f>IFERROR(VLOOKUP(CONCATENATE($C1088,$D1088,Q$1,$E1088),AuxFolhas!$A:$E,5,FALSE),"")</f>
        <v>600</v>
      </c>
      <c r="R1088">
        <f>IFERROR(VLOOKUP(CONCATENATE($C1088,$D1088,R$1,$E1088),AuxFolhas!$A:$E,5,FALSE),"")</f>
        <v>600</v>
      </c>
      <c r="S1088">
        <f>IFERROR(VLOOKUP(CONCATENATE($C1088,$D1088,S$1,$E1088),AuxFolhas!$A:$E,5,FALSE),"")</f>
        <v>600</v>
      </c>
      <c r="T1088">
        <f>IFERROR(VLOOKUP(CONCATENATE($C1088,$D1088,T$1,$E1088),AuxFolhas!$A:$E,5,FALSE),"")</f>
        <v>600</v>
      </c>
      <c r="U1088">
        <f t="shared" si="70"/>
        <v>1</v>
      </c>
    </row>
    <row r="1089" spans="1:21" hidden="1">
      <c r="A1089" t="str">
        <f t="shared" si="71"/>
        <v>39.1-6</v>
      </c>
      <c r="B1089">
        <f t="shared" si="72"/>
        <v>6</v>
      </c>
      <c r="C1089">
        <v>39</v>
      </c>
      <c r="D1089" t="s">
        <v>1806</v>
      </c>
      <c r="E1089" t="s">
        <v>1112</v>
      </c>
      <c r="F1089" t="s">
        <v>1163</v>
      </c>
      <c r="H1089">
        <f t="shared" ref="H1089:H1152" si="73">SUM(I1089:T1089)</f>
        <v>7200</v>
      </c>
      <c r="I1089">
        <f>IFERROR(VLOOKUP(CONCATENATE($C1089,$D1089,I$1,$E1089),AuxFolhas!$A:$E,5,FALSE),"")</f>
        <v>600</v>
      </c>
      <c r="J1089">
        <f>IFERROR(VLOOKUP(CONCATENATE($C1089,$D1089,J$1,$E1089),AuxFolhas!$A:$E,5,FALSE),"")</f>
        <v>600</v>
      </c>
      <c r="K1089">
        <f>IFERROR(VLOOKUP(CONCATENATE($C1089,$D1089,K$1,$E1089),AuxFolhas!$A:$E,5,FALSE),"")</f>
        <v>600</v>
      </c>
      <c r="L1089">
        <f>IFERROR(VLOOKUP(CONCATENATE($C1089,$D1089,L$1,$E1089),AuxFolhas!$A:$E,5,FALSE),"")</f>
        <v>600</v>
      </c>
      <c r="M1089">
        <f>IFERROR(VLOOKUP(CONCATENATE($C1089,$D1089,M$1,$E1089),AuxFolhas!$A:$E,5,FALSE),"")</f>
        <v>600</v>
      </c>
      <c r="N1089">
        <f>IFERROR(VLOOKUP(CONCATENATE($C1089,$D1089,N$1,$E1089),AuxFolhas!$A:$E,5,FALSE),"")</f>
        <v>600</v>
      </c>
      <c r="O1089">
        <f>IFERROR(VLOOKUP(CONCATENATE($C1089,$D1089,O$1,$E1089),AuxFolhas!$A:$E,5,FALSE),"")</f>
        <v>600</v>
      </c>
      <c r="P1089">
        <f>IFERROR(VLOOKUP(CONCATENATE($C1089,$D1089,P$1,$E1089),AuxFolhas!$A:$E,5,FALSE),"")</f>
        <v>600</v>
      </c>
      <c r="Q1089">
        <f>IFERROR(VLOOKUP(CONCATENATE($C1089,$D1089,Q$1,$E1089),AuxFolhas!$A:$E,5,FALSE),"")</f>
        <v>600</v>
      </c>
      <c r="R1089">
        <f>IFERROR(VLOOKUP(CONCATENATE($C1089,$D1089,R$1,$E1089),AuxFolhas!$A:$E,5,FALSE),"")</f>
        <v>600</v>
      </c>
      <c r="S1089">
        <f>IFERROR(VLOOKUP(CONCATENATE($C1089,$D1089,S$1,$E1089),AuxFolhas!$A:$E,5,FALSE),"")</f>
        <v>600</v>
      </c>
      <c r="T1089">
        <f>IFERROR(VLOOKUP(CONCATENATE($C1089,$D1089,T$1,$E1089),AuxFolhas!$A:$E,5,FALSE),"")</f>
        <v>600</v>
      </c>
      <c r="U1089">
        <f t="shared" si="70"/>
        <v>1</v>
      </c>
    </row>
    <row r="1090" spans="1:21" hidden="1">
      <c r="A1090" t="str">
        <f t="shared" si="71"/>
        <v>39.1-7</v>
      </c>
      <c r="B1090">
        <f t="shared" si="72"/>
        <v>7</v>
      </c>
      <c r="C1090">
        <v>39</v>
      </c>
      <c r="D1090" t="s">
        <v>1807</v>
      </c>
      <c r="E1090" t="s">
        <v>1112</v>
      </c>
      <c r="F1090" t="s">
        <v>1163</v>
      </c>
      <c r="H1090">
        <f t="shared" si="73"/>
        <v>1200</v>
      </c>
      <c r="I1090">
        <f>IFERROR(VLOOKUP(CONCATENATE($C1090,$D1090,I$1,$E1090),AuxFolhas!$A:$E,5,FALSE),"")</f>
        <v>600</v>
      </c>
      <c r="J1090">
        <f>IFERROR(VLOOKUP(CONCATENATE($C1090,$D1090,J$1,$E1090),AuxFolhas!$A:$E,5,FALSE),"")</f>
        <v>600</v>
      </c>
      <c r="K1090" t="str">
        <f>IFERROR(VLOOKUP(CONCATENATE($C1090,$D1090,K$1,$E1090),AuxFolhas!$A:$E,5,FALSE),"")</f>
        <v/>
      </c>
      <c r="L1090" t="str">
        <f>IFERROR(VLOOKUP(CONCATENATE($C1090,$D1090,L$1,$E1090),AuxFolhas!$A:$E,5,FALSE),"")</f>
        <v/>
      </c>
      <c r="M1090" t="str">
        <f>IFERROR(VLOOKUP(CONCATENATE($C1090,$D1090,M$1,$E1090),AuxFolhas!$A:$E,5,FALSE),"")</f>
        <v/>
      </c>
      <c r="N1090" t="str">
        <f>IFERROR(VLOOKUP(CONCATENATE($C1090,$D1090,N$1,$E1090),AuxFolhas!$A:$E,5,FALSE),"")</f>
        <v/>
      </c>
      <c r="O1090" t="str">
        <f>IFERROR(VLOOKUP(CONCATENATE($C1090,$D1090,O$1,$E1090),AuxFolhas!$A:$E,5,FALSE),"")</f>
        <v/>
      </c>
      <c r="P1090" t="str">
        <f>IFERROR(VLOOKUP(CONCATENATE($C1090,$D1090,P$1,$E1090),AuxFolhas!$A:$E,5,FALSE),"")</f>
        <v/>
      </c>
      <c r="Q1090" t="str">
        <f>IFERROR(VLOOKUP(CONCATENATE($C1090,$D1090,Q$1,$E1090),AuxFolhas!$A:$E,5,FALSE),"")</f>
        <v/>
      </c>
      <c r="R1090" t="str">
        <f>IFERROR(VLOOKUP(CONCATENATE($C1090,$D1090,R$1,$E1090),AuxFolhas!$A:$E,5,FALSE),"")</f>
        <v/>
      </c>
      <c r="S1090" t="str">
        <f>IFERROR(VLOOKUP(CONCATENATE($C1090,$D1090,S$1,$E1090),AuxFolhas!$A:$E,5,FALSE),"")</f>
        <v/>
      </c>
      <c r="T1090" t="str">
        <f>IFERROR(VLOOKUP(CONCATENATE($C1090,$D1090,T$1,$E1090),AuxFolhas!$A:$E,5,FALSE),"")</f>
        <v/>
      </c>
      <c r="U1090">
        <f t="shared" ref="U1090:U1153" si="74">COUNTIF($D:$D,D1090)</f>
        <v>1</v>
      </c>
    </row>
    <row r="1091" spans="1:21" hidden="1">
      <c r="A1091" t="str">
        <f t="shared" si="71"/>
        <v>39.1-8</v>
      </c>
      <c r="B1091">
        <f t="shared" si="72"/>
        <v>8</v>
      </c>
      <c r="C1091">
        <v>39</v>
      </c>
      <c r="D1091" t="s">
        <v>1808</v>
      </c>
      <c r="E1091" t="s">
        <v>1112</v>
      </c>
      <c r="F1091" t="s">
        <v>1163</v>
      </c>
      <c r="H1091">
        <f t="shared" si="73"/>
        <v>7200</v>
      </c>
      <c r="I1091">
        <f>IFERROR(VLOOKUP(CONCATENATE($C1091,$D1091,I$1,$E1091),AuxFolhas!$A:$E,5,FALSE),"")</f>
        <v>600</v>
      </c>
      <c r="J1091">
        <f>IFERROR(VLOOKUP(CONCATENATE($C1091,$D1091,J$1,$E1091),AuxFolhas!$A:$E,5,FALSE),"")</f>
        <v>600</v>
      </c>
      <c r="K1091">
        <f>IFERROR(VLOOKUP(CONCATENATE($C1091,$D1091,K$1,$E1091),AuxFolhas!$A:$E,5,FALSE),"")</f>
        <v>600</v>
      </c>
      <c r="L1091">
        <f>IFERROR(VLOOKUP(CONCATENATE($C1091,$D1091,L$1,$E1091),AuxFolhas!$A:$E,5,FALSE),"")</f>
        <v>600</v>
      </c>
      <c r="M1091">
        <f>IFERROR(VLOOKUP(CONCATENATE($C1091,$D1091,M$1,$E1091),AuxFolhas!$A:$E,5,FALSE),"")</f>
        <v>600</v>
      </c>
      <c r="N1091">
        <f>IFERROR(VLOOKUP(CONCATENATE($C1091,$D1091,N$1,$E1091),AuxFolhas!$A:$E,5,FALSE),"")</f>
        <v>600</v>
      </c>
      <c r="O1091">
        <f>IFERROR(VLOOKUP(CONCATENATE($C1091,$D1091,O$1,$E1091),AuxFolhas!$A:$E,5,FALSE),"")</f>
        <v>600</v>
      </c>
      <c r="P1091">
        <f>IFERROR(VLOOKUP(CONCATENATE($C1091,$D1091,P$1,$E1091),AuxFolhas!$A:$E,5,FALSE),"")</f>
        <v>600</v>
      </c>
      <c r="Q1091">
        <f>IFERROR(VLOOKUP(CONCATENATE($C1091,$D1091,Q$1,$E1091),AuxFolhas!$A:$E,5,FALSE),"")</f>
        <v>600</v>
      </c>
      <c r="R1091">
        <f>IFERROR(VLOOKUP(CONCATENATE($C1091,$D1091,R$1,$E1091),AuxFolhas!$A:$E,5,FALSE),"")</f>
        <v>600</v>
      </c>
      <c r="S1091">
        <f>IFERROR(VLOOKUP(CONCATENATE($C1091,$D1091,S$1,$E1091),AuxFolhas!$A:$E,5,FALSE),"")</f>
        <v>600</v>
      </c>
      <c r="T1091">
        <f>IFERROR(VLOOKUP(CONCATENATE($C1091,$D1091,T$1,$E1091),AuxFolhas!$A:$E,5,FALSE),"")</f>
        <v>600</v>
      </c>
      <c r="U1091">
        <f t="shared" si="74"/>
        <v>1</v>
      </c>
    </row>
    <row r="1092" spans="1:21" hidden="1">
      <c r="A1092" t="str">
        <f t="shared" si="71"/>
        <v>39.1-9</v>
      </c>
      <c r="B1092">
        <f t="shared" si="72"/>
        <v>9</v>
      </c>
      <c r="C1092">
        <v>39</v>
      </c>
      <c r="D1092" t="s">
        <v>2530</v>
      </c>
      <c r="E1092" t="s">
        <v>1112</v>
      </c>
      <c r="F1092" t="s">
        <v>1163</v>
      </c>
      <c r="H1092">
        <f t="shared" si="73"/>
        <v>4800</v>
      </c>
      <c r="I1092" t="str">
        <f>IFERROR(VLOOKUP(CONCATENATE($C1092,$D1092,I$1,$E1092),AuxFolhas!$A:$E,5,FALSE),"")</f>
        <v/>
      </c>
      <c r="J1092" t="str">
        <f>IFERROR(VLOOKUP(CONCATENATE($C1092,$D1092,J$1,$E1092),AuxFolhas!$A:$E,5,FALSE),"")</f>
        <v/>
      </c>
      <c r="K1092" t="str">
        <f>IFERROR(VLOOKUP(CONCATENATE($C1092,$D1092,K$1,$E1092),AuxFolhas!$A:$E,5,FALSE),"")</f>
        <v/>
      </c>
      <c r="L1092" t="str">
        <f>IFERROR(VLOOKUP(CONCATENATE($C1092,$D1092,L$1,$E1092),AuxFolhas!$A:$E,5,FALSE),"")</f>
        <v/>
      </c>
      <c r="M1092">
        <f>IFERROR(VLOOKUP(CONCATENATE($C1092,$D1092,M$1,$E1092),AuxFolhas!$A:$E,5,FALSE),"")</f>
        <v>600</v>
      </c>
      <c r="N1092">
        <f>IFERROR(VLOOKUP(CONCATENATE($C1092,$D1092,N$1,$E1092),AuxFolhas!$A:$E,5,FALSE),"")</f>
        <v>600</v>
      </c>
      <c r="O1092">
        <f>IFERROR(VLOOKUP(CONCATENATE($C1092,$D1092,O$1,$E1092),AuxFolhas!$A:$E,5,FALSE),"")</f>
        <v>600</v>
      </c>
      <c r="P1092">
        <f>IFERROR(VLOOKUP(CONCATENATE($C1092,$D1092,P$1,$E1092),AuxFolhas!$A:$E,5,FALSE),"")</f>
        <v>600</v>
      </c>
      <c r="Q1092">
        <f>IFERROR(VLOOKUP(CONCATENATE($C1092,$D1092,Q$1,$E1092),AuxFolhas!$A:$E,5,FALSE),"")</f>
        <v>600</v>
      </c>
      <c r="R1092">
        <f>IFERROR(VLOOKUP(CONCATENATE($C1092,$D1092,R$1,$E1092),AuxFolhas!$A:$E,5,FALSE),"")</f>
        <v>600</v>
      </c>
      <c r="S1092">
        <f>IFERROR(VLOOKUP(CONCATENATE($C1092,$D1092,S$1,$E1092),AuxFolhas!$A:$E,5,FALSE),"")</f>
        <v>600</v>
      </c>
      <c r="T1092">
        <f>IFERROR(VLOOKUP(CONCATENATE($C1092,$D1092,T$1,$E1092),AuxFolhas!$A:$E,5,FALSE),"")</f>
        <v>600</v>
      </c>
      <c r="U1092">
        <f t="shared" si="74"/>
        <v>1</v>
      </c>
    </row>
    <row r="1093" spans="1:21" hidden="1">
      <c r="A1093" t="str">
        <f t="shared" si="71"/>
        <v>39.1-10</v>
      </c>
      <c r="B1093">
        <f t="shared" si="72"/>
        <v>10</v>
      </c>
      <c r="C1093">
        <v>39</v>
      </c>
      <c r="D1093" t="s">
        <v>1809</v>
      </c>
      <c r="E1093" t="s">
        <v>1112</v>
      </c>
      <c r="F1093" t="s">
        <v>1163</v>
      </c>
      <c r="H1093">
        <f t="shared" si="73"/>
        <v>1200</v>
      </c>
      <c r="I1093">
        <f>IFERROR(VLOOKUP(CONCATENATE($C1093,$D1093,I$1,$E1093),AuxFolhas!$A:$E,5,FALSE),"")</f>
        <v>600</v>
      </c>
      <c r="J1093">
        <f>IFERROR(VLOOKUP(CONCATENATE($C1093,$D1093,J$1,$E1093),AuxFolhas!$A:$E,5,FALSE),"")</f>
        <v>600</v>
      </c>
      <c r="K1093" t="str">
        <f>IFERROR(VLOOKUP(CONCATENATE($C1093,$D1093,K$1,$E1093),AuxFolhas!$A:$E,5,FALSE),"")</f>
        <v/>
      </c>
      <c r="L1093" t="str">
        <f>IFERROR(VLOOKUP(CONCATENATE($C1093,$D1093,L$1,$E1093),AuxFolhas!$A:$E,5,FALSE),"")</f>
        <v/>
      </c>
      <c r="M1093" t="str">
        <f>IFERROR(VLOOKUP(CONCATENATE($C1093,$D1093,M$1,$E1093),AuxFolhas!$A:$E,5,FALSE),"")</f>
        <v/>
      </c>
      <c r="N1093" t="str">
        <f>IFERROR(VLOOKUP(CONCATENATE($C1093,$D1093,N$1,$E1093),AuxFolhas!$A:$E,5,FALSE),"")</f>
        <v/>
      </c>
      <c r="O1093" t="str">
        <f>IFERROR(VLOOKUP(CONCATENATE($C1093,$D1093,O$1,$E1093),AuxFolhas!$A:$E,5,FALSE),"")</f>
        <v/>
      </c>
      <c r="P1093" t="str">
        <f>IFERROR(VLOOKUP(CONCATENATE($C1093,$D1093,P$1,$E1093),AuxFolhas!$A:$E,5,FALSE),"")</f>
        <v/>
      </c>
      <c r="Q1093" t="str">
        <f>IFERROR(VLOOKUP(CONCATENATE($C1093,$D1093,Q$1,$E1093),AuxFolhas!$A:$E,5,FALSE),"")</f>
        <v/>
      </c>
      <c r="R1093" t="str">
        <f>IFERROR(VLOOKUP(CONCATENATE($C1093,$D1093,R$1,$E1093),AuxFolhas!$A:$E,5,FALSE),"")</f>
        <v/>
      </c>
      <c r="S1093" t="str">
        <f>IFERROR(VLOOKUP(CONCATENATE($C1093,$D1093,S$1,$E1093),AuxFolhas!$A:$E,5,FALSE),"")</f>
        <v/>
      </c>
      <c r="T1093" t="str">
        <f>IFERROR(VLOOKUP(CONCATENATE($C1093,$D1093,T$1,$E1093),AuxFolhas!$A:$E,5,FALSE),"")</f>
        <v/>
      </c>
      <c r="U1093">
        <f t="shared" si="74"/>
        <v>1</v>
      </c>
    </row>
    <row r="1094" spans="1:21" hidden="1">
      <c r="A1094" t="str">
        <f t="shared" si="71"/>
        <v>39.1-11</v>
      </c>
      <c r="B1094">
        <f t="shared" si="72"/>
        <v>11</v>
      </c>
      <c r="C1094">
        <v>39</v>
      </c>
      <c r="D1094" t="s">
        <v>1810</v>
      </c>
      <c r="E1094" t="s">
        <v>1112</v>
      </c>
      <c r="F1094" t="s">
        <v>1163</v>
      </c>
      <c r="H1094">
        <f t="shared" si="73"/>
        <v>1200</v>
      </c>
      <c r="I1094">
        <f>IFERROR(VLOOKUP(CONCATENATE($C1094,$D1094,I$1,$E1094),AuxFolhas!$A:$E,5,FALSE),"")</f>
        <v>600</v>
      </c>
      <c r="J1094">
        <f>IFERROR(VLOOKUP(CONCATENATE($C1094,$D1094,J$1,$E1094),AuxFolhas!$A:$E,5,FALSE),"")</f>
        <v>600</v>
      </c>
      <c r="K1094" t="str">
        <f>IFERROR(VLOOKUP(CONCATENATE($C1094,$D1094,K$1,$E1094),AuxFolhas!$A:$E,5,FALSE),"")</f>
        <v/>
      </c>
      <c r="L1094" t="str">
        <f>IFERROR(VLOOKUP(CONCATENATE($C1094,$D1094,L$1,$E1094),AuxFolhas!$A:$E,5,FALSE),"")</f>
        <v/>
      </c>
      <c r="M1094" t="str">
        <f>IFERROR(VLOOKUP(CONCATENATE($C1094,$D1094,M$1,$E1094),AuxFolhas!$A:$E,5,FALSE),"")</f>
        <v/>
      </c>
      <c r="N1094" t="str">
        <f>IFERROR(VLOOKUP(CONCATENATE($C1094,$D1094,N$1,$E1094),AuxFolhas!$A:$E,5,FALSE),"")</f>
        <v/>
      </c>
      <c r="O1094" t="str">
        <f>IFERROR(VLOOKUP(CONCATENATE($C1094,$D1094,O$1,$E1094),AuxFolhas!$A:$E,5,FALSE),"")</f>
        <v/>
      </c>
      <c r="P1094" t="str">
        <f>IFERROR(VLOOKUP(CONCATENATE($C1094,$D1094,P$1,$E1094),AuxFolhas!$A:$E,5,FALSE),"")</f>
        <v/>
      </c>
      <c r="Q1094" t="str">
        <f>IFERROR(VLOOKUP(CONCATENATE($C1094,$D1094,Q$1,$E1094),AuxFolhas!$A:$E,5,FALSE),"")</f>
        <v/>
      </c>
      <c r="R1094" t="str">
        <f>IFERROR(VLOOKUP(CONCATENATE($C1094,$D1094,R$1,$E1094),AuxFolhas!$A:$E,5,FALSE),"")</f>
        <v/>
      </c>
      <c r="S1094" t="str">
        <f>IFERROR(VLOOKUP(CONCATENATE($C1094,$D1094,S$1,$E1094),AuxFolhas!$A:$E,5,FALSE),"")</f>
        <v/>
      </c>
      <c r="T1094" t="str">
        <f>IFERROR(VLOOKUP(CONCATENATE($C1094,$D1094,T$1,$E1094),AuxFolhas!$A:$E,5,FALSE),"")</f>
        <v/>
      </c>
      <c r="U1094">
        <f t="shared" si="74"/>
        <v>1</v>
      </c>
    </row>
    <row r="1095" spans="1:21" hidden="1">
      <c r="A1095" t="str">
        <f t="shared" si="71"/>
        <v>39.1-12</v>
      </c>
      <c r="B1095">
        <f t="shared" si="72"/>
        <v>12</v>
      </c>
      <c r="C1095">
        <v>39</v>
      </c>
      <c r="D1095" t="s">
        <v>2531</v>
      </c>
      <c r="E1095" t="s">
        <v>1112</v>
      </c>
      <c r="F1095" t="s">
        <v>1163</v>
      </c>
      <c r="H1095">
        <f t="shared" si="73"/>
        <v>4800</v>
      </c>
      <c r="I1095" t="str">
        <f>IFERROR(VLOOKUP(CONCATENATE($C1095,$D1095,I$1,$E1095),AuxFolhas!$A:$E,5,FALSE),"")</f>
        <v/>
      </c>
      <c r="J1095" t="str">
        <f>IFERROR(VLOOKUP(CONCATENATE($C1095,$D1095,J$1,$E1095),AuxFolhas!$A:$E,5,FALSE),"")</f>
        <v/>
      </c>
      <c r="K1095" t="str">
        <f>IFERROR(VLOOKUP(CONCATENATE($C1095,$D1095,K$1,$E1095),AuxFolhas!$A:$E,5,FALSE),"")</f>
        <v/>
      </c>
      <c r="L1095" t="str">
        <f>IFERROR(VLOOKUP(CONCATENATE($C1095,$D1095,L$1,$E1095),AuxFolhas!$A:$E,5,FALSE),"")</f>
        <v/>
      </c>
      <c r="M1095">
        <f>IFERROR(VLOOKUP(CONCATENATE($C1095,$D1095,M$1,$E1095),AuxFolhas!$A:$E,5,FALSE),"")</f>
        <v>600</v>
      </c>
      <c r="N1095">
        <f>IFERROR(VLOOKUP(CONCATENATE($C1095,$D1095,N$1,$E1095),AuxFolhas!$A:$E,5,FALSE),"")</f>
        <v>600</v>
      </c>
      <c r="O1095">
        <f>IFERROR(VLOOKUP(CONCATENATE($C1095,$D1095,O$1,$E1095),AuxFolhas!$A:$E,5,FALSE),"")</f>
        <v>600</v>
      </c>
      <c r="P1095">
        <f>IFERROR(VLOOKUP(CONCATENATE($C1095,$D1095,P$1,$E1095),AuxFolhas!$A:$E,5,FALSE),"")</f>
        <v>600</v>
      </c>
      <c r="Q1095">
        <f>IFERROR(VLOOKUP(CONCATENATE($C1095,$D1095,Q$1,$E1095),AuxFolhas!$A:$E,5,FALSE),"")</f>
        <v>600</v>
      </c>
      <c r="R1095">
        <f>IFERROR(VLOOKUP(CONCATENATE($C1095,$D1095,R$1,$E1095),AuxFolhas!$A:$E,5,FALSE),"")</f>
        <v>600</v>
      </c>
      <c r="S1095">
        <f>IFERROR(VLOOKUP(CONCATENATE($C1095,$D1095,S$1,$E1095),AuxFolhas!$A:$E,5,FALSE),"")</f>
        <v>600</v>
      </c>
      <c r="T1095">
        <f>IFERROR(VLOOKUP(CONCATENATE($C1095,$D1095,T$1,$E1095),AuxFolhas!$A:$E,5,FALSE),"")</f>
        <v>600</v>
      </c>
      <c r="U1095">
        <f t="shared" si="74"/>
        <v>1</v>
      </c>
    </row>
    <row r="1096" spans="1:21" hidden="1">
      <c r="A1096" t="str">
        <f t="shared" si="71"/>
        <v>39.1-13</v>
      </c>
      <c r="B1096">
        <f t="shared" si="72"/>
        <v>13</v>
      </c>
      <c r="C1096">
        <v>39</v>
      </c>
      <c r="D1096" t="s">
        <v>1811</v>
      </c>
      <c r="E1096" t="s">
        <v>1112</v>
      </c>
      <c r="F1096" t="s">
        <v>1163</v>
      </c>
      <c r="H1096">
        <f t="shared" si="73"/>
        <v>7200</v>
      </c>
      <c r="I1096">
        <f>IFERROR(VLOOKUP(CONCATENATE($C1096,$D1096,I$1,$E1096),AuxFolhas!$A:$E,5,FALSE),"")</f>
        <v>600</v>
      </c>
      <c r="J1096">
        <f>IFERROR(VLOOKUP(CONCATENATE($C1096,$D1096,J$1,$E1096),AuxFolhas!$A:$E,5,FALSE),"")</f>
        <v>600</v>
      </c>
      <c r="K1096">
        <f>IFERROR(VLOOKUP(CONCATENATE($C1096,$D1096,K$1,$E1096),AuxFolhas!$A:$E,5,FALSE),"")</f>
        <v>600</v>
      </c>
      <c r="L1096">
        <f>IFERROR(VLOOKUP(CONCATENATE($C1096,$D1096,L$1,$E1096),AuxFolhas!$A:$E,5,FALSE),"")</f>
        <v>600</v>
      </c>
      <c r="M1096">
        <f>IFERROR(VLOOKUP(CONCATENATE($C1096,$D1096,M$1,$E1096),AuxFolhas!$A:$E,5,FALSE),"")</f>
        <v>600</v>
      </c>
      <c r="N1096">
        <f>IFERROR(VLOOKUP(CONCATENATE($C1096,$D1096,N$1,$E1096),AuxFolhas!$A:$E,5,FALSE),"")</f>
        <v>600</v>
      </c>
      <c r="O1096">
        <f>IFERROR(VLOOKUP(CONCATENATE($C1096,$D1096,O$1,$E1096),AuxFolhas!$A:$E,5,FALSE),"")</f>
        <v>600</v>
      </c>
      <c r="P1096">
        <f>IFERROR(VLOOKUP(CONCATENATE($C1096,$D1096,P$1,$E1096),AuxFolhas!$A:$E,5,FALSE),"")</f>
        <v>600</v>
      </c>
      <c r="Q1096">
        <f>IFERROR(VLOOKUP(CONCATENATE($C1096,$D1096,Q$1,$E1096),AuxFolhas!$A:$E,5,FALSE),"")</f>
        <v>600</v>
      </c>
      <c r="R1096">
        <f>IFERROR(VLOOKUP(CONCATENATE($C1096,$D1096,R$1,$E1096),AuxFolhas!$A:$E,5,FALSE),"")</f>
        <v>600</v>
      </c>
      <c r="S1096">
        <f>IFERROR(VLOOKUP(CONCATENATE($C1096,$D1096,S$1,$E1096),AuxFolhas!$A:$E,5,FALSE),"")</f>
        <v>600</v>
      </c>
      <c r="T1096">
        <f>IFERROR(VLOOKUP(CONCATENATE($C1096,$D1096,T$1,$E1096),AuxFolhas!$A:$E,5,FALSE),"")</f>
        <v>600</v>
      </c>
      <c r="U1096">
        <f t="shared" si="74"/>
        <v>1</v>
      </c>
    </row>
    <row r="1097" spans="1:21" hidden="1">
      <c r="A1097" t="str">
        <f t="shared" si="71"/>
        <v>39.1-14</v>
      </c>
      <c r="B1097">
        <f t="shared" si="72"/>
        <v>14</v>
      </c>
      <c r="C1097">
        <v>39</v>
      </c>
      <c r="D1097" t="s">
        <v>1812</v>
      </c>
      <c r="E1097" t="s">
        <v>1112</v>
      </c>
      <c r="F1097" t="s">
        <v>1163</v>
      </c>
      <c r="H1097">
        <f t="shared" si="73"/>
        <v>1200</v>
      </c>
      <c r="I1097">
        <f>IFERROR(VLOOKUP(CONCATENATE($C1097,$D1097,I$1,$E1097),AuxFolhas!$A:$E,5,FALSE),"")</f>
        <v>600</v>
      </c>
      <c r="J1097">
        <f>IFERROR(VLOOKUP(CONCATENATE($C1097,$D1097,J$1,$E1097),AuxFolhas!$A:$E,5,FALSE),"")</f>
        <v>600</v>
      </c>
      <c r="K1097" t="str">
        <f>IFERROR(VLOOKUP(CONCATENATE($C1097,$D1097,K$1,$E1097),AuxFolhas!$A:$E,5,FALSE),"")</f>
        <v/>
      </c>
      <c r="L1097" t="str">
        <f>IFERROR(VLOOKUP(CONCATENATE($C1097,$D1097,L$1,$E1097),AuxFolhas!$A:$E,5,FALSE),"")</f>
        <v/>
      </c>
      <c r="M1097" t="str">
        <f>IFERROR(VLOOKUP(CONCATENATE($C1097,$D1097,M$1,$E1097),AuxFolhas!$A:$E,5,FALSE),"")</f>
        <v/>
      </c>
      <c r="N1097" t="str">
        <f>IFERROR(VLOOKUP(CONCATENATE($C1097,$D1097,N$1,$E1097),AuxFolhas!$A:$E,5,FALSE),"")</f>
        <v/>
      </c>
      <c r="O1097" t="str">
        <f>IFERROR(VLOOKUP(CONCATENATE($C1097,$D1097,O$1,$E1097),AuxFolhas!$A:$E,5,FALSE),"")</f>
        <v/>
      </c>
      <c r="P1097" t="str">
        <f>IFERROR(VLOOKUP(CONCATENATE($C1097,$D1097,P$1,$E1097),AuxFolhas!$A:$E,5,FALSE),"")</f>
        <v/>
      </c>
      <c r="Q1097" t="str">
        <f>IFERROR(VLOOKUP(CONCATENATE($C1097,$D1097,Q$1,$E1097),AuxFolhas!$A:$E,5,FALSE),"")</f>
        <v/>
      </c>
      <c r="R1097" t="str">
        <f>IFERROR(VLOOKUP(CONCATENATE($C1097,$D1097,R$1,$E1097),AuxFolhas!$A:$E,5,FALSE),"")</f>
        <v/>
      </c>
      <c r="S1097" t="str">
        <f>IFERROR(VLOOKUP(CONCATENATE($C1097,$D1097,S$1,$E1097),AuxFolhas!$A:$E,5,FALSE),"")</f>
        <v/>
      </c>
      <c r="T1097" t="str">
        <f>IFERROR(VLOOKUP(CONCATENATE($C1097,$D1097,T$1,$E1097),AuxFolhas!$A:$E,5,FALSE),"")</f>
        <v/>
      </c>
      <c r="U1097">
        <f t="shared" si="74"/>
        <v>1</v>
      </c>
    </row>
    <row r="1098" spans="1:21" hidden="1">
      <c r="A1098" t="str">
        <f t="shared" si="71"/>
        <v>39.1-15</v>
      </c>
      <c r="B1098">
        <f t="shared" si="72"/>
        <v>15</v>
      </c>
      <c r="C1098">
        <v>39</v>
      </c>
      <c r="D1098" t="s">
        <v>2532</v>
      </c>
      <c r="E1098" t="s">
        <v>1112</v>
      </c>
      <c r="F1098" t="s">
        <v>1163</v>
      </c>
      <c r="H1098">
        <f t="shared" si="73"/>
        <v>4800</v>
      </c>
      <c r="I1098" t="str">
        <f>IFERROR(VLOOKUP(CONCATENATE($C1098,$D1098,I$1,$E1098),AuxFolhas!$A:$E,5,FALSE),"")</f>
        <v/>
      </c>
      <c r="J1098" t="str">
        <f>IFERROR(VLOOKUP(CONCATENATE($C1098,$D1098,J$1,$E1098),AuxFolhas!$A:$E,5,FALSE),"")</f>
        <v/>
      </c>
      <c r="K1098" t="str">
        <f>IFERROR(VLOOKUP(CONCATENATE($C1098,$D1098,K$1,$E1098),AuxFolhas!$A:$E,5,FALSE),"")</f>
        <v/>
      </c>
      <c r="L1098" t="str">
        <f>IFERROR(VLOOKUP(CONCATENATE($C1098,$D1098,L$1,$E1098),AuxFolhas!$A:$E,5,FALSE),"")</f>
        <v/>
      </c>
      <c r="M1098">
        <f>IFERROR(VLOOKUP(CONCATENATE($C1098,$D1098,M$1,$E1098),AuxFolhas!$A:$E,5,FALSE),"")</f>
        <v>600</v>
      </c>
      <c r="N1098">
        <f>IFERROR(VLOOKUP(CONCATENATE($C1098,$D1098,N$1,$E1098),AuxFolhas!$A:$E,5,FALSE),"")</f>
        <v>600</v>
      </c>
      <c r="O1098">
        <f>IFERROR(VLOOKUP(CONCATENATE($C1098,$D1098,O$1,$E1098),AuxFolhas!$A:$E,5,FALSE),"")</f>
        <v>600</v>
      </c>
      <c r="P1098">
        <f>IFERROR(VLOOKUP(CONCATENATE($C1098,$D1098,P$1,$E1098),AuxFolhas!$A:$E,5,FALSE),"")</f>
        <v>600</v>
      </c>
      <c r="Q1098">
        <f>IFERROR(VLOOKUP(CONCATENATE($C1098,$D1098,Q$1,$E1098),AuxFolhas!$A:$E,5,FALSE),"")</f>
        <v>600</v>
      </c>
      <c r="R1098">
        <f>IFERROR(VLOOKUP(CONCATENATE($C1098,$D1098,R$1,$E1098),AuxFolhas!$A:$E,5,FALSE),"")</f>
        <v>600</v>
      </c>
      <c r="S1098">
        <f>IFERROR(VLOOKUP(CONCATENATE($C1098,$D1098,S$1,$E1098),AuxFolhas!$A:$E,5,FALSE),"")</f>
        <v>600</v>
      </c>
      <c r="T1098">
        <f>IFERROR(VLOOKUP(CONCATENATE($C1098,$D1098,T$1,$E1098),AuxFolhas!$A:$E,5,FALSE),"")</f>
        <v>600</v>
      </c>
      <c r="U1098">
        <f t="shared" si="74"/>
        <v>1</v>
      </c>
    </row>
    <row r="1099" spans="1:21" hidden="1">
      <c r="A1099" t="str">
        <f t="shared" si="71"/>
        <v>39.1-16</v>
      </c>
      <c r="B1099">
        <f t="shared" si="72"/>
        <v>16</v>
      </c>
      <c r="C1099">
        <v>39</v>
      </c>
      <c r="D1099" t="s">
        <v>2533</v>
      </c>
      <c r="E1099" t="s">
        <v>1112</v>
      </c>
      <c r="F1099" t="s">
        <v>1163</v>
      </c>
      <c r="H1099">
        <f t="shared" si="73"/>
        <v>4800</v>
      </c>
      <c r="I1099" t="str">
        <f>IFERROR(VLOOKUP(CONCATENATE($C1099,$D1099,I$1,$E1099),AuxFolhas!$A:$E,5,FALSE),"")</f>
        <v/>
      </c>
      <c r="J1099" t="str">
        <f>IFERROR(VLOOKUP(CONCATENATE($C1099,$D1099,J$1,$E1099),AuxFolhas!$A:$E,5,FALSE),"")</f>
        <v/>
      </c>
      <c r="K1099" t="str">
        <f>IFERROR(VLOOKUP(CONCATENATE($C1099,$D1099,K$1,$E1099),AuxFolhas!$A:$E,5,FALSE),"")</f>
        <v/>
      </c>
      <c r="L1099" t="str">
        <f>IFERROR(VLOOKUP(CONCATENATE($C1099,$D1099,L$1,$E1099),AuxFolhas!$A:$E,5,FALSE),"")</f>
        <v/>
      </c>
      <c r="M1099">
        <f>IFERROR(VLOOKUP(CONCATENATE($C1099,$D1099,M$1,$E1099),AuxFolhas!$A:$E,5,FALSE),"")</f>
        <v>600</v>
      </c>
      <c r="N1099">
        <f>IFERROR(VLOOKUP(CONCATENATE($C1099,$D1099,N$1,$E1099),AuxFolhas!$A:$E,5,FALSE),"")</f>
        <v>600</v>
      </c>
      <c r="O1099">
        <f>IFERROR(VLOOKUP(CONCATENATE($C1099,$D1099,O$1,$E1099),AuxFolhas!$A:$E,5,FALSE),"")</f>
        <v>600</v>
      </c>
      <c r="P1099">
        <f>IFERROR(VLOOKUP(CONCATENATE($C1099,$D1099,P$1,$E1099),AuxFolhas!$A:$E,5,FALSE),"")</f>
        <v>600</v>
      </c>
      <c r="Q1099">
        <f>IFERROR(VLOOKUP(CONCATENATE($C1099,$D1099,Q$1,$E1099),AuxFolhas!$A:$E,5,FALSE),"")</f>
        <v>600</v>
      </c>
      <c r="R1099">
        <f>IFERROR(VLOOKUP(CONCATENATE($C1099,$D1099,R$1,$E1099),AuxFolhas!$A:$E,5,FALSE),"")</f>
        <v>600</v>
      </c>
      <c r="S1099">
        <f>IFERROR(VLOOKUP(CONCATENATE($C1099,$D1099,S$1,$E1099),AuxFolhas!$A:$E,5,FALSE),"")</f>
        <v>600</v>
      </c>
      <c r="T1099">
        <f>IFERROR(VLOOKUP(CONCATENATE($C1099,$D1099,T$1,$E1099),AuxFolhas!$A:$E,5,FALSE),"")</f>
        <v>600</v>
      </c>
      <c r="U1099">
        <f t="shared" si="74"/>
        <v>1</v>
      </c>
    </row>
    <row r="1100" spans="1:21" hidden="1">
      <c r="A1100" t="str">
        <f t="shared" si="71"/>
        <v>39.1-17</v>
      </c>
      <c r="B1100">
        <f t="shared" si="72"/>
        <v>17</v>
      </c>
      <c r="C1100">
        <v>39</v>
      </c>
      <c r="D1100" t="s">
        <v>1813</v>
      </c>
      <c r="E1100" t="s">
        <v>1112</v>
      </c>
      <c r="F1100" t="s">
        <v>1163</v>
      </c>
      <c r="H1100">
        <f t="shared" si="73"/>
        <v>7200</v>
      </c>
      <c r="I1100">
        <f>IFERROR(VLOOKUP(CONCATENATE($C1100,$D1100,I$1,$E1100),AuxFolhas!$A:$E,5,FALSE),"")</f>
        <v>600</v>
      </c>
      <c r="J1100">
        <f>IFERROR(VLOOKUP(CONCATENATE($C1100,$D1100,J$1,$E1100),AuxFolhas!$A:$E,5,FALSE),"")</f>
        <v>600</v>
      </c>
      <c r="K1100">
        <f>IFERROR(VLOOKUP(CONCATENATE($C1100,$D1100,K$1,$E1100),AuxFolhas!$A:$E,5,FALSE),"")</f>
        <v>600</v>
      </c>
      <c r="L1100">
        <f>IFERROR(VLOOKUP(CONCATENATE($C1100,$D1100,L$1,$E1100),AuxFolhas!$A:$E,5,FALSE),"")</f>
        <v>600</v>
      </c>
      <c r="M1100">
        <f>IFERROR(VLOOKUP(CONCATENATE($C1100,$D1100,M$1,$E1100),AuxFolhas!$A:$E,5,FALSE),"")</f>
        <v>600</v>
      </c>
      <c r="N1100">
        <f>IFERROR(VLOOKUP(CONCATENATE($C1100,$D1100,N$1,$E1100),AuxFolhas!$A:$E,5,FALSE),"")</f>
        <v>600</v>
      </c>
      <c r="O1100">
        <f>IFERROR(VLOOKUP(CONCATENATE($C1100,$D1100,O$1,$E1100),AuxFolhas!$A:$E,5,FALSE),"")</f>
        <v>600</v>
      </c>
      <c r="P1100">
        <f>IFERROR(VLOOKUP(CONCATENATE($C1100,$D1100,P$1,$E1100),AuxFolhas!$A:$E,5,FALSE),"")</f>
        <v>600</v>
      </c>
      <c r="Q1100">
        <f>IFERROR(VLOOKUP(CONCATENATE($C1100,$D1100,Q$1,$E1100),AuxFolhas!$A:$E,5,FALSE),"")</f>
        <v>600</v>
      </c>
      <c r="R1100">
        <f>IFERROR(VLOOKUP(CONCATENATE($C1100,$D1100,R$1,$E1100),AuxFolhas!$A:$E,5,FALSE),"")</f>
        <v>600</v>
      </c>
      <c r="S1100">
        <f>IFERROR(VLOOKUP(CONCATENATE($C1100,$D1100,S$1,$E1100),AuxFolhas!$A:$E,5,FALSE),"")</f>
        <v>600</v>
      </c>
      <c r="T1100">
        <f>IFERROR(VLOOKUP(CONCATENATE($C1100,$D1100,T$1,$E1100),AuxFolhas!$A:$E,5,FALSE),"")</f>
        <v>600</v>
      </c>
      <c r="U1100">
        <f t="shared" si="74"/>
        <v>1</v>
      </c>
    </row>
    <row r="1101" spans="1:21" hidden="1">
      <c r="A1101" t="str">
        <f t="shared" si="71"/>
        <v>39.1-18</v>
      </c>
      <c r="B1101">
        <f t="shared" si="72"/>
        <v>18</v>
      </c>
      <c r="C1101">
        <v>39</v>
      </c>
      <c r="D1101" t="s">
        <v>1814</v>
      </c>
      <c r="E1101" t="s">
        <v>1112</v>
      </c>
      <c r="F1101" t="s">
        <v>1163</v>
      </c>
      <c r="H1101">
        <f t="shared" si="73"/>
        <v>1200</v>
      </c>
      <c r="I1101">
        <f>IFERROR(VLOOKUP(CONCATENATE($C1101,$D1101,I$1,$E1101),AuxFolhas!$A:$E,5,FALSE),"")</f>
        <v>600</v>
      </c>
      <c r="J1101">
        <f>IFERROR(VLOOKUP(CONCATENATE($C1101,$D1101,J$1,$E1101),AuxFolhas!$A:$E,5,FALSE),"")</f>
        <v>600</v>
      </c>
      <c r="K1101" t="str">
        <f>IFERROR(VLOOKUP(CONCATENATE($C1101,$D1101,K$1,$E1101),AuxFolhas!$A:$E,5,FALSE),"")</f>
        <v/>
      </c>
      <c r="L1101" t="str">
        <f>IFERROR(VLOOKUP(CONCATENATE($C1101,$D1101,L$1,$E1101),AuxFolhas!$A:$E,5,FALSE),"")</f>
        <v/>
      </c>
      <c r="M1101" t="str">
        <f>IFERROR(VLOOKUP(CONCATENATE($C1101,$D1101,M$1,$E1101),AuxFolhas!$A:$E,5,FALSE),"")</f>
        <v/>
      </c>
      <c r="N1101" t="str">
        <f>IFERROR(VLOOKUP(CONCATENATE($C1101,$D1101,N$1,$E1101),AuxFolhas!$A:$E,5,FALSE),"")</f>
        <v/>
      </c>
      <c r="O1101" t="str">
        <f>IFERROR(VLOOKUP(CONCATENATE($C1101,$D1101,O$1,$E1101),AuxFolhas!$A:$E,5,FALSE),"")</f>
        <v/>
      </c>
      <c r="P1101" t="str">
        <f>IFERROR(VLOOKUP(CONCATENATE($C1101,$D1101,P$1,$E1101),AuxFolhas!$A:$E,5,FALSE),"")</f>
        <v/>
      </c>
      <c r="Q1101" t="str">
        <f>IFERROR(VLOOKUP(CONCATENATE($C1101,$D1101,Q$1,$E1101),AuxFolhas!$A:$E,5,FALSE),"")</f>
        <v/>
      </c>
      <c r="R1101" t="str">
        <f>IFERROR(VLOOKUP(CONCATENATE($C1101,$D1101,R$1,$E1101),AuxFolhas!$A:$E,5,FALSE),"")</f>
        <v/>
      </c>
      <c r="S1101" t="str">
        <f>IFERROR(VLOOKUP(CONCATENATE($C1101,$D1101,S$1,$E1101),AuxFolhas!$A:$E,5,FALSE),"")</f>
        <v/>
      </c>
      <c r="T1101" t="str">
        <f>IFERROR(VLOOKUP(CONCATENATE($C1101,$D1101,T$1,$E1101),AuxFolhas!$A:$E,5,FALSE),"")</f>
        <v/>
      </c>
      <c r="U1101">
        <f t="shared" si="74"/>
        <v>1</v>
      </c>
    </row>
    <row r="1102" spans="1:21" hidden="1">
      <c r="A1102" t="str">
        <f t="shared" si="71"/>
        <v>39.1-19</v>
      </c>
      <c r="B1102">
        <f t="shared" si="72"/>
        <v>19</v>
      </c>
      <c r="C1102">
        <v>39</v>
      </c>
      <c r="D1102" t="s">
        <v>2534</v>
      </c>
      <c r="E1102" t="s">
        <v>1112</v>
      </c>
      <c r="F1102" t="s">
        <v>1163</v>
      </c>
      <c r="H1102">
        <f t="shared" si="73"/>
        <v>4800</v>
      </c>
      <c r="I1102" t="str">
        <f>IFERROR(VLOOKUP(CONCATENATE($C1102,$D1102,I$1,$E1102),AuxFolhas!$A:$E,5,FALSE),"")</f>
        <v/>
      </c>
      <c r="J1102" t="str">
        <f>IFERROR(VLOOKUP(CONCATENATE($C1102,$D1102,J$1,$E1102),AuxFolhas!$A:$E,5,FALSE),"")</f>
        <v/>
      </c>
      <c r="K1102" t="str">
        <f>IFERROR(VLOOKUP(CONCATENATE($C1102,$D1102,K$1,$E1102),AuxFolhas!$A:$E,5,FALSE),"")</f>
        <v/>
      </c>
      <c r="L1102" t="str">
        <f>IFERROR(VLOOKUP(CONCATENATE($C1102,$D1102,L$1,$E1102),AuxFolhas!$A:$E,5,FALSE),"")</f>
        <v/>
      </c>
      <c r="M1102">
        <f>IFERROR(VLOOKUP(CONCATENATE($C1102,$D1102,M$1,$E1102),AuxFolhas!$A:$E,5,FALSE),"")</f>
        <v>600</v>
      </c>
      <c r="N1102">
        <f>IFERROR(VLOOKUP(CONCATENATE($C1102,$D1102,N$1,$E1102),AuxFolhas!$A:$E,5,FALSE),"")</f>
        <v>600</v>
      </c>
      <c r="O1102">
        <f>IFERROR(VLOOKUP(CONCATENATE($C1102,$D1102,O$1,$E1102),AuxFolhas!$A:$E,5,FALSE),"")</f>
        <v>600</v>
      </c>
      <c r="P1102">
        <f>IFERROR(VLOOKUP(CONCATENATE($C1102,$D1102,P$1,$E1102),AuxFolhas!$A:$E,5,FALSE),"")</f>
        <v>600</v>
      </c>
      <c r="Q1102">
        <f>IFERROR(VLOOKUP(CONCATENATE($C1102,$D1102,Q$1,$E1102),AuxFolhas!$A:$E,5,FALSE),"")</f>
        <v>600</v>
      </c>
      <c r="R1102">
        <f>IFERROR(VLOOKUP(CONCATENATE($C1102,$D1102,R$1,$E1102),AuxFolhas!$A:$E,5,FALSE),"")</f>
        <v>600</v>
      </c>
      <c r="S1102">
        <f>IFERROR(VLOOKUP(CONCATENATE($C1102,$D1102,S$1,$E1102),AuxFolhas!$A:$E,5,FALSE),"")</f>
        <v>600</v>
      </c>
      <c r="T1102">
        <f>IFERROR(VLOOKUP(CONCATENATE($C1102,$D1102,T$1,$E1102),AuxFolhas!$A:$E,5,FALSE),"")</f>
        <v>600</v>
      </c>
      <c r="U1102">
        <f t="shared" si="74"/>
        <v>1</v>
      </c>
    </row>
    <row r="1103" spans="1:21" hidden="1">
      <c r="A1103" t="str">
        <f t="shared" si="71"/>
        <v>39.1-20</v>
      </c>
      <c r="B1103">
        <f t="shared" si="72"/>
        <v>20</v>
      </c>
      <c r="C1103">
        <v>39</v>
      </c>
      <c r="D1103" t="s">
        <v>1815</v>
      </c>
      <c r="E1103" t="s">
        <v>1112</v>
      </c>
      <c r="F1103" t="s">
        <v>1163</v>
      </c>
      <c r="H1103">
        <f t="shared" si="73"/>
        <v>1200</v>
      </c>
      <c r="I1103">
        <f>IFERROR(VLOOKUP(CONCATENATE($C1103,$D1103,I$1,$E1103),AuxFolhas!$A:$E,5,FALSE),"")</f>
        <v>600</v>
      </c>
      <c r="J1103">
        <f>IFERROR(VLOOKUP(CONCATENATE($C1103,$D1103,J$1,$E1103),AuxFolhas!$A:$E,5,FALSE),"")</f>
        <v>600</v>
      </c>
      <c r="K1103" t="str">
        <f>IFERROR(VLOOKUP(CONCATENATE($C1103,$D1103,K$1,$E1103),AuxFolhas!$A:$E,5,FALSE),"")</f>
        <v/>
      </c>
      <c r="L1103" t="str">
        <f>IFERROR(VLOOKUP(CONCATENATE($C1103,$D1103,L$1,$E1103),AuxFolhas!$A:$E,5,FALSE),"")</f>
        <v/>
      </c>
      <c r="M1103" t="str">
        <f>IFERROR(VLOOKUP(CONCATENATE($C1103,$D1103,M$1,$E1103),AuxFolhas!$A:$E,5,FALSE),"")</f>
        <v/>
      </c>
      <c r="N1103" t="str">
        <f>IFERROR(VLOOKUP(CONCATENATE($C1103,$D1103,N$1,$E1103),AuxFolhas!$A:$E,5,FALSE),"")</f>
        <v/>
      </c>
      <c r="O1103" t="str">
        <f>IFERROR(VLOOKUP(CONCATENATE($C1103,$D1103,O$1,$E1103),AuxFolhas!$A:$E,5,FALSE),"")</f>
        <v/>
      </c>
      <c r="P1103" t="str">
        <f>IFERROR(VLOOKUP(CONCATENATE($C1103,$D1103,P$1,$E1103),AuxFolhas!$A:$E,5,FALSE),"")</f>
        <v/>
      </c>
      <c r="Q1103" t="str">
        <f>IFERROR(VLOOKUP(CONCATENATE($C1103,$D1103,Q$1,$E1103),AuxFolhas!$A:$E,5,FALSE),"")</f>
        <v/>
      </c>
      <c r="R1103" t="str">
        <f>IFERROR(VLOOKUP(CONCATENATE($C1103,$D1103,R$1,$E1103),AuxFolhas!$A:$E,5,FALSE),"")</f>
        <v/>
      </c>
      <c r="S1103" t="str">
        <f>IFERROR(VLOOKUP(CONCATENATE($C1103,$D1103,S$1,$E1103),AuxFolhas!$A:$E,5,FALSE),"")</f>
        <v/>
      </c>
      <c r="T1103" t="str">
        <f>IFERROR(VLOOKUP(CONCATENATE($C1103,$D1103,T$1,$E1103),AuxFolhas!$A:$E,5,FALSE),"")</f>
        <v/>
      </c>
      <c r="U1103">
        <f t="shared" si="74"/>
        <v>1</v>
      </c>
    </row>
    <row r="1104" spans="1:21" hidden="1">
      <c r="A1104" t="str">
        <f t="shared" si="71"/>
        <v>39.1-21</v>
      </c>
      <c r="B1104">
        <f t="shared" si="72"/>
        <v>21</v>
      </c>
      <c r="C1104">
        <v>39</v>
      </c>
      <c r="D1104" t="s">
        <v>1816</v>
      </c>
      <c r="E1104" t="s">
        <v>1112</v>
      </c>
      <c r="F1104" t="s">
        <v>1163</v>
      </c>
      <c r="H1104">
        <f t="shared" si="73"/>
        <v>1200</v>
      </c>
      <c r="I1104">
        <f>IFERROR(VLOOKUP(CONCATENATE($C1104,$D1104,I$1,$E1104),AuxFolhas!$A:$E,5,FALSE),"")</f>
        <v>600</v>
      </c>
      <c r="J1104">
        <f>IFERROR(VLOOKUP(CONCATENATE($C1104,$D1104,J$1,$E1104),AuxFolhas!$A:$E,5,FALSE),"")</f>
        <v>600</v>
      </c>
      <c r="K1104" t="str">
        <f>IFERROR(VLOOKUP(CONCATENATE($C1104,$D1104,K$1,$E1104),AuxFolhas!$A:$E,5,FALSE),"")</f>
        <v/>
      </c>
      <c r="L1104" t="str">
        <f>IFERROR(VLOOKUP(CONCATENATE($C1104,$D1104,L$1,$E1104),AuxFolhas!$A:$E,5,FALSE),"")</f>
        <v/>
      </c>
      <c r="M1104" t="str">
        <f>IFERROR(VLOOKUP(CONCATENATE($C1104,$D1104,M$1,$E1104),AuxFolhas!$A:$E,5,FALSE),"")</f>
        <v/>
      </c>
      <c r="N1104" t="str">
        <f>IFERROR(VLOOKUP(CONCATENATE($C1104,$D1104,N$1,$E1104),AuxFolhas!$A:$E,5,FALSE),"")</f>
        <v/>
      </c>
      <c r="O1104" t="str">
        <f>IFERROR(VLOOKUP(CONCATENATE($C1104,$D1104,O$1,$E1104),AuxFolhas!$A:$E,5,FALSE),"")</f>
        <v/>
      </c>
      <c r="P1104" t="str">
        <f>IFERROR(VLOOKUP(CONCATENATE($C1104,$D1104,P$1,$E1104),AuxFolhas!$A:$E,5,FALSE),"")</f>
        <v/>
      </c>
      <c r="Q1104" t="str">
        <f>IFERROR(VLOOKUP(CONCATENATE($C1104,$D1104,Q$1,$E1104),AuxFolhas!$A:$E,5,FALSE),"")</f>
        <v/>
      </c>
      <c r="R1104" t="str">
        <f>IFERROR(VLOOKUP(CONCATENATE($C1104,$D1104,R$1,$E1104),AuxFolhas!$A:$E,5,FALSE),"")</f>
        <v/>
      </c>
      <c r="S1104" t="str">
        <f>IFERROR(VLOOKUP(CONCATENATE($C1104,$D1104,S$1,$E1104),AuxFolhas!$A:$E,5,FALSE),"")</f>
        <v/>
      </c>
      <c r="T1104" t="str">
        <f>IFERROR(VLOOKUP(CONCATENATE($C1104,$D1104,T$1,$E1104),AuxFolhas!$A:$E,5,FALSE),"")</f>
        <v/>
      </c>
      <c r="U1104">
        <f t="shared" si="74"/>
        <v>1</v>
      </c>
    </row>
    <row r="1105" spans="1:21" hidden="1">
      <c r="A1105" t="str">
        <f t="shared" si="71"/>
        <v>39.1-22</v>
      </c>
      <c r="B1105">
        <f t="shared" si="72"/>
        <v>22</v>
      </c>
      <c r="C1105">
        <v>39</v>
      </c>
      <c r="D1105" t="s">
        <v>1817</v>
      </c>
      <c r="E1105" t="s">
        <v>1112</v>
      </c>
      <c r="F1105" t="s">
        <v>1163</v>
      </c>
      <c r="H1105">
        <f t="shared" si="73"/>
        <v>7200</v>
      </c>
      <c r="I1105">
        <f>IFERROR(VLOOKUP(CONCATENATE($C1105,$D1105,I$1,$E1105),AuxFolhas!$A:$E,5,FALSE),"")</f>
        <v>600</v>
      </c>
      <c r="J1105">
        <f>IFERROR(VLOOKUP(CONCATENATE($C1105,$D1105,J$1,$E1105),AuxFolhas!$A:$E,5,FALSE),"")</f>
        <v>600</v>
      </c>
      <c r="K1105">
        <f>IFERROR(VLOOKUP(CONCATENATE($C1105,$D1105,K$1,$E1105),AuxFolhas!$A:$E,5,FALSE),"")</f>
        <v>600</v>
      </c>
      <c r="L1105">
        <f>IFERROR(VLOOKUP(CONCATENATE($C1105,$D1105,L$1,$E1105),AuxFolhas!$A:$E,5,FALSE),"")</f>
        <v>600</v>
      </c>
      <c r="M1105">
        <f>IFERROR(VLOOKUP(CONCATENATE($C1105,$D1105,M$1,$E1105),AuxFolhas!$A:$E,5,FALSE),"")</f>
        <v>600</v>
      </c>
      <c r="N1105">
        <f>IFERROR(VLOOKUP(CONCATENATE($C1105,$D1105,N$1,$E1105),AuxFolhas!$A:$E,5,FALSE),"")</f>
        <v>600</v>
      </c>
      <c r="O1105">
        <f>IFERROR(VLOOKUP(CONCATENATE($C1105,$D1105,O$1,$E1105),AuxFolhas!$A:$E,5,FALSE),"")</f>
        <v>600</v>
      </c>
      <c r="P1105">
        <f>IFERROR(VLOOKUP(CONCATENATE($C1105,$D1105,P$1,$E1105),AuxFolhas!$A:$E,5,FALSE),"")</f>
        <v>600</v>
      </c>
      <c r="Q1105">
        <f>IFERROR(VLOOKUP(CONCATENATE($C1105,$D1105,Q$1,$E1105),AuxFolhas!$A:$E,5,FALSE),"")</f>
        <v>600</v>
      </c>
      <c r="R1105">
        <f>IFERROR(VLOOKUP(CONCATENATE($C1105,$D1105,R$1,$E1105),AuxFolhas!$A:$E,5,FALSE),"")</f>
        <v>600</v>
      </c>
      <c r="S1105">
        <f>IFERROR(VLOOKUP(CONCATENATE($C1105,$D1105,S$1,$E1105),AuxFolhas!$A:$E,5,FALSE),"")</f>
        <v>600</v>
      </c>
      <c r="T1105">
        <f>IFERROR(VLOOKUP(CONCATENATE($C1105,$D1105,T$1,$E1105),AuxFolhas!$A:$E,5,FALSE),"")</f>
        <v>600</v>
      </c>
      <c r="U1105">
        <f t="shared" si="74"/>
        <v>1</v>
      </c>
    </row>
    <row r="1106" spans="1:21" hidden="1">
      <c r="A1106" t="str">
        <f t="shared" si="71"/>
        <v>39.1-23</v>
      </c>
      <c r="B1106">
        <f t="shared" si="72"/>
        <v>23</v>
      </c>
      <c r="C1106">
        <v>39</v>
      </c>
      <c r="D1106" t="s">
        <v>1818</v>
      </c>
      <c r="E1106" t="s">
        <v>1112</v>
      </c>
      <c r="F1106" t="s">
        <v>1163</v>
      </c>
      <c r="H1106">
        <f t="shared" si="73"/>
        <v>7200</v>
      </c>
      <c r="I1106">
        <f>IFERROR(VLOOKUP(CONCATENATE($C1106,$D1106,I$1,$E1106),AuxFolhas!$A:$E,5,FALSE),"")</f>
        <v>600</v>
      </c>
      <c r="J1106">
        <f>IFERROR(VLOOKUP(CONCATENATE($C1106,$D1106,J$1,$E1106),AuxFolhas!$A:$E,5,FALSE),"")</f>
        <v>600</v>
      </c>
      <c r="K1106">
        <f>IFERROR(VLOOKUP(CONCATENATE($C1106,$D1106,K$1,$E1106),AuxFolhas!$A:$E,5,FALSE),"")</f>
        <v>600</v>
      </c>
      <c r="L1106">
        <f>IFERROR(VLOOKUP(CONCATENATE($C1106,$D1106,L$1,$E1106),AuxFolhas!$A:$E,5,FALSE),"")</f>
        <v>600</v>
      </c>
      <c r="M1106">
        <f>IFERROR(VLOOKUP(CONCATENATE($C1106,$D1106,M$1,$E1106),AuxFolhas!$A:$E,5,FALSE),"")</f>
        <v>600</v>
      </c>
      <c r="N1106">
        <f>IFERROR(VLOOKUP(CONCATENATE($C1106,$D1106,N$1,$E1106),AuxFolhas!$A:$E,5,FALSE),"")</f>
        <v>600</v>
      </c>
      <c r="O1106">
        <f>IFERROR(VLOOKUP(CONCATENATE($C1106,$D1106,O$1,$E1106),AuxFolhas!$A:$E,5,FALSE),"")</f>
        <v>600</v>
      </c>
      <c r="P1106">
        <f>IFERROR(VLOOKUP(CONCATENATE($C1106,$D1106,P$1,$E1106),AuxFolhas!$A:$E,5,FALSE),"")</f>
        <v>600</v>
      </c>
      <c r="Q1106">
        <f>IFERROR(VLOOKUP(CONCATENATE($C1106,$D1106,Q$1,$E1106),AuxFolhas!$A:$E,5,FALSE),"")</f>
        <v>600</v>
      </c>
      <c r="R1106">
        <f>IFERROR(VLOOKUP(CONCATENATE($C1106,$D1106,R$1,$E1106),AuxFolhas!$A:$E,5,FALSE),"")</f>
        <v>600</v>
      </c>
      <c r="S1106">
        <f>IFERROR(VLOOKUP(CONCATENATE($C1106,$D1106,S$1,$E1106),AuxFolhas!$A:$E,5,FALSE),"")</f>
        <v>600</v>
      </c>
      <c r="T1106">
        <f>IFERROR(VLOOKUP(CONCATENATE($C1106,$D1106,T$1,$E1106),AuxFolhas!$A:$E,5,FALSE),"")</f>
        <v>600</v>
      </c>
      <c r="U1106">
        <f t="shared" si="74"/>
        <v>1</v>
      </c>
    </row>
    <row r="1107" spans="1:21" hidden="1">
      <c r="A1107" t="str">
        <f t="shared" si="71"/>
        <v>39.1-24</v>
      </c>
      <c r="B1107">
        <f t="shared" si="72"/>
        <v>24</v>
      </c>
      <c r="C1107">
        <v>39</v>
      </c>
      <c r="D1107" t="s">
        <v>1819</v>
      </c>
      <c r="E1107" t="s">
        <v>1114</v>
      </c>
      <c r="F1107" t="s">
        <v>1163</v>
      </c>
      <c r="H1107">
        <f t="shared" si="73"/>
        <v>17840</v>
      </c>
      <c r="I1107">
        <f>IFERROR(VLOOKUP(CONCATENATE($C1107,$D1107,I$1,$E1107),AuxFolhas!$A:$E,5,FALSE),"")</f>
        <v>2230</v>
      </c>
      <c r="J1107">
        <f>IFERROR(VLOOKUP(CONCATENATE($C1107,$D1107,J$1,$E1107),AuxFolhas!$A:$E,5,FALSE),"")</f>
        <v>2230</v>
      </c>
      <c r="K1107">
        <f>IFERROR(VLOOKUP(CONCATENATE($C1107,$D1107,K$1,$E1107),AuxFolhas!$A:$E,5,FALSE),"")</f>
        <v>2230</v>
      </c>
      <c r="L1107">
        <f>IFERROR(VLOOKUP(CONCATENATE($C1107,$D1107,L$1,$E1107),AuxFolhas!$A:$E,5,FALSE),"")</f>
        <v>2230</v>
      </c>
      <c r="M1107">
        <f>IFERROR(VLOOKUP(CONCATENATE($C1107,$D1107,M$1,$E1107),AuxFolhas!$A:$E,5,FALSE),"")</f>
        <v>2230</v>
      </c>
      <c r="N1107">
        <f>IFERROR(VLOOKUP(CONCATENATE($C1107,$D1107,N$1,$E1107),AuxFolhas!$A:$E,5,FALSE),"")</f>
        <v>2230</v>
      </c>
      <c r="O1107">
        <f>IFERROR(VLOOKUP(CONCATENATE($C1107,$D1107,O$1,$E1107),AuxFolhas!$A:$E,5,FALSE),"")</f>
        <v>2230</v>
      </c>
      <c r="P1107">
        <f>IFERROR(VLOOKUP(CONCATENATE($C1107,$D1107,P$1,$E1107),AuxFolhas!$A:$E,5,FALSE),"")</f>
        <v>2230</v>
      </c>
      <c r="Q1107" t="str">
        <f>IFERROR(VLOOKUP(CONCATENATE($C1107,$D1107,Q$1,$E1107),AuxFolhas!$A:$E,5,FALSE),"")</f>
        <v/>
      </c>
      <c r="R1107" t="str">
        <f>IFERROR(VLOOKUP(CONCATENATE($C1107,$D1107,R$1,$E1107),AuxFolhas!$A:$E,5,FALSE),"")</f>
        <v/>
      </c>
      <c r="S1107" t="str">
        <f>IFERROR(VLOOKUP(CONCATENATE($C1107,$D1107,S$1,$E1107),AuxFolhas!$A:$E,5,FALSE),"")</f>
        <v/>
      </c>
      <c r="T1107" t="str">
        <f>IFERROR(VLOOKUP(CONCATENATE($C1107,$D1107,T$1,$E1107),AuxFolhas!$A:$E,5,FALSE),"")</f>
        <v/>
      </c>
      <c r="U1107">
        <f t="shared" si="74"/>
        <v>1</v>
      </c>
    </row>
    <row r="1108" spans="1:21" hidden="1">
      <c r="A1108" t="str">
        <f t="shared" si="71"/>
        <v>39.1-25</v>
      </c>
      <c r="B1108">
        <f t="shared" si="72"/>
        <v>25</v>
      </c>
      <c r="C1108">
        <v>39</v>
      </c>
      <c r="D1108" t="s">
        <v>1820</v>
      </c>
      <c r="E1108" t="s">
        <v>1114</v>
      </c>
      <c r="F1108" t="s">
        <v>1163</v>
      </c>
      <c r="H1108">
        <f t="shared" si="73"/>
        <v>17840</v>
      </c>
      <c r="I1108">
        <f>IFERROR(VLOOKUP(CONCATENATE($C1108,$D1108,I$1,$E1108),AuxFolhas!$A:$E,5,FALSE),"")</f>
        <v>2230</v>
      </c>
      <c r="J1108">
        <f>IFERROR(VLOOKUP(CONCATENATE($C1108,$D1108,J$1,$E1108),AuxFolhas!$A:$E,5,FALSE),"")</f>
        <v>2230</v>
      </c>
      <c r="K1108">
        <f>IFERROR(VLOOKUP(CONCATENATE($C1108,$D1108,K$1,$E1108),AuxFolhas!$A:$E,5,FALSE),"")</f>
        <v>2230</v>
      </c>
      <c r="L1108">
        <f>IFERROR(VLOOKUP(CONCATENATE($C1108,$D1108,L$1,$E1108),AuxFolhas!$A:$E,5,FALSE),"")</f>
        <v>2230</v>
      </c>
      <c r="M1108">
        <f>IFERROR(VLOOKUP(CONCATENATE($C1108,$D1108,M$1,$E1108),AuxFolhas!$A:$E,5,FALSE),"")</f>
        <v>2230</v>
      </c>
      <c r="N1108">
        <f>IFERROR(VLOOKUP(CONCATENATE($C1108,$D1108,N$1,$E1108),AuxFolhas!$A:$E,5,FALSE),"")</f>
        <v>2230</v>
      </c>
      <c r="O1108">
        <f>IFERROR(VLOOKUP(CONCATENATE($C1108,$D1108,O$1,$E1108),AuxFolhas!$A:$E,5,FALSE),"")</f>
        <v>2230</v>
      </c>
      <c r="P1108">
        <f>IFERROR(VLOOKUP(CONCATENATE($C1108,$D1108,P$1,$E1108),AuxFolhas!$A:$E,5,FALSE),"")</f>
        <v>2230</v>
      </c>
      <c r="Q1108" t="str">
        <f>IFERROR(VLOOKUP(CONCATENATE($C1108,$D1108,Q$1,$E1108),AuxFolhas!$A:$E,5,FALSE),"")</f>
        <v/>
      </c>
      <c r="R1108" t="str">
        <f>IFERROR(VLOOKUP(CONCATENATE($C1108,$D1108,R$1,$E1108),AuxFolhas!$A:$E,5,FALSE),"")</f>
        <v/>
      </c>
      <c r="S1108" t="str">
        <f>IFERROR(VLOOKUP(CONCATENATE($C1108,$D1108,S$1,$E1108),AuxFolhas!$A:$E,5,FALSE),"")</f>
        <v/>
      </c>
      <c r="T1108" t="str">
        <f>IFERROR(VLOOKUP(CONCATENATE($C1108,$D1108,T$1,$E1108),AuxFolhas!$A:$E,5,FALSE),"")</f>
        <v/>
      </c>
      <c r="U1108">
        <f t="shared" si="74"/>
        <v>1</v>
      </c>
    </row>
    <row r="1109" spans="1:21" hidden="1">
      <c r="A1109" t="str">
        <f t="shared" si="71"/>
        <v>39.1-26</v>
      </c>
      <c r="B1109">
        <f t="shared" si="72"/>
        <v>26</v>
      </c>
      <c r="C1109">
        <v>39</v>
      </c>
      <c r="D1109" t="s">
        <v>1821</v>
      </c>
      <c r="E1109" t="s">
        <v>1114</v>
      </c>
      <c r="F1109" t="s">
        <v>1163</v>
      </c>
      <c r="H1109">
        <f t="shared" si="73"/>
        <v>17840</v>
      </c>
      <c r="I1109">
        <f>IFERROR(VLOOKUP(CONCATENATE($C1109,$D1109,I$1,$E1109),AuxFolhas!$A:$E,5,FALSE),"")</f>
        <v>2230</v>
      </c>
      <c r="J1109">
        <f>IFERROR(VLOOKUP(CONCATENATE($C1109,$D1109,J$1,$E1109),AuxFolhas!$A:$E,5,FALSE),"")</f>
        <v>2230</v>
      </c>
      <c r="K1109">
        <f>IFERROR(VLOOKUP(CONCATENATE($C1109,$D1109,K$1,$E1109),AuxFolhas!$A:$E,5,FALSE),"")</f>
        <v>2230</v>
      </c>
      <c r="L1109">
        <f>IFERROR(VLOOKUP(CONCATENATE($C1109,$D1109,L$1,$E1109),AuxFolhas!$A:$E,5,FALSE),"")</f>
        <v>2230</v>
      </c>
      <c r="M1109">
        <f>IFERROR(VLOOKUP(CONCATENATE($C1109,$D1109,M$1,$E1109),AuxFolhas!$A:$E,5,FALSE),"")</f>
        <v>2230</v>
      </c>
      <c r="N1109">
        <f>IFERROR(VLOOKUP(CONCATENATE($C1109,$D1109,N$1,$E1109),AuxFolhas!$A:$E,5,FALSE),"")</f>
        <v>2230</v>
      </c>
      <c r="O1109">
        <f>IFERROR(VLOOKUP(CONCATENATE($C1109,$D1109,O$1,$E1109),AuxFolhas!$A:$E,5,FALSE),"")</f>
        <v>2230</v>
      </c>
      <c r="P1109">
        <f>IFERROR(VLOOKUP(CONCATENATE($C1109,$D1109,P$1,$E1109),AuxFolhas!$A:$E,5,FALSE),"")</f>
        <v>2230</v>
      </c>
      <c r="Q1109" t="str">
        <f>IFERROR(VLOOKUP(CONCATENATE($C1109,$D1109,Q$1,$E1109),AuxFolhas!$A:$E,5,FALSE),"")</f>
        <v/>
      </c>
      <c r="R1109" t="str">
        <f>IFERROR(VLOOKUP(CONCATENATE($C1109,$D1109,R$1,$E1109),AuxFolhas!$A:$E,5,FALSE),"")</f>
        <v/>
      </c>
      <c r="S1109" t="str">
        <f>IFERROR(VLOOKUP(CONCATENATE($C1109,$D1109,S$1,$E1109),AuxFolhas!$A:$E,5,FALSE),"")</f>
        <v/>
      </c>
      <c r="T1109" t="str">
        <f>IFERROR(VLOOKUP(CONCATENATE($C1109,$D1109,T$1,$E1109),AuxFolhas!$A:$E,5,FALSE),"")</f>
        <v/>
      </c>
      <c r="U1109">
        <f t="shared" si="74"/>
        <v>2</v>
      </c>
    </row>
    <row r="1110" spans="1:21" hidden="1">
      <c r="A1110" t="str">
        <f t="shared" si="71"/>
        <v>39.1-27</v>
      </c>
      <c r="B1110">
        <f t="shared" si="72"/>
        <v>27</v>
      </c>
      <c r="C1110">
        <v>39</v>
      </c>
      <c r="D1110" t="s">
        <v>2203</v>
      </c>
      <c r="E1110" t="s">
        <v>1162</v>
      </c>
      <c r="F1110" t="s">
        <v>1163</v>
      </c>
      <c r="H1110">
        <f t="shared" si="73"/>
        <v>39360</v>
      </c>
      <c r="I1110">
        <f>IFERROR(VLOOKUP(CONCATENATE($C1110,$D1110,I$1,$E1110),AuxFolhas!$A:$E,5,FALSE),"")</f>
        <v>3280</v>
      </c>
      <c r="J1110">
        <f>IFERROR(VLOOKUP(CONCATENATE($C1110,$D1110,J$1,$E1110),AuxFolhas!$A:$E,5,FALSE),"")</f>
        <v>3280</v>
      </c>
      <c r="K1110">
        <f>IFERROR(VLOOKUP(CONCATENATE($C1110,$D1110,K$1,$E1110),AuxFolhas!$A:$E,5,FALSE),"")</f>
        <v>3280</v>
      </c>
      <c r="L1110">
        <f>IFERROR(VLOOKUP(CONCATENATE($C1110,$D1110,L$1,$E1110),AuxFolhas!$A:$E,5,FALSE),"")</f>
        <v>3280</v>
      </c>
      <c r="M1110">
        <f>IFERROR(VLOOKUP(CONCATENATE($C1110,$D1110,M$1,$E1110),AuxFolhas!$A:$E,5,FALSE),"")</f>
        <v>3280</v>
      </c>
      <c r="N1110">
        <f>IFERROR(VLOOKUP(CONCATENATE($C1110,$D1110,N$1,$E1110),AuxFolhas!$A:$E,5,FALSE),"")</f>
        <v>3280</v>
      </c>
      <c r="O1110">
        <f>IFERROR(VLOOKUP(CONCATENATE($C1110,$D1110,O$1,$E1110),AuxFolhas!$A:$E,5,FALSE),"")</f>
        <v>3280</v>
      </c>
      <c r="P1110">
        <f>IFERROR(VLOOKUP(CONCATENATE($C1110,$D1110,P$1,$E1110),AuxFolhas!$A:$E,5,FALSE),"")</f>
        <v>3280</v>
      </c>
      <c r="Q1110">
        <f>IFERROR(VLOOKUP(CONCATENATE($C1110,$D1110,Q$1,$E1110),AuxFolhas!$A:$E,5,FALSE),"")</f>
        <v>3280</v>
      </c>
      <c r="R1110">
        <f>IFERROR(VLOOKUP(CONCATENATE($C1110,$D1110,R$1,$E1110),AuxFolhas!$A:$E,5,FALSE),"")</f>
        <v>3280</v>
      </c>
      <c r="S1110">
        <f>IFERROR(VLOOKUP(CONCATENATE($C1110,$D1110,S$1,$E1110),AuxFolhas!$A:$E,5,FALSE),"")</f>
        <v>3280</v>
      </c>
      <c r="T1110">
        <f>IFERROR(VLOOKUP(CONCATENATE($C1110,$D1110,T$1,$E1110),AuxFolhas!$A:$E,5,FALSE),"")</f>
        <v>3280</v>
      </c>
      <c r="U1110">
        <f t="shared" si="74"/>
        <v>1</v>
      </c>
    </row>
    <row r="1111" spans="1:21" hidden="1">
      <c r="A1111" t="str">
        <f t="shared" si="71"/>
        <v>39.1-28</v>
      </c>
      <c r="B1111">
        <f t="shared" si="72"/>
        <v>28</v>
      </c>
      <c r="C1111">
        <v>39</v>
      </c>
      <c r="D1111" t="s">
        <v>1802</v>
      </c>
      <c r="E1111" t="s">
        <v>1162</v>
      </c>
      <c r="F1111" t="s">
        <v>1163</v>
      </c>
      <c r="H1111">
        <f t="shared" si="73"/>
        <v>39360</v>
      </c>
      <c r="I1111">
        <f>IFERROR(VLOOKUP(CONCATENATE($C1111,$D1111,I$1,$E1111),AuxFolhas!$A:$E,5,FALSE),"")</f>
        <v>3280</v>
      </c>
      <c r="J1111">
        <f>IFERROR(VLOOKUP(CONCATENATE($C1111,$D1111,J$1,$E1111),AuxFolhas!$A:$E,5,FALSE),"")</f>
        <v>3280</v>
      </c>
      <c r="K1111">
        <f>IFERROR(VLOOKUP(CONCATENATE($C1111,$D1111,K$1,$E1111),AuxFolhas!$A:$E,5,FALSE),"")</f>
        <v>3280</v>
      </c>
      <c r="L1111">
        <f>IFERROR(VLOOKUP(CONCATENATE($C1111,$D1111,L$1,$E1111),AuxFolhas!$A:$E,5,FALSE),"")</f>
        <v>3280</v>
      </c>
      <c r="M1111">
        <f>IFERROR(VLOOKUP(CONCATENATE($C1111,$D1111,M$1,$E1111),AuxFolhas!$A:$E,5,FALSE),"")</f>
        <v>3280</v>
      </c>
      <c r="N1111">
        <f>IFERROR(VLOOKUP(CONCATENATE($C1111,$D1111,N$1,$E1111),AuxFolhas!$A:$E,5,FALSE),"")</f>
        <v>3280</v>
      </c>
      <c r="O1111">
        <f>IFERROR(VLOOKUP(CONCATENATE($C1111,$D1111,O$1,$E1111),AuxFolhas!$A:$E,5,FALSE),"")</f>
        <v>3280</v>
      </c>
      <c r="P1111">
        <f>IFERROR(VLOOKUP(CONCATENATE($C1111,$D1111,P$1,$E1111),AuxFolhas!$A:$E,5,FALSE),"")</f>
        <v>3280</v>
      </c>
      <c r="Q1111">
        <f>IFERROR(VLOOKUP(CONCATENATE($C1111,$D1111,Q$1,$E1111),AuxFolhas!$A:$E,5,FALSE),"")</f>
        <v>3280</v>
      </c>
      <c r="R1111">
        <f>IFERROR(VLOOKUP(CONCATENATE($C1111,$D1111,R$1,$E1111),AuxFolhas!$A:$E,5,FALSE),"")</f>
        <v>3280</v>
      </c>
      <c r="S1111">
        <f>IFERROR(VLOOKUP(CONCATENATE($C1111,$D1111,S$1,$E1111),AuxFolhas!$A:$E,5,FALSE),"")</f>
        <v>3280</v>
      </c>
      <c r="T1111">
        <f>IFERROR(VLOOKUP(CONCATENATE($C1111,$D1111,T$1,$E1111),AuxFolhas!$A:$E,5,FALSE),"")</f>
        <v>3280</v>
      </c>
      <c r="U1111">
        <f t="shared" si="74"/>
        <v>1</v>
      </c>
    </row>
    <row r="1112" spans="1:21" hidden="1">
      <c r="A1112" t="str">
        <f t="shared" ref="A1112:A1175" si="75">CONCATENATE(C1112,".1-",B1112)</f>
        <v>39.1-29</v>
      </c>
      <c r="B1112">
        <f t="shared" ref="B1112:B1175" si="76">IF(C1112&lt;&gt;C1111,1,B1111+1)</f>
        <v>29</v>
      </c>
      <c r="C1112">
        <v>39</v>
      </c>
      <c r="D1112" t="s">
        <v>1803</v>
      </c>
      <c r="E1112" t="s">
        <v>1162</v>
      </c>
      <c r="F1112" t="s">
        <v>1163</v>
      </c>
      <c r="H1112">
        <f t="shared" si="73"/>
        <v>39360</v>
      </c>
      <c r="I1112">
        <f>IFERROR(VLOOKUP(CONCATENATE($C1112,$D1112,I$1,$E1112),AuxFolhas!$A:$E,5,FALSE),"")</f>
        <v>3280</v>
      </c>
      <c r="J1112">
        <f>IFERROR(VLOOKUP(CONCATENATE($C1112,$D1112,J$1,$E1112),AuxFolhas!$A:$E,5,FALSE),"")</f>
        <v>3280</v>
      </c>
      <c r="K1112">
        <f>IFERROR(VLOOKUP(CONCATENATE($C1112,$D1112,K$1,$E1112),AuxFolhas!$A:$E,5,FALSE),"")</f>
        <v>3280</v>
      </c>
      <c r="L1112">
        <f>IFERROR(VLOOKUP(CONCATENATE($C1112,$D1112,L$1,$E1112),AuxFolhas!$A:$E,5,FALSE),"")</f>
        <v>3280</v>
      </c>
      <c r="M1112">
        <f>IFERROR(VLOOKUP(CONCATENATE($C1112,$D1112,M$1,$E1112),AuxFolhas!$A:$E,5,FALSE),"")</f>
        <v>3280</v>
      </c>
      <c r="N1112">
        <f>IFERROR(VLOOKUP(CONCATENATE($C1112,$D1112,N$1,$E1112),AuxFolhas!$A:$E,5,FALSE),"")</f>
        <v>3280</v>
      </c>
      <c r="O1112">
        <f>IFERROR(VLOOKUP(CONCATENATE($C1112,$D1112,O$1,$E1112),AuxFolhas!$A:$E,5,FALSE),"")</f>
        <v>3280</v>
      </c>
      <c r="P1112">
        <f>IFERROR(VLOOKUP(CONCATENATE($C1112,$D1112,P$1,$E1112),AuxFolhas!$A:$E,5,FALSE),"")</f>
        <v>3280</v>
      </c>
      <c r="Q1112">
        <f>IFERROR(VLOOKUP(CONCATENATE($C1112,$D1112,Q$1,$E1112),AuxFolhas!$A:$E,5,FALSE),"")</f>
        <v>3280</v>
      </c>
      <c r="R1112">
        <f>IFERROR(VLOOKUP(CONCATENATE($C1112,$D1112,R$1,$E1112),AuxFolhas!$A:$E,5,FALSE),"")</f>
        <v>3280</v>
      </c>
      <c r="S1112">
        <f>IFERROR(VLOOKUP(CONCATENATE($C1112,$D1112,S$1,$E1112),AuxFolhas!$A:$E,5,FALSE),"")</f>
        <v>3280</v>
      </c>
      <c r="T1112">
        <f>IFERROR(VLOOKUP(CONCATENATE($C1112,$D1112,T$1,$E1112),AuxFolhas!$A:$E,5,FALSE),"")</f>
        <v>3280</v>
      </c>
      <c r="U1112">
        <f t="shared" si="74"/>
        <v>1</v>
      </c>
    </row>
    <row r="1113" spans="1:21" hidden="1">
      <c r="A1113" t="str">
        <f t="shared" si="75"/>
        <v>39.1-30</v>
      </c>
      <c r="B1113">
        <f t="shared" si="76"/>
        <v>30</v>
      </c>
      <c r="C1113">
        <v>39</v>
      </c>
      <c r="D1113" t="s">
        <v>3446</v>
      </c>
      <c r="E1113" t="s">
        <v>1162</v>
      </c>
      <c r="F1113" t="s">
        <v>1163</v>
      </c>
      <c r="H1113">
        <f t="shared" si="73"/>
        <v>9840</v>
      </c>
      <c r="I1113" t="str">
        <f>IFERROR(VLOOKUP(CONCATENATE($C1113,$D1113,I$1,$E1113),AuxFolhas!$A:$E,5,FALSE),"")</f>
        <v/>
      </c>
      <c r="J1113" t="str">
        <f>IFERROR(VLOOKUP(CONCATENATE($C1113,$D1113,J$1,$E1113),AuxFolhas!$A:$E,5,FALSE),"")</f>
        <v/>
      </c>
      <c r="K1113" t="str">
        <f>IFERROR(VLOOKUP(CONCATENATE($C1113,$D1113,K$1,$E1113),AuxFolhas!$A:$E,5,FALSE),"")</f>
        <v/>
      </c>
      <c r="L1113" t="str">
        <f>IFERROR(VLOOKUP(CONCATENATE($C1113,$D1113,L$1,$E1113),AuxFolhas!$A:$E,5,FALSE),"")</f>
        <v/>
      </c>
      <c r="M1113" t="str">
        <f>IFERROR(VLOOKUP(CONCATENATE($C1113,$D1113,M$1,$E1113),AuxFolhas!$A:$E,5,FALSE),"")</f>
        <v/>
      </c>
      <c r="N1113" t="str">
        <f>IFERROR(VLOOKUP(CONCATENATE($C1113,$D1113,N$1,$E1113),AuxFolhas!$A:$E,5,FALSE),"")</f>
        <v/>
      </c>
      <c r="O1113" t="str">
        <f>IFERROR(VLOOKUP(CONCATENATE($C1113,$D1113,O$1,$E1113),AuxFolhas!$A:$E,5,FALSE),"")</f>
        <v/>
      </c>
      <c r="P1113" t="str">
        <f>IFERROR(VLOOKUP(CONCATENATE($C1113,$D1113,P$1,$E1113),AuxFolhas!$A:$E,5,FALSE),"")</f>
        <v/>
      </c>
      <c r="Q1113" t="str">
        <f>IFERROR(VLOOKUP(CONCATENATE($C1113,$D1113,Q$1,$E1113),AuxFolhas!$A:$E,5,FALSE),"")</f>
        <v/>
      </c>
      <c r="R1113">
        <f>IFERROR(VLOOKUP(CONCATENATE($C1113,$D1113,R$1,$E1113),AuxFolhas!$A:$E,5,FALSE),"")</f>
        <v>3280</v>
      </c>
      <c r="S1113">
        <f>IFERROR(VLOOKUP(CONCATENATE($C1113,$D1113,S$1,$E1113),AuxFolhas!$A:$E,5,FALSE),"")</f>
        <v>3280</v>
      </c>
      <c r="T1113">
        <f>IFERROR(VLOOKUP(CONCATENATE($C1113,$D1113,T$1,$E1113),AuxFolhas!$A:$E,5,FALSE),"")</f>
        <v>3280</v>
      </c>
      <c r="U1113">
        <f t="shared" si="74"/>
        <v>2</v>
      </c>
    </row>
    <row r="1114" spans="1:21" hidden="1">
      <c r="A1114" t="str">
        <f t="shared" si="75"/>
        <v>39.1-31</v>
      </c>
      <c r="B1114">
        <f t="shared" si="76"/>
        <v>31</v>
      </c>
      <c r="C1114">
        <v>39</v>
      </c>
      <c r="D1114" t="s">
        <v>1822</v>
      </c>
      <c r="E1114" t="s">
        <v>1165</v>
      </c>
      <c r="F1114" t="s">
        <v>1163</v>
      </c>
      <c r="H1114">
        <f t="shared" si="73"/>
        <v>30550</v>
      </c>
      <c r="I1114">
        <f>IFERROR(VLOOKUP(CONCATENATE($C1114,$D1114,I$1,$E1114),AuxFolhas!$A:$E,5,FALSE),"")</f>
        <v>6110</v>
      </c>
      <c r="J1114">
        <f>IFERROR(VLOOKUP(CONCATENATE($C1114,$D1114,J$1,$E1114),AuxFolhas!$A:$E,5,FALSE),"")</f>
        <v>6110</v>
      </c>
      <c r="K1114">
        <f>IFERROR(VLOOKUP(CONCATENATE($C1114,$D1114,K$1,$E1114),AuxFolhas!$A:$E,5,FALSE),"")</f>
        <v>6110</v>
      </c>
      <c r="L1114">
        <f>IFERROR(VLOOKUP(CONCATENATE($C1114,$D1114,L$1,$E1114),AuxFolhas!$A:$E,5,FALSE),"")</f>
        <v>6110</v>
      </c>
      <c r="M1114">
        <f>IFERROR(VLOOKUP(CONCATENATE($C1114,$D1114,M$1,$E1114),AuxFolhas!$A:$E,5,FALSE),"")</f>
        <v>6110</v>
      </c>
      <c r="N1114" t="str">
        <f>IFERROR(VLOOKUP(CONCATENATE($C1114,$D1114,N$1,$E1114),AuxFolhas!$A:$E,5,FALSE),"")</f>
        <v/>
      </c>
      <c r="O1114" t="str">
        <f>IFERROR(VLOOKUP(CONCATENATE($C1114,$D1114,O$1,$E1114),AuxFolhas!$A:$E,5,FALSE),"")</f>
        <v/>
      </c>
      <c r="P1114" t="str">
        <f>IFERROR(VLOOKUP(CONCATENATE($C1114,$D1114,P$1,$E1114),AuxFolhas!$A:$E,5,FALSE),"")</f>
        <v/>
      </c>
      <c r="Q1114" t="str">
        <f>IFERROR(VLOOKUP(CONCATENATE($C1114,$D1114,Q$1,$E1114),AuxFolhas!$A:$E,5,FALSE),"")</f>
        <v/>
      </c>
      <c r="R1114" t="str">
        <f>IFERROR(VLOOKUP(CONCATENATE($C1114,$D1114,R$1,$E1114),AuxFolhas!$A:$E,5,FALSE),"")</f>
        <v/>
      </c>
      <c r="S1114" t="str">
        <f>IFERROR(VLOOKUP(CONCATENATE($C1114,$D1114,S$1,$E1114),AuxFolhas!$A:$E,5,FALSE),"")</f>
        <v/>
      </c>
      <c r="T1114" t="str">
        <f>IFERROR(VLOOKUP(CONCATENATE($C1114,$D1114,T$1,$E1114),AuxFolhas!$A:$E,5,FALSE),"")</f>
        <v/>
      </c>
      <c r="U1114">
        <f t="shared" si="74"/>
        <v>1</v>
      </c>
    </row>
    <row r="1115" spans="1:21" hidden="1">
      <c r="A1115" t="str">
        <f t="shared" si="75"/>
        <v>39.1-32</v>
      </c>
      <c r="B1115">
        <f t="shared" si="76"/>
        <v>32</v>
      </c>
      <c r="C1115">
        <v>39</v>
      </c>
      <c r="D1115" t="s">
        <v>1800</v>
      </c>
      <c r="E1115" t="s">
        <v>1117</v>
      </c>
      <c r="F1115" t="s">
        <v>1159</v>
      </c>
      <c r="H1115">
        <f t="shared" si="73"/>
        <v>9840</v>
      </c>
      <c r="I1115">
        <f>IFERROR(VLOOKUP(CONCATENATE($C1115,$D1115,I$1,$E1115),AuxFolhas!$A:$E,5,FALSE),"")</f>
        <v>820</v>
      </c>
      <c r="J1115">
        <f>IFERROR(VLOOKUP(CONCATENATE($C1115,$D1115,J$1,$E1115),AuxFolhas!$A:$E,5,FALSE),"")</f>
        <v>820</v>
      </c>
      <c r="K1115">
        <f>IFERROR(VLOOKUP(CONCATENATE($C1115,$D1115,K$1,$E1115),AuxFolhas!$A:$E,5,FALSE),"")</f>
        <v>820</v>
      </c>
      <c r="L1115">
        <f>IFERROR(VLOOKUP(CONCATENATE($C1115,$D1115,L$1,$E1115),AuxFolhas!$A:$E,5,FALSE),"")</f>
        <v>820</v>
      </c>
      <c r="M1115">
        <f>IFERROR(VLOOKUP(CONCATENATE($C1115,$D1115,M$1,$E1115),AuxFolhas!$A:$E,5,FALSE),"")</f>
        <v>820</v>
      </c>
      <c r="N1115">
        <f>IFERROR(VLOOKUP(CONCATENATE($C1115,$D1115,N$1,$E1115),AuxFolhas!$A:$E,5,FALSE),"")</f>
        <v>820</v>
      </c>
      <c r="O1115">
        <f>IFERROR(VLOOKUP(CONCATENATE($C1115,$D1115,O$1,$E1115),AuxFolhas!$A:$E,5,FALSE),"")</f>
        <v>820</v>
      </c>
      <c r="P1115">
        <f>IFERROR(VLOOKUP(CONCATENATE($C1115,$D1115,P$1,$E1115),AuxFolhas!$A:$E,5,FALSE),"")</f>
        <v>820</v>
      </c>
      <c r="Q1115">
        <f>IFERROR(VLOOKUP(CONCATENATE($C1115,$D1115,Q$1,$E1115),AuxFolhas!$A:$E,5,FALSE),"")</f>
        <v>820</v>
      </c>
      <c r="R1115">
        <f>IFERROR(VLOOKUP(CONCATENATE($C1115,$D1115,R$1,$E1115),AuxFolhas!$A:$E,5,FALSE),"")</f>
        <v>820</v>
      </c>
      <c r="S1115">
        <f>IFERROR(VLOOKUP(CONCATENATE($C1115,$D1115,S$1,$E1115),AuxFolhas!$A:$E,5,FALSE),"")</f>
        <v>820</v>
      </c>
      <c r="T1115">
        <f>IFERROR(VLOOKUP(CONCATENATE($C1115,$D1115,T$1,$E1115),AuxFolhas!$A:$E,5,FALSE),"")</f>
        <v>820</v>
      </c>
      <c r="U1115">
        <f t="shared" si="74"/>
        <v>1</v>
      </c>
    </row>
    <row r="1116" spans="1:21" hidden="1">
      <c r="A1116" t="str">
        <f t="shared" si="75"/>
        <v>39.1-33</v>
      </c>
      <c r="B1116">
        <f t="shared" si="76"/>
        <v>33</v>
      </c>
      <c r="C1116">
        <v>39</v>
      </c>
      <c r="D1116" t="s">
        <v>1823</v>
      </c>
      <c r="E1116" t="s">
        <v>1115</v>
      </c>
      <c r="F1116" t="s">
        <v>1159</v>
      </c>
      <c r="H1116">
        <f t="shared" si="73"/>
        <v>85250</v>
      </c>
      <c r="I1116">
        <f>IFERROR(VLOOKUP(CONCATENATE($C1116,$D1116,I$1,$E1116),AuxFolhas!$A:$E,5,FALSE),"")</f>
        <v>7750</v>
      </c>
      <c r="J1116">
        <f>IFERROR(VLOOKUP(CONCATENATE($C1116,$D1116,J$1,$E1116),AuxFolhas!$A:$E,5,FALSE),"")</f>
        <v>7750</v>
      </c>
      <c r="K1116">
        <f>IFERROR(VLOOKUP(CONCATENATE($C1116,$D1116,K$1,$E1116),AuxFolhas!$A:$E,5,FALSE),"")</f>
        <v>7750</v>
      </c>
      <c r="L1116">
        <f>IFERROR(VLOOKUP(CONCATENATE($C1116,$D1116,L$1,$E1116),AuxFolhas!$A:$E,5,FALSE),"")</f>
        <v>7750</v>
      </c>
      <c r="M1116">
        <f>IFERROR(VLOOKUP(CONCATENATE($C1116,$D1116,M$1,$E1116),AuxFolhas!$A:$E,5,FALSE),"")</f>
        <v>7750</v>
      </c>
      <c r="N1116">
        <f>IFERROR(VLOOKUP(CONCATENATE($C1116,$D1116,N$1,$E1116),AuxFolhas!$A:$E,5,FALSE),"")</f>
        <v>7750</v>
      </c>
      <c r="O1116">
        <f>IFERROR(VLOOKUP(CONCATENATE($C1116,$D1116,O$1,$E1116),AuxFolhas!$A:$E,5,FALSE),"")</f>
        <v>7750</v>
      </c>
      <c r="P1116">
        <f>IFERROR(VLOOKUP(CONCATENATE($C1116,$D1116,P$1,$E1116),AuxFolhas!$A:$E,5,FALSE),"")</f>
        <v>7750</v>
      </c>
      <c r="Q1116">
        <f>IFERROR(VLOOKUP(CONCATENATE($C1116,$D1116,Q$1,$E1116),AuxFolhas!$A:$E,5,FALSE),"")</f>
        <v>7750</v>
      </c>
      <c r="R1116">
        <f>IFERROR(VLOOKUP(CONCATENATE($C1116,$D1116,R$1,$E1116),AuxFolhas!$A:$E,5,FALSE),"")</f>
        <v>7750</v>
      </c>
      <c r="S1116">
        <f>IFERROR(VLOOKUP(CONCATENATE($C1116,$D1116,S$1,$E1116),AuxFolhas!$A:$E,5,FALSE),"")</f>
        <v>7750</v>
      </c>
      <c r="T1116" t="str">
        <f>IFERROR(VLOOKUP(CONCATENATE($C1116,$D1116,T$1,$E1116),AuxFolhas!$A:$E,5,FALSE),"")</f>
        <v/>
      </c>
      <c r="U1116">
        <f t="shared" si="74"/>
        <v>1</v>
      </c>
    </row>
    <row r="1117" spans="1:21">
      <c r="A1117" t="str">
        <f t="shared" si="75"/>
        <v>39.1-34</v>
      </c>
      <c r="B1117">
        <f t="shared" si="76"/>
        <v>34</v>
      </c>
      <c r="C1117">
        <v>39</v>
      </c>
      <c r="D1117" t="s">
        <v>1801</v>
      </c>
      <c r="E1117" t="s">
        <v>1113</v>
      </c>
      <c r="F1117" t="s">
        <v>1159</v>
      </c>
      <c r="H1117">
        <f t="shared" si="73"/>
        <v>33600</v>
      </c>
      <c r="I1117">
        <f>IFERROR(VLOOKUP(CONCATENATE($C1117,$D1117,I$1,$E1117),AuxFolhas!$A:$E,5,FALSE),"")</f>
        <v>2800</v>
      </c>
      <c r="J1117">
        <f>IFERROR(VLOOKUP(CONCATENATE($C1117,$D1117,J$1,$E1117),AuxFolhas!$A:$E,5,FALSE),"")</f>
        <v>2800</v>
      </c>
      <c r="K1117">
        <f>IFERROR(VLOOKUP(CONCATENATE($C1117,$D1117,K$1,$E1117),AuxFolhas!$A:$E,5,FALSE),"")</f>
        <v>2800</v>
      </c>
      <c r="L1117">
        <f>IFERROR(VLOOKUP(CONCATENATE($C1117,$D1117,L$1,$E1117),AuxFolhas!$A:$E,5,FALSE),"")</f>
        <v>2800</v>
      </c>
      <c r="M1117">
        <f>IFERROR(VLOOKUP(CONCATENATE($C1117,$D1117,M$1,$E1117),AuxFolhas!$A:$E,5,FALSE),"")</f>
        <v>2800</v>
      </c>
      <c r="N1117">
        <f>IFERROR(VLOOKUP(CONCATENATE($C1117,$D1117,N$1,$E1117),AuxFolhas!$A:$E,5,FALSE),"")</f>
        <v>2800</v>
      </c>
      <c r="O1117">
        <f>IFERROR(VLOOKUP(CONCATENATE($C1117,$D1117,O$1,$E1117),AuxFolhas!$A:$E,5,FALSE),"")</f>
        <v>2800</v>
      </c>
      <c r="P1117">
        <f>IFERROR(VLOOKUP(CONCATENATE($C1117,$D1117,P$1,$E1117),AuxFolhas!$A:$E,5,FALSE),"")</f>
        <v>2800</v>
      </c>
      <c r="Q1117">
        <f>IFERROR(VLOOKUP(CONCATENATE($C1117,$D1117,Q$1,$E1117),AuxFolhas!$A:$E,5,FALSE),"")</f>
        <v>2800</v>
      </c>
      <c r="R1117">
        <f>IFERROR(VLOOKUP(CONCATENATE($C1117,$D1117,R$1,$E1117),AuxFolhas!$A:$E,5,FALSE),"")</f>
        <v>2800</v>
      </c>
      <c r="S1117">
        <f>IFERROR(VLOOKUP(CONCATENATE($C1117,$D1117,S$1,$E1117),AuxFolhas!$A:$E,5,FALSE),"")</f>
        <v>2800</v>
      </c>
      <c r="T1117">
        <f>IFERROR(VLOOKUP(CONCATENATE($C1117,$D1117,T$1,$E1117),AuxFolhas!$A:$E,5,FALSE),"")</f>
        <v>2800</v>
      </c>
      <c r="U1117">
        <f t="shared" si="74"/>
        <v>1</v>
      </c>
    </row>
    <row r="1118" spans="1:21" hidden="1">
      <c r="A1118" t="str">
        <f t="shared" si="75"/>
        <v>40.1-1</v>
      </c>
      <c r="B1118">
        <f t="shared" si="76"/>
        <v>1</v>
      </c>
      <c r="C1118">
        <v>40</v>
      </c>
      <c r="D1118" t="s">
        <v>1827</v>
      </c>
      <c r="E1118" t="s">
        <v>1112</v>
      </c>
      <c r="F1118" t="s">
        <v>1163</v>
      </c>
      <c r="H1118">
        <f t="shared" si="73"/>
        <v>6600</v>
      </c>
      <c r="I1118">
        <f>IFERROR(VLOOKUP(CONCATENATE($C1118,$D1118,I$1,$E1118),AuxFolhas!$A:$E,5,FALSE),"")</f>
        <v>600</v>
      </c>
      <c r="J1118">
        <f>IFERROR(VLOOKUP(CONCATENATE($C1118,$D1118,J$1,$E1118),AuxFolhas!$A:$E,5,FALSE),"")</f>
        <v>600</v>
      </c>
      <c r="K1118">
        <f>IFERROR(VLOOKUP(CONCATENATE($C1118,$D1118,K$1,$E1118),AuxFolhas!$A:$E,5,FALSE),"")</f>
        <v>600</v>
      </c>
      <c r="L1118">
        <f>IFERROR(VLOOKUP(CONCATENATE($C1118,$D1118,L$1,$E1118),AuxFolhas!$A:$E,5,FALSE),"")</f>
        <v>600</v>
      </c>
      <c r="M1118">
        <f>IFERROR(VLOOKUP(CONCATENATE($C1118,$D1118,M$1,$E1118),AuxFolhas!$A:$E,5,FALSE),"")</f>
        <v>600</v>
      </c>
      <c r="N1118">
        <f>IFERROR(VLOOKUP(CONCATENATE($C1118,$D1118,N$1,$E1118),AuxFolhas!$A:$E,5,FALSE),"")</f>
        <v>600</v>
      </c>
      <c r="O1118">
        <f>IFERROR(VLOOKUP(CONCATENATE($C1118,$D1118,O$1,$E1118),AuxFolhas!$A:$E,5,FALSE),"")</f>
        <v>600</v>
      </c>
      <c r="P1118">
        <f>IFERROR(VLOOKUP(CONCATENATE($C1118,$D1118,P$1,$E1118),AuxFolhas!$A:$E,5,FALSE),"")</f>
        <v>600</v>
      </c>
      <c r="Q1118">
        <f>IFERROR(VLOOKUP(CONCATENATE($C1118,$D1118,Q$1,$E1118),AuxFolhas!$A:$E,5,FALSE),"")</f>
        <v>600</v>
      </c>
      <c r="R1118">
        <f>IFERROR(VLOOKUP(CONCATENATE($C1118,$D1118,R$1,$E1118),AuxFolhas!$A:$E,5,FALSE),"")</f>
        <v>600</v>
      </c>
      <c r="S1118">
        <f>IFERROR(VLOOKUP(CONCATENATE($C1118,$D1118,S$1,$E1118),AuxFolhas!$A:$E,5,FALSE),"")</f>
        <v>600</v>
      </c>
      <c r="T1118" t="str">
        <f>IFERROR(VLOOKUP(CONCATENATE($C1118,$D1118,T$1,$E1118),AuxFolhas!$A:$E,5,FALSE),"")</f>
        <v/>
      </c>
      <c r="U1118">
        <f t="shared" si="74"/>
        <v>1</v>
      </c>
    </row>
    <row r="1119" spans="1:21" hidden="1">
      <c r="A1119" t="str">
        <f t="shared" si="75"/>
        <v>40.1-2</v>
      </c>
      <c r="B1119">
        <f t="shared" si="76"/>
        <v>2</v>
      </c>
      <c r="C1119">
        <v>40</v>
      </c>
      <c r="D1119" t="s">
        <v>2535</v>
      </c>
      <c r="E1119" t="s">
        <v>1112</v>
      </c>
      <c r="F1119" t="s">
        <v>1163</v>
      </c>
      <c r="H1119">
        <f t="shared" si="73"/>
        <v>7200</v>
      </c>
      <c r="I1119">
        <f>IFERROR(VLOOKUP(CONCATENATE($C1119,$D1119,I$1,$E1119),AuxFolhas!$A:$E,5,FALSE),"")</f>
        <v>600</v>
      </c>
      <c r="J1119">
        <f>IFERROR(VLOOKUP(CONCATENATE($C1119,$D1119,J$1,$E1119),AuxFolhas!$A:$E,5,FALSE),"")</f>
        <v>600</v>
      </c>
      <c r="K1119">
        <f>IFERROR(VLOOKUP(CONCATENATE($C1119,$D1119,K$1,$E1119),AuxFolhas!$A:$E,5,FALSE),"")</f>
        <v>600</v>
      </c>
      <c r="L1119">
        <f>IFERROR(VLOOKUP(CONCATENATE($C1119,$D1119,L$1,$E1119),AuxFolhas!$A:$E,5,FALSE),"")</f>
        <v>600</v>
      </c>
      <c r="M1119">
        <f>IFERROR(VLOOKUP(CONCATENATE($C1119,$D1119,M$1,$E1119),AuxFolhas!$A:$E,5,FALSE),"")</f>
        <v>600</v>
      </c>
      <c r="N1119">
        <f>IFERROR(VLOOKUP(CONCATENATE($C1119,$D1119,N$1,$E1119),AuxFolhas!$A:$E,5,FALSE),"")</f>
        <v>600</v>
      </c>
      <c r="O1119">
        <f>IFERROR(VLOOKUP(CONCATENATE($C1119,$D1119,O$1,$E1119),AuxFolhas!$A:$E,5,FALSE),"")</f>
        <v>600</v>
      </c>
      <c r="P1119">
        <f>IFERROR(VLOOKUP(CONCATENATE($C1119,$D1119,P$1,$E1119),AuxFolhas!$A:$E,5,FALSE),"")</f>
        <v>600</v>
      </c>
      <c r="Q1119">
        <f>IFERROR(VLOOKUP(CONCATENATE($C1119,$D1119,Q$1,$E1119),AuxFolhas!$A:$E,5,FALSE),"")</f>
        <v>600</v>
      </c>
      <c r="R1119">
        <f>IFERROR(VLOOKUP(CONCATENATE($C1119,$D1119,R$1,$E1119),AuxFolhas!$A:$E,5,FALSE),"")</f>
        <v>600</v>
      </c>
      <c r="S1119">
        <f>IFERROR(VLOOKUP(CONCATENATE($C1119,$D1119,S$1,$E1119),AuxFolhas!$A:$E,5,FALSE),"")</f>
        <v>600</v>
      </c>
      <c r="T1119">
        <f>IFERROR(VLOOKUP(CONCATENATE($C1119,$D1119,T$1,$E1119),AuxFolhas!$A:$E,5,FALSE),"")</f>
        <v>600</v>
      </c>
      <c r="U1119">
        <f t="shared" si="74"/>
        <v>1</v>
      </c>
    </row>
    <row r="1120" spans="1:21" hidden="1">
      <c r="A1120" t="str">
        <f t="shared" si="75"/>
        <v>40.1-3</v>
      </c>
      <c r="B1120">
        <f t="shared" si="76"/>
        <v>3</v>
      </c>
      <c r="C1120">
        <v>40</v>
      </c>
      <c r="D1120" t="s">
        <v>2536</v>
      </c>
      <c r="E1120" t="s">
        <v>1112</v>
      </c>
      <c r="F1120" t="s">
        <v>1163</v>
      </c>
      <c r="H1120">
        <f t="shared" si="73"/>
        <v>7200</v>
      </c>
      <c r="I1120">
        <f>IFERROR(VLOOKUP(CONCATENATE($C1120,$D1120,I$1,$E1120),AuxFolhas!$A:$E,5,FALSE),"")</f>
        <v>600</v>
      </c>
      <c r="J1120">
        <f>IFERROR(VLOOKUP(CONCATENATE($C1120,$D1120,J$1,$E1120),AuxFolhas!$A:$E,5,FALSE),"")</f>
        <v>600</v>
      </c>
      <c r="K1120">
        <f>IFERROR(VLOOKUP(CONCATENATE($C1120,$D1120,K$1,$E1120),AuxFolhas!$A:$E,5,FALSE),"")</f>
        <v>600</v>
      </c>
      <c r="L1120">
        <f>IFERROR(VLOOKUP(CONCATENATE($C1120,$D1120,L$1,$E1120),AuxFolhas!$A:$E,5,FALSE),"")</f>
        <v>600</v>
      </c>
      <c r="M1120">
        <f>IFERROR(VLOOKUP(CONCATENATE($C1120,$D1120,M$1,$E1120),AuxFolhas!$A:$E,5,FALSE),"")</f>
        <v>600</v>
      </c>
      <c r="N1120">
        <f>IFERROR(VLOOKUP(CONCATENATE($C1120,$D1120,N$1,$E1120),AuxFolhas!$A:$E,5,FALSE),"")</f>
        <v>600</v>
      </c>
      <c r="O1120">
        <f>IFERROR(VLOOKUP(CONCATENATE($C1120,$D1120,O$1,$E1120),AuxFolhas!$A:$E,5,FALSE),"")</f>
        <v>600</v>
      </c>
      <c r="P1120">
        <f>IFERROR(VLOOKUP(CONCATENATE($C1120,$D1120,P$1,$E1120),AuxFolhas!$A:$E,5,FALSE),"")</f>
        <v>600</v>
      </c>
      <c r="Q1120">
        <f>IFERROR(VLOOKUP(CONCATENATE($C1120,$D1120,Q$1,$E1120),AuxFolhas!$A:$E,5,FALSE),"")</f>
        <v>600</v>
      </c>
      <c r="R1120">
        <f>IFERROR(VLOOKUP(CONCATENATE($C1120,$D1120,R$1,$E1120),AuxFolhas!$A:$E,5,FALSE),"")</f>
        <v>600</v>
      </c>
      <c r="S1120">
        <f>IFERROR(VLOOKUP(CONCATENATE($C1120,$D1120,S$1,$E1120),AuxFolhas!$A:$E,5,FALSE),"")</f>
        <v>600</v>
      </c>
      <c r="T1120">
        <f>IFERROR(VLOOKUP(CONCATENATE($C1120,$D1120,T$1,$E1120),AuxFolhas!$A:$E,5,FALSE),"")</f>
        <v>600</v>
      </c>
      <c r="U1120">
        <f t="shared" si="74"/>
        <v>1</v>
      </c>
    </row>
    <row r="1121" spans="1:21" hidden="1">
      <c r="A1121" t="str">
        <f t="shared" si="75"/>
        <v>40.1-4</v>
      </c>
      <c r="B1121">
        <f t="shared" si="76"/>
        <v>4</v>
      </c>
      <c r="C1121">
        <v>40</v>
      </c>
      <c r="D1121" t="s">
        <v>1829</v>
      </c>
      <c r="E1121" t="s">
        <v>1112</v>
      </c>
      <c r="F1121" t="s">
        <v>1163</v>
      </c>
      <c r="H1121">
        <f t="shared" si="73"/>
        <v>4200</v>
      </c>
      <c r="I1121">
        <f>IFERROR(VLOOKUP(CONCATENATE($C1121,$D1121,I$1,$E1121),AuxFolhas!$A:$E,5,FALSE),"")</f>
        <v>600</v>
      </c>
      <c r="J1121">
        <f>IFERROR(VLOOKUP(CONCATENATE($C1121,$D1121,J$1,$E1121),AuxFolhas!$A:$E,5,FALSE),"")</f>
        <v>600</v>
      </c>
      <c r="K1121">
        <f>IFERROR(VLOOKUP(CONCATENATE($C1121,$D1121,K$1,$E1121),AuxFolhas!$A:$E,5,FALSE),"")</f>
        <v>600</v>
      </c>
      <c r="L1121">
        <f>IFERROR(VLOOKUP(CONCATENATE($C1121,$D1121,L$1,$E1121),AuxFolhas!$A:$E,5,FALSE),"")</f>
        <v>600</v>
      </c>
      <c r="M1121">
        <f>IFERROR(VLOOKUP(CONCATENATE($C1121,$D1121,M$1,$E1121),AuxFolhas!$A:$E,5,FALSE),"")</f>
        <v>600</v>
      </c>
      <c r="N1121">
        <f>IFERROR(VLOOKUP(CONCATENATE($C1121,$D1121,N$1,$E1121),AuxFolhas!$A:$E,5,FALSE),"")</f>
        <v>600</v>
      </c>
      <c r="O1121">
        <f>IFERROR(VLOOKUP(CONCATENATE($C1121,$D1121,O$1,$E1121),AuxFolhas!$A:$E,5,FALSE),"")</f>
        <v>600</v>
      </c>
      <c r="P1121" t="str">
        <f>IFERROR(VLOOKUP(CONCATENATE($C1121,$D1121,P$1,$E1121),AuxFolhas!$A:$E,5,FALSE),"")</f>
        <v/>
      </c>
      <c r="Q1121" t="str">
        <f>IFERROR(VLOOKUP(CONCATENATE($C1121,$D1121,Q$1,$E1121),AuxFolhas!$A:$E,5,FALSE),"")</f>
        <v/>
      </c>
      <c r="R1121" t="str">
        <f>IFERROR(VLOOKUP(CONCATENATE($C1121,$D1121,R$1,$E1121),AuxFolhas!$A:$E,5,FALSE),"")</f>
        <v/>
      </c>
      <c r="S1121" t="str">
        <f>IFERROR(VLOOKUP(CONCATENATE($C1121,$D1121,S$1,$E1121),AuxFolhas!$A:$E,5,FALSE),"")</f>
        <v/>
      </c>
      <c r="T1121" t="str">
        <f>IFERROR(VLOOKUP(CONCATENATE($C1121,$D1121,T$1,$E1121),AuxFolhas!$A:$E,5,FALSE),"")</f>
        <v/>
      </c>
      <c r="U1121">
        <f t="shared" si="74"/>
        <v>1</v>
      </c>
    </row>
    <row r="1122" spans="1:21" hidden="1">
      <c r="A1122" t="str">
        <f t="shared" si="75"/>
        <v>40.1-5</v>
      </c>
      <c r="B1122">
        <f t="shared" si="76"/>
        <v>5</v>
      </c>
      <c r="C1122">
        <v>40</v>
      </c>
      <c r="D1122" t="s">
        <v>2537</v>
      </c>
      <c r="E1122" t="s">
        <v>1112</v>
      </c>
      <c r="F1122" t="s">
        <v>1163</v>
      </c>
      <c r="H1122">
        <f t="shared" si="73"/>
        <v>6600</v>
      </c>
      <c r="I1122" t="str">
        <f>IFERROR(VLOOKUP(CONCATENATE($C1122,$D1122,I$1,$E1122),AuxFolhas!$A:$E,5,FALSE),"")</f>
        <v/>
      </c>
      <c r="J1122">
        <f>IFERROR(VLOOKUP(CONCATENATE($C1122,$D1122,J$1,$E1122),AuxFolhas!$A:$E,5,FALSE),"")</f>
        <v>600</v>
      </c>
      <c r="K1122">
        <f>IFERROR(VLOOKUP(CONCATENATE($C1122,$D1122,K$1,$E1122),AuxFolhas!$A:$E,5,FALSE),"")</f>
        <v>600</v>
      </c>
      <c r="L1122">
        <f>IFERROR(VLOOKUP(CONCATENATE($C1122,$D1122,L$1,$E1122),AuxFolhas!$A:$E,5,FALSE),"")</f>
        <v>600</v>
      </c>
      <c r="M1122">
        <f>IFERROR(VLOOKUP(CONCATENATE($C1122,$D1122,M$1,$E1122),AuxFolhas!$A:$E,5,FALSE),"")</f>
        <v>600</v>
      </c>
      <c r="N1122">
        <f>IFERROR(VLOOKUP(CONCATENATE($C1122,$D1122,N$1,$E1122),AuxFolhas!$A:$E,5,FALSE),"")</f>
        <v>600</v>
      </c>
      <c r="O1122">
        <f>IFERROR(VLOOKUP(CONCATENATE($C1122,$D1122,O$1,$E1122),AuxFolhas!$A:$E,5,FALSE),"")</f>
        <v>600</v>
      </c>
      <c r="P1122">
        <f>IFERROR(VLOOKUP(CONCATENATE($C1122,$D1122,P$1,$E1122),AuxFolhas!$A:$E,5,FALSE),"")</f>
        <v>600</v>
      </c>
      <c r="Q1122">
        <f>IFERROR(VLOOKUP(CONCATENATE($C1122,$D1122,Q$1,$E1122),AuxFolhas!$A:$E,5,FALSE),"")</f>
        <v>600</v>
      </c>
      <c r="R1122">
        <f>IFERROR(VLOOKUP(CONCATENATE($C1122,$D1122,R$1,$E1122),AuxFolhas!$A:$E,5,FALSE),"")</f>
        <v>600</v>
      </c>
      <c r="S1122">
        <f>IFERROR(VLOOKUP(CONCATENATE($C1122,$D1122,S$1,$E1122),AuxFolhas!$A:$E,5,FALSE),"")</f>
        <v>600</v>
      </c>
      <c r="T1122">
        <f>IFERROR(VLOOKUP(CONCATENATE($C1122,$D1122,T$1,$E1122),AuxFolhas!$A:$E,5,FALSE),"")</f>
        <v>600</v>
      </c>
      <c r="U1122">
        <f t="shared" si="74"/>
        <v>1</v>
      </c>
    </row>
    <row r="1123" spans="1:21" hidden="1">
      <c r="A1123" t="str">
        <f t="shared" si="75"/>
        <v>40.1-6</v>
      </c>
      <c r="B1123">
        <f t="shared" si="76"/>
        <v>6</v>
      </c>
      <c r="C1123">
        <v>40</v>
      </c>
      <c r="D1123" t="s">
        <v>2538</v>
      </c>
      <c r="E1123" t="s">
        <v>1112</v>
      </c>
      <c r="F1123" t="s">
        <v>1163</v>
      </c>
      <c r="H1123">
        <f t="shared" si="73"/>
        <v>6600</v>
      </c>
      <c r="I1123" t="str">
        <f>IFERROR(VLOOKUP(CONCATENATE($C1123,$D1123,I$1,$E1123),AuxFolhas!$A:$E,5,FALSE),"")</f>
        <v/>
      </c>
      <c r="J1123">
        <f>IFERROR(VLOOKUP(CONCATENATE($C1123,$D1123,J$1,$E1123),AuxFolhas!$A:$E,5,FALSE),"")</f>
        <v>600</v>
      </c>
      <c r="K1123">
        <f>IFERROR(VLOOKUP(CONCATENATE($C1123,$D1123,K$1,$E1123),AuxFolhas!$A:$E,5,FALSE),"")</f>
        <v>600</v>
      </c>
      <c r="L1123">
        <f>IFERROR(VLOOKUP(CONCATENATE($C1123,$D1123,L$1,$E1123),AuxFolhas!$A:$E,5,FALSE),"")</f>
        <v>600</v>
      </c>
      <c r="M1123">
        <f>IFERROR(VLOOKUP(CONCATENATE($C1123,$D1123,M$1,$E1123),AuxFolhas!$A:$E,5,FALSE),"")</f>
        <v>600</v>
      </c>
      <c r="N1123">
        <f>IFERROR(VLOOKUP(CONCATENATE($C1123,$D1123,N$1,$E1123),AuxFolhas!$A:$E,5,FALSE),"")</f>
        <v>600</v>
      </c>
      <c r="O1123">
        <f>IFERROR(VLOOKUP(CONCATENATE($C1123,$D1123,O$1,$E1123),AuxFolhas!$A:$E,5,FALSE),"")</f>
        <v>600</v>
      </c>
      <c r="P1123">
        <f>IFERROR(VLOOKUP(CONCATENATE($C1123,$D1123,P$1,$E1123),AuxFolhas!$A:$E,5,FALSE),"")</f>
        <v>600</v>
      </c>
      <c r="Q1123">
        <f>IFERROR(VLOOKUP(CONCATENATE($C1123,$D1123,Q$1,$E1123),AuxFolhas!$A:$E,5,FALSE),"")</f>
        <v>600</v>
      </c>
      <c r="R1123">
        <f>IFERROR(VLOOKUP(CONCATENATE($C1123,$D1123,R$1,$E1123),AuxFolhas!$A:$E,5,FALSE),"")</f>
        <v>600</v>
      </c>
      <c r="S1123">
        <f>IFERROR(VLOOKUP(CONCATENATE($C1123,$D1123,S$1,$E1123),AuxFolhas!$A:$E,5,FALSE),"")</f>
        <v>600</v>
      </c>
      <c r="T1123">
        <f>IFERROR(VLOOKUP(CONCATENATE($C1123,$D1123,T$1,$E1123),AuxFolhas!$A:$E,5,FALSE),"")</f>
        <v>600</v>
      </c>
      <c r="U1123">
        <f t="shared" si="74"/>
        <v>1</v>
      </c>
    </row>
    <row r="1124" spans="1:21" hidden="1">
      <c r="A1124" t="str">
        <f t="shared" si="75"/>
        <v>40.1-7</v>
      </c>
      <c r="B1124">
        <f t="shared" si="76"/>
        <v>7</v>
      </c>
      <c r="C1124">
        <v>40</v>
      </c>
      <c r="D1124" t="s">
        <v>1830</v>
      </c>
      <c r="E1124" t="s">
        <v>1112</v>
      </c>
      <c r="F1124" t="s">
        <v>1163</v>
      </c>
      <c r="H1124">
        <f t="shared" si="73"/>
        <v>6600</v>
      </c>
      <c r="I1124">
        <f>IFERROR(VLOOKUP(CONCATENATE($C1124,$D1124,I$1,$E1124),AuxFolhas!$A:$E,5,FALSE),"")</f>
        <v>600</v>
      </c>
      <c r="J1124">
        <f>IFERROR(VLOOKUP(CONCATENATE($C1124,$D1124,J$1,$E1124),AuxFolhas!$A:$E,5,FALSE),"")</f>
        <v>600</v>
      </c>
      <c r="K1124">
        <f>IFERROR(VLOOKUP(CONCATENATE($C1124,$D1124,K$1,$E1124),AuxFolhas!$A:$E,5,FALSE),"")</f>
        <v>600</v>
      </c>
      <c r="L1124">
        <f>IFERROR(VLOOKUP(CONCATENATE($C1124,$D1124,L$1,$E1124),AuxFolhas!$A:$E,5,FALSE),"")</f>
        <v>600</v>
      </c>
      <c r="M1124">
        <f>IFERROR(VLOOKUP(CONCATENATE($C1124,$D1124,M$1,$E1124),AuxFolhas!$A:$E,5,FALSE),"")</f>
        <v>600</v>
      </c>
      <c r="N1124">
        <f>IFERROR(VLOOKUP(CONCATENATE($C1124,$D1124,N$1,$E1124),AuxFolhas!$A:$E,5,FALSE),"")</f>
        <v>600</v>
      </c>
      <c r="O1124">
        <f>IFERROR(VLOOKUP(CONCATENATE($C1124,$D1124,O$1,$E1124),AuxFolhas!$A:$E,5,FALSE),"")</f>
        <v>600</v>
      </c>
      <c r="P1124">
        <f>IFERROR(VLOOKUP(CONCATENATE($C1124,$D1124,P$1,$E1124),AuxFolhas!$A:$E,5,FALSE),"")</f>
        <v>600</v>
      </c>
      <c r="Q1124">
        <f>IFERROR(VLOOKUP(CONCATENATE($C1124,$D1124,Q$1,$E1124),AuxFolhas!$A:$E,5,FALSE),"")</f>
        <v>600</v>
      </c>
      <c r="R1124">
        <f>IFERROR(VLOOKUP(CONCATENATE($C1124,$D1124,R$1,$E1124),AuxFolhas!$A:$E,5,FALSE),"")</f>
        <v>600</v>
      </c>
      <c r="S1124">
        <f>IFERROR(VLOOKUP(CONCATENATE($C1124,$D1124,S$1,$E1124),AuxFolhas!$A:$E,5,FALSE),"")</f>
        <v>600</v>
      </c>
      <c r="T1124" t="str">
        <f>IFERROR(VLOOKUP(CONCATENATE($C1124,$D1124,T$1,$E1124),AuxFolhas!$A:$E,5,FALSE),"")</f>
        <v/>
      </c>
      <c r="U1124">
        <f t="shared" si="74"/>
        <v>1</v>
      </c>
    </row>
    <row r="1125" spans="1:21" hidden="1">
      <c r="A1125" t="str">
        <f t="shared" si="75"/>
        <v>40.1-8</v>
      </c>
      <c r="B1125">
        <f t="shared" si="76"/>
        <v>8</v>
      </c>
      <c r="C1125">
        <v>40</v>
      </c>
      <c r="D1125" t="s">
        <v>2539</v>
      </c>
      <c r="E1125" t="s">
        <v>1112</v>
      </c>
      <c r="F1125" t="s">
        <v>1163</v>
      </c>
      <c r="H1125">
        <f t="shared" si="73"/>
        <v>6600</v>
      </c>
      <c r="I1125" t="str">
        <f>IFERROR(VLOOKUP(CONCATENATE($C1125,$D1125,I$1,$E1125),AuxFolhas!$A:$E,5,FALSE),"")</f>
        <v/>
      </c>
      <c r="J1125">
        <f>IFERROR(VLOOKUP(CONCATENATE($C1125,$D1125,J$1,$E1125),AuxFolhas!$A:$E,5,FALSE),"")</f>
        <v>600</v>
      </c>
      <c r="K1125">
        <f>IFERROR(VLOOKUP(CONCATENATE($C1125,$D1125,K$1,$E1125),AuxFolhas!$A:$E,5,FALSE),"")</f>
        <v>600</v>
      </c>
      <c r="L1125">
        <f>IFERROR(VLOOKUP(CONCATENATE($C1125,$D1125,L$1,$E1125),AuxFolhas!$A:$E,5,FALSE),"")</f>
        <v>600</v>
      </c>
      <c r="M1125">
        <f>IFERROR(VLOOKUP(CONCATENATE($C1125,$D1125,M$1,$E1125),AuxFolhas!$A:$E,5,FALSE),"")</f>
        <v>600</v>
      </c>
      <c r="N1125">
        <f>IFERROR(VLOOKUP(CONCATENATE($C1125,$D1125,N$1,$E1125),AuxFolhas!$A:$E,5,FALSE),"")</f>
        <v>600</v>
      </c>
      <c r="O1125">
        <f>IFERROR(VLOOKUP(CONCATENATE($C1125,$D1125,O$1,$E1125),AuxFolhas!$A:$E,5,FALSE),"")</f>
        <v>600</v>
      </c>
      <c r="P1125">
        <f>IFERROR(VLOOKUP(CONCATENATE($C1125,$D1125,P$1,$E1125),AuxFolhas!$A:$E,5,FALSE),"")</f>
        <v>600</v>
      </c>
      <c r="Q1125">
        <f>IFERROR(VLOOKUP(CONCATENATE($C1125,$D1125,Q$1,$E1125),AuxFolhas!$A:$E,5,FALSE),"")</f>
        <v>600</v>
      </c>
      <c r="R1125">
        <f>IFERROR(VLOOKUP(CONCATENATE($C1125,$D1125,R$1,$E1125),AuxFolhas!$A:$E,5,FALSE),"")</f>
        <v>600</v>
      </c>
      <c r="S1125">
        <f>IFERROR(VLOOKUP(CONCATENATE($C1125,$D1125,S$1,$E1125),AuxFolhas!$A:$E,5,FALSE),"")</f>
        <v>600</v>
      </c>
      <c r="T1125">
        <f>IFERROR(VLOOKUP(CONCATENATE($C1125,$D1125,T$1,$E1125),AuxFolhas!$A:$E,5,FALSE),"")</f>
        <v>600</v>
      </c>
      <c r="U1125">
        <f t="shared" si="74"/>
        <v>1</v>
      </c>
    </row>
    <row r="1126" spans="1:21" hidden="1">
      <c r="A1126" t="str">
        <f t="shared" si="75"/>
        <v>40.1-9</v>
      </c>
      <c r="B1126">
        <f t="shared" si="76"/>
        <v>9</v>
      </c>
      <c r="C1126">
        <v>40</v>
      </c>
      <c r="D1126" t="s">
        <v>2540</v>
      </c>
      <c r="E1126" t="s">
        <v>1112</v>
      </c>
      <c r="F1126" t="s">
        <v>1163</v>
      </c>
      <c r="H1126">
        <f t="shared" si="73"/>
        <v>4800</v>
      </c>
      <c r="I1126" t="str">
        <f>IFERROR(VLOOKUP(CONCATENATE($C1126,$D1126,I$1,$E1126),AuxFolhas!$A:$E,5,FALSE),"")</f>
        <v/>
      </c>
      <c r="J1126" t="str">
        <f>IFERROR(VLOOKUP(CONCATENATE($C1126,$D1126,J$1,$E1126),AuxFolhas!$A:$E,5,FALSE),"")</f>
        <v/>
      </c>
      <c r="K1126" t="str">
        <f>IFERROR(VLOOKUP(CONCATENATE($C1126,$D1126,K$1,$E1126),AuxFolhas!$A:$E,5,FALSE),"")</f>
        <v/>
      </c>
      <c r="L1126" t="str">
        <f>IFERROR(VLOOKUP(CONCATENATE($C1126,$D1126,L$1,$E1126),AuxFolhas!$A:$E,5,FALSE),"")</f>
        <v/>
      </c>
      <c r="M1126">
        <f>IFERROR(VLOOKUP(CONCATENATE($C1126,$D1126,M$1,$E1126),AuxFolhas!$A:$E,5,FALSE),"")</f>
        <v>600</v>
      </c>
      <c r="N1126">
        <f>IFERROR(VLOOKUP(CONCATENATE($C1126,$D1126,N$1,$E1126),AuxFolhas!$A:$E,5,FALSE),"")</f>
        <v>600</v>
      </c>
      <c r="O1126">
        <f>IFERROR(VLOOKUP(CONCATENATE($C1126,$D1126,O$1,$E1126),AuxFolhas!$A:$E,5,FALSE),"")</f>
        <v>600</v>
      </c>
      <c r="P1126">
        <f>IFERROR(VLOOKUP(CONCATENATE($C1126,$D1126,P$1,$E1126),AuxFolhas!$A:$E,5,FALSE),"")</f>
        <v>600</v>
      </c>
      <c r="Q1126">
        <f>IFERROR(VLOOKUP(CONCATENATE($C1126,$D1126,Q$1,$E1126),AuxFolhas!$A:$E,5,FALSE),"")</f>
        <v>600</v>
      </c>
      <c r="R1126">
        <f>IFERROR(VLOOKUP(CONCATENATE($C1126,$D1126,R$1,$E1126),AuxFolhas!$A:$E,5,FALSE),"")</f>
        <v>600</v>
      </c>
      <c r="S1126">
        <f>IFERROR(VLOOKUP(CONCATENATE($C1126,$D1126,S$1,$E1126),AuxFolhas!$A:$E,5,FALSE),"")</f>
        <v>600</v>
      </c>
      <c r="T1126">
        <f>IFERROR(VLOOKUP(CONCATENATE($C1126,$D1126,T$1,$E1126),AuxFolhas!$A:$E,5,FALSE),"")</f>
        <v>600</v>
      </c>
      <c r="U1126">
        <f t="shared" si="74"/>
        <v>1</v>
      </c>
    </row>
    <row r="1127" spans="1:21" hidden="1">
      <c r="A1127" t="str">
        <f t="shared" si="75"/>
        <v>40.1-10</v>
      </c>
      <c r="B1127">
        <f t="shared" si="76"/>
        <v>10</v>
      </c>
      <c r="C1127">
        <v>40</v>
      </c>
      <c r="D1127" t="s">
        <v>1831</v>
      </c>
      <c r="E1127" t="s">
        <v>1112</v>
      </c>
      <c r="F1127" t="s">
        <v>1163</v>
      </c>
      <c r="H1127">
        <f t="shared" si="73"/>
        <v>6600</v>
      </c>
      <c r="I1127">
        <f>IFERROR(VLOOKUP(CONCATENATE($C1127,$D1127,I$1,$E1127),AuxFolhas!$A:$E,5,FALSE),"")</f>
        <v>600</v>
      </c>
      <c r="J1127">
        <f>IFERROR(VLOOKUP(CONCATENATE($C1127,$D1127,J$1,$E1127),AuxFolhas!$A:$E,5,FALSE),"")</f>
        <v>600</v>
      </c>
      <c r="K1127">
        <f>IFERROR(VLOOKUP(CONCATENATE($C1127,$D1127,K$1,$E1127),AuxFolhas!$A:$E,5,FALSE),"")</f>
        <v>600</v>
      </c>
      <c r="L1127">
        <f>IFERROR(VLOOKUP(CONCATENATE($C1127,$D1127,L$1,$E1127),AuxFolhas!$A:$E,5,FALSE),"")</f>
        <v>600</v>
      </c>
      <c r="M1127">
        <f>IFERROR(VLOOKUP(CONCATENATE($C1127,$D1127,M$1,$E1127),AuxFolhas!$A:$E,5,FALSE),"")</f>
        <v>600</v>
      </c>
      <c r="N1127">
        <f>IFERROR(VLOOKUP(CONCATENATE($C1127,$D1127,N$1,$E1127),AuxFolhas!$A:$E,5,FALSE),"")</f>
        <v>600</v>
      </c>
      <c r="O1127">
        <f>IFERROR(VLOOKUP(CONCATENATE($C1127,$D1127,O$1,$E1127),AuxFolhas!$A:$E,5,FALSE),"")</f>
        <v>600</v>
      </c>
      <c r="P1127">
        <f>IFERROR(VLOOKUP(CONCATENATE($C1127,$D1127,P$1,$E1127),AuxFolhas!$A:$E,5,FALSE),"")</f>
        <v>600</v>
      </c>
      <c r="Q1127">
        <f>IFERROR(VLOOKUP(CONCATENATE($C1127,$D1127,Q$1,$E1127),AuxFolhas!$A:$E,5,FALSE),"")</f>
        <v>600</v>
      </c>
      <c r="R1127">
        <f>IFERROR(VLOOKUP(CONCATENATE($C1127,$D1127,R$1,$E1127),AuxFolhas!$A:$E,5,FALSE),"")</f>
        <v>600</v>
      </c>
      <c r="S1127">
        <f>IFERROR(VLOOKUP(CONCATENATE($C1127,$D1127,S$1,$E1127),AuxFolhas!$A:$E,5,FALSE),"")</f>
        <v>600</v>
      </c>
      <c r="T1127" t="str">
        <f>IFERROR(VLOOKUP(CONCATENATE($C1127,$D1127,T$1,$E1127),AuxFolhas!$A:$E,5,FALSE),"")</f>
        <v/>
      </c>
      <c r="U1127">
        <f t="shared" si="74"/>
        <v>1</v>
      </c>
    </row>
    <row r="1128" spans="1:21" hidden="1">
      <c r="A1128" t="str">
        <f t="shared" si="75"/>
        <v>40.1-11</v>
      </c>
      <c r="B1128">
        <f t="shared" si="76"/>
        <v>11</v>
      </c>
      <c r="C1128">
        <v>40</v>
      </c>
      <c r="D1128" t="s">
        <v>1832</v>
      </c>
      <c r="E1128" t="s">
        <v>1112</v>
      </c>
      <c r="F1128" t="s">
        <v>1163</v>
      </c>
      <c r="H1128">
        <f t="shared" si="73"/>
        <v>6600</v>
      </c>
      <c r="I1128">
        <f>IFERROR(VLOOKUP(CONCATENATE($C1128,$D1128,I$1,$E1128),AuxFolhas!$A:$E,5,FALSE),"")</f>
        <v>600</v>
      </c>
      <c r="J1128">
        <f>IFERROR(VLOOKUP(CONCATENATE($C1128,$D1128,J$1,$E1128),AuxFolhas!$A:$E,5,FALSE),"")</f>
        <v>600</v>
      </c>
      <c r="K1128">
        <f>IFERROR(VLOOKUP(CONCATENATE($C1128,$D1128,K$1,$E1128),AuxFolhas!$A:$E,5,FALSE),"")</f>
        <v>600</v>
      </c>
      <c r="L1128">
        <f>IFERROR(VLOOKUP(CONCATENATE($C1128,$D1128,L$1,$E1128),AuxFolhas!$A:$E,5,FALSE),"")</f>
        <v>600</v>
      </c>
      <c r="M1128">
        <f>IFERROR(VLOOKUP(CONCATENATE($C1128,$D1128,M$1,$E1128),AuxFolhas!$A:$E,5,FALSE),"")</f>
        <v>600</v>
      </c>
      <c r="N1128">
        <f>IFERROR(VLOOKUP(CONCATENATE($C1128,$D1128,N$1,$E1128),AuxFolhas!$A:$E,5,FALSE),"")</f>
        <v>600</v>
      </c>
      <c r="O1128">
        <f>IFERROR(VLOOKUP(CONCATENATE($C1128,$D1128,O$1,$E1128),AuxFolhas!$A:$E,5,FALSE),"")</f>
        <v>600</v>
      </c>
      <c r="P1128">
        <f>IFERROR(VLOOKUP(CONCATENATE($C1128,$D1128,P$1,$E1128),AuxFolhas!$A:$E,5,FALSE),"")</f>
        <v>600</v>
      </c>
      <c r="Q1128">
        <f>IFERROR(VLOOKUP(CONCATENATE($C1128,$D1128,Q$1,$E1128),AuxFolhas!$A:$E,5,FALSE),"")</f>
        <v>600</v>
      </c>
      <c r="R1128">
        <f>IFERROR(VLOOKUP(CONCATENATE($C1128,$D1128,R$1,$E1128),AuxFolhas!$A:$E,5,FALSE),"")</f>
        <v>600</v>
      </c>
      <c r="S1128">
        <f>IFERROR(VLOOKUP(CONCATENATE($C1128,$D1128,S$1,$E1128),AuxFolhas!$A:$E,5,FALSE),"")</f>
        <v>600</v>
      </c>
      <c r="T1128" t="str">
        <f>IFERROR(VLOOKUP(CONCATENATE($C1128,$D1128,T$1,$E1128),AuxFolhas!$A:$E,5,FALSE),"")</f>
        <v/>
      </c>
      <c r="U1128">
        <f t="shared" si="74"/>
        <v>1</v>
      </c>
    </row>
    <row r="1129" spans="1:21" hidden="1">
      <c r="A1129" t="str">
        <f t="shared" si="75"/>
        <v>40.1-12</v>
      </c>
      <c r="B1129">
        <f t="shared" si="76"/>
        <v>12</v>
      </c>
      <c r="C1129">
        <v>40</v>
      </c>
      <c r="D1129" t="s">
        <v>2541</v>
      </c>
      <c r="E1129" t="s">
        <v>1112</v>
      </c>
      <c r="F1129" t="s">
        <v>1163</v>
      </c>
      <c r="H1129">
        <f t="shared" si="73"/>
        <v>6600</v>
      </c>
      <c r="I1129" t="str">
        <f>IFERROR(VLOOKUP(CONCATENATE($C1129,$D1129,I$1,$E1129),AuxFolhas!$A:$E,5,FALSE),"")</f>
        <v/>
      </c>
      <c r="J1129">
        <f>IFERROR(VLOOKUP(CONCATENATE($C1129,$D1129,J$1,$E1129),AuxFolhas!$A:$E,5,FALSE),"")</f>
        <v>600</v>
      </c>
      <c r="K1129">
        <f>IFERROR(VLOOKUP(CONCATENATE($C1129,$D1129,K$1,$E1129),AuxFolhas!$A:$E,5,FALSE),"")</f>
        <v>600</v>
      </c>
      <c r="L1129">
        <f>IFERROR(VLOOKUP(CONCATENATE($C1129,$D1129,L$1,$E1129),AuxFolhas!$A:$E,5,FALSE),"")</f>
        <v>600</v>
      </c>
      <c r="M1129">
        <f>IFERROR(VLOOKUP(CONCATENATE($C1129,$D1129,M$1,$E1129),AuxFolhas!$A:$E,5,FALSE),"")</f>
        <v>600</v>
      </c>
      <c r="N1129">
        <f>IFERROR(VLOOKUP(CONCATENATE($C1129,$D1129,N$1,$E1129),AuxFolhas!$A:$E,5,FALSE),"")</f>
        <v>600</v>
      </c>
      <c r="O1129">
        <f>IFERROR(VLOOKUP(CONCATENATE($C1129,$D1129,O$1,$E1129),AuxFolhas!$A:$E,5,FALSE),"")</f>
        <v>600</v>
      </c>
      <c r="P1129">
        <f>IFERROR(VLOOKUP(CONCATENATE($C1129,$D1129,P$1,$E1129),AuxFolhas!$A:$E,5,FALSE),"")</f>
        <v>600</v>
      </c>
      <c r="Q1129">
        <f>IFERROR(VLOOKUP(CONCATENATE($C1129,$D1129,Q$1,$E1129),AuxFolhas!$A:$E,5,FALSE),"")</f>
        <v>600</v>
      </c>
      <c r="R1129">
        <f>IFERROR(VLOOKUP(CONCATENATE($C1129,$D1129,R$1,$E1129),AuxFolhas!$A:$E,5,FALSE),"")</f>
        <v>600</v>
      </c>
      <c r="S1129">
        <f>IFERROR(VLOOKUP(CONCATENATE($C1129,$D1129,S$1,$E1129),AuxFolhas!$A:$E,5,FALSE),"")</f>
        <v>600</v>
      </c>
      <c r="T1129">
        <f>IFERROR(VLOOKUP(CONCATENATE($C1129,$D1129,T$1,$E1129),AuxFolhas!$A:$E,5,FALSE),"")</f>
        <v>600</v>
      </c>
      <c r="U1129">
        <f t="shared" si="74"/>
        <v>1</v>
      </c>
    </row>
    <row r="1130" spans="1:21" hidden="1">
      <c r="A1130" t="str">
        <f t="shared" si="75"/>
        <v>40.1-13</v>
      </c>
      <c r="B1130">
        <f t="shared" si="76"/>
        <v>13</v>
      </c>
      <c r="C1130">
        <v>40</v>
      </c>
      <c r="D1130" t="s">
        <v>1833</v>
      </c>
      <c r="E1130" t="s">
        <v>1112</v>
      </c>
      <c r="F1130" t="s">
        <v>1163</v>
      </c>
      <c r="H1130">
        <f t="shared" si="73"/>
        <v>7200</v>
      </c>
      <c r="I1130">
        <f>IFERROR(VLOOKUP(CONCATENATE($C1130,$D1130,I$1,$E1130),AuxFolhas!$A:$E,5,FALSE),"")</f>
        <v>600</v>
      </c>
      <c r="J1130">
        <f>IFERROR(VLOOKUP(CONCATENATE($C1130,$D1130,J$1,$E1130),AuxFolhas!$A:$E,5,FALSE),"")</f>
        <v>600</v>
      </c>
      <c r="K1130">
        <f>IFERROR(VLOOKUP(CONCATENATE($C1130,$D1130,K$1,$E1130),AuxFolhas!$A:$E,5,FALSE),"")</f>
        <v>600</v>
      </c>
      <c r="L1130">
        <f>IFERROR(VLOOKUP(CONCATENATE($C1130,$D1130,L$1,$E1130),AuxFolhas!$A:$E,5,FALSE),"")</f>
        <v>600</v>
      </c>
      <c r="M1130">
        <f>IFERROR(VLOOKUP(CONCATENATE($C1130,$D1130,M$1,$E1130),AuxFolhas!$A:$E,5,FALSE),"")</f>
        <v>600</v>
      </c>
      <c r="N1130">
        <f>IFERROR(VLOOKUP(CONCATENATE($C1130,$D1130,N$1,$E1130),AuxFolhas!$A:$E,5,FALSE),"")</f>
        <v>600</v>
      </c>
      <c r="O1130">
        <f>IFERROR(VLOOKUP(CONCATENATE($C1130,$D1130,O$1,$E1130),AuxFolhas!$A:$E,5,FALSE),"")</f>
        <v>600</v>
      </c>
      <c r="P1130">
        <f>IFERROR(VLOOKUP(CONCATENATE($C1130,$D1130,P$1,$E1130),AuxFolhas!$A:$E,5,FALSE),"")</f>
        <v>600</v>
      </c>
      <c r="Q1130">
        <f>IFERROR(VLOOKUP(CONCATENATE($C1130,$D1130,Q$1,$E1130),AuxFolhas!$A:$E,5,FALSE),"")</f>
        <v>600</v>
      </c>
      <c r="R1130">
        <f>IFERROR(VLOOKUP(CONCATENATE($C1130,$D1130,R$1,$E1130),AuxFolhas!$A:$E,5,FALSE),"")</f>
        <v>600</v>
      </c>
      <c r="S1130">
        <f>IFERROR(VLOOKUP(CONCATENATE($C1130,$D1130,S$1,$E1130),AuxFolhas!$A:$E,5,FALSE),"")</f>
        <v>600</v>
      </c>
      <c r="T1130">
        <f>IFERROR(VLOOKUP(CONCATENATE($C1130,$D1130,T$1,$E1130),AuxFolhas!$A:$E,5,FALSE),"")</f>
        <v>600</v>
      </c>
      <c r="U1130">
        <f t="shared" si="74"/>
        <v>1</v>
      </c>
    </row>
    <row r="1131" spans="1:21" hidden="1">
      <c r="A1131" t="str">
        <f t="shared" si="75"/>
        <v>40.1-14</v>
      </c>
      <c r="B1131">
        <f t="shared" si="76"/>
        <v>14</v>
      </c>
      <c r="C1131">
        <v>40</v>
      </c>
      <c r="D1131" t="s">
        <v>2542</v>
      </c>
      <c r="E1131" t="s">
        <v>1112</v>
      </c>
      <c r="F1131" t="s">
        <v>1163</v>
      </c>
      <c r="H1131">
        <f t="shared" si="73"/>
        <v>7200</v>
      </c>
      <c r="I1131">
        <f>IFERROR(VLOOKUP(CONCATENATE($C1131,$D1131,I$1,$E1131),AuxFolhas!$A:$E,5,FALSE),"")</f>
        <v>600</v>
      </c>
      <c r="J1131">
        <f>IFERROR(VLOOKUP(CONCATENATE($C1131,$D1131,J$1,$E1131),AuxFolhas!$A:$E,5,FALSE),"")</f>
        <v>600</v>
      </c>
      <c r="K1131">
        <f>IFERROR(VLOOKUP(CONCATENATE($C1131,$D1131,K$1,$E1131),AuxFolhas!$A:$E,5,FALSE),"")</f>
        <v>600</v>
      </c>
      <c r="L1131">
        <f>IFERROR(VLOOKUP(CONCATENATE($C1131,$D1131,L$1,$E1131),AuxFolhas!$A:$E,5,FALSE),"")</f>
        <v>600</v>
      </c>
      <c r="M1131">
        <f>IFERROR(VLOOKUP(CONCATENATE($C1131,$D1131,M$1,$E1131),AuxFolhas!$A:$E,5,FALSE),"")</f>
        <v>600</v>
      </c>
      <c r="N1131">
        <f>IFERROR(VLOOKUP(CONCATENATE($C1131,$D1131,N$1,$E1131),AuxFolhas!$A:$E,5,FALSE),"")</f>
        <v>600</v>
      </c>
      <c r="O1131">
        <f>IFERROR(VLOOKUP(CONCATENATE($C1131,$D1131,O$1,$E1131),AuxFolhas!$A:$E,5,FALSE),"")</f>
        <v>600</v>
      </c>
      <c r="P1131">
        <f>IFERROR(VLOOKUP(CONCATENATE($C1131,$D1131,P$1,$E1131),AuxFolhas!$A:$E,5,FALSE),"")</f>
        <v>600</v>
      </c>
      <c r="Q1131">
        <f>IFERROR(VLOOKUP(CONCATENATE($C1131,$D1131,Q$1,$E1131),AuxFolhas!$A:$E,5,FALSE),"")</f>
        <v>600</v>
      </c>
      <c r="R1131">
        <f>IFERROR(VLOOKUP(CONCATENATE($C1131,$D1131,R$1,$E1131),AuxFolhas!$A:$E,5,FALSE),"")</f>
        <v>600</v>
      </c>
      <c r="S1131">
        <f>IFERROR(VLOOKUP(CONCATENATE($C1131,$D1131,S$1,$E1131),AuxFolhas!$A:$E,5,FALSE),"")</f>
        <v>600</v>
      </c>
      <c r="T1131">
        <f>IFERROR(VLOOKUP(CONCATENATE($C1131,$D1131,T$1,$E1131),AuxFolhas!$A:$E,5,FALSE),"")</f>
        <v>600</v>
      </c>
      <c r="U1131">
        <f t="shared" si="74"/>
        <v>1</v>
      </c>
    </row>
    <row r="1132" spans="1:21" hidden="1">
      <c r="A1132" t="str">
        <f t="shared" si="75"/>
        <v>40.1-15</v>
      </c>
      <c r="B1132">
        <f t="shared" si="76"/>
        <v>15</v>
      </c>
      <c r="C1132">
        <v>40</v>
      </c>
      <c r="D1132" t="s">
        <v>1834</v>
      </c>
      <c r="E1132" t="s">
        <v>1112</v>
      </c>
      <c r="F1132" t="s">
        <v>1163</v>
      </c>
      <c r="H1132">
        <f t="shared" si="73"/>
        <v>4200</v>
      </c>
      <c r="I1132">
        <f>IFERROR(VLOOKUP(CONCATENATE($C1132,$D1132,I$1,$E1132),AuxFolhas!$A:$E,5,FALSE),"")</f>
        <v>600</v>
      </c>
      <c r="J1132">
        <f>IFERROR(VLOOKUP(CONCATENATE($C1132,$D1132,J$1,$E1132),AuxFolhas!$A:$E,5,FALSE),"")</f>
        <v>600</v>
      </c>
      <c r="K1132">
        <f>IFERROR(VLOOKUP(CONCATENATE($C1132,$D1132,K$1,$E1132),AuxFolhas!$A:$E,5,FALSE),"")</f>
        <v>600</v>
      </c>
      <c r="L1132">
        <f>IFERROR(VLOOKUP(CONCATENATE($C1132,$D1132,L$1,$E1132),AuxFolhas!$A:$E,5,FALSE),"")</f>
        <v>600</v>
      </c>
      <c r="M1132">
        <f>IFERROR(VLOOKUP(CONCATENATE($C1132,$D1132,M$1,$E1132),AuxFolhas!$A:$E,5,FALSE),"")</f>
        <v>600</v>
      </c>
      <c r="N1132">
        <f>IFERROR(VLOOKUP(CONCATENATE($C1132,$D1132,N$1,$E1132),AuxFolhas!$A:$E,5,FALSE),"")</f>
        <v>600</v>
      </c>
      <c r="O1132">
        <f>IFERROR(VLOOKUP(CONCATENATE($C1132,$D1132,O$1,$E1132),AuxFolhas!$A:$E,5,FALSE),"")</f>
        <v>600</v>
      </c>
      <c r="P1132" t="str">
        <f>IFERROR(VLOOKUP(CONCATENATE($C1132,$D1132,P$1,$E1132),AuxFolhas!$A:$E,5,FALSE),"")</f>
        <v/>
      </c>
      <c r="Q1132" t="str">
        <f>IFERROR(VLOOKUP(CONCATENATE($C1132,$D1132,Q$1,$E1132),AuxFolhas!$A:$E,5,FALSE),"")</f>
        <v/>
      </c>
      <c r="R1132" t="str">
        <f>IFERROR(VLOOKUP(CONCATENATE($C1132,$D1132,R$1,$E1132),AuxFolhas!$A:$E,5,FALSE),"")</f>
        <v/>
      </c>
      <c r="S1132" t="str">
        <f>IFERROR(VLOOKUP(CONCATENATE($C1132,$D1132,S$1,$E1132),AuxFolhas!$A:$E,5,FALSE),"")</f>
        <v/>
      </c>
      <c r="T1132" t="str">
        <f>IFERROR(VLOOKUP(CONCATENATE($C1132,$D1132,T$1,$E1132),AuxFolhas!$A:$E,5,FALSE),"")</f>
        <v/>
      </c>
      <c r="U1132">
        <f t="shared" si="74"/>
        <v>1</v>
      </c>
    </row>
    <row r="1133" spans="1:21" hidden="1">
      <c r="A1133" t="str">
        <f t="shared" si="75"/>
        <v>40.1-16</v>
      </c>
      <c r="B1133">
        <f t="shared" si="76"/>
        <v>16</v>
      </c>
      <c r="C1133">
        <v>40</v>
      </c>
      <c r="D1133" t="s">
        <v>1828</v>
      </c>
      <c r="E1133" t="s">
        <v>1114</v>
      </c>
      <c r="F1133" t="s">
        <v>1163</v>
      </c>
      <c r="H1133">
        <f t="shared" si="73"/>
        <v>26760</v>
      </c>
      <c r="I1133">
        <f>IFERROR(VLOOKUP(CONCATENATE($C1133,$D1133,I$1,$E1133),AuxFolhas!$A:$E,5,FALSE),"")</f>
        <v>2230</v>
      </c>
      <c r="J1133">
        <f>IFERROR(VLOOKUP(CONCATENATE($C1133,$D1133,J$1,$E1133),AuxFolhas!$A:$E,5,FALSE),"")</f>
        <v>2230</v>
      </c>
      <c r="K1133">
        <f>IFERROR(VLOOKUP(CONCATENATE($C1133,$D1133,K$1,$E1133),AuxFolhas!$A:$E,5,FALSE),"")</f>
        <v>2230</v>
      </c>
      <c r="L1133">
        <f>IFERROR(VLOOKUP(CONCATENATE($C1133,$D1133,L$1,$E1133),AuxFolhas!$A:$E,5,FALSE),"")</f>
        <v>2230</v>
      </c>
      <c r="M1133">
        <f>IFERROR(VLOOKUP(CONCATENATE($C1133,$D1133,M$1,$E1133),AuxFolhas!$A:$E,5,FALSE),"")</f>
        <v>2230</v>
      </c>
      <c r="N1133">
        <f>IFERROR(VLOOKUP(CONCATENATE($C1133,$D1133,N$1,$E1133),AuxFolhas!$A:$E,5,FALSE),"")</f>
        <v>2230</v>
      </c>
      <c r="O1133">
        <f>IFERROR(VLOOKUP(CONCATENATE($C1133,$D1133,O$1,$E1133),AuxFolhas!$A:$E,5,FALSE),"")</f>
        <v>2230</v>
      </c>
      <c r="P1133">
        <f>IFERROR(VLOOKUP(CONCATENATE($C1133,$D1133,P$1,$E1133),AuxFolhas!$A:$E,5,FALSE),"")</f>
        <v>2230</v>
      </c>
      <c r="Q1133">
        <f>IFERROR(VLOOKUP(CONCATENATE($C1133,$D1133,Q$1,$E1133),AuxFolhas!$A:$E,5,FALSE),"")</f>
        <v>2230</v>
      </c>
      <c r="R1133">
        <f>IFERROR(VLOOKUP(CONCATENATE($C1133,$D1133,R$1,$E1133),AuxFolhas!$A:$E,5,FALSE),"")</f>
        <v>2230</v>
      </c>
      <c r="S1133">
        <f>IFERROR(VLOOKUP(CONCATENATE($C1133,$D1133,S$1,$E1133),AuxFolhas!$A:$E,5,FALSE),"")</f>
        <v>2230</v>
      </c>
      <c r="T1133">
        <f>IFERROR(VLOOKUP(CONCATENATE($C1133,$D1133,T$1,$E1133),AuxFolhas!$A:$E,5,FALSE),"")</f>
        <v>2230</v>
      </c>
      <c r="U1133">
        <f t="shared" si="74"/>
        <v>1</v>
      </c>
    </row>
    <row r="1134" spans="1:21" hidden="1">
      <c r="A1134" t="str">
        <f t="shared" si="75"/>
        <v>40.1-17</v>
      </c>
      <c r="B1134">
        <f t="shared" si="76"/>
        <v>17</v>
      </c>
      <c r="C1134">
        <v>40</v>
      </c>
      <c r="D1134" t="s">
        <v>1836</v>
      </c>
      <c r="E1134" t="s">
        <v>1114</v>
      </c>
      <c r="F1134" t="s">
        <v>1163</v>
      </c>
      <c r="H1134">
        <f t="shared" si="73"/>
        <v>4460</v>
      </c>
      <c r="I1134">
        <f>IFERROR(VLOOKUP(CONCATENATE($C1134,$D1134,I$1,$E1134),AuxFolhas!$A:$E,5,FALSE),"")</f>
        <v>2230</v>
      </c>
      <c r="J1134">
        <f>IFERROR(VLOOKUP(CONCATENATE($C1134,$D1134,J$1,$E1134),AuxFolhas!$A:$E,5,FALSE),"")</f>
        <v>2230</v>
      </c>
      <c r="K1134" t="str">
        <f>IFERROR(VLOOKUP(CONCATENATE($C1134,$D1134,K$1,$E1134),AuxFolhas!$A:$E,5,FALSE),"")</f>
        <v/>
      </c>
      <c r="L1134" t="str">
        <f>IFERROR(VLOOKUP(CONCATENATE($C1134,$D1134,L$1,$E1134),AuxFolhas!$A:$E,5,FALSE),"")</f>
        <v/>
      </c>
      <c r="M1134" t="str">
        <f>IFERROR(VLOOKUP(CONCATENATE($C1134,$D1134,M$1,$E1134),AuxFolhas!$A:$E,5,FALSE),"")</f>
        <v/>
      </c>
      <c r="N1134" t="str">
        <f>IFERROR(VLOOKUP(CONCATENATE($C1134,$D1134,N$1,$E1134),AuxFolhas!$A:$E,5,FALSE),"")</f>
        <v/>
      </c>
      <c r="O1134" t="str">
        <f>IFERROR(VLOOKUP(CONCATENATE($C1134,$D1134,O$1,$E1134),AuxFolhas!$A:$E,5,FALSE),"")</f>
        <v/>
      </c>
      <c r="P1134" t="str">
        <f>IFERROR(VLOOKUP(CONCATENATE($C1134,$D1134,P$1,$E1134),AuxFolhas!$A:$E,5,FALSE),"")</f>
        <v/>
      </c>
      <c r="Q1134" t="str">
        <f>IFERROR(VLOOKUP(CONCATENATE($C1134,$D1134,Q$1,$E1134),AuxFolhas!$A:$E,5,FALSE),"")</f>
        <v/>
      </c>
      <c r="R1134" t="str">
        <f>IFERROR(VLOOKUP(CONCATENATE($C1134,$D1134,R$1,$E1134),AuxFolhas!$A:$E,5,FALSE),"")</f>
        <v/>
      </c>
      <c r="S1134" t="str">
        <f>IFERROR(VLOOKUP(CONCATENATE($C1134,$D1134,S$1,$E1134),AuxFolhas!$A:$E,5,FALSE),"")</f>
        <v/>
      </c>
      <c r="T1134" t="str">
        <f>IFERROR(VLOOKUP(CONCATENATE($C1134,$D1134,T$1,$E1134),AuxFolhas!$A:$E,5,FALSE),"")</f>
        <v/>
      </c>
      <c r="U1134">
        <f t="shared" si="74"/>
        <v>1</v>
      </c>
    </row>
    <row r="1135" spans="1:21" hidden="1">
      <c r="A1135" t="str">
        <f t="shared" si="75"/>
        <v>40.1-18</v>
      </c>
      <c r="B1135">
        <f t="shared" si="76"/>
        <v>18</v>
      </c>
      <c r="C1135">
        <v>40</v>
      </c>
      <c r="D1135" t="s">
        <v>1837</v>
      </c>
      <c r="E1135" t="s">
        <v>1114</v>
      </c>
      <c r="F1135" t="s">
        <v>1163</v>
      </c>
      <c r="H1135">
        <f t="shared" si="73"/>
        <v>26760</v>
      </c>
      <c r="I1135">
        <f>IFERROR(VLOOKUP(CONCATENATE($C1135,$D1135,I$1,$E1135),AuxFolhas!$A:$E,5,FALSE),"")</f>
        <v>2230</v>
      </c>
      <c r="J1135">
        <f>IFERROR(VLOOKUP(CONCATENATE($C1135,$D1135,J$1,$E1135),AuxFolhas!$A:$E,5,FALSE),"")</f>
        <v>2230</v>
      </c>
      <c r="K1135">
        <f>IFERROR(VLOOKUP(CONCATENATE($C1135,$D1135,K$1,$E1135),AuxFolhas!$A:$E,5,FALSE),"")</f>
        <v>2230</v>
      </c>
      <c r="L1135">
        <f>IFERROR(VLOOKUP(CONCATENATE($C1135,$D1135,L$1,$E1135),AuxFolhas!$A:$E,5,FALSE),"")</f>
        <v>2230</v>
      </c>
      <c r="M1135">
        <f>IFERROR(VLOOKUP(CONCATENATE($C1135,$D1135,M$1,$E1135),AuxFolhas!$A:$E,5,FALSE),"")</f>
        <v>2230</v>
      </c>
      <c r="N1135">
        <f>IFERROR(VLOOKUP(CONCATENATE($C1135,$D1135,N$1,$E1135),AuxFolhas!$A:$E,5,FALSE),"")</f>
        <v>2230</v>
      </c>
      <c r="O1135">
        <f>IFERROR(VLOOKUP(CONCATENATE($C1135,$D1135,O$1,$E1135),AuxFolhas!$A:$E,5,FALSE),"")</f>
        <v>2230</v>
      </c>
      <c r="P1135">
        <f>IFERROR(VLOOKUP(CONCATENATE($C1135,$D1135,P$1,$E1135),AuxFolhas!$A:$E,5,FALSE),"")</f>
        <v>2230</v>
      </c>
      <c r="Q1135">
        <f>IFERROR(VLOOKUP(CONCATENATE($C1135,$D1135,Q$1,$E1135),AuxFolhas!$A:$E,5,FALSE),"")</f>
        <v>2230</v>
      </c>
      <c r="R1135">
        <f>IFERROR(VLOOKUP(CONCATENATE($C1135,$D1135,R$1,$E1135),AuxFolhas!$A:$E,5,FALSE),"")</f>
        <v>2230</v>
      </c>
      <c r="S1135">
        <f>IFERROR(VLOOKUP(CONCATENATE($C1135,$D1135,S$1,$E1135),AuxFolhas!$A:$E,5,FALSE),"")</f>
        <v>2230</v>
      </c>
      <c r="T1135">
        <f>IFERROR(VLOOKUP(CONCATENATE($C1135,$D1135,T$1,$E1135),AuxFolhas!$A:$E,5,FALSE),"")</f>
        <v>2230</v>
      </c>
      <c r="U1135">
        <f t="shared" si="74"/>
        <v>1</v>
      </c>
    </row>
    <row r="1136" spans="1:21" hidden="1">
      <c r="A1136" t="str">
        <f t="shared" si="75"/>
        <v>40.1-19</v>
      </c>
      <c r="B1136">
        <f t="shared" si="76"/>
        <v>19</v>
      </c>
      <c r="C1136">
        <v>40</v>
      </c>
      <c r="D1136" t="s">
        <v>1838</v>
      </c>
      <c r="E1136" t="s">
        <v>1114</v>
      </c>
      <c r="F1136" t="s">
        <v>1163</v>
      </c>
      <c r="H1136">
        <f t="shared" si="73"/>
        <v>24530</v>
      </c>
      <c r="I1136">
        <f>IFERROR(VLOOKUP(CONCATENATE($C1136,$D1136,I$1,$E1136),AuxFolhas!$A:$E,5,FALSE),"")</f>
        <v>2230</v>
      </c>
      <c r="J1136">
        <f>IFERROR(VLOOKUP(CONCATENATE($C1136,$D1136,J$1,$E1136),AuxFolhas!$A:$E,5,FALSE),"")</f>
        <v>2230</v>
      </c>
      <c r="K1136">
        <f>IFERROR(VLOOKUP(CONCATENATE($C1136,$D1136,K$1,$E1136),AuxFolhas!$A:$E,5,FALSE),"")</f>
        <v>2230</v>
      </c>
      <c r="L1136">
        <f>IFERROR(VLOOKUP(CONCATENATE($C1136,$D1136,L$1,$E1136),AuxFolhas!$A:$E,5,FALSE),"")</f>
        <v>2230</v>
      </c>
      <c r="M1136">
        <f>IFERROR(VLOOKUP(CONCATENATE($C1136,$D1136,M$1,$E1136),AuxFolhas!$A:$E,5,FALSE),"")</f>
        <v>2230</v>
      </c>
      <c r="N1136">
        <f>IFERROR(VLOOKUP(CONCATENATE($C1136,$D1136,N$1,$E1136),AuxFolhas!$A:$E,5,FALSE),"")</f>
        <v>2230</v>
      </c>
      <c r="O1136">
        <f>IFERROR(VLOOKUP(CONCATENATE($C1136,$D1136,O$1,$E1136),AuxFolhas!$A:$E,5,FALSE),"")</f>
        <v>2230</v>
      </c>
      <c r="P1136">
        <f>IFERROR(VLOOKUP(CONCATENATE($C1136,$D1136,P$1,$E1136),AuxFolhas!$A:$E,5,FALSE),"")</f>
        <v>2230</v>
      </c>
      <c r="Q1136">
        <f>IFERROR(VLOOKUP(CONCATENATE($C1136,$D1136,Q$1,$E1136),AuxFolhas!$A:$E,5,FALSE),"")</f>
        <v>2230</v>
      </c>
      <c r="R1136">
        <f>IFERROR(VLOOKUP(CONCATENATE($C1136,$D1136,R$1,$E1136),AuxFolhas!$A:$E,5,FALSE),"")</f>
        <v>2230</v>
      </c>
      <c r="S1136">
        <f>IFERROR(VLOOKUP(CONCATENATE($C1136,$D1136,S$1,$E1136),AuxFolhas!$A:$E,5,FALSE),"")</f>
        <v>2230</v>
      </c>
      <c r="T1136" t="str">
        <f>IFERROR(VLOOKUP(CONCATENATE($C1136,$D1136,T$1,$E1136),AuxFolhas!$A:$E,5,FALSE),"")</f>
        <v/>
      </c>
      <c r="U1136">
        <f t="shared" si="74"/>
        <v>1</v>
      </c>
    </row>
    <row r="1137" spans="1:21" hidden="1">
      <c r="A1137" t="str">
        <f t="shared" si="75"/>
        <v>40.1-20</v>
      </c>
      <c r="B1137">
        <f t="shared" si="76"/>
        <v>20</v>
      </c>
      <c r="C1137">
        <v>40</v>
      </c>
      <c r="D1137" t="s">
        <v>1839</v>
      </c>
      <c r="E1137" t="s">
        <v>1114</v>
      </c>
      <c r="F1137" t="s">
        <v>1163</v>
      </c>
      <c r="H1137">
        <f t="shared" si="73"/>
        <v>26760</v>
      </c>
      <c r="I1137">
        <f>IFERROR(VLOOKUP(CONCATENATE($C1137,$D1137,I$1,$E1137),AuxFolhas!$A:$E,5,FALSE),"")</f>
        <v>2230</v>
      </c>
      <c r="J1137">
        <f>IFERROR(VLOOKUP(CONCATENATE($C1137,$D1137,J$1,$E1137),AuxFolhas!$A:$E,5,FALSE),"")</f>
        <v>2230</v>
      </c>
      <c r="K1137">
        <f>IFERROR(VLOOKUP(CONCATENATE($C1137,$D1137,K$1,$E1137),AuxFolhas!$A:$E,5,FALSE),"")</f>
        <v>2230</v>
      </c>
      <c r="L1137">
        <f>IFERROR(VLOOKUP(CONCATENATE($C1137,$D1137,L$1,$E1137),AuxFolhas!$A:$E,5,FALSE),"")</f>
        <v>2230</v>
      </c>
      <c r="M1137">
        <f>IFERROR(VLOOKUP(CONCATENATE($C1137,$D1137,M$1,$E1137),AuxFolhas!$A:$E,5,FALSE),"")</f>
        <v>2230</v>
      </c>
      <c r="N1137">
        <f>IFERROR(VLOOKUP(CONCATENATE($C1137,$D1137,N$1,$E1137),AuxFolhas!$A:$E,5,FALSE),"")</f>
        <v>2230</v>
      </c>
      <c r="O1137">
        <f>IFERROR(VLOOKUP(CONCATENATE($C1137,$D1137,O$1,$E1137),AuxFolhas!$A:$E,5,FALSE),"")</f>
        <v>2230</v>
      </c>
      <c r="P1137">
        <f>IFERROR(VLOOKUP(CONCATENATE($C1137,$D1137,P$1,$E1137),AuxFolhas!$A:$E,5,FALSE),"")</f>
        <v>2230</v>
      </c>
      <c r="Q1137">
        <f>IFERROR(VLOOKUP(CONCATENATE($C1137,$D1137,Q$1,$E1137),AuxFolhas!$A:$E,5,FALSE),"")</f>
        <v>2230</v>
      </c>
      <c r="R1137">
        <f>IFERROR(VLOOKUP(CONCATENATE($C1137,$D1137,R$1,$E1137),AuxFolhas!$A:$E,5,FALSE),"")</f>
        <v>2230</v>
      </c>
      <c r="S1137">
        <f>IFERROR(VLOOKUP(CONCATENATE($C1137,$D1137,S$1,$E1137),AuxFolhas!$A:$E,5,FALSE),"")</f>
        <v>2230</v>
      </c>
      <c r="T1137">
        <f>IFERROR(VLOOKUP(CONCATENATE($C1137,$D1137,T$1,$E1137),AuxFolhas!$A:$E,5,FALSE),"")</f>
        <v>2230</v>
      </c>
      <c r="U1137">
        <f t="shared" si="74"/>
        <v>1</v>
      </c>
    </row>
    <row r="1138" spans="1:21" hidden="1">
      <c r="A1138" t="str">
        <f t="shared" si="75"/>
        <v>40.1-21</v>
      </c>
      <c r="B1138">
        <f t="shared" si="76"/>
        <v>21</v>
      </c>
      <c r="C1138">
        <v>40</v>
      </c>
      <c r="D1138" t="s">
        <v>1835</v>
      </c>
      <c r="E1138" t="s">
        <v>1162</v>
      </c>
      <c r="F1138" t="s">
        <v>1163</v>
      </c>
      <c r="H1138">
        <f t="shared" si="73"/>
        <v>39360</v>
      </c>
      <c r="I1138">
        <f>IFERROR(VLOOKUP(CONCATENATE($C1138,$D1138,I$1,$E1138),AuxFolhas!$A:$E,5,FALSE),"")</f>
        <v>3280</v>
      </c>
      <c r="J1138">
        <f>IFERROR(VLOOKUP(CONCATENATE($C1138,$D1138,J$1,$E1138),AuxFolhas!$A:$E,5,FALSE),"")</f>
        <v>3280</v>
      </c>
      <c r="K1138">
        <f>IFERROR(VLOOKUP(CONCATENATE($C1138,$D1138,K$1,$E1138),AuxFolhas!$A:$E,5,FALSE),"")</f>
        <v>3280</v>
      </c>
      <c r="L1138">
        <f>IFERROR(VLOOKUP(CONCATENATE($C1138,$D1138,L$1,$E1138),AuxFolhas!$A:$E,5,FALSE),"")</f>
        <v>3280</v>
      </c>
      <c r="M1138">
        <f>IFERROR(VLOOKUP(CONCATENATE($C1138,$D1138,M$1,$E1138),AuxFolhas!$A:$E,5,FALSE),"")</f>
        <v>3280</v>
      </c>
      <c r="N1138">
        <f>IFERROR(VLOOKUP(CONCATENATE($C1138,$D1138,N$1,$E1138),AuxFolhas!$A:$E,5,FALSE),"")</f>
        <v>3280</v>
      </c>
      <c r="O1138">
        <f>IFERROR(VLOOKUP(CONCATENATE($C1138,$D1138,O$1,$E1138),AuxFolhas!$A:$E,5,FALSE),"")</f>
        <v>3280</v>
      </c>
      <c r="P1138">
        <f>IFERROR(VLOOKUP(CONCATENATE($C1138,$D1138,P$1,$E1138),AuxFolhas!$A:$E,5,FALSE),"")</f>
        <v>3280</v>
      </c>
      <c r="Q1138">
        <f>IFERROR(VLOOKUP(CONCATENATE($C1138,$D1138,Q$1,$E1138),AuxFolhas!$A:$E,5,FALSE),"")</f>
        <v>3280</v>
      </c>
      <c r="R1138">
        <f>IFERROR(VLOOKUP(CONCATENATE($C1138,$D1138,R$1,$E1138),AuxFolhas!$A:$E,5,FALSE),"")</f>
        <v>3280</v>
      </c>
      <c r="S1138">
        <f>IFERROR(VLOOKUP(CONCATENATE($C1138,$D1138,S$1,$E1138),AuxFolhas!$A:$E,5,FALSE),"")</f>
        <v>3280</v>
      </c>
      <c r="T1138">
        <f>IFERROR(VLOOKUP(CONCATENATE($C1138,$D1138,T$1,$E1138),AuxFolhas!$A:$E,5,FALSE),"")</f>
        <v>3280</v>
      </c>
      <c r="U1138">
        <f t="shared" si="74"/>
        <v>1</v>
      </c>
    </row>
    <row r="1139" spans="1:21" hidden="1">
      <c r="A1139" t="str">
        <f t="shared" si="75"/>
        <v>40.1-22</v>
      </c>
      <c r="B1139">
        <f t="shared" si="76"/>
        <v>22</v>
      </c>
      <c r="C1139">
        <v>40</v>
      </c>
      <c r="D1139" t="s">
        <v>1825</v>
      </c>
      <c r="E1139" t="s">
        <v>1162</v>
      </c>
      <c r="F1139" t="s">
        <v>1163</v>
      </c>
      <c r="H1139">
        <f t="shared" si="73"/>
        <v>39360</v>
      </c>
      <c r="I1139">
        <f>IFERROR(VLOOKUP(CONCATENATE($C1139,$D1139,I$1,$E1139),AuxFolhas!$A:$E,5,FALSE),"")</f>
        <v>3280</v>
      </c>
      <c r="J1139">
        <f>IFERROR(VLOOKUP(CONCATENATE($C1139,$D1139,J$1,$E1139),AuxFolhas!$A:$E,5,FALSE),"")</f>
        <v>3280</v>
      </c>
      <c r="K1139">
        <f>IFERROR(VLOOKUP(CONCATENATE($C1139,$D1139,K$1,$E1139),AuxFolhas!$A:$E,5,FALSE),"")</f>
        <v>3280</v>
      </c>
      <c r="L1139">
        <f>IFERROR(VLOOKUP(CONCATENATE($C1139,$D1139,L$1,$E1139),AuxFolhas!$A:$E,5,FALSE),"")</f>
        <v>3280</v>
      </c>
      <c r="M1139">
        <f>IFERROR(VLOOKUP(CONCATENATE($C1139,$D1139,M$1,$E1139),AuxFolhas!$A:$E,5,FALSE),"")</f>
        <v>3280</v>
      </c>
      <c r="N1139">
        <f>IFERROR(VLOOKUP(CONCATENATE($C1139,$D1139,N$1,$E1139),AuxFolhas!$A:$E,5,FALSE),"")</f>
        <v>3280</v>
      </c>
      <c r="O1139">
        <f>IFERROR(VLOOKUP(CONCATENATE($C1139,$D1139,O$1,$E1139),AuxFolhas!$A:$E,5,FALSE),"")</f>
        <v>3280</v>
      </c>
      <c r="P1139">
        <f>IFERROR(VLOOKUP(CONCATENATE($C1139,$D1139,P$1,$E1139),AuxFolhas!$A:$E,5,FALSE),"")</f>
        <v>3280</v>
      </c>
      <c r="Q1139">
        <f>IFERROR(VLOOKUP(CONCATENATE($C1139,$D1139,Q$1,$E1139),AuxFolhas!$A:$E,5,FALSE),"")</f>
        <v>3280</v>
      </c>
      <c r="R1139">
        <f>IFERROR(VLOOKUP(CONCATENATE($C1139,$D1139,R$1,$E1139),AuxFolhas!$A:$E,5,FALSE),"")</f>
        <v>3280</v>
      </c>
      <c r="S1139">
        <f>IFERROR(VLOOKUP(CONCATENATE($C1139,$D1139,S$1,$E1139),AuxFolhas!$A:$E,5,FALSE),"")</f>
        <v>3280</v>
      </c>
      <c r="T1139">
        <f>IFERROR(VLOOKUP(CONCATENATE($C1139,$D1139,T$1,$E1139),AuxFolhas!$A:$E,5,FALSE),"")</f>
        <v>3280</v>
      </c>
      <c r="U1139">
        <f t="shared" si="74"/>
        <v>1</v>
      </c>
    </row>
    <row r="1140" spans="1:21" hidden="1">
      <c r="A1140" t="str">
        <f t="shared" si="75"/>
        <v>40.1-23</v>
      </c>
      <c r="B1140">
        <f t="shared" si="76"/>
        <v>23</v>
      </c>
      <c r="C1140">
        <v>40</v>
      </c>
      <c r="D1140" t="s">
        <v>1826</v>
      </c>
      <c r="E1140" t="s">
        <v>1162</v>
      </c>
      <c r="F1140" t="s">
        <v>1163</v>
      </c>
      <c r="H1140">
        <f t="shared" si="73"/>
        <v>39360</v>
      </c>
      <c r="I1140">
        <f>IFERROR(VLOOKUP(CONCATENATE($C1140,$D1140,I$1,$E1140),AuxFolhas!$A:$E,5,FALSE),"")</f>
        <v>3280</v>
      </c>
      <c r="J1140">
        <f>IFERROR(VLOOKUP(CONCATENATE($C1140,$D1140,J$1,$E1140),AuxFolhas!$A:$E,5,FALSE),"")</f>
        <v>3280</v>
      </c>
      <c r="K1140">
        <f>IFERROR(VLOOKUP(CONCATENATE($C1140,$D1140,K$1,$E1140),AuxFolhas!$A:$E,5,FALSE),"")</f>
        <v>3280</v>
      </c>
      <c r="L1140">
        <f>IFERROR(VLOOKUP(CONCATENATE($C1140,$D1140,L$1,$E1140),AuxFolhas!$A:$E,5,FALSE),"")</f>
        <v>3280</v>
      </c>
      <c r="M1140">
        <f>IFERROR(VLOOKUP(CONCATENATE($C1140,$D1140,M$1,$E1140),AuxFolhas!$A:$E,5,FALSE),"")</f>
        <v>3280</v>
      </c>
      <c r="N1140">
        <f>IFERROR(VLOOKUP(CONCATENATE($C1140,$D1140,N$1,$E1140),AuxFolhas!$A:$E,5,FALSE),"")</f>
        <v>3280</v>
      </c>
      <c r="O1140">
        <f>IFERROR(VLOOKUP(CONCATENATE($C1140,$D1140,O$1,$E1140),AuxFolhas!$A:$E,5,FALSE),"")</f>
        <v>3280</v>
      </c>
      <c r="P1140">
        <f>IFERROR(VLOOKUP(CONCATENATE($C1140,$D1140,P$1,$E1140),AuxFolhas!$A:$E,5,FALSE),"")</f>
        <v>3280</v>
      </c>
      <c r="Q1140">
        <f>IFERROR(VLOOKUP(CONCATENATE($C1140,$D1140,Q$1,$E1140),AuxFolhas!$A:$E,5,FALSE),"")</f>
        <v>3280</v>
      </c>
      <c r="R1140">
        <f>IFERROR(VLOOKUP(CONCATENATE($C1140,$D1140,R$1,$E1140),AuxFolhas!$A:$E,5,FALSE),"")</f>
        <v>3280</v>
      </c>
      <c r="S1140">
        <f>IFERROR(VLOOKUP(CONCATENATE($C1140,$D1140,S$1,$E1140),AuxFolhas!$A:$E,5,FALSE),"")</f>
        <v>3280</v>
      </c>
      <c r="T1140">
        <f>IFERROR(VLOOKUP(CONCATENATE($C1140,$D1140,T$1,$E1140),AuxFolhas!$A:$E,5,FALSE),"")</f>
        <v>3280</v>
      </c>
      <c r="U1140">
        <f t="shared" si="74"/>
        <v>1</v>
      </c>
    </row>
    <row r="1141" spans="1:21" hidden="1">
      <c r="A1141" t="str">
        <f t="shared" si="75"/>
        <v>40.1-24</v>
      </c>
      <c r="B1141">
        <f t="shared" si="76"/>
        <v>24</v>
      </c>
      <c r="C1141">
        <v>40</v>
      </c>
      <c r="D1141" t="s">
        <v>2204</v>
      </c>
      <c r="E1141" t="s">
        <v>1165</v>
      </c>
      <c r="F1141" t="s">
        <v>1163</v>
      </c>
      <c r="H1141">
        <f t="shared" si="73"/>
        <v>48880</v>
      </c>
      <c r="I1141">
        <f>IFERROR(VLOOKUP(CONCATENATE($C1141,$D1141,I$1,$E1141),AuxFolhas!$A:$E,5,FALSE),"")</f>
        <v>6110</v>
      </c>
      <c r="J1141">
        <f>IFERROR(VLOOKUP(CONCATENATE($C1141,$D1141,J$1,$E1141),AuxFolhas!$A:$E,5,FALSE),"")</f>
        <v>6110</v>
      </c>
      <c r="K1141">
        <f>IFERROR(VLOOKUP(CONCATENATE($C1141,$D1141,K$1,$E1141),AuxFolhas!$A:$E,5,FALSE),"")</f>
        <v>6110</v>
      </c>
      <c r="L1141">
        <f>IFERROR(VLOOKUP(CONCATENATE($C1141,$D1141,L$1,$E1141),AuxFolhas!$A:$E,5,FALSE),"")</f>
        <v>6110</v>
      </c>
      <c r="M1141">
        <f>IFERROR(VLOOKUP(CONCATENATE($C1141,$D1141,M$1,$E1141),AuxFolhas!$A:$E,5,FALSE),"")</f>
        <v>6110</v>
      </c>
      <c r="N1141">
        <f>IFERROR(VLOOKUP(CONCATENATE($C1141,$D1141,N$1,$E1141),AuxFolhas!$A:$E,5,FALSE),"")</f>
        <v>6110</v>
      </c>
      <c r="O1141">
        <f>IFERROR(VLOOKUP(CONCATENATE($C1141,$D1141,O$1,$E1141),AuxFolhas!$A:$E,5,FALSE),"")</f>
        <v>6110</v>
      </c>
      <c r="P1141">
        <f>IFERROR(VLOOKUP(CONCATENATE($C1141,$D1141,P$1,$E1141),AuxFolhas!$A:$E,5,FALSE),"")</f>
        <v>6110</v>
      </c>
      <c r="Q1141" t="str">
        <f>IFERROR(VLOOKUP(CONCATENATE($C1141,$D1141,Q$1,$E1141),AuxFolhas!$A:$E,5,FALSE),"")</f>
        <v/>
      </c>
      <c r="R1141" t="str">
        <f>IFERROR(VLOOKUP(CONCATENATE($C1141,$D1141,R$1,$E1141),AuxFolhas!$A:$E,5,FALSE),"")</f>
        <v/>
      </c>
      <c r="S1141" t="str">
        <f>IFERROR(VLOOKUP(CONCATENATE($C1141,$D1141,S$1,$E1141),AuxFolhas!$A:$E,5,FALSE),"")</f>
        <v/>
      </c>
      <c r="T1141" t="str">
        <f>IFERROR(VLOOKUP(CONCATENATE($C1141,$D1141,T$1,$E1141),AuxFolhas!$A:$E,5,FALSE),"")</f>
        <v/>
      </c>
      <c r="U1141">
        <f t="shared" si="74"/>
        <v>1</v>
      </c>
    </row>
    <row r="1142" spans="1:21" hidden="1">
      <c r="A1142" t="str">
        <f t="shared" si="75"/>
        <v>40.1-25</v>
      </c>
      <c r="B1142">
        <f t="shared" si="76"/>
        <v>25</v>
      </c>
      <c r="C1142">
        <v>40</v>
      </c>
      <c r="D1142" t="s">
        <v>1824</v>
      </c>
      <c r="E1142" t="s">
        <v>1117</v>
      </c>
      <c r="F1142" t="s">
        <v>1159</v>
      </c>
      <c r="H1142">
        <f t="shared" si="73"/>
        <v>9840</v>
      </c>
      <c r="I1142">
        <f>IFERROR(VLOOKUP(CONCATENATE($C1142,$D1142,I$1,$E1142),AuxFolhas!$A:$E,5,FALSE),"")</f>
        <v>820</v>
      </c>
      <c r="J1142">
        <f>IFERROR(VLOOKUP(CONCATENATE($C1142,$D1142,J$1,$E1142),AuxFolhas!$A:$E,5,FALSE),"")</f>
        <v>820</v>
      </c>
      <c r="K1142">
        <f>IFERROR(VLOOKUP(CONCATENATE($C1142,$D1142,K$1,$E1142),AuxFolhas!$A:$E,5,FALSE),"")</f>
        <v>820</v>
      </c>
      <c r="L1142">
        <f>IFERROR(VLOOKUP(CONCATENATE($C1142,$D1142,L$1,$E1142),AuxFolhas!$A:$E,5,FALSE),"")</f>
        <v>820</v>
      </c>
      <c r="M1142">
        <f>IFERROR(VLOOKUP(CONCATENATE($C1142,$D1142,M$1,$E1142),AuxFolhas!$A:$E,5,FALSE),"")</f>
        <v>820</v>
      </c>
      <c r="N1142">
        <f>IFERROR(VLOOKUP(CONCATENATE($C1142,$D1142,N$1,$E1142),AuxFolhas!$A:$E,5,FALSE),"")</f>
        <v>820</v>
      </c>
      <c r="O1142">
        <f>IFERROR(VLOOKUP(CONCATENATE($C1142,$D1142,O$1,$E1142),AuxFolhas!$A:$E,5,FALSE),"")</f>
        <v>820</v>
      </c>
      <c r="P1142">
        <f>IFERROR(VLOOKUP(CONCATENATE($C1142,$D1142,P$1,$E1142),AuxFolhas!$A:$E,5,FALSE),"")</f>
        <v>820</v>
      </c>
      <c r="Q1142">
        <f>IFERROR(VLOOKUP(CONCATENATE($C1142,$D1142,Q$1,$E1142),AuxFolhas!$A:$E,5,FALSE),"")</f>
        <v>820</v>
      </c>
      <c r="R1142">
        <f>IFERROR(VLOOKUP(CONCATENATE($C1142,$D1142,R$1,$E1142),AuxFolhas!$A:$E,5,FALSE),"")</f>
        <v>820</v>
      </c>
      <c r="S1142">
        <f>IFERROR(VLOOKUP(CONCATENATE($C1142,$D1142,S$1,$E1142),AuxFolhas!$A:$E,5,FALSE),"")</f>
        <v>820</v>
      </c>
      <c r="T1142">
        <f>IFERROR(VLOOKUP(CONCATENATE($C1142,$D1142,T$1,$E1142),AuxFolhas!$A:$E,5,FALSE),"")</f>
        <v>820</v>
      </c>
      <c r="U1142">
        <f t="shared" si="74"/>
        <v>1</v>
      </c>
    </row>
    <row r="1143" spans="1:21" hidden="1">
      <c r="A1143" t="str">
        <f t="shared" si="75"/>
        <v>40.1-26</v>
      </c>
      <c r="B1143">
        <f t="shared" si="76"/>
        <v>26</v>
      </c>
      <c r="C1143">
        <v>40</v>
      </c>
      <c r="D1143" t="s">
        <v>2543</v>
      </c>
      <c r="E1143" t="s">
        <v>1115</v>
      </c>
      <c r="F1143" t="s">
        <v>1159</v>
      </c>
      <c r="H1143">
        <f t="shared" si="73"/>
        <v>62000</v>
      </c>
      <c r="I1143" t="str">
        <f>IFERROR(VLOOKUP(CONCATENATE($C1143,$D1143,I$1,$E1143),AuxFolhas!$A:$E,5,FALSE),"")</f>
        <v/>
      </c>
      <c r="J1143" t="str">
        <f>IFERROR(VLOOKUP(CONCATENATE($C1143,$D1143,J$1,$E1143),AuxFolhas!$A:$E,5,FALSE),"")</f>
        <v/>
      </c>
      <c r="K1143" t="str">
        <f>IFERROR(VLOOKUP(CONCATENATE($C1143,$D1143,K$1,$E1143),AuxFolhas!$A:$E,5,FALSE),"")</f>
        <v/>
      </c>
      <c r="L1143" t="str">
        <f>IFERROR(VLOOKUP(CONCATENATE($C1143,$D1143,L$1,$E1143),AuxFolhas!$A:$E,5,FALSE),"")</f>
        <v/>
      </c>
      <c r="M1143">
        <f>IFERROR(VLOOKUP(CONCATENATE($C1143,$D1143,M$1,$E1143),AuxFolhas!$A:$E,5,FALSE),"")</f>
        <v>7750</v>
      </c>
      <c r="N1143">
        <f>IFERROR(VLOOKUP(CONCATENATE($C1143,$D1143,N$1,$E1143),AuxFolhas!$A:$E,5,FALSE),"")</f>
        <v>7750</v>
      </c>
      <c r="O1143">
        <f>IFERROR(VLOOKUP(CONCATENATE($C1143,$D1143,O$1,$E1143),AuxFolhas!$A:$E,5,FALSE),"")</f>
        <v>7750</v>
      </c>
      <c r="P1143">
        <f>IFERROR(VLOOKUP(CONCATENATE($C1143,$D1143,P$1,$E1143),AuxFolhas!$A:$E,5,FALSE),"")</f>
        <v>7750</v>
      </c>
      <c r="Q1143">
        <f>IFERROR(VLOOKUP(CONCATENATE($C1143,$D1143,Q$1,$E1143),AuxFolhas!$A:$E,5,FALSE),"")</f>
        <v>7750</v>
      </c>
      <c r="R1143">
        <f>IFERROR(VLOOKUP(CONCATENATE($C1143,$D1143,R$1,$E1143),AuxFolhas!$A:$E,5,FALSE),"")</f>
        <v>7750</v>
      </c>
      <c r="S1143">
        <f>IFERROR(VLOOKUP(CONCATENATE($C1143,$D1143,S$1,$E1143),AuxFolhas!$A:$E,5,FALSE),"")</f>
        <v>7750</v>
      </c>
      <c r="T1143">
        <f>IFERROR(VLOOKUP(CONCATENATE($C1143,$D1143,T$1,$E1143),AuxFolhas!$A:$E,5,FALSE),"")</f>
        <v>7750</v>
      </c>
      <c r="U1143">
        <f t="shared" si="74"/>
        <v>1</v>
      </c>
    </row>
    <row r="1144" spans="1:21">
      <c r="A1144" t="str">
        <f t="shared" si="75"/>
        <v>40.1-27</v>
      </c>
      <c r="B1144">
        <f t="shared" si="76"/>
        <v>27</v>
      </c>
      <c r="C1144">
        <v>40</v>
      </c>
      <c r="D1144" t="s">
        <v>2205</v>
      </c>
      <c r="E1144" t="s">
        <v>1113</v>
      </c>
      <c r="F1144" t="s">
        <v>1159</v>
      </c>
      <c r="H1144">
        <f t="shared" si="73"/>
        <v>33600</v>
      </c>
      <c r="I1144">
        <f>IFERROR(VLOOKUP(CONCATENATE($C1144,$D1144,I$1,$E1144),AuxFolhas!$A:$E,5,FALSE),"")</f>
        <v>2800</v>
      </c>
      <c r="J1144">
        <f>IFERROR(VLOOKUP(CONCATENATE($C1144,$D1144,J$1,$E1144),AuxFolhas!$A:$E,5,FALSE),"")</f>
        <v>2800</v>
      </c>
      <c r="K1144">
        <f>IFERROR(VLOOKUP(CONCATENATE($C1144,$D1144,K$1,$E1144),AuxFolhas!$A:$E,5,FALSE),"")</f>
        <v>2800</v>
      </c>
      <c r="L1144">
        <f>IFERROR(VLOOKUP(CONCATENATE($C1144,$D1144,L$1,$E1144),AuxFolhas!$A:$E,5,FALSE),"")</f>
        <v>2800</v>
      </c>
      <c r="M1144">
        <f>IFERROR(VLOOKUP(CONCATENATE($C1144,$D1144,M$1,$E1144),AuxFolhas!$A:$E,5,FALSE),"")</f>
        <v>2800</v>
      </c>
      <c r="N1144">
        <f>IFERROR(VLOOKUP(CONCATENATE($C1144,$D1144,N$1,$E1144),AuxFolhas!$A:$E,5,FALSE),"")</f>
        <v>2800</v>
      </c>
      <c r="O1144">
        <f>IFERROR(VLOOKUP(CONCATENATE($C1144,$D1144,O$1,$E1144),AuxFolhas!$A:$E,5,FALSE),"")</f>
        <v>2800</v>
      </c>
      <c r="P1144">
        <f>IFERROR(VLOOKUP(CONCATENATE($C1144,$D1144,P$1,$E1144),AuxFolhas!$A:$E,5,FALSE),"")</f>
        <v>2800</v>
      </c>
      <c r="Q1144">
        <f>IFERROR(VLOOKUP(CONCATENATE($C1144,$D1144,Q$1,$E1144),AuxFolhas!$A:$E,5,FALSE),"")</f>
        <v>2800</v>
      </c>
      <c r="R1144">
        <f>IFERROR(VLOOKUP(CONCATENATE($C1144,$D1144,R$1,$E1144),AuxFolhas!$A:$E,5,FALSE),"")</f>
        <v>2800</v>
      </c>
      <c r="S1144">
        <f>IFERROR(VLOOKUP(CONCATENATE($C1144,$D1144,S$1,$E1144),AuxFolhas!$A:$E,5,FALSE),"")</f>
        <v>2800</v>
      </c>
      <c r="T1144">
        <f>IFERROR(VLOOKUP(CONCATENATE($C1144,$D1144,T$1,$E1144),AuxFolhas!$A:$E,5,FALSE),"")</f>
        <v>2800</v>
      </c>
      <c r="U1144">
        <f t="shared" si="74"/>
        <v>1</v>
      </c>
    </row>
    <row r="1145" spans="1:21" hidden="1">
      <c r="A1145" t="str">
        <f t="shared" si="75"/>
        <v>41.1-1</v>
      </c>
      <c r="B1145">
        <f t="shared" si="76"/>
        <v>1</v>
      </c>
      <c r="C1145">
        <v>41</v>
      </c>
      <c r="D1145" t="s">
        <v>2207</v>
      </c>
      <c r="E1145" t="s">
        <v>1112</v>
      </c>
      <c r="F1145" t="s">
        <v>1163</v>
      </c>
      <c r="H1145">
        <f t="shared" si="73"/>
        <v>1200</v>
      </c>
      <c r="I1145">
        <f>IFERROR(VLOOKUP(CONCATENATE($C1145,$D1145,I$1,$E1145),AuxFolhas!$A:$E,5,FALSE),"")</f>
        <v>600</v>
      </c>
      <c r="J1145">
        <f>IFERROR(VLOOKUP(CONCATENATE($C1145,$D1145,J$1,$E1145),AuxFolhas!$A:$E,5,FALSE),"")</f>
        <v>600</v>
      </c>
      <c r="K1145" t="str">
        <f>IFERROR(VLOOKUP(CONCATENATE($C1145,$D1145,K$1,$E1145),AuxFolhas!$A:$E,5,FALSE),"")</f>
        <v/>
      </c>
      <c r="L1145" t="str">
        <f>IFERROR(VLOOKUP(CONCATENATE($C1145,$D1145,L$1,$E1145),AuxFolhas!$A:$E,5,FALSE),"")</f>
        <v/>
      </c>
      <c r="M1145" t="str">
        <f>IFERROR(VLOOKUP(CONCATENATE($C1145,$D1145,M$1,$E1145),AuxFolhas!$A:$E,5,FALSE),"")</f>
        <v/>
      </c>
      <c r="N1145" t="str">
        <f>IFERROR(VLOOKUP(CONCATENATE($C1145,$D1145,N$1,$E1145),AuxFolhas!$A:$E,5,FALSE),"")</f>
        <v/>
      </c>
      <c r="O1145" t="str">
        <f>IFERROR(VLOOKUP(CONCATENATE($C1145,$D1145,O$1,$E1145),AuxFolhas!$A:$E,5,FALSE),"")</f>
        <v/>
      </c>
      <c r="P1145" t="str">
        <f>IFERROR(VLOOKUP(CONCATENATE($C1145,$D1145,P$1,$E1145),AuxFolhas!$A:$E,5,FALSE),"")</f>
        <v/>
      </c>
      <c r="Q1145" t="str">
        <f>IFERROR(VLOOKUP(CONCATENATE($C1145,$D1145,Q$1,$E1145),AuxFolhas!$A:$E,5,FALSE),"")</f>
        <v/>
      </c>
      <c r="R1145" t="str">
        <f>IFERROR(VLOOKUP(CONCATENATE($C1145,$D1145,R$1,$E1145),AuxFolhas!$A:$E,5,FALSE),"")</f>
        <v/>
      </c>
      <c r="S1145" t="str">
        <f>IFERROR(VLOOKUP(CONCATENATE($C1145,$D1145,S$1,$E1145),AuxFolhas!$A:$E,5,FALSE),"")</f>
        <v/>
      </c>
      <c r="T1145" t="str">
        <f>IFERROR(VLOOKUP(CONCATENATE($C1145,$D1145,T$1,$E1145),AuxFolhas!$A:$E,5,FALSE),"")</f>
        <v/>
      </c>
      <c r="U1145">
        <f t="shared" si="74"/>
        <v>1</v>
      </c>
    </row>
    <row r="1146" spans="1:21" hidden="1">
      <c r="A1146" t="str">
        <f t="shared" si="75"/>
        <v>41.1-2</v>
      </c>
      <c r="B1146">
        <f t="shared" si="76"/>
        <v>2</v>
      </c>
      <c r="C1146">
        <v>41</v>
      </c>
      <c r="D1146" t="s">
        <v>1844</v>
      </c>
      <c r="E1146" t="s">
        <v>1112</v>
      </c>
      <c r="F1146" t="s">
        <v>1163</v>
      </c>
      <c r="H1146">
        <f t="shared" si="73"/>
        <v>3600</v>
      </c>
      <c r="I1146">
        <f>IFERROR(VLOOKUP(CONCATENATE($C1146,$D1146,I$1,$E1146),AuxFolhas!$A:$E,5,FALSE),"")</f>
        <v>600</v>
      </c>
      <c r="J1146">
        <f>IFERROR(VLOOKUP(CONCATENATE($C1146,$D1146,J$1,$E1146),AuxFolhas!$A:$E,5,FALSE),"")</f>
        <v>600</v>
      </c>
      <c r="K1146">
        <f>IFERROR(VLOOKUP(CONCATENATE($C1146,$D1146,K$1,$E1146),AuxFolhas!$A:$E,5,FALSE),"")</f>
        <v>600</v>
      </c>
      <c r="L1146">
        <f>IFERROR(VLOOKUP(CONCATENATE($C1146,$D1146,L$1,$E1146),AuxFolhas!$A:$E,5,FALSE),"")</f>
        <v>600</v>
      </c>
      <c r="M1146">
        <f>IFERROR(VLOOKUP(CONCATENATE($C1146,$D1146,M$1,$E1146),AuxFolhas!$A:$E,5,FALSE),"")</f>
        <v>600</v>
      </c>
      <c r="N1146">
        <f>IFERROR(VLOOKUP(CONCATENATE($C1146,$D1146,N$1,$E1146),AuxFolhas!$A:$E,5,FALSE),"")</f>
        <v>600</v>
      </c>
      <c r="O1146" t="str">
        <f>IFERROR(VLOOKUP(CONCATENATE($C1146,$D1146,O$1,$E1146),AuxFolhas!$A:$E,5,FALSE),"")</f>
        <v/>
      </c>
      <c r="P1146" t="str">
        <f>IFERROR(VLOOKUP(CONCATENATE($C1146,$D1146,P$1,$E1146),AuxFolhas!$A:$E,5,FALSE),"")</f>
        <v/>
      </c>
      <c r="Q1146" t="str">
        <f>IFERROR(VLOOKUP(CONCATENATE($C1146,$D1146,Q$1,$E1146),AuxFolhas!$A:$E,5,FALSE),"")</f>
        <v/>
      </c>
      <c r="R1146" t="str">
        <f>IFERROR(VLOOKUP(CONCATENATE($C1146,$D1146,R$1,$E1146),AuxFolhas!$A:$E,5,FALSE),"")</f>
        <v/>
      </c>
      <c r="S1146" t="str">
        <f>IFERROR(VLOOKUP(CONCATENATE($C1146,$D1146,S$1,$E1146),AuxFolhas!$A:$E,5,FALSE),"")</f>
        <v/>
      </c>
      <c r="T1146" t="str">
        <f>IFERROR(VLOOKUP(CONCATENATE($C1146,$D1146,T$1,$E1146),AuxFolhas!$A:$E,5,FALSE),"")</f>
        <v/>
      </c>
      <c r="U1146">
        <f t="shared" si="74"/>
        <v>1</v>
      </c>
    </row>
    <row r="1147" spans="1:21" hidden="1">
      <c r="A1147" t="str">
        <f t="shared" si="75"/>
        <v>41.1-3</v>
      </c>
      <c r="B1147">
        <f t="shared" si="76"/>
        <v>3</v>
      </c>
      <c r="C1147">
        <v>41</v>
      </c>
      <c r="D1147" t="s">
        <v>2208</v>
      </c>
      <c r="E1147" t="s">
        <v>1112</v>
      </c>
      <c r="F1147" t="s">
        <v>1163</v>
      </c>
      <c r="H1147">
        <f t="shared" si="73"/>
        <v>7200</v>
      </c>
      <c r="I1147">
        <f>IFERROR(VLOOKUP(CONCATENATE($C1147,$D1147,I$1,$E1147),AuxFolhas!$A:$E,5,FALSE),"")</f>
        <v>600</v>
      </c>
      <c r="J1147">
        <f>IFERROR(VLOOKUP(CONCATENATE($C1147,$D1147,J$1,$E1147),AuxFolhas!$A:$E,5,FALSE),"")</f>
        <v>600</v>
      </c>
      <c r="K1147">
        <f>IFERROR(VLOOKUP(CONCATENATE($C1147,$D1147,K$1,$E1147),AuxFolhas!$A:$E,5,FALSE),"")</f>
        <v>600</v>
      </c>
      <c r="L1147">
        <f>IFERROR(VLOOKUP(CONCATENATE($C1147,$D1147,L$1,$E1147),AuxFolhas!$A:$E,5,FALSE),"")</f>
        <v>600</v>
      </c>
      <c r="M1147">
        <f>IFERROR(VLOOKUP(CONCATENATE($C1147,$D1147,M$1,$E1147),AuxFolhas!$A:$E,5,FALSE),"")</f>
        <v>600</v>
      </c>
      <c r="N1147">
        <f>IFERROR(VLOOKUP(CONCATENATE($C1147,$D1147,N$1,$E1147),AuxFolhas!$A:$E,5,FALSE),"")</f>
        <v>600</v>
      </c>
      <c r="O1147">
        <f>IFERROR(VLOOKUP(CONCATENATE($C1147,$D1147,O$1,$E1147),AuxFolhas!$A:$E,5,FALSE),"")</f>
        <v>600</v>
      </c>
      <c r="P1147">
        <f>IFERROR(VLOOKUP(CONCATENATE($C1147,$D1147,P$1,$E1147),AuxFolhas!$A:$E,5,FALSE),"")</f>
        <v>600</v>
      </c>
      <c r="Q1147">
        <f>IFERROR(VLOOKUP(CONCATENATE($C1147,$D1147,Q$1,$E1147),AuxFolhas!$A:$E,5,FALSE),"")</f>
        <v>600</v>
      </c>
      <c r="R1147">
        <f>IFERROR(VLOOKUP(CONCATENATE($C1147,$D1147,R$1,$E1147),AuxFolhas!$A:$E,5,FALSE),"")</f>
        <v>600</v>
      </c>
      <c r="S1147">
        <f>IFERROR(VLOOKUP(CONCATENATE($C1147,$D1147,S$1,$E1147),AuxFolhas!$A:$E,5,FALSE),"")</f>
        <v>600</v>
      </c>
      <c r="T1147">
        <f>IFERROR(VLOOKUP(CONCATENATE($C1147,$D1147,T$1,$E1147),AuxFolhas!$A:$E,5,FALSE),"")</f>
        <v>600</v>
      </c>
      <c r="U1147">
        <f t="shared" si="74"/>
        <v>1</v>
      </c>
    </row>
    <row r="1148" spans="1:21" hidden="1">
      <c r="A1148" t="str">
        <f t="shared" si="75"/>
        <v>41.1-4</v>
      </c>
      <c r="B1148">
        <f t="shared" si="76"/>
        <v>4</v>
      </c>
      <c r="C1148">
        <v>41</v>
      </c>
      <c r="D1148" t="s">
        <v>1845</v>
      </c>
      <c r="E1148" t="s">
        <v>1112</v>
      </c>
      <c r="F1148" t="s">
        <v>1163</v>
      </c>
      <c r="H1148">
        <f t="shared" si="73"/>
        <v>7200</v>
      </c>
      <c r="I1148">
        <f>IFERROR(VLOOKUP(CONCATENATE($C1148,$D1148,I$1,$E1148),AuxFolhas!$A:$E,5,FALSE),"")</f>
        <v>600</v>
      </c>
      <c r="J1148">
        <f>IFERROR(VLOOKUP(CONCATENATE($C1148,$D1148,J$1,$E1148),AuxFolhas!$A:$E,5,FALSE),"")</f>
        <v>600</v>
      </c>
      <c r="K1148">
        <f>IFERROR(VLOOKUP(CONCATENATE($C1148,$D1148,K$1,$E1148),AuxFolhas!$A:$E,5,FALSE),"")</f>
        <v>600</v>
      </c>
      <c r="L1148">
        <f>IFERROR(VLOOKUP(CONCATENATE($C1148,$D1148,L$1,$E1148),AuxFolhas!$A:$E,5,FALSE),"")</f>
        <v>600</v>
      </c>
      <c r="M1148">
        <f>IFERROR(VLOOKUP(CONCATENATE($C1148,$D1148,M$1,$E1148),AuxFolhas!$A:$E,5,FALSE),"")</f>
        <v>600</v>
      </c>
      <c r="N1148">
        <f>IFERROR(VLOOKUP(CONCATENATE($C1148,$D1148,N$1,$E1148),AuxFolhas!$A:$E,5,FALSE),"")</f>
        <v>600</v>
      </c>
      <c r="O1148">
        <f>IFERROR(VLOOKUP(CONCATENATE($C1148,$D1148,O$1,$E1148),AuxFolhas!$A:$E,5,FALSE),"")</f>
        <v>600</v>
      </c>
      <c r="P1148">
        <f>IFERROR(VLOOKUP(CONCATENATE($C1148,$D1148,P$1,$E1148),AuxFolhas!$A:$E,5,FALSE),"")</f>
        <v>600</v>
      </c>
      <c r="Q1148">
        <f>IFERROR(VLOOKUP(CONCATENATE($C1148,$D1148,Q$1,$E1148),AuxFolhas!$A:$E,5,FALSE),"")</f>
        <v>600</v>
      </c>
      <c r="R1148">
        <f>IFERROR(VLOOKUP(CONCATENATE($C1148,$D1148,R$1,$E1148),AuxFolhas!$A:$E,5,FALSE),"")</f>
        <v>600</v>
      </c>
      <c r="S1148">
        <f>IFERROR(VLOOKUP(CONCATENATE($C1148,$D1148,S$1,$E1148),AuxFolhas!$A:$E,5,FALSE),"")</f>
        <v>600</v>
      </c>
      <c r="T1148">
        <f>IFERROR(VLOOKUP(CONCATENATE($C1148,$D1148,T$1,$E1148),AuxFolhas!$A:$E,5,FALSE),"")</f>
        <v>600</v>
      </c>
      <c r="U1148">
        <f t="shared" si="74"/>
        <v>1</v>
      </c>
    </row>
    <row r="1149" spans="1:21" hidden="1">
      <c r="A1149" t="str">
        <f t="shared" si="75"/>
        <v>41.1-5</v>
      </c>
      <c r="B1149">
        <f t="shared" si="76"/>
        <v>5</v>
      </c>
      <c r="C1149">
        <v>41</v>
      </c>
      <c r="D1149" t="s">
        <v>1846</v>
      </c>
      <c r="E1149" t="s">
        <v>1112</v>
      </c>
      <c r="F1149" t="s">
        <v>1163</v>
      </c>
      <c r="H1149">
        <f t="shared" si="73"/>
        <v>3000</v>
      </c>
      <c r="I1149">
        <f>IFERROR(VLOOKUP(CONCATENATE($C1149,$D1149,I$1,$E1149),AuxFolhas!$A:$E,5,FALSE),"")</f>
        <v>600</v>
      </c>
      <c r="J1149">
        <f>IFERROR(VLOOKUP(CONCATENATE($C1149,$D1149,J$1,$E1149),AuxFolhas!$A:$E,5,FALSE),"")</f>
        <v>600</v>
      </c>
      <c r="K1149">
        <f>IFERROR(VLOOKUP(CONCATENATE($C1149,$D1149,K$1,$E1149),AuxFolhas!$A:$E,5,FALSE),"")</f>
        <v>600</v>
      </c>
      <c r="L1149">
        <f>IFERROR(VLOOKUP(CONCATENATE($C1149,$D1149,L$1,$E1149),AuxFolhas!$A:$E,5,FALSE),"")</f>
        <v>600</v>
      </c>
      <c r="M1149">
        <f>IFERROR(VLOOKUP(CONCATENATE($C1149,$D1149,M$1,$E1149),AuxFolhas!$A:$E,5,FALSE),"")</f>
        <v>600</v>
      </c>
      <c r="N1149" t="str">
        <f>IFERROR(VLOOKUP(CONCATENATE($C1149,$D1149,N$1,$E1149),AuxFolhas!$A:$E,5,FALSE),"")</f>
        <v/>
      </c>
      <c r="O1149" t="str">
        <f>IFERROR(VLOOKUP(CONCATENATE($C1149,$D1149,O$1,$E1149),AuxFolhas!$A:$E,5,FALSE),"")</f>
        <v/>
      </c>
      <c r="P1149" t="str">
        <f>IFERROR(VLOOKUP(CONCATENATE($C1149,$D1149,P$1,$E1149),AuxFolhas!$A:$E,5,FALSE),"")</f>
        <v/>
      </c>
      <c r="Q1149" t="str">
        <f>IFERROR(VLOOKUP(CONCATENATE($C1149,$D1149,Q$1,$E1149),AuxFolhas!$A:$E,5,FALSE),"")</f>
        <v/>
      </c>
      <c r="R1149" t="str">
        <f>IFERROR(VLOOKUP(CONCATENATE($C1149,$D1149,R$1,$E1149),AuxFolhas!$A:$E,5,FALSE),"")</f>
        <v/>
      </c>
      <c r="S1149" t="str">
        <f>IFERROR(VLOOKUP(CONCATENATE($C1149,$D1149,S$1,$E1149),AuxFolhas!$A:$E,5,FALSE),"")</f>
        <v/>
      </c>
      <c r="T1149" t="str">
        <f>IFERROR(VLOOKUP(CONCATENATE($C1149,$D1149,T$1,$E1149),AuxFolhas!$A:$E,5,FALSE),"")</f>
        <v/>
      </c>
      <c r="U1149">
        <f t="shared" si="74"/>
        <v>1</v>
      </c>
    </row>
    <row r="1150" spans="1:21" hidden="1">
      <c r="A1150" t="str">
        <f t="shared" si="75"/>
        <v>41.1-6</v>
      </c>
      <c r="B1150">
        <f t="shared" si="76"/>
        <v>6</v>
      </c>
      <c r="C1150">
        <v>41</v>
      </c>
      <c r="D1150" t="s">
        <v>1847</v>
      </c>
      <c r="E1150" t="s">
        <v>1112</v>
      </c>
      <c r="F1150" t="s">
        <v>1163</v>
      </c>
      <c r="H1150">
        <f t="shared" si="73"/>
        <v>1800</v>
      </c>
      <c r="I1150">
        <f>IFERROR(VLOOKUP(CONCATENATE($C1150,$D1150,I$1,$E1150),AuxFolhas!$A:$E,5,FALSE),"")</f>
        <v>600</v>
      </c>
      <c r="J1150">
        <f>IFERROR(VLOOKUP(CONCATENATE($C1150,$D1150,J$1,$E1150),AuxFolhas!$A:$E,5,FALSE),"")</f>
        <v>600</v>
      </c>
      <c r="K1150">
        <f>IFERROR(VLOOKUP(CONCATENATE($C1150,$D1150,K$1,$E1150),AuxFolhas!$A:$E,5,FALSE),"")</f>
        <v>600</v>
      </c>
      <c r="L1150" t="str">
        <f>IFERROR(VLOOKUP(CONCATENATE($C1150,$D1150,L$1,$E1150),AuxFolhas!$A:$E,5,FALSE),"")</f>
        <v/>
      </c>
      <c r="M1150" t="str">
        <f>IFERROR(VLOOKUP(CONCATENATE($C1150,$D1150,M$1,$E1150),AuxFolhas!$A:$E,5,FALSE),"")</f>
        <v/>
      </c>
      <c r="N1150" t="str">
        <f>IFERROR(VLOOKUP(CONCATENATE($C1150,$D1150,N$1,$E1150),AuxFolhas!$A:$E,5,FALSE),"")</f>
        <v/>
      </c>
      <c r="O1150" t="str">
        <f>IFERROR(VLOOKUP(CONCATENATE($C1150,$D1150,O$1,$E1150),AuxFolhas!$A:$E,5,FALSE),"")</f>
        <v/>
      </c>
      <c r="P1150" t="str">
        <f>IFERROR(VLOOKUP(CONCATENATE($C1150,$D1150,P$1,$E1150),AuxFolhas!$A:$E,5,FALSE),"")</f>
        <v/>
      </c>
      <c r="Q1150" t="str">
        <f>IFERROR(VLOOKUP(CONCATENATE($C1150,$D1150,Q$1,$E1150),AuxFolhas!$A:$E,5,FALSE),"")</f>
        <v/>
      </c>
      <c r="R1150" t="str">
        <f>IFERROR(VLOOKUP(CONCATENATE($C1150,$D1150,R$1,$E1150),AuxFolhas!$A:$E,5,FALSE),"")</f>
        <v/>
      </c>
      <c r="S1150" t="str">
        <f>IFERROR(VLOOKUP(CONCATENATE($C1150,$D1150,S$1,$E1150),AuxFolhas!$A:$E,5,FALSE),"")</f>
        <v/>
      </c>
      <c r="T1150" t="str">
        <f>IFERROR(VLOOKUP(CONCATENATE($C1150,$D1150,T$1,$E1150),AuxFolhas!$A:$E,5,FALSE),"")</f>
        <v/>
      </c>
      <c r="U1150">
        <f t="shared" si="74"/>
        <v>1</v>
      </c>
    </row>
    <row r="1151" spans="1:21" hidden="1">
      <c r="A1151" t="str">
        <f t="shared" si="75"/>
        <v>41.1-7</v>
      </c>
      <c r="B1151">
        <f t="shared" si="76"/>
        <v>7</v>
      </c>
      <c r="C1151">
        <v>41</v>
      </c>
      <c r="D1151" t="s">
        <v>1848</v>
      </c>
      <c r="E1151" t="s">
        <v>1112</v>
      </c>
      <c r="F1151" t="s">
        <v>1163</v>
      </c>
      <c r="H1151">
        <f t="shared" si="73"/>
        <v>7200</v>
      </c>
      <c r="I1151">
        <f>IFERROR(VLOOKUP(CONCATENATE($C1151,$D1151,I$1,$E1151),AuxFolhas!$A:$E,5,FALSE),"")</f>
        <v>600</v>
      </c>
      <c r="J1151">
        <f>IFERROR(VLOOKUP(CONCATENATE($C1151,$D1151,J$1,$E1151),AuxFolhas!$A:$E,5,FALSE),"")</f>
        <v>600</v>
      </c>
      <c r="K1151">
        <f>IFERROR(VLOOKUP(CONCATENATE($C1151,$D1151,K$1,$E1151),AuxFolhas!$A:$E,5,FALSE),"")</f>
        <v>600</v>
      </c>
      <c r="L1151">
        <f>IFERROR(VLOOKUP(CONCATENATE($C1151,$D1151,L$1,$E1151),AuxFolhas!$A:$E,5,FALSE),"")</f>
        <v>600</v>
      </c>
      <c r="M1151">
        <f>IFERROR(VLOOKUP(CONCATENATE($C1151,$D1151,M$1,$E1151),AuxFolhas!$A:$E,5,FALSE),"")</f>
        <v>600</v>
      </c>
      <c r="N1151">
        <f>IFERROR(VLOOKUP(CONCATENATE($C1151,$D1151,N$1,$E1151),AuxFolhas!$A:$E,5,FALSE),"")</f>
        <v>600</v>
      </c>
      <c r="O1151">
        <f>IFERROR(VLOOKUP(CONCATENATE($C1151,$D1151,O$1,$E1151),AuxFolhas!$A:$E,5,FALSE),"")</f>
        <v>600</v>
      </c>
      <c r="P1151">
        <f>IFERROR(VLOOKUP(CONCATENATE($C1151,$D1151,P$1,$E1151),AuxFolhas!$A:$E,5,FALSE),"")</f>
        <v>600</v>
      </c>
      <c r="Q1151">
        <f>IFERROR(VLOOKUP(CONCATENATE($C1151,$D1151,Q$1,$E1151),AuxFolhas!$A:$E,5,FALSE),"")</f>
        <v>600</v>
      </c>
      <c r="R1151">
        <f>IFERROR(VLOOKUP(CONCATENATE($C1151,$D1151,R$1,$E1151),AuxFolhas!$A:$E,5,FALSE),"")</f>
        <v>600</v>
      </c>
      <c r="S1151">
        <f>IFERROR(VLOOKUP(CONCATENATE($C1151,$D1151,S$1,$E1151),AuxFolhas!$A:$E,5,FALSE),"")</f>
        <v>600</v>
      </c>
      <c r="T1151">
        <f>IFERROR(VLOOKUP(CONCATENATE($C1151,$D1151,T$1,$E1151),AuxFolhas!$A:$E,5,FALSE),"")</f>
        <v>600</v>
      </c>
      <c r="U1151">
        <f t="shared" si="74"/>
        <v>1</v>
      </c>
    </row>
    <row r="1152" spans="1:21" hidden="1">
      <c r="A1152" t="str">
        <f t="shared" si="75"/>
        <v>41.1-8</v>
      </c>
      <c r="B1152">
        <f t="shared" si="76"/>
        <v>8</v>
      </c>
      <c r="C1152">
        <v>41</v>
      </c>
      <c r="D1152" t="s">
        <v>1849</v>
      </c>
      <c r="E1152" t="s">
        <v>1112</v>
      </c>
      <c r="F1152" t="s">
        <v>1163</v>
      </c>
      <c r="H1152">
        <f t="shared" si="73"/>
        <v>600</v>
      </c>
      <c r="I1152">
        <f>IFERROR(VLOOKUP(CONCATENATE($C1152,$D1152,I$1,$E1152),AuxFolhas!$A:$E,5,FALSE),"")</f>
        <v>600</v>
      </c>
      <c r="J1152" t="str">
        <f>IFERROR(VLOOKUP(CONCATENATE($C1152,$D1152,J$1,$E1152),AuxFolhas!$A:$E,5,FALSE),"")</f>
        <v/>
      </c>
      <c r="K1152" t="str">
        <f>IFERROR(VLOOKUP(CONCATENATE($C1152,$D1152,K$1,$E1152),AuxFolhas!$A:$E,5,FALSE),"")</f>
        <v/>
      </c>
      <c r="L1152" t="str">
        <f>IFERROR(VLOOKUP(CONCATENATE($C1152,$D1152,L$1,$E1152),AuxFolhas!$A:$E,5,FALSE),"")</f>
        <v/>
      </c>
      <c r="M1152" t="str">
        <f>IFERROR(VLOOKUP(CONCATENATE($C1152,$D1152,M$1,$E1152),AuxFolhas!$A:$E,5,FALSE),"")</f>
        <v/>
      </c>
      <c r="N1152" t="str">
        <f>IFERROR(VLOOKUP(CONCATENATE($C1152,$D1152,N$1,$E1152),AuxFolhas!$A:$E,5,FALSE),"")</f>
        <v/>
      </c>
      <c r="O1152" t="str">
        <f>IFERROR(VLOOKUP(CONCATENATE($C1152,$D1152,O$1,$E1152),AuxFolhas!$A:$E,5,FALSE),"")</f>
        <v/>
      </c>
      <c r="P1152" t="str">
        <f>IFERROR(VLOOKUP(CONCATENATE($C1152,$D1152,P$1,$E1152),AuxFolhas!$A:$E,5,FALSE),"")</f>
        <v/>
      </c>
      <c r="Q1152" t="str">
        <f>IFERROR(VLOOKUP(CONCATENATE($C1152,$D1152,Q$1,$E1152),AuxFolhas!$A:$E,5,FALSE),"")</f>
        <v/>
      </c>
      <c r="R1152" t="str">
        <f>IFERROR(VLOOKUP(CONCATENATE($C1152,$D1152,R$1,$E1152),AuxFolhas!$A:$E,5,FALSE),"")</f>
        <v/>
      </c>
      <c r="S1152" t="str">
        <f>IFERROR(VLOOKUP(CONCATENATE($C1152,$D1152,S$1,$E1152),AuxFolhas!$A:$E,5,FALSE),"")</f>
        <v/>
      </c>
      <c r="T1152" t="str">
        <f>IFERROR(VLOOKUP(CONCATENATE($C1152,$D1152,T$1,$E1152),AuxFolhas!$A:$E,5,FALSE),"")</f>
        <v/>
      </c>
      <c r="U1152">
        <f t="shared" si="74"/>
        <v>1</v>
      </c>
    </row>
    <row r="1153" spans="1:21" hidden="1">
      <c r="A1153" t="str">
        <f t="shared" si="75"/>
        <v>41.1-9</v>
      </c>
      <c r="B1153">
        <f t="shared" si="76"/>
        <v>9</v>
      </c>
      <c r="C1153">
        <v>41</v>
      </c>
      <c r="D1153" t="s">
        <v>1850</v>
      </c>
      <c r="E1153" t="s">
        <v>1114</v>
      </c>
      <c r="F1153" t="s">
        <v>1163</v>
      </c>
      <c r="H1153">
        <f t="shared" ref="H1153:H1216" si="77">SUM(I1153:T1153)</f>
        <v>24530</v>
      </c>
      <c r="I1153">
        <f>IFERROR(VLOOKUP(CONCATENATE($C1153,$D1153,I$1,$E1153),AuxFolhas!$A:$E,5,FALSE),"")</f>
        <v>2230</v>
      </c>
      <c r="J1153">
        <f>IFERROR(VLOOKUP(CONCATENATE($C1153,$D1153,J$1,$E1153),AuxFolhas!$A:$E,5,FALSE),"")</f>
        <v>2230</v>
      </c>
      <c r="K1153">
        <f>IFERROR(VLOOKUP(CONCATENATE($C1153,$D1153,K$1,$E1153),AuxFolhas!$A:$E,5,FALSE),"")</f>
        <v>2230</v>
      </c>
      <c r="L1153">
        <f>IFERROR(VLOOKUP(CONCATENATE($C1153,$D1153,L$1,$E1153),AuxFolhas!$A:$E,5,FALSE),"")</f>
        <v>2230</v>
      </c>
      <c r="M1153">
        <f>IFERROR(VLOOKUP(CONCATENATE($C1153,$D1153,M$1,$E1153),AuxFolhas!$A:$E,5,FALSE),"")</f>
        <v>2230</v>
      </c>
      <c r="N1153">
        <f>IFERROR(VLOOKUP(CONCATENATE($C1153,$D1153,N$1,$E1153),AuxFolhas!$A:$E,5,FALSE),"")</f>
        <v>2230</v>
      </c>
      <c r="O1153">
        <f>IFERROR(VLOOKUP(CONCATENATE($C1153,$D1153,O$1,$E1153),AuxFolhas!$A:$E,5,FALSE),"")</f>
        <v>2230</v>
      </c>
      <c r="P1153">
        <f>IFERROR(VLOOKUP(CONCATENATE($C1153,$D1153,P$1,$E1153),AuxFolhas!$A:$E,5,FALSE),"")</f>
        <v>2230</v>
      </c>
      <c r="Q1153">
        <f>IFERROR(VLOOKUP(CONCATENATE($C1153,$D1153,Q$1,$E1153),AuxFolhas!$A:$E,5,FALSE),"")</f>
        <v>2230</v>
      </c>
      <c r="R1153">
        <f>IFERROR(VLOOKUP(CONCATENATE($C1153,$D1153,R$1,$E1153),AuxFolhas!$A:$E,5,FALSE),"")</f>
        <v>2230</v>
      </c>
      <c r="S1153">
        <f>IFERROR(VLOOKUP(CONCATENATE($C1153,$D1153,S$1,$E1153),AuxFolhas!$A:$E,5,FALSE),"")</f>
        <v>2230</v>
      </c>
      <c r="T1153" t="str">
        <f>IFERROR(VLOOKUP(CONCATENATE($C1153,$D1153,T$1,$E1153),AuxFolhas!$A:$E,5,FALSE),"")</f>
        <v/>
      </c>
      <c r="U1153">
        <f t="shared" si="74"/>
        <v>1</v>
      </c>
    </row>
    <row r="1154" spans="1:21" hidden="1">
      <c r="A1154" t="str">
        <f t="shared" si="75"/>
        <v>41.1-10</v>
      </c>
      <c r="B1154">
        <f t="shared" si="76"/>
        <v>10</v>
      </c>
      <c r="C1154">
        <v>41</v>
      </c>
      <c r="D1154" t="s">
        <v>3489</v>
      </c>
      <c r="E1154" t="s">
        <v>1114</v>
      </c>
      <c r="F1154" t="s">
        <v>1163</v>
      </c>
      <c r="H1154">
        <f t="shared" si="77"/>
        <v>6690</v>
      </c>
      <c r="I1154" t="str">
        <f>IFERROR(VLOOKUP(CONCATENATE($C1154,$D1154,I$1,$E1154),AuxFolhas!$A:$E,5,FALSE),"")</f>
        <v/>
      </c>
      <c r="J1154" t="str">
        <f>IFERROR(VLOOKUP(CONCATENATE($C1154,$D1154,J$1,$E1154),AuxFolhas!$A:$E,5,FALSE),"")</f>
        <v/>
      </c>
      <c r="K1154" t="str">
        <f>IFERROR(VLOOKUP(CONCATENATE($C1154,$D1154,K$1,$E1154),AuxFolhas!$A:$E,5,FALSE),"")</f>
        <v/>
      </c>
      <c r="L1154" t="str">
        <f>IFERROR(VLOOKUP(CONCATENATE($C1154,$D1154,L$1,$E1154),AuxFolhas!$A:$E,5,FALSE),"")</f>
        <v/>
      </c>
      <c r="M1154" t="str">
        <f>IFERROR(VLOOKUP(CONCATENATE($C1154,$D1154,M$1,$E1154),AuxFolhas!$A:$E,5,FALSE),"")</f>
        <v/>
      </c>
      <c r="N1154" t="str">
        <f>IFERROR(VLOOKUP(CONCATENATE($C1154,$D1154,N$1,$E1154),AuxFolhas!$A:$E,5,FALSE),"")</f>
        <v/>
      </c>
      <c r="O1154" t="str">
        <f>IFERROR(VLOOKUP(CONCATENATE($C1154,$D1154,O$1,$E1154),AuxFolhas!$A:$E,5,FALSE),"")</f>
        <v/>
      </c>
      <c r="P1154" t="str">
        <f>IFERROR(VLOOKUP(CONCATENATE($C1154,$D1154,P$1,$E1154),AuxFolhas!$A:$E,5,FALSE),"")</f>
        <v/>
      </c>
      <c r="Q1154" t="str">
        <f>IFERROR(VLOOKUP(CONCATENATE($C1154,$D1154,Q$1,$E1154),AuxFolhas!$A:$E,5,FALSE),"")</f>
        <v/>
      </c>
      <c r="R1154">
        <f>IFERROR(VLOOKUP(CONCATENATE($C1154,$D1154,R$1,$E1154),AuxFolhas!$A:$E,5,FALSE),"")</f>
        <v>2230</v>
      </c>
      <c r="S1154">
        <f>IFERROR(VLOOKUP(CONCATENATE($C1154,$D1154,S$1,$E1154),AuxFolhas!$A:$E,5,FALSE),"")</f>
        <v>2230</v>
      </c>
      <c r="T1154">
        <f>IFERROR(VLOOKUP(CONCATENATE($C1154,$D1154,T$1,$E1154),AuxFolhas!$A:$E,5,FALSE),"")</f>
        <v>2230</v>
      </c>
      <c r="U1154">
        <f t="shared" ref="U1154:U1217" si="78">COUNTIF($D:$D,D1154)</f>
        <v>1</v>
      </c>
    </row>
    <row r="1155" spans="1:21" hidden="1">
      <c r="A1155" t="str">
        <f t="shared" si="75"/>
        <v>41.1-11</v>
      </c>
      <c r="B1155">
        <f t="shared" si="76"/>
        <v>11</v>
      </c>
      <c r="C1155">
        <v>41</v>
      </c>
      <c r="D1155" t="s">
        <v>1851</v>
      </c>
      <c r="E1155" t="s">
        <v>1114</v>
      </c>
      <c r="F1155" t="s">
        <v>1163</v>
      </c>
      <c r="H1155">
        <f t="shared" si="77"/>
        <v>15610</v>
      </c>
      <c r="I1155">
        <f>IFERROR(VLOOKUP(CONCATENATE($C1155,$D1155,I$1,$E1155),AuxFolhas!$A:$E,5,FALSE),"")</f>
        <v>2230</v>
      </c>
      <c r="J1155">
        <f>IFERROR(VLOOKUP(CONCATENATE($C1155,$D1155,J$1,$E1155),AuxFolhas!$A:$E,5,FALSE),"")</f>
        <v>2230</v>
      </c>
      <c r="K1155">
        <f>IFERROR(VLOOKUP(CONCATENATE($C1155,$D1155,K$1,$E1155),AuxFolhas!$A:$E,5,FALSE),"")</f>
        <v>2230</v>
      </c>
      <c r="L1155">
        <f>IFERROR(VLOOKUP(CONCATENATE($C1155,$D1155,L$1,$E1155),AuxFolhas!$A:$E,5,FALSE),"")</f>
        <v>2230</v>
      </c>
      <c r="M1155">
        <f>IFERROR(VLOOKUP(CONCATENATE($C1155,$D1155,M$1,$E1155),AuxFolhas!$A:$E,5,FALSE),"")</f>
        <v>2230</v>
      </c>
      <c r="N1155">
        <f>IFERROR(VLOOKUP(CONCATENATE($C1155,$D1155,N$1,$E1155),AuxFolhas!$A:$E,5,FALSE),"")</f>
        <v>2230</v>
      </c>
      <c r="O1155">
        <f>IFERROR(VLOOKUP(CONCATENATE($C1155,$D1155,O$1,$E1155),AuxFolhas!$A:$E,5,FALSE),"")</f>
        <v>2230</v>
      </c>
      <c r="P1155" t="str">
        <f>IFERROR(VLOOKUP(CONCATENATE($C1155,$D1155,P$1,$E1155),AuxFolhas!$A:$E,5,FALSE),"")</f>
        <v/>
      </c>
      <c r="Q1155" t="str">
        <f>IFERROR(VLOOKUP(CONCATENATE($C1155,$D1155,Q$1,$E1155),AuxFolhas!$A:$E,5,FALSE),"")</f>
        <v/>
      </c>
      <c r="R1155" t="str">
        <f>IFERROR(VLOOKUP(CONCATENATE($C1155,$D1155,R$1,$E1155),AuxFolhas!$A:$E,5,FALSE),"")</f>
        <v/>
      </c>
      <c r="S1155" t="str">
        <f>IFERROR(VLOOKUP(CONCATENATE($C1155,$D1155,S$1,$E1155),AuxFolhas!$A:$E,5,FALSE),"")</f>
        <v/>
      </c>
      <c r="T1155" t="str">
        <f>IFERROR(VLOOKUP(CONCATENATE($C1155,$D1155,T$1,$E1155),AuxFolhas!$A:$E,5,FALSE),"")</f>
        <v/>
      </c>
      <c r="U1155">
        <f t="shared" si="78"/>
        <v>1</v>
      </c>
    </row>
    <row r="1156" spans="1:21" hidden="1">
      <c r="A1156" t="str">
        <f t="shared" si="75"/>
        <v>41.1-12</v>
      </c>
      <c r="B1156">
        <f t="shared" si="76"/>
        <v>12</v>
      </c>
      <c r="C1156">
        <v>41</v>
      </c>
      <c r="D1156" t="s">
        <v>3490</v>
      </c>
      <c r="E1156" t="s">
        <v>1114</v>
      </c>
      <c r="F1156" t="s">
        <v>1163</v>
      </c>
      <c r="H1156">
        <f t="shared" si="77"/>
        <v>4460</v>
      </c>
      <c r="I1156" t="str">
        <f>IFERROR(VLOOKUP(CONCATENATE($C1156,$D1156,I$1,$E1156),AuxFolhas!$A:$E,5,FALSE),"")</f>
        <v/>
      </c>
      <c r="J1156" t="str">
        <f>IFERROR(VLOOKUP(CONCATENATE($C1156,$D1156,J$1,$E1156),AuxFolhas!$A:$E,5,FALSE),"")</f>
        <v/>
      </c>
      <c r="K1156" t="str">
        <f>IFERROR(VLOOKUP(CONCATENATE($C1156,$D1156,K$1,$E1156),AuxFolhas!$A:$E,5,FALSE),"")</f>
        <v/>
      </c>
      <c r="L1156" t="str">
        <f>IFERROR(VLOOKUP(CONCATENATE($C1156,$D1156,L$1,$E1156),AuxFolhas!$A:$E,5,FALSE),"")</f>
        <v/>
      </c>
      <c r="M1156" t="str">
        <f>IFERROR(VLOOKUP(CONCATENATE($C1156,$D1156,M$1,$E1156),AuxFolhas!$A:$E,5,FALSE),"")</f>
        <v/>
      </c>
      <c r="N1156" t="str">
        <f>IFERROR(VLOOKUP(CONCATENATE($C1156,$D1156,N$1,$E1156),AuxFolhas!$A:$E,5,FALSE),"")</f>
        <v/>
      </c>
      <c r="O1156" t="str">
        <f>IFERROR(VLOOKUP(CONCATENATE($C1156,$D1156,O$1,$E1156),AuxFolhas!$A:$E,5,FALSE),"")</f>
        <v/>
      </c>
      <c r="P1156" t="str">
        <f>IFERROR(VLOOKUP(CONCATENATE($C1156,$D1156,P$1,$E1156),AuxFolhas!$A:$E,5,FALSE),"")</f>
        <v/>
      </c>
      <c r="Q1156" t="str">
        <f>IFERROR(VLOOKUP(CONCATENATE($C1156,$D1156,Q$1,$E1156),AuxFolhas!$A:$E,5,FALSE),"")</f>
        <v/>
      </c>
      <c r="R1156">
        <f>IFERROR(VLOOKUP(CONCATENATE($C1156,$D1156,R$1,$E1156),AuxFolhas!$A:$E,5,FALSE),"")</f>
        <v>2230</v>
      </c>
      <c r="S1156">
        <f>IFERROR(VLOOKUP(CONCATENATE($C1156,$D1156,S$1,$E1156),AuxFolhas!$A:$E,5,FALSE),"")</f>
        <v>2230</v>
      </c>
      <c r="T1156" t="str">
        <f>IFERROR(VLOOKUP(CONCATENATE($C1156,$D1156,T$1,$E1156),AuxFolhas!$A:$E,5,FALSE),"")</f>
        <v/>
      </c>
      <c r="U1156">
        <f t="shared" si="78"/>
        <v>1</v>
      </c>
    </row>
    <row r="1157" spans="1:21" hidden="1">
      <c r="A1157" t="str">
        <f t="shared" si="75"/>
        <v>41.1-13</v>
      </c>
      <c r="B1157">
        <f t="shared" si="76"/>
        <v>13</v>
      </c>
      <c r="C1157">
        <v>41</v>
      </c>
      <c r="D1157" t="s">
        <v>3491</v>
      </c>
      <c r="E1157" t="s">
        <v>1114</v>
      </c>
      <c r="F1157" t="s">
        <v>1163</v>
      </c>
      <c r="H1157">
        <f t="shared" si="77"/>
        <v>6690</v>
      </c>
      <c r="I1157" t="str">
        <f>IFERROR(VLOOKUP(CONCATENATE($C1157,$D1157,I$1,$E1157),AuxFolhas!$A:$E,5,FALSE),"")</f>
        <v/>
      </c>
      <c r="J1157" t="str">
        <f>IFERROR(VLOOKUP(CONCATENATE($C1157,$D1157,J$1,$E1157),AuxFolhas!$A:$E,5,FALSE),"")</f>
        <v/>
      </c>
      <c r="K1157" t="str">
        <f>IFERROR(VLOOKUP(CONCATENATE($C1157,$D1157,K$1,$E1157),AuxFolhas!$A:$E,5,FALSE),"")</f>
        <v/>
      </c>
      <c r="L1157" t="str">
        <f>IFERROR(VLOOKUP(CONCATENATE($C1157,$D1157,L$1,$E1157),AuxFolhas!$A:$E,5,FALSE),"")</f>
        <v/>
      </c>
      <c r="M1157" t="str">
        <f>IFERROR(VLOOKUP(CONCATENATE($C1157,$D1157,M$1,$E1157),AuxFolhas!$A:$E,5,FALSE),"")</f>
        <v/>
      </c>
      <c r="N1157" t="str">
        <f>IFERROR(VLOOKUP(CONCATENATE($C1157,$D1157,N$1,$E1157),AuxFolhas!$A:$E,5,FALSE),"")</f>
        <v/>
      </c>
      <c r="O1157" t="str">
        <f>IFERROR(VLOOKUP(CONCATENATE($C1157,$D1157,O$1,$E1157),AuxFolhas!$A:$E,5,FALSE),"")</f>
        <v/>
      </c>
      <c r="P1157" t="str">
        <f>IFERROR(VLOOKUP(CONCATENATE($C1157,$D1157,P$1,$E1157),AuxFolhas!$A:$E,5,FALSE),"")</f>
        <v/>
      </c>
      <c r="Q1157" t="str">
        <f>IFERROR(VLOOKUP(CONCATENATE($C1157,$D1157,Q$1,$E1157),AuxFolhas!$A:$E,5,FALSE),"")</f>
        <v/>
      </c>
      <c r="R1157">
        <f>IFERROR(VLOOKUP(CONCATENATE($C1157,$D1157,R$1,$E1157),AuxFolhas!$A:$E,5,FALSE),"")</f>
        <v>2230</v>
      </c>
      <c r="S1157">
        <f>IFERROR(VLOOKUP(CONCATENATE($C1157,$D1157,S$1,$E1157),AuxFolhas!$A:$E,5,FALSE),"")</f>
        <v>2230</v>
      </c>
      <c r="T1157">
        <f>IFERROR(VLOOKUP(CONCATENATE($C1157,$D1157,T$1,$E1157),AuxFolhas!$A:$E,5,FALSE),"")</f>
        <v>2230</v>
      </c>
      <c r="U1157">
        <f t="shared" si="78"/>
        <v>1</v>
      </c>
    </row>
    <row r="1158" spans="1:21" hidden="1">
      <c r="A1158" t="str">
        <f t="shared" si="75"/>
        <v>41.1-14</v>
      </c>
      <c r="B1158">
        <f t="shared" si="76"/>
        <v>14</v>
      </c>
      <c r="C1158">
        <v>41</v>
      </c>
      <c r="D1158" t="s">
        <v>1852</v>
      </c>
      <c r="E1158" t="s">
        <v>1114</v>
      </c>
      <c r="F1158" t="s">
        <v>1163</v>
      </c>
      <c r="H1158">
        <f t="shared" si="77"/>
        <v>17840</v>
      </c>
      <c r="I1158">
        <f>IFERROR(VLOOKUP(CONCATENATE($C1158,$D1158,I$1,$E1158),AuxFolhas!$A:$E,5,FALSE),"")</f>
        <v>2230</v>
      </c>
      <c r="J1158">
        <f>IFERROR(VLOOKUP(CONCATENATE($C1158,$D1158,J$1,$E1158),AuxFolhas!$A:$E,5,FALSE),"")</f>
        <v>2230</v>
      </c>
      <c r="K1158">
        <f>IFERROR(VLOOKUP(CONCATENATE($C1158,$D1158,K$1,$E1158),AuxFolhas!$A:$E,5,FALSE),"")</f>
        <v>2230</v>
      </c>
      <c r="L1158">
        <f>IFERROR(VLOOKUP(CONCATENATE($C1158,$D1158,L$1,$E1158),AuxFolhas!$A:$E,5,FALSE),"")</f>
        <v>2230</v>
      </c>
      <c r="M1158">
        <f>IFERROR(VLOOKUP(CONCATENATE($C1158,$D1158,M$1,$E1158),AuxFolhas!$A:$E,5,FALSE),"")</f>
        <v>2230</v>
      </c>
      <c r="N1158">
        <f>IFERROR(VLOOKUP(CONCATENATE($C1158,$D1158,N$1,$E1158),AuxFolhas!$A:$E,5,FALSE),"")</f>
        <v>2230</v>
      </c>
      <c r="O1158">
        <f>IFERROR(VLOOKUP(CONCATENATE($C1158,$D1158,O$1,$E1158),AuxFolhas!$A:$E,5,FALSE),"")</f>
        <v>2230</v>
      </c>
      <c r="P1158">
        <f>IFERROR(VLOOKUP(CONCATENATE($C1158,$D1158,P$1,$E1158),AuxFolhas!$A:$E,5,FALSE),"")</f>
        <v>2230</v>
      </c>
      <c r="Q1158" t="str">
        <f>IFERROR(VLOOKUP(CONCATENATE($C1158,$D1158,Q$1,$E1158),AuxFolhas!$A:$E,5,FALSE),"")</f>
        <v/>
      </c>
      <c r="R1158" t="str">
        <f>IFERROR(VLOOKUP(CONCATENATE($C1158,$D1158,R$1,$E1158),AuxFolhas!$A:$E,5,FALSE),"")</f>
        <v/>
      </c>
      <c r="S1158" t="str">
        <f>IFERROR(VLOOKUP(CONCATENATE($C1158,$D1158,S$1,$E1158),AuxFolhas!$A:$E,5,FALSE),"")</f>
        <v/>
      </c>
      <c r="T1158" t="str">
        <f>IFERROR(VLOOKUP(CONCATENATE($C1158,$D1158,T$1,$E1158),AuxFolhas!$A:$E,5,FALSE),"")</f>
        <v/>
      </c>
      <c r="U1158">
        <f t="shared" si="78"/>
        <v>1</v>
      </c>
    </row>
    <row r="1159" spans="1:21" hidden="1">
      <c r="A1159" t="str">
        <f t="shared" si="75"/>
        <v>41.1-15</v>
      </c>
      <c r="B1159">
        <f t="shared" si="76"/>
        <v>15</v>
      </c>
      <c r="C1159">
        <v>41</v>
      </c>
      <c r="D1159" t="s">
        <v>2206</v>
      </c>
      <c r="E1159" t="s">
        <v>1162</v>
      </c>
      <c r="F1159" t="s">
        <v>1163</v>
      </c>
      <c r="H1159">
        <f t="shared" si="77"/>
        <v>39360</v>
      </c>
      <c r="I1159">
        <f>IFERROR(VLOOKUP(CONCATENATE($C1159,$D1159,I$1,$E1159),AuxFolhas!$A:$E,5,FALSE),"")</f>
        <v>3280</v>
      </c>
      <c r="J1159">
        <f>IFERROR(VLOOKUP(CONCATENATE($C1159,$D1159,J$1,$E1159),AuxFolhas!$A:$E,5,FALSE),"")</f>
        <v>3280</v>
      </c>
      <c r="K1159">
        <f>IFERROR(VLOOKUP(CONCATENATE($C1159,$D1159,K$1,$E1159),AuxFolhas!$A:$E,5,FALSE),"")</f>
        <v>3280</v>
      </c>
      <c r="L1159">
        <f>IFERROR(VLOOKUP(CONCATENATE($C1159,$D1159,L$1,$E1159),AuxFolhas!$A:$E,5,FALSE),"")</f>
        <v>3280</v>
      </c>
      <c r="M1159">
        <f>IFERROR(VLOOKUP(CONCATENATE($C1159,$D1159,M$1,$E1159),AuxFolhas!$A:$E,5,FALSE),"")</f>
        <v>3280</v>
      </c>
      <c r="N1159">
        <f>IFERROR(VLOOKUP(CONCATENATE($C1159,$D1159,N$1,$E1159),AuxFolhas!$A:$E,5,FALSE),"")</f>
        <v>3280</v>
      </c>
      <c r="O1159">
        <f>IFERROR(VLOOKUP(CONCATENATE($C1159,$D1159,O$1,$E1159),AuxFolhas!$A:$E,5,FALSE),"")</f>
        <v>3280</v>
      </c>
      <c r="P1159">
        <f>IFERROR(VLOOKUP(CONCATENATE($C1159,$D1159,P$1,$E1159),AuxFolhas!$A:$E,5,FALSE),"")</f>
        <v>3280</v>
      </c>
      <c r="Q1159">
        <f>IFERROR(VLOOKUP(CONCATENATE($C1159,$D1159,Q$1,$E1159),AuxFolhas!$A:$E,5,FALSE),"")</f>
        <v>3280</v>
      </c>
      <c r="R1159">
        <f>IFERROR(VLOOKUP(CONCATENATE($C1159,$D1159,R$1,$E1159),AuxFolhas!$A:$E,5,FALSE),"")</f>
        <v>3280</v>
      </c>
      <c r="S1159">
        <f>IFERROR(VLOOKUP(CONCATENATE($C1159,$D1159,S$1,$E1159),AuxFolhas!$A:$E,5,FALSE),"")</f>
        <v>3280</v>
      </c>
      <c r="T1159">
        <f>IFERROR(VLOOKUP(CONCATENATE($C1159,$D1159,T$1,$E1159),AuxFolhas!$A:$E,5,FALSE),"")</f>
        <v>3280</v>
      </c>
      <c r="U1159">
        <f t="shared" si="78"/>
        <v>1</v>
      </c>
    </row>
    <row r="1160" spans="1:21" hidden="1">
      <c r="A1160" t="str">
        <f t="shared" si="75"/>
        <v>41.1-16</v>
      </c>
      <c r="B1160">
        <f t="shared" si="76"/>
        <v>16</v>
      </c>
      <c r="C1160">
        <v>41</v>
      </c>
      <c r="D1160" t="s">
        <v>1842</v>
      </c>
      <c r="E1160" t="s">
        <v>1162</v>
      </c>
      <c r="F1160" t="s">
        <v>1163</v>
      </c>
      <c r="H1160">
        <f t="shared" si="77"/>
        <v>22960</v>
      </c>
      <c r="I1160">
        <f>IFERROR(VLOOKUP(CONCATENATE($C1160,$D1160,I$1,$E1160),AuxFolhas!$A:$E,5,FALSE),"")</f>
        <v>3280</v>
      </c>
      <c r="J1160">
        <f>IFERROR(VLOOKUP(CONCATENATE($C1160,$D1160,J$1,$E1160),AuxFolhas!$A:$E,5,FALSE),"")</f>
        <v>3280</v>
      </c>
      <c r="K1160">
        <f>IFERROR(VLOOKUP(CONCATENATE($C1160,$D1160,K$1,$E1160),AuxFolhas!$A:$E,5,FALSE),"")</f>
        <v>3280</v>
      </c>
      <c r="L1160">
        <f>IFERROR(VLOOKUP(CONCATENATE($C1160,$D1160,L$1,$E1160),AuxFolhas!$A:$E,5,FALSE),"")</f>
        <v>3280</v>
      </c>
      <c r="M1160">
        <f>IFERROR(VLOOKUP(CONCATENATE($C1160,$D1160,M$1,$E1160),AuxFolhas!$A:$E,5,FALSE),"")</f>
        <v>3280</v>
      </c>
      <c r="N1160">
        <f>IFERROR(VLOOKUP(CONCATENATE($C1160,$D1160,N$1,$E1160),AuxFolhas!$A:$E,5,FALSE),"")</f>
        <v>3280</v>
      </c>
      <c r="O1160">
        <f>IFERROR(VLOOKUP(CONCATENATE($C1160,$D1160,O$1,$E1160),AuxFolhas!$A:$E,5,FALSE),"")</f>
        <v>3280</v>
      </c>
      <c r="P1160" t="str">
        <f>IFERROR(VLOOKUP(CONCATENATE($C1160,$D1160,P$1,$E1160),AuxFolhas!$A:$E,5,FALSE),"")</f>
        <v/>
      </c>
      <c r="Q1160" t="str">
        <f>IFERROR(VLOOKUP(CONCATENATE($C1160,$D1160,Q$1,$E1160),AuxFolhas!$A:$E,5,FALSE),"")</f>
        <v/>
      </c>
      <c r="R1160" t="str">
        <f>IFERROR(VLOOKUP(CONCATENATE($C1160,$D1160,R$1,$E1160),AuxFolhas!$A:$E,5,FALSE),"")</f>
        <v/>
      </c>
      <c r="S1160" t="str">
        <f>IFERROR(VLOOKUP(CONCATENATE($C1160,$D1160,S$1,$E1160),AuxFolhas!$A:$E,5,FALSE),"")</f>
        <v/>
      </c>
      <c r="T1160" t="str">
        <f>IFERROR(VLOOKUP(CONCATENATE($C1160,$D1160,T$1,$E1160),AuxFolhas!$A:$E,5,FALSE),"")</f>
        <v/>
      </c>
      <c r="U1160">
        <f t="shared" si="78"/>
        <v>1</v>
      </c>
    </row>
    <row r="1161" spans="1:21" hidden="1">
      <c r="A1161" t="str">
        <f t="shared" si="75"/>
        <v>41.1-17</v>
      </c>
      <c r="B1161">
        <f t="shared" si="76"/>
        <v>17</v>
      </c>
      <c r="C1161">
        <v>41</v>
      </c>
      <c r="D1161" t="s">
        <v>1843</v>
      </c>
      <c r="E1161" t="s">
        <v>1162</v>
      </c>
      <c r="F1161" t="s">
        <v>1163</v>
      </c>
      <c r="H1161">
        <f t="shared" si="77"/>
        <v>39360</v>
      </c>
      <c r="I1161">
        <f>IFERROR(VLOOKUP(CONCATENATE($C1161,$D1161,I$1,$E1161),AuxFolhas!$A:$E,5,FALSE),"")</f>
        <v>3280</v>
      </c>
      <c r="J1161">
        <f>IFERROR(VLOOKUP(CONCATENATE($C1161,$D1161,J$1,$E1161),AuxFolhas!$A:$E,5,FALSE),"")</f>
        <v>3280</v>
      </c>
      <c r="K1161">
        <f>IFERROR(VLOOKUP(CONCATENATE($C1161,$D1161,K$1,$E1161),AuxFolhas!$A:$E,5,FALSE),"")</f>
        <v>3280</v>
      </c>
      <c r="L1161">
        <f>IFERROR(VLOOKUP(CONCATENATE($C1161,$D1161,L$1,$E1161),AuxFolhas!$A:$E,5,FALSE),"")</f>
        <v>3280</v>
      </c>
      <c r="M1161">
        <f>IFERROR(VLOOKUP(CONCATENATE($C1161,$D1161,M$1,$E1161),AuxFolhas!$A:$E,5,FALSE),"")</f>
        <v>3280</v>
      </c>
      <c r="N1161">
        <f>IFERROR(VLOOKUP(CONCATENATE($C1161,$D1161,N$1,$E1161),AuxFolhas!$A:$E,5,FALSE),"")</f>
        <v>3280</v>
      </c>
      <c r="O1161">
        <f>IFERROR(VLOOKUP(CONCATENATE($C1161,$D1161,O$1,$E1161),AuxFolhas!$A:$E,5,FALSE),"")</f>
        <v>3280</v>
      </c>
      <c r="P1161">
        <f>IFERROR(VLOOKUP(CONCATENATE($C1161,$D1161,P$1,$E1161),AuxFolhas!$A:$E,5,FALSE),"")</f>
        <v>3280</v>
      </c>
      <c r="Q1161">
        <f>IFERROR(VLOOKUP(CONCATENATE($C1161,$D1161,Q$1,$E1161),AuxFolhas!$A:$E,5,FALSE),"")</f>
        <v>3280</v>
      </c>
      <c r="R1161">
        <f>IFERROR(VLOOKUP(CONCATENATE($C1161,$D1161,R$1,$E1161),AuxFolhas!$A:$E,5,FALSE),"")</f>
        <v>3280</v>
      </c>
      <c r="S1161">
        <f>IFERROR(VLOOKUP(CONCATENATE($C1161,$D1161,S$1,$E1161),AuxFolhas!$A:$E,5,FALSE),"")</f>
        <v>3280</v>
      </c>
      <c r="T1161">
        <f>IFERROR(VLOOKUP(CONCATENATE($C1161,$D1161,T$1,$E1161),AuxFolhas!$A:$E,5,FALSE),"")</f>
        <v>3280</v>
      </c>
      <c r="U1161">
        <f t="shared" si="78"/>
        <v>1</v>
      </c>
    </row>
    <row r="1162" spans="1:21" hidden="1">
      <c r="A1162" t="str">
        <f t="shared" si="75"/>
        <v>41.1-18</v>
      </c>
      <c r="B1162">
        <f t="shared" si="76"/>
        <v>18</v>
      </c>
      <c r="C1162">
        <v>41</v>
      </c>
      <c r="D1162" t="s">
        <v>1853</v>
      </c>
      <c r="E1162" t="s">
        <v>1165</v>
      </c>
      <c r="F1162" t="s">
        <v>1163</v>
      </c>
      <c r="H1162">
        <f t="shared" si="77"/>
        <v>61100</v>
      </c>
      <c r="I1162">
        <f>IFERROR(VLOOKUP(CONCATENATE($C1162,$D1162,I$1,$E1162),AuxFolhas!$A:$E,5,FALSE),"")</f>
        <v>6110</v>
      </c>
      <c r="J1162">
        <f>IFERROR(VLOOKUP(CONCATENATE($C1162,$D1162,J$1,$E1162),AuxFolhas!$A:$E,5,FALSE),"")</f>
        <v>6110</v>
      </c>
      <c r="K1162">
        <f>IFERROR(VLOOKUP(CONCATENATE($C1162,$D1162,K$1,$E1162),AuxFolhas!$A:$E,5,FALSE),"")</f>
        <v>6110</v>
      </c>
      <c r="L1162">
        <f>IFERROR(VLOOKUP(CONCATENATE($C1162,$D1162,L$1,$E1162),AuxFolhas!$A:$E,5,FALSE),"")</f>
        <v>6110</v>
      </c>
      <c r="M1162">
        <f>IFERROR(VLOOKUP(CONCATENATE($C1162,$D1162,M$1,$E1162),AuxFolhas!$A:$E,5,FALSE),"")</f>
        <v>6110</v>
      </c>
      <c r="N1162">
        <f>IFERROR(VLOOKUP(CONCATENATE($C1162,$D1162,N$1,$E1162),AuxFolhas!$A:$E,5,FALSE),"")</f>
        <v>6110</v>
      </c>
      <c r="O1162">
        <f>IFERROR(VLOOKUP(CONCATENATE($C1162,$D1162,O$1,$E1162),AuxFolhas!$A:$E,5,FALSE),"")</f>
        <v>6110</v>
      </c>
      <c r="P1162">
        <f>IFERROR(VLOOKUP(CONCATENATE($C1162,$D1162,P$1,$E1162),AuxFolhas!$A:$E,5,FALSE),"")</f>
        <v>6110</v>
      </c>
      <c r="Q1162">
        <f>IFERROR(VLOOKUP(CONCATENATE($C1162,$D1162,Q$1,$E1162),AuxFolhas!$A:$E,5,FALSE),"")</f>
        <v>6110</v>
      </c>
      <c r="R1162">
        <f>IFERROR(VLOOKUP(CONCATENATE($C1162,$D1162,R$1,$E1162),AuxFolhas!$A:$E,5,FALSE),"")</f>
        <v>6110</v>
      </c>
      <c r="S1162" t="str">
        <f>IFERROR(VLOOKUP(CONCATENATE($C1162,$D1162,S$1,$E1162),AuxFolhas!$A:$E,5,FALSE),"")</f>
        <v/>
      </c>
      <c r="T1162" t="str">
        <f>IFERROR(VLOOKUP(CONCATENATE($C1162,$D1162,T$1,$E1162),AuxFolhas!$A:$E,5,FALSE),"")</f>
        <v/>
      </c>
      <c r="U1162">
        <f t="shared" si="78"/>
        <v>1</v>
      </c>
    </row>
    <row r="1163" spans="1:21" hidden="1">
      <c r="A1163" t="str">
        <f t="shared" si="75"/>
        <v>41.1-19</v>
      </c>
      <c r="B1163">
        <f t="shared" si="76"/>
        <v>19</v>
      </c>
      <c r="C1163">
        <v>41</v>
      </c>
      <c r="D1163" t="s">
        <v>1840</v>
      </c>
      <c r="E1163" t="s">
        <v>1117</v>
      </c>
      <c r="F1163" t="s">
        <v>1159</v>
      </c>
      <c r="H1163">
        <f t="shared" si="77"/>
        <v>9020</v>
      </c>
      <c r="I1163">
        <f>IFERROR(VLOOKUP(CONCATENATE($C1163,$D1163,I$1,$E1163),AuxFolhas!$A:$E,5,FALSE),"")</f>
        <v>820</v>
      </c>
      <c r="J1163">
        <f>IFERROR(VLOOKUP(CONCATENATE($C1163,$D1163,J$1,$E1163),AuxFolhas!$A:$E,5,FALSE),"")</f>
        <v>820</v>
      </c>
      <c r="K1163">
        <f>IFERROR(VLOOKUP(CONCATENATE($C1163,$D1163,K$1,$E1163),AuxFolhas!$A:$E,5,FALSE),"")</f>
        <v>820</v>
      </c>
      <c r="L1163">
        <f>IFERROR(VLOOKUP(CONCATENATE($C1163,$D1163,L$1,$E1163),AuxFolhas!$A:$E,5,FALSE),"")</f>
        <v>820</v>
      </c>
      <c r="M1163">
        <f>IFERROR(VLOOKUP(CONCATENATE($C1163,$D1163,M$1,$E1163),AuxFolhas!$A:$E,5,FALSE),"")</f>
        <v>820</v>
      </c>
      <c r="N1163">
        <f>IFERROR(VLOOKUP(CONCATENATE($C1163,$D1163,N$1,$E1163),AuxFolhas!$A:$E,5,FALSE),"")</f>
        <v>820</v>
      </c>
      <c r="O1163">
        <f>IFERROR(VLOOKUP(CONCATENATE($C1163,$D1163,O$1,$E1163),AuxFolhas!$A:$E,5,FALSE),"")</f>
        <v>820</v>
      </c>
      <c r="P1163">
        <f>IFERROR(VLOOKUP(CONCATENATE($C1163,$D1163,P$1,$E1163),AuxFolhas!$A:$E,5,FALSE),"")</f>
        <v>820</v>
      </c>
      <c r="Q1163">
        <f>IFERROR(VLOOKUP(CONCATENATE($C1163,$D1163,Q$1,$E1163),AuxFolhas!$A:$E,5,FALSE),"")</f>
        <v>820</v>
      </c>
      <c r="R1163">
        <f>IFERROR(VLOOKUP(CONCATENATE($C1163,$D1163,R$1,$E1163),AuxFolhas!$A:$E,5,FALSE),"")</f>
        <v>820</v>
      </c>
      <c r="S1163">
        <f>IFERROR(VLOOKUP(CONCATENATE($C1163,$D1163,S$1,$E1163),AuxFolhas!$A:$E,5,FALSE),"")</f>
        <v>820</v>
      </c>
      <c r="T1163" t="str">
        <f>IFERROR(VLOOKUP(CONCATENATE($C1163,$D1163,T$1,$E1163),AuxFolhas!$A:$E,5,FALSE),"")</f>
        <v/>
      </c>
      <c r="U1163">
        <f t="shared" si="78"/>
        <v>1</v>
      </c>
    </row>
    <row r="1164" spans="1:21" hidden="1">
      <c r="A1164" t="str">
        <f t="shared" si="75"/>
        <v>41.1-20</v>
      </c>
      <c r="B1164">
        <f t="shared" si="76"/>
        <v>20</v>
      </c>
      <c r="C1164">
        <v>41</v>
      </c>
      <c r="D1164" t="s">
        <v>1854</v>
      </c>
      <c r="E1164" t="s">
        <v>1115</v>
      </c>
      <c r="F1164" t="s">
        <v>1159</v>
      </c>
      <c r="H1164">
        <f t="shared" si="77"/>
        <v>93000</v>
      </c>
      <c r="I1164">
        <f>IFERROR(VLOOKUP(CONCATENATE($C1164,$D1164,I$1,$E1164),AuxFolhas!$A:$E,5,FALSE),"")</f>
        <v>7750</v>
      </c>
      <c r="J1164">
        <f>IFERROR(VLOOKUP(CONCATENATE($C1164,$D1164,J$1,$E1164),AuxFolhas!$A:$E,5,FALSE),"")</f>
        <v>7750</v>
      </c>
      <c r="K1164">
        <f>IFERROR(VLOOKUP(CONCATENATE($C1164,$D1164,K$1,$E1164),AuxFolhas!$A:$E,5,FALSE),"")</f>
        <v>7750</v>
      </c>
      <c r="L1164">
        <f>IFERROR(VLOOKUP(CONCATENATE($C1164,$D1164,L$1,$E1164),AuxFolhas!$A:$E,5,FALSE),"")</f>
        <v>7750</v>
      </c>
      <c r="M1164">
        <f>IFERROR(VLOOKUP(CONCATENATE($C1164,$D1164,M$1,$E1164),AuxFolhas!$A:$E,5,FALSE),"")</f>
        <v>7750</v>
      </c>
      <c r="N1164">
        <f>IFERROR(VLOOKUP(CONCATENATE($C1164,$D1164,N$1,$E1164),AuxFolhas!$A:$E,5,FALSE),"")</f>
        <v>7750</v>
      </c>
      <c r="O1164">
        <f>IFERROR(VLOOKUP(CONCATENATE($C1164,$D1164,O$1,$E1164),AuxFolhas!$A:$E,5,FALSE),"")</f>
        <v>7750</v>
      </c>
      <c r="P1164">
        <f>IFERROR(VLOOKUP(CONCATENATE($C1164,$D1164,P$1,$E1164),AuxFolhas!$A:$E,5,FALSE),"")</f>
        <v>7750</v>
      </c>
      <c r="Q1164">
        <f>IFERROR(VLOOKUP(CONCATENATE($C1164,$D1164,Q$1,$E1164),AuxFolhas!$A:$E,5,FALSE),"")</f>
        <v>7750</v>
      </c>
      <c r="R1164">
        <f>IFERROR(VLOOKUP(CONCATENATE($C1164,$D1164,R$1,$E1164),AuxFolhas!$A:$E,5,FALSE),"")</f>
        <v>7750</v>
      </c>
      <c r="S1164">
        <f>IFERROR(VLOOKUP(CONCATENATE($C1164,$D1164,S$1,$E1164),AuxFolhas!$A:$E,5,FALSE),"")</f>
        <v>7750</v>
      </c>
      <c r="T1164">
        <f>IFERROR(VLOOKUP(CONCATENATE($C1164,$D1164,T$1,$E1164),AuxFolhas!$A:$E,5,FALSE),"")</f>
        <v>7750</v>
      </c>
      <c r="U1164">
        <f t="shared" si="78"/>
        <v>1</v>
      </c>
    </row>
    <row r="1165" spans="1:21">
      <c r="A1165" t="str">
        <f t="shared" si="75"/>
        <v>41.1-21</v>
      </c>
      <c r="B1165">
        <f t="shared" si="76"/>
        <v>21</v>
      </c>
      <c r="C1165">
        <v>41</v>
      </c>
      <c r="D1165" t="s">
        <v>1841</v>
      </c>
      <c r="E1165" t="s">
        <v>1113</v>
      </c>
      <c r="F1165" t="s">
        <v>1159</v>
      </c>
      <c r="H1165">
        <f t="shared" si="77"/>
        <v>33600</v>
      </c>
      <c r="I1165">
        <f>IFERROR(VLOOKUP(CONCATENATE($C1165,$D1165,I$1,$E1165),AuxFolhas!$A:$E,5,FALSE),"")</f>
        <v>2800</v>
      </c>
      <c r="J1165">
        <f>IFERROR(VLOOKUP(CONCATENATE($C1165,$D1165,J$1,$E1165),AuxFolhas!$A:$E,5,FALSE),"")</f>
        <v>2800</v>
      </c>
      <c r="K1165">
        <f>IFERROR(VLOOKUP(CONCATENATE($C1165,$D1165,K$1,$E1165),AuxFolhas!$A:$E,5,FALSE),"")</f>
        <v>2800</v>
      </c>
      <c r="L1165">
        <f>IFERROR(VLOOKUP(CONCATENATE($C1165,$D1165,L$1,$E1165),AuxFolhas!$A:$E,5,FALSE),"")</f>
        <v>2800</v>
      </c>
      <c r="M1165">
        <f>IFERROR(VLOOKUP(CONCATENATE($C1165,$D1165,M$1,$E1165),AuxFolhas!$A:$E,5,FALSE),"")</f>
        <v>2800</v>
      </c>
      <c r="N1165">
        <f>IFERROR(VLOOKUP(CONCATENATE($C1165,$D1165,N$1,$E1165),AuxFolhas!$A:$E,5,FALSE),"")</f>
        <v>2800</v>
      </c>
      <c r="O1165">
        <f>IFERROR(VLOOKUP(CONCATENATE($C1165,$D1165,O$1,$E1165),AuxFolhas!$A:$E,5,FALSE),"")</f>
        <v>2800</v>
      </c>
      <c r="P1165">
        <f>IFERROR(VLOOKUP(CONCATENATE($C1165,$D1165,P$1,$E1165),AuxFolhas!$A:$E,5,FALSE),"")</f>
        <v>2800</v>
      </c>
      <c r="Q1165">
        <f>IFERROR(VLOOKUP(CONCATENATE($C1165,$D1165,Q$1,$E1165),AuxFolhas!$A:$E,5,FALSE),"")</f>
        <v>2800</v>
      </c>
      <c r="R1165">
        <f>IFERROR(VLOOKUP(CONCATENATE($C1165,$D1165,R$1,$E1165),AuxFolhas!$A:$E,5,FALSE),"")</f>
        <v>2800</v>
      </c>
      <c r="S1165">
        <f>IFERROR(VLOOKUP(CONCATENATE($C1165,$D1165,S$1,$E1165),AuxFolhas!$A:$E,5,FALSE),"")</f>
        <v>2800</v>
      </c>
      <c r="T1165">
        <f>IFERROR(VLOOKUP(CONCATENATE($C1165,$D1165,T$1,$E1165),AuxFolhas!$A:$E,5,FALSE),"")</f>
        <v>2800</v>
      </c>
      <c r="U1165">
        <f t="shared" si="78"/>
        <v>1</v>
      </c>
    </row>
    <row r="1166" spans="1:21" hidden="1">
      <c r="A1166" t="str">
        <f t="shared" si="75"/>
        <v>42.1-1</v>
      </c>
      <c r="B1166">
        <f t="shared" si="76"/>
        <v>1</v>
      </c>
      <c r="C1166">
        <v>42</v>
      </c>
      <c r="D1166" t="s">
        <v>1859</v>
      </c>
      <c r="E1166" t="s">
        <v>1112</v>
      </c>
      <c r="F1166" t="s">
        <v>1163</v>
      </c>
      <c r="H1166">
        <f t="shared" si="77"/>
        <v>3600</v>
      </c>
      <c r="I1166">
        <f>IFERROR(VLOOKUP(CONCATENATE($C1166,$D1166,I$1,$E1166),AuxFolhas!$A:$E,5,FALSE),"")</f>
        <v>600</v>
      </c>
      <c r="J1166">
        <f>IFERROR(VLOOKUP(CONCATENATE($C1166,$D1166,J$1,$E1166),AuxFolhas!$A:$E,5,FALSE),"")</f>
        <v>600</v>
      </c>
      <c r="K1166">
        <f>IFERROR(VLOOKUP(CONCATENATE($C1166,$D1166,K$1,$E1166),AuxFolhas!$A:$E,5,FALSE),"")</f>
        <v>600</v>
      </c>
      <c r="L1166">
        <f>IFERROR(VLOOKUP(CONCATENATE($C1166,$D1166,L$1,$E1166),AuxFolhas!$A:$E,5,FALSE),"")</f>
        <v>600</v>
      </c>
      <c r="M1166">
        <f>IFERROR(VLOOKUP(CONCATENATE($C1166,$D1166,M$1,$E1166),AuxFolhas!$A:$E,5,FALSE),"")</f>
        <v>600</v>
      </c>
      <c r="N1166">
        <f>IFERROR(VLOOKUP(CONCATENATE($C1166,$D1166,N$1,$E1166),AuxFolhas!$A:$E,5,FALSE),"")</f>
        <v>600</v>
      </c>
      <c r="O1166" t="str">
        <f>IFERROR(VLOOKUP(CONCATENATE($C1166,$D1166,O$1,$E1166),AuxFolhas!$A:$E,5,FALSE),"")</f>
        <v/>
      </c>
      <c r="P1166" t="str">
        <f>IFERROR(VLOOKUP(CONCATENATE($C1166,$D1166,P$1,$E1166),AuxFolhas!$A:$E,5,FALSE),"")</f>
        <v/>
      </c>
      <c r="Q1166" t="str">
        <f>IFERROR(VLOOKUP(CONCATENATE($C1166,$D1166,Q$1,$E1166),AuxFolhas!$A:$E,5,FALSE),"")</f>
        <v/>
      </c>
      <c r="R1166" t="str">
        <f>IFERROR(VLOOKUP(CONCATENATE($C1166,$D1166,R$1,$E1166),AuxFolhas!$A:$E,5,FALSE),"")</f>
        <v/>
      </c>
      <c r="S1166" t="str">
        <f>IFERROR(VLOOKUP(CONCATENATE($C1166,$D1166,S$1,$E1166),AuxFolhas!$A:$E,5,FALSE),"")</f>
        <v/>
      </c>
      <c r="T1166" t="str">
        <f>IFERROR(VLOOKUP(CONCATENATE($C1166,$D1166,T$1,$E1166),AuxFolhas!$A:$E,5,FALSE),"")</f>
        <v/>
      </c>
      <c r="U1166">
        <f t="shared" si="78"/>
        <v>1</v>
      </c>
    </row>
    <row r="1167" spans="1:21" hidden="1">
      <c r="A1167" t="str">
        <f t="shared" si="75"/>
        <v>42.1-2</v>
      </c>
      <c r="B1167">
        <f t="shared" si="76"/>
        <v>2</v>
      </c>
      <c r="C1167">
        <v>42</v>
      </c>
      <c r="D1167" t="s">
        <v>1860</v>
      </c>
      <c r="E1167" t="s">
        <v>1112</v>
      </c>
      <c r="F1167" t="s">
        <v>1163</v>
      </c>
      <c r="H1167">
        <f t="shared" si="77"/>
        <v>6600</v>
      </c>
      <c r="I1167">
        <f>IFERROR(VLOOKUP(CONCATENATE($C1167,$D1167,I$1,$E1167),AuxFolhas!$A:$E,5,FALSE),"")</f>
        <v>600</v>
      </c>
      <c r="J1167">
        <f>IFERROR(VLOOKUP(CONCATENATE($C1167,$D1167,J$1,$E1167),AuxFolhas!$A:$E,5,FALSE),"")</f>
        <v>600</v>
      </c>
      <c r="K1167">
        <f>IFERROR(VLOOKUP(CONCATENATE($C1167,$D1167,K$1,$E1167),AuxFolhas!$A:$E,5,FALSE),"")</f>
        <v>600</v>
      </c>
      <c r="L1167">
        <f>IFERROR(VLOOKUP(CONCATENATE($C1167,$D1167,L$1,$E1167),AuxFolhas!$A:$E,5,FALSE),"")</f>
        <v>600</v>
      </c>
      <c r="M1167">
        <f>IFERROR(VLOOKUP(CONCATENATE($C1167,$D1167,M$1,$E1167),AuxFolhas!$A:$E,5,FALSE),"")</f>
        <v>600</v>
      </c>
      <c r="N1167">
        <f>IFERROR(VLOOKUP(CONCATENATE($C1167,$D1167,N$1,$E1167),AuxFolhas!$A:$E,5,FALSE),"")</f>
        <v>600</v>
      </c>
      <c r="O1167">
        <f>IFERROR(VLOOKUP(CONCATENATE($C1167,$D1167,O$1,$E1167),AuxFolhas!$A:$E,5,FALSE),"")</f>
        <v>600</v>
      </c>
      <c r="P1167">
        <f>IFERROR(VLOOKUP(CONCATENATE($C1167,$D1167,P$1,$E1167),AuxFolhas!$A:$E,5,FALSE),"")</f>
        <v>600</v>
      </c>
      <c r="Q1167">
        <f>IFERROR(VLOOKUP(CONCATENATE($C1167,$D1167,Q$1,$E1167),AuxFolhas!$A:$E,5,FALSE),"")</f>
        <v>600</v>
      </c>
      <c r="R1167">
        <f>IFERROR(VLOOKUP(CONCATENATE($C1167,$D1167,R$1,$E1167),AuxFolhas!$A:$E,5,FALSE),"")</f>
        <v>600</v>
      </c>
      <c r="S1167">
        <f>IFERROR(VLOOKUP(CONCATENATE($C1167,$D1167,S$1,$E1167),AuxFolhas!$A:$E,5,FALSE),"")</f>
        <v>600</v>
      </c>
      <c r="T1167" t="str">
        <f>IFERROR(VLOOKUP(CONCATENATE($C1167,$D1167,T$1,$E1167),AuxFolhas!$A:$E,5,FALSE),"")</f>
        <v/>
      </c>
      <c r="U1167">
        <f t="shared" si="78"/>
        <v>1</v>
      </c>
    </row>
    <row r="1168" spans="1:21" hidden="1">
      <c r="A1168" t="str">
        <f t="shared" si="75"/>
        <v>42.1-3</v>
      </c>
      <c r="B1168">
        <f t="shared" si="76"/>
        <v>3</v>
      </c>
      <c r="C1168">
        <v>42</v>
      </c>
      <c r="D1168" t="s">
        <v>3501</v>
      </c>
      <c r="E1168" t="s">
        <v>1112</v>
      </c>
      <c r="F1168" t="s">
        <v>1163</v>
      </c>
      <c r="H1168">
        <f t="shared" si="77"/>
        <v>1800</v>
      </c>
      <c r="I1168" t="str">
        <f>IFERROR(VLOOKUP(CONCATENATE($C1168,$D1168,I$1,$E1168),AuxFolhas!$A:$E,5,FALSE),"")</f>
        <v/>
      </c>
      <c r="J1168" t="str">
        <f>IFERROR(VLOOKUP(CONCATENATE($C1168,$D1168,J$1,$E1168),AuxFolhas!$A:$E,5,FALSE),"")</f>
        <v/>
      </c>
      <c r="K1168" t="str">
        <f>IFERROR(VLOOKUP(CONCATENATE($C1168,$D1168,K$1,$E1168),AuxFolhas!$A:$E,5,FALSE),"")</f>
        <v/>
      </c>
      <c r="L1168" t="str">
        <f>IFERROR(VLOOKUP(CONCATENATE($C1168,$D1168,L$1,$E1168),AuxFolhas!$A:$E,5,FALSE),"")</f>
        <v/>
      </c>
      <c r="M1168" t="str">
        <f>IFERROR(VLOOKUP(CONCATENATE($C1168,$D1168,M$1,$E1168),AuxFolhas!$A:$E,5,FALSE),"")</f>
        <v/>
      </c>
      <c r="N1168" t="str">
        <f>IFERROR(VLOOKUP(CONCATENATE($C1168,$D1168,N$1,$E1168),AuxFolhas!$A:$E,5,FALSE),"")</f>
        <v/>
      </c>
      <c r="O1168" t="str">
        <f>IFERROR(VLOOKUP(CONCATENATE($C1168,$D1168,O$1,$E1168),AuxFolhas!$A:$E,5,FALSE),"")</f>
        <v/>
      </c>
      <c r="P1168" t="str">
        <f>IFERROR(VLOOKUP(CONCATENATE($C1168,$D1168,P$1,$E1168),AuxFolhas!$A:$E,5,FALSE),"")</f>
        <v/>
      </c>
      <c r="Q1168" t="str">
        <f>IFERROR(VLOOKUP(CONCATENATE($C1168,$D1168,Q$1,$E1168),AuxFolhas!$A:$E,5,FALSE),"")</f>
        <v/>
      </c>
      <c r="R1168">
        <f>IFERROR(VLOOKUP(CONCATENATE($C1168,$D1168,R$1,$E1168),AuxFolhas!$A:$E,5,FALSE),"")</f>
        <v>600</v>
      </c>
      <c r="S1168">
        <f>IFERROR(VLOOKUP(CONCATENATE($C1168,$D1168,S$1,$E1168),AuxFolhas!$A:$E,5,FALSE),"")</f>
        <v>600</v>
      </c>
      <c r="T1168">
        <f>IFERROR(VLOOKUP(CONCATENATE($C1168,$D1168,T$1,$E1168),AuxFolhas!$A:$E,5,FALSE),"")</f>
        <v>600</v>
      </c>
      <c r="U1168">
        <f t="shared" si="78"/>
        <v>1</v>
      </c>
    </row>
    <row r="1169" spans="1:21" hidden="1">
      <c r="A1169" t="str">
        <f t="shared" si="75"/>
        <v>42.1-4</v>
      </c>
      <c r="B1169">
        <f t="shared" si="76"/>
        <v>4</v>
      </c>
      <c r="C1169">
        <v>42</v>
      </c>
      <c r="D1169" t="s">
        <v>1861</v>
      </c>
      <c r="E1169" t="s">
        <v>1112</v>
      </c>
      <c r="F1169" t="s">
        <v>1163</v>
      </c>
      <c r="H1169">
        <f t="shared" si="77"/>
        <v>1200</v>
      </c>
      <c r="I1169">
        <f>IFERROR(VLOOKUP(CONCATENATE($C1169,$D1169,I$1,$E1169),AuxFolhas!$A:$E,5,FALSE),"")</f>
        <v>600</v>
      </c>
      <c r="J1169">
        <f>IFERROR(VLOOKUP(CONCATENATE($C1169,$D1169,J$1,$E1169),AuxFolhas!$A:$E,5,FALSE),"")</f>
        <v>600</v>
      </c>
      <c r="K1169" t="str">
        <f>IFERROR(VLOOKUP(CONCATENATE($C1169,$D1169,K$1,$E1169),AuxFolhas!$A:$E,5,FALSE),"")</f>
        <v/>
      </c>
      <c r="L1169" t="str">
        <f>IFERROR(VLOOKUP(CONCATENATE($C1169,$D1169,L$1,$E1169),AuxFolhas!$A:$E,5,FALSE),"")</f>
        <v/>
      </c>
      <c r="M1169" t="str">
        <f>IFERROR(VLOOKUP(CONCATENATE($C1169,$D1169,M$1,$E1169),AuxFolhas!$A:$E,5,FALSE),"")</f>
        <v/>
      </c>
      <c r="N1169" t="str">
        <f>IFERROR(VLOOKUP(CONCATENATE($C1169,$D1169,N$1,$E1169),AuxFolhas!$A:$E,5,FALSE),"")</f>
        <v/>
      </c>
      <c r="O1169" t="str">
        <f>IFERROR(VLOOKUP(CONCATENATE($C1169,$D1169,O$1,$E1169),AuxFolhas!$A:$E,5,FALSE),"")</f>
        <v/>
      </c>
      <c r="P1169" t="str">
        <f>IFERROR(VLOOKUP(CONCATENATE($C1169,$D1169,P$1,$E1169),AuxFolhas!$A:$E,5,FALSE),"")</f>
        <v/>
      </c>
      <c r="Q1169" t="str">
        <f>IFERROR(VLOOKUP(CONCATENATE($C1169,$D1169,Q$1,$E1169),AuxFolhas!$A:$E,5,FALSE),"")</f>
        <v/>
      </c>
      <c r="R1169" t="str">
        <f>IFERROR(VLOOKUP(CONCATENATE($C1169,$D1169,R$1,$E1169),AuxFolhas!$A:$E,5,FALSE),"")</f>
        <v/>
      </c>
      <c r="S1169" t="str">
        <f>IFERROR(VLOOKUP(CONCATENATE($C1169,$D1169,S$1,$E1169),AuxFolhas!$A:$E,5,FALSE),"")</f>
        <v/>
      </c>
      <c r="T1169" t="str">
        <f>IFERROR(VLOOKUP(CONCATENATE($C1169,$D1169,T$1,$E1169),AuxFolhas!$A:$E,5,FALSE),"")</f>
        <v/>
      </c>
      <c r="U1169">
        <f t="shared" si="78"/>
        <v>1</v>
      </c>
    </row>
    <row r="1170" spans="1:21" hidden="1">
      <c r="A1170" t="str">
        <f t="shared" si="75"/>
        <v>42.1-5</v>
      </c>
      <c r="B1170">
        <f t="shared" si="76"/>
        <v>5</v>
      </c>
      <c r="C1170">
        <v>42</v>
      </c>
      <c r="D1170" t="s">
        <v>1862</v>
      </c>
      <c r="E1170" t="s">
        <v>1112</v>
      </c>
      <c r="F1170" t="s">
        <v>1163</v>
      </c>
      <c r="H1170">
        <f t="shared" si="77"/>
        <v>600</v>
      </c>
      <c r="I1170">
        <f>IFERROR(VLOOKUP(CONCATENATE($C1170,$D1170,I$1,$E1170),AuxFolhas!$A:$E,5,FALSE),"")</f>
        <v>600</v>
      </c>
      <c r="J1170" t="str">
        <f>IFERROR(VLOOKUP(CONCATENATE($C1170,$D1170,J$1,$E1170),AuxFolhas!$A:$E,5,FALSE),"")</f>
        <v/>
      </c>
      <c r="K1170" t="str">
        <f>IFERROR(VLOOKUP(CONCATENATE($C1170,$D1170,K$1,$E1170),AuxFolhas!$A:$E,5,FALSE),"")</f>
        <v/>
      </c>
      <c r="L1170" t="str">
        <f>IFERROR(VLOOKUP(CONCATENATE($C1170,$D1170,L$1,$E1170),AuxFolhas!$A:$E,5,FALSE),"")</f>
        <v/>
      </c>
      <c r="M1170" t="str">
        <f>IFERROR(VLOOKUP(CONCATENATE($C1170,$D1170,M$1,$E1170),AuxFolhas!$A:$E,5,FALSE),"")</f>
        <v/>
      </c>
      <c r="N1170" t="str">
        <f>IFERROR(VLOOKUP(CONCATENATE($C1170,$D1170,N$1,$E1170),AuxFolhas!$A:$E,5,FALSE),"")</f>
        <v/>
      </c>
      <c r="O1170" t="str">
        <f>IFERROR(VLOOKUP(CONCATENATE($C1170,$D1170,O$1,$E1170),AuxFolhas!$A:$E,5,FALSE),"")</f>
        <v/>
      </c>
      <c r="P1170" t="str">
        <f>IFERROR(VLOOKUP(CONCATENATE($C1170,$D1170,P$1,$E1170),AuxFolhas!$A:$E,5,FALSE),"")</f>
        <v/>
      </c>
      <c r="Q1170" t="str">
        <f>IFERROR(VLOOKUP(CONCATENATE($C1170,$D1170,Q$1,$E1170),AuxFolhas!$A:$E,5,FALSE),"")</f>
        <v/>
      </c>
      <c r="R1170" t="str">
        <f>IFERROR(VLOOKUP(CONCATENATE($C1170,$D1170,R$1,$E1170),AuxFolhas!$A:$E,5,FALSE),"")</f>
        <v/>
      </c>
      <c r="S1170" t="str">
        <f>IFERROR(VLOOKUP(CONCATENATE($C1170,$D1170,S$1,$E1170),AuxFolhas!$A:$E,5,FALSE),"")</f>
        <v/>
      </c>
      <c r="T1170" t="str">
        <f>IFERROR(VLOOKUP(CONCATENATE($C1170,$D1170,T$1,$E1170),AuxFolhas!$A:$E,5,FALSE),"")</f>
        <v/>
      </c>
      <c r="U1170">
        <f t="shared" si="78"/>
        <v>1</v>
      </c>
    </row>
    <row r="1171" spans="1:21" hidden="1">
      <c r="A1171" t="str">
        <f t="shared" si="75"/>
        <v>42.1-6</v>
      </c>
      <c r="B1171">
        <f t="shared" si="76"/>
        <v>6</v>
      </c>
      <c r="C1171">
        <v>42</v>
      </c>
      <c r="D1171" t="s">
        <v>1863</v>
      </c>
      <c r="E1171" t="s">
        <v>1112</v>
      </c>
      <c r="F1171" t="s">
        <v>1163</v>
      </c>
      <c r="H1171">
        <f t="shared" si="77"/>
        <v>6600</v>
      </c>
      <c r="I1171">
        <f>IFERROR(VLOOKUP(CONCATENATE($C1171,$D1171,I$1,$E1171),AuxFolhas!$A:$E,5,FALSE),"")</f>
        <v>600</v>
      </c>
      <c r="J1171">
        <f>IFERROR(VLOOKUP(CONCATENATE($C1171,$D1171,J$1,$E1171),AuxFolhas!$A:$E,5,FALSE),"")</f>
        <v>600</v>
      </c>
      <c r="K1171">
        <f>IFERROR(VLOOKUP(CONCATENATE($C1171,$D1171,K$1,$E1171),AuxFolhas!$A:$E,5,FALSE),"")</f>
        <v>600</v>
      </c>
      <c r="L1171">
        <f>IFERROR(VLOOKUP(CONCATENATE($C1171,$D1171,L$1,$E1171),AuxFolhas!$A:$E,5,FALSE),"")</f>
        <v>600</v>
      </c>
      <c r="M1171">
        <f>IFERROR(VLOOKUP(CONCATENATE($C1171,$D1171,M$1,$E1171),AuxFolhas!$A:$E,5,FALSE),"")</f>
        <v>600</v>
      </c>
      <c r="N1171">
        <f>IFERROR(VLOOKUP(CONCATENATE($C1171,$D1171,N$1,$E1171),AuxFolhas!$A:$E,5,FALSE),"")</f>
        <v>600</v>
      </c>
      <c r="O1171">
        <f>IFERROR(VLOOKUP(CONCATENATE($C1171,$D1171,O$1,$E1171),AuxFolhas!$A:$E,5,FALSE),"")</f>
        <v>600</v>
      </c>
      <c r="P1171">
        <f>IFERROR(VLOOKUP(CONCATENATE($C1171,$D1171,P$1,$E1171),AuxFolhas!$A:$E,5,FALSE),"")</f>
        <v>600</v>
      </c>
      <c r="Q1171">
        <f>IFERROR(VLOOKUP(CONCATENATE($C1171,$D1171,Q$1,$E1171),AuxFolhas!$A:$E,5,FALSE),"")</f>
        <v>600</v>
      </c>
      <c r="R1171">
        <f>IFERROR(VLOOKUP(CONCATENATE($C1171,$D1171,R$1,$E1171),AuxFolhas!$A:$E,5,FALSE),"")</f>
        <v>600</v>
      </c>
      <c r="S1171">
        <f>IFERROR(VLOOKUP(CONCATENATE($C1171,$D1171,S$1,$E1171),AuxFolhas!$A:$E,5,FALSE),"")</f>
        <v>600</v>
      </c>
      <c r="T1171" t="str">
        <f>IFERROR(VLOOKUP(CONCATENATE($C1171,$D1171,T$1,$E1171),AuxFolhas!$A:$E,5,FALSE),"")</f>
        <v/>
      </c>
      <c r="U1171">
        <f t="shared" si="78"/>
        <v>1</v>
      </c>
    </row>
    <row r="1172" spans="1:21" hidden="1">
      <c r="A1172" t="str">
        <f t="shared" si="75"/>
        <v>42.1-7</v>
      </c>
      <c r="B1172">
        <f t="shared" si="76"/>
        <v>7</v>
      </c>
      <c r="C1172">
        <v>42</v>
      </c>
      <c r="D1172" t="s">
        <v>1864</v>
      </c>
      <c r="E1172" t="s">
        <v>1112</v>
      </c>
      <c r="F1172" t="s">
        <v>1163</v>
      </c>
      <c r="H1172">
        <f t="shared" si="77"/>
        <v>600</v>
      </c>
      <c r="I1172">
        <f>IFERROR(VLOOKUP(CONCATENATE($C1172,$D1172,I$1,$E1172),AuxFolhas!$A:$E,5,FALSE),"")</f>
        <v>600</v>
      </c>
      <c r="J1172" t="str">
        <f>IFERROR(VLOOKUP(CONCATENATE($C1172,$D1172,J$1,$E1172),AuxFolhas!$A:$E,5,FALSE),"")</f>
        <v/>
      </c>
      <c r="K1172" t="str">
        <f>IFERROR(VLOOKUP(CONCATENATE($C1172,$D1172,K$1,$E1172),AuxFolhas!$A:$E,5,FALSE),"")</f>
        <v/>
      </c>
      <c r="L1172" t="str">
        <f>IFERROR(VLOOKUP(CONCATENATE($C1172,$D1172,L$1,$E1172),AuxFolhas!$A:$E,5,FALSE),"")</f>
        <v/>
      </c>
      <c r="M1172" t="str">
        <f>IFERROR(VLOOKUP(CONCATENATE($C1172,$D1172,M$1,$E1172),AuxFolhas!$A:$E,5,FALSE),"")</f>
        <v/>
      </c>
      <c r="N1172" t="str">
        <f>IFERROR(VLOOKUP(CONCATENATE($C1172,$D1172,N$1,$E1172),AuxFolhas!$A:$E,5,FALSE),"")</f>
        <v/>
      </c>
      <c r="O1172" t="str">
        <f>IFERROR(VLOOKUP(CONCATENATE($C1172,$D1172,O$1,$E1172),AuxFolhas!$A:$E,5,FALSE),"")</f>
        <v/>
      </c>
      <c r="P1172" t="str">
        <f>IFERROR(VLOOKUP(CONCATENATE($C1172,$D1172,P$1,$E1172),AuxFolhas!$A:$E,5,FALSE),"")</f>
        <v/>
      </c>
      <c r="Q1172" t="str">
        <f>IFERROR(VLOOKUP(CONCATENATE($C1172,$D1172,Q$1,$E1172),AuxFolhas!$A:$E,5,FALSE),"")</f>
        <v/>
      </c>
      <c r="R1172" t="str">
        <f>IFERROR(VLOOKUP(CONCATENATE($C1172,$D1172,R$1,$E1172),AuxFolhas!$A:$E,5,FALSE),"")</f>
        <v/>
      </c>
      <c r="S1172" t="str">
        <f>IFERROR(VLOOKUP(CONCATENATE($C1172,$D1172,S$1,$E1172),AuxFolhas!$A:$E,5,FALSE),"")</f>
        <v/>
      </c>
      <c r="T1172" t="str">
        <f>IFERROR(VLOOKUP(CONCATENATE($C1172,$D1172,T$1,$E1172),AuxFolhas!$A:$E,5,FALSE),"")</f>
        <v/>
      </c>
      <c r="U1172">
        <f t="shared" si="78"/>
        <v>1</v>
      </c>
    </row>
    <row r="1173" spans="1:21" hidden="1">
      <c r="A1173" t="str">
        <f t="shared" si="75"/>
        <v>42.1-8</v>
      </c>
      <c r="B1173">
        <f t="shared" si="76"/>
        <v>8</v>
      </c>
      <c r="C1173">
        <v>42</v>
      </c>
      <c r="D1173" t="s">
        <v>3503</v>
      </c>
      <c r="E1173" t="s">
        <v>1112</v>
      </c>
      <c r="F1173" t="s">
        <v>1163</v>
      </c>
      <c r="H1173">
        <f t="shared" si="77"/>
        <v>1800</v>
      </c>
      <c r="I1173" t="str">
        <f>IFERROR(VLOOKUP(CONCATENATE($C1173,$D1173,I$1,$E1173),AuxFolhas!$A:$E,5,FALSE),"")</f>
        <v/>
      </c>
      <c r="J1173" t="str">
        <f>IFERROR(VLOOKUP(CONCATENATE($C1173,$D1173,J$1,$E1173),AuxFolhas!$A:$E,5,FALSE),"")</f>
        <v/>
      </c>
      <c r="K1173" t="str">
        <f>IFERROR(VLOOKUP(CONCATENATE($C1173,$D1173,K$1,$E1173),AuxFolhas!$A:$E,5,FALSE),"")</f>
        <v/>
      </c>
      <c r="L1173" t="str">
        <f>IFERROR(VLOOKUP(CONCATENATE($C1173,$D1173,L$1,$E1173),AuxFolhas!$A:$E,5,FALSE),"")</f>
        <v/>
      </c>
      <c r="M1173" t="str">
        <f>IFERROR(VLOOKUP(CONCATENATE($C1173,$D1173,M$1,$E1173),AuxFolhas!$A:$E,5,FALSE),"")</f>
        <v/>
      </c>
      <c r="N1173" t="str">
        <f>IFERROR(VLOOKUP(CONCATENATE($C1173,$D1173,N$1,$E1173),AuxFolhas!$A:$E,5,FALSE),"")</f>
        <v/>
      </c>
      <c r="O1173" t="str">
        <f>IFERROR(VLOOKUP(CONCATENATE($C1173,$D1173,O$1,$E1173),AuxFolhas!$A:$E,5,FALSE),"")</f>
        <v/>
      </c>
      <c r="P1173" t="str">
        <f>IFERROR(VLOOKUP(CONCATENATE($C1173,$D1173,P$1,$E1173),AuxFolhas!$A:$E,5,FALSE),"")</f>
        <v/>
      </c>
      <c r="Q1173" t="str">
        <f>IFERROR(VLOOKUP(CONCATENATE($C1173,$D1173,Q$1,$E1173),AuxFolhas!$A:$E,5,FALSE),"")</f>
        <v/>
      </c>
      <c r="R1173">
        <f>IFERROR(VLOOKUP(CONCATENATE($C1173,$D1173,R$1,$E1173),AuxFolhas!$A:$E,5,FALSE),"")</f>
        <v>600</v>
      </c>
      <c r="S1173">
        <f>IFERROR(VLOOKUP(CONCATENATE($C1173,$D1173,S$1,$E1173),AuxFolhas!$A:$E,5,FALSE),"")</f>
        <v>600</v>
      </c>
      <c r="T1173">
        <f>IFERROR(VLOOKUP(CONCATENATE($C1173,$D1173,T$1,$E1173),AuxFolhas!$A:$E,5,FALSE),"")</f>
        <v>600</v>
      </c>
      <c r="U1173">
        <f t="shared" si="78"/>
        <v>1</v>
      </c>
    </row>
    <row r="1174" spans="1:21" hidden="1">
      <c r="A1174" t="str">
        <f t="shared" si="75"/>
        <v>42.1-9</v>
      </c>
      <c r="B1174">
        <f t="shared" si="76"/>
        <v>9</v>
      </c>
      <c r="C1174">
        <v>42</v>
      </c>
      <c r="D1174" t="s">
        <v>2544</v>
      </c>
      <c r="E1174" t="s">
        <v>1112</v>
      </c>
      <c r="F1174" t="s">
        <v>1163</v>
      </c>
      <c r="H1174">
        <f t="shared" si="77"/>
        <v>3000</v>
      </c>
      <c r="I1174" t="str">
        <f>IFERROR(VLOOKUP(CONCATENATE($C1174,$D1174,I$1,$E1174),AuxFolhas!$A:$E,5,FALSE),"")</f>
        <v/>
      </c>
      <c r="J1174" t="str">
        <f>IFERROR(VLOOKUP(CONCATENATE($C1174,$D1174,J$1,$E1174),AuxFolhas!$A:$E,5,FALSE),"")</f>
        <v/>
      </c>
      <c r="K1174">
        <f>IFERROR(VLOOKUP(CONCATENATE($C1174,$D1174,K$1,$E1174),AuxFolhas!$A:$E,5,FALSE),"")</f>
        <v>600</v>
      </c>
      <c r="L1174">
        <f>IFERROR(VLOOKUP(CONCATENATE($C1174,$D1174,L$1,$E1174),AuxFolhas!$A:$E,5,FALSE),"")</f>
        <v>600</v>
      </c>
      <c r="M1174">
        <f>IFERROR(VLOOKUP(CONCATENATE($C1174,$D1174,M$1,$E1174),AuxFolhas!$A:$E,5,FALSE),"")</f>
        <v>600</v>
      </c>
      <c r="N1174">
        <f>IFERROR(VLOOKUP(CONCATENATE($C1174,$D1174,N$1,$E1174),AuxFolhas!$A:$E,5,FALSE),"")</f>
        <v>600</v>
      </c>
      <c r="O1174">
        <f>IFERROR(VLOOKUP(CONCATENATE($C1174,$D1174,O$1,$E1174),AuxFolhas!$A:$E,5,FALSE),"")</f>
        <v>600</v>
      </c>
      <c r="P1174" t="str">
        <f>IFERROR(VLOOKUP(CONCATENATE($C1174,$D1174,P$1,$E1174),AuxFolhas!$A:$E,5,FALSE),"")</f>
        <v/>
      </c>
      <c r="Q1174" t="str">
        <f>IFERROR(VLOOKUP(CONCATENATE($C1174,$D1174,Q$1,$E1174),AuxFolhas!$A:$E,5,FALSE),"")</f>
        <v/>
      </c>
      <c r="R1174" t="str">
        <f>IFERROR(VLOOKUP(CONCATENATE($C1174,$D1174,R$1,$E1174),AuxFolhas!$A:$E,5,FALSE),"")</f>
        <v/>
      </c>
      <c r="S1174" t="str">
        <f>IFERROR(VLOOKUP(CONCATENATE($C1174,$D1174,S$1,$E1174),AuxFolhas!$A:$E,5,FALSE),"")</f>
        <v/>
      </c>
      <c r="T1174" t="str">
        <f>IFERROR(VLOOKUP(CONCATENATE($C1174,$D1174,T$1,$E1174),AuxFolhas!$A:$E,5,FALSE),"")</f>
        <v/>
      </c>
      <c r="U1174">
        <f t="shared" si="78"/>
        <v>1</v>
      </c>
    </row>
    <row r="1175" spans="1:21" hidden="1">
      <c r="A1175" t="str">
        <f t="shared" si="75"/>
        <v>42.1-10</v>
      </c>
      <c r="B1175">
        <f t="shared" si="76"/>
        <v>10</v>
      </c>
      <c r="C1175">
        <v>42</v>
      </c>
      <c r="D1175" t="s">
        <v>3504</v>
      </c>
      <c r="E1175" t="s">
        <v>1112</v>
      </c>
      <c r="F1175" t="s">
        <v>1163</v>
      </c>
      <c r="H1175">
        <f t="shared" si="77"/>
        <v>1200</v>
      </c>
      <c r="I1175" t="str">
        <f>IFERROR(VLOOKUP(CONCATENATE($C1175,$D1175,I$1,$E1175),AuxFolhas!$A:$E,5,FALSE),"")</f>
        <v/>
      </c>
      <c r="J1175" t="str">
        <f>IFERROR(VLOOKUP(CONCATENATE($C1175,$D1175,J$1,$E1175),AuxFolhas!$A:$E,5,FALSE),"")</f>
        <v/>
      </c>
      <c r="K1175" t="str">
        <f>IFERROR(VLOOKUP(CONCATENATE($C1175,$D1175,K$1,$E1175),AuxFolhas!$A:$E,5,FALSE),"")</f>
        <v/>
      </c>
      <c r="L1175" t="str">
        <f>IFERROR(VLOOKUP(CONCATENATE($C1175,$D1175,L$1,$E1175),AuxFolhas!$A:$E,5,FALSE),"")</f>
        <v/>
      </c>
      <c r="M1175" t="str">
        <f>IFERROR(VLOOKUP(CONCATENATE($C1175,$D1175,M$1,$E1175),AuxFolhas!$A:$E,5,FALSE),"")</f>
        <v/>
      </c>
      <c r="N1175" t="str">
        <f>IFERROR(VLOOKUP(CONCATENATE($C1175,$D1175,N$1,$E1175),AuxFolhas!$A:$E,5,FALSE),"")</f>
        <v/>
      </c>
      <c r="O1175" t="str">
        <f>IFERROR(VLOOKUP(CONCATENATE($C1175,$D1175,O$1,$E1175),AuxFolhas!$A:$E,5,FALSE),"")</f>
        <v/>
      </c>
      <c r="P1175" t="str">
        <f>IFERROR(VLOOKUP(CONCATENATE($C1175,$D1175,P$1,$E1175),AuxFolhas!$A:$E,5,FALSE),"")</f>
        <v/>
      </c>
      <c r="Q1175" t="str">
        <f>IFERROR(VLOOKUP(CONCATENATE($C1175,$D1175,Q$1,$E1175),AuxFolhas!$A:$E,5,FALSE),"")</f>
        <v/>
      </c>
      <c r="R1175">
        <f>IFERROR(VLOOKUP(CONCATENATE($C1175,$D1175,R$1,$E1175),AuxFolhas!$A:$E,5,FALSE),"")</f>
        <v>600</v>
      </c>
      <c r="S1175">
        <f>IFERROR(VLOOKUP(CONCATENATE($C1175,$D1175,S$1,$E1175),AuxFolhas!$A:$E,5,FALSE),"")</f>
        <v>600</v>
      </c>
      <c r="T1175" t="str">
        <f>IFERROR(VLOOKUP(CONCATENATE($C1175,$D1175,T$1,$E1175),AuxFolhas!$A:$E,5,FALSE),"")</f>
        <v/>
      </c>
      <c r="U1175">
        <f t="shared" si="78"/>
        <v>1</v>
      </c>
    </row>
    <row r="1176" spans="1:21" hidden="1">
      <c r="A1176" t="str">
        <f t="shared" ref="A1176:A1239" si="79">CONCATENATE(C1176,".1-",B1176)</f>
        <v>42.1-11</v>
      </c>
      <c r="B1176">
        <f t="shared" ref="B1176:B1239" si="80">IF(C1176&lt;&gt;C1175,1,B1175+1)</f>
        <v>11</v>
      </c>
      <c r="C1176">
        <v>42</v>
      </c>
      <c r="D1176" t="s">
        <v>2210</v>
      </c>
      <c r="E1176" t="s">
        <v>1112</v>
      </c>
      <c r="F1176" t="s">
        <v>1163</v>
      </c>
      <c r="H1176">
        <f t="shared" si="77"/>
        <v>4800</v>
      </c>
      <c r="I1176">
        <f>IFERROR(VLOOKUP(CONCATENATE($C1176,$D1176,I$1,$E1176),AuxFolhas!$A:$E,5,FALSE),"")</f>
        <v>600</v>
      </c>
      <c r="J1176">
        <f>IFERROR(VLOOKUP(CONCATENATE($C1176,$D1176,J$1,$E1176),AuxFolhas!$A:$E,5,FALSE),"")</f>
        <v>600</v>
      </c>
      <c r="K1176">
        <f>IFERROR(VLOOKUP(CONCATENATE($C1176,$D1176,K$1,$E1176),AuxFolhas!$A:$E,5,FALSE),"")</f>
        <v>600</v>
      </c>
      <c r="L1176">
        <f>IFERROR(VLOOKUP(CONCATENATE($C1176,$D1176,L$1,$E1176),AuxFolhas!$A:$E,5,FALSE),"")</f>
        <v>600</v>
      </c>
      <c r="M1176">
        <f>IFERROR(VLOOKUP(CONCATENATE($C1176,$D1176,M$1,$E1176),AuxFolhas!$A:$E,5,FALSE),"")</f>
        <v>600</v>
      </c>
      <c r="N1176">
        <f>IFERROR(VLOOKUP(CONCATENATE($C1176,$D1176,N$1,$E1176),AuxFolhas!$A:$E,5,FALSE),"")</f>
        <v>600</v>
      </c>
      <c r="O1176">
        <f>IFERROR(VLOOKUP(CONCATENATE($C1176,$D1176,O$1,$E1176),AuxFolhas!$A:$E,5,FALSE),"")</f>
        <v>600</v>
      </c>
      <c r="P1176">
        <f>IFERROR(VLOOKUP(CONCATENATE($C1176,$D1176,P$1,$E1176),AuxFolhas!$A:$E,5,FALSE),"")</f>
        <v>600</v>
      </c>
      <c r="Q1176" t="str">
        <f>IFERROR(VLOOKUP(CONCATENATE($C1176,$D1176,Q$1,$E1176),AuxFolhas!$A:$E,5,FALSE),"")</f>
        <v/>
      </c>
      <c r="R1176" t="str">
        <f>IFERROR(VLOOKUP(CONCATENATE($C1176,$D1176,R$1,$E1176),AuxFolhas!$A:$E,5,FALSE),"")</f>
        <v/>
      </c>
      <c r="S1176" t="str">
        <f>IFERROR(VLOOKUP(CONCATENATE($C1176,$D1176,S$1,$E1176),AuxFolhas!$A:$E,5,FALSE),"")</f>
        <v/>
      </c>
      <c r="T1176" t="str">
        <f>IFERROR(VLOOKUP(CONCATENATE($C1176,$D1176,T$1,$E1176),AuxFolhas!$A:$E,5,FALSE),"")</f>
        <v/>
      </c>
      <c r="U1176">
        <f t="shared" si="78"/>
        <v>1</v>
      </c>
    </row>
    <row r="1177" spans="1:21" hidden="1">
      <c r="A1177" t="str">
        <f t="shared" si="79"/>
        <v>42.1-12</v>
      </c>
      <c r="B1177">
        <f t="shared" si="80"/>
        <v>12</v>
      </c>
      <c r="C1177">
        <v>42</v>
      </c>
      <c r="D1177" t="s">
        <v>1865</v>
      </c>
      <c r="E1177" t="s">
        <v>1112</v>
      </c>
      <c r="F1177" t="s">
        <v>1163</v>
      </c>
      <c r="H1177">
        <f t="shared" si="77"/>
        <v>1200</v>
      </c>
      <c r="I1177">
        <f>IFERROR(VLOOKUP(CONCATENATE($C1177,$D1177,I$1,$E1177),AuxFolhas!$A:$E,5,FALSE),"")</f>
        <v>600</v>
      </c>
      <c r="J1177">
        <f>IFERROR(VLOOKUP(CONCATENATE($C1177,$D1177,J$1,$E1177),AuxFolhas!$A:$E,5,FALSE),"")</f>
        <v>600</v>
      </c>
      <c r="K1177" t="str">
        <f>IFERROR(VLOOKUP(CONCATENATE($C1177,$D1177,K$1,$E1177),AuxFolhas!$A:$E,5,FALSE),"")</f>
        <v/>
      </c>
      <c r="L1177" t="str">
        <f>IFERROR(VLOOKUP(CONCATENATE($C1177,$D1177,L$1,$E1177),AuxFolhas!$A:$E,5,FALSE),"")</f>
        <v/>
      </c>
      <c r="M1177" t="str">
        <f>IFERROR(VLOOKUP(CONCATENATE($C1177,$D1177,M$1,$E1177),AuxFolhas!$A:$E,5,FALSE),"")</f>
        <v/>
      </c>
      <c r="N1177" t="str">
        <f>IFERROR(VLOOKUP(CONCATENATE($C1177,$D1177,N$1,$E1177),AuxFolhas!$A:$E,5,FALSE),"")</f>
        <v/>
      </c>
      <c r="O1177" t="str">
        <f>IFERROR(VLOOKUP(CONCATENATE($C1177,$D1177,O$1,$E1177),AuxFolhas!$A:$E,5,FALSE),"")</f>
        <v/>
      </c>
      <c r="P1177" t="str">
        <f>IFERROR(VLOOKUP(CONCATENATE($C1177,$D1177,P$1,$E1177),AuxFolhas!$A:$E,5,FALSE),"")</f>
        <v/>
      </c>
      <c r="Q1177" t="str">
        <f>IFERROR(VLOOKUP(CONCATENATE($C1177,$D1177,Q$1,$E1177),AuxFolhas!$A:$E,5,FALSE),"")</f>
        <v/>
      </c>
      <c r="R1177" t="str">
        <f>IFERROR(VLOOKUP(CONCATENATE($C1177,$D1177,R$1,$E1177),AuxFolhas!$A:$E,5,FALSE),"")</f>
        <v/>
      </c>
      <c r="S1177" t="str">
        <f>IFERROR(VLOOKUP(CONCATENATE($C1177,$D1177,S$1,$E1177),AuxFolhas!$A:$E,5,FALSE),"")</f>
        <v/>
      </c>
      <c r="T1177" t="str">
        <f>IFERROR(VLOOKUP(CONCATENATE($C1177,$D1177,T$1,$E1177),AuxFolhas!$A:$E,5,FALSE),"")</f>
        <v/>
      </c>
      <c r="U1177">
        <f t="shared" si="78"/>
        <v>1</v>
      </c>
    </row>
    <row r="1178" spans="1:21" hidden="1">
      <c r="A1178" t="str">
        <f t="shared" si="79"/>
        <v>42.1-13</v>
      </c>
      <c r="B1178">
        <f t="shared" si="80"/>
        <v>13</v>
      </c>
      <c r="C1178">
        <v>42</v>
      </c>
      <c r="D1178" t="s">
        <v>1866</v>
      </c>
      <c r="E1178" t="s">
        <v>1112</v>
      </c>
      <c r="F1178" t="s">
        <v>1163</v>
      </c>
      <c r="H1178">
        <f t="shared" si="77"/>
        <v>3600</v>
      </c>
      <c r="I1178">
        <f>IFERROR(VLOOKUP(CONCATENATE($C1178,$D1178,I$1,$E1178),AuxFolhas!$A:$E,5,FALSE),"")</f>
        <v>600</v>
      </c>
      <c r="J1178">
        <f>IFERROR(VLOOKUP(CONCATENATE($C1178,$D1178,J$1,$E1178),AuxFolhas!$A:$E,5,FALSE),"")</f>
        <v>600</v>
      </c>
      <c r="K1178">
        <f>IFERROR(VLOOKUP(CONCATENATE($C1178,$D1178,K$1,$E1178),AuxFolhas!$A:$E,5,FALSE),"")</f>
        <v>600</v>
      </c>
      <c r="L1178">
        <f>IFERROR(VLOOKUP(CONCATENATE($C1178,$D1178,L$1,$E1178),AuxFolhas!$A:$E,5,FALSE),"")</f>
        <v>600</v>
      </c>
      <c r="M1178">
        <f>IFERROR(VLOOKUP(CONCATENATE($C1178,$D1178,M$1,$E1178),AuxFolhas!$A:$E,5,FALSE),"")</f>
        <v>600</v>
      </c>
      <c r="N1178">
        <f>IFERROR(VLOOKUP(CONCATENATE($C1178,$D1178,N$1,$E1178),AuxFolhas!$A:$E,5,FALSE),"")</f>
        <v>600</v>
      </c>
      <c r="O1178" t="str">
        <f>IFERROR(VLOOKUP(CONCATENATE($C1178,$D1178,O$1,$E1178),AuxFolhas!$A:$E,5,FALSE),"")</f>
        <v/>
      </c>
      <c r="P1178" t="str">
        <f>IFERROR(VLOOKUP(CONCATENATE($C1178,$D1178,P$1,$E1178),AuxFolhas!$A:$E,5,FALSE),"")</f>
        <v/>
      </c>
      <c r="Q1178" t="str">
        <f>IFERROR(VLOOKUP(CONCATENATE($C1178,$D1178,Q$1,$E1178),AuxFolhas!$A:$E,5,FALSE),"")</f>
        <v/>
      </c>
      <c r="R1178" t="str">
        <f>IFERROR(VLOOKUP(CONCATENATE($C1178,$D1178,R$1,$E1178),AuxFolhas!$A:$E,5,FALSE),"")</f>
        <v/>
      </c>
      <c r="S1178" t="str">
        <f>IFERROR(VLOOKUP(CONCATENATE($C1178,$D1178,S$1,$E1178),AuxFolhas!$A:$E,5,FALSE),"")</f>
        <v/>
      </c>
      <c r="T1178" t="str">
        <f>IFERROR(VLOOKUP(CONCATENATE($C1178,$D1178,T$1,$E1178),AuxFolhas!$A:$E,5,FALSE),"")</f>
        <v/>
      </c>
      <c r="U1178">
        <f t="shared" si="78"/>
        <v>1</v>
      </c>
    </row>
    <row r="1179" spans="1:21" hidden="1">
      <c r="A1179" t="str">
        <f t="shared" si="79"/>
        <v>42.1-14</v>
      </c>
      <c r="B1179">
        <f t="shared" si="80"/>
        <v>14</v>
      </c>
      <c r="C1179">
        <v>42</v>
      </c>
      <c r="D1179" t="s">
        <v>2545</v>
      </c>
      <c r="E1179" t="s">
        <v>1112</v>
      </c>
      <c r="F1179" t="s">
        <v>1163</v>
      </c>
      <c r="H1179">
        <f t="shared" si="77"/>
        <v>6600</v>
      </c>
      <c r="I1179" t="str">
        <f>IFERROR(VLOOKUP(CONCATENATE($C1179,$D1179,I$1,$E1179),AuxFolhas!$A:$E,5,FALSE),"")</f>
        <v/>
      </c>
      <c r="J1179">
        <f>IFERROR(VLOOKUP(CONCATENATE($C1179,$D1179,J$1,$E1179),AuxFolhas!$A:$E,5,FALSE),"")</f>
        <v>600</v>
      </c>
      <c r="K1179">
        <f>IFERROR(VLOOKUP(CONCATENATE($C1179,$D1179,K$1,$E1179),AuxFolhas!$A:$E,5,FALSE),"")</f>
        <v>600</v>
      </c>
      <c r="L1179">
        <f>IFERROR(VLOOKUP(CONCATENATE($C1179,$D1179,L$1,$E1179),AuxFolhas!$A:$E,5,FALSE),"")</f>
        <v>600</v>
      </c>
      <c r="M1179">
        <f>IFERROR(VLOOKUP(CONCATENATE($C1179,$D1179,M$1,$E1179),AuxFolhas!$A:$E,5,FALSE),"")</f>
        <v>600</v>
      </c>
      <c r="N1179">
        <f>IFERROR(VLOOKUP(CONCATENATE($C1179,$D1179,N$1,$E1179),AuxFolhas!$A:$E,5,FALSE),"")</f>
        <v>600</v>
      </c>
      <c r="O1179">
        <f>IFERROR(VLOOKUP(CONCATENATE($C1179,$D1179,O$1,$E1179),AuxFolhas!$A:$E,5,FALSE),"")</f>
        <v>600</v>
      </c>
      <c r="P1179">
        <f>IFERROR(VLOOKUP(CONCATENATE($C1179,$D1179,P$1,$E1179),AuxFolhas!$A:$E,5,FALSE),"")</f>
        <v>600</v>
      </c>
      <c r="Q1179">
        <f>IFERROR(VLOOKUP(CONCATENATE($C1179,$D1179,Q$1,$E1179),AuxFolhas!$A:$E,5,FALSE),"")</f>
        <v>600</v>
      </c>
      <c r="R1179">
        <f>IFERROR(VLOOKUP(CONCATENATE($C1179,$D1179,R$1,$E1179),AuxFolhas!$A:$E,5,FALSE),"")</f>
        <v>600</v>
      </c>
      <c r="S1179">
        <f>IFERROR(VLOOKUP(CONCATENATE($C1179,$D1179,S$1,$E1179),AuxFolhas!$A:$E,5,FALSE),"")</f>
        <v>600</v>
      </c>
      <c r="T1179">
        <f>IFERROR(VLOOKUP(CONCATENATE($C1179,$D1179,T$1,$E1179),AuxFolhas!$A:$E,5,FALSE),"")</f>
        <v>600</v>
      </c>
      <c r="U1179">
        <f t="shared" si="78"/>
        <v>1</v>
      </c>
    </row>
    <row r="1180" spans="1:21" hidden="1">
      <c r="A1180" t="str">
        <f t="shared" si="79"/>
        <v>42.1-15</v>
      </c>
      <c r="B1180">
        <f t="shared" si="80"/>
        <v>15</v>
      </c>
      <c r="C1180">
        <v>42</v>
      </c>
      <c r="D1180" t="s">
        <v>2824</v>
      </c>
      <c r="E1180" t="s">
        <v>1114</v>
      </c>
      <c r="F1180" t="s">
        <v>1163</v>
      </c>
      <c r="H1180">
        <f t="shared" si="77"/>
        <v>8920</v>
      </c>
      <c r="I1180" t="str">
        <f>IFERROR(VLOOKUP(CONCATENATE($C1180,$D1180,I$1,$E1180),AuxFolhas!$A:$E,5,FALSE),"")</f>
        <v/>
      </c>
      <c r="J1180" t="str">
        <f>IFERROR(VLOOKUP(CONCATENATE($C1180,$D1180,J$1,$E1180),AuxFolhas!$A:$E,5,FALSE),"")</f>
        <v/>
      </c>
      <c r="K1180" t="str">
        <f>IFERROR(VLOOKUP(CONCATENATE($C1180,$D1180,K$1,$E1180),AuxFolhas!$A:$E,5,FALSE),"")</f>
        <v/>
      </c>
      <c r="L1180" t="str">
        <f>IFERROR(VLOOKUP(CONCATENATE($C1180,$D1180,L$1,$E1180),AuxFolhas!$A:$E,5,FALSE),"")</f>
        <v/>
      </c>
      <c r="M1180" t="str">
        <f>IFERROR(VLOOKUP(CONCATENATE($C1180,$D1180,M$1,$E1180),AuxFolhas!$A:$E,5,FALSE),"")</f>
        <v/>
      </c>
      <c r="N1180" t="str">
        <f>IFERROR(VLOOKUP(CONCATENATE($C1180,$D1180,N$1,$E1180),AuxFolhas!$A:$E,5,FALSE),"")</f>
        <v/>
      </c>
      <c r="O1180" t="str">
        <f>IFERROR(VLOOKUP(CONCATENATE($C1180,$D1180,O$1,$E1180),AuxFolhas!$A:$E,5,FALSE),"")</f>
        <v/>
      </c>
      <c r="P1180" t="str">
        <f>IFERROR(VLOOKUP(CONCATENATE($C1180,$D1180,P$1,$E1180),AuxFolhas!$A:$E,5,FALSE),"")</f>
        <v/>
      </c>
      <c r="Q1180">
        <f>IFERROR(VLOOKUP(CONCATENATE($C1180,$D1180,Q$1,$E1180),AuxFolhas!$A:$E,5,FALSE),"")</f>
        <v>2230</v>
      </c>
      <c r="R1180">
        <f>IFERROR(VLOOKUP(CONCATENATE($C1180,$D1180,R$1,$E1180),AuxFolhas!$A:$E,5,FALSE),"")</f>
        <v>2230</v>
      </c>
      <c r="S1180">
        <f>IFERROR(VLOOKUP(CONCATENATE($C1180,$D1180,S$1,$E1180),AuxFolhas!$A:$E,5,FALSE),"")</f>
        <v>2230</v>
      </c>
      <c r="T1180">
        <f>IFERROR(VLOOKUP(CONCATENATE($C1180,$D1180,T$1,$E1180),AuxFolhas!$A:$E,5,FALSE),"")</f>
        <v>2230</v>
      </c>
      <c r="U1180">
        <f t="shared" si="78"/>
        <v>1</v>
      </c>
    </row>
    <row r="1181" spans="1:21" hidden="1">
      <c r="A1181" t="str">
        <f t="shared" si="79"/>
        <v>42.1-16</v>
      </c>
      <c r="B1181">
        <f t="shared" si="80"/>
        <v>16</v>
      </c>
      <c r="C1181">
        <v>42</v>
      </c>
      <c r="D1181" t="s">
        <v>2825</v>
      </c>
      <c r="E1181" t="s">
        <v>1114</v>
      </c>
      <c r="F1181" t="s">
        <v>1163</v>
      </c>
      <c r="H1181">
        <f t="shared" si="77"/>
        <v>8920</v>
      </c>
      <c r="I1181" t="str">
        <f>IFERROR(VLOOKUP(CONCATENATE($C1181,$D1181,I$1,$E1181),AuxFolhas!$A:$E,5,FALSE),"")</f>
        <v/>
      </c>
      <c r="J1181" t="str">
        <f>IFERROR(VLOOKUP(CONCATENATE($C1181,$D1181,J$1,$E1181),AuxFolhas!$A:$E,5,FALSE),"")</f>
        <v/>
      </c>
      <c r="K1181" t="str">
        <f>IFERROR(VLOOKUP(CONCATENATE($C1181,$D1181,K$1,$E1181),AuxFolhas!$A:$E,5,FALSE),"")</f>
        <v/>
      </c>
      <c r="L1181" t="str">
        <f>IFERROR(VLOOKUP(CONCATENATE($C1181,$D1181,L$1,$E1181),AuxFolhas!$A:$E,5,FALSE),"")</f>
        <v/>
      </c>
      <c r="M1181" t="str">
        <f>IFERROR(VLOOKUP(CONCATENATE($C1181,$D1181,M$1,$E1181),AuxFolhas!$A:$E,5,FALSE),"")</f>
        <v/>
      </c>
      <c r="N1181" t="str">
        <f>IFERROR(VLOOKUP(CONCATENATE($C1181,$D1181,N$1,$E1181),AuxFolhas!$A:$E,5,FALSE),"")</f>
        <v/>
      </c>
      <c r="O1181" t="str">
        <f>IFERROR(VLOOKUP(CONCATENATE($C1181,$D1181,O$1,$E1181),AuxFolhas!$A:$E,5,FALSE),"")</f>
        <v/>
      </c>
      <c r="P1181" t="str">
        <f>IFERROR(VLOOKUP(CONCATENATE($C1181,$D1181,P$1,$E1181),AuxFolhas!$A:$E,5,FALSE),"")</f>
        <v/>
      </c>
      <c r="Q1181">
        <f>IFERROR(VLOOKUP(CONCATENATE($C1181,$D1181,Q$1,$E1181),AuxFolhas!$A:$E,5,FALSE),"")</f>
        <v>2230</v>
      </c>
      <c r="R1181">
        <f>IFERROR(VLOOKUP(CONCATENATE($C1181,$D1181,R$1,$E1181),AuxFolhas!$A:$E,5,FALSE),"")</f>
        <v>2230</v>
      </c>
      <c r="S1181">
        <f>IFERROR(VLOOKUP(CONCATENATE($C1181,$D1181,S$1,$E1181),AuxFolhas!$A:$E,5,FALSE),"")</f>
        <v>2230</v>
      </c>
      <c r="T1181">
        <f>IFERROR(VLOOKUP(CONCATENATE($C1181,$D1181,T$1,$E1181),AuxFolhas!$A:$E,5,FALSE),"")</f>
        <v>2230</v>
      </c>
      <c r="U1181">
        <f t="shared" si="78"/>
        <v>1</v>
      </c>
    </row>
    <row r="1182" spans="1:21" hidden="1">
      <c r="A1182" t="str">
        <f t="shared" si="79"/>
        <v>42.1-17</v>
      </c>
      <c r="B1182">
        <f t="shared" si="80"/>
        <v>17</v>
      </c>
      <c r="C1182">
        <v>42</v>
      </c>
      <c r="D1182" t="s">
        <v>2826</v>
      </c>
      <c r="E1182" t="s">
        <v>1114</v>
      </c>
      <c r="F1182" t="s">
        <v>1163</v>
      </c>
      <c r="H1182">
        <f t="shared" si="77"/>
        <v>8920</v>
      </c>
      <c r="I1182" t="str">
        <f>IFERROR(VLOOKUP(CONCATENATE($C1182,$D1182,I$1,$E1182),AuxFolhas!$A:$E,5,FALSE),"")</f>
        <v/>
      </c>
      <c r="J1182" t="str">
        <f>IFERROR(VLOOKUP(CONCATENATE($C1182,$D1182,J$1,$E1182),AuxFolhas!$A:$E,5,FALSE),"")</f>
        <v/>
      </c>
      <c r="K1182" t="str">
        <f>IFERROR(VLOOKUP(CONCATENATE($C1182,$D1182,K$1,$E1182),AuxFolhas!$A:$E,5,FALSE),"")</f>
        <v/>
      </c>
      <c r="L1182" t="str">
        <f>IFERROR(VLOOKUP(CONCATENATE($C1182,$D1182,L$1,$E1182),AuxFolhas!$A:$E,5,FALSE),"")</f>
        <v/>
      </c>
      <c r="M1182" t="str">
        <f>IFERROR(VLOOKUP(CONCATENATE($C1182,$D1182,M$1,$E1182),AuxFolhas!$A:$E,5,FALSE),"")</f>
        <v/>
      </c>
      <c r="N1182" t="str">
        <f>IFERROR(VLOOKUP(CONCATENATE($C1182,$D1182,N$1,$E1182),AuxFolhas!$A:$E,5,FALSE),"")</f>
        <v/>
      </c>
      <c r="O1182" t="str">
        <f>IFERROR(VLOOKUP(CONCATENATE($C1182,$D1182,O$1,$E1182),AuxFolhas!$A:$E,5,FALSE),"")</f>
        <v/>
      </c>
      <c r="P1182" t="str">
        <f>IFERROR(VLOOKUP(CONCATENATE($C1182,$D1182,P$1,$E1182),AuxFolhas!$A:$E,5,FALSE),"")</f>
        <v/>
      </c>
      <c r="Q1182">
        <f>IFERROR(VLOOKUP(CONCATENATE($C1182,$D1182,Q$1,$E1182),AuxFolhas!$A:$E,5,FALSE),"")</f>
        <v>2230</v>
      </c>
      <c r="R1182">
        <f>IFERROR(VLOOKUP(CONCATENATE($C1182,$D1182,R$1,$E1182),AuxFolhas!$A:$E,5,FALSE),"")</f>
        <v>2230</v>
      </c>
      <c r="S1182">
        <f>IFERROR(VLOOKUP(CONCATENATE($C1182,$D1182,S$1,$E1182),AuxFolhas!$A:$E,5,FALSE),"")</f>
        <v>2230</v>
      </c>
      <c r="T1182">
        <f>IFERROR(VLOOKUP(CONCATENATE($C1182,$D1182,T$1,$E1182),AuxFolhas!$A:$E,5,FALSE),"")</f>
        <v>2230</v>
      </c>
      <c r="U1182">
        <f t="shared" si="78"/>
        <v>1</v>
      </c>
    </row>
    <row r="1183" spans="1:21" hidden="1">
      <c r="A1183" t="str">
        <f t="shared" si="79"/>
        <v>42.1-18</v>
      </c>
      <c r="B1183">
        <f t="shared" si="80"/>
        <v>18</v>
      </c>
      <c r="C1183">
        <v>42</v>
      </c>
      <c r="D1183" t="s">
        <v>1867</v>
      </c>
      <c r="E1183" t="s">
        <v>1114</v>
      </c>
      <c r="F1183" t="s">
        <v>1163</v>
      </c>
      <c r="H1183">
        <f t="shared" si="77"/>
        <v>20070</v>
      </c>
      <c r="I1183">
        <f>IFERROR(VLOOKUP(CONCATENATE($C1183,$D1183,I$1,$E1183),AuxFolhas!$A:$E,5,FALSE),"")</f>
        <v>2230</v>
      </c>
      <c r="J1183">
        <f>IFERROR(VLOOKUP(CONCATENATE($C1183,$D1183,J$1,$E1183),AuxFolhas!$A:$E,5,FALSE),"")</f>
        <v>2230</v>
      </c>
      <c r="K1183">
        <f>IFERROR(VLOOKUP(CONCATENATE($C1183,$D1183,K$1,$E1183),AuxFolhas!$A:$E,5,FALSE),"")</f>
        <v>2230</v>
      </c>
      <c r="L1183">
        <f>IFERROR(VLOOKUP(CONCATENATE($C1183,$D1183,L$1,$E1183),AuxFolhas!$A:$E,5,FALSE),"")</f>
        <v>2230</v>
      </c>
      <c r="M1183">
        <f>IFERROR(VLOOKUP(CONCATENATE($C1183,$D1183,M$1,$E1183),AuxFolhas!$A:$E,5,FALSE),"")</f>
        <v>2230</v>
      </c>
      <c r="N1183">
        <f>IFERROR(VLOOKUP(CONCATENATE($C1183,$D1183,N$1,$E1183),AuxFolhas!$A:$E,5,FALSE),"")</f>
        <v>2230</v>
      </c>
      <c r="O1183">
        <f>IFERROR(VLOOKUP(CONCATENATE($C1183,$D1183,O$1,$E1183),AuxFolhas!$A:$E,5,FALSE),"")</f>
        <v>2230</v>
      </c>
      <c r="P1183">
        <f>IFERROR(VLOOKUP(CONCATENATE($C1183,$D1183,P$1,$E1183),AuxFolhas!$A:$E,5,FALSE),"")</f>
        <v>2230</v>
      </c>
      <c r="Q1183">
        <f>IFERROR(VLOOKUP(CONCATENATE($C1183,$D1183,Q$1,$E1183),AuxFolhas!$A:$E,5,FALSE),"")</f>
        <v>2230</v>
      </c>
      <c r="R1183" t="str">
        <f>IFERROR(VLOOKUP(CONCATENATE($C1183,$D1183,R$1,$E1183),AuxFolhas!$A:$E,5,FALSE),"")</f>
        <v/>
      </c>
      <c r="S1183" t="str">
        <f>IFERROR(VLOOKUP(CONCATENATE($C1183,$D1183,S$1,$E1183),AuxFolhas!$A:$E,5,FALSE),"")</f>
        <v/>
      </c>
      <c r="T1183" t="str">
        <f>IFERROR(VLOOKUP(CONCATENATE($C1183,$D1183,T$1,$E1183),AuxFolhas!$A:$E,5,FALSE),"")</f>
        <v/>
      </c>
      <c r="U1183">
        <f t="shared" si="78"/>
        <v>1</v>
      </c>
    </row>
    <row r="1184" spans="1:21" hidden="1">
      <c r="A1184" t="str">
        <f t="shared" si="79"/>
        <v>42.1-19</v>
      </c>
      <c r="B1184">
        <f t="shared" si="80"/>
        <v>19</v>
      </c>
      <c r="C1184">
        <v>42</v>
      </c>
      <c r="D1184" t="s">
        <v>2546</v>
      </c>
      <c r="E1184" t="s">
        <v>1114</v>
      </c>
      <c r="F1184" t="s">
        <v>1163</v>
      </c>
      <c r="H1184">
        <f t="shared" si="77"/>
        <v>20070</v>
      </c>
      <c r="I1184" t="str">
        <f>IFERROR(VLOOKUP(CONCATENATE($C1184,$D1184,I$1,$E1184),AuxFolhas!$A:$E,5,FALSE),"")</f>
        <v/>
      </c>
      <c r="J1184" t="str">
        <f>IFERROR(VLOOKUP(CONCATENATE($C1184,$D1184,J$1,$E1184),AuxFolhas!$A:$E,5,FALSE),"")</f>
        <v/>
      </c>
      <c r="K1184" t="str">
        <f>IFERROR(VLOOKUP(CONCATENATE($C1184,$D1184,K$1,$E1184),AuxFolhas!$A:$E,5,FALSE),"")</f>
        <v/>
      </c>
      <c r="L1184">
        <f>IFERROR(VLOOKUP(CONCATENATE($C1184,$D1184,L$1,$E1184),AuxFolhas!$A:$E,5,FALSE),"")</f>
        <v>2230</v>
      </c>
      <c r="M1184">
        <f>IFERROR(VLOOKUP(CONCATENATE($C1184,$D1184,M$1,$E1184),AuxFolhas!$A:$E,5,FALSE),"")</f>
        <v>2230</v>
      </c>
      <c r="N1184">
        <f>IFERROR(VLOOKUP(CONCATENATE($C1184,$D1184,N$1,$E1184),AuxFolhas!$A:$E,5,FALSE),"")</f>
        <v>2230</v>
      </c>
      <c r="O1184">
        <f>IFERROR(VLOOKUP(CONCATENATE($C1184,$D1184,O$1,$E1184),AuxFolhas!$A:$E,5,FALSE),"")</f>
        <v>2230</v>
      </c>
      <c r="P1184">
        <f>IFERROR(VLOOKUP(CONCATENATE($C1184,$D1184,P$1,$E1184),AuxFolhas!$A:$E,5,FALSE),"")</f>
        <v>2230</v>
      </c>
      <c r="Q1184">
        <f>IFERROR(VLOOKUP(CONCATENATE($C1184,$D1184,Q$1,$E1184),AuxFolhas!$A:$E,5,FALSE),"")</f>
        <v>2230</v>
      </c>
      <c r="R1184">
        <f>IFERROR(VLOOKUP(CONCATENATE($C1184,$D1184,R$1,$E1184),AuxFolhas!$A:$E,5,FALSE),"")</f>
        <v>2230</v>
      </c>
      <c r="S1184">
        <f>IFERROR(VLOOKUP(CONCATENATE($C1184,$D1184,S$1,$E1184),AuxFolhas!$A:$E,5,FALSE),"")</f>
        <v>2230</v>
      </c>
      <c r="T1184">
        <f>IFERROR(VLOOKUP(CONCATENATE($C1184,$D1184,T$1,$E1184),AuxFolhas!$A:$E,5,FALSE),"")</f>
        <v>2230</v>
      </c>
      <c r="U1184">
        <f t="shared" si="78"/>
        <v>1</v>
      </c>
    </row>
    <row r="1185" spans="1:21" hidden="1">
      <c r="A1185" t="str">
        <f t="shared" si="79"/>
        <v>42.1-20</v>
      </c>
      <c r="B1185">
        <f t="shared" si="80"/>
        <v>20</v>
      </c>
      <c r="C1185">
        <v>42</v>
      </c>
      <c r="D1185" t="s">
        <v>1868</v>
      </c>
      <c r="E1185" t="s">
        <v>1114</v>
      </c>
      <c r="F1185" t="s">
        <v>1163</v>
      </c>
      <c r="H1185">
        <f t="shared" si="77"/>
        <v>26760</v>
      </c>
      <c r="I1185">
        <f>IFERROR(VLOOKUP(CONCATENATE($C1185,$D1185,I$1,$E1185),AuxFolhas!$A:$E,5,FALSE),"")</f>
        <v>2230</v>
      </c>
      <c r="J1185">
        <f>IFERROR(VLOOKUP(CONCATENATE($C1185,$D1185,J$1,$E1185),AuxFolhas!$A:$E,5,FALSE),"")</f>
        <v>2230</v>
      </c>
      <c r="K1185">
        <f>IFERROR(VLOOKUP(CONCATENATE($C1185,$D1185,K$1,$E1185),AuxFolhas!$A:$E,5,FALSE),"")</f>
        <v>2230</v>
      </c>
      <c r="L1185">
        <f>IFERROR(VLOOKUP(CONCATENATE($C1185,$D1185,L$1,$E1185),AuxFolhas!$A:$E,5,FALSE),"")</f>
        <v>2230</v>
      </c>
      <c r="M1185">
        <f>IFERROR(VLOOKUP(CONCATENATE($C1185,$D1185,M$1,$E1185),AuxFolhas!$A:$E,5,FALSE),"")</f>
        <v>2230</v>
      </c>
      <c r="N1185">
        <f>IFERROR(VLOOKUP(CONCATENATE($C1185,$D1185,N$1,$E1185),AuxFolhas!$A:$E,5,FALSE),"")</f>
        <v>2230</v>
      </c>
      <c r="O1185">
        <f>IFERROR(VLOOKUP(CONCATENATE($C1185,$D1185,O$1,$E1185),AuxFolhas!$A:$E,5,FALSE),"")</f>
        <v>2230</v>
      </c>
      <c r="P1185">
        <f>IFERROR(VLOOKUP(CONCATENATE($C1185,$D1185,P$1,$E1185),AuxFolhas!$A:$E,5,FALSE),"")</f>
        <v>2230</v>
      </c>
      <c r="Q1185">
        <f>IFERROR(VLOOKUP(CONCATENATE($C1185,$D1185,Q$1,$E1185),AuxFolhas!$A:$E,5,FALSE),"")</f>
        <v>2230</v>
      </c>
      <c r="R1185">
        <f>IFERROR(VLOOKUP(CONCATENATE($C1185,$D1185,R$1,$E1185),AuxFolhas!$A:$E,5,FALSE),"")</f>
        <v>2230</v>
      </c>
      <c r="S1185">
        <f>IFERROR(VLOOKUP(CONCATENATE($C1185,$D1185,S$1,$E1185),AuxFolhas!$A:$E,5,FALSE),"")</f>
        <v>2230</v>
      </c>
      <c r="T1185">
        <f>IFERROR(VLOOKUP(CONCATENATE($C1185,$D1185,T$1,$E1185),AuxFolhas!$A:$E,5,FALSE),"")</f>
        <v>2230</v>
      </c>
      <c r="U1185">
        <f t="shared" si="78"/>
        <v>1</v>
      </c>
    </row>
    <row r="1186" spans="1:21" hidden="1">
      <c r="A1186" t="str">
        <f t="shared" si="79"/>
        <v>42.1-21</v>
      </c>
      <c r="B1186">
        <f t="shared" si="80"/>
        <v>21</v>
      </c>
      <c r="C1186">
        <v>42</v>
      </c>
      <c r="D1186" t="s">
        <v>1857</v>
      </c>
      <c r="E1186" t="s">
        <v>1162</v>
      </c>
      <c r="F1186" t="s">
        <v>1163</v>
      </c>
      <c r="H1186">
        <f t="shared" si="77"/>
        <v>39360</v>
      </c>
      <c r="I1186">
        <f>IFERROR(VLOOKUP(CONCATENATE($C1186,$D1186,I$1,$E1186),AuxFolhas!$A:$E,5,FALSE),"")</f>
        <v>3280</v>
      </c>
      <c r="J1186">
        <f>IFERROR(VLOOKUP(CONCATENATE($C1186,$D1186,J$1,$E1186),AuxFolhas!$A:$E,5,FALSE),"")</f>
        <v>3280</v>
      </c>
      <c r="K1186">
        <f>IFERROR(VLOOKUP(CONCATENATE($C1186,$D1186,K$1,$E1186),AuxFolhas!$A:$E,5,FALSE),"")</f>
        <v>3280</v>
      </c>
      <c r="L1186">
        <f>IFERROR(VLOOKUP(CONCATENATE($C1186,$D1186,L$1,$E1186),AuxFolhas!$A:$E,5,FALSE),"")</f>
        <v>3280</v>
      </c>
      <c r="M1186">
        <f>IFERROR(VLOOKUP(CONCATENATE($C1186,$D1186,M$1,$E1186),AuxFolhas!$A:$E,5,FALSE),"")</f>
        <v>3280</v>
      </c>
      <c r="N1186">
        <f>IFERROR(VLOOKUP(CONCATENATE($C1186,$D1186,N$1,$E1186),AuxFolhas!$A:$E,5,FALSE),"")</f>
        <v>3280</v>
      </c>
      <c r="O1186">
        <f>IFERROR(VLOOKUP(CONCATENATE($C1186,$D1186,O$1,$E1186),AuxFolhas!$A:$E,5,FALSE),"")</f>
        <v>3280</v>
      </c>
      <c r="P1186">
        <f>IFERROR(VLOOKUP(CONCATENATE($C1186,$D1186,P$1,$E1186),AuxFolhas!$A:$E,5,FALSE),"")</f>
        <v>3280</v>
      </c>
      <c r="Q1186">
        <f>IFERROR(VLOOKUP(CONCATENATE($C1186,$D1186,Q$1,$E1186),AuxFolhas!$A:$E,5,FALSE),"")</f>
        <v>3280</v>
      </c>
      <c r="R1186">
        <f>IFERROR(VLOOKUP(CONCATENATE($C1186,$D1186,R$1,$E1186),AuxFolhas!$A:$E,5,FALSE),"")</f>
        <v>3280</v>
      </c>
      <c r="S1186">
        <f>IFERROR(VLOOKUP(CONCATENATE($C1186,$D1186,S$1,$E1186),AuxFolhas!$A:$E,5,FALSE),"")</f>
        <v>3280</v>
      </c>
      <c r="T1186">
        <f>IFERROR(VLOOKUP(CONCATENATE($C1186,$D1186,T$1,$E1186),AuxFolhas!$A:$E,5,FALSE),"")</f>
        <v>3280</v>
      </c>
      <c r="U1186">
        <f t="shared" si="78"/>
        <v>1</v>
      </c>
    </row>
    <row r="1187" spans="1:21" hidden="1">
      <c r="A1187" t="str">
        <f t="shared" si="79"/>
        <v>42.1-22</v>
      </c>
      <c r="B1187">
        <f t="shared" si="80"/>
        <v>22</v>
      </c>
      <c r="C1187">
        <v>42</v>
      </c>
      <c r="D1187" t="s">
        <v>2823</v>
      </c>
      <c r="E1187" t="s">
        <v>1162</v>
      </c>
      <c r="F1187" t="s">
        <v>1163</v>
      </c>
      <c r="H1187">
        <f t="shared" si="77"/>
        <v>13120</v>
      </c>
      <c r="I1187" t="str">
        <f>IFERROR(VLOOKUP(CONCATENATE($C1187,$D1187,I$1,$E1187),AuxFolhas!$A:$E,5,FALSE),"")</f>
        <v/>
      </c>
      <c r="J1187" t="str">
        <f>IFERROR(VLOOKUP(CONCATENATE($C1187,$D1187,J$1,$E1187),AuxFolhas!$A:$E,5,FALSE),"")</f>
        <v/>
      </c>
      <c r="K1187" t="str">
        <f>IFERROR(VLOOKUP(CONCATENATE($C1187,$D1187,K$1,$E1187),AuxFolhas!$A:$E,5,FALSE),"")</f>
        <v/>
      </c>
      <c r="L1187" t="str">
        <f>IFERROR(VLOOKUP(CONCATENATE($C1187,$D1187,L$1,$E1187),AuxFolhas!$A:$E,5,FALSE),"")</f>
        <v/>
      </c>
      <c r="M1187" t="str">
        <f>IFERROR(VLOOKUP(CONCATENATE($C1187,$D1187,M$1,$E1187),AuxFolhas!$A:$E,5,FALSE),"")</f>
        <v/>
      </c>
      <c r="N1187" t="str">
        <f>IFERROR(VLOOKUP(CONCATENATE($C1187,$D1187,N$1,$E1187),AuxFolhas!$A:$E,5,FALSE),"")</f>
        <v/>
      </c>
      <c r="O1187" t="str">
        <f>IFERROR(VLOOKUP(CONCATENATE($C1187,$D1187,O$1,$E1187),AuxFolhas!$A:$E,5,FALSE),"")</f>
        <v/>
      </c>
      <c r="P1187" t="str">
        <f>IFERROR(VLOOKUP(CONCATENATE($C1187,$D1187,P$1,$E1187),AuxFolhas!$A:$E,5,FALSE),"")</f>
        <v/>
      </c>
      <c r="Q1187">
        <f>IFERROR(VLOOKUP(CONCATENATE($C1187,$D1187,Q$1,$E1187),AuxFolhas!$A:$E,5,FALSE),"")</f>
        <v>3280</v>
      </c>
      <c r="R1187">
        <f>IFERROR(VLOOKUP(CONCATENATE($C1187,$D1187,R$1,$E1187),AuxFolhas!$A:$E,5,FALSE),"")</f>
        <v>3280</v>
      </c>
      <c r="S1187">
        <f>IFERROR(VLOOKUP(CONCATENATE($C1187,$D1187,S$1,$E1187),AuxFolhas!$A:$E,5,FALSE),"")</f>
        <v>3280</v>
      </c>
      <c r="T1187">
        <f>IFERROR(VLOOKUP(CONCATENATE($C1187,$D1187,T$1,$E1187),AuxFolhas!$A:$E,5,FALSE),"")</f>
        <v>3280</v>
      </c>
      <c r="U1187">
        <f t="shared" si="78"/>
        <v>1</v>
      </c>
    </row>
    <row r="1188" spans="1:21" hidden="1">
      <c r="A1188" t="str">
        <f t="shared" si="79"/>
        <v>42.1-23</v>
      </c>
      <c r="B1188">
        <f t="shared" si="80"/>
        <v>23</v>
      </c>
      <c r="C1188">
        <v>42</v>
      </c>
      <c r="D1188" t="s">
        <v>2209</v>
      </c>
      <c r="E1188" t="s">
        <v>1162</v>
      </c>
      <c r="F1188" t="s">
        <v>1163</v>
      </c>
      <c r="H1188">
        <f t="shared" si="77"/>
        <v>39360</v>
      </c>
      <c r="I1188">
        <f>IFERROR(VLOOKUP(CONCATENATE($C1188,$D1188,I$1,$E1188),AuxFolhas!$A:$E,5,FALSE),"")</f>
        <v>3280</v>
      </c>
      <c r="J1188">
        <f>IFERROR(VLOOKUP(CONCATENATE($C1188,$D1188,J$1,$E1188),AuxFolhas!$A:$E,5,FALSE),"")</f>
        <v>3280</v>
      </c>
      <c r="K1188">
        <f>IFERROR(VLOOKUP(CONCATENATE($C1188,$D1188,K$1,$E1188),AuxFolhas!$A:$E,5,FALSE),"")</f>
        <v>3280</v>
      </c>
      <c r="L1188">
        <f>IFERROR(VLOOKUP(CONCATENATE($C1188,$D1188,L$1,$E1188),AuxFolhas!$A:$E,5,FALSE),"")</f>
        <v>3280</v>
      </c>
      <c r="M1188">
        <f>IFERROR(VLOOKUP(CONCATENATE($C1188,$D1188,M$1,$E1188),AuxFolhas!$A:$E,5,FALSE),"")</f>
        <v>3280</v>
      </c>
      <c r="N1188">
        <f>IFERROR(VLOOKUP(CONCATENATE($C1188,$D1188,N$1,$E1188),AuxFolhas!$A:$E,5,FALSE),"")</f>
        <v>3280</v>
      </c>
      <c r="O1188">
        <f>IFERROR(VLOOKUP(CONCATENATE($C1188,$D1188,O$1,$E1188),AuxFolhas!$A:$E,5,FALSE),"")</f>
        <v>3280</v>
      </c>
      <c r="P1188">
        <f>IFERROR(VLOOKUP(CONCATENATE($C1188,$D1188,P$1,$E1188),AuxFolhas!$A:$E,5,FALSE),"")</f>
        <v>3280</v>
      </c>
      <c r="Q1188">
        <f>IFERROR(VLOOKUP(CONCATENATE($C1188,$D1188,Q$1,$E1188),AuxFolhas!$A:$E,5,FALSE),"")</f>
        <v>3280</v>
      </c>
      <c r="R1188">
        <f>IFERROR(VLOOKUP(CONCATENATE($C1188,$D1188,R$1,$E1188),AuxFolhas!$A:$E,5,FALSE),"")</f>
        <v>3280</v>
      </c>
      <c r="S1188">
        <f>IFERROR(VLOOKUP(CONCATENATE($C1188,$D1188,S$1,$E1188),AuxFolhas!$A:$E,5,FALSE),"")</f>
        <v>3280</v>
      </c>
      <c r="T1188">
        <f>IFERROR(VLOOKUP(CONCATENATE($C1188,$D1188,T$1,$E1188),AuxFolhas!$A:$E,5,FALSE),"")</f>
        <v>3280</v>
      </c>
      <c r="U1188">
        <f t="shared" si="78"/>
        <v>1</v>
      </c>
    </row>
    <row r="1189" spans="1:21" hidden="1">
      <c r="A1189" t="str">
        <f t="shared" si="79"/>
        <v>42.1-24</v>
      </c>
      <c r="B1189">
        <f t="shared" si="80"/>
        <v>24</v>
      </c>
      <c r="C1189">
        <v>42</v>
      </c>
      <c r="D1189" t="s">
        <v>1858</v>
      </c>
      <c r="E1189" t="s">
        <v>1162</v>
      </c>
      <c r="F1189" t="s">
        <v>1163</v>
      </c>
      <c r="H1189">
        <f t="shared" si="77"/>
        <v>39360</v>
      </c>
      <c r="I1189">
        <f>IFERROR(VLOOKUP(CONCATENATE($C1189,$D1189,I$1,$E1189),AuxFolhas!$A:$E,5,FALSE),"")</f>
        <v>3280</v>
      </c>
      <c r="J1189">
        <f>IFERROR(VLOOKUP(CONCATENATE($C1189,$D1189,J$1,$E1189),AuxFolhas!$A:$E,5,FALSE),"")</f>
        <v>3280</v>
      </c>
      <c r="K1189">
        <f>IFERROR(VLOOKUP(CONCATENATE($C1189,$D1189,K$1,$E1189),AuxFolhas!$A:$E,5,FALSE),"")</f>
        <v>3280</v>
      </c>
      <c r="L1189">
        <f>IFERROR(VLOOKUP(CONCATENATE($C1189,$D1189,L$1,$E1189),AuxFolhas!$A:$E,5,FALSE),"")</f>
        <v>3280</v>
      </c>
      <c r="M1189">
        <f>IFERROR(VLOOKUP(CONCATENATE($C1189,$D1189,M$1,$E1189),AuxFolhas!$A:$E,5,FALSE),"")</f>
        <v>3280</v>
      </c>
      <c r="N1189">
        <f>IFERROR(VLOOKUP(CONCATENATE($C1189,$D1189,N$1,$E1189),AuxFolhas!$A:$E,5,FALSE),"")</f>
        <v>3280</v>
      </c>
      <c r="O1189">
        <f>IFERROR(VLOOKUP(CONCATENATE($C1189,$D1189,O$1,$E1189),AuxFolhas!$A:$E,5,FALSE),"")</f>
        <v>3280</v>
      </c>
      <c r="P1189">
        <f>IFERROR(VLOOKUP(CONCATENATE($C1189,$D1189,P$1,$E1189),AuxFolhas!$A:$E,5,FALSE),"")</f>
        <v>3280</v>
      </c>
      <c r="Q1189">
        <f>IFERROR(VLOOKUP(CONCATENATE($C1189,$D1189,Q$1,$E1189),AuxFolhas!$A:$E,5,FALSE),"")</f>
        <v>3280</v>
      </c>
      <c r="R1189">
        <f>IFERROR(VLOOKUP(CONCATENATE($C1189,$D1189,R$1,$E1189),AuxFolhas!$A:$E,5,FALSE),"")</f>
        <v>3280</v>
      </c>
      <c r="S1189">
        <f>IFERROR(VLOOKUP(CONCATENATE($C1189,$D1189,S$1,$E1189),AuxFolhas!$A:$E,5,FALSE),"")</f>
        <v>3280</v>
      </c>
      <c r="T1189">
        <f>IFERROR(VLOOKUP(CONCATENATE($C1189,$D1189,T$1,$E1189),AuxFolhas!$A:$E,5,FALSE),"")</f>
        <v>3280</v>
      </c>
      <c r="U1189">
        <f t="shared" si="78"/>
        <v>1</v>
      </c>
    </row>
    <row r="1190" spans="1:21" hidden="1">
      <c r="A1190" t="str">
        <f t="shared" si="79"/>
        <v>42.1-25</v>
      </c>
      <c r="B1190">
        <f t="shared" si="80"/>
        <v>25</v>
      </c>
      <c r="C1190">
        <v>42</v>
      </c>
      <c r="D1190" t="s">
        <v>2547</v>
      </c>
      <c r="E1190" t="s">
        <v>1165</v>
      </c>
      <c r="F1190" t="s">
        <v>1163</v>
      </c>
      <c r="H1190">
        <f t="shared" si="77"/>
        <v>48880</v>
      </c>
      <c r="I1190" t="str">
        <f>IFERROR(VLOOKUP(CONCATENATE($C1190,$D1190,I$1,$E1190),AuxFolhas!$A:$E,5,FALSE),"")</f>
        <v/>
      </c>
      <c r="J1190" t="str">
        <f>IFERROR(VLOOKUP(CONCATENATE($C1190,$D1190,J$1,$E1190),AuxFolhas!$A:$E,5,FALSE),"")</f>
        <v/>
      </c>
      <c r="K1190" t="str">
        <f>IFERROR(VLOOKUP(CONCATENATE($C1190,$D1190,K$1,$E1190),AuxFolhas!$A:$E,5,FALSE),"")</f>
        <v/>
      </c>
      <c r="L1190" t="str">
        <f>IFERROR(VLOOKUP(CONCATENATE($C1190,$D1190,L$1,$E1190),AuxFolhas!$A:$E,5,FALSE),"")</f>
        <v/>
      </c>
      <c r="M1190">
        <f>IFERROR(VLOOKUP(CONCATENATE($C1190,$D1190,M$1,$E1190),AuxFolhas!$A:$E,5,FALSE),"")</f>
        <v>6110</v>
      </c>
      <c r="N1190">
        <f>IFERROR(VLOOKUP(CONCATENATE($C1190,$D1190,N$1,$E1190),AuxFolhas!$A:$E,5,FALSE),"")</f>
        <v>6110</v>
      </c>
      <c r="O1190">
        <f>IFERROR(VLOOKUP(CONCATENATE($C1190,$D1190,O$1,$E1190),AuxFolhas!$A:$E,5,FALSE),"")</f>
        <v>6110</v>
      </c>
      <c r="P1190">
        <f>IFERROR(VLOOKUP(CONCATENATE($C1190,$D1190,P$1,$E1190),AuxFolhas!$A:$E,5,FALSE),"")</f>
        <v>6110</v>
      </c>
      <c r="Q1190">
        <f>IFERROR(VLOOKUP(CONCATENATE($C1190,$D1190,Q$1,$E1190),AuxFolhas!$A:$E,5,FALSE),"")</f>
        <v>6110</v>
      </c>
      <c r="R1190">
        <f>IFERROR(VLOOKUP(CONCATENATE($C1190,$D1190,R$1,$E1190),AuxFolhas!$A:$E,5,FALSE),"")</f>
        <v>6110</v>
      </c>
      <c r="S1190">
        <f>IFERROR(VLOOKUP(CONCATENATE($C1190,$D1190,S$1,$E1190),AuxFolhas!$A:$E,5,FALSE),"")</f>
        <v>6110</v>
      </c>
      <c r="T1190">
        <f>IFERROR(VLOOKUP(CONCATENATE($C1190,$D1190,T$1,$E1190),AuxFolhas!$A:$E,5,FALSE),"")</f>
        <v>6110</v>
      </c>
      <c r="U1190">
        <f t="shared" si="78"/>
        <v>1</v>
      </c>
    </row>
    <row r="1191" spans="1:21" hidden="1">
      <c r="A1191" t="str">
        <f t="shared" si="79"/>
        <v>42.1-26</v>
      </c>
      <c r="B1191">
        <f t="shared" si="80"/>
        <v>26</v>
      </c>
      <c r="C1191">
        <v>42</v>
      </c>
      <c r="D1191" t="s">
        <v>1869</v>
      </c>
      <c r="E1191" t="s">
        <v>1165</v>
      </c>
      <c r="F1191" t="s">
        <v>1163</v>
      </c>
      <c r="H1191">
        <f t="shared" si="77"/>
        <v>18330</v>
      </c>
      <c r="I1191">
        <f>IFERROR(VLOOKUP(CONCATENATE($C1191,$D1191,I$1,$E1191),AuxFolhas!$A:$E,5,FALSE),"")</f>
        <v>6110</v>
      </c>
      <c r="J1191">
        <f>IFERROR(VLOOKUP(CONCATENATE($C1191,$D1191,J$1,$E1191),AuxFolhas!$A:$E,5,FALSE),"")</f>
        <v>6110</v>
      </c>
      <c r="K1191">
        <f>IFERROR(VLOOKUP(CONCATENATE($C1191,$D1191,K$1,$E1191),AuxFolhas!$A:$E,5,FALSE),"")</f>
        <v>6110</v>
      </c>
      <c r="L1191" t="str">
        <f>IFERROR(VLOOKUP(CONCATENATE($C1191,$D1191,L$1,$E1191),AuxFolhas!$A:$E,5,FALSE),"")</f>
        <v/>
      </c>
      <c r="M1191" t="str">
        <f>IFERROR(VLOOKUP(CONCATENATE($C1191,$D1191,M$1,$E1191),AuxFolhas!$A:$E,5,FALSE),"")</f>
        <v/>
      </c>
      <c r="N1191" t="str">
        <f>IFERROR(VLOOKUP(CONCATENATE($C1191,$D1191,N$1,$E1191),AuxFolhas!$A:$E,5,FALSE),"")</f>
        <v/>
      </c>
      <c r="O1191" t="str">
        <f>IFERROR(VLOOKUP(CONCATENATE($C1191,$D1191,O$1,$E1191),AuxFolhas!$A:$E,5,FALSE),"")</f>
        <v/>
      </c>
      <c r="P1191" t="str">
        <f>IFERROR(VLOOKUP(CONCATENATE($C1191,$D1191,P$1,$E1191),AuxFolhas!$A:$E,5,FALSE),"")</f>
        <v/>
      </c>
      <c r="Q1191" t="str">
        <f>IFERROR(VLOOKUP(CONCATENATE($C1191,$D1191,Q$1,$E1191),AuxFolhas!$A:$E,5,FALSE),"")</f>
        <v/>
      </c>
      <c r="R1191" t="str">
        <f>IFERROR(VLOOKUP(CONCATENATE($C1191,$D1191,R$1,$E1191),AuxFolhas!$A:$E,5,FALSE),"")</f>
        <v/>
      </c>
      <c r="S1191" t="str">
        <f>IFERROR(VLOOKUP(CONCATENATE($C1191,$D1191,S$1,$E1191),AuxFolhas!$A:$E,5,FALSE),"")</f>
        <v/>
      </c>
      <c r="T1191" t="str">
        <f>IFERROR(VLOOKUP(CONCATENATE($C1191,$D1191,T$1,$E1191),AuxFolhas!$A:$E,5,FALSE),"")</f>
        <v/>
      </c>
      <c r="U1191">
        <f t="shared" si="78"/>
        <v>1</v>
      </c>
    </row>
    <row r="1192" spans="1:21" hidden="1">
      <c r="A1192" t="str">
        <f t="shared" si="79"/>
        <v>42.1-27</v>
      </c>
      <c r="B1192">
        <f t="shared" si="80"/>
        <v>27</v>
      </c>
      <c r="C1192">
        <v>42</v>
      </c>
      <c r="D1192" t="s">
        <v>1855</v>
      </c>
      <c r="E1192" t="s">
        <v>1117</v>
      </c>
      <c r="F1192" t="s">
        <v>1159</v>
      </c>
      <c r="H1192">
        <f t="shared" si="77"/>
        <v>9840</v>
      </c>
      <c r="I1192">
        <f>IFERROR(VLOOKUP(CONCATENATE($C1192,$D1192,I$1,$E1192),AuxFolhas!$A:$E,5,FALSE),"")</f>
        <v>820</v>
      </c>
      <c r="J1192">
        <f>IFERROR(VLOOKUP(CONCATENATE($C1192,$D1192,J$1,$E1192),AuxFolhas!$A:$E,5,FALSE),"")</f>
        <v>820</v>
      </c>
      <c r="K1192">
        <f>IFERROR(VLOOKUP(CONCATENATE($C1192,$D1192,K$1,$E1192),AuxFolhas!$A:$E,5,FALSE),"")</f>
        <v>820</v>
      </c>
      <c r="L1192">
        <f>IFERROR(VLOOKUP(CONCATENATE($C1192,$D1192,L$1,$E1192),AuxFolhas!$A:$E,5,FALSE),"")</f>
        <v>820</v>
      </c>
      <c r="M1192">
        <f>IFERROR(VLOOKUP(CONCATENATE($C1192,$D1192,M$1,$E1192),AuxFolhas!$A:$E,5,FALSE),"")</f>
        <v>820</v>
      </c>
      <c r="N1192">
        <f>IFERROR(VLOOKUP(CONCATENATE($C1192,$D1192,N$1,$E1192),AuxFolhas!$A:$E,5,FALSE),"")</f>
        <v>820</v>
      </c>
      <c r="O1192">
        <f>IFERROR(VLOOKUP(CONCATENATE($C1192,$D1192,O$1,$E1192),AuxFolhas!$A:$E,5,FALSE),"")</f>
        <v>820</v>
      </c>
      <c r="P1192">
        <f>IFERROR(VLOOKUP(CONCATENATE($C1192,$D1192,P$1,$E1192),AuxFolhas!$A:$E,5,FALSE),"")</f>
        <v>820</v>
      </c>
      <c r="Q1192">
        <f>IFERROR(VLOOKUP(CONCATENATE($C1192,$D1192,Q$1,$E1192),AuxFolhas!$A:$E,5,FALSE),"")</f>
        <v>820</v>
      </c>
      <c r="R1192">
        <f>IFERROR(VLOOKUP(CONCATENATE($C1192,$D1192,R$1,$E1192),AuxFolhas!$A:$E,5,FALSE),"")</f>
        <v>820</v>
      </c>
      <c r="S1192">
        <f>IFERROR(VLOOKUP(CONCATENATE($C1192,$D1192,S$1,$E1192),AuxFolhas!$A:$E,5,FALSE),"")</f>
        <v>820</v>
      </c>
      <c r="T1192">
        <f>IFERROR(VLOOKUP(CONCATENATE($C1192,$D1192,T$1,$E1192),AuxFolhas!$A:$E,5,FALSE),"")</f>
        <v>820</v>
      </c>
      <c r="U1192">
        <f t="shared" si="78"/>
        <v>1</v>
      </c>
    </row>
    <row r="1193" spans="1:21" hidden="1">
      <c r="A1193" t="str">
        <f t="shared" si="79"/>
        <v>42.1-28</v>
      </c>
      <c r="B1193">
        <f t="shared" si="80"/>
        <v>28</v>
      </c>
      <c r="C1193">
        <v>42</v>
      </c>
      <c r="D1193" t="s">
        <v>1870</v>
      </c>
      <c r="E1193" t="s">
        <v>1115</v>
      </c>
      <c r="F1193" t="s">
        <v>1159</v>
      </c>
      <c r="H1193">
        <f t="shared" si="77"/>
        <v>93000</v>
      </c>
      <c r="I1193">
        <f>IFERROR(VLOOKUP(CONCATENATE($C1193,$D1193,I$1,$E1193),AuxFolhas!$A:$E,5,FALSE),"")</f>
        <v>7750</v>
      </c>
      <c r="J1193">
        <f>IFERROR(VLOOKUP(CONCATENATE($C1193,$D1193,J$1,$E1193),AuxFolhas!$A:$E,5,FALSE),"")</f>
        <v>7750</v>
      </c>
      <c r="K1193">
        <f>IFERROR(VLOOKUP(CONCATENATE($C1193,$D1193,K$1,$E1193),AuxFolhas!$A:$E,5,FALSE),"")</f>
        <v>7750</v>
      </c>
      <c r="L1193">
        <f>IFERROR(VLOOKUP(CONCATENATE($C1193,$D1193,L$1,$E1193),AuxFolhas!$A:$E,5,FALSE),"")</f>
        <v>7750</v>
      </c>
      <c r="M1193">
        <f>IFERROR(VLOOKUP(CONCATENATE($C1193,$D1193,M$1,$E1193),AuxFolhas!$A:$E,5,FALSE),"")</f>
        <v>7750</v>
      </c>
      <c r="N1193">
        <f>IFERROR(VLOOKUP(CONCATENATE($C1193,$D1193,N$1,$E1193),AuxFolhas!$A:$E,5,FALSE),"")</f>
        <v>7750</v>
      </c>
      <c r="O1193">
        <f>IFERROR(VLOOKUP(CONCATENATE($C1193,$D1193,O$1,$E1193),AuxFolhas!$A:$E,5,FALSE),"")</f>
        <v>7750</v>
      </c>
      <c r="P1193">
        <f>IFERROR(VLOOKUP(CONCATENATE($C1193,$D1193,P$1,$E1193),AuxFolhas!$A:$E,5,FALSE),"")</f>
        <v>7750</v>
      </c>
      <c r="Q1193">
        <f>IFERROR(VLOOKUP(CONCATENATE($C1193,$D1193,Q$1,$E1193),AuxFolhas!$A:$E,5,FALSE),"")</f>
        <v>7750</v>
      </c>
      <c r="R1193">
        <f>IFERROR(VLOOKUP(CONCATENATE($C1193,$D1193,R$1,$E1193),AuxFolhas!$A:$E,5,FALSE),"")</f>
        <v>7750</v>
      </c>
      <c r="S1193">
        <f>IFERROR(VLOOKUP(CONCATENATE($C1193,$D1193,S$1,$E1193),AuxFolhas!$A:$E,5,FALSE),"")</f>
        <v>7750</v>
      </c>
      <c r="T1193">
        <f>IFERROR(VLOOKUP(CONCATENATE($C1193,$D1193,T$1,$E1193),AuxFolhas!$A:$E,5,FALSE),"")</f>
        <v>7750</v>
      </c>
      <c r="U1193">
        <f t="shared" si="78"/>
        <v>1</v>
      </c>
    </row>
    <row r="1194" spans="1:21">
      <c r="A1194" t="str">
        <f t="shared" si="79"/>
        <v>42.1-29</v>
      </c>
      <c r="B1194">
        <f t="shared" si="80"/>
        <v>29</v>
      </c>
      <c r="C1194">
        <v>42</v>
      </c>
      <c r="D1194" t="s">
        <v>1856</v>
      </c>
      <c r="E1194" t="s">
        <v>1113</v>
      </c>
      <c r="F1194" t="s">
        <v>1159</v>
      </c>
      <c r="H1194">
        <f t="shared" si="77"/>
        <v>33600</v>
      </c>
      <c r="I1194">
        <f>IFERROR(VLOOKUP(CONCATENATE($C1194,$D1194,I$1,$E1194),AuxFolhas!$A:$E,5,FALSE),"")</f>
        <v>2800</v>
      </c>
      <c r="J1194">
        <f>IFERROR(VLOOKUP(CONCATENATE($C1194,$D1194,J$1,$E1194),AuxFolhas!$A:$E,5,FALSE),"")</f>
        <v>2800</v>
      </c>
      <c r="K1194">
        <f>IFERROR(VLOOKUP(CONCATENATE($C1194,$D1194,K$1,$E1194),AuxFolhas!$A:$E,5,FALSE),"")</f>
        <v>2800</v>
      </c>
      <c r="L1194">
        <f>IFERROR(VLOOKUP(CONCATENATE($C1194,$D1194,L$1,$E1194),AuxFolhas!$A:$E,5,FALSE),"")</f>
        <v>2800</v>
      </c>
      <c r="M1194">
        <f>IFERROR(VLOOKUP(CONCATENATE($C1194,$D1194,M$1,$E1194),AuxFolhas!$A:$E,5,FALSE),"")</f>
        <v>2800</v>
      </c>
      <c r="N1194">
        <f>IFERROR(VLOOKUP(CONCATENATE($C1194,$D1194,N$1,$E1194),AuxFolhas!$A:$E,5,FALSE),"")</f>
        <v>2800</v>
      </c>
      <c r="O1194">
        <f>IFERROR(VLOOKUP(CONCATENATE($C1194,$D1194,O$1,$E1194),AuxFolhas!$A:$E,5,FALSE),"")</f>
        <v>2800</v>
      </c>
      <c r="P1194">
        <f>IFERROR(VLOOKUP(CONCATENATE($C1194,$D1194,P$1,$E1194),AuxFolhas!$A:$E,5,FALSE),"")</f>
        <v>2800</v>
      </c>
      <c r="Q1194">
        <f>IFERROR(VLOOKUP(CONCATENATE($C1194,$D1194,Q$1,$E1194),AuxFolhas!$A:$E,5,FALSE),"")</f>
        <v>2800</v>
      </c>
      <c r="R1194">
        <f>IFERROR(VLOOKUP(CONCATENATE($C1194,$D1194,R$1,$E1194),AuxFolhas!$A:$E,5,FALSE),"")</f>
        <v>2800</v>
      </c>
      <c r="S1194">
        <f>IFERROR(VLOOKUP(CONCATENATE($C1194,$D1194,S$1,$E1194),AuxFolhas!$A:$E,5,FALSE),"")</f>
        <v>2800</v>
      </c>
      <c r="T1194">
        <f>IFERROR(VLOOKUP(CONCATENATE($C1194,$D1194,T$1,$E1194),AuxFolhas!$A:$E,5,FALSE),"")</f>
        <v>2800</v>
      </c>
      <c r="U1194">
        <f t="shared" si="78"/>
        <v>1</v>
      </c>
    </row>
    <row r="1195" spans="1:21" hidden="1">
      <c r="A1195" t="str">
        <f t="shared" si="79"/>
        <v>43.1-1</v>
      </c>
      <c r="B1195">
        <f t="shared" si="80"/>
        <v>1</v>
      </c>
      <c r="C1195">
        <v>43</v>
      </c>
      <c r="D1195" t="s">
        <v>1875</v>
      </c>
      <c r="E1195" t="s">
        <v>1112</v>
      </c>
      <c r="F1195" t="s">
        <v>1163</v>
      </c>
      <c r="H1195">
        <f t="shared" si="77"/>
        <v>1800</v>
      </c>
      <c r="I1195">
        <f>IFERROR(VLOOKUP(CONCATENATE($C1195,$D1195,I$1,$E1195),AuxFolhas!$A:$E,5,FALSE),"")</f>
        <v>600</v>
      </c>
      <c r="J1195">
        <f>IFERROR(VLOOKUP(CONCATENATE($C1195,$D1195,J$1,$E1195),AuxFolhas!$A:$E,5,FALSE),"")</f>
        <v>600</v>
      </c>
      <c r="K1195">
        <f>IFERROR(VLOOKUP(CONCATENATE($C1195,$D1195,K$1,$E1195),AuxFolhas!$A:$E,5,FALSE),"")</f>
        <v>600</v>
      </c>
      <c r="L1195" t="str">
        <f>IFERROR(VLOOKUP(CONCATENATE($C1195,$D1195,L$1,$E1195),AuxFolhas!$A:$E,5,FALSE),"")</f>
        <v/>
      </c>
      <c r="M1195" t="str">
        <f>IFERROR(VLOOKUP(CONCATENATE($C1195,$D1195,M$1,$E1195),AuxFolhas!$A:$E,5,FALSE),"")</f>
        <v/>
      </c>
      <c r="N1195" t="str">
        <f>IFERROR(VLOOKUP(CONCATENATE($C1195,$D1195,N$1,$E1195),AuxFolhas!$A:$E,5,FALSE),"")</f>
        <v/>
      </c>
      <c r="O1195" t="str">
        <f>IFERROR(VLOOKUP(CONCATENATE($C1195,$D1195,O$1,$E1195),AuxFolhas!$A:$E,5,FALSE),"")</f>
        <v/>
      </c>
      <c r="P1195" t="str">
        <f>IFERROR(VLOOKUP(CONCATENATE($C1195,$D1195,P$1,$E1195),AuxFolhas!$A:$E,5,FALSE),"")</f>
        <v/>
      </c>
      <c r="Q1195" t="str">
        <f>IFERROR(VLOOKUP(CONCATENATE($C1195,$D1195,Q$1,$E1195),AuxFolhas!$A:$E,5,FALSE),"")</f>
        <v/>
      </c>
      <c r="R1195" t="str">
        <f>IFERROR(VLOOKUP(CONCATENATE($C1195,$D1195,R$1,$E1195),AuxFolhas!$A:$E,5,FALSE),"")</f>
        <v/>
      </c>
      <c r="S1195" t="str">
        <f>IFERROR(VLOOKUP(CONCATENATE($C1195,$D1195,S$1,$E1195),AuxFolhas!$A:$E,5,FALSE),"")</f>
        <v/>
      </c>
      <c r="T1195" t="str">
        <f>IFERROR(VLOOKUP(CONCATENATE($C1195,$D1195,T$1,$E1195),AuxFolhas!$A:$E,5,FALSE),"")</f>
        <v/>
      </c>
      <c r="U1195">
        <f t="shared" si="78"/>
        <v>1</v>
      </c>
    </row>
    <row r="1196" spans="1:21" hidden="1">
      <c r="A1196" t="str">
        <f t="shared" si="79"/>
        <v>43.1-2</v>
      </c>
      <c r="B1196">
        <f t="shared" si="80"/>
        <v>2</v>
      </c>
      <c r="C1196">
        <v>43</v>
      </c>
      <c r="D1196" t="s">
        <v>1876</v>
      </c>
      <c r="E1196" t="s">
        <v>1112</v>
      </c>
      <c r="F1196" t="s">
        <v>1163</v>
      </c>
      <c r="H1196">
        <f t="shared" si="77"/>
        <v>7200</v>
      </c>
      <c r="I1196">
        <f>IFERROR(VLOOKUP(CONCATENATE($C1196,$D1196,I$1,$E1196),AuxFolhas!$A:$E,5,FALSE),"")</f>
        <v>600</v>
      </c>
      <c r="J1196">
        <f>IFERROR(VLOOKUP(CONCATENATE($C1196,$D1196,J$1,$E1196),AuxFolhas!$A:$E,5,FALSE),"")</f>
        <v>600</v>
      </c>
      <c r="K1196">
        <f>IFERROR(VLOOKUP(CONCATENATE($C1196,$D1196,K$1,$E1196),AuxFolhas!$A:$E,5,FALSE),"")</f>
        <v>600</v>
      </c>
      <c r="L1196">
        <f>IFERROR(VLOOKUP(CONCATENATE($C1196,$D1196,L$1,$E1196),AuxFolhas!$A:$E,5,FALSE),"")</f>
        <v>600</v>
      </c>
      <c r="M1196">
        <f>IFERROR(VLOOKUP(CONCATENATE($C1196,$D1196,M$1,$E1196),AuxFolhas!$A:$E,5,FALSE),"")</f>
        <v>600</v>
      </c>
      <c r="N1196">
        <f>IFERROR(VLOOKUP(CONCATENATE($C1196,$D1196,N$1,$E1196),AuxFolhas!$A:$E,5,FALSE),"")</f>
        <v>600</v>
      </c>
      <c r="O1196">
        <f>IFERROR(VLOOKUP(CONCATENATE($C1196,$D1196,O$1,$E1196),AuxFolhas!$A:$E,5,FALSE),"")</f>
        <v>600</v>
      </c>
      <c r="P1196">
        <f>IFERROR(VLOOKUP(CONCATENATE($C1196,$D1196,P$1,$E1196),AuxFolhas!$A:$E,5,FALSE),"")</f>
        <v>600</v>
      </c>
      <c r="Q1196">
        <f>IFERROR(VLOOKUP(CONCATENATE($C1196,$D1196,Q$1,$E1196),AuxFolhas!$A:$E,5,FALSE),"")</f>
        <v>600</v>
      </c>
      <c r="R1196">
        <f>IFERROR(VLOOKUP(CONCATENATE($C1196,$D1196,R$1,$E1196),AuxFolhas!$A:$E,5,FALSE),"")</f>
        <v>600</v>
      </c>
      <c r="S1196">
        <f>IFERROR(VLOOKUP(CONCATENATE($C1196,$D1196,S$1,$E1196),AuxFolhas!$A:$E,5,FALSE),"")</f>
        <v>600</v>
      </c>
      <c r="T1196">
        <f>IFERROR(VLOOKUP(CONCATENATE($C1196,$D1196,T$1,$E1196),AuxFolhas!$A:$E,5,FALSE),"")</f>
        <v>600</v>
      </c>
      <c r="U1196">
        <f t="shared" si="78"/>
        <v>1</v>
      </c>
    </row>
    <row r="1197" spans="1:21" hidden="1">
      <c r="A1197" t="str">
        <f t="shared" si="79"/>
        <v>43.1-3</v>
      </c>
      <c r="B1197">
        <f t="shared" si="80"/>
        <v>3</v>
      </c>
      <c r="C1197">
        <v>43</v>
      </c>
      <c r="D1197" t="s">
        <v>1877</v>
      </c>
      <c r="E1197" t="s">
        <v>1112</v>
      </c>
      <c r="F1197" t="s">
        <v>1163</v>
      </c>
      <c r="H1197">
        <f t="shared" si="77"/>
        <v>7200</v>
      </c>
      <c r="I1197">
        <f>IFERROR(VLOOKUP(CONCATENATE($C1197,$D1197,I$1,$E1197),AuxFolhas!$A:$E,5,FALSE),"")</f>
        <v>600</v>
      </c>
      <c r="J1197">
        <f>IFERROR(VLOOKUP(CONCATENATE($C1197,$D1197,J$1,$E1197),AuxFolhas!$A:$E,5,FALSE),"")</f>
        <v>600</v>
      </c>
      <c r="K1197">
        <f>IFERROR(VLOOKUP(CONCATENATE($C1197,$D1197,K$1,$E1197),AuxFolhas!$A:$E,5,FALSE),"")</f>
        <v>600</v>
      </c>
      <c r="L1197">
        <f>IFERROR(VLOOKUP(CONCATENATE($C1197,$D1197,L$1,$E1197),AuxFolhas!$A:$E,5,FALSE),"")</f>
        <v>600</v>
      </c>
      <c r="M1197">
        <f>IFERROR(VLOOKUP(CONCATENATE($C1197,$D1197,M$1,$E1197),AuxFolhas!$A:$E,5,FALSE),"")</f>
        <v>600</v>
      </c>
      <c r="N1197">
        <f>IFERROR(VLOOKUP(CONCATENATE($C1197,$D1197,N$1,$E1197),AuxFolhas!$A:$E,5,FALSE),"")</f>
        <v>600</v>
      </c>
      <c r="O1197">
        <f>IFERROR(VLOOKUP(CONCATENATE($C1197,$D1197,O$1,$E1197),AuxFolhas!$A:$E,5,FALSE),"")</f>
        <v>600</v>
      </c>
      <c r="P1197">
        <f>IFERROR(VLOOKUP(CONCATENATE($C1197,$D1197,P$1,$E1197),AuxFolhas!$A:$E,5,FALSE),"")</f>
        <v>600</v>
      </c>
      <c r="Q1197">
        <f>IFERROR(VLOOKUP(CONCATENATE($C1197,$D1197,Q$1,$E1197),AuxFolhas!$A:$E,5,FALSE),"")</f>
        <v>600</v>
      </c>
      <c r="R1197">
        <f>IFERROR(VLOOKUP(CONCATENATE($C1197,$D1197,R$1,$E1197),AuxFolhas!$A:$E,5,FALSE),"")</f>
        <v>600</v>
      </c>
      <c r="S1197">
        <f>IFERROR(VLOOKUP(CONCATENATE($C1197,$D1197,S$1,$E1197),AuxFolhas!$A:$E,5,FALSE),"")</f>
        <v>600</v>
      </c>
      <c r="T1197">
        <f>IFERROR(VLOOKUP(CONCATENATE($C1197,$D1197,T$1,$E1197),AuxFolhas!$A:$E,5,FALSE),"")</f>
        <v>600</v>
      </c>
      <c r="U1197">
        <f t="shared" si="78"/>
        <v>1</v>
      </c>
    </row>
    <row r="1198" spans="1:21" hidden="1">
      <c r="A1198" t="str">
        <f t="shared" si="79"/>
        <v>43.1-4</v>
      </c>
      <c r="B1198">
        <f t="shared" si="80"/>
        <v>4</v>
      </c>
      <c r="C1198">
        <v>43</v>
      </c>
      <c r="D1198" t="s">
        <v>1878</v>
      </c>
      <c r="E1198" t="s">
        <v>1112</v>
      </c>
      <c r="F1198" t="s">
        <v>1163</v>
      </c>
      <c r="H1198">
        <f t="shared" si="77"/>
        <v>1800</v>
      </c>
      <c r="I1198">
        <f>IFERROR(VLOOKUP(CONCATENATE($C1198,$D1198,I$1,$E1198),AuxFolhas!$A:$E,5,FALSE),"")</f>
        <v>600</v>
      </c>
      <c r="J1198">
        <f>IFERROR(VLOOKUP(CONCATENATE($C1198,$D1198,J$1,$E1198),AuxFolhas!$A:$E,5,FALSE),"")</f>
        <v>600</v>
      </c>
      <c r="K1198">
        <f>IFERROR(VLOOKUP(CONCATENATE($C1198,$D1198,K$1,$E1198),AuxFolhas!$A:$E,5,FALSE),"")</f>
        <v>600</v>
      </c>
      <c r="L1198" t="str">
        <f>IFERROR(VLOOKUP(CONCATENATE($C1198,$D1198,L$1,$E1198),AuxFolhas!$A:$E,5,FALSE),"")</f>
        <v/>
      </c>
      <c r="M1198" t="str">
        <f>IFERROR(VLOOKUP(CONCATENATE($C1198,$D1198,M$1,$E1198),AuxFolhas!$A:$E,5,FALSE),"")</f>
        <v/>
      </c>
      <c r="N1198" t="str">
        <f>IFERROR(VLOOKUP(CONCATENATE($C1198,$D1198,N$1,$E1198),AuxFolhas!$A:$E,5,FALSE),"")</f>
        <v/>
      </c>
      <c r="O1198" t="str">
        <f>IFERROR(VLOOKUP(CONCATENATE($C1198,$D1198,O$1,$E1198),AuxFolhas!$A:$E,5,FALSE),"")</f>
        <v/>
      </c>
      <c r="P1198" t="str">
        <f>IFERROR(VLOOKUP(CONCATENATE($C1198,$D1198,P$1,$E1198),AuxFolhas!$A:$E,5,FALSE),"")</f>
        <v/>
      </c>
      <c r="Q1198" t="str">
        <f>IFERROR(VLOOKUP(CONCATENATE($C1198,$D1198,Q$1,$E1198),AuxFolhas!$A:$E,5,FALSE),"")</f>
        <v/>
      </c>
      <c r="R1198" t="str">
        <f>IFERROR(VLOOKUP(CONCATENATE($C1198,$D1198,R$1,$E1198),AuxFolhas!$A:$E,5,FALSE),"")</f>
        <v/>
      </c>
      <c r="S1198" t="str">
        <f>IFERROR(VLOOKUP(CONCATENATE($C1198,$D1198,S$1,$E1198),AuxFolhas!$A:$E,5,FALSE),"")</f>
        <v/>
      </c>
      <c r="T1198" t="str">
        <f>IFERROR(VLOOKUP(CONCATENATE($C1198,$D1198,T$1,$E1198),AuxFolhas!$A:$E,5,FALSE),"")</f>
        <v/>
      </c>
      <c r="U1198">
        <f t="shared" si="78"/>
        <v>1</v>
      </c>
    </row>
    <row r="1199" spans="1:21" hidden="1">
      <c r="A1199" t="str">
        <f t="shared" si="79"/>
        <v>43.1-5</v>
      </c>
      <c r="B1199">
        <f t="shared" si="80"/>
        <v>5</v>
      </c>
      <c r="C1199">
        <v>43</v>
      </c>
      <c r="D1199" t="s">
        <v>1879</v>
      </c>
      <c r="E1199" t="s">
        <v>1112</v>
      </c>
      <c r="F1199" t="s">
        <v>1163</v>
      </c>
      <c r="H1199">
        <f t="shared" si="77"/>
        <v>3600</v>
      </c>
      <c r="I1199">
        <f>IFERROR(VLOOKUP(CONCATENATE($C1199,$D1199,I$1,$E1199),AuxFolhas!$A:$E,5,FALSE),"")</f>
        <v>600</v>
      </c>
      <c r="J1199">
        <f>IFERROR(VLOOKUP(CONCATENATE($C1199,$D1199,J$1,$E1199),AuxFolhas!$A:$E,5,FALSE),"")</f>
        <v>600</v>
      </c>
      <c r="K1199">
        <f>IFERROR(VLOOKUP(CONCATENATE($C1199,$D1199,K$1,$E1199),AuxFolhas!$A:$E,5,FALSE),"")</f>
        <v>600</v>
      </c>
      <c r="L1199">
        <f>IFERROR(VLOOKUP(CONCATENATE($C1199,$D1199,L$1,$E1199),AuxFolhas!$A:$E,5,FALSE),"")</f>
        <v>600</v>
      </c>
      <c r="M1199">
        <f>IFERROR(VLOOKUP(CONCATENATE($C1199,$D1199,M$1,$E1199),AuxFolhas!$A:$E,5,FALSE),"")</f>
        <v>600</v>
      </c>
      <c r="N1199">
        <f>IFERROR(VLOOKUP(CONCATENATE($C1199,$D1199,N$1,$E1199),AuxFolhas!$A:$E,5,FALSE),"")</f>
        <v>600</v>
      </c>
      <c r="O1199" t="str">
        <f>IFERROR(VLOOKUP(CONCATENATE($C1199,$D1199,O$1,$E1199),AuxFolhas!$A:$E,5,FALSE),"")</f>
        <v/>
      </c>
      <c r="P1199" t="str">
        <f>IFERROR(VLOOKUP(CONCATENATE($C1199,$D1199,P$1,$E1199),AuxFolhas!$A:$E,5,FALSE),"")</f>
        <v/>
      </c>
      <c r="Q1199" t="str">
        <f>IFERROR(VLOOKUP(CONCATENATE($C1199,$D1199,Q$1,$E1199),AuxFolhas!$A:$E,5,FALSE),"")</f>
        <v/>
      </c>
      <c r="R1199" t="str">
        <f>IFERROR(VLOOKUP(CONCATENATE($C1199,$D1199,R$1,$E1199),AuxFolhas!$A:$E,5,FALSE),"")</f>
        <v/>
      </c>
      <c r="S1199" t="str">
        <f>IFERROR(VLOOKUP(CONCATENATE($C1199,$D1199,S$1,$E1199),AuxFolhas!$A:$E,5,FALSE),"")</f>
        <v/>
      </c>
      <c r="T1199" t="str">
        <f>IFERROR(VLOOKUP(CONCATENATE($C1199,$D1199,T$1,$E1199),AuxFolhas!$A:$E,5,FALSE),"")</f>
        <v/>
      </c>
      <c r="U1199">
        <f t="shared" si="78"/>
        <v>1</v>
      </c>
    </row>
    <row r="1200" spans="1:21" hidden="1">
      <c r="A1200" t="str">
        <f t="shared" si="79"/>
        <v>43.1-6</v>
      </c>
      <c r="B1200">
        <f t="shared" si="80"/>
        <v>6</v>
      </c>
      <c r="C1200">
        <v>43</v>
      </c>
      <c r="D1200" t="s">
        <v>2549</v>
      </c>
      <c r="E1200" t="s">
        <v>1112</v>
      </c>
      <c r="F1200" t="s">
        <v>1163</v>
      </c>
      <c r="H1200">
        <f t="shared" si="77"/>
        <v>5400</v>
      </c>
      <c r="I1200" t="str">
        <f>IFERROR(VLOOKUP(CONCATENATE($C1200,$D1200,I$1,$E1200),AuxFolhas!$A:$E,5,FALSE),"")</f>
        <v/>
      </c>
      <c r="J1200" t="str">
        <f>IFERROR(VLOOKUP(CONCATENATE($C1200,$D1200,J$1,$E1200),AuxFolhas!$A:$E,5,FALSE),"")</f>
        <v/>
      </c>
      <c r="K1200" t="str">
        <f>IFERROR(VLOOKUP(CONCATENATE($C1200,$D1200,K$1,$E1200),AuxFolhas!$A:$E,5,FALSE),"")</f>
        <v/>
      </c>
      <c r="L1200">
        <f>IFERROR(VLOOKUP(CONCATENATE($C1200,$D1200,L$1,$E1200),AuxFolhas!$A:$E,5,FALSE),"")</f>
        <v>600</v>
      </c>
      <c r="M1200">
        <f>IFERROR(VLOOKUP(CONCATENATE($C1200,$D1200,M$1,$E1200),AuxFolhas!$A:$E,5,FALSE),"")</f>
        <v>600</v>
      </c>
      <c r="N1200">
        <f>IFERROR(VLOOKUP(CONCATENATE($C1200,$D1200,N$1,$E1200),AuxFolhas!$A:$E,5,FALSE),"")</f>
        <v>600</v>
      </c>
      <c r="O1200">
        <f>IFERROR(VLOOKUP(CONCATENATE($C1200,$D1200,O$1,$E1200),AuxFolhas!$A:$E,5,FALSE),"")</f>
        <v>600</v>
      </c>
      <c r="P1200">
        <f>IFERROR(VLOOKUP(CONCATENATE($C1200,$D1200,P$1,$E1200),AuxFolhas!$A:$E,5,FALSE),"")</f>
        <v>600</v>
      </c>
      <c r="Q1200">
        <f>IFERROR(VLOOKUP(CONCATENATE($C1200,$D1200,Q$1,$E1200),AuxFolhas!$A:$E,5,FALSE),"")</f>
        <v>600</v>
      </c>
      <c r="R1200">
        <f>IFERROR(VLOOKUP(CONCATENATE($C1200,$D1200,R$1,$E1200),AuxFolhas!$A:$E,5,FALSE),"")</f>
        <v>600</v>
      </c>
      <c r="S1200">
        <f>IFERROR(VLOOKUP(CONCATENATE($C1200,$D1200,S$1,$E1200),AuxFolhas!$A:$E,5,FALSE),"")</f>
        <v>600</v>
      </c>
      <c r="T1200">
        <f>IFERROR(VLOOKUP(CONCATENATE($C1200,$D1200,T$1,$E1200),AuxFolhas!$A:$E,5,FALSE),"")</f>
        <v>600</v>
      </c>
      <c r="U1200">
        <f t="shared" si="78"/>
        <v>1</v>
      </c>
    </row>
    <row r="1201" spans="1:21" hidden="1">
      <c r="A1201" t="str">
        <f t="shared" si="79"/>
        <v>43.1-7</v>
      </c>
      <c r="B1201">
        <f t="shared" si="80"/>
        <v>7</v>
      </c>
      <c r="C1201">
        <v>43</v>
      </c>
      <c r="D1201" t="s">
        <v>1880</v>
      </c>
      <c r="E1201" t="s">
        <v>1112</v>
      </c>
      <c r="F1201" t="s">
        <v>1163</v>
      </c>
      <c r="H1201">
        <f t="shared" si="77"/>
        <v>7200</v>
      </c>
      <c r="I1201">
        <f>IFERROR(VLOOKUP(CONCATENATE($C1201,$D1201,I$1,$E1201),AuxFolhas!$A:$E,5,FALSE),"")</f>
        <v>600</v>
      </c>
      <c r="J1201">
        <f>IFERROR(VLOOKUP(CONCATENATE($C1201,$D1201,J$1,$E1201),AuxFolhas!$A:$E,5,FALSE),"")</f>
        <v>600</v>
      </c>
      <c r="K1201">
        <f>IFERROR(VLOOKUP(CONCATENATE($C1201,$D1201,K$1,$E1201),AuxFolhas!$A:$E,5,FALSE),"")</f>
        <v>600</v>
      </c>
      <c r="L1201">
        <f>IFERROR(VLOOKUP(CONCATENATE($C1201,$D1201,L$1,$E1201),AuxFolhas!$A:$E,5,FALSE),"")</f>
        <v>600</v>
      </c>
      <c r="M1201">
        <f>IFERROR(VLOOKUP(CONCATENATE($C1201,$D1201,M$1,$E1201),AuxFolhas!$A:$E,5,FALSE),"")</f>
        <v>600</v>
      </c>
      <c r="N1201">
        <f>IFERROR(VLOOKUP(CONCATENATE($C1201,$D1201,N$1,$E1201),AuxFolhas!$A:$E,5,FALSE),"")</f>
        <v>600</v>
      </c>
      <c r="O1201">
        <f>IFERROR(VLOOKUP(CONCATENATE($C1201,$D1201,O$1,$E1201),AuxFolhas!$A:$E,5,FALSE),"")</f>
        <v>600</v>
      </c>
      <c r="P1201">
        <f>IFERROR(VLOOKUP(CONCATENATE($C1201,$D1201,P$1,$E1201),AuxFolhas!$A:$E,5,FALSE),"")</f>
        <v>600</v>
      </c>
      <c r="Q1201">
        <f>IFERROR(VLOOKUP(CONCATENATE($C1201,$D1201,Q$1,$E1201),AuxFolhas!$A:$E,5,FALSE),"")</f>
        <v>600</v>
      </c>
      <c r="R1201">
        <f>IFERROR(VLOOKUP(CONCATENATE($C1201,$D1201,R$1,$E1201),AuxFolhas!$A:$E,5,FALSE),"")</f>
        <v>600</v>
      </c>
      <c r="S1201">
        <f>IFERROR(VLOOKUP(CONCATENATE($C1201,$D1201,S$1,$E1201),AuxFolhas!$A:$E,5,FALSE),"")</f>
        <v>600</v>
      </c>
      <c r="T1201">
        <f>IFERROR(VLOOKUP(CONCATENATE($C1201,$D1201,T$1,$E1201),AuxFolhas!$A:$E,5,FALSE),"")</f>
        <v>600</v>
      </c>
      <c r="U1201">
        <f t="shared" si="78"/>
        <v>1</v>
      </c>
    </row>
    <row r="1202" spans="1:21" hidden="1">
      <c r="A1202" t="str">
        <f t="shared" si="79"/>
        <v>43.1-8</v>
      </c>
      <c r="B1202">
        <f t="shared" si="80"/>
        <v>8</v>
      </c>
      <c r="C1202">
        <v>43</v>
      </c>
      <c r="D1202" t="s">
        <v>1881</v>
      </c>
      <c r="E1202" t="s">
        <v>1112</v>
      </c>
      <c r="F1202" t="s">
        <v>1163</v>
      </c>
      <c r="H1202">
        <f t="shared" si="77"/>
        <v>7200</v>
      </c>
      <c r="I1202">
        <f>IFERROR(VLOOKUP(CONCATENATE($C1202,$D1202,I$1,$E1202),AuxFolhas!$A:$E,5,FALSE),"")</f>
        <v>600</v>
      </c>
      <c r="J1202">
        <f>IFERROR(VLOOKUP(CONCATENATE($C1202,$D1202,J$1,$E1202),AuxFolhas!$A:$E,5,FALSE),"")</f>
        <v>600</v>
      </c>
      <c r="K1202">
        <f>IFERROR(VLOOKUP(CONCATENATE($C1202,$D1202,K$1,$E1202),AuxFolhas!$A:$E,5,FALSE),"")</f>
        <v>600</v>
      </c>
      <c r="L1202">
        <f>IFERROR(VLOOKUP(CONCATENATE($C1202,$D1202,L$1,$E1202),AuxFolhas!$A:$E,5,FALSE),"")</f>
        <v>600</v>
      </c>
      <c r="M1202">
        <f>IFERROR(VLOOKUP(CONCATENATE($C1202,$D1202,M$1,$E1202),AuxFolhas!$A:$E,5,FALSE),"")</f>
        <v>600</v>
      </c>
      <c r="N1202">
        <f>IFERROR(VLOOKUP(CONCATENATE($C1202,$D1202,N$1,$E1202),AuxFolhas!$A:$E,5,FALSE),"")</f>
        <v>600</v>
      </c>
      <c r="O1202">
        <f>IFERROR(VLOOKUP(CONCATENATE($C1202,$D1202,O$1,$E1202),AuxFolhas!$A:$E,5,FALSE),"")</f>
        <v>600</v>
      </c>
      <c r="P1202">
        <f>IFERROR(VLOOKUP(CONCATENATE($C1202,$D1202,P$1,$E1202),AuxFolhas!$A:$E,5,FALSE),"")</f>
        <v>600</v>
      </c>
      <c r="Q1202">
        <f>IFERROR(VLOOKUP(CONCATENATE($C1202,$D1202,Q$1,$E1202),AuxFolhas!$A:$E,5,FALSE),"")</f>
        <v>600</v>
      </c>
      <c r="R1202">
        <f>IFERROR(VLOOKUP(CONCATENATE($C1202,$D1202,R$1,$E1202),AuxFolhas!$A:$E,5,FALSE),"")</f>
        <v>600</v>
      </c>
      <c r="S1202">
        <f>IFERROR(VLOOKUP(CONCATENATE($C1202,$D1202,S$1,$E1202),AuxFolhas!$A:$E,5,FALSE),"")</f>
        <v>600</v>
      </c>
      <c r="T1202">
        <f>IFERROR(VLOOKUP(CONCATENATE($C1202,$D1202,T$1,$E1202),AuxFolhas!$A:$E,5,FALSE),"")</f>
        <v>600</v>
      </c>
      <c r="U1202">
        <f t="shared" si="78"/>
        <v>1</v>
      </c>
    </row>
    <row r="1203" spans="1:21" hidden="1">
      <c r="A1203" t="str">
        <f t="shared" si="79"/>
        <v>43.1-9</v>
      </c>
      <c r="B1203">
        <f t="shared" si="80"/>
        <v>9</v>
      </c>
      <c r="C1203">
        <v>43</v>
      </c>
      <c r="D1203" t="s">
        <v>1882</v>
      </c>
      <c r="E1203" t="s">
        <v>1112</v>
      </c>
      <c r="F1203" t="s">
        <v>1163</v>
      </c>
      <c r="H1203">
        <f t="shared" si="77"/>
        <v>1800</v>
      </c>
      <c r="I1203">
        <f>IFERROR(VLOOKUP(CONCATENATE($C1203,$D1203,I$1,$E1203),AuxFolhas!$A:$E,5,FALSE),"")</f>
        <v>600</v>
      </c>
      <c r="J1203">
        <f>IFERROR(VLOOKUP(CONCATENATE($C1203,$D1203,J$1,$E1203),AuxFolhas!$A:$E,5,FALSE),"")</f>
        <v>600</v>
      </c>
      <c r="K1203">
        <f>IFERROR(VLOOKUP(CONCATENATE($C1203,$D1203,K$1,$E1203),AuxFolhas!$A:$E,5,FALSE),"")</f>
        <v>600</v>
      </c>
      <c r="L1203" t="str">
        <f>IFERROR(VLOOKUP(CONCATENATE($C1203,$D1203,L$1,$E1203),AuxFolhas!$A:$E,5,FALSE),"")</f>
        <v/>
      </c>
      <c r="M1203" t="str">
        <f>IFERROR(VLOOKUP(CONCATENATE($C1203,$D1203,M$1,$E1203),AuxFolhas!$A:$E,5,FALSE),"")</f>
        <v/>
      </c>
      <c r="N1203" t="str">
        <f>IFERROR(VLOOKUP(CONCATENATE($C1203,$D1203,N$1,$E1203),AuxFolhas!$A:$E,5,FALSE),"")</f>
        <v/>
      </c>
      <c r="O1203" t="str">
        <f>IFERROR(VLOOKUP(CONCATENATE($C1203,$D1203,O$1,$E1203),AuxFolhas!$A:$E,5,FALSE),"")</f>
        <v/>
      </c>
      <c r="P1203" t="str">
        <f>IFERROR(VLOOKUP(CONCATENATE($C1203,$D1203,P$1,$E1203),AuxFolhas!$A:$E,5,FALSE),"")</f>
        <v/>
      </c>
      <c r="Q1203" t="str">
        <f>IFERROR(VLOOKUP(CONCATENATE($C1203,$D1203,Q$1,$E1203),AuxFolhas!$A:$E,5,FALSE),"")</f>
        <v/>
      </c>
      <c r="R1203" t="str">
        <f>IFERROR(VLOOKUP(CONCATENATE($C1203,$D1203,R$1,$E1203),AuxFolhas!$A:$E,5,FALSE),"")</f>
        <v/>
      </c>
      <c r="S1203" t="str">
        <f>IFERROR(VLOOKUP(CONCATENATE($C1203,$D1203,S$1,$E1203),AuxFolhas!$A:$E,5,FALSE),"")</f>
        <v/>
      </c>
      <c r="T1203" t="str">
        <f>IFERROR(VLOOKUP(CONCATENATE($C1203,$D1203,T$1,$E1203),AuxFolhas!$A:$E,5,FALSE),"")</f>
        <v/>
      </c>
      <c r="U1203">
        <f t="shared" si="78"/>
        <v>1</v>
      </c>
    </row>
    <row r="1204" spans="1:21" hidden="1">
      <c r="A1204" t="str">
        <f t="shared" si="79"/>
        <v>43.1-10</v>
      </c>
      <c r="B1204">
        <f t="shared" si="80"/>
        <v>10</v>
      </c>
      <c r="C1204">
        <v>43</v>
      </c>
      <c r="D1204" t="s">
        <v>1883</v>
      </c>
      <c r="E1204" t="s">
        <v>1112</v>
      </c>
      <c r="F1204" t="s">
        <v>1163</v>
      </c>
      <c r="H1204">
        <f t="shared" si="77"/>
        <v>7200</v>
      </c>
      <c r="I1204">
        <f>IFERROR(VLOOKUP(CONCATENATE($C1204,$D1204,I$1,$E1204),AuxFolhas!$A:$E,5,FALSE),"")</f>
        <v>600</v>
      </c>
      <c r="J1204">
        <f>IFERROR(VLOOKUP(CONCATENATE($C1204,$D1204,J$1,$E1204),AuxFolhas!$A:$E,5,FALSE),"")</f>
        <v>600</v>
      </c>
      <c r="K1204">
        <f>IFERROR(VLOOKUP(CONCATENATE($C1204,$D1204,K$1,$E1204),AuxFolhas!$A:$E,5,FALSE),"")</f>
        <v>600</v>
      </c>
      <c r="L1204">
        <f>IFERROR(VLOOKUP(CONCATENATE($C1204,$D1204,L$1,$E1204),AuxFolhas!$A:$E,5,FALSE),"")</f>
        <v>600</v>
      </c>
      <c r="M1204">
        <f>IFERROR(VLOOKUP(CONCATENATE($C1204,$D1204,M$1,$E1204),AuxFolhas!$A:$E,5,FALSE),"")</f>
        <v>600</v>
      </c>
      <c r="N1204">
        <f>IFERROR(VLOOKUP(CONCATENATE($C1204,$D1204,N$1,$E1204),AuxFolhas!$A:$E,5,FALSE),"")</f>
        <v>600</v>
      </c>
      <c r="O1204">
        <f>IFERROR(VLOOKUP(CONCATENATE($C1204,$D1204,O$1,$E1204),AuxFolhas!$A:$E,5,FALSE),"")</f>
        <v>600</v>
      </c>
      <c r="P1204">
        <f>IFERROR(VLOOKUP(CONCATENATE($C1204,$D1204,P$1,$E1204),AuxFolhas!$A:$E,5,FALSE),"")</f>
        <v>600</v>
      </c>
      <c r="Q1204">
        <f>IFERROR(VLOOKUP(CONCATENATE($C1204,$D1204,Q$1,$E1204),AuxFolhas!$A:$E,5,FALSE),"")</f>
        <v>600</v>
      </c>
      <c r="R1204">
        <f>IFERROR(VLOOKUP(CONCATENATE($C1204,$D1204,R$1,$E1204),AuxFolhas!$A:$E,5,FALSE),"")</f>
        <v>600</v>
      </c>
      <c r="S1204">
        <f>IFERROR(VLOOKUP(CONCATENATE($C1204,$D1204,S$1,$E1204),AuxFolhas!$A:$E,5,FALSE),"")</f>
        <v>600</v>
      </c>
      <c r="T1204">
        <f>IFERROR(VLOOKUP(CONCATENATE($C1204,$D1204,T$1,$E1204),AuxFolhas!$A:$E,5,FALSE),"")</f>
        <v>600</v>
      </c>
      <c r="U1204">
        <f t="shared" si="78"/>
        <v>1</v>
      </c>
    </row>
    <row r="1205" spans="1:21" hidden="1">
      <c r="A1205" t="str">
        <f t="shared" si="79"/>
        <v>43.1-11</v>
      </c>
      <c r="B1205">
        <f t="shared" si="80"/>
        <v>11</v>
      </c>
      <c r="C1205">
        <v>43</v>
      </c>
      <c r="D1205" t="s">
        <v>1884</v>
      </c>
      <c r="E1205" t="s">
        <v>1112</v>
      </c>
      <c r="F1205" t="s">
        <v>1163</v>
      </c>
      <c r="H1205">
        <f t="shared" si="77"/>
        <v>2400</v>
      </c>
      <c r="I1205">
        <f>IFERROR(VLOOKUP(CONCATENATE($C1205,$D1205,I$1,$E1205),AuxFolhas!$A:$E,5,FALSE),"")</f>
        <v>600</v>
      </c>
      <c r="J1205">
        <f>IFERROR(VLOOKUP(CONCATENATE($C1205,$D1205,J$1,$E1205),AuxFolhas!$A:$E,5,FALSE),"")</f>
        <v>600</v>
      </c>
      <c r="K1205">
        <f>IFERROR(VLOOKUP(CONCATENATE($C1205,$D1205,K$1,$E1205),AuxFolhas!$A:$E,5,FALSE),"")</f>
        <v>600</v>
      </c>
      <c r="L1205">
        <f>IFERROR(VLOOKUP(CONCATENATE($C1205,$D1205,L$1,$E1205),AuxFolhas!$A:$E,5,FALSE),"")</f>
        <v>600</v>
      </c>
      <c r="M1205" t="str">
        <f>IFERROR(VLOOKUP(CONCATENATE($C1205,$D1205,M$1,$E1205),AuxFolhas!$A:$E,5,FALSE),"")</f>
        <v/>
      </c>
      <c r="N1205" t="str">
        <f>IFERROR(VLOOKUP(CONCATENATE($C1205,$D1205,N$1,$E1205),AuxFolhas!$A:$E,5,FALSE),"")</f>
        <v/>
      </c>
      <c r="O1205" t="str">
        <f>IFERROR(VLOOKUP(CONCATENATE($C1205,$D1205,O$1,$E1205),AuxFolhas!$A:$E,5,FALSE),"")</f>
        <v/>
      </c>
      <c r="P1205" t="str">
        <f>IFERROR(VLOOKUP(CONCATENATE($C1205,$D1205,P$1,$E1205),AuxFolhas!$A:$E,5,FALSE),"")</f>
        <v/>
      </c>
      <c r="Q1205" t="str">
        <f>IFERROR(VLOOKUP(CONCATENATE($C1205,$D1205,Q$1,$E1205),AuxFolhas!$A:$E,5,FALSE),"")</f>
        <v/>
      </c>
      <c r="R1205" t="str">
        <f>IFERROR(VLOOKUP(CONCATENATE($C1205,$D1205,R$1,$E1205),AuxFolhas!$A:$E,5,FALSE),"")</f>
        <v/>
      </c>
      <c r="S1205" t="str">
        <f>IFERROR(VLOOKUP(CONCATENATE($C1205,$D1205,S$1,$E1205),AuxFolhas!$A:$E,5,FALSE),"")</f>
        <v/>
      </c>
      <c r="T1205" t="str">
        <f>IFERROR(VLOOKUP(CONCATENATE($C1205,$D1205,T$1,$E1205),AuxFolhas!$A:$E,5,FALSE),"")</f>
        <v/>
      </c>
      <c r="U1205">
        <f t="shared" si="78"/>
        <v>1</v>
      </c>
    </row>
    <row r="1206" spans="1:21" hidden="1">
      <c r="A1206" t="str">
        <f t="shared" si="79"/>
        <v>43.1-12</v>
      </c>
      <c r="B1206">
        <f t="shared" si="80"/>
        <v>12</v>
      </c>
      <c r="C1206">
        <v>43</v>
      </c>
      <c r="D1206" t="s">
        <v>2550</v>
      </c>
      <c r="E1206" t="s">
        <v>1112</v>
      </c>
      <c r="F1206" t="s">
        <v>1163</v>
      </c>
      <c r="H1206">
        <f t="shared" si="77"/>
        <v>5400</v>
      </c>
      <c r="I1206" t="str">
        <f>IFERROR(VLOOKUP(CONCATENATE($C1206,$D1206,I$1,$E1206),AuxFolhas!$A:$E,5,FALSE),"")</f>
        <v/>
      </c>
      <c r="J1206" t="str">
        <f>IFERROR(VLOOKUP(CONCATENATE($C1206,$D1206,J$1,$E1206),AuxFolhas!$A:$E,5,FALSE),"")</f>
        <v/>
      </c>
      <c r="K1206" t="str">
        <f>IFERROR(VLOOKUP(CONCATENATE($C1206,$D1206,K$1,$E1206),AuxFolhas!$A:$E,5,FALSE),"")</f>
        <v/>
      </c>
      <c r="L1206">
        <f>IFERROR(VLOOKUP(CONCATENATE($C1206,$D1206,L$1,$E1206),AuxFolhas!$A:$E,5,FALSE),"")</f>
        <v>600</v>
      </c>
      <c r="M1206">
        <f>IFERROR(VLOOKUP(CONCATENATE($C1206,$D1206,M$1,$E1206),AuxFolhas!$A:$E,5,FALSE),"")</f>
        <v>600</v>
      </c>
      <c r="N1206">
        <f>IFERROR(VLOOKUP(CONCATENATE($C1206,$D1206,N$1,$E1206),AuxFolhas!$A:$E,5,FALSE),"")</f>
        <v>600</v>
      </c>
      <c r="O1206">
        <f>IFERROR(VLOOKUP(CONCATENATE($C1206,$D1206,O$1,$E1206),AuxFolhas!$A:$E,5,FALSE),"")</f>
        <v>600</v>
      </c>
      <c r="P1206">
        <f>IFERROR(VLOOKUP(CONCATENATE($C1206,$D1206,P$1,$E1206),AuxFolhas!$A:$E,5,FALSE),"")</f>
        <v>600</v>
      </c>
      <c r="Q1206">
        <f>IFERROR(VLOOKUP(CONCATENATE($C1206,$D1206,Q$1,$E1206),AuxFolhas!$A:$E,5,FALSE),"")</f>
        <v>600</v>
      </c>
      <c r="R1206">
        <f>IFERROR(VLOOKUP(CONCATENATE($C1206,$D1206,R$1,$E1206),AuxFolhas!$A:$E,5,FALSE),"")</f>
        <v>600</v>
      </c>
      <c r="S1206">
        <f>IFERROR(VLOOKUP(CONCATENATE($C1206,$D1206,S$1,$E1206),AuxFolhas!$A:$E,5,FALSE),"")</f>
        <v>600</v>
      </c>
      <c r="T1206">
        <f>IFERROR(VLOOKUP(CONCATENATE($C1206,$D1206,T$1,$E1206),AuxFolhas!$A:$E,5,FALSE),"")</f>
        <v>600</v>
      </c>
      <c r="U1206">
        <f t="shared" si="78"/>
        <v>1</v>
      </c>
    </row>
    <row r="1207" spans="1:21" hidden="1">
      <c r="A1207" t="str">
        <f t="shared" si="79"/>
        <v>43.1-13</v>
      </c>
      <c r="B1207">
        <f t="shared" si="80"/>
        <v>13</v>
      </c>
      <c r="C1207">
        <v>43</v>
      </c>
      <c r="D1207" t="s">
        <v>2551</v>
      </c>
      <c r="E1207" t="s">
        <v>1112</v>
      </c>
      <c r="F1207" t="s">
        <v>1163</v>
      </c>
      <c r="H1207">
        <f t="shared" si="77"/>
        <v>5400</v>
      </c>
      <c r="I1207" t="str">
        <f>IFERROR(VLOOKUP(CONCATENATE($C1207,$D1207,I$1,$E1207),AuxFolhas!$A:$E,5,FALSE),"")</f>
        <v/>
      </c>
      <c r="J1207" t="str">
        <f>IFERROR(VLOOKUP(CONCATENATE($C1207,$D1207,J$1,$E1207),AuxFolhas!$A:$E,5,FALSE),"")</f>
        <v/>
      </c>
      <c r="K1207" t="str">
        <f>IFERROR(VLOOKUP(CONCATENATE($C1207,$D1207,K$1,$E1207),AuxFolhas!$A:$E,5,FALSE),"")</f>
        <v/>
      </c>
      <c r="L1207">
        <f>IFERROR(VLOOKUP(CONCATENATE($C1207,$D1207,L$1,$E1207),AuxFolhas!$A:$E,5,FALSE),"")</f>
        <v>600</v>
      </c>
      <c r="M1207">
        <f>IFERROR(VLOOKUP(CONCATENATE($C1207,$D1207,M$1,$E1207),AuxFolhas!$A:$E,5,FALSE),"")</f>
        <v>600</v>
      </c>
      <c r="N1207">
        <f>IFERROR(VLOOKUP(CONCATENATE($C1207,$D1207,N$1,$E1207),AuxFolhas!$A:$E,5,FALSE),"")</f>
        <v>600</v>
      </c>
      <c r="O1207">
        <f>IFERROR(VLOOKUP(CONCATENATE($C1207,$D1207,O$1,$E1207),AuxFolhas!$A:$E,5,FALSE),"")</f>
        <v>600</v>
      </c>
      <c r="P1207">
        <f>IFERROR(VLOOKUP(CONCATENATE($C1207,$D1207,P$1,$E1207),AuxFolhas!$A:$E,5,FALSE),"")</f>
        <v>600</v>
      </c>
      <c r="Q1207">
        <f>IFERROR(VLOOKUP(CONCATENATE($C1207,$D1207,Q$1,$E1207),AuxFolhas!$A:$E,5,FALSE),"")</f>
        <v>600</v>
      </c>
      <c r="R1207">
        <f>IFERROR(VLOOKUP(CONCATENATE($C1207,$D1207,R$1,$E1207),AuxFolhas!$A:$E,5,FALSE),"")</f>
        <v>600</v>
      </c>
      <c r="S1207">
        <f>IFERROR(VLOOKUP(CONCATENATE($C1207,$D1207,S$1,$E1207),AuxFolhas!$A:$E,5,FALSE),"")</f>
        <v>600</v>
      </c>
      <c r="T1207">
        <f>IFERROR(VLOOKUP(CONCATENATE($C1207,$D1207,T$1,$E1207),AuxFolhas!$A:$E,5,FALSE),"")</f>
        <v>600</v>
      </c>
      <c r="U1207">
        <f t="shared" si="78"/>
        <v>1</v>
      </c>
    </row>
    <row r="1208" spans="1:21" hidden="1">
      <c r="A1208" t="str">
        <f t="shared" si="79"/>
        <v>43.1-14</v>
      </c>
      <c r="B1208">
        <f t="shared" si="80"/>
        <v>14</v>
      </c>
      <c r="C1208">
        <v>43</v>
      </c>
      <c r="D1208" t="s">
        <v>2552</v>
      </c>
      <c r="E1208" t="s">
        <v>1112</v>
      </c>
      <c r="F1208" t="s">
        <v>1163</v>
      </c>
      <c r="H1208">
        <f t="shared" si="77"/>
        <v>5400</v>
      </c>
      <c r="I1208" t="str">
        <f>IFERROR(VLOOKUP(CONCATENATE($C1208,$D1208,I$1,$E1208),AuxFolhas!$A:$E,5,FALSE),"")</f>
        <v/>
      </c>
      <c r="J1208" t="str">
        <f>IFERROR(VLOOKUP(CONCATENATE($C1208,$D1208,J$1,$E1208),AuxFolhas!$A:$E,5,FALSE),"")</f>
        <v/>
      </c>
      <c r="K1208" t="str">
        <f>IFERROR(VLOOKUP(CONCATENATE($C1208,$D1208,K$1,$E1208),AuxFolhas!$A:$E,5,FALSE),"")</f>
        <v/>
      </c>
      <c r="L1208">
        <f>IFERROR(VLOOKUP(CONCATENATE($C1208,$D1208,L$1,$E1208),AuxFolhas!$A:$E,5,FALSE),"")</f>
        <v>600</v>
      </c>
      <c r="M1208">
        <f>IFERROR(VLOOKUP(CONCATENATE($C1208,$D1208,M$1,$E1208),AuxFolhas!$A:$E,5,FALSE),"")</f>
        <v>600</v>
      </c>
      <c r="N1208">
        <f>IFERROR(VLOOKUP(CONCATENATE($C1208,$D1208,N$1,$E1208),AuxFolhas!$A:$E,5,FALSE),"")</f>
        <v>600</v>
      </c>
      <c r="O1208">
        <f>IFERROR(VLOOKUP(CONCATENATE($C1208,$D1208,O$1,$E1208),AuxFolhas!$A:$E,5,FALSE),"")</f>
        <v>600</v>
      </c>
      <c r="P1208">
        <f>IFERROR(VLOOKUP(CONCATENATE($C1208,$D1208,P$1,$E1208),AuxFolhas!$A:$E,5,FALSE),"")</f>
        <v>600</v>
      </c>
      <c r="Q1208">
        <f>IFERROR(VLOOKUP(CONCATENATE($C1208,$D1208,Q$1,$E1208),AuxFolhas!$A:$E,5,FALSE),"")</f>
        <v>600</v>
      </c>
      <c r="R1208">
        <f>IFERROR(VLOOKUP(CONCATENATE($C1208,$D1208,R$1,$E1208),AuxFolhas!$A:$E,5,FALSE),"")</f>
        <v>600</v>
      </c>
      <c r="S1208">
        <f>IFERROR(VLOOKUP(CONCATENATE($C1208,$D1208,S$1,$E1208),AuxFolhas!$A:$E,5,FALSE),"")</f>
        <v>600</v>
      </c>
      <c r="T1208">
        <f>IFERROR(VLOOKUP(CONCATENATE($C1208,$D1208,T$1,$E1208),AuxFolhas!$A:$E,5,FALSE),"")</f>
        <v>600</v>
      </c>
      <c r="U1208">
        <f t="shared" si="78"/>
        <v>1</v>
      </c>
    </row>
    <row r="1209" spans="1:21" hidden="1">
      <c r="A1209" t="str">
        <f t="shared" si="79"/>
        <v>43.1-15</v>
      </c>
      <c r="B1209">
        <f t="shared" si="80"/>
        <v>15</v>
      </c>
      <c r="C1209">
        <v>43</v>
      </c>
      <c r="D1209" t="s">
        <v>1885</v>
      </c>
      <c r="E1209" t="s">
        <v>1112</v>
      </c>
      <c r="F1209" t="s">
        <v>1163</v>
      </c>
      <c r="H1209">
        <f t="shared" si="77"/>
        <v>1800</v>
      </c>
      <c r="I1209">
        <f>IFERROR(VLOOKUP(CONCATENATE($C1209,$D1209,I$1,$E1209),AuxFolhas!$A:$E,5,FALSE),"")</f>
        <v>600</v>
      </c>
      <c r="J1209">
        <f>IFERROR(VLOOKUP(CONCATENATE($C1209,$D1209,J$1,$E1209),AuxFolhas!$A:$E,5,FALSE),"")</f>
        <v>600</v>
      </c>
      <c r="K1209">
        <f>IFERROR(VLOOKUP(CONCATENATE($C1209,$D1209,K$1,$E1209),AuxFolhas!$A:$E,5,FALSE),"")</f>
        <v>600</v>
      </c>
      <c r="L1209" t="str">
        <f>IFERROR(VLOOKUP(CONCATENATE($C1209,$D1209,L$1,$E1209),AuxFolhas!$A:$E,5,FALSE),"")</f>
        <v/>
      </c>
      <c r="M1209" t="str">
        <f>IFERROR(VLOOKUP(CONCATENATE($C1209,$D1209,M$1,$E1209),AuxFolhas!$A:$E,5,FALSE),"")</f>
        <v/>
      </c>
      <c r="N1209" t="str">
        <f>IFERROR(VLOOKUP(CONCATENATE($C1209,$D1209,N$1,$E1209),AuxFolhas!$A:$E,5,FALSE),"")</f>
        <v/>
      </c>
      <c r="O1209" t="str">
        <f>IFERROR(VLOOKUP(CONCATENATE($C1209,$D1209,O$1,$E1209),AuxFolhas!$A:$E,5,FALSE),"")</f>
        <v/>
      </c>
      <c r="P1209" t="str">
        <f>IFERROR(VLOOKUP(CONCATENATE($C1209,$D1209,P$1,$E1209),AuxFolhas!$A:$E,5,FALSE),"")</f>
        <v/>
      </c>
      <c r="Q1209" t="str">
        <f>IFERROR(VLOOKUP(CONCATENATE($C1209,$D1209,Q$1,$E1209),AuxFolhas!$A:$E,5,FALSE),"")</f>
        <v/>
      </c>
      <c r="R1209" t="str">
        <f>IFERROR(VLOOKUP(CONCATENATE($C1209,$D1209,R$1,$E1209),AuxFolhas!$A:$E,5,FALSE),"")</f>
        <v/>
      </c>
      <c r="S1209" t="str">
        <f>IFERROR(VLOOKUP(CONCATENATE($C1209,$D1209,S$1,$E1209),AuxFolhas!$A:$E,5,FALSE),"")</f>
        <v/>
      </c>
      <c r="T1209" t="str">
        <f>IFERROR(VLOOKUP(CONCATENATE($C1209,$D1209,T$1,$E1209),AuxFolhas!$A:$E,5,FALSE),"")</f>
        <v/>
      </c>
      <c r="U1209">
        <f t="shared" si="78"/>
        <v>1</v>
      </c>
    </row>
    <row r="1210" spans="1:21" hidden="1">
      <c r="A1210" t="str">
        <f t="shared" si="79"/>
        <v>43.1-16</v>
      </c>
      <c r="B1210">
        <f t="shared" si="80"/>
        <v>16</v>
      </c>
      <c r="C1210">
        <v>43</v>
      </c>
      <c r="D1210" t="s">
        <v>1886</v>
      </c>
      <c r="E1210" t="s">
        <v>1112</v>
      </c>
      <c r="F1210" t="s">
        <v>1163</v>
      </c>
      <c r="H1210">
        <f t="shared" si="77"/>
        <v>1800</v>
      </c>
      <c r="I1210">
        <f>IFERROR(VLOOKUP(CONCATENATE($C1210,$D1210,I$1,$E1210),AuxFolhas!$A:$E,5,FALSE),"")</f>
        <v>600</v>
      </c>
      <c r="J1210">
        <f>IFERROR(VLOOKUP(CONCATENATE($C1210,$D1210,J$1,$E1210),AuxFolhas!$A:$E,5,FALSE),"")</f>
        <v>600</v>
      </c>
      <c r="K1210">
        <f>IFERROR(VLOOKUP(CONCATENATE($C1210,$D1210,K$1,$E1210),AuxFolhas!$A:$E,5,FALSE),"")</f>
        <v>600</v>
      </c>
      <c r="L1210" t="str">
        <f>IFERROR(VLOOKUP(CONCATENATE($C1210,$D1210,L$1,$E1210),AuxFolhas!$A:$E,5,FALSE),"")</f>
        <v/>
      </c>
      <c r="M1210" t="str">
        <f>IFERROR(VLOOKUP(CONCATENATE($C1210,$D1210,M$1,$E1210),AuxFolhas!$A:$E,5,FALSE),"")</f>
        <v/>
      </c>
      <c r="N1210" t="str">
        <f>IFERROR(VLOOKUP(CONCATENATE($C1210,$D1210,N$1,$E1210),AuxFolhas!$A:$E,5,FALSE),"")</f>
        <v/>
      </c>
      <c r="O1210" t="str">
        <f>IFERROR(VLOOKUP(CONCATENATE($C1210,$D1210,O$1,$E1210),AuxFolhas!$A:$E,5,FALSE),"")</f>
        <v/>
      </c>
      <c r="P1210" t="str">
        <f>IFERROR(VLOOKUP(CONCATENATE($C1210,$D1210,P$1,$E1210),AuxFolhas!$A:$E,5,FALSE),"")</f>
        <v/>
      </c>
      <c r="Q1210" t="str">
        <f>IFERROR(VLOOKUP(CONCATENATE($C1210,$D1210,Q$1,$E1210),AuxFolhas!$A:$E,5,FALSE),"")</f>
        <v/>
      </c>
      <c r="R1210" t="str">
        <f>IFERROR(VLOOKUP(CONCATENATE($C1210,$D1210,R$1,$E1210),AuxFolhas!$A:$E,5,FALSE),"")</f>
        <v/>
      </c>
      <c r="S1210" t="str">
        <f>IFERROR(VLOOKUP(CONCATENATE($C1210,$D1210,S$1,$E1210),AuxFolhas!$A:$E,5,FALSE),"")</f>
        <v/>
      </c>
      <c r="T1210" t="str">
        <f>IFERROR(VLOOKUP(CONCATENATE($C1210,$D1210,T$1,$E1210),AuxFolhas!$A:$E,5,FALSE),"")</f>
        <v/>
      </c>
      <c r="U1210">
        <f t="shared" si="78"/>
        <v>1</v>
      </c>
    </row>
    <row r="1211" spans="1:21" hidden="1">
      <c r="A1211" t="str">
        <f t="shared" si="79"/>
        <v>43.1-17</v>
      </c>
      <c r="B1211">
        <f t="shared" si="80"/>
        <v>17</v>
      </c>
      <c r="C1211">
        <v>43</v>
      </c>
      <c r="D1211" t="s">
        <v>1887</v>
      </c>
      <c r="E1211" t="s">
        <v>1114</v>
      </c>
      <c r="F1211" t="s">
        <v>1163</v>
      </c>
      <c r="H1211">
        <f t="shared" si="77"/>
        <v>26760</v>
      </c>
      <c r="I1211">
        <f>IFERROR(VLOOKUP(CONCATENATE($C1211,$D1211,I$1,$E1211),AuxFolhas!$A:$E,5,FALSE),"")</f>
        <v>2230</v>
      </c>
      <c r="J1211">
        <f>IFERROR(VLOOKUP(CONCATENATE($C1211,$D1211,J$1,$E1211),AuxFolhas!$A:$E,5,FALSE),"")</f>
        <v>2230</v>
      </c>
      <c r="K1211">
        <f>IFERROR(VLOOKUP(CONCATENATE($C1211,$D1211,K$1,$E1211),AuxFolhas!$A:$E,5,FALSE),"")</f>
        <v>2230</v>
      </c>
      <c r="L1211">
        <f>IFERROR(VLOOKUP(CONCATENATE($C1211,$D1211,L$1,$E1211),AuxFolhas!$A:$E,5,FALSE),"")</f>
        <v>2230</v>
      </c>
      <c r="M1211">
        <f>IFERROR(VLOOKUP(CONCATENATE($C1211,$D1211,M$1,$E1211),AuxFolhas!$A:$E,5,FALSE),"")</f>
        <v>2230</v>
      </c>
      <c r="N1211">
        <f>IFERROR(VLOOKUP(CONCATENATE($C1211,$D1211,N$1,$E1211),AuxFolhas!$A:$E,5,FALSE),"")</f>
        <v>2230</v>
      </c>
      <c r="O1211">
        <f>IFERROR(VLOOKUP(CONCATENATE($C1211,$D1211,O$1,$E1211),AuxFolhas!$A:$E,5,FALSE),"")</f>
        <v>2230</v>
      </c>
      <c r="P1211">
        <f>IFERROR(VLOOKUP(CONCATENATE($C1211,$D1211,P$1,$E1211),AuxFolhas!$A:$E,5,FALSE),"")</f>
        <v>2230</v>
      </c>
      <c r="Q1211">
        <f>IFERROR(VLOOKUP(CONCATENATE($C1211,$D1211,Q$1,$E1211),AuxFolhas!$A:$E,5,FALSE),"")</f>
        <v>2230</v>
      </c>
      <c r="R1211">
        <f>IFERROR(VLOOKUP(CONCATENATE($C1211,$D1211,R$1,$E1211),AuxFolhas!$A:$E,5,FALSE),"")</f>
        <v>2230</v>
      </c>
      <c r="S1211">
        <f>IFERROR(VLOOKUP(CONCATENATE($C1211,$D1211,S$1,$E1211),AuxFolhas!$A:$E,5,FALSE),"")</f>
        <v>2230</v>
      </c>
      <c r="T1211">
        <f>IFERROR(VLOOKUP(CONCATENATE($C1211,$D1211,T$1,$E1211),AuxFolhas!$A:$E,5,FALSE),"")</f>
        <v>2230</v>
      </c>
      <c r="U1211">
        <f t="shared" si="78"/>
        <v>1</v>
      </c>
    </row>
    <row r="1212" spans="1:21" hidden="1">
      <c r="A1212" t="str">
        <f t="shared" si="79"/>
        <v>43.1-18</v>
      </c>
      <c r="B1212">
        <f t="shared" si="80"/>
        <v>18</v>
      </c>
      <c r="C1212">
        <v>43</v>
      </c>
      <c r="D1212" t="s">
        <v>1888</v>
      </c>
      <c r="E1212" t="s">
        <v>1114</v>
      </c>
      <c r="F1212" t="s">
        <v>1163</v>
      </c>
      <c r="H1212">
        <f t="shared" si="77"/>
        <v>6690</v>
      </c>
      <c r="I1212">
        <f>IFERROR(VLOOKUP(CONCATENATE($C1212,$D1212,I$1,$E1212),AuxFolhas!$A:$E,5,FALSE),"")</f>
        <v>2230</v>
      </c>
      <c r="J1212">
        <f>IFERROR(VLOOKUP(CONCATENATE($C1212,$D1212,J$1,$E1212),AuxFolhas!$A:$E,5,FALSE),"")</f>
        <v>2230</v>
      </c>
      <c r="K1212">
        <f>IFERROR(VLOOKUP(CONCATENATE($C1212,$D1212,K$1,$E1212),AuxFolhas!$A:$E,5,FALSE),"")</f>
        <v>2230</v>
      </c>
      <c r="L1212" t="str">
        <f>IFERROR(VLOOKUP(CONCATENATE($C1212,$D1212,L$1,$E1212),AuxFolhas!$A:$E,5,FALSE),"")</f>
        <v/>
      </c>
      <c r="M1212" t="str">
        <f>IFERROR(VLOOKUP(CONCATENATE($C1212,$D1212,M$1,$E1212),AuxFolhas!$A:$E,5,FALSE),"")</f>
        <v/>
      </c>
      <c r="N1212" t="str">
        <f>IFERROR(VLOOKUP(CONCATENATE($C1212,$D1212,N$1,$E1212),AuxFolhas!$A:$E,5,FALSE),"")</f>
        <v/>
      </c>
      <c r="O1212" t="str">
        <f>IFERROR(VLOOKUP(CONCATENATE($C1212,$D1212,O$1,$E1212),AuxFolhas!$A:$E,5,FALSE),"")</f>
        <v/>
      </c>
      <c r="P1212" t="str">
        <f>IFERROR(VLOOKUP(CONCATENATE($C1212,$D1212,P$1,$E1212),AuxFolhas!$A:$E,5,FALSE),"")</f>
        <v/>
      </c>
      <c r="Q1212" t="str">
        <f>IFERROR(VLOOKUP(CONCATENATE($C1212,$D1212,Q$1,$E1212),AuxFolhas!$A:$E,5,FALSE),"")</f>
        <v/>
      </c>
      <c r="R1212" t="str">
        <f>IFERROR(VLOOKUP(CONCATENATE($C1212,$D1212,R$1,$E1212),AuxFolhas!$A:$E,5,FALSE),"")</f>
        <v/>
      </c>
      <c r="S1212" t="str">
        <f>IFERROR(VLOOKUP(CONCATENATE($C1212,$D1212,S$1,$E1212),AuxFolhas!$A:$E,5,FALSE),"")</f>
        <v/>
      </c>
      <c r="T1212" t="str">
        <f>IFERROR(VLOOKUP(CONCATENATE($C1212,$D1212,T$1,$E1212),AuxFolhas!$A:$E,5,FALSE),"")</f>
        <v/>
      </c>
      <c r="U1212">
        <f t="shared" si="78"/>
        <v>1</v>
      </c>
    </row>
    <row r="1213" spans="1:21" hidden="1">
      <c r="A1213" t="str">
        <f t="shared" si="79"/>
        <v>43.1-19</v>
      </c>
      <c r="B1213">
        <f t="shared" si="80"/>
        <v>19</v>
      </c>
      <c r="C1213">
        <v>43</v>
      </c>
      <c r="D1213" t="s">
        <v>1889</v>
      </c>
      <c r="E1213" t="s">
        <v>1114</v>
      </c>
      <c r="F1213" t="s">
        <v>1163</v>
      </c>
      <c r="H1213">
        <f t="shared" si="77"/>
        <v>26760</v>
      </c>
      <c r="I1213">
        <f>IFERROR(VLOOKUP(CONCATENATE($C1213,$D1213,I$1,$E1213),AuxFolhas!$A:$E,5,FALSE),"")</f>
        <v>2230</v>
      </c>
      <c r="J1213">
        <f>IFERROR(VLOOKUP(CONCATENATE($C1213,$D1213,J$1,$E1213),AuxFolhas!$A:$E,5,FALSE),"")</f>
        <v>2230</v>
      </c>
      <c r="K1213">
        <f>IFERROR(VLOOKUP(CONCATENATE($C1213,$D1213,K$1,$E1213),AuxFolhas!$A:$E,5,FALSE),"")</f>
        <v>2230</v>
      </c>
      <c r="L1213">
        <f>IFERROR(VLOOKUP(CONCATENATE($C1213,$D1213,L$1,$E1213),AuxFolhas!$A:$E,5,FALSE),"")</f>
        <v>2230</v>
      </c>
      <c r="M1213">
        <f>IFERROR(VLOOKUP(CONCATENATE($C1213,$D1213,M$1,$E1213),AuxFolhas!$A:$E,5,FALSE),"")</f>
        <v>2230</v>
      </c>
      <c r="N1213">
        <f>IFERROR(VLOOKUP(CONCATENATE($C1213,$D1213,N$1,$E1213),AuxFolhas!$A:$E,5,FALSE),"")</f>
        <v>2230</v>
      </c>
      <c r="O1213">
        <f>IFERROR(VLOOKUP(CONCATENATE($C1213,$D1213,O$1,$E1213),AuxFolhas!$A:$E,5,FALSE),"")</f>
        <v>2230</v>
      </c>
      <c r="P1213">
        <f>IFERROR(VLOOKUP(CONCATENATE($C1213,$D1213,P$1,$E1213),AuxFolhas!$A:$E,5,FALSE),"")</f>
        <v>2230</v>
      </c>
      <c r="Q1213">
        <f>IFERROR(VLOOKUP(CONCATENATE($C1213,$D1213,Q$1,$E1213),AuxFolhas!$A:$E,5,FALSE),"")</f>
        <v>2230</v>
      </c>
      <c r="R1213">
        <f>IFERROR(VLOOKUP(CONCATENATE($C1213,$D1213,R$1,$E1213),AuxFolhas!$A:$E,5,FALSE),"")</f>
        <v>2230</v>
      </c>
      <c r="S1213">
        <f>IFERROR(VLOOKUP(CONCATENATE($C1213,$D1213,S$1,$E1213),AuxFolhas!$A:$E,5,FALSE),"")</f>
        <v>2230</v>
      </c>
      <c r="T1213">
        <f>IFERROR(VLOOKUP(CONCATENATE($C1213,$D1213,T$1,$E1213),AuxFolhas!$A:$E,5,FALSE),"")</f>
        <v>2230</v>
      </c>
      <c r="U1213">
        <f t="shared" si="78"/>
        <v>1</v>
      </c>
    </row>
    <row r="1214" spans="1:21" hidden="1">
      <c r="A1214" t="str">
        <f t="shared" si="79"/>
        <v>43.1-20</v>
      </c>
      <c r="B1214">
        <f t="shared" si="80"/>
        <v>20</v>
      </c>
      <c r="C1214">
        <v>43</v>
      </c>
      <c r="D1214" t="s">
        <v>2815</v>
      </c>
      <c r="E1214" t="s">
        <v>1114</v>
      </c>
      <c r="F1214" t="s">
        <v>1163</v>
      </c>
      <c r="H1214">
        <f t="shared" si="77"/>
        <v>11150</v>
      </c>
      <c r="I1214" t="str">
        <f>IFERROR(VLOOKUP(CONCATENATE($C1214,$D1214,I$1,$E1214),AuxFolhas!$A:$E,5,FALSE),"")</f>
        <v/>
      </c>
      <c r="J1214" t="str">
        <f>IFERROR(VLOOKUP(CONCATENATE($C1214,$D1214,J$1,$E1214),AuxFolhas!$A:$E,5,FALSE),"")</f>
        <v/>
      </c>
      <c r="K1214" t="str">
        <f>IFERROR(VLOOKUP(CONCATENATE($C1214,$D1214,K$1,$E1214),AuxFolhas!$A:$E,5,FALSE),"")</f>
        <v/>
      </c>
      <c r="L1214" t="str">
        <f>IFERROR(VLOOKUP(CONCATENATE($C1214,$D1214,L$1,$E1214),AuxFolhas!$A:$E,5,FALSE),"")</f>
        <v/>
      </c>
      <c r="M1214" t="str">
        <f>IFERROR(VLOOKUP(CONCATENATE($C1214,$D1214,M$1,$E1214),AuxFolhas!$A:$E,5,FALSE),"")</f>
        <v/>
      </c>
      <c r="N1214" t="str">
        <f>IFERROR(VLOOKUP(CONCATENATE($C1214,$D1214,N$1,$E1214),AuxFolhas!$A:$E,5,FALSE),"")</f>
        <v/>
      </c>
      <c r="O1214" t="str">
        <f>IFERROR(VLOOKUP(CONCATENATE($C1214,$D1214,O$1,$E1214),AuxFolhas!$A:$E,5,FALSE),"")</f>
        <v/>
      </c>
      <c r="P1214">
        <f>IFERROR(VLOOKUP(CONCATENATE($C1214,$D1214,P$1,$E1214),AuxFolhas!$A:$E,5,FALSE),"")</f>
        <v>2230</v>
      </c>
      <c r="Q1214">
        <f>IFERROR(VLOOKUP(CONCATENATE($C1214,$D1214,Q$1,$E1214),AuxFolhas!$A:$E,5,FALSE),"")</f>
        <v>2230</v>
      </c>
      <c r="R1214">
        <f>IFERROR(VLOOKUP(CONCATENATE($C1214,$D1214,R$1,$E1214),AuxFolhas!$A:$E,5,FALSE),"")</f>
        <v>2230</v>
      </c>
      <c r="S1214">
        <f>IFERROR(VLOOKUP(CONCATENATE($C1214,$D1214,S$1,$E1214),AuxFolhas!$A:$E,5,FALSE),"")</f>
        <v>2230</v>
      </c>
      <c r="T1214">
        <f>IFERROR(VLOOKUP(CONCATENATE($C1214,$D1214,T$1,$E1214),AuxFolhas!$A:$E,5,FALSE),"")</f>
        <v>2230</v>
      </c>
      <c r="U1214">
        <f t="shared" si="78"/>
        <v>1</v>
      </c>
    </row>
    <row r="1215" spans="1:21" hidden="1">
      <c r="A1215" t="str">
        <f t="shared" si="79"/>
        <v>43.1-21</v>
      </c>
      <c r="B1215">
        <f t="shared" si="80"/>
        <v>21</v>
      </c>
      <c r="C1215">
        <v>43</v>
      </c>
      <c r="D1215" t="s">
        <v>1890</v>
      </c>
      <c r="E1215" t="s">
        <v>1114</v>
      </c>
      <c r="F1215" t="s">
        <v>1163</v>
      </c>
      <c r="H1215">
        <f t="shared" si="77"/>
        <v>6690</v>
      </c>
      <c r="I1215">
        <f>IFERROR(VLOOKUP(CONCATENATE($C1215,$D1215,I$1,$E1215),AuxFolhas!$A:$E,5,FALSE),"")</f>
        <v>2230</v>
      </c>
      <c r="J1215">
        <f>IFERROR(VLOOKUP(CONCATENATE($C1215,$D1215,J$1,$E1215),AuxFolhas!$A:$E,5,FALSE),"")</f>
        <v>2230</v>
      </c>
      <c r="K1215">
        <f>IFERROR(VLOOKUP(CONCATENATE($C1215,$D1215,K$1,$E1215),AuxFolhas!$A:$E,5,FALSE),"")</f>
        <v>2230</v>
      </c>
      <c r="L1215" t="str">
        <f>IFERROR(VLOOKUP(CONCATENATE($C1215,$D1215,L$1,$E1215),AuxFolhas!$A:$E,5,FALSE),"")</f>
        <v/>
      </c>
      <c r="M1215" t="str">
        <f>IFERROR(VLOOKUP(CONCATENATE($C1215,$D1215,M$1,$E1215),AuxFolhas!$A:$E,5,FALSE),"")</f>
        <v/>
      </c>
      <c r="N1215" t="str">
        <f>IFERROR(VLOOKUP(CONCATENATE($C1215,$D1215,N$1,$E1215),AuxFolhas!$A:$E,5,FALSE),"")</f>
        <v/>
      </c>
      <c r="O1215" t="str">
        <f>IFERROR(VLOOKUP(CONCATENATE($C1215,$D1215,O$1,$E1215),AuxFolhas!$A:$E,5,FALSE),"")</f>
        <v/>
      </c>
      <c r="P1215" t="str">
        <f>IFERROR(VLOOKUP(CONCATENATE($C1215,$D1215,P$1,$E1215),AuxFolhas!$A:$E,5,FALSE),"")</f>
        <v/>
      </c>
      <c r="Q1215" t="str">
        <f>IFERROR(VLOOKUP(CONCATENATE($C1215,$D1215,Q$1,$E1215),AuxFolhas!$A:$E,5,FALSE),"")</f>
        <v/>
      </c>
      <c r="R1215" t="str">
        <f>IFERROR(VLOOKUP(CONCATENATE($C1215,$D1215,R$1,$E1215),AuxFolhas!$A:$E,5,FALSE),"")</f>
        <v/>
      </c>
      <c r="S1215" t="str">
        <f>IFERROR(VLOOKUP(CONCATENATE($C1215,$D1215,S$1,$E1215),AuxFolhas!$A:$E,5,FALSE),"")</f>
        <v/>
      </c>
      <c r="T1215" t="str">
        <f>IFERROR(VLOOKUP(CONCATENATE($C1215,$D1215,T$1,$E1215),AuxFolhas!$A:$E,5,FALSE),"")</f>
        <v/>
      </c>
      <c r="U1215">
        <f t="shared" si="78"/>
        <v>1</v>
      </c>
    </row>
    <row r="1216" spans="1:21" hidden="1">
      <c r="A1216" t="str">
        <f t="shared" si="79"/>
        <v>43.1-22</v>
      </c>
      <c r="B1216">
        <f t="shared" si="80"/>
        <v>22</v>
      </c>
      <c r="C1216">
        <v>43</v>
      </c>
      <c r="D1216" t="s">
        <v>2548</v>
      </c>
      <c r="E1216" t="s">
        <v>1162</v>
      </c>
      <c r="F1216" t="s">
        <v>1163</v>
      </c>
      <c r="H1216">
        <f t="shared" si="77"/>
        <v>36080</v>
      </c>
      <c r="I1216" t="str">
        <f>IFERROR(VLOOKUP(CONCATENATE($C1216,$D1216,I$1,$E1216),AuxFolhas!$A:$E,5,FALSE),"")</f>
        <v/>
      </c>
      <c r="J1216">
        <f>IFERROR(VLOOKUP(CONCATENATE($C1216,$D1216,J$1,$E1216),AuxFolhas!$A:$E,5,FALSE),"")</f>
        <v>3280</v>
      </c>
      <c r="K1216">
        <f>IFERROR(VLOOKUP(CONCATENATE($C1216,$D1216,K$1,$E1216),AuxFolhas!$A:$E,5,FALSE),"")</f>
        <v>3280</v>
      </c>
      <c r="L1216">
        <f>IFERROR(VLOOKUP(CONCATENATE($C1216,$D1216,L$1,$E1216),AuxFolhas!$A:$E,5,FALSE),"")</f>
        <v>3280</v>
      </c>
      <c r="M1216">
        <f>IFERROR(VLOOKUP(CONCATENATE($C1216,$D1216,M$1,$E1216),AuxFolhas!$A:$E,5,FALSE),"")</f>
        <v>3280</v>
      </c>
      <c r="N1216">
        <f>IFERROR(VLOOKUP(CONCATENATE($C1216,$D1216,N$1,$E1216),AuxFolhas!$A:$E,5,FALSE),"")</f>
        <v>3280</v>
      </c>
      <c r="O1216">
        <f>IFERROR(VLOOKUP(CONCATENATE($C1216,$D1216,O$1,$E1216),AuxFolhas!$A:$E,5,FALSE),"")</f>
        <v>3280</v>
      </c>
      <c r="P1216">
        <f>IFERROR(VLOOKUP(CONCATENATE($C1216,$D1216,P$1,$E1216),AuxFolhas!$A:$E,5,FALSE),"")</f>
        <v>3280</v>
      </c>
      <c r="Q1216">
        <f>IFERROR(VLOOKUP(CONCATENATE($C1216,$D1216,Q$1,$E1216),AuxFolhas!$A:$E,5,FALSE),"")</f>
        <v>3280</v>
      </c>
      <c r="R1216">
        <f>IFERROR(VLOOKUP(CONCATENATE($C1216,$D1216,R$1,$E1216),AuxFolhas!$A:$E,5,FALSE),"")</f>
        <v>3280</v>
      </c>
      <c r="S1216">
        <f>IFERROR(VLOOKUP(CONCATENATE($C1216,$D1216,S$1,$E1216),AuxFolhas!$A:$E,5,FALSE),"")</f>
        <v>3280</v>
      </c>
      <c r="T1216">
        <f>IFERROR(VLOOKUP(CONCATENATE($C1216,$D1216,T$1,$E1216),AuxFolhas!$A:$E,5,FALSE),"")</f>
        <v>3280</v>
      </c>
      <c r="U1216">
        <f t="shared" si="78"/>
        <v>1</v>
      </c>
    </row>
    <row r="1217" spans="1:21" hidden="1">
      <c r="A1217" t="str">
        <f t="shared" si="79"/>
        <v>43.1-23</v>
      </c>
      <c r="B1217">
        <f t="shared" si="80"/>
        <v>23</v>
      </c>
      <c r="C1217">
        <v>43</v>
      </c>
      <c r="D1217" t="s">
        <v>1873</v>
      </c>
      <c r="E1217" t="s">
        <v>1162</v>
      </c>
      <c r="F1217" t="s">
        <v>1163</v>
      </c>
      <c r="H1217">
        <f t="shared" ref="H1217:H1280" si="81">SUM(I1217:T1217)</f>
        <v>39360</v>
      </c>
      <c r="I1217">
        <f>IFERROR(VLOOKUP(CONCATENATE($C1217,$D1217,I$1,$E1217),AuxFolhas!$A:$E,5,FALSE),"")</f>
        <v>3280</v>
      </c>
      <c r="J1217">
        <f>IFERROR(VLOOKUP(CONCATENATE($C1217,$D1217,J$1,$E1217),AuxFolhas!$A:$E,5,FALSE),"")</f>
        <v>3280</v>
      </c>
      <c r="K1217">
        <f>IFERROR(VLOOKUP(CONCATENATE($C1217,$D1217,K$1,$E1217),AuxFolhas!$A:$E,5,FALSE),"")</f>
        <v>3280</v>
      </c>
      <c r="L1217">
        <f>IFERROR(VLOOKUP(CONCATENATE($C1217,$D1217,L$1,$E1217),AuxFolhas!$A:$E,5,FALSE),"")</f>
        <v>3280</v>
      </c>
      <c r="M1217">
        <f>IFERROR(VLOOKUP(CONCATENATE($C1217,$D1217,M$1,$E1217),AuxFolhas!$A:$E,5,FALSE),"")</f>
        <v>3280</v>
      </c>
      <c r="N1217">
        <f>IFERROR(VLOOKUP(CONCATENATE($C1217,$D1217,N$1,$E1217),AuxFolhas!$A:$E,5,FALSE),"")</f>
        <v>3280</v>
      </c>
      <c r="O1217">
        <f>IFERROR(VLOOKUP(CONCATENATE($C1217,$D1217,O$1,$E1217),AuxFolhas!$A:$E,5,FALSE),"")</f>
        <v>3280</v>
      </c>
      <c r="P1217">
        <f>IFERROR(VLOOKUP(CONCATENATE($C1217,$D1217,P$1,$E1217),AuxFolhas!$A:$E,5,FALSE),"")</f>
        <v>3280</v>
      </c>
      <c r="Q1217">
        <f>IFERROR(VLOOKUP(CONCATENATE($C1217,$D1217,Q$1,$E1217),AuxFolhas!$A:$E,5,FALSE),"")</f>
        <v>3280</v>
      </c>
      <c r="R1217">
        <f>IFERROR(VLOOKUP(CONCATENATE($C1217,$D1217,R$1,$E1217),AuxFolhas!$A:$E,5,FALSE),"")</f>
        <v>3280</v>
      </c>
      <c r="S1217">
        <f>IFERROR(VLOOKUP(CONCATENATE($C1217,$D1217,S$1,$E1217),AuxFolhas!$A:$E,5,FALSE),"")</f>
        <v>3280</v>
      </c>
      <c r="T1217">
        <f>IFERROR(VLOOKUP(CONCATENATE($C1217,$D1217,T$1,$E1217),AuxFolhas!$A:$E,5,FALSE),"")</f>
        <v>3280</v>
      </c>
      <c r="U1217">
        <f t="shared" si="78"/>
        <v>1</v>
      </c>
    </row>
    <row r="1218" spans="1:21" hidden="1">
      <c r="A1218" t="str">
        <f t="shared" si="79"/>
        <v>43.1-24</v>
      </c>
      <c r="B1218">
        <f t="shared" si="80"/>
        <v>24</v>
      </c>
      <c r="C1218">
        <v>43</v>
      </c>
      <c r="D1218" t="s">
        <v>1874</v>
      </c>
      <c r="E1218" t="s">
        <v>1162</v>
      </c>
      <c r="F1218" t="s">
        <v>1163</v>
      </c>
      <c r="H1218">
        <f t="shared" si="81"/>
        <v>39360</v>
      </c>
      <c r="I1218">
        <f>IFERROR(VLOOKUP(CONCATENATE($C1218,$D1218,I$1,$E1218),AuxFolhas!$A:$E,5,FALSE),"")</f>
        <v>3280</v>
      </c>
      <c r="J1218">
        <f>IFERROR(VLOOKUP(CONCATENATE($C1218,$D1218,J$1,$E1218),AuxFolhas!$A:$E,5,FALSE),"")</f>
        <v>3280</v>
      </c>
      <c r="K1218">
        <f>IFERROR(VLOOKUP(CONCATENATE($C1218,$D1218,K$1,$E1218),AuxFolhas!$A:$E,5,FALSE),"")</f>
        <v>3280</v>
      </c>
      <c r="L1218">
        <f>IFERROR(VLOOKUP(CONCATENATE($C1218,$D1218,L$1,$E1218),AuxFolhas!$A:$E,5,FALSE),"")</f>
        <v>3280</v>
      </c>
      <c r="M1218">
        <f>IFERROR(VLOOKUP(CONCATENATE($C1218,$D1218,M$1,$E1218),AuxFolhas!$A:$E,5,FALSE),"")</f>
        <v>3280</v>
      </c>
      <c r="N1218">
        <f>IFERROR(VLOOKUP(CONCATENATE($C1218,$D1218,N$1,$E1218),AuxFolhas!$A:$E,5,FALSE),"")</f>
        <v>3280</v>
      </c>
      <c r="O1218">
        <f>IFERROR(VLOOKUP(CONCATENATE($C1218,$D1218,O$1,$E1218),AuxFolhas!$A:$E,5,FALSE),"")</f>
        <v>3280</v>
      </c>
      <c r="P1218">
        <f>IFERROR(VLOOKUP(CONCATENATE($C1218,$D1218,P$1,$E1218),AuxFolhas!$A:$E,5,FALSE),"")</f>
        <v>3280</v>
      </c>
      <c r="Q1218">
        <f>IFERROR(VLOOKUP(CONCATENATE($C1218,$D1218,Q$1,$E1218),AuxFolhas!$A:$E,5,FALSE),"")</f>
        <v>3280</v>
      </c>
      <c r="R1218">
        <f>IFERROR(VLOOKUP(CONCATENATE($C1218,$D1218,R$1,$E1218),AuxFolhas!$A:$E,5,FALSE),"")</f>
        <v>3280</v>
      </c>
      <c r="S1218">
        <f>IFERROR(VLOOKUP(CONCATENATE($C1218,$D1218,S$1,$E1218),AuxFolhas!$A:$E,5,FALSE),"")</f>
        <v>3280</v>
      </c>
      <c r="T1218">
        <f>IFERROR(VLOOKUP(CONCATENATE($C1218,$D1218,T$1,$E1218),AuxFolhas!$A:$E,5,FALSE),"")</f>
        <v>3280</v>
      </c>
      <c r="U1218">
        <f t="shared" ref="U1218:U1281" si="82">COUNTIF($D:$D,D1218)</f>
        <v>1</v>
      </c>
    </row>
    <row r="1219" spans="1:21" hidden="1">
      <c r="A1219" t="str">
        <f t="shared" si="79"/>
        <v>43.1-25</v>
      </c>
      <c r="B1219">
        <f t="shared" si="80"/>
        <v>25</v>
      </c>
      <c r="C1219">
        <v>43</v>
      </c>
      <c r="D1219" t="s">
        <v>1891</v>
      </c>
      <c r="E1219" t="s">
        <v>1165</v>
      </c>
      <c r="F1219" t="s">
        <v>1163</v>
      </c>
      <c r="H1219">
        <f t="shared" si="81"/>
        <v>73320</v>
      </c>
      <c r="I1219">
        <f>IFERROR(VLOOKUP(CONCATENATE($C1219,$D1219,I$1,$E1219),AuxFolhas!$A:$E,5,FALSE),"")</f>
        <v>6110</v>
      </c>
      <c r="J1219">
        <f>IFERROR(VLOOKUP(CONCATENATE($C1219,$D1219,J$1,$E1219),AuxFolhas!$A:$E,5,FALSE),"")</f>
        <v>6110</v>
      </c>
      <c r="K1219">
        <f>IFERROR(VLOOKUP(CONCATENATE($C1219,$D1219,K$1,$E1219),AuxFolhas!$A:$E,5,FALSE),"")</f>
        <v>6110</v>
      </c>
      <c r="L1219">
        <f>IFERROR(VLOOKUP(CONCATENATE($C1219,$D1219,L$1,$E1219),AuxFolhas!$A:$E,5,FALSE),"")</f>
        <v>6110</v>
      </c>
      <c r="M1219">
        <f>IFERROR(VLOOKUP(CONCATENATE($C1219,$D1219,M$1,$E1219),AuxFolhas!$A:$E,5,FALSE),"")</f>
        <v>6110</v>
      </c>
      <c r="N1219">
        <f>IFERROR(VLOOKUP(CONCATENATE($C1219,$D1219,N$1,$E1219),AuxFolhas!$A:$E,5,FALSE),"")</f>
        <v>6110</v>
      </c>
      <c r="O1219">
        <f>IFERROR(VLOOKUP(CONCATENATE($C1219,$D1219,O$1,$E1219),AuxFolhas!$A:$E,5,FALSE),"")</f>
        <v>6110</v>
      </c>
      <c r="P1219">
        <f>IFERROR(VLOOKUP(CONCATENATE($C1219,$D1219,P$1,$E1219),AuxFolhas!$A:$E,5,FALSE),"")</f>
        <v>6110</v>
      </c>
      <c r="Q1219">
        <f>IFERROR(VLOOKUP(CONCATENATE($C1219,$D1219,Q$1,$E1219),AuxFolhas!$A:$E,5,FALSE),"")</f>
        <v>6110</v>
      </c>
      <c r="R1219">
        <f>IFERROR(VLOOKUP(CONCATENATE($C1219,$D1219,R$1,$E1219),AuxFolhas!$A:$E,5,FALSE),"")</f>
        <v>6110</v>
      </c>
      <c r="S1219">
        <f>IFERROR(VLOOKUP(CONCATENATE($C1219,$D1219,S$1,$E1219),AuxFolhas!$A:$E,5,FALSE),"")</f>
        <v>6110</v>
      </c>
      <c r="T1219">
        <f>IFERROR(VLOOKUP(CONCATENATE($C1219,$D1219,T$1,$E1219),AuxFolhas!$A:$E,5,FALSE),"")</f>
        <v>6110</v>
      </c>
      <c r="U1219">
        <f t="shared" si="82"/>
        <v>1</v>
      </c>
    </row>
    <row r="1220" spans="1:21" hidden="1">
      <c r="A1220" t="str">
        <f t="shared" si="79"/>
        <v>43.1-26</v>
      </c>
      <c r="B1220">
        <f t="shared" si="80"/>
        <v>26</v>
      </c>
      <c r="C1220">
        <v>43</v>
      </c>
      <c r="D1220" t="s">
        <v>1871</v>
      </c>
      <c r="E1220" t="s">
        <v>1117</v>
      </c>
      <c r="F1220" t="s">
        <v>1159</v>
      </c>
      <c r="H1220">
        <f t="shared" si="81"/>
        <v>9840</v>
      </c>
      <c r="I1220">
        <f>IFERROR(VLOOKUP(CONCATENATE($C1220,$D1220,I$1,$E1220),AuxFolhas!$A:$E,5,FALSE),"")</f>
        <v>820</v>
      </c>
      <c r="J1220">
        <f>IFERROR(VLOOKUP(CONCATENATE($C1220,$D1220,J$1,$E1220),AuxFolhas!$A:$E,5,FALSE),"")</f>
        <v>820</v>
      </c>
      <c r="K1220">
        <f>IFERROR(VLOOKUP(CONCATENATE($C1220,$D1220,K$1,$E1220),AuxFolhas!$A:$E,5,FALSE),"")</f>
        <v>820</v>
      </c>
      <c r="L1220">
        <f>IFERROR(VLOOKUP(CONCATENATE($C1220,$D1220,L$1,$E1220),AuxFolhas!$A:$E,5,FALSE),"")</f>
        <v>820</v>
      </c>
      <c r="M1220">
        <f>IFERROR(VLOOKUP(CONCATENATE($C1220,$D1220,M$1,$E1220),AuxFolhas!$A:$E,5,FALSE),"")</f>
        <v>820</v>
      </c>
      <c r="N1220">
        <f>IFERROR(VLOOKUP(CONCATENATE($C1220,$D1220,N$1,$E1220),AuxFolhas!$A:$E,5,FALSE),"")</f>
        <v>820</v>
      </c>
      <c r="O1220">
        <f>IFERROR(VLOOKUP(CONCATENATE($C1220,$D1220,O$1,$E1220),AuxFolhas!$A:$E,5,FALSE),"")</f>
        <v>820</v>
      </c>
      <c r="P1220">
        <f>IFERROR(VLOOKUP(CONCATENATE($C1220,$D1220,P$1,$E1220),AuxFolhas!$A:$E,5,FALSE),"")</f>
        <v>820</v>
      </c>
      <c r="Q1220">
        <f>IFERROR(VLOOKUP(CONCATENATE($C1220,$D1220,Q$1,$E1220),AuxFolhas!$A:$E,5,FALSE),"")</f>
        <v>820</v>
      </c>
      <c r="R1220">
        <f>IFERROR(VLOOKUP(CONCATENATE($C1220,$D1220,R$1,$E1220),AuxFolhas!$A:$E,5,FALSE),"")</f>
        <v>820</v>
      </c>
      <c r="S1220">
        <f>IFERROR(VLOOKUP(CONCATENATE($C1220,$D1220,S$1,$E1220),AuxFolhas!$A:$E,5,FALSE),"")</f>
        <v>820</v>
      </c>
      <c r="T1220">
        <f>IFERROR(VLOOKUP(CONCATENATE($C1220,$D1220,T$1,$E1220),AuxFolhas!$A:$E,5,FALSE),"")</f>
        <v>820</v>
      </c>
      <c r="U1220">
        <f t="shared" si="82"/>
        <v>1</v>
      </c>
    </row>
    <row r="1221" spans="1:21" hidden="1">
      <c r="A1221" t="str">
        <f t="shared" si="79"/>
        <v>43.1-27</v>
      </c>
      <c r="B1221">
        <f t="shared" si="80"/>
        <v>27</v>
      </c>
      <c r="C1221">
        <v>43</v>
      </c>
      <c r="D1221" t="s">
        <v>1892</v>
      </c>
      <c r="E1221" t="s">
        <v>1115</v>
      </c>
      <c r="F1221" t="s">
        <v>1159</v>
      </c>
      <c r="H1221">
        <f t="shared" si="81"/>
        <v>93000</v>
      </c>
      <c r="I1221">
        <f>IFERROR(VLOOKUP(CONCATENATE($C1221,$D1221,I$1,$E1221),AuxFolhas!$A:$E,5,FALSE),"")</f>
        <v>7750</v>
      </c>
      <c r="J1221">
        <f>IFERROR(VLOOKUP(CONCATENATE($C1221,$D1221,J$1,$E1221),AuxFolhas!$A:$E,5,FALSE),"")</f>
        <v>7750</v>
      </c>
      <c r="K1221">
        <f>IFERROR(VLOOKUP(CONCATENATE($C1221,$D1221,K$1,$E1221),AuxFolhas!$A:$E,5,FALSE),"")</f>
        <v>7750</v>
      </c>
      <c r="L1221">
        <f>IFERROR(VLOOKUP(CONCATENATE($C1221,$D1221,L$1,$E1221),AuxFolhas!$A:$E,5,FALSE),"")</f>
        <v>7750</v>
      </c>
      <c r="M1221">
        <f>IFERROR(VLOOKUP(CONCATENATE($C1221,$D1221,M$1,$E1221),AuxFolhas!$A:$E,5,FALSE),"")</f>
        <v>7750</v>
      </c>
      <c r="N1221">
        <f>IFERROR(VLOOKUP(CONCATENATE($C1221,$D1221,N$1,$E1221),AuxFolhas!$A:$E,5,FALSE),"")</f>
        <v>7750</v>
      </c>
      <c r="O1221">
        <f>IFERROR(VLOOKUP(CONCATENATE($C1221,$D1221,O$1,$E1221),AuxFolhas!$A:$E,5,FALSE),"")</f>
        <v>7750</v>
      </c>
      <c r="P1221">
        <f>IFERROR(VLOOKUP(CONCATENATE($C1221,$D1221,P$1,$E1221),AuxFolhas!$A:$E,5,FALSE),"")</f>
        <v>7750</v>
      </c>
      <c r="Q1221">
        <f>IFERROR(VLOOKUP(CONCATENATE($C1221,$D1221,Q$1,$E1221),AuxFolhas!$A:$E,5,FALSE),"")</f>
        <v>7750</v>
      </c>
      <c r="R1221">
        <f>IFERROR(VLOOKUP(CONCATENATE($C1221,$D1221,R$1,$E1221),AuxFolhas!$A:$E,5,FALSE),"")</f>
        <v>7750</v>
      </c>
      <c r="S1221">
        <f>IFERROR(VLOOKUP(CONCATENATE($C1221,$D1221,S$1,$E1221),AuxFolhas!$A:$E,5,FALSE),"")</f>
        <v>7750</v>
      </c>
      <c r="T1221">
        <f>IFERROR(VLOOKUP(CONCATENATE($C1221,$D1221,T$1,$E1221),AuxFolhas!$A:$E,5,FALSE),"")</f>
        <v>7750</v>
      </c>
      <c r="U1221">
        <f t="shared" si="82"/>
        <v>1</v>
      </c>
    </row>
    <row r="1222" spans="1:21">
      <c r="A1222" t="str">
        <f t="shared" si="79"/>
        <v>43.1-28</v>
      </c>
      <c r="B1222">
        <f t="shared" si="80"/>
        <v>28</v>
      </c>
      <c r="C1222">
        <v>43</v>
      </c>
      <c r="D1222" t="s">
        <v>1872</v>
      </c>
      <c r="E1222" t="s">
        <v>1113</v>
      </c>
      <c r="F1222" t="s">
        <v>1159</v>
      </c>
      <c r="H1222">
        <f t="shared" si="81"/>
        <v>33600</v>
      </c>
      <c r="I1222">
        <f>IFERROR(VLOOKUP(CONCATENATE($C1222,$D1222,I$1,$E1222),AuxFolhas!$A:$E,5,FALSE),"")</f>
        <v>2800</v>
      </c>
      <c r="J1222">
        <f>IFERROR(VLOOKUP(CONCATENATE($C1222,$D1222,J$1,$E1222),AuxFolhas!$A:$E,5,FALSE),"")</f>
        <v>2800</v>
      </c>
      <c r="K1222">
        <f>IFERROR(VLOOKUP(CONCATENATE($C1222,$D1222,K$1,$E1222),AuxFolhas!$A:$E,5,FALSE),"")</f>
        <v>2800</v>
      </c>
      <c r="L1222">
        <f>IFERROR(VLOOKUP(CONCATENATE($C1222,$D1222,L$1,$E1222),AuxFolhas!$A:$E,5,FALSE),"")</f>
        <v>2800</v>
      </c>
      <c r="M1222">
        <f>IFERROR(VLOOKUP(CONCATENATE($C1222,$D1222,M$1,$E1222),AuxFolhas!$A:$E,5,FALSE),"")</f>
        <v>2800</v>
      </c>
      <c r="N1222">
        <f>IFERROR(VLOOKUP(CONCATENATE($C1222,$D1222,N$1,$E1222),AuxFolhas!$A:$E,5,FALSE),"")</f>
        <v>2800</v>
      </c>
      <c r="O1222">
        <f>IFERROR(VLOOKUP(CONCATENATE($C1222,$D1222,O$1,$E1222),AuxFolhas!$A:$E,5,FALSE),"")</f>
        <v>2800</v>
      </c>
      <c r="P1222">
        <f>IFERROR(VLOOKUP(CONCATENATE($C1222,$D1222,P$1,$E1222),AuxFolhas!$A:$E,5,FALSE),"")</f>
        <v>2800</v>
      </c>
      <c r="Q1222">
        <f>IFERROR(VLOOKUP(CONCATENATE($C1222,$D1222,Q$1,$E1222),AuxFolhas!$A:$E,5,FALSE),"")</f>
        <v>2800</v>
      </c>
      <c r="R1222">
        <f>IFERROR(VLOOKUP(CONCATENATE($C1222,$D1222,R$1,$E1222),AuxFolhas!$A:$E,5,FALSE),"")</f>
        <v>2800</v>
      </c>
      <c r="S1222">
        <f>IFERROR(VLOOKUP(CONCATENATE($C1222,$D1222,S$1,$E1222),AuxFolhas!$A:$E,5,FALSE),"")</f>
        <v>2800</v>
      </c>
      <c r="T1222">
        <f>IFERROR(VLOOKUP(CONCATENATE($C1222,$D1222,T$1,$E1222),AuxFolhas!$A:$E,5,FALSE),"")</f>
        <v>2800</v>
      </c>
      <c r="U1222">
        <f t="shared" si="82"/>
        <v>1</v>
      </c>
    </row>
    <row r="1223" spans="1:21" hidden="1">
      <c r="A1223" t="str">
        <f t="shared" si="79"/>
        <v>44.1-1</v>
      </c>
      <c r="B1223">
        <f t="shared" si="80"/>
        <v>1</v>
      </c>
      <c r="C1223">
        <v>44</v>
      </c>
      <c r="D1223" t="s">
        <v>1897</v>
      </c>
      <c r="E1223" t="s">
        <v>1112</v>
      </c>
      <c r="F1223" t="s">
        <v>1163</v>
      </c>
      <c r="H1223">
        <f t="shared" si="81"/>
        <v>6600</v>
      </c>
      <c r="I1223">
        <f>IFERROR(VLOOKUP(CONCATENATE($C1223,$D1223,I$1,$E1223),AuxFolhas!$A:$E,5,FALSE),"")</f>
        <v>600</v>
      </c>
      <c r="J1223">
        <f>IFERROR(VLOOKUP(CONCATENATE($C1223,$D1223,J$1,$E1223),AuxFolhas!$A:$E,5,FALSE),"")</f>
        <v>600</v>
      </c>
      <c r="K1223">
        <f>IFERROR(VLOOKUP(CONCATENATE($C1223,$D1223,K$1,$E1223),AuxFolhas!$A:$E,5,FALSE),"")</f>
        <v>600</v>
      </c>
      <c r="L1223">
        <f>IFERROR(VLOOKUP(CONCATENATE($C1223,$D1223,L$1,$E1223),AuxFolhas!$A:$E,5,FALSE),"")</f>
        <v>600</v>
      </c>
      <c r="M1223">
        <f>IFERROR(VLOOKUP(CONCATENATE($C1223,$D1223,M$1,$E1223),AuxFolhas!$A:$E,5,FALSE),"")</f>
        <v>600</v>
      </c>
      <c r="N1223">
        <f>IFERROR(VLOOKUP(CONCATENATE($C1223,$D1223,N$1,$E1223),AuxFolhas!$A:$E,5,FALSE),"")</f>
        <v>600</v>
      </c>
      <c r="O1223">
        <f>IFERROR(VLOOKUP(CONCATENATE($C1223,$D1223,O$1,$E1223),AuxFolhas!$A:$E,5,FALSE),"")</f>
        <v>600</v>
      </c>
      <c r="P1223">
        <f>IFERROR(VLOOKUP(CONCATENATE($C1223,$D1223,P$1,$E1223),AuxFolhas!$A:$E,5,FALSE),"")</f>
        <v>600</v>
      </c>
      <c r="Q1223">
        <f>IFERROR(VLOOKUP(CONCATENATE($C1223,$D1223,Q$1,$E1223),AuxFolhas!$A:$E,5,FALSE),"")</f>
        <v>600</v>
      </c>
      <c r="R1223">
        <f>IFERROR(VLOOKUP(CONCATENATE($C1223,$D1223,R$1,$E1223),AuxFolhas!$A:$E,5,FALSE),"")</f>
        <v>600</v>
      </c>
      <c r="S1223">
        <f>IFERROR(VLOOKUP(CONCATENATE($C1223,$D1223,S$1,$E1223),AuxFolhas!$A:$E,5,FALSE),"")</f>
        <v>600</v>
      </c>
      <c r="T1223" t="str">
        <f>IFERROR(VLOOKUP(CONCATENATE($C1223,$D1223,T$1,$E1223),AuxFolhas!$A:$E,5,FALSE),"")</f>
        <v/>
      </c>
      <c r="U1223">
        <f t="shared" si="82"/>
        <v>1</v>
      </c>
    </row>
    <row r="1224" spans="1:21" hidden="1">
      <c r="A1224" t="str">
        <f t="shared" si="79"/>
        <v>44.1-2</v>
      </c>
      <c r="B1224">
        <f t="shared" si="80"/>
        <v>2</v>
      </c>
      <c r="C1224">
        <v>44</v>
      </c>
      <c r="D1224" t="s">
        <v>2554</v>
      </c>
      <c r="E1224" t="s">
        <v>1112</v>
      </c>
      <c r="F1224" t="s">
        <v>1163</v>
      </c>
      <c r="H1224">
        <f t="shared" si="81"/>
        <v>5400</v>
      </c>
      <c r="I1224" t="str">
        <f>IFERROR(VLOOKUP(CONCATENATE($C1224,$D1224,I$1,$E1224),AuxFolhas!$A:$E,5,FALSE),"")</f>
        <v/>
      </c>
      <c r="J1224" t="str">
        <f>IFERROR(VLOOKUP(CONCATENATE($C1224,$D1224,J$1,$E1224),AuxFolhas!$A:$E,5,FALSE),"")</f>
        <v/>
      </c>
      <c r="K1224" t="str">
        <f>IFERROR(VLOOKUP(CONCATENATE($C1224,$D1224,K$1,$E1224),AuxFolhas!$A:$E,5,FALSE),"")</f>
        <v/>
      </c>
      <c r="L1224">
        <f>IFERROR(VLOOKUP(CONCATENATE($C1224,$D1224,L$1,$E1224),AuxFolhas!$A:$E,5,FALSE),"")</f>
        <v>600</v>
      </c>
      <c r="M1224">
        <f>IFERROR(VLOOKUP(CONCATENATE($C1224,$D1224,M$1,$E1224),AuxFolhas!$A:$E,5,FALSE),"")</f>
        <v>600</v>
      </c>
      <c r="N1224">
        <f>IFERROR(VLOOKUP(CONCATENATE($C1224,$D1224,N$1,$E1224),AuxFolhas!$A:$E,5,FALSE),"")</f>
        <v>600</v>
      </c>
      <c r="O1224">
        <f>IFERROR(VLOOKUP(CONCATENATE($C1224,$D1224,O$1,$E1224),AuxFolhas!$A:$E,5,FALSE),"")</f>
        <v>600</v>
      </c>
      <c r="P1224">
        <f>IFERROR(VLOOKUP(CONCATENATE($C1224,$D1224,P$1,$E1224),AuxFolhas!$A:$E,5,FALSE),"")</f>
        <v>600</v>
      </c>
      <c r="Q1224">
        <f>IFERROR(VLOOKUP(CONCATENATE($C1224,$D1224,Q$1,$E1224),AuxFolhas!$A:$E,5,FALSE),"")</f>
        <v>600</v>
      </c>
      <c r="R1224">
        <f>IFERROR(VLOOKUP(CONCATENATE($C1224,$D1224,R$1,$E1224),AuxFolhas!$A:$E,5,FALSE),"")</f>
        <v>600</v>
      </c>
      <c r="S1224">
        <f>IFERROR(VLOOKUP(CONCATENATE($C1224,$D1224,S$1,$E1224),AuxFolhas!$A:$E,5,FALSE),"")</f>
        <v>600</v>
      </c>
      <c r="T1224">
        <f>IFERROR(VLOOKUP(CONCATENATE($C1224,$D1224,T$1,$E1224),AuxFolhas!$A:$E,5,FALSE),"")</f>
        <v>600</v>
      </c>
      <c r="U1224">
        <f t="shared" si="82"/>
        <v>1</v>
      </c>
    </row>
    <row r="1225" spans="1:21" hidden="1">
      <c r="A1225" t="str">
        <f t="shared" si="79"/>
        <v>44.1-3</v>
      </c>
      <c r="B1225">
        <f t="shared" si="80"/>
        <v>3</v>
      </c>
      <c r="C1225">
        <v>44</v>
      </c>
      <c r="D1225" t="s">
        <v>2555</v>
      </c>
      <c r="E1225" t="s">
        <v>1112</v>
      </c>
      <c r="F1225" t="s">
        <v>1163</v>
      </c>
      <c r="H1225">
        <f t="shared" si="81"/>
        <v>4800</v>
      </c>
      <c r="I1225" t="str">
        <f>IFERROR(VLOOKUP(CONCATENATE($C1225,$D1225,I$1,$E1225),AuxFolhas!$A:$E,5,FALSE),"")</f>
        <v/>
      </c>
      <c r="J1225" t="str">
        <f>IFERROR(VLOOKUP(CONCATENATE($C1225,$D1225,J$1,$E1225),AuxFolhas!$A:$E,5,FALSE),"")</f>
        <v/>
      </c>
      <c r="K1225" t="str">
        <f>IFERROR(VLOOKUP(CONCATENATE($C1225,$D1225,K$1,$E1225),AuxFolhas!$A:$E,5,FALSE),"")</f>
        <v/>
      </c>
      <c r="L1225">
        <f>IFERROR(VLOOKUP(CONCATENATE($C1225,$D1225,L$1,$E1225),AuxFolhas!$A:$E,5,FALSE),"")</f>
        <v>600</v>
      </c>
      <c r="M1225">
        <f>IFERROR(VLOOKUP(CONCATENATE($C1225,$D1225,M$1,$E1225),AuxFolhas!$A:$E,5,FALSE),"")</f>
        <v>600</v>
      </c>
      <c r="N1225">
        <f>IFERROR(VLOOKUP(CONCATENATE($C1225,$D1225,N$1,$E1225),AuxFolhas!$A:$E,5,FALSE),"")</f>
        <v>600</v>
      </c>
      <c r="O1225">
        <f>IFERROR(VLOOKUP(CONCATENATE($C1225,$D1225,O$1,$E1225),AuxFolhas!$A:$E,5,FALSE),"")</f>
        <v>600</v>
      </c>
      <c r="P1225">
        <f>IFERROR(VLOOKUP(CONCATENATE($C1225,$D1225,P$1,$E1225),AuxFolhas!$A:$E,5,FALSE),"")</f>
        <v>600</v>
      </c>
      <c r="Q1225">
        <f>IFERROR(VLOOKUP(CONCATENATE($C1225,$D1225,Q$1,$E1225),AuxFolhas!$A:$E,5,FALSE),"")</f>
        <v>600</v>
      </c>
      <c r="R1225">
        <f>IFERROR(VLOOKUP(CONCATENATE($C1225,$D1225,R$1,$E1225),AuxFolhas!$A:$E,5,FALSE),"")</f>
        <v>600</v>
      </c>
      <c r="S1225">
        <f>IFERROR(VLOOKUP(CONCATENATE($C1225,$D1225,S$1,$E1225),AuxFolhas!$A:$E,5,FALSE),"")</f>
        <v>600</v>
      </c>
      <c r="T1225" t="str">
        <f>IFERROR(VLOOKUP(CONCATENATE($C1225,$D1225,T$1,$E1225),AuxFolhas!$A:$E,5,FALSE),"")</f>
        <v/>
      </c>
      <c r="U1225">
        <f t="shared" si="82"/>
        <v>1</v>
      </c>
    </row>
    <row r="1226" spans="1:21" hidden="1">
      <c r="A1226" t="str">
        <f t="shared" si="79"/>
        <v>44.1-4</v>
      </c>
      <c r="B1226">
        <f t="shared" si="80"/>
        <v>4</v>
      </c>
      <c r="C1226">
        <v>44</v>
      </c>
      <c r="D1226" t="s">
        <v>1898</v>
      </c>
      <c r="E1226" t="s">
        <v>1112</v>
      </c>
      <c r="F1226" t="s">
        <v>1163</v>
      </c>
      <c r="H1226">
        <f t="shared" si="81"/>
        <v>7200</v>
      </c>
      <c r="I1226">
        <f>IFERROR(VLOOKUP(CONCATENATE($C1226,$D1226,I$1,$E1226),AuxFolhas!$A:$E,5,FALSE),"")</f>
        <v>600</v>
      </c>
      <c r="J1226">
        <f>IFERROR(VLOOKUP(CONCATENATE($C1226,$D1226,J$1,$E1226),AuxFolhas!$A:$E,5,FALSE),"")</f>
        <v>600</v>
      </c>
      <c r="K1226">
        <f>IFERROR(VLOOKUP(CONCATENATE($C1226,$D1226,K$1,$E1226),AuxFolhas!$A:$E,5,FALSE),"")</f>
        <v>600</v>
      </c>
      <c r="L1226">
        <f>IFERROR(VLOOKUP(CONCATENATE($C1226,$D1226,L$1,$E1226),AuxFolhas!$A:$E,5,FALSE),"")</f>
        <v>600</v>
      </c>
      <c r="M1226">
        <f>IFERROR(VLOOKUP(CONCATENATE($C1226,$D1226,M$1,$E1226),AuxFolhas!$A:$E,5,FALSE),"")</f>
        <v>600</v>
      </c>
      <c r="N1226">
        <f>IFERROR(VLOOKUP(CONCATENATE($C1226,$D1226,N$1,$E1226),AuxFolhas!$A:$E,5,FALSE),"")</f>
        <v>600</v>
      </c>
      <c r="O1226">
        <f>IFERROR(VLOOKUP(CONCATENATE($C1226,$D1226,O$1,$E1226),AuxFolhas!$A:$E,5,FALSE),"")</f>
        <v>600</v>
      </c>
      <c r="P1226">
        <f>IFERROR(VLOOKUP(CONCATENATE($C1226,$D1226,P$1,$E1226),AuxFolhas!$A:$E,5,FALSE),"")</f>
        <v>600</v>
      </c>
      <c r="Q1226">
        <f>IFERROR(VLOOKUP(CONCATENATE($C1226,$D1226,Q$1,$E1226),AuxFolhas!$A:$E,5,FALSE),"")</f>
        <v>600</v>
      </c>
      <c r="R1226">
        <f>IFERROR(VLOOKUP(CONCATENATE($C1226,$D1226,R$1,$E1226),AuxFolhas!$A:$E,5,FALSE),"")</f>
        <v>600</v>
      </c>
      <c r="S1226">
        <f>IFERROR(VLOOKUP(CONCATENATE($C1226,$D1226,S$1,$E1226),AuxFolhas!$A:$E,5,FALSE),"")</f>
        <v>600</v>
      </c>
      <c r="T1226">
        <f>IFERROR(VLOOKUP(CONCATENATE($C1226,$D1226,T$1,$E1226),AuxFolhas!$A:$E,5,FALSE),"")</f>
        <v>600</v>
      </c>
      <c r="U1226">
        <f t="shared" si="82"/>
        <v>1</v>
      </c>
    </row>
    <row r="1227" spans="1:21" hidden="1">
      <c r="A1227" t="str">
        <f t="shared" si="79"/>
        <v>44.1-5</v>
      </c>
      <c r="B1227">
        <f t="shared" si="80"/>
        <v>5</v>
      </c>
      <c r="C1227">
        <v>44</v>
      </c>
      <c r="D1227" t="s">
        <v>1899</v>
      </c>
      <c r="E1227" t="s">
        <v>1112</v>
      </c>
      <c r="F1227" t="s">
        <v>1163</v>
      </c>
      <c r="H1227">
        <f t="shared" si="81"/>
        <v>7200</v>
      </c>
      <c r="I1227">
        <f>IFERROR(VLOOKUP(CONCATENATE($C1227,$D1227,I$1,$E1227),AuxFolhas!$A:$E,5,FALSE),"")</f>
        <v>600</v>
      </c>
      <c r="J1227">
        <f>IFERROR(VLOOKUP(CONCATENATE($C1227,$D1227,J$1,$E1227),AuxFolhas!$A:$E,5,FALSE),"")</f>
        <v>600</v>
      </c>
      <c r="K1227">
        <f>IFERROR(VLOOKUP(CONCATENATE($C1227,$D1227,K$1,$E1227),AuxFolhas!$A:$E,5,FALSE),"")</f>
        <v>600</v>
      </c>
      <c r="L1227">
        <f>IFERROR(VLOOKUP(CONCATENATE($C1227,$D1227,L$1,$E1227),AuxFolhas!$A:$E,5,FALSE),"")</f>
        <v>600</v>
      </c>
      <c r="M1227">
        <f>IFERROR(VLOOKUP(CONCATENATE($C1227,$D1227,M$1,$E1227),AuxFolhas!$A:$E,5,FALSE),"")</f>
        <v>600</v>
      </c>
      <c r="N1227">
        <f>IFERROR(VLOOKUP(CONCATENATE($C1227,$D1227,N$1,$E1227),AuxFolhas!$A:$E,5,FALSE),"")</f>
        <v>600</v>
      </c>
      <c r="O1227">
        <f>IFERROR(VLOOKUP(CONCATENATE($C1227,$D1227,O$1,$E1227),AuxFolhas!$A:$E,5,FALSE),"")</f>
        <v>600</v>
      </c>
      <c r="P1227">
        <f>IFERROR(VLOOKUP(CONCATENATE($C1227,$D1227,P$1,$E1227),AuxFolhas!$A:$E,5,FALSE),"")</f>
        <v>600</v>
      </c>
      <c r="Q1227">
        <f>IFERROR(VLOOKUP(CONCATENATE($C1227,$D1227,Q$1,$E1227),AuxFolhas!$A:$E,5,FALSE),"")</f>
        <v>600</v>
      </c>
      <c r="R1227">
        <f>IFERROR(VLOOKUP(CONCATENATE($C1227,$D1227,R$1,$E1227),AuxFolhas!$A:$E,5,FALSE),"")</f>
        <v>600</v>
      </c>
      <c r="S1227">
        <f>IFERROR(VLOOKUP(CONCATENATE($C1227,$D1227,S$1,$E1227),AuxFolhas!$A:$E,5,FALSE),"")</f>
        <v>600</v>
      </c>
      <c r="T1227">
        <f>IFERROR(VLOOKUP(CONCATENATE($C1227,$D1227,T$1,$E1227),AuxFolhas!$A:$E,5,FALSE),"")</f>
        <v>600</v>
      </c>
      <c r="U1227">
        <f t="shared" si="82"/>
        <v>1</v>
      </c>
    </row>
    <row r="1228" spans="1:21" hidden="1">
      <c r="A1228" t="str">
        <f t="shared" si="79"/>
        <v>44.1-6</v>
      </c>
      <c r="B1228">
        <f t="shared" si="80"/>
        <v>6</v>
      </c>
      <c r="C1228">
        <v>44</v>
      </c>
      <c r="D1228" t="s">
        <v>1900</v>
      </c>
      <c r="E1228" t="s">
        <v>1112</v>
      </c>
      <c r="F1228" t="s">
        <v>1163</v>
      </c>
      <c r="H1228">
        <f t="shared" si="81"/>
        <v>6600</v>
      </c>
      <c r="I1228">
        <f>IFERROR(VLOOKUP(CONCATENATE($C1228,$D1228,I$1,$E1228),AuxFolhas!$A:$E,5,FALSE),"")</f>
        <v>600</v>
      </c>
      <c r="J1228">
        <f>IFERROR(VLOOKUP(CONCATENATE($C1228,$D1228,J$1,$E1228),AuxFolhas!$A:$E,5,FALSE),"")</f>
        <v>600</v>
      </c>
      <c r="K1228">
        <f>IFERROR(VLOOKUP(CONCATENATE($C1228,$D1228,K$1,$E1228),AuxFolhas!$A:$E,5,FALSE),"")</f>
        <v>600</v>
      </c>
      <c r="L1228">
        <f>IFERROR(VLOOKUP(CONCATENATE($C1228,$D1228,L$1,$E1228),AuxFolhas!$A:$E,5,FALSE),"")</f>
        <v>600</v>
      </c>
      <c r="M1228">
        <f>IFERROR(VLOOKUP(CONCATENATE($C1228,$D1228,M$1,$E1228),AuxFolhas!$A:$E,5,FALSE),"")</f>
        <v>600</v>
      </c>
      <c r="N1228">
        <f>IFERROR(VLOOKUP(CONCATENATE($C1228,$D1228,N$1,$E1228),AuxFolhas!$A:$E,5,FALSE),"")</f>
        <v>600</v>
      </c>
      <c r="O1228">
        <f>IFERROR(VLOOKUP(CONCATENATE($C1228,$D1228,O$1,$E1228),AuxFolhas!$A:$E,5,FALSE),"")</f>
        <v>600</v>
      </c>
      <c r="P1228">
        <f>IFERROR(VLOOKUP(CONCATENATE($C1228,$D1228,P$1,$E1228),AuxFolhas!$A:$E,5,FALSE),"")</f>
        <v>600</v>
      </c>
      <c r="Q1228">
        <f>IFERROR(VLOOKUP(CONCATENATE($C1228,$D1228,Q$1,$E1228),AuxFolhas!$A:$E,5,FALSE),"")</f>
        <v>600</v>
      </c>
      <c r="R1228">
        <f>IFERROR(VLOOKUP(CONCATENATE($C1228,$D1228,R$1,$E1228),AuxFolhas!$A:$E,5,FALSE),"")</f>
        <v>600</v>
      </c>
      <c r="S1228">
        <f>IFERROR(VLOOKUP(CONCATENATE($C1228,$D1228,S$1,$E1228),AuxFolhas!$A:$E,5,FALSE),"")</f>
        <v>600</v>
      </c>
      <c r="T1228" t="str">
        <f>IFERROR(VLOOKUP(CONCATENATE($C1228,$D1228,T$1,$E1228),AuxFolhas!$A:$E,5,FALSE),"")</f>
        <v/>
      </c>
      <c r="U1228">
        <f t="shared" si="82"/>
        <v>1</v>
      </c>
    </row>
    <row r="1229" spans="1:21" hidden="1">
      <c r="A1229" t="str">
        <f t="shared" si="79"/>
        <v>44.1-7</v>
      </c>
      <c r="B1229">
        <f t="shared" si="80"/>
        <v>7</v>
      </c>
      <c r="C1229">
        <v>44</v>
      </c>
      <c r="D1229" t="s">
        <v>2556</v>
      </c>
      <c r="E1229" t="s">
        <v>1112</v>
      </c>
      <c r="F1229" t="s">
        <v>1163</v>
      </c>
      <c r="H1229">
        <f t="shared" si="81"/>
        <v>5400</v>
      </c>
      <c r="I1229" t="str">
        <f>IFERROR(VLOOKUP(CONCATENATE($C1229,$D1229,I$1,$E1229),AuxFolhas!$A:$E,5,FALSE),"")</f>
        <v/>
      </c>
      <c r="J1229" t="str">
        <f>IFERROR(VLOOKUP(CONCATENATE($C1229,$D1229,J$1,$E1229),AuxFolhas!$A:$E,5,FALSE),"")</f>
        <v/>
      </c>
      <c r="K1229" t="str">
        <f>IFERROR(VLOOKUP(CONCATENATE($C1229,$D1229,K$1,$E1229),AuxFolhas!$A:$E,5,FALSE),"")</f>
        <v/>
      </c>
      <c r="L1229">
        <f>IFERROR(VLOOKUP(CONCATENATE($C1229,$D1229,L$1,$E1229),AuxFolhas!$A:$E,5,FALSE),"")</f>
        <v>600</v>
      </c>
      <c r="M1229">
        <f>IFERROR(VLOOKUP(CONCATENATE($C1229,$D1229,M$1,$E1229),AuxFolhas!$A:$E,5,FALSE),"")</f>
        <v>600</v>
      </c>
      <c r="N1229">
        <f>IFERROR(VLOOKUP(CONCATENATE($C1229,$D1229,N$1,$E1229),AuxFolhas!$A:$E,5,FALSE),"")</f>
        <v>600</v>
      </c>
      <c r="O1229">
        <f>IFERROR(VLOOKUP(CONCATENATE($C1229,$D1229,O$1,$E1229),AuxFolhas!$A:$E,5,FALSE),"")</f>
        <v>600</v>
      </c>
      <c r="P1229">
        <f>IFERROR(VLOOKUP(CONCATENATE($C1229,$D1229,P$1,$E1229),AuxFolhas!$A:$E,5,FALSE),"")</f>
        <v>600</v>
      </c>
      <c r="Q1229">
        <f>IFERROR(VLOOKUP(CONCATENATE($C1229,$D1229,Q$1,$E1229),AuxFolhas!$A:$E,5,FALSE),"")</f>
        <v>600</v>
      </c>
      <c r="R1229">
        <f>IFERROR(VLOOKUP(CONCATENATE($C1229,$D1229,R$1,$E1229),AuxFolhas!$A:$E,5,FALSE),"")</f>
        <v>600</v>
      </c>
      <c r="S1229">
        <f>IFERROR(VLOOKUP(CONCATENATE($C1229,$D1229,S$1,$E1229),AuxFolhas!$A:$E,5,FALSE),"")</f>
        <v>600</v>
      </c>
      <c r="T1229">
        <f>IFERROR(VLOOKUP(CONCATENATE($C1229,$D1229,T$1,$E1229),AuxFolhas!$A:$E,5,FALSE),"")</f>
        <v>600</v>
      </c>
      <c r="U1229">
        <f t="shared" si="82"/>
        <v>1</v>
      </c>
    </row>
    <row r="1230" spans="1:21" hidden="1">
      <c r="A1230" t="str">
        <f t="shared" si="79"/>
        <v>44.1-8</v>
      </c>
      <c r="B1230">
        <f t="shared" si="80"/>
        <v>8</v>
      </c>
      <c r="C1230">
        <v>44</v>
      </c>
      <c r="D1230" t="s">
        <v>1901</v>
      </c>
      <c r="E1230" t="s">
        <v>1112</v>
      </c>
      <c r="F1230" t="s">
        <v>1163</v>
      </c>
      <c r="H1230">
        <f t="shared" si="81"/>
        <v>6600</v>
      </c>
      <c r="I1230">
        <f>IFERROR(VLOOKUP(CONCATENATE($C1230,$D1230,I$1,$E1230),AuxFolhas!$A:$E,5,FALSE),"")</f>
        <v>600</v>
      </c>
      <c r="J1230">
        <f>IFERROR(VLOOKUP(CONCATENATE($C1230,$D1230,J$1,$E1230),AuxFolhas!$A:$E,5,FALSE),"")</f>
        <v>600</v>
      </c>
      <c r="K1230">
        <f>IFERROR(VLOOKUP(CONCATENATE($C1230,$D1230,K$1,$E1230),AuxFolhas!$A:$E,5,FALSE),"")</f>
        <v>600</v>
      </c>
      <c r="L1230">
        <f>IFERROR(VLOOKUP(CONCATENATE($C1230,$D1230,L$1,$E1230),AuxFolhas!$A:$E,5,FALSE),"")</f>
        <v>600</v>
      </c>
      <c r="M1230">
        <f>IFERROR(VLOOKUP(CONCATENATE($C1230,$D1230,M$1,$E1230),AuxFolhas!$A:$E,5,FALSE),"")</f>
        <v>600</v>
      </c>
      <c r="N1230">
        <f>IFERROR(VLOOKUP(CONCATENATE($C1230,$D1230,N$1,$E1230),AuxFolhas!$A:$E,5,FALSE),"")</f>
        <v>600</v>
      </c>
      <c r="O1230">
        <f>IFERROR(VLOOKUP(CONCATENATE($C1230,$D1230,O$1,$E1230),AuxFolhas!$A:$E,5,FALSE),"")</f>
        <v>600</v>
      </c>
      <c r="P1230">
        <f>IFERROR(VLOOKUP(CONCATENATE($C1230,$D1230,P$1,$E1230),AuxFolhas!$A:$E,5,FALSE),"")</f>
        <v>600</v>
      </c>
      <c r="Q1230">
        <f>IFERROR(VLOOKUP(CONCATENATE($C1230,$D1230,Q$1,$E1230),AuxFolhas!$A:$E,5,FALSE),"")</f>
        <v>600</v>
      </c>
      <c r="R1230">
        <f>IFERROR(VLOOKUP(CONCATENATE($C1230,$D1230,R$1,$E1230),AuxFolhas!$A:$E,5,FALSE),"")</f>
        <v>600</v>
      </c>
      <c r="S1230">
        <f>IFERROR(VLOOKUP(CONCATENATE($C1230,$D1230,S$1,$E1230),AuxFolhas!$A:$E,5,FALSE),"")</f>
        <v>600</v>
      </c>
      <c r="T1230" t="str">
        <f>IFERROR(VLOOKUP(CONCATENATE($C1230,$D1230,T$1,$E1230),AuxFolhas!$A:$E,5,FALSE),"")</f>
        <v/>
      </c>
      <c r="U1230">
        <f t="shared" si="82"/>
        <v>1</v>
      </c>
    </row>
    <row r="1231" spans="1:21" hidden="1">
      <c r="A1231" t="str">
        <f t="shared" si="79"/>
        <v>44.1-9</v>
      </c>
      <c r="B1231">
        <f t="shared" si="80"/>
        <v>9</v>
      </c>
      <c r="C1231">
        <v>44</v>
      </c>
      <c r="D1231" t="s">
        <v>2557</v>
      </c>
      <c r="E1231" t="s">
        <v>1112</v>
      </c>
      <c r="F1231" t="s">
        <v>1163</v>
      </c>
      <c r="H1231">
        <f t="shared" si="81"/>
        <v>5400</v>
      </c>
      <c r="I1231" t="str">
        <f>IFERROR(VLOOKUP(CONCATENATE($C1231,$D1231,I$1,$E1231),AuxFolhas!$A:$E,5,FALSE),"")</f>
        <v/>
      </c>
      <c r="J1231" t="str">
        <f>IFERROR(VLOOKUP(CONCATENATE($C1231,$D1231,J$1,$E1231),AuxFolhas!$A:$E,5,FALSE),"")</f>
        <v/>
      </c>
      <c r="K1231" t="str">
        <f>IFERROR(VLOOKUP(CONCATENATE($C1231,$D1231,K$1,$E1231),AuxFolhas!$A:$E,5,FALSE),"")</f>
        <v/>
      </c>
      <c r="L1231">
        <f>IFERROR(VLOOKUP(CONCATENATE($C1231,$D1231,L$1,$E1231),AuxFolhas!$A:$E,5,FALSE),"")</f>
        <v>600</v>
      </c>
      <c r="M1231">
        <f>IFERROR(VLOOKUP(CONCATENATE($C1231,$D1231,M$1,$E1231),AuxFolhas!$A:$E,5,FALSE),"")</f>
        <v>600</v>
      </c>
      <c r="N1231">
        <f>IFERROR(VLOOKUP(CONCATENATE($C1231,$D1231,N$1,$E1231),AuxFolhas!$A:$E,5,FALSE),"")</f>
        <v>600</v>
      </c>
      <c r="O1231">
        <f>IFERROR(VLOOKUP(CONCATENATE($C1231,$D1231,O$1,$E1231),AuxFolhas!$A:$E,5,FALSE),"")</f>
        <v>600</v>
      </c>
      <c r="P1231">
        <f>IFERROR(VLOOKUP(CONCATENATE($C1231,$D1231,P$1,$E1231),AuxFolhas!$A:$E,5,FALSE),"")</f>
        <v>600</v>
      </c>
      <c r="Q1231">
        <f>IFERROR(VLOOKUP(CONCATENATE($C1231,$D1231,Q$1,$E1231),AuxFolhas!$A:$E,5,FALSE),"")</f>
        <v>600</v>
      </c>
      <c r="R1231">
        <f>IFERROR(VLOOKUP(CONCATENATE($C1231,$D1231,R$1,$E1231),AuxFolhas!$A:$E,5,FALSE),"")</f>
        <v>600</v>
      </c>
      <c r="S1231">
        <f>IFERROR(VLOOKUP(CONCATENATE($C1231,$D1231,S$1,$E1231),AuxFolhas!$A:$E,5,FALSE),"")</f>
        <v>600</v>
      </c>
      <c r="T1231">
        <f>IFERROR(VLOOKUP(CONCATENATE($C1231,$D1231,T$1,$E1231),AuxFolhas!$A:$E,5,FALSE),"")</f>
        <v>600</v>
      </c>
      <c r="U1231">
        <f t="shared" si="82"/>
        <v>1</v>
      </c>
    </row>
    <row r="1232" spans="1:21" hidden="1">
      <c r="A1232" t="str">
        <f t="shared" si="79"/>
        <v>44.1-10</v>
      </c>
      <c r="B1232">
        <f t="shared" si="80"/>
        <v>10</v>
      </c>
      <c r="C1232">
        <v>44</v>
      </c>
      <c r="D1232" t="s">
        <v>2558</v>
      </c>
      <c r="E1232" t="s">
        <v>1112</v>
      </c>
      <c r="F1232" t="s">
        <v>1163</v>
      </c>
      <c r="H1232">
        <f t="shared" si="81"/>
        <v>4800</v>
      </c>
      <c r="I1232" t="str">
        <f>IFERROR(VLOOKUP(CONCATENATE($C1232,$D1232,I$1,$E1232),AuxFolhas!$A:$E,5,FALSE),"")</f>
        <v/>
      </c>
      <c r="J1232" t="str">
        <f>IFERROR(VLOOKUP(CONCATENATE($C1232,$D1232,J$1,$E1232),AuxFolhas!$A:$E,5,FALSE),"")</f>
        <v/>
      </c>
      <c r="K1232" t="str">
        <f>IFERROR(VLOOKUP(CONCATENATE($C1232,$D1232,K$1,$E1232),AuxFolhas!$A:$E,5,FALSE),"")</f>
        <v/>
      </c>
      <c r="L1232" t="str">
        <f>IFERROR(VLOOKUP(CONCATENATE($C1232,$D1232,L$1,$E1232),AuxFolhas!$A:$E,5,FALSE),"")</f>
        <v/>
      </c>
      <c r="M1232">
        <f>IFERROR(VLOOKUP(CONCATENATE($C1232,$D1232,M$1,$E1232),AuxFolhas!$A:$E,5,FALSE),"")</f>
        <v>600</v>
      </c>
      <c r="N1232">
        <f>IFERROR(VLOOKUP(CONCATENATE($C1232,$D1232,N$1,$E1232),AuxFolhas!$A:$E,5,FALSE),"")</f>
        <v>600</v>
      </c>
      <c r="O1232">
        <f>IFERROR(VLOOKUP(CONCATENATE($C1232,$D1232,O$1,$E1232),AuxFolhas!$A:$E,5,FALSE),"")</f>
        <v>600</v>
      </c>
      <c r="P1232">
        <f>IFERROR(VLOOKUP(CONCATENATE($C1232,$D1232,P$1,$E1232),AuxFolhas!$A:$E,5,FALSE),"")</f>
        <v>600</v>
      </c>
      <c r="Q1232">
        <f>IFERROR(VLOOKUP(CONCATENATE($C1232,$D1232,Q$1,$E1232),AuxFolhas!$A:$E,5,FALSE),"")</f>
        <v>600</v>
      </c>
      <c r="R1232">
        <f>IFERROR(VLOOKUP(CONCATENATE($C1232,$D1232,R$1,$E1232),AuxFolhas!$A:$E,5,FALSE),"")</f>
        <v>600</v>
      </c>
      <c r="S1232">
        <f>IFERROR(VLOOKUP(CONCATENATE($C1232,$D1232,S$1,$E1232),AuxFolhas!$A:$E,5,FALSE),"")</f>
        <v>600</v>
      </c>
      <c r="T1232">
        <f>IFERROR(VLOOKUP(CONCATENATE($C1232,$D1232,T$1,$E1232),AuxFolhas!$A:$E,5,FALSE),"")</f>
        <v>600</v>
      </c>
      <c r="U1232">
        <f t="shared" si="82"/>
        <v>1</v>
      </c>
    </row>
    <row r="1233" spans="1:21" hidden="1">
      <c r="A1233" t="str">
        <f t="shared" si="79"/>
        <v>44.1-11</v>
      </c>
      <c r="B1233">
        <f t="shared" si="80"/>
        <v>11</v>
      </c>
      <c r="C1233">
        <v>44</v>
      </c>
      <c r="D1233" t="s">
        <v>2745</v>
      </c>
      <c r="E1233" t="s">
        <v>1112</v>
      </c>
      <c r="F1233" t="s">
        <v>1163</v>
      </c>
      <c r="H1233">
        <f t="shared" si="81"/>
        <v>5400</v>
      </c>
      <c r="I1233" t="str">
        <f>IFERROR(VLOOKUP(CONCATENATE($C1233,$D1233,I$1,$E1233),AuxFolhas!$A:$E,5,FALSE),"")</f>
        <v/>
      </c>
      <c r="J1233" t="str">
        <f>IFERROR(VLOOKUP(CONCATENATE($C1233,$D1233,J$1,$E1233),AuxFolhas!$A:$E,5,FALSE),"")</f>
        <v/>
      </c>
      <c r="K1233" t="str">
        <f>IFERROR(VLOOKUP(CONCATENATE($C1233,$D1233,K$1,$E1233),AuxFolhas!$A:$E,5,FALSE),"")</f>
        <v/>
      </c>
      <c r="L1233">
        <f>IFERROR(VLOOKUP(CONCATENATE($C1233,$D1233,L$1,$E1233),AuxFolhas!$A:$E,5,FALSE),"")</f>
        <v>600</v>
      </c>
      <c r="M1233">
        <f>IFERROR(VLOOKUP(CONCATENATE($C1233,$D1233,M$1,$E1233),AuxFolhas!$A:$E,5,FALSE),"")</f>
        <v>600</v>
      </c>
      <c r="N1233">
        <f>IFERROR(VLOOKUP(CONCATENATE($C1233,$D1233,N$1,$E1233),AuxFolhas!$A:$E,5,FALSE),"")</f>
        <v>600</v>
      </c>
      <c r="O1233">
        <f>IFERROR(VLOOKUP(CONCATENATE($C1233,$D1233,O$1,$E1233),AuxFolhas!$A:$E,5,FALSE),"")</f>
        <v>600</v>
      </c>
      <c r="P1233">
        <f>IFERROR(VLOOKUP(CONCATENATE($C1233,$D1233,P$1,$E1233),AuxFolhas!$A:$E,5,FALSE),"")</f>
        <v>600</v>
      </c>
      <c r="Q1233">
        <f>IFERROR(VLOOKUP(CONCATENATE($C1233,$D1233,Q$1,$E1233),AuxFolhas!$A:$E,5,FALSE),"")</f>
        <v>600</v>
      </c>
      <c r="R1233">
        <f>IFERROR(VLOOKUP(CONCATENATE($C1233,$D1233,R$1,$E1233),AuxFolhas!$A:$E,5,FALSE),"")</f>
        <v>600</v>
      </c>
      <c r="S1233">
        <f>IFERROR(VLOOKUP(CONCATENATE($C1233,$D1233,S$1,$E1233),AuxFolhas!$A:$E,5,FALSE),"")</f>
        <v>600</v>
      </c>
      <c r="T1233">
        <f>IFERROR(VLOOKUP(CONCATENATE($C1233,$D1233,T$1,$E1233),AuxFolhas!$A:$E,5,FALSE),"")</f>
        <v>600</v>
      </c>
      <c r="U1233">
        <f t="shared" si="82"/>
        <v>1</v>
      </c>
    </row>
    <row r="1234" spans="1:21" hidden="1">
      <c r="A1234" t="str">
        <f t="shared" si="79"/>
        <v>44.1-12</v>
      </c>
      <c r="B1234">
        <f t="shared" si="80"/>
        <v>12</v>
      </c>
      <c r="C1234">
        <v>44</v>
      </c>
      <c r="D1234" t="s">
        <v>2559</v>
      </c>
      <c r="E1234" t="s">
        <v>1112</v>
      </c>
      <c r="F1234" t="s">
        <v>1163</v>
      </c>
      <c r="H1234">
        <f t="shared" si="81"/>
        <v>5400</v>
      </c>
      <c r="I1234" t="str">
        <f>IFERROR(VLOOKUP(CONCATENATE($C1234,$D1234,I$1,$E1234),AuxFolhas!$A:$E,5,FALSE),"")</f>
        <v/>
      </c>
      <c r="J1234" t="str">
        <f>IFERROR(VLOOKUP(CONCATENATE($C1234,$D1234,J$1,$E1234),AuxFolhas!$A:$E,5,FALSE),"")</f>
        <v/>
      </c>
      <c r="K1234" t="str">
        <f>IFERROR(VLOOKUP(CONCATENATE($C1234,$D1234,K$1,$E1234),AuxFolhas!$A:$E,5,FALSE),"")</f>
        <v/>
      </c>
      <c r="L1234">
        <f>IFERROR(VLOOKUP(CONCATENATE($C1234,$D1234,L$1,$E1234),AuxFolhas!$A:$E,5,FALSE),"")</f>
        <v>600</v>
      </c>
      <c r="M1234">
        <f>IFERROR(VLOOKUP(CONCATENATE($C1234,$D1234,M$1,$E1234),AuxFolhas!$A:$E,5,FALSE),"")</f>
        <v>600</v>
      </c>
      <c r="N1234">
        <f>IFERROR(VLOOKUP(CONCATENATE($C1234,$D1234,N$1,$E1234),AuxFolhas!$A:$E,5,FALSE),"")</f>
        <v>600</v>
      </c>
      <c r="O1234">
        <f>IFERROR(VLOOKUP(CONCATENATE($C1234,$D1234,O$1,$E1234),AuxFolhas!$A:$E,5,FALSE),"")</f>
        <v>600</v>
      </c>
      <c r="P1234">
        <f>IFERROR(VLOOKUP(CONCATENATE($C1234,$D1234,P$1,$E1234),AuxFolhas!$A:$E,5,FALSE),"")</f>
        <v>600</v>
      </c>
      <c r="Q1234">
        <f>IFERROR(VLOOKUP(CONCATENATE($C1234,$D1234,Q$1,$E1234),AuxFolhas!$A:$E,5,FALSE),"")</f>
        <v>600</v>
      </c>
      <c r="R1234">
        <f>IFERROR(VLOOKUP(CONCATENATE($C1234,$D1234,R$1,$E1234),AuxFolhas!$A:$E,5,FALSE),"")</f>
        <v>600</v>
      </c>
      <c r="S1234">
        <f>IFERROR(VLOOKUP(CONCATENATE($C1234,$D1234,S$1,$E1234),AuxFolhas!$A:$E,5,FALSE),"")</f>
        <v>600</v>
      </c>
      <c r="T1234">
        <f>IFERROR(VLOOKUP(CONCATENATE($C1234,$D1234,T$1,$E1234),AuxFolhas!$A:$E,5,FALSE),"")</f>
        <v>600</v>
      </c>
      <c r="U1234">
        <f t="shared" si="82"/>
        <v>1</v>
      </c>
    </row>
    <row r="1235" spans="1:21" hidden="1">
      <c r="A1235" t="str">
        <f t="shared" si="79"/>
        <v>44.1-13</v>
      </c>
      <c r="B1235">
        <f t="shared" si="80"/>
        <v>13</v>
      </c>
      <c r="C1235">
        <v>44</v>
      </c>
      <c r="D1235" t="s">
        <v>1902</v>
      </c>
      <c r="E1235" t="s">
        <v>1112</v>
      </c>
      <c r="F1235" t="s">
        <v>1163</v>
      </c>
      <c r="H1235">
        <f t="shared" si="81"/>
        <v>6600</v>
      </c>
      <c r="I1235">
        <f>IFERROR(VLOOKUP(CONCATENATE($C1235,$D1235,I$1,$E1235),AuxFolhas!$A:$E,5,FALSE),"")</f>
        <v>600</v>
      </c>
      <c r="J1235">
        <f>IFERROR(VLOOKUP(CONCATENATE($C1235,$D1235,J$1,$E1235),AuxFolhas!$A:$E,5,FALSE),"")</f>
        <v>600</v>
      </c>
      <c r="K1235">
        <f>IFERROR(VLOOKUP(CONCATENATE($C1235,$D1235,K$1,$E1235),AuxFolhas!$A:$E,5,FALSE),"")</f>
        <v>600</v>
      </c>
      <c r="L1235">
        <f>IFERROR(VLOOKUP(CONCATENATE($C1235,$D1235,L$1,$E1235),AuxFolhas!$A:$E,5,FALSE),"")</f>
        <v>600</v>
      </c>
      <c r="M1235">
        <f>IFERROR(VLOOKUP(CONCATENATE($C1235,$D1235,M$1,$E1235),AuxFolhas!$A:$E,5,FALSE),"")</f>
        <v>600</v>
      </c>
      <c r="N1235">
        <f>IFERROR(VLOOKUP(CONCATENATE($C1235,$D1235,N$1,$E1235),AuxFolhas!$A:$E,5,FALSE),"")</f>
        <v>600</v>
      </c>
      <c r="O1235">
        <f>IFERROR(VLOOKUP(CONCATENATE($C1235,$D1235,O$1,$E1235),AuxFolhas!$A:$E,5,FALSE),"")</f>
        <v>600</v>
      </c>
      <c r="P1235">
        <f>IFERROR(VLOOKUP(CONCATENATE($C1235,$D1235,P$1,$E1235),AuxFolhas!$A:$E,5,FALSE),"")</f>
        <v>600</v>
      </c>
      <c r="Q1235">
        <f>IFERROR(VLOOKUP(CONCATENATE($C1235,$D1235,Q$1,$E1235),AuxFolhas!$A:$E,5,FALSE),"")</f>
        <v>600</v>
      </c>
      <c r="R1235">
        <f>IFERROR(VLOOKUP(CONCATENATE($C1235,$D1235,R$1,$E1235),AuxFolhas!$A:$E,5,FALSE),"")</f>
        <v>600</v>
      </c>
      <c r="S1235">
        <f>IFERROR(VLOOKUP(CONCATENATE($C1235,$D1235,S$1,$E1235),AuxFolhas!$A:$E,5,FALSE),"")</f>
        <v>600</v>
      </c>
      <c r="T1235" t="str">
        <f>IFERROR(VLOOKUP(CONCATENATE($C1235,$D1235,T$1,$E1235),AuxFolhas!$A:$E,5,FALSE),"")</f>
        <v/>
      </c>
      <c r="U1235">
        <f t="shared" si="82"/>
        <v>1</v>
      </c>
    </row>
    <row r="1236" spans="1:21" hidden="1">
      <c r="A1236" t="str">
        <f t="shared" si="79"/>
        <v>44.1-14</v>
      </c>
      <c r="B1236">
        <f t="shared" si="80"/>
        <v>14</v>
      </c>
      <c r="C1236">
        <v>44</v>
      </c>
      <c r="D1236" t="s">
        <v>1903</v>
      </c>
      <c r="E1236" t="s">
        <v>1112</v>
      </c>
      <c r="F1236" t="s">
        <v>1163</v>
      </c>
      <c r="H1236">
        <f t="shared" si="81"/>
        <v>6600</v>
      </c>
      <c r="I1236">
        <f>IFERROR(VLOOKUP(CONCATENATE($C1236,$D1236,I$1,$E1236),AuxFolhas!$A:$E,5,FALSE),"")</f>
        <v>600</v>
      </c>
      <c r="J1236">
        <f>IFERROR(VLOOKUP(CONCATENATE($C1236,$D1236,J$1,$E1236),AuxFolhas!$A:$E,5,FALSE),"")</f>
        <v>600</v>
      </c>
      <c r="K1236">
        <f>IFERROR(VLOOKUP(CONCATENATE($C1236,$D1236,K$1,$E1236),AuxFolhas!$A:$E,5,FALSE),"")</f>
        <v>600</v>
      </c>
      <c r="L1236">
        <f>IFERROR(VLOOKUP(CONCATENATE($C1236,$D1236,L$1,$E1236),AuxFolhas!$A:$E,5,FALSE),"")</f>
        <v>600</v>
      </c>
      <c r="M1236">
        <f>IFERROR(VLOOKUP(CONCATENATE($C1236,$D1236,M$1,$E1236),AuxFolhas!$A:$E,5,FALSE),"")</f>
        <v>600</v>
      </c>
      <c r="N1236">
        <f>IFERROR(VLOOKUP(CONCATENATE($C1236,$D1236,N$1,$E1236),AuxFolhas!$A:$E,5,FALSE),"")</f>
        <v>600</v>
      </c>
      <c r="O1236">
        <f>IFERROR(VLOOKUP(CONCATENATE($C1236,$D1236,O$1,$E1236),AuxFolhas!$A:$E,5,FALSE),"")</f>
        <v>600</v>
      </c>
      <c r="P1236">
        <f>IFERROR(VLOOKUP(CONCATENATE($C1236,$D1236,P$1,$E1236),AuxFolhas!$A:$E,5,FALSE),"")</f>
        <v>600</v>
      </c>
      <c r="Q1236">
        <f>IFERROR(VLOOKUP(CONCATENATE($C1236,$D1236,Q$1,$E1236),AuxFolhas!$A:$E,5,FALSE),"")</f>
        <v>600</v>
      </c>
      <c r="R1236">
        <f>IFERROR(VLOOKUP(CONCATENATE($C1236,$D1236,R$1,$E1236),AuxFolhas!$A:$E,5,FALSE),"")</f>
        <v>600</v>
      </c>
      <c r="S1236">
        <f>IFERROR(VLOOKUP(CONCATENATE($C1236,$D1236,S$1,$E1236),AuxFolhas!$A:$E,5,FALSE),"")</f>
        <v>600</v>
      </c>
      <c r="T1236" t="str">
        <f>IFERROR(VLOOKUP(CONCATENATE($C1236,$D1236,T$1,$E1236),AuxFolhas!$A:$E,5,FALSE),"")</f>
        <v/>
      </c>
      <c r="U1236">
        <f t="shared" si="82"/>
        <v>1</v>
      </c>
    </row>
    <row r="1237" spans="1:21" hidden="1">
      <c r="A1237" t="str">
        <f t="shared" si="79"/>
        <v>44.1-15</v>
      </c>
      <c r="B1237">
        <f t="shared" si="80"/>
        <v>15</v>
      </c>
      <c r="C1237">
        <v>44</v>
      </c>
      <c r="D1237" t="s">
        <v>2560</v>
      </c>
      <c r="E1237" t="s">
        <v>1112</v>
      </c>
      <c r="F1237" t="s">
        <v>1163</v>
      </c>
      <c r="H1237">
        <f t="shared" si="81"/>
        <v>5400</v>
      </c>
      <c r="I1237" t="str">
        <f>IFERROR(VLOOKUP(CONCATENATE($C1237,$D1237,I$1,$E1237),AuxFolhas!$A:$E,5,FALSE),"")</f>
        <v/>
      </c>
      <c r="J1237" t="str">
        <f>IFERROR(VLOOKUP(CONCATENATE($C1237,$D1237,J$1,$E1237),AuxFolhas!$A:$E,5,FALSE),"")</f>
        <v/>
      </c>
      <c r="K1237" t="str">
        <f>IFERROR(VLOOKUP(CONCATENATE($C1237,$D1237,K$1,$E1237),AuxFolhas!$A:$E,5,FALSE),"")</f>
        <v/>
      </c>
      <c r="L1237">
        <f>IFERROR(VLOOKUP(CONCATENATE($C1237,$D1237,L$1,$E1237),AuxFolhas!$A:$E,5,FALSE),"")</f>
        <v>600</v>
      </c>
      <c r="M1237">
        <f>IFERROR(VLOOKUP(CONCATENATE($C1237,$D1237,M$1,$E1237),AuxFolhas!$A:$E,5,FALSE),"")</f>
        <v>600</v>
      </c>
      <c r="N1237">
        <f>IFERROR(VLOOKUP(CONCATENATE($C1237,$D1237,N$1,$E1237),AuxFolhas!$A:$E,5,FALSE),"")</f>
        <v>600</v>
      </c>
      <c r="O1237">
        <f>IFERROR(VLOOKUP(CONCATENATE($C1237,$D1237,O$1,$E1237),AuxFolhas!$A:$E,5,FALSE),"")</f>
        <v>600</v>
      </c>
      <c r="P1237">
        <f>IFERROR(VLOOKUP(CONCATENATE($C1237,$D1237,P$1,$E1237),AuxFolhas!$A:$E,5,FALSE),"")</f>
        <v>600</v>
      </c>
      <c r="Q1237">
        <f>IFERROR(VLOOKUP(CONCATENATE($C1237,$D1237,Q$1,$E1237),AuxFolhas!$A:$E,5,FALSE),"")</f>
        <v>600</v>
      </c>
      <c r="R1237">
        <f>IFERROR(VLOOKUP(CONCATENATE($C1237,$D1237,R$1,$E1237),AuxFolhas!$A:$E,5,FALSE),"")</f>
        <v>600</v>
      </c>
      <c r="S1237">
        <f>IFERROR(VLOOKUP(CONCATENATE($C1237,$D1237,S$1,$E1237),AuxFolhas!$A:$E,5,FALSE),"")</f>
        <v>600</v>
      </c>
      <c r="T1237">
        <f>IFERROR(VLOOKUP(CONCATENATE($C1237,$D1237,T$1,$E1237),AuxFolhas!$A:$E,5,FALSE),"")</f>
        <v>600</v>
      </c>
      <c r="U1237">
        <f t="shared" si="82"/>
        <v>1</v>
      </c>
    </row>
    <row r="1238" spans="1:21" hidden="1">
      <c r="A1238" t="str">
        <f t="shared" si="79"/>
        <v>44.1-16</v>
      </c>
      <c r="B1238">
        <f t="shared" si="80"/>
        <v>16</v>
      </c>
      <c r="C1238">
        <v>44</v>
      </c>
      <c r="D1238" t="s">
        <v>1904</v>
      </c>
      <c r="E1238" t="s">
        <v>1112</v>
      </c>
      <c r="F1238" t="s">
        <v>1163</v>
      </c>
      <c r="H1238">
        <f t="shared" si="81"/>
        <v>6600</v>
      </c>
      <c r="I1238">
        <f>IFERROR(VLOOKUP(CONCATENATE($C1238,$D1238,I$1,$E1238),AuxFolhas!$A:$E,5,FALSE),"")</f>
        <v>600</v>
      </c>
      <c r="J1238">
        <f>IFERROR(VLOOKUP(CONCATENATE($C1238,$D1238,J$1,$E1238),AuxFolhas!$A:$E,5,FALSE),"")</f>
        <v>600</v>
      </c>
      <c r="K1238">
        <f>IFERROR(VLOOKUP(CONCATENATE($C1238,$D1238,K$1,$E1238),AuxFolhas!$A:$E,5,FALSE),"")</f>
        <v>600</v>
      </c>
      <c r="L1238">
        <f>IFERROR(VLOOKUP(CONCATENATE($C1238,$D1238,L$1,$E1238),AuxFolhas!$A:$E,5,FALSE),"")</f>
        <v>600</v>
      </c>
      <c r="M1238">
        <f>IFERROR(VLOOKUP(CONCATENATE($C1238,$D1238,M$1,$E1238),AuxFolhas!$A:$E,5,FALSE),"")</f>
        <v>600</v>
      </c>
      <c r="N1238">
        <f>IFERROR(VLOOKUP(CONCATENATE($C1238,$D1238,N$1,$E1238),AuxFolhas!$A:$E,5,FALSE),"")</f>
        <v>600</v>
      </c>
      <c r="O1238">
        <f>IFERROR(VLOOKUP(CONCATENATE($C1238,$D1238,O$1,$E1238),AuxFolhas!$A:$E,5,FALSE),"")</f>
        <v>600</v>
      </c>
      <c r="P1238">
        <f>IFERROR(VLOOKUP(CONCATENATE($C1238,$D1238,P$1,$E1238),AuxFolhas!$A:$E,5,FALSE),"")</f>
        <v>600</v>
      </c>
      <c r="Q1238">
        <f>IFERROR(VLOOKUP(CONCATENATE($C1238,$D1238,Q$1,$E1238),AuxFolhas!$A:$E,5,FALSE),"")</f>
        <v>600</v>
      </c>
      <c r="R1238">
        <f>IFERROR(VLOOKUP(CONCATENATE($C1238,$D1238,R$1,$E1238),AuxFolhas!$A:$E,5,FALSE),"")</f>
        <v>600</v>
      </c>
      <c r="S1238">
        <f>IFERROR(VLOOKUP(CONCATENATE($C1238,$D1238,S$1,$E1238),AuxFolhas!$A:$E,5,FALSE),"")</f>
        <v>600</v>
      </c>
      <c r="T1238" t="str">
        <f>IFERROR(VLOOKUP(CONCATENATE($C1238,$D1238,T$1,$E1238),AuxFolhas!$A:$E,5,FALSE),"")</f>
        <v/>
      </c>
      <c r="U1238">
        <f t="shared" si="82"/>
        <v>1</v>
      </c>
    </row>
    <row r="1239" spans="1:21" hidden="1">
      <c r="A1239" t="str">
        <f t="shared" si="79"/>
        <v>44.1-17</v>
      </c>
      <c r="B1239">
        <f t="shared" si="80"/>
        <v>17</v>
      </c>
      <c r="C1239">
        <v>44</v>
      </c>
      <c r="D1239" t="s">
        <v>2561</v>
      </c>
      <c r="E1239" t="s">
        <v>1114</v>
      </c>
      <c r="F1239" t="s">
        <v>1163</v>
      </c>
      <c r="H1239">
        <f t="shared" si="81"/>
        <v>20070</v>
      </c>
      <c r="I1239" t="str">
        <f>IFERROR(VLOOKUP(CONCATENATE($C1239,$D1239,I$1,$E1239),AuxFolhas!$A:$E,5,FALSE),"")</f>
        <v/>
      </c>
      <c r="J1239" t="str">
        <f>IFERROR(VLOOKUP(CONCATENATE($C1239,$D1239,J$1,$E1239),AuxFolhas!$A:$E,5,FALSE),"")</f>
        <v/>
      </c>
      <c r="K1239" t="str">
        <f>IFERROR(VLOOKUP(CONCATENATE($C1239,$D1239,K$1,$E1239),AuxFolhas!$A:$E,5,FALSE),"")</f>
        <v/>
      </c>
      <c r="L1239">
        <f>IFERROR(VLOOKUP(CONCATENATE($C1239,$D1239,L$1,$E1239),AuxFolhas!$A:$E,5,FALSE),"")</f>
        <v>2230</v>
      </c>
      <c r="M1239">
        <f>IFERROR(VLOOKUP(CONCATENATE($C1239,$D1239,M$1,$E1239),AuxFolhas!$A:$E,5,FALSE),"")</f>
        <v>2230</v>
      </c>
      <c r="N1239">
        <f>IFERROR(VLOOKUP(CONCATENATE($C1239,$D1239,N$1,$E1239),AuxFolhas!$A:$E,5,FALSE),"")</f>
        <v>2230</v>
      </c>
      <c r="O1239">
        <f>IFERROR(VLOOKUP(CONCATENATE($C1239,$D1239,O$1,$E1239),AuxFolhas!$A:$E,5,FALSE),"")</f>
        <v>2230</v>
      </c>
      <c r="P1239">
        <f>IFERROR(VLOOKUP(CONCATENATE($C1239,$D1239,P$1,$E1239),AuxFolhas!$A:$E,5,FALSE),"")</f>
        <v>2230</v>
      </c>
      <c r="Q1239">
        <f>IFERROR(VLOOKUP(CONCATENATE($C1239,$D1239,Q$1,$E1239),AuxFolhas!$A:$E,5,FALSE),"")</f>
        <v>2230</v>
      </c>
      <c r="R1239">
        <f>IFERROR(VLOOKUP(CONCATENATE($C1239,$D1239,R$1,$E1239),AuxFolhas!$A:$E,5,FALSE),"")</f>
        <v>2230</v>
      </c>
      <c r="S1239">
        <f>IFERROR(VLOOKUP(CONCATENATE($C1239,$D1239,S$1,$E1239),AuxFolhas!$A:$E,5,FALSE),"")</f>
        <v>2230</v>
      </c>
      <c r="T1239">
        <f>IFERROR(VLOOKUP(CONCATENATE($C1239,$D1239,T$1,$E1239),AuxFolhas!$A:$E,5,FALSE),"")</f>
        <v>2230</v>
      </c>
      <c r="U1239">
        <f t="shared" si="82"/>
        <v>1</v>
      </c>
    </row>
    <row r="1240" spans="1:21" hidden="1">
      <c r="A1240" t="str">
        <f t="shared" ref="A1240:A1303" si="83">CONCATENATE(C1240,".1-",B1240)</f>
        <v>44.1-18</v>
      </c>
      <c r="B1240">
        <f t="shared" ref="B1240:B1303" si="84">IF(C1240&lt;&gt;C1239,1,B1239+1)</f>
        <v>18</v>
      </c>
      <c r="C1240">
        <v>44</v>
      </c>
      <c r="D1240" t="s">
        <v>2562</v>
      </c>
      <c r="E1240" t="s">
        <v>1114</v>
      </c>
      <c r="F1240" t="s">
        <v>1163</v>
      </c>
      <c r="H1240">
        <f t="shared" si="81"/>
        <v>20070</v>
      </c>
      <c r="I1240" t="str">
        <f>IFERROR(VLOOKUP(CONCATENATE($C1240,$D1240,I$1,$E1240),AuxFolhas!$A:$E,5,FALSE),"")</f>
        <v/>
      </c>
      <c r="J1240" t="str">
        <f>IFERROR(VLOOKUP(CONCATENATE($C1240,$D1240,J$1,$E1240),AuxFolhas!$A:$E,5,FALSE),"")</f>
        <v/>
      </c>
      <c r="K1240" t="str">
        <f>IFERROR(VLOOKUP(CONCATENATE($C1240,$D1240,K$1,$E1240),AuxFolhas!$A:$E,5,FALSE),"")</f>
        <v/>
      </c>
      <c r="L1240">
        <f>IFERROR(VLOOKUP(CONCATENATE($C1240,$D1240,L$1,$E1240),AuxFolhas!$A:$E,5,FALSE),"")</f>
        <v>2230</v>
      </c>
      <c r="M1240">
        <f>IFERROR(VLOOKUP(CONCATENATE($C1240,$D1240,M$1,$E1240),AuxFolhas!$A:$E,5,FALSE),"")</f>
        <v>2230</v>
      </c>
      <c r="N1240">
        <f>IFERROR(VLOOKUP(CONCATENATE($C1240,$D1240,N$1,$E1240),AuxFolhas!$A:$E,5,FALSE),"")</f>
        <v>2230</v>
      </c>
      <c r="O1240">
        <f>IFERROR(VLOOKUP(CONCATENATE($C1240,$D1240,O$1,$E1240),AuxFolhas!$A:$E,5,FALSE),"")</f>
        <v>2230</v>
      </c>
      <c r="P1240">
        <f>IFERROR(VLOOKUP(CONCATENATE($C1240,$D1240,P$1,$E1240),AuxFolhas!$A:$E,5,FALSE),"")</f>
        <v>2230</v>
      </c>
      <c r="Q1240">
        <f>IFERROR(VLOOKUP(CONCATENATE($C1240,$D1240,Q$1,$E1240),AuxFolhas!$A:$E,5,FALSE),"")</f>
        <v>2230</v>
      </c>
      <c r="R1240">
        <f>IFERROR(VLOOKUP(CONCATENATE($C1240,$D1240,R$1,$E1240),AuxFolhas!$A:$E,5,FALSE),"")</f>
        <v>2230</v>
      </c>
      <c r="S1240">
        <f>IFERROR(VLOOKUP(CONCATENATE($C1240,$D1240,S$1,$E1240),AuxFolhas!$A:$E,5,FALSE),"")</f>
        <v>2230</v>
      </c>
      <c r="T1240">
        <f>IFERROR(VLOOKUP(CONCATENATE($C1240,$D1240,T$1,$E1240),AuxFolhas!$A:$E,5,FALSE),"")</f>
        <v>2230</v>
      </c>
      <c r="U1240">
        <f t="shared" si="82"/>
        <v>1</v>
      </c>
    </row>
    <row r="1241" spans="1:21" hidden="1">
      <c r="A1241" t="str">
        <f t="shared" si="83"/>
        <v>44.1-19</v>
      </c>
      <c r="B1241">
        <f t="shared" si="84"/>
        <v>19</v>
      </c>
      <c r="C1241">
        <v>44</v>
      </c>
      <c r="D1241" t="s">
        <v>2563</v>
      </c>
      <c r="E1241" t="s">
        <v>1114</v>
      </c>
      <c r="F1241" t="s">
        <v>1163</v>
      </c>
      <c r="H1241">
        <f t="shared" si="81"/>
        <v>22300</v>
      </c>
      <c r="I1241" t="str">
        <f>IFERROR(VLOOKUP(CONCATENATE($C1241,$D1241,I$1,$E1241),AuxFolhas!$A:$E,5,FALSE),"")</f>
        <v/>
      </c>
      <c r="J1241" t="str">
        <f>IFERROR(VLOOKUP(CONCATENATE($C1241,$D1241,J$1,$E1241),AuxFolhas!$A:$E,5,FALSE),"")</f>
        <v/>
      </c>
      <c r="K1241">
        <f>IFERROR(VLOOKUP(CONCATENATE($C1241,$D1241,K$1,$E1241),AuxFolhas!$A:$E,5,FALSE),"")</f>
        <v>2230</v>
      </c>
      <c r="L1241">
        <f>IFERROR(VLOOKUP(CONCATENATE($C1241,$D1241,L$1,$E1241),AuxFolhas!$A:$E,5,FALSE),"")</f>
        <v>2230</v>
      </c>
      <c r="M1241">
        <f>IFERROR(VLOOKUP(CONCATENATE($C1241,$D1241,M$1,$E1241),AuxFolhas!$A:$E,5,FALSE),"")</f>
        <v>2230</v>
      </c>
      <c r="N1241">
        <f>IFERROR(VLOOKUP(CONCATENATE($C1241,$D1241,N$1,$E1241),AuxFolhas!$A:$E,5,FALSE),"")</f>
        <v>2230</v>
      </c>
      <c r="O1241">
        <f>IFERROR(VLOOKUP(CONCATENATE($C1241,$D1241,O$1,$E1241),AuxFolhas!$A:$E,5,FALSE),"")</f>
        <v>2230</v>
      </c>
      <c r="P1241">
        <f>IFERROR(VLOOKUP(CONCATENATE($C1241,$D1241,P$1,$E1241),AuxFolhas!$A:$E,5,FALSE),"")</f>
        <v>2230</v>
      </c>
      <c r="Q1241">
        <f>IFERROR(VLOOKUP(CONCATENATE($C1241,$D1241,Q$1,$E1241),AuxFolhas!$A:$E,5,FALSE),"")</f>
        <v>2230</v>
      </c>
      <c r="R1241">
        <f>IFERROR(VLOOKUP(CONCATENATE($C1241,$D1241,R$1,$E1241),AuxFolhas!$A:$E,5,FALSE),"")</f>
        <v>2230</v>
      </c>
      <c r="S1241">
        <f>IFERROR(VLOOKUP(CONCATENATE($C1241,$D1241,S$1,$E1241),AuxFolhas!$A:$E,5,FALSE),"")</f>
        <v>2230</v>
      </c>
      <c r="T1241">
        <f>IFERROR(VLOOKUP(CONCATENATE($C1241,$D1241,T$1,$E1241),AuxFolhas!$A:$E,5,FALSE),"")</f>
        <v>2230</v>
      </c>
      <c r="U1241">
        <f t="shared" si="82"/>
        <v>1</v>
      </c>
    </row>
    <row r="1242" spans="1:21" hidden="1">
      <c r="A1242" t="str">
        <f t="shared" si="83"/>
        <v>44.1-20</v>
      </c>
      <c r="B1242">
        <f t="shared" si="84"/>
        <v>20</v>
      </c>
      <c r="C1242">
        <v>44</v>
      </c>
      <c r="D1242" t="s">
        <v>1905</v>
      </c>
      <c r="E1242" t="s">
        <v>1114</v>
      </c>
      <c r="F1242" t="s">
        <v>1163</v>
      </c>
      <c r="H1242">
        <f t="shared" si="81"/>
        <v>24530</v>
      </c>
      <c r="I1242">
        <f>IFERROR(VLOOKUP(CONCATENATE($C1242,$D1242,I$1,$E1242),AuxFolhas!$A:$E,5,FALSE),"")</f>
        <v>2230</v>
      </c>
      <c r="J1242">
        <f>IFERROR(VLOOKUP(CONCATENATE($C1242,$D1242,J$1,$E1242),AuxFolhas!$A:$E,5,FALSE),"")</f>
        <v>2230</v>
      </c>
      <c r="K1242">
        <f>IFERROR(VLOOKUP(CONCATENATE($C1242,$D1242,K$1,$E1242),AuxFolhas!$A:$E,5,FALSE),"")</f>
        <v>2230</v>
      </c>
      <c r="L1242">
        <f>IFERROR(VLOOKUP(CONCATENATE($C1242,$D1242,L$1,$E1242),AuxFolhas!$A:$E,5,FALSE),"")</f>
        <v>2230</v>
      </c>
      <c r="M1242">
        <f>IFERROR(VLOOKUP(CONCATENATE($C1242,$D1242,M$1,$E1242),AuxFolhas!$A:$E,5,FALSE),"")</f>
        <v>2230</v>
      </c>
      <c r="N1242">
        <f>IFERROR(VLOOKUP(CONCATENATE($C1242,$D1242,N$1,$E1242),AuxFolhas!$A:$E,5,FALSE),"")</f>
        <v>2230</v>
      </c>
      <c r="O1242">
        <f>IFERROR(VLOOKUP(CONCATENATE($C1242,$D1242,O$1,$E1242),AuxFolhas!$A:$E,5,FALSE),"")</f>
        <v>2230</v>
      </c>
      <c r="P1242">
        <f>IFERROR(VLOOKUP(CONCATENATE($C1242,$D1242,P$1,$E1242),AuxFolhas!$A:$E,5,FALSE),"")</f>
        <v>2230</v>
      </c>
      <c r="Q1242">
        <f>IFERROR(VLOOKUP(CONCATENATE($C1242,$D1242,Q$1,$E1242),AuxFolhas!$A:$E,5,FALSE),"")</f>
        <v>2230</v>
      </c>
      <c r="R1242">
        <f>IFERROR(VLOOKUP(CONCATENATE($C1242,$D1242,R$1,$E1242),AuxFolhas!$A:$E,5,FALSE),"")</f>
        <v>2230</v>
      </c>
      <c r="S1242">
        <f>IFERROR(VLOOKUP(CONCATENATE($C1242,$D1242,S$1,$E1242),AuxFolhas!$A:$E,5,FALSE),"")</f>
        <v>2230</v>
      </c>
      <c r="T1242" t="str">
        <f>IFERROR(VLOOKUP(CONCATENATE($C1242,$D1242,T$1,$E1242),AuxFolhas!$A:$E,5,FALSE),"")</f>
        <v/>
      </c>
      <c r="U1242">
        <f t="shared" si="82"/>
        <v>1</v>
      </c>
    </row>
    <row r="1243" spans="1:21" hidden="1">
      <c r="A1243" t="str">
        <f t="shared" si="83"/>
        <v>44.1-21</v>
      </c>
      <c r="B1243">
        <f t="shared" si="84"/>
        <v>21</v>
      </c>
      <c r="C1243">
        <v>44</v>
      </c>
      <c r="D1243" t="s">
        <v>1906</v>
      </c>
      <c r="E1243" t="s">
        <v>1114</v>
      </c>
      <c r="F1243" t="s">
        <v>1163</v>
      </c>
      <c r="H1243">
        <f t="shared" si="81"/>
        <v>22300</v>
      </c>
      <c r="I1243">
        <f>IFERROR(VLOOKUP(CONCATENATE($C1243,$D1243,I$1,$E1243),AuxFolhas!$A:$E,5,FALSE),"")</f>
        <v>2230</v>
      </c>
      <c r="J1243">
        <f>IFERROR(VLOOKUP(CONCATENATE($C1243,$D1243,J$1,$E1243),AuxFolhas!$A:$E,5,FALSE),"")</f>
        <v>2230</v>
      </c>
      <c r="K1243">
        <f>IFERROR(VLOOKUP(CONCATENATE($C1243,$D1243,K$1,$E1243),AuxFolhas!$A:$E,5,FALSE),"")</f>
        <v>2230</v>
      </c>
      <c r="L1243">
        <f>IFERROR(VLOOKUP(CONCATENATE($C1243,$D1243,L$1,$E1243),AuxFolhas!$A:$E,5,FALSE),"")</f>
        <v>2230</v>
      </c>
      <c r="M1243">
        <f>IFERROR(VLOOKUP(CONCATENATE($C1243,$D1243,M$1,$E1243),AuxFolhas!$A:$E,5,FALSE),"")</f>
        <v>2230</v>
      </c>
      <c r="N1243">
        <f>IFERROR(VLOOKUP(CONCATENATE($C1243,$D1243,N$1,$E1243),AuxFolhas!$A:$E,5,FALSE),"")</f>
        <v>2230</v>
      </c>
      <c r="O1243">
        <f>IFERROR(VLOOKUP(CONCATENATE($C1243,$D1243,O$1,$E1243),AuxFolhas!$A:$E,5,FALSE),"")</f>
        <v>2230</v>
      </c>
      <c r="P1243">
        <f>IFERROR(VLOOKUP(CONCATENATE($C1243,$D1243,P$1,$E1243),AuxFolhas!$A:$E,5,FALSE),"")</f>
        <v>2230</v>
      </c>
      <c r="Q1243">
        <f>IFERROR(VLOOKUP(CONCATENATE($C1243,$D1243,Q$1,$E1243),AuxFolhas!$A:$E,5,FALSE),"")</f>
        <v>2230</v>
      </c>
      <c r="R1243">
        <f>IFERROR(VLOOKUP(CONCATENATE($C1243,$D1243,R$1,$E1243),AuxFolhas!$A:$E,5,FALSE),"")</f>
        <v>2230</v>
      </c>
      <c r="S1243" t="str">
        <f>IFERROR(VLOOKUP(CONCATENATE($C1243,$D1243,S$1,$E1243),AuxFolhas!$A:$E,5,FALSE),"")</f>
        <v/>
      </c>
      <c r="T1243" t="str">
        <f>IFERROR(VLOOKUP(CONCATENATE($C1243,$D1243,T$1,$E1243),AuxFolhas!$A:$E,5,FALSE),"")</f>
        <v/>
      </c>
      <c r="U1243">
        <f t="shared" si="82"/>
        <v>1</v>
      </c>
    </row>
    <row r="1244" spans="1:21" hidden="1">
      <c r="A1244" t="str">
        <f t="shared" si="83"/>
        <v>44.1-22</v>
      </c>
      <c r="B1244">
        <f t="shared" si="84"/>
        <v>22</v>
      </c>
      <c r="C1244">
        <v>44</v>
      </c>
      <c r="D1244" t="s">
        <v>1907</v>
      </c>
      <c r="E1244" t="s">
        <v>1114</v>
      </c>
      <c r="F1244" t="s">
        <v>1163</v>
      </c>
      <c r="H1244">
        <f t="shared" si="81"/>
        <v>24530</v>
      </c>
      <c r="I1244">
        <f>IFERROR(VLOOKUP(CONCATENATE($C1244,$D1244,I$1,$E1244),AuxFolhas!$A:$E,5,FALSE),"")</f>
        <v>2230</v>
      </c>
      <c r="J1244">
        <f>IFERROR(VLOOKUP(CONCATENATE($C1244,$D1244,J$1,$E1244),AuxFolhas!$A:$E,5,FALSE),"")</f>
        <v>2230</v>
      </c>
      <c r="K1244">
        <f>IFERROR(VLOOKUP(CONCATENATE($C1244,$D1244,K$1,$E1244),AuxFolhas!$A:$E,5,FALSE),"")</f>
        <v>2230</v>
      </c>
      <c r="L1244">
        <f>IFERROR(VLOOKUP(CONCATENATE($C1244,$D1244,L$1,$E1244),AuxFolhas!$A:$E,5,FALSE),"")</f>
        <v>2230</v>
      </c>
      <c r="M1244">
        <f>IFERROR(VLOOKUP(CONCATENATE($C1244,$D1244,M$1,$E1244),AuxFolhas!$A:$E,5,FALSE),"")</f>
        <v>2230</v>
      </c>
      <c r="N1244">
        <f>IFERROR(VLOOKUP(CONCATENATE($C1244,$D1244,N$1,$E1244),AuxFolhas!$A:$E,5,FALSE),"")</f>
        <v>2230</v>
      </c>
      <c r="O1244">
        <f>IFERROR(VLOOKUP(CONCATENATE($C1244,$D1244,O$1,$E1244),AuxFolhas!$A:$E,5,FALSE),"")</f>
        <v>2230</v>
      </c>
      <c r="P1244">
        <f>IFERROR(VLOOKUP(CONCATENATE($C1244,$D1244,P$1,$E1244),AuxFolhas!$A:$E,5,FALSE),"")</f>
        <v>2230</v>
      </c>
      <c r="Q1244">
        <f>IFERROR(VLOOKUP(CONCATENATE($C1244,$D1244,Q$1,$E1244),AuxFolhas!$A:$E,5,FALSE),"")</f>
        <v>2230</v>
      </c>
      <c r="R1244">
        <f>IFERROR(VLOOKUP(CONCATENATE($C1244,$D1244,R$1,$E1244),AuxFolhas!$A:$E,5,FALSE),"")</f>
        <v>2230</v>
      </c>
      <c r="S1244">
        <f>IFERROR(VLOOKUP(CONCATENATE($C1244,$D1244,S$1,$E1244),AuxFolhas!$A:$E,5,FALSE),"")</f>
        <v>2230</v>
      </c>
      <c r="T1244" t="str">
        <f>IFERROR(VLOOKUP(CONCATENATE($C1244,$D1244,T$1,$E1244),AuxFolhas!$A:$E,5,FALSE),"")</f>
        <v/>
      </c>
      <c r="U1244">
        <f t="shared" si="82"/>
        <v>1</v>
      </c>
    </row>
    <row r="1245" spans="1:21" hidden="1">
      <c r="A1245" t="str">
        <f t="shared" si="83"/>
        <v>44.1-23</v>
      </c>
      <c r="B1245">
        <f t="shared" si="84"/>
        <v>23</v>
      </c>
      <c r="C1245">
        <v>44</v>
      </c>
      <c r="D1245" t="s">
        <v>1895</v>
      </c>
      <c r="E1245" t="s">
        <v>1162</v>
      </c>
      <c r="F1245" t="s">
        <v>1163</v>
      </c>
      <c r="H1245">
        <f t="shared" si="81"/>
        <v>39360</v>
      </c>
      <c r="I1245">
        <f>IFERROR(VLOOKUP(CONCATENATE($C1245,$D1245,I$1,$E1245),AuxFolhas!$A:$E,5,FALSE),"")</f>
        <v>3280</v>
      </c>
      <c r="J1245">
        <f>IFERROR(VLOOKUP(CONCATENATE($C1245,$D1245,J$1,$E1245),AuxFolhas!$A:$E,5,FALSE),"")</f>
        <v>3280</v>
      </c>
      <c r="K1245">
        <f>IFERROR(VLOOKUP(CONCATENATE($C1245,$D1245,K$1,$E1245),AuxFolhas!$A:$E,5,FALSE),"")</f>
        <v>3280</v>
      </c>
      <c r="L1245">
        <f>IFERROR(VLOOKUP(CONCATENATE($C1245,$D1245,L$1,$E1245),AuxFolhas!$A:$E,5,FALSE),"")</f>
        <v>3280</v>
      </c>
      <c r="M1245">
        <f>IFERROR(VLOOKUP(CONCATENATE($C1245,$D1245,M$1,$E1245),AuxFolhas!$A:$E,5,FALSE),"")</f>
        <v>3280</v>
      </c>
      <c r="N1245">
        <f>IFERROR(VLOOKUP(CONCATENATE($C1245,$D1245,N$1,$E1245),AuxFolhas!$A:$E,5,FALSE),"")</f>
        <v>3280</v>
      </c>
      <c r="O1245">
        <f>IFERROR(VLOOKUP(CONCATENATE($C1245,$D1245,O$1,$E1245),AuxFolhas!$A:$E,5,FALSE),"")</f>
        <v>3280</v>
      </c>
      <c r="P1245">
        <f>IFERROR(VLOOKUP(CONCATENATE($C1245,$D1245,P$1,$E1245),AuxFolhas!$A:$E,5,FALSE),"")</f>
        <v>3280</v>
      </c>
      <c r="Q1245">
        <f>IFERROR(VLOOKUP(CONCATENATE($C1245,$D1245,Q$1,$E1245),AuxFolhas!$A:$E,5,FALSE),"")</f>
        <v>3280</v>
      </c>
      <c r="R1245">
        <f>IFERROR(VLOOKUP(CONCATENATE($C1245,$D1245,R$1,$E1245),AuxFolhas!$A:$E,5,FALSE),"")</f>
        <v>3280</v>
      </c>
      <c r="S1245">
        <f>IFERROR(VLOOKUP(CONCATENATE($C1245,$D1245,S$1,$E1245),AuxFolhas!$A:$E,5,FALSE),"")</f>
        <v>3280</v>
      </c>
      <c r="T1245">
        <f>IFERROR(VLOOKUP(CONCATENATE($C1245,$D1245,T$1,$E1245),AuxFolhas!$A:$E,5,FALSE),"")</f>
        <v>3280</v>
      </c>
      <c r="U1245">
        <f t="shared" si="82"/>
        <v>1</v>
      </c>
    </row>
    <row r="1246" spans="1:21" hidden="1">
      <c r="A1246" t="str">
        <f t="shared" si="83"/>
        <v>44.1-24</v>
      </c>
      <c r="B1246">
        <f t="shared" si="84"/>
        <v>24</v>
      </c>
      <c r="C1246">
        <v>44</v>
      </c>
      <c r="D1246" t="s">
        <v>1896</v>
      </c>
      <c r="E1246" t="s">
        <v>1162</v>
      </c>
      <c r="F1246" t="s">
        <v>1163</v>
      </c>
      <c r="H1246">
        <f t="shared" si="81"/>
        <v>39360</v>
      </c>
      <c r="I1246">
        <f>IFERROR(VLOOKUP(CONCATENATE($C1246,$D1246,I$1,$E1246),AuxFolhas!$A:$E,5,FALSE),"")</f>
        <v>3280</v>
      </c>
      <c r="J1246">
        <f>IFERROR(VLOOKUP(CONCATENATE($C1246,$D1246,J$1,$E1246),AuxFolhas!$A:$E,5,FALSE),"")</f>
        <v>3280</v>
      </c>
      <c r="K1246">
        <f>IFERROR(VLOOKUP(CONCATENATE($C1246,$D1246,K$1,$E1246),AuxFolhas!$A:$E,5,FALSE),"")</f>
        <v>3280</v>
      </c>
      <c r="L1246">
        <f>IFERROR(VLOOKUP(CONCATENATE($C1246,$D1246,L$1,$E1246),AuxFolhas!$A:$E,5,FALSE),"")</f>
        <v>3280</v>
      </c>
      <c r="M1246">
        <f>IFERROR(VLOOKUP(CONCATENATE($C1246,$D1246,M$1,$E1246),AuxFolhas!$A:$E,5,FALSE),"")</f>
        <v>3280</v>
      </c>
      <c r="N1246">
        <f>IFERROR(VLOOKUP(CONCATENATE($C1246,$D1246,N$1,$E1246),AuxFolhas!$A:$E,5,FALSE),"")</f>
        <v>3280</v>
      </c>
      <c r="O1246">
        <f>IFERROR(VLOOKUP(CONCATENATE($C1246,$D1246,O$1,$E1246),AuxFolhas!$A:$E,5,FALSE),"")</f>
        <v>3280</v>
      </c>
      <c r="P1246">
        <f>IFERROR(VLOOKUP(CONCATENATE($C1246,$D1246,P$1,$E1246),AuxFolhas!$A:$E,5,FALSE),"")</f>
        <v>3280</v>
      </c>
      <c r="Q1246">
        <f>IFERROR(VLOOKUP(CONCATENATE($C1246,$D1246,Q$1,$E1246),AuxFolhas!$A:$E,5,FALSE),"")</f>
        <v>3280</v>
      </c>
      <c r="R1246">
        <f>IFERROR(VLOOKUP(CONCATENATE($C1246,$D1246,R$1,$E1246),AuxFolhas!$A:$E,5,FALSE),"")</f>
        <v>3280</v>
      </c>
      <c r="S1246">
        <f>IFERROR(VLOOKUP(CONCATENATE($C1246,$D1246,S$1,$E1246),AuxFolhas!$A:$E,5,FALSE),"")</f>
        <v>3280</v>
      </c>
      <c r="T1246">
        <f>IFERROR(VLOOKUP(CONCATENATE($C1246,$D1246,T$1,$E1246),AuxFolhas!$A:$E,5,FALSE),"")</f>
        <v>3280</v>
      </c>
      <c r="U1246">
        <f t="shared" si="82"/>
        <v>1</v>
      </c>
    </row>
    <row r="1247" spans="1:21" hidden="1">
      <c r="A1247" t="str">
        <f t="shared" si="83"/>
        <v>44.1-25</v>
      </c>
      <c r="B1247">
        <f t="shared" si="84"/>
        <v>25</v>
      </c>
      <c r="C1247">
        <v>44</v>
      </c>
      <c r="D1247" t="s">
        <v>2553</v>
      </c>
      <c r="E1247" t="s">
        <v>1162</v>
      </c>
      <c r="F1247" t="s">
        <v>1163</v>
      </c>
      <c r="H1247">
        <f t="shared" si="81"/>
        <v>39360</v>
      </c>
      <c r="I1247">
        <f>IFERROR(VLOOKUP(CONCATENATE($C1247,$D1247,I$1,$E1247),AuxFolhas!$A:$E,5,FALSE),"")</f>
        <v>3280</v>
      </c>
      <c r="J1247">
        <f>IFERROR(VLOOKUP(CONCATENATE($C1247,$D1247,J$1,$E1247),AuxFolhas!$A:$E,5,FALSE),"")</f>
        <v>3280</v>
      </c>
      <c r="K1247">
        <f>IFERROR(VLOOKUP(CONCATENATE($C1247,$D1247,K$1,$E1247),AuxFolhas!$A:$E,5,FALSE),"")</f>
        <v>3280</v>
      </c>
      <c r="L1247">
        <f>IFERROR(VLOOKUP(CONCATENATE($C1247,$D1247,L$1,$E1247),AuxFolhas!$A:$E,5,FALSE),"")</f>
        <v>3280</v>
      </c>
      <c r="M1247">
        <f>IFERROR(VLOOKUP(CONCATENATE($C1247,$D1247,M$1,$E1247),AuxFolhas!$A:$E,5,FALSE),"")</f>
        <v>3280</v>
      </c>
      <c r="N1247">
        <f>IFERROR(VLOOKUP(CONCATENATE($C1247,$D1247,N$1,$E1247),AuxFolhas!$A:$E,5,FALSE),"")</f>
        <v>3280</v>
      </c>
      <c r="O1247">
        <f>IFERROR(VLOOKUP(CONCATENATE($C1247,$D1247,O$1,$E1247),AuxFolhas!$A:$E,5,FALSE),"")</f>
        <v>3280</v>
      </c>
      <c r="P1247">
        <f>IFERROR(VLOOKUP(CONCATENATE($C1247,$D1247,P$1,$E1247),AuxFolhas!$A:$E,5,FALSE),"")</f>
        <v>3280</v>
      </c>
      <c r="Q1247">
        <f>IFERROR(VLOOKUP(CONCATENATE($C1247,$D1247,Q$1,$E1247),AuxFolhas!$A:$E,5,FALSE),"")</f>
        <v>3280</v>
      </c>
      <c r="R1247">
        <f>IFERROR(VLOOKUP(CONCATENATE($C1247,$D1247,R$1,$E1247),AuxFolhas!$A:$E,5,FALSE),"")</f>
        <v>3280</v>
      </c>
      <c r="S1247">
        <f>IFERROR(VLOOKUP(CONCATENATE($C1247,$D1247,S$1,$E1247),AuxFolhas!$A:$E,5,FALSE),"")</f>
        <v>3280</v>
      </c>
      <c r="T1247">
        <f>IFERROR(VLOOKUP(CONCATENATE($C1247,$D1247,T$1,$E1247),AuxFolhas!$A:$E,5,FALSE),"")</f>
        <v>3280</v>
      </c>
      <c r="U1247">
        <f t="shared" si="82"/>
        <v>1</v>
      </c>
    </row>
    <row r="1248" spans="1:21" hidden="1">
      <c r="A1248" t="str">
        <f t="shared" si="83"/>
        <v>44.1-26</v>
      </c>
      <c r="B1248">
        <f t="shared" si="84"/>
        <v>26</v>
      </c>
      <c r="C1248">
        <v>44</v>
      </c>
      <c r="D1248" t="s">
        <v>2746</v>
      </c>
      <c r="E1248" t="s">
        <v>1165</v>
      </c>
      <c r="F1248" t="s">
        <v>1163</v>
      </c>
      <c r="H1248">
        <f t="shared" si="81"/>
        <v>54990</v>
      </c>
      <c r="I1248" t="str">
        <f>IFERROR(VLOOKUP(CONCATENATE($C1248,$D1248,I$1,$E1248),AuxFolhas!$A:$E,5,FALSE),"")</f>
        <v/>
      </c>
      <c r="J1248" t="str">
        <f>IFERROR(VLOOKUP(CONCATENATE($C1248,$D1248,J$1,$E1248),AuxFolhas!$A:$E,5,FALSE),"")</f>
        <v/>
      </c>
      <c r="K1248" t="str">
        <f>IFERROR(VLOOKUP(CONCATENATE($C1248,$D1248,K$1,$E1248),AuxFolhas!$A:$E,5,FALSE),"")</f>
        <v/>
      </c>
      <c r="L1248">
        <f>IFERROR(VLOOKUP(CONCATENATE($C1248,$D1248,L$1,$E1248),AuxFolhas!$A:$E,5,FALSE),"")</f>
        <v>6110</v>
      </c>
      <c r="M1248">
        <f>IFERROR(VLOOKUP(CONCATENATE($C1248,$D1248,M$1,$E1248),AuxFolhas!$A:$E,5,FALSE),"")</f>
        <v>6110</v>
      </c>
      <c r="N1248">
        <f>IFERROR(VLOOKUP(CONCATENATE($C1248,$D1248,N$1,$E1248),AuxFolhas!$A:$E,5,FALSE),"")</f>
        <v>6110</v>
      </c>
      <c r="O1248">
        <f>IFERROR(VLOOKUP(CONCATENATE($C1248,$D1248,O$1,$E1248),AuxFolhas!$A:$E,5,FALSE),"")</f>
        <v>6110</v>
      </c>
      <c r="P1248">
        <f>IFERROR(VLOOKUP(CONCATENATE($C1248,$D1248,P$1,$E1248),AuxFolhas!$A:$E,5,FALSE),"")</f>
        <v>6110</v>
      </c>
      <c r="Q1248">
        <f>IFERROR(VLOOKUP(CONCATENATE($C1248,$D1248,Q$1,$E1248),AuxFolhas!$A:$E,5,FALSE),"")</f>
        <v>6110</v>
      </c>
      <c r="R1248">
        <f>IFERROR(VLOOKUP(CONCATENATE($C1248,$D1248,R$1,$E1248),AuxFolhas!$A:$E,5,FALSE),"")</f>
        <v>6110</v>
      </c>
      <c r="S1248">
        <f>IFERROR(VLOOKUP(CONCATENATE($C1248,$D1248,S$1,$E1248),AuxFolhas!$A:$E,5,FALSE),"")</f>
        <v>6110</v>
      </c>
      <c r="T1248">
        <f>IFERROR(VLOOKUP(CONCATENATE($C1248,$D1248,T$1,$E1248),AuxFolhas!$A:$E,5,FALSE),"")</f>
        <v>6110</v>
      </c>
      <c r="U1248">
        <f t="shared" si="82"/>
        <v>1</v>
      </c>
    </row>
    <row r="1249" spans="1:21" hidden="1">
      <c r="A1249" t="str">
        <f t="shared" si="83"/>
        <v>44.1-27</v>
      </c>
      <c r="B1249">
        <f t="shared" si="84"/>
        <v>27</v>
      </c>
      <c r="C1249">
        <v>44</v>
      </c>
      <c r="D1249" t="s">
        <v>1893</v>
      </c>
      <c r="E1249" t="s">
        <v>1117</v>
      </c>
      <c r="F1249" t="s">
        <v>1159</v>
      </c>
      <c r="H1249">
        <f t="shared" si="81"/>
        <v>9840</v>
      </c>
      <c r="I1249">
        <f>IFERROR(VLOOKUP(CONCATENATE($C1249,$D1249,I$1,$E1249),AuxFolhas!$A:$E,5,FALSE),"")</f>
        <v>820</v>
      </c>
      <c r="J1249">
        <f>IFERROR(VLOOKUP(CONCATENATE($C1249,$D1249,J$1,$E1249),AuxFolhas!$A:$E,5,FALSE),"")</f>
        <v>820</v>
      </c>
      <c r="K1249">
        <f>IFERROR(VLOOKUP(CONCATENATE($C1249,$D1249,K$1,$E1249),AuxFolhas!$A:$E,5,FALSE),"")</f>
        <v>820</v>
      </c>
      <c r="L1249">
        <f>IFERROR(VLOOKUP(CONCATENATE($C1249,$D1249,L$1,$E1249),AuxFolhas!$A:$E,5,FALSE),"")</f>
        <v>820</v>
      </c>
      <c r="M1249">
        <f>IFERROR(VLOOKUP(CONCATENATE($C1249,$D1249,M$1,$E1249),AuxFolhas!$A:$E,5,FALSE),"")</f>
        <v>820</v>
      </c>
      <c r="N1249">
        <f>IFERROR(VLOOKUP(CONCATENATE($C1249,$D1249,N$1,$E1249),AuxFolhas!$A:$E,5,FALSE),"")</f>
        <v>820</v>
      </c>
      <c r="O1249">
        <f>IFERROR(VLOOKUP(CONCATENATE($C1249,$D1249,O$1,$E1249),AuxFolhas!$A:$E,5,FALSE),"")</f>
        <v>820</v>
      </c>
      <c r="P1249">
        <f>IFERROR(VLOOKUP(CONCATENATE($C1249,$D1249,P$1,$E1249),AuxFolhas!$A:$E,5,FALSE),"")</f>
        <v>820</v>
      </c>
      <c r="Q1249">
        <f>IFERROR(VLOOKUP(CONCATENATE($C1249,$D1249,Q$1,$E1249),AuxFolhas!$A:$E,5,FALSE),"")</f>
        <v>820</v>
      </c>
      <c r="R1249">
        <f>IFERROR(VLOOKUP(CONCATENATE($C1249,$D1249,R$1,$E1249),AuxFolhas!$A:$E,5,FALSE),"")</f>
        <v>820</v>
      </c>
      <c r="S1249">
        <f>IFERROR(VLOOKUP(CONCATENATE($C1249,$D1249,S$1,$E1249),AuxFolhas!$A:$E,5,FALSE),"")</f>
        <v>820</v>
      </c>
      <c r="T1249">
        <f>IFERROR(VLOOKUP(CONCATENATE($C1249,$D1249,T$1,$E1249),AuxFolhas!$A:$E,5,FALSE),"")</f>
        <v>820</v>
      </c>
      <c r="U1249">
        <f t="shared" si="82"/>
        <v>1</v>
      </c>
    </row>
    <row r="1250" spans="1:21" hidden="1">
      <c r="A1250" t="str">
        <f t="shared" si="83"/>
        <v>44.1-28</v>
      </c>
      <c r="B1250">
        <f t="shared" si="84"/>
        <v>28</v>
      </c>
      <c r="C1250">
        <v>44</v>
      </c>
      <c r="D1250" t="s">
        <v>1908</v>
      </c>
      <c r="E1250" t="s">
        <v>1115</v>
      </c>
      <c r="F1250" t="s">
        <v>1159</v>
      </c>
      <c r="H1250">
        <f t="shared" si="81"/>
        <v>93000</v>
      </c>
      <c r="I1250">
        <f>IFERROR(VLOOKUP(CONCATENATE($C1250,$D1250,I$1,$E1250),AuxFolhas!$A:$E,5,FALSE),"")</f>
        <v>7750</v>
      </c>
      <c r="J1250">
        <f>IFERROR(VLOOKUP(CONCATENATE($C1250,$D1250,J$1,$E1250),AuxFolhas!$A:$E,5,FALSE),"")</f>
        <v>7750</v>
      </c>
      <c r="K1250">
        <f>IFERROR(VLOOKUP(CONCATENATE($C1250,$D1250,K$1,$E1250),AuxFolhas!$A:$E,5,FALSE),"")</f>
        <v>7750</v>
      </c>
      <c r="L1250">
        <f>IFERROR(VLOOKUP(CONCATENATE($C1250,$D1250,L$1,$E1250),AuxFolhas!$A:$E,5,FALSE),"")</f>
        <v>7750</v>
      </c>
      <c r="M1250">
        <f>IFERROR(VLOOKUP(CONCATENATE($C1250,$D1250,M$1,$E1250),AuxFolhas!$A:$E,5,FALSE),"")</f>
        <v>7750</v>
      </c>
      <c r="N1250">
        <f>IFERROR(VLOOKUP(CONCATENATE($C1250,$D1250,N$1,$E1250),AuxFolhas!$A:$E,5,FALSE),"")</f>
        <v>7750</v>
      </c>
      <c r="O1250">
        <f>IFERROR(VLOOKUP(CONCATENATE($C1250,$D1250,O$1,$E1250),AuxFolhas!$A:$E,5,FALSE),"")</f>
        <v>7750</v>
      </c>
      <c r="P1250">
        <f>IFERROR(VLOOKUP(CONCATENATE($C1250,$D1250,P$1,$E1250),AuxFolhas!$A:$E,5,FALSE),"")</f>
        <v>7750</v>
      </c>
      <c r="Q1250">
        <f>IFERROR(VLOOKUP(CONCATENATE($C1250,$D1250,Q$1,$E1250),AuxFolhas!$A:$E,5,FALSE),"")</f>
        <v>7750</v>
      </c>
      <c r="R1250">
        <f>IFERROR(VLOOKUP(CONCATENATE($C1250,$D1250,R$1,$E1250),AuxFolhas!$A:$E,5,FALSE),"")</f>
        <v>7750</v>
      </c>
      <c r="S1250">
        <f>IFERROR(VLOOKUP(CONCATENATE($C1250,$D1250,S$1,$E1250),AuxFolhas!$A:$E,5,FALSE),"")</f>
        <v>7750</v>
      </c>
      <c r="T1250">
        <f>IFERROR(VLOOKUP(CONCATENATE($C1250,$D1250,T$1,$E1250),AuxFolhas!$A:$E,5,FALSE),"")</f>
        <v>7750</v>
      </c>
      <c r="U1250">
        <f t="shared" si="82"/>
        <v>1</v>
      </c>
    </row>
    <row r="1251" spans="1:21">
      <c r="A1251" t="str">
        <f t="shared" si="83"/>
        <v>44.1-29</v>
      </c>
      <c r="B1251">
        <f t="shared" si="84"/>
        <v>29</v>
      </c>
      <c r="C1251">
        <v>44</v>
      </c>
      <c r="D1251" t="s">
        <v>1894</v>
      </c>
      <c r="E1251" t="s">
        <v>1113</v>
      </c>
      <c r="F1251" t="s">
        <v>1159</v>
      </c>
      <c r="H1251">
        <f t="shared" si="81"/>
        <v>33600</v>
      </c>
      <c r="I1251">
        <f>IFERROR(VLOOKUP(CONCATENATE($C1251,$D1251,I$1,$E1251),AuxFolhas!$A:$E,5,FALSE),"")</f>
        <v>2800</v>
      </c>
      <c r="J1251">
        <f>IFERROR(VLOOKUP(CONCATENATE($C1251,$D1251,J$1,$E1251),AuxFolhas!$A:$E,5,FALSE),"")</f>
        <v>2800</v>
      </c>
      <c r="K1251">
        <f>IFERROR(VLOOKUP(CONCATENATE($C1251,$D1251,K$1,$E1251),AuxFolhas!$A:$E,5,FALSE),"")</f>
        <v>2800</v>
      </c>
      <c r="L1251">
        <f>IFERROR(VLOOKUP(CONCATENATE($C1251,$D1251,L$1,$E1251),AuxFolhas!$A:$E,5,FALSE),"")</f>
        <v>2800</v>
      </c>
      <c r="M1251">
        <f>IFERROR(VLOOKUP(CONCATENATE($C1251,$D1251,M$1,$E1251),AuxFolhas!$A:$E,5,FALSE),"")</f>
        <v>2800</v>
      </c>
      <c r="N1251">
        <f>IFERROR(VLOOKUP(CONCATENATE($C1251,$D1251,N$1,$E1251),AuxFolhas!$A:$E,5,FALSE),"")</f>
        <v>2800</v>
      </c>
      <c r="O1251">
        <f>IFERROR(VLOOKUP(CONCATENATE($C1251,$D1251,O$1,$E1251),AuxFolhas!$A:$E,5,FALSE),"")</f>
        <v>2800</v>
      </c>
      <c r="P1251">
        <f>IFERROR(VLOOKUP(CONCATENATE($C1251,$D1251,P$1,$E1251),AuxFolhas!$A:$E,5,FALSE),"")</f>
        <v>2800</v>
      </c>
      <c r="Q1251">
        <f>IFERROR(VLOOKUP(CONCATENATE($C1251,$D1251,Q$1,$E1251),AuxFolhas!$A:$E,5,FALSE),"")</f>
        <v>2800</v>
      </c>
      <c r="R1251">
        <f>IFERROR(VLOOKUP(CONCATENATE($C1251,$D1251,R$1,$E1251),AuxFolhas!$A:$E,5,FALSE),"")</f>
        <v>2800</v>
      </c>
      <c r="S1251">
        <f>IFERROR(VLOOKUP(CONCATENATE($C1251,$D1251,S$1,$E1251),AuxFolhas!$A:$E,5,FALSE),"")</f>
        <v>2800</v>
      </c>
      <c r="T1251">
        <f>IFERROR(VLOOKUP(CONCATENATE($C1251,$D1251,T$1,$E1251),AuxFolhas!$A:$E,5,FALSE),"")</f>
        <v>2800</v>
      </c>
      <c r="U1251">
        <f t="shared" si="82"/>
        <v>1</v>
      </c>
    </row>
    <row r="1252" spans="1:21" hidden="1">
      <c r="A1252" t="str">
        <f t="shared" si="83"/>
        <v>45.1-1</v>
      </c>
      <c r="B1252">
        <f t="shared" si="84"/>
        <v>1</v>
      </c>
      <c r="C1252">
        <v>45</v>
      </c>
      <c r="D1252" t="s">
        <v>1913</v>
      </c>
      <c r="E1252" t="s">
        <v>1112</v>
      </c>
      <c r="F1252" t="s">
        <v>1163</v>
      </c>
      <c r="H1252">
        <f t="shared" si="81"/>
        <v>6000</v>
      </c>
      <c r="I1252" t="str">
        <f>IFERROR(VLOOKUP(CONCATENATE($C1252,$D1252,I$1,$E1252),AuxFolhas!$A:$E,5,FALSE),"")</f>
        <v/>
      </c>
      <c r="J1252">
        <f>IFERROR(VLOOKUP(CONCATENATE($C1252,$D1252,J$1,$E1252),AuxFolhas!$A:$E,5,FALSE),"")</f>
        <v>600</v>
      </c>
      <c r="K1252" t="str">
        <f>IFERROR(VLOOKUP(CONCATENATE($C1252,$D1252,K$1,$E1252),AuxFolhas!$A:$E,5,FALSE),"")</f>
        <v/>
      </c>
      <c r="L1252">
        <f>IFERROR(VLOOKUP(CONCATENATE($C1252,$D1252,L$1,$E1252),AuxFolhas!$A:$E,5,FALSE),"")</f>
        <v>600</v>
      </c>
      <c r="M1252">
        <f>IFERROR(VLOOKUP(CONCATENATE($C1252,$D1252,M$1,$E1252),AuxFolhas!$A:$E,5,FALSE),"")</f>
        <v>600</v>
      </c>
      <c r="N1252">
        <f>IFERROR(VLOOKUP(CONCATENATE($C1252,$D1252,N$1,$E1252),AuxFolhas!$A:$E,5,FALSE),"")</f>
        <v>600</v>
      </c>
      <c r="O1252">
        <f>IFERROR(VLOOKUP(CONCATENATE($C1252,$D1252,O$1,$E1252),AuxFolhas!$A:$E,5,FALSE),"")</f>
        <v>600</v>
      </c>
      <c r="P1252">
        <f>IFERROR(VLOOKUP(CONCATENATE($C1252,$D1252,P$1,$E1252),AuxFolhas!$A:$E,5,FALSE),"")</f>
        <v>600</v>
      </c>
      <c r="Q1252">
        <f>IFERROR(VLOOKUP(CONCATENATE($C1252,$D1252,Q$1,$E1252),AuxFolhas!$A:$E,5,FALSE),"")</f>
        <v>600</v>
      </c>
      <c r="R1252">
        <f>IFERROR(VLOOKUP(CONCATENATE($C1252,$D1252,R$1,$E1252),AuxFolhas!$A:$E,5,FALSE),"")</f>
        <v>600</v>
      </c>
      <c r="S1252">
        <f>IFERROR(VLOOKUP(CONCATENATE($C1252,$D1252,S$1,$E1252),AuxFolhas!$A:$E,5,FALSE),"")</f>
        <v>600</v>
      </c>
      <c r="T1252">
        <f>IFERROR(VLOOKUP(CONCATENATE($C1252,$D1252,T$1,$E1252),AuxFolhas!$A:$E,5,FALSE),"")</f>
        <v>600</v>
      </c>
      <c r="U1252">
        <f t="shared" si="82"/>
        <v>1</v>
      </c>
    </row>
    <row r="1253" spans="1:21" hidden="1">
      <c r="A1253" t="str">
        <f t="shared" si="83"/>
        <v>45.1-2</v>
      </c>
      <c r="B1253">
        <f t="shared" si="84"/>
        <v>2</v>
      </c>
      <c r="C1253">
        <v>45</v>
      </c>
      <c r="D1253" t="s">
        <v>2565</v>
      </c>
      <c r="E1253" t="s">
        <v>1112</v>
      </c>
      <c r="F1253" t="s">
        <v>1163</v>
      </c>
      <c r="H1253">
        <f t="shared" si="81"/>
        <v>600</v>
      </c>
      <c r="I1253" t="str">
        <f>IFERROR(VLOOKUP(CONCATENATE($C1253,$D1253,I$1,$E1253),AuxFolhas!$A:$E,5,FALSE),"")</f>
        <v/>
      </c>
      <c r="J1253" t="str">
        <f>IFERROR(VLOOKUP(CONCATENATE($C1253,$D1253,J$1,$E1253),AuxFolhas!$A:$E,5,FALSE),"")</f>
        <v/>
      </c>
      <c r="K1253">
        <f>IFERROR(VLOOKUP(CONCATENATE($C1253,$D1253,K$1,$E1253),AuxFolhas!$A:$E,5,FALSE),"")</f>
        <v>600</v>
      </c>
      <c r="L1253" t="str">
        <f>IFERROR(VLOOKUP(CONCATENATE($C1253,$D1253,L$1,$E1253),AuxFolhas!$A:$E,5,FALSE),"")</f>
        <v/>
      </c>
      <c r="M1253" t="str">
        <f>IFERROR(VLOOKUP(CONCATENATE($C1253,$D1253,M$1,$E1253),AuxFolhas!$A:$E,5,FALSE),"")</f>
        <v/>
      </c>
      <c r="N1253" t="str">
        <f>IFERROR(VLOOKUP(CONCATENATE($C1253,$D1253,N$1,$E1253),AuxFolhas!$A:$E,5,FALSE),"")</f>
        <v/>
      </c>
      <c r="O1253" t="str">
        <f>IFERROR(VLOOKUP(CONCATENATE($C1253,$D1253,O$1,$E1253),AuxFolhas!$A:$E,5,FALSE),"")</f>
        <v/>
      </c>
      <c r="P1253" t="str">
        <f>IFERROR(VLOOKUP(CONCATENATE($C1253,$D1253,P$1,$E1253),AuxFolhas!$A:$E,5,FALSE),"")</f>
        <v/>
      </c>
      <c r="Q1253" t="str">
        <f>IFERROR(VLOOKUP(CONCATENATE($C1253,$D1253,Q$1,$E1253),AuxFolhas!$A:$E,5,FALSE),"")</f>
        <v/>
      </c>
      <c r="R1253" t="str">
        <f>IFERROR(VLOOKUP(CONCATENATE($C1253,$D1253,R$1,$E1253),AuxFolhas!$A:$E,5,FALSE),"")</f>
        <v/>
      </c>
      <c r="S1253" t="str">
        <f>IFERROR(VLOOKUP(CONCATENATE($C1253,$D1253,S$1,$E1253),AuxFolhas!$A:$E,5,FALSE),"")</f>
        <v/>
      </c>
      <c r="T1253" t="str">
        <f>IFERROR(VLOOKUP(CONCATENATE($C1253,$D1253,T$1,$E1253),AuxFolhas!$A:$E,5,FALSE),"")</f>
        <v/>
      </c>
      <c r="U1253">
        <f t="shared" si="82"/>
        <v>1</v>
      </c>
    </row>
    <row r="1254" spans="1:21" hidden="1">
      <c r="A1254" t="str">
        <f t="shared" si="83"/>
        <v>45.1-3</v>
      </c>
      <c r="B1254">
        <f t="shared" si="84"/>
        <v>3</v>
      </c>
      <c r="C1254">
        <v>45</v>
      </c>
      <c r="D1254" t="s">
        <v>2212</v>
      </c>
      <c r="E1254" t="s">
        <v>1112</v>
      </c>
      <c r="F1254" t="s">
        <v>1163</v>
      </c>
      <c r="H1254">
        <f t="shared" si="81"/>
        <v>7200</v>
      </c>
      <c r="I1254">
        <f>IFERROR(VLOOKUP(CONCATENATE($C1254,$D1254,I$1,$E1254),AuxFolhas!$A:$E,5,FALSE),"")</f>
        <v>600</v>
      </c>
      <c r="J1254">
        <f>IFERROR(VLOOKUP(CONCATENATE($C1254,$D1254,J$1,$E1254),AuxFolhas!$A:$E,5,FALSE),"")</f>
        <v>600</v>
      </c>
      <c r="K1254">
        <f>IFERROR(VLOOKUP(CONCATENATE($C1254,$D1254,K$1,$E1254),AuxFolhas!$A:$E,5,FALSE),"")</f>
        <v>600</v>
      </c>
      <c r="L1254">
        <f>IFERROR(VLOOKUP(CONCATENATE($C1254,$D1254,L$1,$E1254),AuxFolhas!$A:$E,5,FALSE),"")</f>
        <v>600</v>
      </c>
      <c r="M1254">
        <f>IFERROR(VLOOKUP(CONCATENATE($C1254,$D1254,M$1,$E1254),AuxFolhas!$A:$E,5,FALSE),"")</f>
        <v>600</v>
      </c>
      <c r="N1254">
        <f>IFERROR(VLOOKUP(CONCATENATE($C1254,$D1254,N$1,$E1254),AuxFolhas!$A:$E,5,FALSE),"")</f>
        <v>600</v>
      </c>
      <c r="O1254">
        <f>IFERROR(VLOOKUP(CONCATENATE($C1254,$D1254,O$1,$E1254),AuxFolhas!$A:$E,5,FALSE),"")</f>
        <v>600</v>
      </c>
      <c r="P1254">
        <f>IFERROR(VLOOKUP(CONCATENATE($C1254,$D1254,P$1,$E1254),AuxFolhas!$A:$E,5,FALSE),"")</f>
        <v>600</v>
      </c>
      <c r="Q1254">
        <f>IFERROR(VLOOKUP(CONCATENATE($C1254,$D1254,Q$1,$E1254),AuxFolhas!$A:$E,5,FALSE),"")</f>
        <v>600</v>
      </c>
      <c r="R1254">
        <f>IFERROR(VLOOKUP(CONCATENATE($C1254,$D1254,R$1,$E1254),AuxFolhas!$A:$E,5,FALSE),"")</f>
        <v>600</v>
      </c>
      <c r="S1254">
        <f>IFERROR(VLOOKUP(CONCATENATE($C1254,$D1254,S$1,$E1254),AuxFolhas!$A:$E,5,FALSE),"")</f>
        <v>600</v>
      </c>
      <c r="T1254">
        <f>IFERROR(VLOOKUP(CONCATENATE($C1254,$D1254,T$1,$E1254),AuxFolhas!$A:$E,5,FALSE),"")</f>
        <v>600</v>
      </c>
      <c r="U1254">
        <f t="shared" si="82"/>
        <v>1</v>
      </c>
    </row>
    <row r="1255" spans="1:21" hidden="1">
      <c r="A1255" t="str">
        <f t="shared" si="83"/>
        <v>45.1-4</v>
      </c>
      <c r="B1255">
        <f t="shared" si="84"/>
        <v>4</v>
      </c>
      <c r="C1255">
        <v>45</v>
      </c>
      <c r="D1255" t="s">
        <v>1914</v>
      </c>
      <c r="E1255" t="s">
        <v>1112</v>
      </c>
      <c r="F1255" t="s">
        <v>1163</v>
      </c>
      <c r="H1255">
        <f t="shared" si="81"/>
        <v>7200</v>
      </c>
      <c r="I1255">
        <f>IFERROR(VLOOKUP(CONCATENATE($C1255,$D1255,I$1,$E1255),AuxFolhas!$A:$E,5,FALSE),"")</f>
        <v>600</v>
      </c>
      <c r="J1255">
        <f>IFERROR(VLOOKUP(CONCATENATE($C1255,$D1255,J$1,$E1255),AuxFolhas!$A:$E,5,FALSE),"")</f>
        <v>600</v>
      </c>
      <c r="K1255">
        <f>IFERROR(VLOOKUP(CONCATENATE($C1255,$D1255,K$1,$E1255),AuxFolhas!$A:$E,5,FALSE),"")</f>
        <v>600</v>
      </c>
      <c r="L1255">
        <f>IFERROR(VLOOKUP(CONCATENATE($C1255,$D1255,L$1,$E1255),AuxFolhas!$A:$E,5,FALSE),"")</f>
        <v>600</v>
      </c>
      <c r="M1255">
        <f>IFERROR(VLOOKUP(CONCATENATE($C1255,$D1255,M$1,$E1255),AuxFolhas!$A:$E,5,FALSE),"")</f>
        <v>600</v>
      </c>
      <c r="N1255">
        <f>IFERROR(VLOOKUP(CONCATENATE($C1255,$D1255,N$1,$E1255),AuxFolhas!$A:$E,5,FALSE),"")</f>
        <v>600</v>
      </c>
      <c r="O1255">
        <f>IFERROR(VLOOKUP(CONCATENATE($C1255,$D1255,O$1,$E1255),AuxFolhas!$A:$E,5,FALSE),"")</f>
        <v>600</v>
      </c>
      <c r="P1255">
        <f>IFERROR(VLOOKUP(CONCATENATE($C1255,$D1255,P$1,$E1255),AuxFolhas!$A:$E,5,FALSE),"")</f>
        <v>600</v>
      </c>
      <c r="Q1255">
        <f>IFERROR(VLOOKUP(CONCATENATE($C1255,$D1255,Q$1,$E1255),AuxFolhas!$A:$E,5,FALSE),"")</f>
        <v>600</v>
      </c>
      <c r="R1255">
        <f>IFERROR(VLOOKUP(CONCATENATE($C1255,$D1255,R$1,$E1255),AuxFolhas!$A:$E,5,FALSE),"")</f>
        <v>600</v>
      </c>
      <c r="S1255">
        <f>IFERROR(VLOOKUP(CONCATENATE($C1255,$D1255,S$1,$E1255),AuxFolhas!$A:$E,5,FALSE),"")</f>
        <v>600</v>
      </c>
      <c r="T1255">
        <f>IFERROR(VLOOKUP(CONCATENATE($C1255,$D1255,T$1,$E1255),AuxFolhas!$A:$E,5,FALSE),"")</f>
        <v>600</v>
      </c>
      <c r="U1255">
        <f t="shared" si="82"/>
        <v>1</v>
      </c>
    </row>
    <row r="1256" spans="1:21" hidden="1">
      <c r="A1256" t="str">
        <f t="shared" si="83"/>
        <v>45.1-5</v>
      </c>
      <c r="B1256">
        <f t="shared" si="84"/>
        <v>5</v>
      </c>
      <c r="C1256">
        <v>45</v>
      </c>
      <c r="D1256" t="s">
        <v>1915</v>
      </c>
      <c r="E1256" t="s">
        <v>1112</v>
      </c>
      <c r="F1256" t="s">
        <v>1163</v>
      </c>
      <c r="H1256">
        <f t="shared" si="81"/>
        <v>7200</v>
      </c>
      <c r="I1256">
        <f>IFERROR(VLOOKUP(CONCATENATE($C1256,$D1256,I$1,$E1256),AuxFolhas!$A:$E,5,FALSE),"")</f>
        <v>600</v>
      </c>
      <c r="J1256">
        <f>IFERROR(VLOOKUP(CONCATENATE($C1256,$D1256,J$1,$E1256),AuxFolhas!$A:$E,5,FALSE),"")</f>
        <v>600</v>
      </c>
      <c r="K1256">
        <f>IFERROR(VLOOKUP(CONCATENATE($C1256,$D1256,K$1,$E1256),AuxFolhas!$A:$E,5,FALSE),"")</f>
        <v>600</v>
      </c>
      <c r="L1256">
        <f>IFERROR(VLOOKUP(CONCATENATE($C1256,$D1256,L$1,$E1256),AuxFolhas!$A:$E,5,FALSE),"")</f>
        <v>600</v>
      </c>
      <c r="M1256">
        <f>IFERROR(VLOOKUP(CONCATENATE($C1256,$D1256,M$1,$E1256),AuxFolhas!$A:$E,5,FALSE),"")</f>
        <v>600</v>
      </c>
      <c r="N1256">
        <f>IFERROR(VLOOKUP(CONCATENATE($C1256,$D1256,N$1,$E1256),AuxFolhas!$A:$E,5,FALSE),"")</f>
        <v>600</v>
      </c>
      <c r="O1256">
        <f>IFERROR(VLOOKUP(CONCATENATE($C1256,$D1256,O$1,$E1256),AuxFolhas!$A:$E,5,FALSE),"")</f>
        <v>600</v>
      </c>
      <c r="P1256">
        <f>IFERROR(VLOOKUP(CONCATENATE($C1256,$D1256,P$1,$E1256),AuxFolhas!$A:$E,5,FALSE),"")</f>
        <v>600</v>
      </c>
      <c r="Q1256">
        <f>IFERROR(VLOOKUP(CONCATENATE($C1256,$D1256,Q$1,$E1256),AuxFolhas!$A:$E,5,FALSE),"")</f>
        <v>600</v>
      </c>
      <c r="R1256">
        <f>IFERROR(VLOOKUP(CONCATENATE($C1256,$D1256,R$1,$E1256),AuxFolhas!$A:$E,5,FALSE),"")</f>
        <v>600</v>
      </c>
      <c r="S1256">
        <f>IFERROR(VLOOKUP(CONCATENATE($C1256,$D1256,S$1,$E1256),AuxFolhas!$A:$E,5,FALSE),"")</f>
        <v>600</v>
      </c>
      <c r="T1256">
        <f>IFERROR(VLOOKUP(CONCATENATE($C1256,$D1256,T$1,$E1256),AuxFolhas!$A:$E,5,FALSE),"")</f>
        <v>600</v>
      </c>
      <c r="U1256">
        <f t="shared" si="82"/>
        <v>1</v>
      </c>
    </row>
    <row r="1257" spans="1:21" hidden="1">
      <c r="A1257" t="str">
        <f t="shared" si="83"/>
        <v>45.1-6</v>
      </c>
      <c r="B1257">
        <f t="shared" si="84"/>
        <v>6</v>
      </c>
      <c r="C1257">
        <v>45</v>
      </c>
      <c r="D1257" t="s">
        <v>2566</v>
      </c>
      <c r="E1257" t="s">
        <v>1112</v>
      </c>
      <c r="F1257" t="s">
        <v>1163</v>
      </c>
      <c r="H1257">
        <f t="shared" si="81"/>
        <v>7200</v>
      </c>
      <c r="I1257">
        <f>IFERROR(VLOOKUP(CONCATENATE($C1257,$D1257,I$1,$E1257),AuxFolhas!$A:$E,5,FALSE),"")</f>
        <v>600</v>
      </c>
      <c r="J1257">
        <f>IFERROR(VLOOKUP(CONCATENATE($C1257,$D1257,J$1,$E1257),AuxFolhas!$A:$E,5,FALSE),"")</f>
        <v>600</v>
      </c>
      <c r="K1257">
        <f>IFERROR(VLOOKUP(CONCATENATE($C1257,$D1257,K$1,$E1257),AuxFolhas!$A:$E,5,FALSE),"")</f>
        <v>600</v>
      </c>
      <c r="L1257">
        <f>IFERROR(VLOOKUP(CONCATENATE($C1257,$D1257,L$1,$E1257),AuxFolhas!$A:$E,5,FALSE),"")</f>
        <v>600</v>
      </c>
      <c r="M1257">
        <f>IFERROR(VLOOKUP(CONCATENATE($C1257,$D1257,M$1,$E1257),AuxFolhas!$A:$E,5,FALSE),"")</f>
        <v>600</v>
      </c>
      <c r="N1257">
        <f>IFERROR(VLOOKUP(CONCATENATE($C1257,$D1257,N$1,$E1257),AuxFolhas!$A:$E,5,FALSE),"")</f>
        <v>600</v>
      </c>
      <c r="O1257">
        <f>IFERROR(VLOOKUP(CONCATENATE($C1257,$D1257,O$1,$E1257),AuxFolhas!$A:$E,5,FALSE),"")</f>
        <v>600</v>
      </c>
      <c r="P1257">
        <f>IFERROR(VLOOKUP(CONCATENATE($C1257,$D1257,P$1,$E1257),AuxFolhas!$A:$E,5,FALSE),"")</f>
        <v>600</v>
      </c>
      <c r="Q1257">
        <f>IFERROR(VLOOKUP(CONCATENATE($C1257,$D1257,Q$1,$E1257),AuxFolhas!$A:$E,5,FALSE),"")</f>
        <v>600</v>
      </c>
      <c r="R1257">
        <f>IFERROR(VLOOKUP(CONCATENATE($C1257,$D1257,R$1,$E1257),AuxFolhas!$A:$E,5,FALSE),"")</f>
        <v>600</v>
      </c>
      <c r="S1257">
        <f>IFERROR(VLOOKUP(CONCATENATE($C1257,$D1257,S$1,$E1257),AuxFolhas!$A:$E,5,FALSE),"")</f>
        <v>600</v>
      </c>
      <c r="T1257">
        <f>IFERROR(VLOOKUP(CONCATENATE($C1257,$D1257,T$1,$E1257),AuxFolhas!$A:$E,5,FALSE),"")</f>
        <v>600</v>
      </c>
      <c r="U1257">
        <f t="shared" si="82"/>
        <v>1</v>
      </c>
    </row>
    <row r="1258" spans="1:21" hidden="1">
      <c r="A1258" t="str">
        <f t="shared" si="83"/>
        <v>45.1-7</v>
      </c>
      <c r="B1258">
        <f t="shared" si="84"/>
        <v>7</v>
      </c>
      <c r="C1258">
        <v>45</v>
      </c>
      <c r="D1258" t="s">
        <v>1916</v>
      </c>
      <c r="E1258" t="s">
        <v>1112</v>
      </c>
      <c r="F1258" t="s">
        <v>1163</v>
      </c>
      <c r="H1258">
        <f t="shared" si="81"/>
        <v>600</v>
      </c>
      <c r="I1258">
        <f>IFERROR(VLOOKUP(CONCATENATE($C1258,$D1258,I$1,$E1258),AuxFolhas!$A:$E,5,FALSE),"")</f>
        <v>600</v>
      </c>
      <c r="J1258" t="str">
        <f>IFERROR(VLOOKUP(CONCATENATE($C1258,$D1258,J$1,$E1258),AuxFolhas!$A:$E,5,FALSE),"")</f>
        <v/>
      </c>
      <c r="K1258" t="str">
        <f>IFERROR(VLOOKUP(CONCATENATE($C1258,$D1258,K$1,$E1258),AuxFolhas!$A:$E,5,FALSE),"")</f>
        <v/>
      </c>
      <c r="L1258" t="str">
        <f>IFERROR(VLOOKUP(CONCATENATE($C1258,$D1258,L$1,$E1258),AuxFolhas!$A:$E,5,FALSE),"")</f>
        <v/>
      </c>
      <c r="M1258" t="str">
        <f>IFERROR(VLOOKUP(CONCATENATE($C1258,$D1258,M$1,$E1258),AuxFolhas!$A:$E,5,FALSE),"")</f>
        <v/>
      </c>
      <c r="N1258" t="str">
        <f>IFERROR(VLOOKUP(CONCATENATE($C1258,$D1258,N$1,$E1258),AuxFolhas!$A:$E,5,FALSE),"")</f>
        <v/>
      </c>
      <c r="O1258" t="str">
        <f>IFERROR(VLOOKUP(CONCATENATE($C1258,$D1258,O$1,$E1258),AuxFolhas!$A:$E,5,FALSE),"")</f>
        <v/>
      </c>
      <c r="P1258" t="str">
        <f>IFERROR(VLOOKUP(CONCATENATE($C1258,$D1258,P$1,$E1258),AuxFolhas!$A:$E,5,FALSE),"")</f>
        <v/>
      </c>
      <c r="Q1258" t="str">
        <f>IFERROR(VLOOKUP(CONCATENATE($C1258,$D1258,Q$1,$E1258),AuxFolhas!$A:$E,5,FALSE),"")</f>
        <v/>
      </c>
      <c r="R1258" t="str">
        <f>IFERROR(VLOOKUP(CONCATENATE($C1258,$D1258,R$1,$E1258),AuxFolhas!$A:$E,5,FALSE),"")</f>
        <v/>
      </c>
      <c r="S1258" t="str">
        <f>IFERROR(VLOOKUP(CONCATENATE($C1258,$D1258,S$1,$E1258),AuxFolhas!$A:$E,5,FALSE),"")</f>
        <v/>
      </c>
      <c r="T1258" t="str">
        <f>IFERROR(VLOOKUP(CONCATENATE($C1258,$D1258,T$1,$E1258),AuxFolhas!$A:$E,5,FALSE),"")</f>
        <v/>
      </c>
      <c r="U1258">
        <f t="shared" si="82"/>
        <v>1</v>
      </c>
    </row>
    <row r="1259" spans="1:21" hidden="1">
      <c r="A1259" t="str">
        <f t="shared" si="83"/>
        <v>45.1-8</v>
      </c>
      <c r="B1259">
        <f t="shared" si="84"/>
        <v>8</v>
      </c>
      <c r="C1259">
        <v>45</v>
      </c>
      <c r="D1259" t="s">
        <v>2567</v>
      </c>
      <c r="E1259" t="s">
        <v>1112</v>
      </c>
      <c r="F1259" t="s">
        <v>1163</v>
      </c>
      <c r="H1259">
        <f t="shared" si="81"/>
        <v>3000</v>
      </c>
      <c r="I1259" t="str">
        <f>IFERROR(VLOOKUP(CONCATENATE($C1259,$D1259,I$1,$E1259),AuxFolhas!$A:$E,5,FALSE),"")</f>
        <v/>
      </c>
      <c r="J1259" t="str">
        <f>IFERROR(VLOOKUP(CONCATENATE($C1259,$D1259,J$1,$E1259),AuxFolhas!$A:$E,5,FALSE),"")</f>
        <v/>
      </c>
      <c r="K1259">
        <f>IFERROR(VLOOKUP(CONCATENATE($C1259,$D1259,K$1,$E1259),AuxFolhas!$A:$E,5,FALSE),"")</f>
        <v>600</v>
      </c>
      <c r="L1259">
        <f>IFERROR(VLOOKUP(CONCATENATE($C1259,$D1259,L$1,$E1259),AuxFolhas!$A:$E,5,FALSE),"")</f>
        <v>600</v>
      </c>
      <c r="M1259">
        <f>IFERROR(VLOOKUP(CONCATENATE($C1259,$D1259,M$1,$E1259),AuxFolhas!$A:$E,5,FALSE),"")</f>
        <v>600</v>
      </c>
      <c r="N1259">
        <f>IFERROR(VLOOKUP(CONCATENATE($C1259,$D1259,N$1,$E1259),AuxFolhas!$A:$E,5,FALSE),"")</f>
        <v>600</v>
      </c>
      <c r="O1259">
        <f>IFERROR(VLOOKUP(CONCATENATE($C1259,$D1259,O$1,$E1259),AuxFolhas!$A:$E,5,FALSE),"")</f>
        <v>600</v>
      </c>
      <c r="P1259" t="str">
        <f>IFERROR(VLOOKUP(CONCATENATE($C1259,$D1259,P$1,$E1259),AuxFolhas!$A:$E,5,FALSE),"")</f>
        <v/>
      </c>
      <c r="Q1259" t="str">
        <f>IFERROR(VLOOKUP(CONCATENATE($C1259,$D1259,Q$1,$E1259),AuxFolhas!$A:$E,5,FALSE),"")</f>
        <v/>
      </c>
      <c r="R1259" t="str">
        <f>IFERROR(VLOOKUP(CONCATENATE($C1259,$D1259,R$1,$E1259),AuxFolhas!$A:$E,5,FALSE),"")</f>
        <v/>
      </c>
      <c r="S1259" t="str">
        <f>IFERROR(VLOOKUP(CONCATENATE($C1259,$D1259,S$1,$E1259),AuxFolhas!$A:$E,5,FALSE),"")</f>
        <v/>
      </c>
      <c r="T1259" t="str">
        <f>IFERROR(VLOOKUP(CONCATENATE($C1259,$D1259,T$1,$E1259),AuxFolhas!$A:$E,5,FALSE),"")</f>
        <v/>
      </c>
      <c r="U1259">
        <f t="shared" si="82"/>
        <v>1</v>
      </c>
    </row>
    <row r="1260" spans="1:21" hidden="1">
      <c r="A1260" t="str">
        <f t="shared" si="83"/>
        <v>45.1-9</v>
      </c>
      <c r="B1260">
        <f t="shared" si="84"/>
        <v>9</v>
      </c>
      <c r="C1260">
        <v>45</v>
      </c>
      <c r="D1260" t="s">
        <v>1917</v>
      </c>
      <c r="E1260" t="s">
        <v>1112</v>
      </c>
      <c r="F1260" t="s">
        <v>1163</v>
      </c>
      <c r="H1260">
        <f t="shared" si="81"/>
        <v>1800</v>
      </c>
      <c r="I1260">
        <f>IFERROR(VLOOKUP(CONCATENATE($C1260,$D1260,I$1,$E1260),AuxFolhas!$A:$E,5,FALSE),"")</f>
        <v>600</v>
      </c>
      <c r="J1260">
        <f>IFERROR(VLOOKUP(CONCATENATE($C1260,$D1260,J$1,$E1260),AuxFolhas!$A:$E,5,FALSE),"")</f>
        <v>600</v>
      </c>
      <c r="K1260">
        <f>IFERROR(VLOOKUP(CONCATENATE($C1260,$D1260,K$1,$E1260),AuxFolhas!$A:$E,5,FALSE),"")</f>
        <v>600</v>
      </c>
      <c r="L1260" t="str">
        <f>IFERROR(VLOOKUP(CONCATENATE($C1260,$D1260,L$1,$E1260),AuxFolhas!$A:$E,5,FALSE),"")</f>
        <v/>
      </c>
      <c r="M1260" t="str">
        <f>IFERROR(VLOOKUP(CONCATENATE($C1260,$D1260,M$1,$E1260),AuxFolhas!$A:$E,5,FALSE),"")</f>
        <v/>
      </c>
      <c r="N1260" t="str">
        <f>IFERROR(VLOOKUP(CONCATENATE($C1260,$D1260,N$1,$E1260),AuxFolhas!$A:$E,5,FALSE),"")</f>
        <v/>
      </c>
      <c r="O1260" t="str">
        <f>IFERROR(VLOOKUP(CONCATENATE($C1260,$D1260,O$1,$E1260),AuxFolhas!$A:$E,5,FALSE),"")</f>
        <v/>
      </c>
      <c r="P1260" t="str">
        <f>IFERROR(VLOOKUP(CONCATENATE($C1260,$D1260,P$1,$E1260),AuxFolhas!$A:$E,5,FALSE),"")</f>
        <v/>
      </c>
      <c r="Q1260" t="str">
        <f>IFERROR(VLOOKUP(CONCATENATE($C1260,$D1260,Q$1,$E1260),AuxFolhas!$A:$E,5,FALSE),"")</f>
        <v/>
      </c>
      <c r="R1260" t="str">
        <f>IFERROR(VLOOKUP(CONCATENATE($C1260,$D1260,R$1,$E1260),AuxFolhas!$A:$E,5,FALSE),"")</f>
        <v/>
      </c>
      <c r="S1260" t="str">
        <f>IFERROR(VLOOKUP(CONCATENATE($C1260,$D1260,S$1,$E1260),AuxFolhas!$A:$E,5,FALSE),"")</f>
        <v/>
      </c>
      <c r="T1260" t="str">
        <f>IFERROR(VLOOKUP(CONCATENATE($C1260,$D1260,T$1,$E1260),AuxFolhas!$A:$E,5,FALSE),"")</f>
        <v/>
      </c>
      <c r="U1260">
        <f t="shared" si="82"/>
        <v>1</v>
      </c>
    </row>
    <row r="1261" spans="1:21" hidden="1">
      <c r="A1261" t="str">
        <f t="shared" si="83"/>
        <v>45.1-10</v>
      </c>
      <c r="B1261">
        <f t="shared" si="84"/>
        <v>10</v>
      </c>
      <c r="C1261">
        <v>45</v>
      </c>
      <c r="D1261" t="s">
        <v>1918</v>
      </c>
      <c r="E1261" t="s">
        <v>1112</v>
      </c>
      <c r="F1261" t="s">
        <v>1163</v>
      </c>
      <c r="H1261">
        <f t="shared" si="81"/>
        <v>7200</v>
      </c>
      <c r="I1261">
        <f>IFERROR(VLOOKUP(CONCATENATE($C1261,$D1261,I$1,$E1261),AuxFolhas!$A:$E,5,FALSE),"")</f>
        <v>600</v>
      </c>
      <c r="J1261">
        <f>IFERROR(VLOOKUP(CONCATENATE($C1261,$D1261,J$1,$E1261),AuxFolhas!$A:$E,5,FALSE),"")</f>
        <v>600</v>
      </c>
      <c r="K1261">
        <f>IFERROR(VLOOKUP(CONCATENATE($C1261,$D1261,K$1,$E1261),AuxFolhas!$A:$E,5,FALSE),"")</f>
        <v>600</v>
      </c>
      <c r="L1261">
        <f>IFERROR(VLOOKUP(CONCATENATE($C1261,$D1261,L$1,$E1261),AuxFolhas!$A:$E,5,FALSE),"")</f>
        <v>600</v>
      </c>
      <c r="M1261">
        <f>IFERROR(VLOOKUP(CONCATENATE($C1261,$D1261,M$1,$E1261),AuxFolhas!$A:$E,5,FALSE),"")</f>
        <v>600</v>
      </c>
      <c r="N1261">
        <f>IFERROR(VLOOKUP(CONCATENATE($C1261,$D1261,N$1,$E1261),AuxFolhas!$A:$E,5,FALSE),"")</f>
        <v>600</v>
      </c>
      <c r="O1261">
        <f>IFERROR(VLOOKUP(CONCATENATE($C1261,$D1261,O$1,$E1261),AuxFolhas!$A:$E,5,FALSE),"")</f>
        <v>600</v>
      </c>
      <c r="P1261">
        <f>IFERROR(VLOOKUP(CONCATENATE($C1261,$D1261,P$1,$E1261),AuxFolhas!$A:$E,5,FALSE),"")</f>
        <v>600</v>
      </c>
      <c r="Q1261">
        <f>IFERROR(VLOOKUP(CONCATENATE($C1261,$D1261,Q$1,$E1261),AuxFolhas!$A:$E,5,FALSE),"")</f>
        <v>600</v>
      </c>
      <c r="R1261">
        <f>IFERROR(VLOOKUP(CONCATENATE($C1261,$D1261,R$1,$E1261),AuxFolhas!$A:$E,5,FALSE),"")</f>
        <v>600</v>
      </c>
      <c r="S1261">
        <f>IFERROR(VLOOKUP(CONCATENATE($C1261,$D1261,S$1,$E1261),AuxFolhas!$A:$E,5,FALSE),"")</f>
        <v>600</v>
      </c>
      <c r="T1261">
        <f>IFERROR(VLOOKUP(CONCATENATE($C1261,$D1261,T$1,$E1261),AuxFolhas!$A:$E,5,FALSE),"")</f>
        <v>600</v>
      </c>
      <c r="U1261">
        <f t="shared" si="82"/>
        <v>1</v>
      </c>
    </row>
    <row r="1262" spans="1:21" hidden="1">
      <c r="A1262" t="str">
        <f t="shared" si="83"/>
        <v>45.1-11</v>
      </c>
      <c r="B1262">
        <f t="shared" si="84"/>
        <v>11</v>
      </c>
      <c r="C1262">
        <v>45</v>
      </c>
      <c r="D1262" t="s">
        <v>2568</v>
      </c>
      <c r="E1262" t="s">
        <v>1112</v>
      </c>
      <c r="F1262" t="s">
        <v>1163</v>
      </c>
      <c r="H1262">
        <f t="shared" si="81"/>
        <v>3600</v>
      </c>
      <c r="I1262" t="str">
        <f>IFERROR(VLOOKUP(CONCATENATE($C1262,$D1262,I$1,$E1262),AuxFolhas!$A:$E,5,FALSE),"")</f>
        <v/>
      </c>
      <c r="J1262" t="str">
        <f>IFERROR(VLOOKUP(CONCATENATE($C1262,$D1262,J$1,$E1262),AuxFolhas!$A:$E,5,FALSE),"")</f>
        <v/>
      </c>
      <c r="K1262">
        <f>IFERROR(VLOOKUP(CONCATENATE($C1262,$D1262,K$1,$E1262),AuxFolhas!$A:$E,5,FALSE),"")</f>
        <v>600</v>
      </c>
      <c r="L1262">
        <f>IFERROR(VLOOKUP(CONCATENATE($C1262,$D1262,L$1,$E1262),AuxFolhas!$A:$E,5,FALSE),"")</f>
        <v>600</v>
      </c>
      <c r="M1262">
        <f>IFERROR(VLOOKUP(CONCATENATE($C1262,$D1262,M$1,$E1262),AuxFolhas!$A:$E,5,FALSE),"")</f>
        <v>600</v>
      </c>
      <c r="N1262">
        <f>IFERROR(VLOOKUP(CONCATENATE($C1262,$D1262,N$1,$E1262),AuxFolhas!$A:$E,5,FALSE),"")</f>
        <v>600</v>
      </c>
      <c r="O1262">
        <f>IFERROR(VLOOKUP(CONCATENATE($C1262,$D1262,O$1,$E1262),AuxFolhas!$A:$E,5,FALSE),"")</f>
        <v>600</v>
      </c>
      <c r="P1262">
        <f>IFERROR(VLOOKUP(CONCATENATE($C1262,$D1262,P$1,$E1262),AuxFolhas!$A:$E,5,FALSE),"")</f>
        <v>600</v>
      </c>
      <c r="Q1262" t="str">
        <f>IFERROR(VLOOKUP(CONCATENATE($C1262,$D1262,Q$1,$E1262),AuxFolhas!$A:$E,5,FALSE),"")</f>
        <v/>
      </c>
      <c r="R1262" t="str">
        <f>IFERROR(VLOOKUP(CONCATENATE($C1262,$D1262,R$1,$E1262),AuxFolhas!$A:$E,5,FALSE),"")</f>
        <v/>
      </c>
      <c r="S1262" t="str">
        <f>IFERROR(VLOOKUP(CONCATENATE($C1262,$D1262,S$1,$E1262),AuxFolhas!$A:$E,5,FALSE),"")</f>
        <v/>
      </c>
      <c r="T1262" t="str">
        <f>IFERROR(VLOOKUP(CONCATENATE($C1262,$D1262,T$1,$E1262),AuxFolhas!$A:$E,5,FALSE),"")</f>
        <v/>
      </c>
      <c r="U1262">
        <f t="shared" si="82"/>
        <v>1</v>
      </c>
    </row>
    <row r="1263" spans="1:21" hidden="1">
      <c r="A1263" t="str">
        <f t="shared" si="83"/>
        <v>45.1-12</v>
      </c>
      <c r="B1263">
        <f t="shared" si="84"/>
        <v>12</v>
      </c>
      <c r="C1263">
        <v>45</v>
      </c>
      <c r="D1263" t="s">
        <v>2816</v>
      </c>
      <c r="E1263" t="s">
        <v>1112</v>
      </c>
      <c r="F1263" t="s">
        <v>1163</v>
      </c>
      <c r="H1263">
        <f t="shared" si="81"/>
        <v>3000</v>
      </c>
      <c r="I1263" t="str">
        <f>IFERROR(VLOOKUP(CONCATENATE($C1263,$D1263,I$1,$E1263),AuxFolhas!$A:$E,5,FALSE),"")</f>
        <v/>
      </c>
      <c r="J1263" t="str">
        <f>IFERROR(VLOOKUP(CONCATENATE($C1263,$D1263,J$1,$E1263),AuxFolhas!$A:$E,5,FALSE),"")</f>
        <v/>
      </c>
      <c r="K1263" t="str">
        <f>IFERROR(VLOOKUP(CONCATENATE($C1263,$D1263,K$1,$E1263),AuxFolhas!$A:$E,5,FALSE),"")</f>
        <v/>
      </c>
      <c r="L1263" t="str">
        <f>IFERROR(VLOOKUP(CONCATENATE($C1263,$D1263,L$1,$E1263),AuxFolhas!$A:$E,5,FALSE),"")</f>
        <v/>
      </c>
      <c r="M1263" t="str">
        <f>IFERROR(VLOOKUP(CONCATENATE($C1263,$D1263,M$1,$E1263),AuxFolhas!$A:$E,5,FALSE),"")</f>
        <v/>
      </c>
      <c r="N1263" t="str">
        <f>IFERROR(VLOOKUP(CONCATENATE($C1263,$D1263,N$1,$E1263),AuxFolhas!$A:$E,5,FALSE),"")</f>
        <v/>
      </c>
      <c r="O1263" t="str">
        <f>IFERROR(VLOOKUP(CONCATENATE($C1263,$D1263,O$1,$E1263),AuxFolhas!$A:$E,5,FALSE),"")</f>
        <v/>
      </c>
      <c r="P1263">
        <f>IFERROR(VLOOKUP(CONCATENATE($C1263,$D1263,P$1,$E1263),AuxFolhas!$A:$E,5,FALSE),"")</f>
        <v>600</v>
      </c>
      <c r="Q1263">
        <f>IFERROR(VLOOKUP(CONCATENATE($C1263,$D1263,Q$1,$E1263),AuxFolhas!$A:$E,5,FALSE),"")</f>
        <v>600</v>
      </c>
      <c r="R1263">
        <f>IFERROR(VLOOKUP(CONCATENATE($C1263,$D1263,R$1,$E1263),AuxFolhas!$A:$E,5,FALSE),"")</f>
        <v>600</v>
      </c>
      <c r="S1263">
        <f>IFERROR(VLOOKUP(CONCATENATE($C1263,$D1263,S$1,$E1263),AuxFolhas!$A:$E,5,FALSE),"")</f>
        <v>600</v>
      </c>
      <c r="T1263">
        <f>IFERROR(VLOOKUP(CONCATENATE($C1263,$D1263,T$1,$E1263),AuxFolhas!$A:$E,5,FALSE),"")</f>
        <v>600</v>
      </c>
      <c r="U1263">
        <f t="shared" si="82"/>
        <v>1</v>
      </c>
    </row>
    <row r="1264" spans="1:21" hidden="1">
      <c r="A1264" t="str">
        <f t="shared" si="83"/>
        <v>45.1-13</v>
      </c>
      <c r="B1264">
        <f t="shared" si="84"/>
        <v>13</v>
      </c>
      <c r="C1264">
        <v>45</v>
      </c>
      <c r="D1264" t="s">
        <v>2213</v>
      </c>
      <c r="E1264" t="s">
        <v>1112</v>
      </c>
      <c r="F1264" t="s">
        <v>1163</v>
      </c>
      <c r="H1264">
        <f t="shared" si="81"/>
        <v>7200</v>
      </c>
      <c r="I1264">
        <f>IFERROR(VLOOKUP(CONCATENATE($C1264,$D1264,I$1,$E1264),AuxFolhas!$A:$E,5,FALSE),"")</f>
        <v>600</v>
      </c>
      <c r="J1264">
        <f>IFERROR(VLOOKUP(CONCATENATE($C1264,$D1264,J$1,$E1264),AuxFolhas!$A:$E,5,FALSE),"")</f>
        <v>600</v>
      </c>
      <c r="K1264">
        <f>IFERROR(VLOOKUP(CONCATENATE($C1264,$D1264,K$1,$E1264),AuxFolhas!$A:$E,5,FALSE),"")</f>
        <v>600</v>
      </c>
      <c r="L1264">
        <f>IFERROR(VLOOKUP(CONCATENATE($C1264,$D1264,L$1,$E1264),AuxFolhas!$A:$E,5,FALSE),"")</f>
        <v>600</v>
      </c>
      <c r="M1264">
        <f>IFERROR(VLOOKUP(CONCATENATE($C1264,$D1264,M$1,$E1264),AuxFolhas!$A:$E,5,FALSE),"")</f>
        <v>600</v>
      </c>
      <c r="N1264">
        <f>IFERROR(VLOOKUP(CONCATENATE($C1264,$D1264,N$1,$E1264),AuxFolhas!$A:$E,5,FALSE),"")</f>
        <v>600</v>
      </c>
      <c r="O1264">
        <f>IFERROR(VLOOKUP(CONCATENATE($C1264,$D1264,O$1,$E1264),AuxFolhas!$A:$E,5,FALSE),"")</f>
        <v>600</v>
      </c>
      <c r="P1264">
        <f>IFERROR(VLOOKUP(CONCATENATE($C1264,$D1264,P$1,$E1264),AuxFolhas!$A:$E,5,FALSE),"")</f>
        <v>600</v>
      </c>
      <c r="Q1264">
        <f>IFERROR(VLOOKUP(CONCATENATE($C1264,$D1264,Q$1,$E1264),AuxFolhas!$A:$E,5,FALSE),"")</f>
        <v>600</v>
      </c>
      <c r="R1264">
        <f>IFERROR(VLOOKUP(CONCATENATE($C1264,$D1264,R$1,$E1264),AuxFolhas!$A:$E,5,FALSE),"")</f>
        <v>600</v>
      </c>
      <c r="S1264">
        <f>IFERROR(VLOOKUP(CONCATENATE($C1264,$D1264,S$1,$E1264),AuxFolhas!$A:$E,5,FALSE),"")</f>
        <v>600</v>
      </c>
      <c r="T1264">
        <f>IFERROR(VLOOKUP(CONCATENATE($C1264,$D1264,T$1,$E1264),AuxFolhas!$A:$E,5,FALSE),"")</f>
        <v>600</v>
      </c>
      <c r="U1264">
        <f t="shared" si="82"/>
        <v>1</v>
      </c>
    </row>
    <row r="1265" spans="1:21" hidden="1">
      <c r="A1265" t="str">
        <f t="shared" si="83"/>
        <v>45.1-14</v>
      </c>
      <c r="B1265">
        <f t="shared" si="84"/>
        <v>14</v>
      </c>
      <c r="C1265">
        <v>45</v>
      </c>
      <c r="D1265" t="s">
        <v>1919</v>
      </c>
      <c r="E1265" t="s">
        <v>1112</v>
      </c>
      <c r="F1265" t="s">
        <v>1163</v>
      </c>
      <c r="H1265">
        <f t="shared" si="81"/>
        <v>7200</v>
      </c>
      <c r="I1265">
        <f>IFERROR(VLOOKUP(CONCATENATE($C1265,$D1265,I$1,$E1265),AuxFolhas!$A:$E,5,FALSE),"")</f>
        <v>600</v>
      </c>
      <c r="J1265">
        <f>IFERROR(VLOOKUP(CONCATENATE($C1265,$D1265,J$1,$E1265),AuxFolhas!$A:$E,5,FALSE),"")</f>
        <v>600</v>
      </c>
      <c r="K1265">
        <f>IFERROR(VLOOKUP(CONCATENATE($C1265,$D1265,K$1,$E1265),AuxFolhas!$A:$E,5,FALSE),"")</f>
        <v>600</v>
      </c>
      <c r="L1265">
        <f>IFERROR(VLOOKUP(CONCATENATE($C1265,$D1265,L$1,$E1265),AuxFolhas!$A:$E,5,FALSE),"")</f>
        <v>600</v>
      </c>
      <c r="M1265">
        <f>IFERROR(VLOOKUP(CONCATENATE($C1265,$D1265,M$1,$E1265),AuxFolhas!$A:$E,5,FALSE),"")</f>
        <v>600</v>
      </c>
      <c r="N1265">
        <f>IFERROR(VLOOKUP(CONCATENATE($C1265,$D1265,N$1,$E1265),AuxFolhas!$A:$E,5,FALSE),"")</f>
        <v>600</v>
      </c>
      <c r="O1265">
        <f>IFERROR(VLOOKUP(CONCATENATE($C1265,$D1265,O$1,$E1265),AuxFolhas!$A:$E,5,FALSE),"")</f>
        <v>600</v>
      </c>
      <c r="P1265">
        <f>IFERROR(VLOOKUP(CONCATENATE($C1265,$D1265,P$1,$E1265),AuxFolhas!$A:$E,5,FALSE),"")</f>
        <v>600</v>
      </c>
      <c r="Q1265">
        <f>IFERROR(VLOOKUP(CONCATENATE($C1265,$D1265,Q$1,$E1265),AuxFolhas!$A:$E,5,FALSE),"")</f>
        <v>600</v>
      </c>
      <c r="R1265">
        <f>IFERROR(VLOOKUP(CONCATENATE($C1265,$D1265,R$1,$E1265),AuxFolhas!$A:$E,5,FALSE),"")</f>
        <v>600</v>
      </c>
      <c r="S1265">
        <f>IFERROR(VLOOKUP(CONCATENATE($C1265,$D1265,S$1,$E1265),AuxFolhas!$A:$E,5,FALSE),"")</f>
        <v>600</v>
      </c>
      <c r="T1265">
        <f>IFERROR(VLOOKUP(CONCATENATE($C1265,$D1265,T$1,$E1265),AuxFolhas!$A:$E,5,FALSE),"")</f>
        <v>600</v>
      </c>
      <c r="U1265">
        <f t="shared" si="82"/>
        <v>1</v>
      </c>
    </row>
    <row r="1266" spans="1:21" hidden="1">
      <c r="A1266" t="str">
        <f t="shared" si="83"/>
        <v>45.1-15</v>
      </c>
      <c r="B1266">
        <f t="shared" si="84"/>
        <v>15</v>
      </c>
      <c r="C1266">
        <v>45</v>
      </c>
      <c r="D1266" t="s">
        <v>2569</v>
      </c>
      <c r="E1266" t="s">
        <v>1112</v>
      </c>
      <c r="F1266" t="s">
        <v>1163</v>
      </c>
      <c r="H1266">
        <f t="shared" si="81"/>
        <v>3600</v>
      </c>
      <c r="I1266" t="str">
        <f>IFERROR(VLOOKUP(CONCATENATE($C1266,$D1266,I$1,$E1266),AuxFolhas!$A:$E,5,FALSE),"")</f>
        <v/>
      </c>
      <c r="J1266" t="str">
        <f>IFERROR(VLOOKUP(CONCATENATE($C1266,$D1266,J$1,$E1266),AuxFolhas!$A:$E,5,FALSE),"")</f>
        <v/>
      </c>
      <c r="K1266">
        <f>IFERROR(VLOOKUP(CONCATENATE($C1266,$D1266,K$1,$E1266),AuxFolhas!$A:$E,5,FALSE),"")</f>
        <v>600</v>
      </c>
      <c r="L1266">
        <f>IFERROR(VLOOKUP(CONCATENATE($C1266,$D1266,L$1,$E1266),AuxFolhas!$A:$E,5,FALSE),"")</f>
        <v>600</v>
      </c>
      <c r="M1266">
        <f>IFERROR(VLOOKUP(CONCATENATE($C1266,$D1266,M$1,$E1266),AuxFolhas!$A:$E,5,FALSE),"")</f>
        <v>600</v>
      </c>
      <c r="N1266">
        <f>IFERROR(VLOOKUP(CONCATENATE($C1266,$D1266,N$1,$E1266),AuxFolhas!$A:$E,5,FALSE),"")</f>
        <v>600</v>
      </c>
      <c r="O1266">
        <f>IFERROR(VLOOKUP(CONCATENATE($C1266,$D1266,O$1,$E1266),AuxFolhas!$A:$E,5,FALSE),"")</f>
        <v>600</v>
      </c>
      <c r="P1266">
        <f>IFERROR(VLOOKUP(CONCATENATE($C1266,$D1266,P$1,$E1266),AuxFolhas!$A:$E,5,FALSE),"")</f>
        <v>600</v>
      </c>
      <c r="Q1266" t="str">
        <f>IFERROR(VLOOKUP(CONCATENATE($C1266,$D1266,Q$1,$E1266),AuxFolhas!$A:$E,5,FALSE),"")</f>
        <v/>
      </c>
      <c r="R1266" t="str">
        <f>IFERROR(VLOOKUP(CONCATENATE($C1266,$D1266,R$1,$E1266),AuxFolhas!$A:$E,5,FALSE),"")</f>
        <v/>
      </c>
      <c r="S1266" t="str">
        <f>IFERROR(VLOOKUP(CONCATENATE($C1266,$D1266,S$1,$E1266),AuxFolhas!$A:$E,5,FALSE),"")</f>
        <v/>
      </c>
      <c r="T1266" t="str">
        <f>IFERROR(VLOOKUP(CONCATENATE($C1266,$D1266,T$1,$E1266),AuxFolhas!$A:$E,5,FALSE),"")</f>
        <v/>
      </c>
      <c r="U1266">
        <f t="shared" si="82"/>
        <v>1</v>
      </c>
    </row>
    <row r="1267" spans="1:21" hidden="1">
      <c r="A1267" t="str">
        <f t="shared" si="83"/>
        <v>45.1-16</v>
      </c>
      <c r="B1267">
        <f t="shared" si="84"/>
        <v>16</v>
      </c>
      <c r="C1267">
        <v>45</v>
      </c>
      <c r="D1267" t="s">
        <v>1920</v>
      </c>
      <c r="E1267" t="s">
        <v>1112</v>
      </c>
      <c r="F1267" t="s">
        <v>1163</v>
      </c>
      <c r="H1267">
        <f t="shared" si="81"/>
        <v>1800</v>
      </c>
      <c r="I1267">
        <f>IFERROR(VLOOKUP(CONCATENATE($C1267,$D1267,I$1,$E1267),AuxFolhas!$A:$E,5,FALSE),"")</f>
        <v>600</v>
      </c>
      <c r="J1267">
        <f>IFERROR(VLOOKUP(CONCATENATE($C1267,$D1267,J$1,$E1267),AuxFolhas!$A:$E,5,FALSE),"")</f>
        <v>600</v>
      </c>
      <c r="K1267">
        <f>IFERROR(VLOOKUP(CONCATENATE($C1267,$D1267,K$1,$E1267),AuxFolhas!$A:$E,5,FALSE),"")</f>
        <v>600</v>
      </c>
      <c r="L1267" t="str">
        <f>IFERROR(VLOOKUP(CONCATENATE($C1267,$D1267,L$1,$E1267),AuxFolhas!$A:$E,5,FALSE),"")</f>
        <v/>
      </c>
      <c r="M1267" t="str">
        <f>IFERROR(VLOOKUP(CONCATENATE($C1267,$D1267,M$1,$E1267),AuxFolhas!$A:$E,5,FALSE),"")</f>
        <v/>
      </c>
      <c r="N1267" t="str">
        <f>IFERROR(VLOOKUP(CONCATENATE($C1267,$D1267,N$1,$E1267),AuxFolhas!$A:$E,5,FALSE),"")</f>
        <v/>
      </c>
      <c r="O1267" t="str">
        <f>IFERROR(VLOOKUP(CONCATENATE($C1267,$D1267,O$1,$E1267),AuxFolhas!$A:$E,5,FALSE),"")</f>
        <v/>
      </c>
      <c r="P1267" t="str">
        <f>IFERROR(VLOOKUP(CONCATENATE($C1267,$D1267,P$1,$E1267),AuxFolhas!$A:$E,5,FALSE),"")</f>
        <v/>
      </c>
      <c r="Q1267" t="str">
        <f>IFERROR(VLOOKUP(CONCATENATE($C1267,$D1267,Q$1,$E1267),AuxFolhas!$A:$E,5,FALSE),"")</f>
        <v/>
      </c>
      <c r="R1267" t="str">
        <f>IFERROR(VLOOKUP(CONCATENATE($C1267,$D1267,R$1,$E1267),AuxFolhas!$A:$E,5,FALSE),"")</f>
        <v/>
      </c>
      <c r="S1267" t="str">
        <f>IFERROR(VLOOKUP(CONCATENATE($C1267,$D1267,S$1,$E1267),AuxFolhas!$A:$E,5,FALSE),"")</f>
        <v/>
      </c>
      <c r="T1267" t="str">
        <f>IFERROR(VLOOKUP(CONCATENATE($C1267,$D1267,T$1,$E1267),AuxFolhas!$A:$E,5,FALSE),"")</f>
        <v/>
      </c>
      <c r="U1267">
        <f t="shared" si="82"/>
        <v>1</v>
      </c>
    </row>
    <row r="1268" spans="1:21" hidden="1">
      <c r="A1268" t="str">
        <f t="shared" si="83"/>
        <v>45.1-17</v>
      </c>
      <c r="B1268">
        <f t="shared" si="84"/>
        <v>17</v>
      </c>
      <c r="C1268">
        <v>45</v>
      </c>
      <c r="D1268" t="s">
        <v>2788</v>
      </c>
      <c r="E1268" t="s">
        <v>1114</v>
      </c>
      <c r="F1268" t="s">
        <v>1163</v>
      </c>
      <c r="H1268">
        <f t="shared" si="81"/>
        <v>13380</v>
      </c>
      <c r="I1268" t="str">
        <f>IFERROR(VLOOKUP(CONCATENATE($C1268,$D1268,I$1,$E1268),AuxFolhas!$A:$E,5,FALSE),"")</f>
        <v/>
      </c>
      <c r="J1268" t="str">
        <f>IFERROR(VLOOKUP(CONCATENATE($C1268,$D1268,J$1,$E1268),AuxFolhas!$A:$E,5,FALSE),"")</f>
        <v/>
      </c>
      <c r="K1268" t="str">
        <f>IFERROR(VLOOKUP(CONCATENATE($C1268,$D1268,K$1,$E1268),AuxFolhas!$A:$E,5,FALSE),"")</f>
        <v/>
      </c>
      <c r="L1268" t="str">
        <f>IFERROR(VLOOKUP(CONCATENATE($C1268,$D1268,L$1,$E1268),AuxFolhas!$A:$E,5,FALSE),"")</f>
        <v/>
      </c>
      <c r="M1268" t="str">
        <f>IFERROR(VLOOKUP(CONCATENATE($C1268,$D1268,M$1,$E1268),AuxFolhas!$A:$E,5,FALSE),"")</f>
        <v/>
      </c>
      <c r="N1268" t="str">
        <f>IFERROR(VLOOKUP(CONCATENATE($C1268,$D1268,N$1,$E1268),AuxFolhas!$A:$E,5,FALSE),"")</f>
        <v/>
      </c>
      <c r="O1268">
        <f>IFERROR(VLOOKUP(CONCATENATE($C1268,$D1268,O$1,$E1268),AuxFolhas!$A:$E,5,FALSE),"")</f>
        <v>2230</v>
      </c>
      <c r="P1268">
        <f>IFERROR(VLOOKUP(CONCATENATE($C1268,$D1268,P$1,$E1268),AuxFolhas!$A:$E,5,FALSE),"")</f>
        <v>2230</v>
      </c>
      <c r="Q1268">
        <f>IFERROR(VLOOKUP(CONCATENATE($C1268,$D1268,Q$1,$E1268),AuxFolhas!$A:$E,5,FALSE),"")</f>
        <v>2230</v>
      </c>
      <c r="R1268">
        <f>IFERROR(VLOOKUP(CONCATENATE($C1268,$D1268,R$1,$E1268),AuxFolhas!$A:$E,5,FALSE),"")</f>
        <v>2230</v>
      </c>
      <c r="S1268">
        <f>IFERROR(VLOOKUP(CONCATENATE($C1268,$D1268,S$1,$E1268),AuxFolhas!$A:$E,5,FALSE),"")</f>
        <v>2230</v>
      </c>
      <c r="T1268">
        <f>IFERROR(VLOOKUP(CONCATENATE($C1268,$D1268,T$1,$E1268),AuxFolhas!$A:$E,5,FALSE),"")</f>
        <v>2230</v>
      </c>
      <c r="U1268">
        <f t="shared" si="82"/>
        <v>1</v>
      </c>
    </row>
    <row r="1269" spans="1:21" hidden="1">
      <c r="A1269" t="str">
        <f t="shared" si="83"/>
        <v>45.1-18</v>
      </c>
      <c r="B1269">
        <f t="shared" si="84"/>
        <v>18</v>
      </c>
      <c r="C1269">
        <v>45</v>
      </c>
      <c r="D1269" t="s">
        <v>1921</v>
      </c>
      <c r="E1269" t="s">
        <v>1114</v>
      </c>
      <c r="F1269" t="s">
        <v>1163</v>
      </c>
      <c r="H1269">
        <f t="shared" si="81"/>
        <v>26760</v>
      </c>
      <c r="I1269">
        <f>IFERROR(VLOOKUP(CONCATENATE($C1269,$D1269,I$1,$E1269),AuxFolhas!$A:$E,5,FALSE),"")</f>
        <v>2230</v>
      </c>
      <c r="J1269">
        <f>IFERROR(VLOOKUP(CONCATENATE($C1269,$D1269,J$1,$E1269),AuxFolhas!$A:$E,5,FALSE),"")</f>
        <v>2230</v>
      </c>
      <c r="K1269">
        <f>IFERROR(VLOOKUP(CONCATENATE($C1269,$D1269,K$1,$E1269),AuxFolhas!$A:$E,5,FALSE),"")</f>
        <v>2230</v>
      </c>
      <c r="L1269">
        <f>IFERROR(VLOOKUP(CONCATENATE($C1269,$D1269,L$1,$E1269),AuxFolhas!$A:$E,5,FALSE),"")</f>
        <v>2230</v>
      </c>
      <c r="M1269">
        <f>IFERROR(VLOOKUP(CONCATENATE($C1269,$D1269,M$1,$E1269),AuxFolhas!$A:$E,5,FALSE),"")</f>
        <v>2230</v>
      </c>
      <c r="N1269">
        <f>IFERROR(VLOOKUP(CONCATENATE($C1269,$D1269,N$1,$E1269),AuxFolhas!$A:$E,5,FALSE),"")</f>
        <v>2230</v>
      </c>
      <c r="O1269">
        <f>IFERROR(VLOOKUP(CONCATENATE($C1269,$D1269,O$1,$E1269),AuxFolhas!$A:$E,5,FALSE),"")</f>
        <v>2230</v>
      </c>
      <c r="P1269">
        <f>IFERROR(VLOOKUP(CONCATENATE($C1269,$D1269,P$1,$E1269),AuxFolhas!$A:$E,5,FALSE),"")</f>
        <v>2230</v>
      </c>
      <c r="Q1269">
        <f>IFERROR(VLOOKUP(CONCATENATE($C1269,$D1269,Q$1,$E1269),AuxFolhas!$A:$E,5,FALSE),"")</f>
        <v>2230</v>
      </c>
      <c r="R1269">
        <f>IFERROR(VLOOKUP(CONCATENATE($C1269,$D1269,R$1,$E1269),AuxFolhas!$A:$E,5,FALSE),"")</f>
        <v>2230</v>
      </c>
      <c r="S1269">
        <f>IFERROR(VLOOKUP(CONCATENATE($C1269,$D1269,S$1,$E1269),AuxFolhas!$A:$E,5,FALSE),"")</f>
        <v>2230</v>
      </c>
      <c r="T1269">
        <f>IFERROR(VLOOKUP(CONCATENATE($C1269,$D1269,T$1,$E1269),AuxFolhas!$A:$E,5,FALSE),"")</f>
        <v>2230</v>
      </c>
      <c r="U1269">
        <f t="shared" si="82"/>
        <v>1</v>
      </c>
    </row>
    <row r="1270" spans="1:21" hidden="1">
      <c r="A1270" t="str">
        <f t="shared" si="83"/>
        <v>45.1-19</v>
      </c>
      <c r="B1270">
        <f t="shared" si="84"/>
        <v>19</v>
      </c>
      <c r="C1270">
        <v>45</v>
      </c>
      <c r="D1270" t="s">
        <v>2817</v>
      </c>
      <c r="E1270" t="s">
        <v>1114</v>
      </c>
      <c r="F1270" t="s">
        <v>1163</v>
      </c>
      <c r="H1270">
        <f t="shared" si="81"/>
        <v>11150</v>
      </c>
      <c r="I1270" t="str">
        <f>IFERROR(VLOOKUP(CONCATENATE($C1270,$D1270,I$1,$E1270),AuxFolhas!$A:$E,5,FALSE),"")</f>
        <v/>
      </c>
      <c r="J1270" t="str">
        <f>IFERROR(VLOOKUP(CONCATENATE($C1270,$D1270,J$1,$E1270),AuxFolhas!$A:$E,5,FALSE),"")</f>
        <v/>
      </c>
      <c r="K1270" t="str">
        <f>IFERROR(VLOOKUP(CONCATENATE($C1270,$D1270,K$1,$E1270),AuxFolhas!$A:$E,5,FALSE),"")</f>
        <v/>
      </c>
      <c r="L1270" t="str">
        <f>IFERROR(VLOOKUP(CONCATENATE($C1270,$D1270,L$1,$E1270),AuxFolhas!$A:$E,5,FALSE),"")</f>
        <v/>
      </c>
      <c r="M1270" t="str">
        <f>IFERROR(VLOOKUP(CONCATENATE($C1270,$D1270,M$1,$E1270),AuxFolhas!$A:$E,5,FALSE),"")</f>
        <v/>
      </c>
      <c r="N1270" t="str">
        <f>IFERROR(VLOOKUP(CONCATENATE($C1270,$D1270,N$1,$E1270),AuxFolhas!$A:$E,5,FALSE),"")</f>
        <v/>
      </c>
      <c r="O1270" t="str">
        <f>IFERROR(VLOOKUP(CONCATENATE($C1270,$D1270,O$1,$E1270),AuxFolhas!$A:$E,5,FALSE),"")</f>
        <v/>
      </c>
      <c r="P1270">
        <f>IFERROR(VLOOKUP(CONCATENATE($C1270,$D1270,P$1,$E1270),AuxFolhas!$A:$E,5,FALSE),"")</f>
        <v>2230</v>
      </c>
      <c r="Q1270">
        <f>IFERROR(VLOOKUP(CONCATENATE($C1270,$D1270,Q$1,$E1270),AuxFolhas!$A:$E,5,FALSE),"")</f>
        <v>2230</v>
      </c>
      <c r="R1270">
        <f>IFERROR(VLOOKUP(CONCATENATE($C1270,$D1270,R$1,$E1270),AuxFolhas!$A:$E,5,FALSE),"")</f>
        <v>2230</v>
      </c>
      <c r="S1270">
        <f>IFERROR(VLOOKUP(CONCATENATE($C1270,$D1270,S$1,$E1270),AuxFolhas!$A:$E,5,FALSE),"")</f>
        <v>2230</v>
      </c>
      <c r="T1270">
        <f>IFERROR(VLOOKUP(CONCATENATE($C1270,$D1270,T$1,$E1270),AuxFolhas!$A:$E,5,FALSE),"")</f>
        <v>2230</v>
      </c>
      <c r="U1270">
        <f t="shared" si="82"/>
        <v>1</v>
      </c>
    </row>
    <row r="1271" spans="1:21" hidden="1">
      <c r="A1271" t="str">
        <f t="shared" si="83"/>
        <v>45.1-20</v>
      </c>
      <c r="B1271">
        <f t="shared" si="84"/>
        <v>20</v>
      </c>
      <c r="C1271">
        <v>45</v>
      </c>
      <c r="D1271" t="s">
        <v>2789</v>
      </c>
      <c r="E1271" t="s">
        <v>1114</v>
      </c>
      <c r="F1271" t="s">
        <v>1163</v>
      </c>
      <c r="H1271">
        <f t="shared" si="81"/>
        <v>13380</v>
      </c>
      <c r="I1271" t="str">
        <f>IFERROR(VLOOKUP(CONCATENATE($C1271,$D1271,I$1,$E1271),AuxFolhas!$A:$E,5,FALSE),"")</f>
        <v/>
      </c>
      <c r="J1271" t="str">
        <f>IFERROR(VLOOKUP(CONCATENATE($C1271,$D1271,J$1,$E1271),AuxFolhas!$A:$E,5,FALSE),"")</f>
        <v/>
      </c>
      <c r="K1271" t="str">
        <f>IFERROR(VLOOKUP(CONCATENATE($C1271,$D1271,K$1,$E1271),AuxFolhas!$A:$E,5,FALSE),"")</f>
        <v/>
      </c>
      <c r="L1271" t="str">
        <f>IFERROR(VLOOKUP(CONCATENATE($C1271,$D1271,L$1,$E1271),AuxFolhas!$A:$E,5,FALSE),"")</f>
        <v/>
      </c>
      <c r="M1271" t="str">
        <f>IFERROR(VLOOKUP(CONCATENATE($C1271,$D1271,M$1,$E1271),AuxFolhas!$A:$E,5,FALSE),"")</f>
        <v/>
      </c>
      <c r="N1271" t="str">
        <f>IFERROR(VLOOKUP(CONCATENATE($C1271,$D1271,N$1,$E1271),AuxFolhas!$A:$E,5,FALSE),"")</f>
        <v/>
      </c>
      <c r="O1271">
        <f>IFERROR(VLOOKUP(CONCATENATE($C1271,$D1271,O$1,$E1271),AuxFolhas!$A:$E,5,FALSE),"")</f>
        <v>2230</v>
      </c>
      <c r="P1271">
        <f>IFERROR(VLOOKUP(CONCATENATE($C1271,$D1271,P$1,$E1271),AuxFolhas!$A:$E,5,FALSE),"")</f>
        <v>2230</v>
      </c>
      <c r="Q1271">
        <f>IFERROR(VLOOKUP(CONCATENATE($C1271,$D1271,Q$1,$E1271),AuxFolhas!$A:$E,5,FALSE),"")</f>
        <v>2230</v>
      </c>
      <c r="R1271">
        <f>IFERROR(VLOOKUP(CONCATENATE($C1271,$D1271,R$1,$E1271),AuxFolhas!$A:$E,5,FALSE),"")</f>
        <v>2230</v>
      </c>
      <c r="S1271">
        <f>IFERROR(VLOOKUP(CONCATENATE($C1271,$D1271,S$1,$E1271),AuxFolhas!$A:$E,5,FALSE),"")</f>
        <v>2230</v>
      </c>
      <c r="T1271">
        <f>IFERROR(VLOOKUP(CONCATENATE($C1271,$D1271,T$1,$E1271),AuxFolhas!$A:$E,5,FALSE),"")</f>
        <v>2230</v>
      </c>
      <c r="U1271">
        <f t="shared" si="82"/>
        <v>1</v>
      </c>
    </row>
    <row r="1272" spans="1:21" hidden="1">
      <c r="A1272" t="str">
        <f t="shared" si="83"/>
        <v>45.1-21</v>
      </c>
      <c r="B1272">
        <f t="shared" si="84"/>
        <v>21</v>
      </c>
      <c r="C1272">
        <v>45</v>
      </c>
      <c r="D1272" t="s">
        <v>1922</v>
      </c>
      <c r="E1272" t="s">
        <v>1114</v>
      </c>
      <c r="F1272" t="s">
        <v>1163</v>
      </c>
      <c r="H1272">
        <f t="shared" si="81"/>
        <v>2230</v>
      </c>
      <c r="I1272">
        <f>IFERROR(VLOOKUP(CONCATENATE($C1272,$D1272,I$1,$E1272),AuxFolhas!$A:$E,5,FALSE),"")</f>
        <v>2230</v>
      </c>
      <c r="J1272" t="str">
        <f>IFERROR(VLOOKUP(CONCATENATE($C1272,$D1272,J$1,$E1272),AuxFolhas!$A:$E,5,FALSE),"")</f>
        <v/>
      </c>
      <c r="K1272" t="str">
        <f>IFERROR(VLOOKUP(CONCATENATE($C1272,$D1272,K$1,$E1272),AuxFolhas!$A:$E,5,FALSE),"")</f>
        <v/>
      </c>
      <c r="L1272" t="str">
        <f>IFERROR(VLOOKUP(CONCATENATE($C1272,$D1272,L$1,$E1272),AuxFolhas!$A:$E,5,FALSE),"")</f>
        <v/>
      </c>
      <c r="M1272" t="str">
        <f>IFERROR(VLOOKUP(CONCATENATE($C1272,$D1272,M$1,$E1272),AuxFolhas!$A:$E,5,FALSE),"")</f>
        <v/>
      </c>
      <c r="N1272" t="str">
        <f>IFERROR(VLOOKUP(CONCATENATE($C1272,$D1272,N$1,$E1272),AuxFolhas!$A:$E,5,FALSE),"")</f>
        <v/>
      </c>
      <c r="O1272" t="str">
        <f>IFERROR(VLOOKUP(CONCATENATE($C1272,$D1272,O$1,$E1272),AuxFolhas!$A:$E,5,FALSE),"")</f>
        <v/>
      </c>
      <c r="P1272" t="str">
        <f>IFERROR(VLOOKUP(CONCATENATE($C1272,$D1272,P$1,$E1272),AuxFolhas!$A:$E,5,FALSE),"")</f>
        <v/>
      </c>
      <c r="Q1272" t="str">
        <f>IFERROR(VLOOKUP(CONCATENATE($C1272,$D1272,Q$1,$E1272),AuxFolhas!$A:$E,5,FALSE),"")</f>
        <v/>
      </c>
      <c r="R1272" t="str">
        <f>IFERROR(VLOOKUP(CONCATENATE($C1272,$D1272,R$1,$E1272),AuxFolhas!$A:$E,5,FALSE),"")</f>
        <v/>
      </c>
      <c r="S1272" t="str">
        <f>IFERROR(VLOOKUP(CONCATENATE($C1272,$D1272,S$1,$E1272),AuxFolhas!$A:$E,5,FALSE),"")</f>
        <v/>
      </c>
      <c r="T1272" t="str">
        <f>IFERROR(VLOOKUP(CONCATENATE($C1272,$D1272,T$1,$E1272),AuxFolhas!$A:$E,5,FALSE),"")</f>
        <v/>
      </c>
      <c r="U1272">
        <f t="shared" si="82"/>
        <v>1</v>
      </c>
    </row>
    <row r="1273" spans="1:21" hidden="1">
      <c r="A1273" t="str">
        <f t="shared" si="83"/>
        <v>45.1-22</v>
      </c>
      <c r="B1273">
        <f t="shared" si="84"/>
        <v>22</v>
      </c>
      <c r="C1273">
        <v>45</v>
      </c>
      <c r="D1273" t="s">
        <v>1923</v>
      </c>
      <c r="E1273" t="s">
        <v>1114</v>
      </c>
      <c r="F1273" t="s">
        <v>1163</v>
      </c>
      <c r="H1273">
        <f t="shared" si="81"/>
        <v>26760</v>
      </c>
      <c r="I1273">
        <f>IFERROR(VLOOKUP(CONCATENATE($C1273,$D1273,I$1,$E1273),AuxFolhas!$A:$E,5,FALSE),"")</f>
        <v>2230</v>
      </c>
      <c r="J1273">
        <f>IFERROR(VLOOKUP(CONCATENATE($C1273,$D1273,J$1,$E1273),AuxFolhas!$A:$E,5,FALSE),"")</f>
        <v>2230</v>
      </c>
      <c r="K1273">
        <f>IFERROR(VLOOKUP(CONCATENATE($C1273,$D1273,K$1,$E1273),AuxFolhas!$A:$E,5,FALSE),"")</f>
        <v>2230</v>
      </c>
      <c r="L1273">
        <f>IFERROR(VLOOKUP(CONCATENATE($C1273,$D1273,L$1,$E1273),AuxFolhas!$A:$E,5,FALSE),"")</f>
        <v>2230</v>
      </c>
      <c r="M1273">
        <f>IFERROR(VLOOKUP(CONCATENATE($C1273,$D1273,M$1,$E1273),AuxFolhas!$A:$E,5,FALSE),"")</f>
        <v>2230</v>
      </c>
      <c r="N1273">
        <f>IFERROR(VLOOKUP(CONCATENATE($C1273,$D1273,N$1,$E1273),AuxFolhas!$A:$E,5,FALSE),"")</f>
        <v>2230</v>
      </c>
      <c r="O1273">
        <f>IFERROR(VLOOKUP(CONCATENATE($C1273,$D1273,O$1,$E1273),AuxFolhas!$A:$E,5,FALSE),"")</f>
        <v>2230</v>
      </c>
      <c r="P1273">
        <f>IFERROR(VLOOKUP(CONCATENATE($C1273,$D1273,P$1,$E1273),AuxFolhas!$A:$E,5,FALSE),"")</f>
        <v>2230</v>
      </c>
      <c r="Q1273">
        <f>IFERROR(VLOOKUP(CONCATENATE($C1273,$D1273,Q$1,$E1273),AuxFolhas!$A:$E,5,FALSE),"")</f>
        <v>2230</v>
      </c>
      <c r="R1273">
        <f>IFERROR(VLOOKUP(CONCATENATE($C1273,$D1273,R$1,$E1273),AuxFolhas!$A:$E,5,FALSE),"")</f>
        <v>2230</v>
      </c>
      <c r="S1273">
        <f>IFERROR(VLOOKUP(CONCATENATE($C1273,$D1273,S$1,$E1273),AuxFolhas!$A:$E,5,FALSE),"")</f>
        <v>2230</v>
      </c>
      <c r="T1273">
        <f>IFERROR(VLOOKUP(CONCATENATE($C1273,$D1273,T$1,$E1273),AuxFolhas!$A:$E,5,FALSE),"")</f>
        <v>2230</v>
      </c>
      <c r="U1273">
        <f t="shared" si="82"/>
        <v>1</v>
      </c>
    </row>
    <row r="1274" spans="1:21" hidden="1">
      <c r="A1274" t="str">
        <f t="shared" si="83"/>
        <v>45.1-23</v>
      </c>
      <c r="B1274">
        <f t="shared" si="84"/>
        <v>23</v>
      </c>
      <c r="C1274">
        <v>45</v>
      </c>
      <c r="D1274" t="s">
        <v>2570</v>
      </c>
      <c r="E1274" t="s">
        <v>1114</v>
      </c>
      <c r="F1274" t="s">
        <v>1163</v>
      </c>
      <c r="H1274">
        <f t="shared" si="81"/>
        <v>26760</v>
      </c>
      <c r="I1274">
        <f>IFERROR(VLOOKUP(CONCATENATE($C1274,$D1274,I$1,$E1274),AuxFolhas!$A:$E,5,FALSE),"")</f>
        <v>2230</v>
      </c>
      <c r="J1274">
        <f>IFERROR(VLOOKUP(CONCATENATE($C1274,$D1274,J$1,$E1274),AuxFolhas!$A:$E,5,FALSE),"")</f>
        <v>2230</v>
      </c>
      <c r="K1274">
        <f>IFERROR(VLOOKUP(CONCATENATE($C1274,$D1274,K$1,$E1274),AuxFolhas!$A:$E,5,FALSE),"")</f>
        <v>2230</v>
      </c>
      <c r="L1274">
        <f>IFERROR(VLOOKUP(CONCATENATE($C1274,$D1274,L$1,$E1274),AuxFolhas!$A:$E,5,FALSE),"")</f>
        <v>2230</v>
      </c>
      <c r="M1274">
        <f>IFERROR(VLOOKUP(CONCATENATE($C1274,$D1274,M$1,$E1274),AuxFolhas!$A:$E,5,FALSE),"")</f>
        <v>2230</v>
      </c>
      <c r="N1274">
        <f>IFERROR(VLOOKUP(CONCATENATE($C1274,$D1274,N$1,$E1274),AuxFolhas!$A:$E,5,FALSE),"")</f>
        <v>2230</v>
      </c>
      <c r="O1274">
        <f>IFERROR(VLOOKUP(CONCATENATE($C1274,$D1274,O$1,$E1274),AuxFolhas!$A:$E,5,FALSE),"")</f>
        <v>2230</v>
      </c>
      <c r="P1274">
        <f>IFERROR(VLOOKUP(CONCATENATE($C1274,$D1274,P$1,$E1274),AuxFolhas!$A:$E,5,FALSE),"")</f>
        <v>2230</v>
      </c>
      <c r="Q1274">
        <f>IFERROR(VLOOKUP(CONCATENATE($C1274,$D1274,Q$1,$E1274),AuxFolhas!$A:$E,5,FALSE),"")</f>
        <v>2230</v>
      </c>
      <c r="R1274">
        <f>IFERROR(VLOOKUP(CONCATENATE($C1274,$D1274,R$1,$E1274),AuxFolhas!$A:$E,5,FALSE),"")</f>
        <v>2230</v>
      </c>
      <c r="S1274">
        <f>IFERROR(VLOOKUP(CONCATENATE($C1274,$D1274,S$1,$E1274),AuxFolhas!$A:$E,5,FALSE),"")</f>
        <v>2230</v>
      </c>
      <c r="T1274">
        <f>IFERROR(VLOOKUP(CONCATENATE($C1274,$D1274,T$1,$E1274),AuxFolhas!$A:$E,5,FALSE),"")</f>
        <v>2230</v>
      </c>
      <c r="U1274">
        <f t="shared" si="82"/>
        <v>1</v>
      </c>
    </row>
    <row r="1275" spans="1:21" hidden="1">
      <c r="A1275" t="str">
        <f t="shared" si="83"/>
        <v>45.1-24</v>
      </c>
      <c r="B1275">
        <f t="shared" si="84"/>
        <v>24</v>
      </c>
      <c r="C1275">
        <v>45</v>
      </c>
      <c r="D1275" t="s">
        <v>2211</v>
      </c>
      <c r="E1275" t="s">
        <v>1162</v>
      </c>
      <c r="F1275" t="s">
        <v>1163</v>
      </c>
      <c r="H1275">
        <f t="shared" si="81"/>
        <v>39360</v>
      </c>
      <c r="I1275">
        <f>IFERROR(VLOOKUP(CONCATENATE($C1275,$D1275,I$1,$E1275),AuxFolhas!$A:$E,5,FALSE),"")</f>
        <v>3280</v>
      </c>
      <c r="J1275">
        <f>IFERROR(VLOOKUP(CONCATENATE($C1275,$D1275,J$1,$E1275),AuxFolhas!$A:$E,5,FALSE),"")</f>
        <v>3280</v>
      </c>
      <c r="K1275">
        <f>IFERROR(VLOOKUP(CONCATENATE($C1275,$D1275,K$1,$E1275),AuxFolhas!$A:$E,5,FALSE),"")</f>
        <v>3280</v>
      </c>
      <c r="L1275">
        <f>IFERROR(VLOOKUP(CONCATENATE($C1275,$D1275,L$1,$E1275),AuxFolhas!$A:$E,5,FALSE),"")</f>
        <v>3280</v>
      </c>
      <c r="M1275">
        <f>IFERROR(VLOOKUP(CONCATENATE($C1275,$D1275,M$1,$E1275),AuxFolhas!$A:$E,5,FALSE),"")</f>
        <v>3280</v>
      </c>
      <c r="N1275">
        <f>IFERROR(VLOOKUP(CONCATENATE($C1275,$D1275,N$1,$E1275),AuxFolhas!$A:$E,5,FALSE),"")</f>
        <v>3280</v>
      </c>
      <c r="O1275">
        <f>IFERROR(VLOOKUP(CONCATENATE($C1275,$D1275,O$1,$E1275),AuxFolhas!$A:$E,5,FALSE),"")</f>
        <v>3280</v>
      </c>
      <c r="P1275">
        <f>IFERROR(VLOOKUP(CONCATENATE($C1275,$D1275,P$1,$E1275),AuxFolhas!$A:$E,5,FALSE),"")</f>
        <v>3280</v>
      </c>
      <c r="Q1275">
        <f>IFERROR(VLOOKUP(CONCATENATE($C1275,$D1275,Q$1,$E1275),AuxFolhas!$A:$E,5,FALSE),"")</f>
        <v>3280</v>
      </c>
      <c r="R1275">
        <f>IFERROR(VLOOKUP(CONCATENATE($C1275,$D1275,R$1,$E1275),AuxFolhas!$A:$E,5,FALSE),"")</f>
        <v>3280</v>
      </c>
      <c r="S1275">
        <f>IFERROR(VLOOKUP(CONCATENATE($C1275,$D1275,S$1,$E1275),AuxFolhas!$A:$E,5,FALSE),"")</f>
        <v>3280</v>
      </c>
      <c r="T1275">
        <f>IFERROR(VLOOKUP(CONCATENATE($C1275,$D1275,T$1,$E1275),AuxFolhas!$A:$E,5,FALSE),"")</f>
        <v>3280</v>
      </c>
      <c r="U1275">
        <f t="shared" si="82"/>
        <v>1</v>
      </c>
    </row>
    <row r="1276" spans="1:21" hidden="1">
      <c r="A1276" t="str">
        <f t="shared" si="83"/>
        <v>45.1-25</v>
      </c>
      <c r="B1276">
        <f t="shared" si="84"/>
        <v>25</v>
      </c>
      <c r="C1276">
        <v>45</v>
      </c>
      <c r="D1276" t="s">
        <v>1911</v>
      </c>
      <c r="E1276" t="s">
        <v>1162</v>
      </c>
      <c r="F1276" t="s">
        <v>1163</v>
      </c>
      <c r="H1276">
        <f t="shared" si="81"/>
        <v>39360</v>
      </c>
      <c r="I1276">
        <f>IFERROR(VLOOKUP(CONCATENATE($C1276,$D1276,I$1,$E1276),AuxFolhas!$A:$E,5,FALSE),"")</f>
        <v>3280</v>
      </c>
      <c r="J1276">
        <f>IFERROR(VLOOKUP(CONCATENATE($C1276,$D1276,J$1,$E1276),AuxFolhas!$A:$E,5,FALSE),"")</f>
        <v>3280</v>
      </c>
      <c r="K1276">
        <f>IFERROR(VLOOKUP(CONCATENATE($C1276,$D1276,K$1,$E1276),AuxFolhas!$A:$E,5,FALSE),"")</f>
        <v>3280</v>
      </c>
      <c r="L1276">
        <f>IFERROR(VLOOKUP(CONCATENATE($C1276,$D1276,L$1,$E1276),AuxFolhas!$A:$E,5,FALSE),"")</f>
        <v>3280</v>
      </c>
      <c r="M1276">
        <f>IFERROR(VLOOKUP(CONCATENATE($C1276,$D1276,M$1,$E1276),AuxFolhas!$A:$E,5,FALSE),"")</f>
        <v>3280</v>
      </c>
      <c r="N1276">
        <f>IFERROR(VLOOKUP(CONCATENATE($C1276,$D1276,N$1,$E1276),AuxFolhas!$A:$E,5,FALSE),"")</f>
        <v>3280</v>
      </c>
      <c r="O1276">
        <f>IFERROR(VLOOKUP(CONCATENATE($C1276,$D1276,O$1,$E1276),AuxFolhas!$A:$E,5,FALSE),"")</f>
        <v>3280</v>
      </c>
      <c r="P1276">
        <f>IFERROR(VLOOKUP(CONCATENATE($C1276,$D1276,P$1,$E1276),AuxFolhas!$A:$E,5,FALSE),"")</f>
        <v>3280</v>
      </c>
      <c r="Q1276">
        <f>IFERROR(VLOOKUP(CONCATENATE($C1276,$D1276,Q$1,$E1276),AuxFolhas!$A:$E,5,FALSE),"")</f>
        <v>3280</v>
      </c>
      <c r="R1276">
        <f>IFERROR(VLOOKUP(CONCATENATE($C1276,$D1276,R$1,$E1276),AuxFolhas!$A:$E,5,FALSE),"")</f>
        <v>3280</v>
      </c>
      <c r="S1276">
        <f>IFERROR(VLOOKUP(CONCATENATE($C1276,$D1276,S$1,$E1276),AuxFolhas!$A:$E,5,FALSE),"")</f>
        <v>3280</v>
      </c>
      <c r="T1276">
        <f>IFERROR(VLOOKUP(CONCATENATE($C1276,$D1276,T$1,$E1276),AuxFolhas!$A:$E,5,FALSE),"")</f>
        <v>3280</v>
      </c>
      <c r="U1276">
        <f t="shared" si="82"/>
        <v>1</v>
      </c>
    </row>
    <row r="1277" spans="1:21" hidden="1">
      <c r="A1277" t="str">
        <f t="shared" si="83"/>
        <v>45.1-26</v>
      </c>
      <c r="B1277">
        <f t="shared" si="84"/>
        <v>26</v>
      </c>
      <c r="C1277">
        <v>45</v>
      </c>
      <c r="D1277" t="s">
        <v>1912</v>
      </c>
      <c r="E1277" t="s">
        <v>1162</v>
      </c>
      <c r="F1277" t="s">
        <v>1163</v>
      </c>
      <c r="H1277">
        <f t="shared" si="81"/>
        <v>16400</v>
      </c>
      <c r="I1277">
        <f>IFERROR(VLOOKUP(CONCATENATE($C1277,$D1277,I$1,$E1277),AuxFolhas!$A:$E,5,FALSE),"")</f>
        <v>3280</v>
      </c>
      <c r="J1277">
        <f>IFERROR(VLOOKUP(CONCATENATE($C1277,$D1277,J$1,$E1277),AuxFolhas!$A:$E,5,FALSE),"")</f>
        <v>3280</v>
      </c>
      <c r="K1277">
        <f>IFERROR(VLOOKUP(CONCATENATE($C1277,$D1277,K$1,$E1277),AuxFolhas!$A:$E,5,FALSE),"")</f>
        <v>3280</v>
      </c>
      <c r="L1277">
        <f>IFERROR(VLOOKUP(CONCATENATE($C1277,$D1277,L$1,$E1277),AuxFolhas!$A:$E,5,FALSE),"")</f>
        <v>3280</v>
      </c>
      <c r="M1277">
        <f>IFERROR(VLOOKUP(CONCATENATE($C1277,$D1277,M$1,$E1277),AuxFolhas!$A:$E,5,FALSE),"")</f>
        <v>3280</v>
      </c>
      <c r="N1277" t="str">
        <f>IFERROR(VLOOKUP(CONCATENATE($C1277,$D1277,N$1,$E1277),AuxFolhas!$A:$E,5,FALSE),"")</f>
        <v/>
      </c>
      <c r="O1277" t="str">
        <f>IFERROR(VLOOKUP(CONCATENATE($C1277,$D1277,O$1,$E1277),AuxFolhas!$A:$E,5,FALSE),"")</f>
        <v/>
      </c>
      <c r="P1277" t="str">
        <f>IFERROR(VLOOKUP(CONCATENATE($C1277,$D1277,P$1,$E1277),AuxFolhas!$A:$E,5,FALSE),"")</f>
        <v/>
      </c>
      <c r="Q1277" t="str">
        <f>IFERROR(VLOOKUP(CONCATENATE($C1277,$D1277,Q$1,$E1277),AuxFolhas!$A:$E,5,FALSE),"")</f>
        <v/>
      </c>
      <c r="R1277" t="str">
        <f>IFERROR(VLOOKUP(CONCATENATE($C1277,$D1277,R$1,$E1277),AuxFolhas!$A:$E,5,FALSE),"")</f>
        <v/>
      </c>
      <c r="S1277" t="str">
        <f>IFERROR(VLOOKUP(CONCATENATE($C1277,$D1277,S$1,$E1277),AuxFolhas!$A:$E,5,FALSE),"")</f>
        <v/>
      </c>
      <c r="T1277" t="str">
        <f>IFERROR(VLOOKUP(CONCATENATE($C1277,$D1277,T$1,$E1277),AuxFolhas!$A:$E,5,FALSE),"")</f>
        <v/>
      </c>
      <c r="U1277">
        <f t="shared" si="82"/>
        <v>1</v>
      </c>
    </row>
    <row r="1278" spans="1:21" hidden="1">
      <c r="A1278" t="str">
        <f t="shared" si="83"/>
        <v>45.1-27</v>
      </c>
      <c r="B1278">
        <f t="shared" si="84"/>
        <v>27</v>
      </c>
      <c r="C1278">
        <v>45</v>
      </c>
      <c r="D1278" t="s">
        <v>3772</v>
      </c>
      <c r="E1278" t="s">
        <v>1162</v>
      </c>
      <c r="F1278" t="s">
        <v>1163</v>
      </c>
      <c r="H1278">
        <f t="shared" si="81"/>
        <v>3280</v>
      </c>
      <c r="I1278" t="str">
        <f>IFERROR(VLOOKUP(CONCATENATE($C1278,$D1278,I$1,$E1278),AuxFolhas!$A:$E,5,FALSE),"")</f>
        <v/>
      </c>
      <c r="J1278" t="str">
        <f>IFERROR(VLOOKUP(CONCATENATE($C1278,$D1278,J$1,$E1278),AuxFolhas!$A:$E,5,FALSE),"")</f>
        <v/>
      </c>
      <c r="K1278" t="str">
        <f>IFERROR(VLOOKUP(CONCATENATE($C1278,$D1278,K$1,$E1278),AuxFolhas!$A:$E,5,FALSE),"")</f>
        <v/>
      </c>
      <c r="L1278" t="str">
        <f>IFERROR(VLOOKUP(CONCATENATE($C1278,$D1278,L$1,$E1278),AuxFolhas!$A:$E,5,FALSE),"")</f>
        <v/>
      </c>
      <c r="M1278" t="str">
        <f>IFERROR(VLOOKUP(CONCATENATE($C1278,$D1278,M$1,$E1278),AuxFolhas!$A:$E,5,FALSE),"")</f>
        <v/>
      </c>
      <c r="N1278" t="str">
        <f>IFERROR(VLOOKUP(CONCATENATE($C1278,$D1278,N$1,$E1278),AuxFolhas!$A:$E,5,FALSE),"")</f>
        <v/>
      </c>
      <c r="O1278" t="str">
        <f>IFERROR(VLOOKUP(CONCATENATE($C1278,$D1278,O$1,$E1278),AuxFolhas!$A:$E,5,FALSE),"")</f>
        <v/>
      </c>
      <c r="P1278" t="str">
        <f>IFERROR(VLOOKUP(CONCATENATE($C1278,$D1278,P$1,$E1278),AuxFolhas!$A:$E,5,FALSE),"")</f>
        <v/>
      </c>
      <c r="Q1278" t="str">
        <f>IFERROR(VLOOKUP(CONCATENATE($C1278,$D1278,Q$1,$E1278),AuxFolhas!$A:$E,5,FALSE),"")</f>
        <v/>
      </c>
      <c r="R1278" t="str">
        <f>IFERROR(VLOOKUP(CONCATENATE($C1278,$D1278,R$1,$E1278),AuxFolhas!$A:$E,5,FALSE),"")</f>
        <v/>
      </c>
      <c r="S1278" t="str">
        <f>IFERROR(VLOOKUP(CONCATENATE($C1278,$D1278,S$1,$E1278),AuxFolhas!$A:$E,5,FALSE),"")</f>
        <v/>
      </c>
      <c r="T1278">
        <f>IFERROR(VLOOKUP(CONCATENATE($C1278,$D1278,T$1,$E1278),AuxFolhas!$A:$E,5,FALSE),"")</f>
        <v>3280</v>
      </c>
      <c r="U1278">
        <f t="shared" si="82"/>
        <v>1</v>
      </c>
    </row>
    <row r="1279" spans="1:21" hidden="1">
      <c r="A1279" t="str">
        <f t="shared" si="83"/>
        <v>45.1-28</v>
      </c>
      <c r="B1279">
        <f t="shared" si="84"/>
        <v>28</v>
      </c>
      <c r="C1279">
        <v>45</v>
      </c>
      <c r="D1279" t="s">
        <v>3773</v>
      </c>
      <c r="E1279" t="s">
        <v>1162</v>
      </c>
      <c r="F1279" t="s">
        <v>1163</v>
      </c>
      <c r="H1279">
        <f t="shared" si="81"/>
        <v>3280</v>
      </c>
      <c r="I1279" t="str">
        <f>IFERROR(VLOOKUP(CONCATENATE($C1279,$D1279,I$1,$E1279),AuxFolhas!$A:$E,5,FALSE),"")</f>
        <v/>
      </c>
      <c r="J1279" t="str">
        <f>IFERROR(VLOOKUP(CONCATENATE($C1279,$D1279,J$1,$E1279),AuxFolhas!$A:$E,5,FALSE),"")</f>
        <v/>
      </c>
      <c r="K1279" t="str">
        <f>IFERROR(VLOOKUP(CONCATENATE($C1279,$D1279,K$1,$E1279),AuxFolhas!$A:$E,5,FALSE),"")</f>
        <v/>
      </c>
      <c r="L1279" t="str">
        <f>IFERROR(VLOOKUP(CONCATENATE($C1279,$D1279,L$1,$E1279),AuxFolhas!$A:$E,5,FALSE),"")</f>
        <v/>
      </c>
      <c r="M1279" t="str">
        <f>IFERROR(VLOOKUP(CONCATENATE($C1279,$D1279,M$1,$E1279),AuxFolhas!$A:$E,5,FALSE),"")</f>
        <v/>
      </c>
      <c r="N1279" t="str">
        <f>IFERROR(VLOOKUP(CONCATENATE($C1279,$D1279,N$1,$E1279),AuxFolhas!$A:$E,5,FALSE),"")</f>
        <v/>
      </c>
      <c r="O1279" t="str">
        <f>IFERROR(VLOOKUP(CONCATENATE($C1279,$D1279,O$1,$E1279),AuxFolhas!$A:$E,5,FALSE),"")</f>
        <v/>
      </c>
      <c r="P1279" t="str">
        <f>IFERROR(VLOOKUP(CONCATENATE($C1279,$D1279,P$1,$E1279),AuxFolhas!$A:$E,5,FALSE),"")</f>
        <v/>
      </c>
      <c r="Q1279" t="str">
        <f>IFERROR(VLOOKUP(CONCATENATE($C1279,$D1279,Q$1,$E1279),AuxFolhas!$A:$E,5,FALSE),"")</f>
        <v/>
      </c>
      <c r="R1279" t="str">
        <f>IFERROR(VLOOKUP(CONCATENATE($C1279,$D1279,R$1,$E1279),AuxFolhas!$A:$E,5,FALSE),"")</f>
        <v/>
      </c>
      <c r="S1279" t="str">
        <f>IFERROR(VLOOKUP(CONCATENATE($C1279,$D1279,S$1,$E1279),AuxFolhas!$A:$E,5,FALSE),"")</f>
        <v/>
      </c>
      <c r="T1279">
        <f>IFERROR(VLOOKUP(CONCATENATE($C1279,$D1279,T$1,$E1279),AuxFolhas!$A:$E,5,FALSE),"")</f>
        <v>3280</v>
      </c>
      <c r="U1279">
        <f t="shared" si="82"/>
        <v>1</v>
      </c>
    </row>
    <row r="1280" spans="1:21" hidden="1">
      <c r="A1280" t="str">
        <f t="shared" si="83"/>
        <v>45.1-29</v>
      </c>
      <c r="B1280">
        <f t="shared" si="84"/>
        <v>29</v>
      </c>
      <c r="C1280">
        <v>45</v>
      </c>
      <c r="D1280" t="s">
        <v>2790</v>
      </c>
      <c r="E1280" t="s">
        <v>1165</v>
      </c>
      <c r="F1280" t="s">
        <v>1163</v>
      </c>
      <c r="H1280">
        <f t="shared" si="81"/>
        <v>36660</v>
      </c>
      <c r="I1280" t="str">
        <f>IFERROR(VLOOKUP(CONCATENATE($C1280,$D1280,I$1,$E1280),AuxFolhas!$A:$E,5,FALSE),"")</f>
        <v/>
      </c>
      <c r="J1280" t="str">
        <f>IFERROR(VLOOKUP(CONCATENATE($C1280,$D1280,J$1,$E1280),AuxFolhas!$A:$E,5,FALSE),"")</f>
        <v/>
      </c>
      <c r="K1280" t="str">
        <f>IFERROR(VLOOKUP(CONCATENATE($C1280,$D1280,K$1,$E1280),AuxFolhas!$A:$E,5,FALSE),"")</f>
        <v/>
      </c>
      <c r="L1280" t="str">
        <f>IFERROR(VLOOKUP(CONCATENATE($C1280,$D1280,L$1,$E1280),AuxFolhas!$A:$E,5,FALSE),"")</f>
        <v/>
      </c>
      <c r="M1280" t="str">
        <f>IFERROR(VLOOKUP(CONCATENATE($C1280,$D1280,M$1,$E1280),AuxFolhas!$A:$E,5,FALSE),"")</f>
        <v/>
      </c>
      <c r="N1280" t="str">
        <f>IFERROR(VLOOKUP(CONCATENATE($C1280,$D1280,N$1,$E1280),AuxFolhas!$A:$E,5,FALSE),"")</f>
        <v/>
      </c>
      <c r="O1280">
        <f>IFERROR(VLOOKUP(CONCATENATE($C1280,$D1280,O$1,$E1280),AuxFolhas!$A:$E,5,FALSE),"")</f>
        <v>6110</v>
      </c>
      <c r="P1280">
        <f>IFERROR(VLOOKUP(CONCATENATE($C1280,$D1280,P$1,$E1280),AuxFolhas!$A:$E,5,FALSE),"")</f>
        <v>6110</v>
      </c>
      <c r="Q1280">
        <f>IFERROR(VLOOKUP(CONCATENATE($C1280,$D1280,Q$1,$E1280),AuxFolhas!$A:$E,5,FALSE),"")</f>
        <v>6110</v>
      </c>
      <c r="R1280">
        <f>IFERROR(VLOOKUP(CONCATENATE($C1280,$D1280,R$1,$E1280),AuxFolhas!$A:$E,5,FALSE),"")</f>
        <v>6110</v>
      </c>
      <c r="S1280">
        <f>IFERROR(VLOOKUP(CONCATENATE($C1280,$D1280,S$1,$E1280),AuxFolhas!$A:$E,5,FALSE),"")</f>
        <v>6110</v>
      </c>
      <c r="T1280">
        <f>IFERROR(VLOOKUP(CONCATENATE($C1280,$D1280,T$1,$E1280),AuxFolhas!$A:$E,5,FALSE),"")</f>
        <v>6110</v>
      </c>
      <c r="U1280">
        <f t="shared" si="82"/>
        <v>1</v>
      </c>
    </row>
    <row r="1281" spans="1:21" hidden="1">
      <c r="A1281" t="str">
        <f t="shared" si="83"/>
        <v>45.1-30</v>
      </c>
      <c r="B1281">
        <f t="shared" si="84"/>
        <v>30</v>
      </c>
      <c r="C1281">
        <v>45</v>
      </c>
      <c r="D1281" t="s">
        <v>1909</v>
      </c>
      <c r="E1281" t="s">
        <v>1117</v>
      </c>
      <c r="F1281" t="s">
        <v>1159</v>
      </c>
      <c r="H1281">
        <f t="shared" ref="H1281:H1344" si="85">SUM(I1281:T1281)</f>
        <v>9840</v>
      </c>
      <c r="I1281">
        <f>IFERROR(VLOOKUP(CONCATENATE($C1281,$D1281,I$1,$E1281),AuxFolhas!$A:$E,5,FALSE),"")</f>
        <v>820</v>
      </c>
      <c r="J1281">
        <f>IFERROR(VLOOKUP(CONCATENATE($C1281,$D1281,J$1,$E1281),AuxFolhas!$A:$E,5,FALSE),"")</f>
        <v>820</v>
      </c>
      <c r="K1281">
        <f>IFERROR(VLOOKUP(CONCATENATE($C1281,$D1281,K$1,$E1281),AuxFolhas!$A:$E,5,FALSE),"")</f>
        <v>820</v>
      </c>
      <c r="L1281">
        <f>IFERROR(VLOOKUP(CONCATENATE($C1281,$D1281,L$1,$E1281),AuxFolhas!$A:$E,5,FALSE),"")</f>
        <v>820</v>
      </c>
      <c r="M1281">
        <f>IFERROR(VLOOKUP(CONCATENATE($C1281,$D1281,M$1,$E1281),AuxFolhas!$A:$E,5,FALSE),"")</f>
        <v>820</v>
      </c>
      <c r="N1281">
        <f>IFERROR(VLOOKUP(CONCATENATE($C1281,$D1281,N$1,$E1281),AuxFolhas!$A:$E,5,FALSE),"")</f>
        <v>820</v>
      </c>
      <c r="O1281">
        <f>IFERROR(VLOOKUP(CONCATENATE($C1281,$D1281,O$1,$E1281),AuxFolhas!$A:$E,5,FALSE),"")</f>
        <v>820</v>
      </c>
      <c r="P1281">
        <f>IFERROR(VLOOKUP(CONCATENATE($C1281,$D1281,P$1,$E1281),AuxFolhas!$A:$E,5,FALSE),"")</f>
        <v>820</v>
      </c>
      <c r="Q1281">
        <f>IFERROR(VLOOKUP(CONCATENATE($C1281,$D1281,Q$1,$E1281),AuxFolhas!$A:$E,5,FALSE),"")</f>
        <v>820</v>
      </c>
      <c r="R1281">
        <f>IFERROR(VLOOKUP(CONCATENATE($C1281,$D1281,R$1,$E1281),AuxFolhas!$A:$E,5,FALSE),"")</f>
        <v>820</v>
      </c>
      <c r="S1281">
        <f>IFERROR(VLOOKUP(CONCATENATE($C1281,$D1281,S$1,$E1281),AuxFolhas!$A:$E,5,FALSE),"")</f>
        <v>820</v>
      </c>
      <c r="T1281">
        <f>IFERROR(VLOOKUP(CONCATENATE($C1281,$D1281,T$1,$E1281),AuxFolhas!$A:$E,5,FALSE),"")</f>
        <v>820</v>
      </c>
      <c r="U1281">
        <f t="shared" si="82"/>
        <v>1</v>
      </c>
    </row>
    <row r="1282" spans="1:21" hidden="1">
      <c r="A1282" t="str">
        <f t="shared" si="83"/>
        <v>45.1-31</v>
      </c>
      <c r="B1282">
        <f t="shared" si="84"/>
        <v>31</v>
      </c>
      <c r="C1282">
        <v>45</v>
      </c>
      <c r="D1282" t="s">
        <v>1924</v>
      </c>
      <c r="E1282" t="s">
        <v>1115</v>
      </c>
      <c r="F1282" t="s">
        <v>1159</v>
      </c>
      <c r="H1282">
        <f t="shared" si="85"/>
        <v>93000</v>
      </c>
      <c r="I1282">
        <f>IFERROR(VLOOKUP(CONCATENATE($C1282,$D1282,I$1,$E1282),AuxFolhas!$A:$E,5,FALSE),"")</f>
        <v>7750</v>
      </c>
      <c r="J1282">
        <f>IFERROR(VLOOKUP(CONCATENATE($C1282,$D1282,J$1,$E1282),AuxFolhas!$A:$E,5,FALSE),"")</f>
        <v>7750</v>
      </c>
      <c r="K1282">
        <f>IFERROR(VLOOKUP(CONCATENATE($C1282,$D1282,K$1,$E1282),AuxFolhas!$A:$E,5,FALSE),"")</f>
        <v>7750</v>
      </c>
      <c r="L1282">
        <f>IFERROR(VLOOKUP(CONCATENATE($C1282,$D1282,L$1,$E1282),AuxFolhas!$A:$E,5,FALSE),"")</f>
        <v>7750</v>
      </c>
      <c r="M1282">
        <f>IFERROR(VLOOKUP(CONCATENATE($C1282,$D1282,M$1,$E1282),AuxFolhas!$A:$E,5,FALSE),"")</f>
        <v>7750</v>
      </c>
      <c r="N1282">
        <f>IFERROR(VLOOKUP(CONCATENATE($C1282,$D1282,N$1,$E1282),AuxFolhas!$A:$E,5,FALSE),"")</f>
        <v>7750</v>
      </c>
      <c r="O1282">
        <f>IFERROR(VLOOKUP(CONCATENATE($C1282,$D1282,O$1,$E1282),AuxFolhas!$A:$E,5,FALSE),"")</f>
        <v>7750</v>
      </c>
      <c r="P1282">
        <f>IFERROR(VLOOKUP(CONCATENATE($C1282,$D1282,P$1,$E1282),AuxFolhas!$A:$E,5,FALSE),"")</f>
        <v>7750</v>
      </c>
      <c r="Q1282">
        <f>IFERROR(VLOOKUP(CONCATENATE($C1282,$D1282,Q$1,$E1282),AuxFolhas!$A:$E,5,FALSE),"")</f>
        <v>7750</v>
      </c>
      <c r="R1282">
        <f>IFERROR(VLOOKUP(CONCATENATE($C1282,$D1282,R$1,$E1282),AuxFolhas!$A:$E,5,FALSE),"")</f>
        <v>7750</v>
      </c>
      <c r="S1282">
        <f>IFERROR(VLOOKUP(CONCATENATE($C1282,$D1282,S$1,$E1282),AuxFolhas!$A:$E,5,FALSE),"")</f>
        <v>7750</v>
      </c>
      <c r="T1282">
        <f>IFERROR(VLOOKUP(CONCATENATE($C1282,$D1282,T$1,$E1282),AuxFolhas!$A:$E,5,FALSE),"")</f>
        <v>7750</v>
      </c>
      <c r="U1282">
        <f t="shared" ref="U1282:U1345" si="86">COUNTIF($D:$D,D1282)</f>
        <v>1</v>
      </c>
    </row>
    <row r="1283" spans="1:21">
      <c r="A1283" t="str">
        <f t="shared" si="83"/>
        <v>45.1-32</v>
      </c>
      <c r="B1283">
        <f t="shared" si="84"/>
        <v>32</v>
      </c>
      <c r="C1283">
        <v>45</v>
      </c>
      <c r="D1283" t="s">
        <v>1910</v>
      </c>
      <c r="E1283" t="s">
        <v>1113</v>
      </c>
      <c r="F1283" t="s">
        <v>1159</v>
      </c>
      <c r="H1283">
        <f t="shared" si="85"/>
        <v>33600</v>
      </c>
      <c r="I1283">
        <f>IFERROR(VLOOKUP(CONCATENATE($C1283,$D1283,I$1,$E1283),AuxFolhas!$A:$E,5,FALSE),"")</f>
        <v>2800</v>
      </c>
      <c r="J1283">
        <f>IFERROR(VLOOKUP(CONCATENATE($C1283,$D1283,J$1,$E1283),AuxFolhas!$A:$E,5,FALSE),"")</f>
        <v>2800</v>
      </c>
      <c r="K1283">
        <f>IFERROR(VLOOKUP(CONCATENATE($C1283,$D1283,K$1,$E1283),AuxFolhas!$A:$E,5,FALSE),"")</f>
        <v>2800</v>
      </c>
      <c r="L1283">
        <f>IFERROR(VLOOKUP(CONCATENATE($C1283,$D1283,L$1,$E1283),AuxFolhas!$A:$E,5,FALSE),"")</f>
        <v>2800</v>
      </c>
      <c r="M1283">
        <f>IFERROR(VLOOKUP(CONCATENATE($C1283,$D1283,M$1,$E1283),AuxFolhas!$A:$E,5,FALSE),"")</f>
        <v>2800</v>
      </c>
      <c r="N1283">
        <f>IFERROR(VLOOKUP(CONCATENATE($C1283,$D1283,N$1,$E1283),AuxFolhas!$A:$E,5,FALSE),"")</f>
        <v>2800</v>
      </c>
      <c r="O1283">
        <f>IFERROR(VLOOKUP(CONCATENATE($C1283,$D1283,O$1,$E1283),AuxFolhas!$A:$E,5,FALSE),"")</f>
        <v>2800</v>
      </c>
      <c r="P1283">
        <f>IFERROR(VLOOKUP(CONCATENATE($C1283,$D1283,P$1,$E1283),AuxFolhas!$A:$E,5,FALSE),"")</f>
        <v>2800</v>
      </c>
      <c r="Q1283">
        <f>IFERROR(VLOOKUP(CONCATENATE($C1283,$D1283,Q$1,$E1283),AuxFolhas!$A:$E,5,FALSE),"")</f>
        <v>2800</v>
      </c>
      <c r="R1283">
        <f>IFERROR(VLOOKUP(CONCATENATE($C1283,$D1283,R$1,$E1283),AuxFolhas!$A:$E,5,FALSE),"")</f>
        <v>2800</v>
      </c>
      <c r="S1283">
        <f>IFERROR(VLOOKUP(CONCATENATE($C1283,$D1283,S$1,$E1283),AuxFolhas!$A:$E,5,FALSE),"")</f>
        <v>2800</v>
      </c>
      <c r="T1283">
        <f>IFERROR(VLOOKUP(CONCATENATE($C1283,$D1283,T$1,$E1283),AuxFolhas!$A:$E,5,FALSE),"")</f>
        <v>2800</v>
      </c>
      <c r="U1283">
        <f t="shared" si="86"/>
        <v>1</v>
      </c>
    </row>
    <row r="1284" spans="1:21" hidden="1">
      <c r="A1284" t="str">
        <f t="shared" si="83"/>
        <v>46.1-1</v>
      </c>
      <c r="B1284">
        <f t="shared" si="84"/>
        <v>1</v>
      </c>
      <c r="C1284">
        <v>46</v>
      </c>
      <c r="D1284" t="s">
        <v>1927</v>
      </c>
      <c r="E1284" t="s">
        <v>1112</v>
      </c>
      <c r="F1284" t="s">
        <v>1163</v>
      </c>
      <c r="H1284">
        <f t="shared" si="85"/>
        <v>3600</v>
      </c>
      <c r="I1284">
        <f>IFERROR(VLOOKUP(CONCATENATE($C1284,$D1284,I$1,$E1284),AuxFolhas!$A:$E,5,FALSE),"")</f>
        <v>600</v>
      </c>
      <c r="J1284">
        <f>IFERROR(VLOOKUP(CONCATENATE($C1284,$D1284,J$1,$E1284),AuxFolhas!$A:$E,5,FALSE),"")</f>
        <v>600</v>
      </c>
      <c r="K1284">
        <f>IFERROR(VLOOKUP(CONCATENATE($C1284,$D1284,K$1,$E1284),AuxFolhas!$A:$E,5,FALSE),"")</f>
        <v>600</v>
      </c>
      <c r="L1284">
        <f>IFERROR(VLOOKUP(CONCATENATE($C1284,$D1284,L$1,$E1284),AuxFolhas!$A:$E,5,FALSE),"")</f>
        <v>600</v>
      </c>
      <c r="M1284">
        <f>IFERROR(VLOOKUP(CONCATENATE($C1284,$D1284,M$1,$E1284),AuxFolhas!$A:$E,5,FALSE),"")</f>
        <v>600</v>
      </c>
      <c r="N1284">
        <f>IFERROR(VLOOKUP(CONCATENATE($C1284,$D1284,N$1,$E1284),AuxFolhas!$A:$E,5,FALSE),"")</f>
        <v>600</v>
      </c>
      <c r="O1284" t="str">
        <f>IFERROR(VLOOKUP(CONCATENATE($C1284,$D1284,O$1,$E1284),AuxFolhas!$A:$E,5,FALSE),"")</f>
        <v/>
      </c>
      <c r="P1284" t="str">
        <f>IFERROR(VLOOKUP(CONCATENATE($C1284,$D1284,P$1,$E1284),AuxFolhas!$A:$E,5,FALSE),"")</f>
        <v/>
      </c>
      <c r="Q1284" t="str">
        <f>IFERROR(VLOOKUP(CONCATENATE($C1284,$D1284,Q$1,$E1284),AuxFolhas!$A:$E,5,FALSE),"")</f>
        <v/>
      </c>
      <c r="R1284" t="str">
        <f>IFERROR(VLOOKUP(CONCATENATE($C1284,$D1284,R$1,$E1284),AuxFolhas!$A:$E,5,FALSE),"")</f>
        <v/>
      </c>
      <c r="S1284" t="str">
        <f>IFERROR(VLOOKUP(CONCATENATE($C1284,$D1284,S$1,$E1284),AuxFolhas!$A:$E,5,FALSE),"")</f>
        <v/>
      </c>
      <c r="T1284" t="str">
        <f>IFERROR(VLOOKUP(CONCATENATE($C1284,$D1284,T$1,$E1284),AuxFolhas!$A:$E,5,FALSE),"")</f>
        <v/>
      </c>
      <c r="U1284">
        <f t="shared" si="86"/>
        <v>1</v>
      </c>
    </row>
    <row r="1285" spans="1:21" hidden="1">
      <c r="A1285" t="str">
        <f t="shared" si="83"/>
        <v>46.1-2</v>
      </c>
      <c r="B1285">
        <f t="shared" si="84"/>
        <v>2</v>
      </c>
      <c r="C1285">
        <v>46</v>
      </c>
      <c r="D1285" t="s">
        <v>1928</v>
      </c>
      <c r="E1285" t="s">
        <v>1112</v>
      </c>
      <c r="F1285" t="s">
        <v>1163</v>
      </c>
      <c r="H1285">
        <f t="shared" si="85"/>
        <v>6600</v>
      </c>
      <c r="I1285">
        <f>IFERROR(VLOOKUP(CONCATENATE($C1285,$D1285,I$1,$E1285),AuxFolhas!$A:$E,5,FALSE),"")</f>
        <v>600</v>
      </c>
      <c r="J1285">
        <f>IFERROR(VLOOKUP(CONCATENATE($C1285,$D1285,J$1,$E1285),AuxFolhas!$A:$E,5,FALSE),"")</f>
        <v>600</v>
      </c>
      <c r="K1285">
        <f>IFERROR(VLOOKUP(CONCATENATE($C1285,$D1285,K$1,$E1285),AuxFolhas!$A:$E,5,FALSE),"")</f>
        <v>600</v>
      </c>
      <c r="L1285">
        <f>IFERROR(VLOOKUP(CONCATENATE($C1285,$D1285,L$1,$E1285),AuxFolhas!$A:$E,5,FALSE),"")</f>
        <v>600</v>
      </c>
      <c r="M1285">
        <f>IFERROR(VLOOKUP(CONCATENATE($C1285,$D1285,M$1,$E1285),AuxFolhas!$A:$E,5,FALSE),"")</f>
        <v>600</v>
      </c>
      <c r="N1285">
        <f>IFERROR(VLOOKUP(CONCATENATE($C1285,$D1285,N$1,$E1285),AuxFolhas!$A:$E,5,FALSE),"")</f>
        <v>600</v>
      </c>
      <c r="O1285">
        <f>IFERROR(VLOOKUP(CONCATENATE($C1285,$D1285,O$1,$E1285),AuxFolhas!$A:$E,5,FALSE),"")</f>
        <v>600</v>
      </c>
      <c r="P1285">
        <f>IFERROR(VLOOKUP(CONCATENATE($C1285,$D1285,P$1,$E1285),AuxFolhas!$A:$E,5,FALSE),"")</f>
        <v>600</v>
      </c>
      <c r="Q1285">
        <f>IFERROR(VLOOKUP(CONCATENATE($C1285,$D1285,Q$1,$E1285),AuxFolhas!$A:$E,5,FALSE),"")</f>
        <v>600</v>
      </c>
      <c r="R1285">
        <f>IFERROR(VLOOKUP(CONCATENATE($C1285,$D1285,R$1,$E1285),AuxFolhas!$A:$E,5,FALSE),"")</f>
        <v>600</v>
      </c>
      <c r="S1285">
        <f>IFERROR(VLOOKUP(CONCATENATE($C1285,$D1285,S$1,$E1285),AuxFolhas!$A:$E,5,FALSE),"")</f>
        <v>600</v>
      </c>
      <c r="T1285" t="str">
        <f>IFERROR(VLOOKUP(CONCATENATE($C1285,$D1285,T$1,$E1285),AuxFolhas!$A:$E,5,FALSE),"")</f>
        <v/>
      </c>
      <c r="U1285">
        <f t="shared" si="86"/>
        <v>1</v>
      </c>
    </row>
    <row r="1286" spans="1:21" hidden="1">
      <c r="A1286" t="str">
        <f t="shared" si="83"/>
        <v>46.1-3</v>
      </c>
      <c r="B1286">
        <f t="shared" si="84"/>
        <v>3</v>
      </c>
      <c r="C1286">
        <v>46</v>
      </c>
      <c r="D1286" t="s">
        <v>1929</v>
      </c>
      <c r="E1286" t="s">
        <v>1112</v>
      </c>
      <c r="F1286" t="s">
        <v>1163</v>
      </c>
      <c r="H1286">
        <f t="shared" si="85"/>
        <v>4200</v>
      </c>
      <c r="I1286">
        <f>IFERROR(VLOOKUP(CONCATENATE($C1286,$D1286,I$1,$E1286),AuxFolhas!$A:$E,5,FALSE),"")</f>
        <v>600</v>
      </c>
      <c r="J1286">
        <f>IFERROR(VLOOKUP(CONCATENATE($C1286,$D1286,J$1,$E1286),AuxFolhas!$A:$E,5,FALSE),"")</f>
        <v>600</v>
      </c>
      <c r="K1286">
        <f>IFERROR(VLOOKUP(CONCATENATE($C1286,$D1286,K$1,$E1286),AuxFolhas!$A:$E,5,FALSE),"")</f>
        <v>600</v>
      </c>
      <c r="L1286">
        <f>IFERROR(VLOOKUP(CONCATENATE($C1286,$D1286,L$1,$E1286),AuxFolhas!$A:$E,5,FALSE),"")</f>
        <v>600</v>
      </c>
      <c r="M1286">
        <f>IFERROR(VLOOKUP(CONCATENATE($C1286,$D1286,M$1,$E1286),AuxFolhas!$A:$E,5,FALSE),"")</f>
        <v>600</v>
      </c>
      <c r="N1286">
        <f>IFERROR(VLOOKUP(CONCATENATE($C1286,$D1286,N$1,$E1286),AuxFolhas!$A:$E,5,FALSE),"")</f>
        <v>600</v>
      </c>
      <c r="O1286">
        <f>IFERROR(VLOOKUP(CONCATENATE($C1286,$D1286,O$1,$E1286),AuxFolhas!$A:$E,5,FALSE),"")</f>
        <v>600</v>
      </c>
      <c r="P1286" t="str">
        <f>IFERROR(VLOOKUP(CONCATENATE($C1286,$D1286,P$1,$E1286),AuxFolhas!$A:$E,5,FALSE),"")</f>
        <v/>
      </c>
      <c r="Q1286" t="str">
        <f>IFERROR(VLOOKUP(CONCATENATE($C1286,$D1286,Q$1,$E1286),AuxFolhas!$A:$E,5,FALSE),"")</f>
        <v/>
      </c>
      <c r="R1286" t="str">
        <f>IFERROR(VLOOKUP(CONCATENATE($C1286,$D1286,R$1,$E1286),AuxFolhas!$A:$E,5,FALSE),"")</f>
        <v/>
      </c>
      <c r="S1286" t="str">
        <f>IFERROR(VLOOKUP(CONCATENATE($C1286,$D1286,S$1,$E1286),AuxFolhas!$A:$E,5,FALSE),"")</f>
        <v/>
      </c>
      <c r="T1286" t="str">
        <f>IFERROR(VLOOKUP(CONCATENATE($C1286,$D1286,T$1,$E1286),AuxFolhas!$A:$E,5,FALSE),"")</f>
        <v/>
      </c>
      <c r="U1286">
        <f t="shared" si="86"/>
        <v>1</v>
      </c>
    </row>
    <row r="1287" spans="1:21" hidden="1">
      <c r="A1287" t="str">
        <f t="shared" si="83"/>
        <v>46.1-4</v>
      </c>
      <c r="B1287">
        <f t="shared" si="84"/>
        <v>4</v>
      </c>
      <c r="C1287">
        <v>46</v>
      </c>
      <c r="D1287" t="s">
        <v>1930</v>
      </c>
      <c r="E1287" t="s">
        <v>1112</v>
      </c>
      <c r="F1287" t="s">
        <v>1163</v>
      </c>
      <c r="H1287">
        <f t="shared" si="85"/>
        <v>4200</v>
      </c>
      <c r="I1287">
        <f>IFERROR(VLOOKUP(CONCATENATE($C1287,$D1287,I$1,$E1287),AuxFolhas!$A:$E,5,FALSE),"")</f>
        <v>600</v>
      </c>
      <c r="J1287">
        <f>IFERROR(VLOOKUP(CONCATENATE($C1287,$D1287,J$1,$E1287),AuxFolhas!$A:$E,5,FALSE),"")</f>
        <v>600</v>
      </c>
      <c r="K1287">
        <f>IFERROR(VLOOKUP(CONCATENATE($C1287,$D1287,K$1,$E1287),AuxFolhas!$A:$E,5,FALSE),"")</f>
        <v>600</v>
      </c>
      <c r="L1287">
        <f>IFERROR(VLOOKUP(CONCATENATE($C1287,$D1287,L$1,$E1287),AuxFolhas!$A:$E,5,FALSE),"")</f>
        <v>600</v>
      </c>
      <c r="M1287">
        <f>IFERROR(VLOOKUP(CONCATENATE($C1287,$D1287,M$1,$E1287),AuxFolhas!$A:$E,5,FALSE),"")</f>
        <v>600</v>
      </c>
      <c r="N1287">
        <f>IFERROR(VLOOKUP(CONCATENATE($C1287,$D1287,N$1,$E1287),AuxFolhas!$A:$E,5,FALSE),"")</f>
        <v>600</v>
      </c>
      <c r="O1287">
        <f>IFERROR(VLOOKUP(CONCATENATE($C1287,$D1287,O$1,$E1287),AuxFolhas!$A:$E,5,FALSE),"")</f>
        <v>600</v>
      </c>
      <c r="P1287" t="str">
        <f>IFERROR(VLOOKUP(CONCATENATE($C1287,$D1287,P$1,$E1287),AuxFolhas!$A:$E,5,FALSE),"")</f>
        <v/>
      </c>
      <c r="Q1287" t="str">
        <f>IFERROR(VLOOKUP(CONCATENATE($C1287,$D1287,Q$1,$E1287),AuxFolhas!$A:$E,5,FALSE),"")</f>
        <v/>
      </c>
      <c r="R1287" t="str">
        <f>IFERROR(VLOOKUP(CONCATENATE($C1287,$D1287,R$1,$E1287),AuxFolhas!$A:$E,5,FALSE),"")</f>
        <v/>
      </c>
      <c r="S1287" t="str">
        <f>IFERROR(VLOOKUP(CONCATENATE($C1287,$D1287,S$1,$E1287),AuxFolhas!$A:$E,5,FALSE),"")</f>
        <v/>
      </c>
      <c r="T1287" t="str">
        <f>IFERROR(VLOOKUP(CONCATENATE($C1287,$D1287,T$1,$E1287),AuxFolhas!$A:$E,5,FALSE),"")</f>
        <v/>
      </c>
      <c r="U1287">
        <f t="shared" si="86"/>
        <v>2</v>
      </c>
    </row>
    <row r="1288" spans="1:21" hidden="1">
      <c r="A1288" t="str">
        <f t="shared" si="83"/>
        <v>46.1-5</v>
      </c>
      <c r="B1288">
        <f t="shared" si="84"/>
        <v>5</v>
      </c>
      <c r="C1288">
        <v>46</v>
      </c>
      <c r="D1288" t="s">
        <v>1931</v>
      </c>
      <c r="E1288" t="s">
        <v>1112</v>
      </c>
      <c r="F1288" t="s">
        <v>1163</v>
      </c>
      <c r="H1288">
        <f t="shared" si="85"/>
        <v>6600</v>
      </c>
      <c r="I1288">
        <f>IFERROR(VLOOKUP(CONCATENATE($C1288,$D1288,I$1,$E1288),AuxFolhas!$A:$E,5,FALSE),"")</f>
        <v>600</v>
      </c>
      <c r="J1288">
        <f>IFERROR(VLOOKUP(CONCATENATE($C1288,$D1288,J$1,$E1288),AuxFolhas!$A:$E,5,FALSE),"")</f>
        <v>600</v>
      </c>
      <c r="K1288">
        <f>IFERROR(VLOOKUP(CONCATENATE($C1288,$D1288,K$1,$E1288),AuxFolhas!$A:$E,5,FALSE),"")</f>
        <v>600</v>
      </c>
      <c r="L1288">
        <f>IFERROR(VLOOKUP(CONCATENATE($C1288,$D1288,L$1,$E1288),AuxFolhas!$A:$E,5,FALSE),"")</f>
        <v>600</v>
      </c>
      <c r="M1288">
        <f>IFERROR(VLOOKUP(CONCATENATE($C1288,$D1288,M$1,$E1288),AuxFolhas!$A:$E,5,FALSE),"")</f>
        <v>600</v>
      </c>
      <c r="N1288">
        <f>IFERROR(VLOOKUP(CONCATENATE($C1288,$D1288,N$1,$E1288),AuxFolhas!$A:$E,5,FALSE),"")</f>
        <v>600</v>
      </c>
      <c r="O1288">
        <f>IFERROR(VLOOKUP(CONCATENATE($C1288,$D1288,O$1,$E1288),AuxFolhas!$A:$E,5,FALSE),"")</f>
        <v>600</v>
      </c>
      <c r="P1288">
        <f>IFERROR(VLOOKUP(CONCATENATE($C1288,$D1288,P$1,$E1288),AuxFolhas!$A:$E,5,FALSE),"")</f>
        <v>600</v>
      </c>
      <c r="Q1288">
        <f>IFERROR(VLOOKUP(CONCATENATE($C1288,$D1288,Q$1,$E1288),AuxFolhas!$A:$E,5,FALSE),"")</f>
        <v>600</v>
      </c>
      <c r="R1288">
        <f>IFERROR(VLOOKUP(CONCATENATE($C1288,$D1288,R$1,$E1288),AuxFolhas!$A:$E,5,FALSE),"")</f>
        <v>600</v>
      </c>
      <c r="S1288">
        <f>IFERROR(VLOOKUP(CONCATENATE($C1288,$D1288,S$1,$E1288),AuxFolhas!$A:$E,5,FALSE),"")</f>
        <v>600</v>
      </c>
      <c r="T1288" t="str">
        <f>IFERROR(VLOOKUP(CONCATENATE($C1288,$D1288,T$1,$E1288),AuxFolhas!$A:$E,5,FALSE),"")</f>
        <v/>
      </c>
      <c r="U1288">
        <f t="shared" si="86"/>
        <v>1</v>
      </c>
    </row>
    <row r="1289" spans="1:21" hidden="1">
      <c r="A1289" t="str">
        <f t="shared" si="83"/>
        <v>46.1-6</v>
      </c>
      <c r="B1289">
        <f t="shared" si="84"/>
        <v>6</v>
      </c>
      <c r="C1289">
        <v>46</v>
      </c>
      <c r="D1289" t="s">
        <v>1932</v>
      </c>
      <c r="E1289" t="s">
        <v>1112</v>
      </c>
      <c r="F1289" t="s">
        <v>1163</v>
      </c>
      <c r="H1289">
        <f t="shared" si="85"/>
        <v>3600</v>
      </c>
      <c r="I1289">
        <f>IFERROR(VLOOKUP(CONCATENATE($C1289,$D1289,I$1,$E1289),AuxFolhas!$A:$E,5,FALSE),"")</f>
        <v>600</v>
      </c>
      <c r="J1289">
        <f>IFERROR(VLOOKUP(CONCATENATE($C1289,$D1289,J$1,$E1289),AuxFolhas!$A:$E,5,FALSE),"")</f>
        <v>600</v>
      </c>
      <c r="K1289">
        <f>IFERROR(VLOOKUP(CONCATENATE($C1289,$D1289,K$1,$E1289),AuxFolhas!$A:$E,5,FALSE),"")</f>
        <v>600</v>
      </c>
      <c r="L1289">
        <f>IFERROR(VLOOKUP(CONCATENATE($C1289,$D1289,L$1,$E1289),AuxFolhas!$A:$E,5,FALSE),"")</f>
        <v>600</v>
      </c>
      <c r="M1289">
        <f>IFERROR(VLOOKUP(CONCATENATE($C1289,$D1289,M$1,$E1289),AuxFolhas!$A:$E,5,FALSE),"")</f>
        <v>600</v>
      </c>
      <c r="N1289">
        <f>IFERROR(VLOOKUP(CONCATENATE($C1289,$D1289,N$1,$E1289),AuxFolhas!$A:$E,5,FALSE),"")</f>
        <v>600</v>
      </c>
      <c r="O1289" t="str">
        <f>IFERROR(VLOOKUP(CONCATENATE($C1289,$D1289,O$1,$E1289),AuxFolhas!$A:$E,5,FALSE),"")</f>
        <v/>
      </c>
      <c r="P1289" t="str">
        <f>IFERROR(VLOOKUP(CONCATENATE($C1289,$D1289,P$1,$E1289),AuxFolhas!$A:$E,5,FALSE),"")</f>
        <v/>
      </c>
      <c r="Q1289" t="str">
        <f>IFERROR(VLOOKUP(CONCATENATE($C1289,$D1289,Q$1,$E1289),AuxFolhas!$A:$E,5,FALSE),"")</f>
        <v/>
      </c>
      <c r="R1289" t="str">
        <f>IFERROR(VLOOKUP(CONCATENATE($C1289,$D1289,R$1,$E1289),AuxFolhas!$A:$E,5,FALSE),"")</f>
        <v/>
      </c>
      <c r="S1289" t="str">
        <f>IFERROR(VLOOKUP(CONCATENATE($C1289,$D1289,S$1,$E1289),AuxFolhas!$A:$E,5,FALSE),"")</f>
        <v/>
      </c>
      <c r="T1289" t="str">
        <f>IFERROR(VLOOKUP(CONCATENATE($C1289,$D1289,T$1,$E1289),AuxFolhas!$A:$E,5,FALSE),"")</f>
        <v/>
      </c>
      <c r="U1289">
        <f t="shared" si="86"/>
        <v>1</v>
      </c>
    </row>
    <row r="1290" spans="1:21" hidden="1">
      <c r="A1290" t="str">
        <f t="shared" si="83"/>
        <v>46.1-7</v>
      </c>
      <c r="B1290">
        <f t="shared" si="84"/>
        <v>7</v>
      </c>
      <c r="C1290">
        <v>46</v>
      </c>
      <c r="D1290" t="s">
        <v>1933</v>
      </c>
      <c r="E1290" t="s">
        <v>1112</v>
      </c>
      <c r="F1290" t="s">
        <v>1163</v>
      </c>
      <c r="H1290">
        <f t="shared" si="85"/>
        <v>3600</v>
      </c>
      <c r="I1290">
        <f>IFERROR(VLOOKUP(CONCATENATE($C1290,$D1290,I$1,$E1290),AuxFolhas!$A:$E,5,FALSE),"")</f>
        <v>600</v>
      </c>
      <c r="J1290">
        <f>IFERROR(VLOOKUP(CONCATENATE($C1290,$D1290,J$1,$E1290),AuxFolhas!$A:$E,5,FALSE),"")</f>
        <v>600</v>
      </c>
      <c r="K1290">
        <f>IFERROR(VLOOKUP(CONCATENATE($C1290,$D1290,K$1,$E1290),AuxFolhas!$A:$E,5,FALSE),"")</f>
        <v>600</v>
      </c>
      <c r="L1290">
        <f>IFERROR(VLOOKUP(CONCATENATE($C1290,$D1290,L$1,$E1290),AuxFolhas!$A:$E,5,FALSE),"")</f>
        <v>600</v>
      </c>
      <c r="M1290">
        <f>IFERROR(VLOOKUP(CONCATENATE($C1290,$D1290,M$1,$E1290),AuxFolhas!$A:$E,5,FALSE),"")</f>
        <v>600</v>
      </c>
      <c r="N1290">
        <f>IFERROR(VLOOKUP(CONCATENATE($C1290,$D1290,N$1,$E1290),AuxFolhas!$A:$E,5,FALSE),"")</f>
        <v>600</v>
      </c>
      <c r="O1290" t="str">
        <f>IFERROR(VLOOKUP(CONCATENATE($C1290,$D1290,O$1,$E1290),AuxFolhas!$A:$E,5,FALSE),"")</f>
        <v/>
      </c>
      <c r="P1290" t="str">
        <f>IFERROR(VLOOKUP(CONCATENATE($C1290,$D1290,P$1,$E1290),AuxFolhas!$A:$E,5,FALSE),"")</f>
        <v/>
      </c>
      <c r="Q1290" t="str">
        <f>IFERROR(VLOOKUP(CONCATENATE($C1290,$D1290,Q$1,$E1290),AuxFolhas!$A:$E,5,FALSE),"")</f>
        <v/>
      </c>
      <c r="R1290" t="str">
        <f>IFERROR(VLOOKUP(CONCATENATE($C1290,$D1290,R$1,$E1290),AuxFolhas!$A:$E,5,FALSE),"")</f>
        <v/>
      </c>
      <c r="S1290" t="str">
        <f>IFERROR(VLOOKUP(CONCATENATE($C1290,$D1290,S$1,$E1290),AuxFolhas!$A:$E,5,FALSE),"")</f>
        <v/>
      </c>
      <c r="T1290" t="str">
        <f>IFERROR(VLOOKUP(CONCATENATE($C1290,$D1290,T$1,$E1290),AuxFolhas!$A:$E,5,FALSE),"")</f>
        <v/>
      </c>
      <c r="U1290">
        <f t="shared" si="86"/>
        <v>1</v>
      </c>
    </row>
    <row r="1291" spans="1:21" hidden="1">
      <c r="A1291" t="str">
        <f t="shared" si="83"/>
        <v>46.1-8</v>
      </c>
      <c r="B1291">
        <f t="shared" si="84"/>
        <v>8</v>
      </c>
      <c r="C1291">
        <v>46</v>
      </c>
      <c r="D1291" t="s">
        <v>1934</v>
      </c>
      <c r="E1291" t="s">
        <v>1112</v>
      </c>
      <c r="F1291" t="s">
        <v>1163</v>
      </c>
      <c r="H1291">
        <f t="shared" si="85"/>
        <v>3600</v>
      </c>
      <c r="I1291">
        <f>IFERROR(VLOOKUP(CONCATENATE($C1291,$D1291,I$1,$E1291),AuxFolhas!$A:$E,5,FALSE),"")</f>
        <v>600</v>
      </c>
      <c r="J1291">
        <f>IFERROR(VLOOKUP(CONCATENATE($C1291,$D1291,J$1,$E1291),AuxFolhas!$A:$E,5,FALSE),"")</f>
        <v>600</v>
      </c>
      <c r="K1291">
        <f>IFERROR(VLOOKUP(CONCATENATE($C1291,$D1291,K$1,$E1291),AuxFolhas!$A:$E,5,FALSE),"")</f>
        <v>600</v>
      </c>
      <c r="L1291">
        <f>IFERROR(VLOOKUP(CONCATENATE($C1291,$D1291,L$1,$E1291),AuxFolhas!$A:$E,5,FALSE),"")</f>
        <v>600</v>
      </c>
      <c r="M1291">
        <f>IFERROR(VLOOKUP(CONCATENATE($C1291,$D1291,M$1,$E1291),AuxFolhas!$A:$E,5,FALSE),"")</f>
        <v>600</v>
      </c>
      <c r="N1291">
        <f>IFERROR(VLOOKUP(CONCATENATE($C1291,$D1291,N$1,$E1291),AuxFolhas!$A:$E,5,FALSE),"")</f>
        <v>600</v>
      </c>
      <c r="O1291" t="str">
        <f>IFERROR(VLOOKUP(CONCATENATE($C1291,$D1291,O$1,$E1291),AuxFolhas!$A:$E,5,FALSE),"")</f>
        <v/>
      </c>
      <c r="P1291" t="str">
        <f>IFERROR(VLOOKUP(CONCATENATE($C1291,$D1291,P$1,$E1291),AuxFolhas!$A:$E,5,FALSE),"")</f>
        <v/>
      </c>
      <c r="Q1291" t="str">
        <f>IFERROR(VLOOKUP(CONCATENATE($C1291,$D1291,Q$1,$E1291),AuxFolhas!$A:$E,5,FALSE),"")</f>
        <v/>
      </c>
      <c r="R1291" t="str">
        <f>IFERROR(VLOOKUP(CONCATENATE($C1291,$D1291,R$1,$E1291),AuxFolhas!$A:$E,5,FALSE),"")</f>
        <v/>
      </c>
      <c r="S1291" t="str">
        <f>IFERROR(VLOOKUP(CONCATENATE($C1291,$D1291,S$1,$E1291),AuxFolhas!$A:$E,5,FALSE),"")</f>
        <v/>
      </c>
      <c r="T1291" t="str">
        <f>IFERROR(VLOOKUP(CONCATENATE($C1291,$D1291,T$1,$E1291),AuxFolhas!$A:$E,5,FALSE),"")</f>
        <v/>
      </c>
      <c r="U1291">
        <f t="shared" si="86"/>
        <v>1</v>
      </c>
    </row>
    <row r="1292" spans="1:21" hidden="1">
      <c r="A1292" t="str">
        <f t="shared" si="83"/>
        <v>46.1-9</v>
      </c>
      <c r="B1292">
        <f t="shared" si="84"/>
        <v>9</v>
      </c>
      <c r="C1292">
        <v>46</v>
      </c>
      <c r="D1292" t="s">
        <v>1935</v>
      </c>
      <c r="E1292" t="s">
        <v>1112</v>
      </c>
      <c r="F1292" t="s">
        <v>1163</v>
      </c>
      <c r="H1292">
        <f t="shared" si="85"/>
        <v>6600</v>
      </c>
      <c r="I1292">
        <f>IFERROR(VLOOKUP(CONCATENATE($C1292,$D1292,I$1,$E1292),AuxFolhas!$A:$E,5,FALSE),"")</f>
        <v>600</v>
      </c>
      <c r="J1292">
        <f>IFERROR(VLOOKUP(CONCATENATE($C1292,$D1292,J$1,$E1292),AuxFolhas!$A:$E,5,FALSE),"")</f>
        <v>600</v>
      </c>
      <c r="K1292">
        <f>IFERROR(VLOOKUP(CONCATENATE($C1292,$D1292,K$1,$E1292),AuxFolhas!$A:$E,5,FALSE),"")</f>
        <v>600</v>
      </c>
      <c r="L1292">
        <f>IFERROR(VLOOKUP(CONCATENATE($C1292,$D1292,L$1,$E1292),AuxFolhas!$A:$E,5,FALSE),"")</f>
        <v>600</v>
      </c>
      <c r="M1292">
        <f>IFERROR(VLOOKUP(CONCATENATE($C1292,$D1292,M$1,$E1292),AuxFolhas!$A:$E,5,FALSE),"")</f>
        <v>600</v>
      </c>
      <c r="N1292">
        <f>IFERROR(VLOOKUP(CONCATENATE($C1292,$D1292,N$1,$E1292),AuxFolhas!$A:$E,5,FALSE),"")</f>
        <v>600</v>
      </c>
      <c r="O1292">
        <f>IFERROR(VLOOKUP(CONCATENATE($C1292,$D1292,O$1,$E1292),AuxFolhas!$A:$E,5,FALSE),"")</f>
        <v>600</v>
      </c>
      <c r="P1292">
        <f>IFERROR(VLOOKUP(CONCATENATE($C1292,$D1292,P$1,$E1292),AuxFolhas!$A:$E,5,FALSE),"")</f>
        <v>600</v>
      </c>
      <c r="Q1292">
        <f>IFERROR(VLOOKUP(CONCATENATE($C1292,$D1292,Q$1,$E1292),AuxFolhas!$A:$E,5,FALSE),"")</f>
        <v>600</v>
      </c>
      <c r="R1292">
        <f>IFERROR(VLOOKUP(CONCATENATE($C1292,$D1292,R$1,$E1292),AuxFolhas!$A:$E,5,FALSE),"")</f>
        <v>600</v>
      </c>
      <c r="S1292">
        <f>IFERROR(VLOOKUP(CONCATENATE($C1292,$D1292,S$1,$E1292),AuxFolhas!$A:$E,5,FALSE),"")</f>
        <v>600</v>
      </c>
      <c r="T1292" t="str">
        <f>IFERROR(VLOOKUP(CONCATENATE($C1292,$D1292,T$1,$E1292),AuxFolhas!$A:$E,5,FALSE),"")</f>
        <v/>
      </c>
      <c r="U1292">
        <f t="shared" si="86"/>
        <v>1</v>
      </c>
    </row>
    <row r="1293" spans="1:21" hidden="1">
      <c r="A1293" t="str">
        <f t="shared" si="83"/>
        <v>46.1-10</v>
      </c>
      <c r="B1293">
        <f t="shared" si="84"/>
        <v>10</v>
      </c>
      <c r="C1293">
        <v>46</v>
      </c>
      <c r="D1293" t="s">
        <v>1936</v>
      </c>
      <c r="E1293" t="s">
        <v>1112</v>
      </c>
      <c r="F1293" t="s">
        <v>1163</v>
      </c>
      <c r="H1293">
        <f t="shared" si="85"/>
        <v>3600</v>
      </c>
      <c r="I1293">
        <f>IFERROR(VLOOKUP(CONCATENATE($C1293,$D1293,I$1,$E1293),AuxFolhas!$A:$E,5,FALSE),"")</f>
        <v>600</v>
      </c>
      <c r="J1293">
        <f>IFERROR(VLOOKUP(CONCATENATE($C1293,$D1293,J$1,$E1293),AuxFolhas!$A:$E,5,FALSE),"")</f>
        <v>600</v>
      </c>
      <c r="K1293">
        <f>IFERROR(VLOOKUP(CONCATENATE($C1293,$D1293,K$1,$E1293),AuxFolhas!$A:$E,5,FALSE),"")</f>
        <v>600</v>
      </c>
      <c r="L1293">
        <f>IFERROR(VLOOKUP(CONCATENATE($C1293,$D1293,L$1,$E1293),AuxFolhas!$A:$E,5,FALSE),"")</f>
        <v>600</v>
      </c>
      <c r="M1293">
        <f>IFERROR(VLOOKUP(CONCATENATE($C1293,$D1293,M$1,$E1293),AuxFolhas!$A:$E,5,FALSE),"")</f>
        <v>600</v>
      </c>
      <c r="N1293">
        <f>IFERROR(VLOOKUP(CONCATENATE($C1293,$D1293,N$1,$E1293),AuxFolhas!$A:$E,5,FALSE),"")</f>
        <v>600</v>
      </c>
      <c r="O1293" t="str">
        <f>IFERROR(VLOOKUP(CONCATENATE($C1293,$D1293,O$1,$E1293),AuxFolhas!$A:$E,5,FALSE),"")</f>
        <v/>
      </c>
      <c r="P1293" t="str">
        <f>IFERROR(VLOOKUP(CONCATENATE($C1293,$D1293,P$1,$E1293),AuxFolhas!$A:$E,5,FALSE),"")</f>
        <v/>
      </c>
      <c r="Q1293" t="str">
        <f>IFERROR(VLOOKUP(CONCATENATE($C1293,$D1293,Q$1,$E1293),AuxFolhas!$A:$E,5,FALSE),"")</f>
        <v/>
      </c>
      <c r="R1293" t="str">
        <f>IFERROR(VLOOKUP(CONCATENATE($C1293,$D1293,R$1,$E1293),AuxFolhas!$A:$E,5,FALSE),"")</f>
        <v/>
      </c>
      <c r="S1293" t="str">
        <f>IFERROR(VLOOKUP(CONCATENATE($C1293,$D1293,S$1,$E1293),AuxFolhas!$A:$E,5,FALSE),"")</f>
        <v/>
      </c>
      <c r="T1293" t="str">
        <f>IFERROR(VLOOKUP(CONCATENATE($C1293,$D1293,T$1,$E1293),AuxFolhas!$A:$E,5,FALSE),"")</f>
        <v/>
      </c>
      <c r="U1293">
        <f t="shared" si="86"/>
        <v>1</v>
      </c>
    </row>
    <row r="1294" spans="1:21" hidden="1">
      <c r="A1294" t="str">
        <f t="shared" si="83"/>
        <v>46.1-11</v>
      </c>
      <c r="B1294">
        <f t="shared" si="84"/>
        <v>11</v>
      </c>
      <c r="C1294">
        <v>46</v>
      </c>
      <c r="D1294" t="s">
        <v>3738</v>
      </c>
      <c r="E1294" t="s">
        <v>1112</v>
      </c>
      <c r="F1294" t="s">
        <v>1163</v>
      </c>
      <c r="H1294">
        <f t="shared" si="85"/>
        <v>1200</v>
      </c>
      <c r="I1294" t="str">
        <f>IFERROR(VLOOKUP(CONCATENATE($C1294,$D1294,I$1,$E1294),AuxFolhas!$A:$E,5,FALSE),"")</f>
        <v/>
      </c>
      <c r="J1294" t="str">
        <f>IFERROR(VLOOKUP(CONCATENATE($C1294,$D1294,J$1,$E1294),AuxFolhas!$A:$E,5,FALSE),"")</f>
        <v/>
      </c>
      <c r="K1294" t="str">
        <f>IFERROR(VLOOKUP(CONCATENATE($C1294,$D1294,K$1,$E1294),AuxFolhas!$A:$E,5,FALSE),"")</f>
        <v/>
      </c>
      <c r="L1294" t="str">
        <f>IFERROR(VLOOKUP(CONCATENATE($C1294,$D1294,L$1,$E1294),AuxFolhas!$A:$E,5,FALSE),"")</f>
        <v/>
      </c>
      <c r="M1294" t="str">
        <f>IFERROR(VLOOKUP(CONCATENATE($C1294,$D1294,M$1,$E1294),AuxFolhas!$A:$E,5,FALSE),"")</f>
        <v/>
      </c>
      <c r="N1294" t="str">
        <f>IFERROR(VLOOKUP(CONCATENATE($C1294,$D1294,N$1,$E1294),AuxFolhas!$A:$E,5,FALSE),"")</f>
        <v/>
      </c>
      <c r="O1294" t="str">
        <f>IFERROR(VLOOKUP(CONCATENATE($C1294,$D1294,O$1,$E1294),AuxFolhas!$A:$E,5,FALSE),"")</f>
        <v/>
      </c>
      <c r="P1294" t="str">
        <f>IFERROR(VLOOKUP(CONCATENATE($C1294,$D1294,P$1,$E1294),AuxFolhas!$A:$E,5,FALSE),"")</f>
        <v/>
      </c>
      <c r="Q1294" t="str">
        <f>IFERROR(VLOOKUP(CONCATENATE($C1294,$D1294,Q$1,$E1294),AuxFolhas!$A:$E,5,FALSE),"")</f>
        <v/>
      </c>
      <c r="R1294" t="str">
        <f>IFERROR(VLOOKUP(CONCATENATE($C1294,$D1294,R$1,$E1294),AuxFolhas!$A:$E,5,FALSE),"")</f>
        <v/>
      </c>
      <c r="S1294">
        <f>IFERROR(VLOOKUP(CONCATENATE($C1294,$D1294,S$1,$E1294),AuxFolhas!$A:$E,5,FALSE),"")</f>
        <v>600</v>
      </c>
      <c r="T1294">
        <f>IFERROR(VLOOKUP(CONCATENATE($C1294,$D1294,T$1,$E1294),AuxFolhas!$A:$E,5,FALSE),"")</f>
        <v>600</v>
      </c>
      <c r="U1294">
        <f t="shared" si="86"/>
        <v>1</v>
      </c>
    </row>
    <row r="1295" spans="1:21" hidden="1">
      <c r="A1295" t="str">
        <f t="shared" si="83"/>
        <v>46.1-12</v>
      </c>
      <c r="B1295">
        <f t="shared" si="84"/>
        <v>12</v>
      </c>
      <c r="C1295">
        <v>46</v>
      </c>
      <c r="D1295" t="s">
        <v>3739</v>
      </c>
      <c r="E1295" t="s">
        <v>1112</v>
      </c>
      <c r="F1295" t="s">
        <v>1163</v>
      </c>
      <c r="H1295">
        <f t="shared" si="85"/>
        <v>1200</v>
      </c>
      <c r="I1295" t="str">
        <f>IFERROR(VLOOKUP(CONCATENATE($C1295,$D1295,I$1,$E1295),AuxFolhas!$A:$E,5,FALSE),"")</f>
        <v/>
      </c>
      <c r="J1295" t="str">
        <f>IFERROR(VLOOKUP(CONCATENATE($C1295,$D1295,J$1,$E1295),AuxFolhas!$A:$E,5,FALSE),"")</f>
        <v/>
      </c>
      <c r="K1295" t="str">
        <f>IFERROR(VLOOKUP(CONCATENATE($C1295,$D1295,K$1,$E1295),AuxFolhas!$A:$E,5,FALSE),"")</f>
        <v/>
      </c>
      <c r="L1295" t="str">
        <f>IFERROR(VLOOKUP(CONCATENATE($C1295,$D1295,L$1,$E1295),AuxFolhas!$A:$E,5,FALSE),"")</f>
        <v/>
      </c>
      <c r="M1295" t="str">
        <f>IFERROR(VLOOKUP(CONCATENATE($C1295,$D1295,M$1,$E1295),AuxFolhas!$A:$E,5,FALSE),"")</f>
        <v/>
      </c>
      <c r="N1295" t="str">
        <f>IFERROR(VLOOKUP(CONCATENATE($C1295,$D1295,N$1,$E1295),AuxFolhas!$A:$E,5,FALSE),"")</f>
        <v/>
      </c>
      <c r="O1295" t="str">
        <f>IFERROR(VLOOKUP(CONCATENATE($C1295,$D1295,O$1,$E1295),AuxFolhas!$A:$E,5,FALSE),"")</f>
        <v/>
      </c>
      <c r="P1295" t="str">
        <f>IFERROR(VLOOKUP(CONCATENATE($C1295,$D1295,P$1,$E1295),AuxFolhas!$A:$E,5,FALSE),"")</f>
        <v/>
      </c>
      <c r="Q1295" t="str">
        <f>IFERROR(VLOOKUP(CONCATENATE($C1295,$D1295,Q$1,$E1295),AuxFolhas!$A:$E,5,FALSE),"")</f>
        <v/>
      </c>
      <c r="R1295" t="str">
        <f>IFERROR(VLOOKUP(CONCATENATE($C1295,$D1295,R$1,$E1295),AuxFolhas!$A:$E,5,FALSE),"")</f>
        <v/>
      </c>
      <c r="S1295">
        <f>IFERROR(VLOOKUP(CONCATENATE($C1295,$D1295,S$1,$E1295),AuxFolhas!$A:$E,5,FALSE),"")</f>
        <v>600</v>
      </c>
      <c r="T1295">
        <f>IFERROR(VLOOKUP(CONCATENATE($C1295,$D1295,T$1,$E1295),AuxFolhas!$A:$E,5,FALSE),"")</f>
        <v>600</v>
      </c>
      <c r="U1295">
        <f t="shared" si="86"/>
        <v>1</v>
      </c>
    </row>
    <row r="1296" spans="1:21" hidden="1">
      <c r="A1296" t="str">
        <f t="shared" si="83"/>
        <v>46.1-13</v>
      </c>
      <c r="B1296">
        <f t="shared" si="84"/>
        <v>13</v>
      </c>
      <c r="C1296">
        <v>46</v>
      </c>
      <c r="D1296" t="s">
        <v>1937</v>
      </c>
      <c r="E1296" t="s">
        <v>1112</v>
      </c>
      <c r="F1296" t="s">
        <v>1163</v>
      </c>
      <c r="H1296">
        <f t="shared" si="85"/>
        <v>7200</v>
      </c>
      <c r="I1296">
        <f>IFERROR(VLOOKUP(CONCATENATE($C1296,$D1296,I$1,$E1296),AuxFolhas!$A:$E,5,FALSE),"")</f>
        <v>600</v>
      </c>
      <c r="J1296">
        <f>IFERROR(VLOOKUP(CONCATENATE($C1296,$D1296,J$1,$E1296),AuxFolhas!$A:$E,5,FALSE),"")</f>
        <v>600</v>
      </c>
      <c r="K1296">
        <f>IFERROR(VLOOKUP(CONCATENATE($C1296,$D1296,K$1,$E1296),AuxFolhas!$A:$E,5,FALSE),"")</f>
        <v>600</v>
      </c>
      <c r="L1296">
        <f>IFERROR(VLOOKUP(CONCATENATE($C1296,$D1296,L$1,$E1296),AuxFolhas!$A:$E,5,FALSE),"")</f>
        <v>600</v>
      </c>
      <c r="M1296">
        <f>IFERROR(VLOOKUP(CONCATENATE($C1296,$D1296,M$1,$E1296),AuxFolhas!$A:$E,5,FALSE),"")</f>
        <v>600</v>
      </c>
      <c r="N1296">
        <f>IFERROR(VLOOKUP(CONCATENATE($C1296,$D1296,N$1,$E1296),AuxFolhas!$A:$E,5,FALSE),"")</f>
        <v>600</v>
      </c>
      <c r="O1296">
        <f>IFERROR(VLOOKUP(CONCATENATE($C1296,$D1296,O$1,$E1296),AuxFolhas!$A:$E,5,FALSE),"")</f>
        <v>600</v>
      </c>
      <c r="P1296">
        <f>IFERROR(VLOOKUP(CONCATENATE($C1296,$D1296,P$1,$E1296),AuxFolhas!$A:$E,5,FALSE),"")</f>
        <v>600</v>
      </c>
      <c r="Q1296">
        <f>IFERROR(VLOOKUP(CONCATENATE($C1296,$D1296,Q$1,$E1296),AuxFolhas!$A:$E,5,FALSE),"")</f>
        <v>600</v>
      </c>
      <c r="R1296">
        <f>IFERROR(VLOOKUP(CONCATENATE($C1296,$D1296,R$1,$E1296),AuxFolhas!$A:$E,5,FALSE),"")</f>
        <v>600</v>
      </c>
      <c r="S1296">
        <f>IFERROR(VLOOKUP(CONCATENATE($C1296,$D1296,S$1,$E1296),AuxFolhas!$A:$E,5,FALSE),"")</f>
        <v>600</v>
      </c>
      <c r="T1296">
        <f>IFERROR(VLOOKUP(CONCATENATE($C1296,$D1296,T$1,$E1296),AuxFolhas!$A:$E,5,FALSE),"")</f>
        <v>600</v>
      </c>
      <c r="U1296">
        <f t="shared" si="86"/>
        <v>1</v>
      </c>
    </row>
    <row r="1297" spans="1:21" hidden="1">
      <c r="A1297" t="str">
        <f t="shared" si="83"/>
        <v>46.1-14</v>
      </c>
      <c r="B1297">
        <f t="shared" si="84"/>
        <v>14</v>
      </c>
      <c r="C1297">
        <v>46</v>
      </c>
      <c r="D1297" t="s">
        <v>3740</v>
      </c>
      <c r="E1297" t="s">
        <v>1112</v>
      </c>
      <c r="F1297" t="s">
        <v>1163</v>
      </c>
      <c r="H1297">
        <f t="shared" si="85"/>
        <v>1200</v>
      </c>
      <c r="I1297" t="str">
        <f>IFERROR(VLOOKUP(CONCATENATE($C1297,$D1297,I$1,$E1297),AuxFolhas!$A:$E,5,FALSE),"")</f>
        <v/>
      </c>
      <c r="J1297" t="str">
        <f>IFERROR(VLOOKUP(CONCATENATE($C1297,$D1297,J$1,$E1297),AuxFolhas!$A:$E,5,FALSE),"")</f>
        <v/>
      </c>
      <c r="K1297" t="str">
        <f>IFERROR(VLOOKUP(CONCATENATE($C1297,$D1297,K$1,$E1297),AuxFolhas!$A:$E,5,FALSE),"")</f>
        <v/>
      </c>
      <c r="L1297" t="str">
        <f>IFERROR(VLOOKUP(CONCATENATE($C1297,$D1297,L$1,$E1297),AuxFolhas!$A:$E,5,FALSE),"")</f>
        <v/>
      </c>
      <c r="M1297" t="str">
        <f>IFERROR(VLOOKUP(CONCATENATE($C1297,$D1297,M$1,$E1297),AuxFolhas!$A:$E,5,FALSE),"")</f>
        <v/>
      </c>
      <c r="N1297" t="str">
        <f>IFERROR(VLOOKUP(CONCATENATE($C1297,$D1297,N$1,$E1297),AuxFolhas!$A:$E,5,FALSE),"")</f>
        <v/>
      </c>
      <c r="O1297" t="str">
        <f>IFERROR(VLOOKUP(CONCATENATE($C1297,$D1297,O$1,$E1297),AuxFolhas!$A:$E,5,FALSE),"")</f>
        <v/>
      </c>
      <c r="P1297" t="str">
        <f>IFERROR(VLOOKUP(CONCATENATE($C1297,$D1297,P$1,$E1297),AuxFolhas!$A:$E,5,FALSE),"")</f>
        <v/>
      </c>
      <c r="Q1297" t="str">
        <f>IFERROR(VLOOKUP(CONCATENATE($C1297,$D1297,Q$1,$E1297),AuxFolhas!$A:$E,5,FALSE),"")</f>
        <v/>
      </c>
      <c r="R1297" t="str">
        <f>IFERROR(VLOOKUP(CONCATENATE($C1297,$D1297,R$1,$E1297),AuxFolhas!$A:$E,5,FALSE),"")</f>
        <v/>
      </c>
      <c r="S1297">
        <f>IFERROR(VLOOKUP(CONCATENATE($C1297,$D1297,S$1,$E1297),AuxFolhas!$A:$E,5,FALSE),"")</f>
        <v>600</v>
      </c>
      <c r="T1297">
        <f>IFERROR(VLOOKUP(CONCATENATE($C1297,$D1297,T$1,$E1297),AuxFolhas!$A:$E,5,FALSE),"")</f>
        <v>600</v>
      </c>
      <c r="U1297">
        <f t="shared" si="86"/>
        <v>1</v>
      </c>
    </row>
    <row r="1298" spans="1:21" hidden="1">
      <c r="A1298" t="str">
        <f t="shared" si="83"/>
        <v>46.1-15</v>
      </c>
      <c r="B1298">
        <f t="shared" si="84"/>
        <v>15</v>
      </c>
      <c r="C1298">
        <v>46</v>
      </c>
      <c r="D1298" t="s">
        <v>3741</v>
      </c>
      <c r="E1298" t="s">
        <v>1112</v>
      </c>
      <c r="F1298" t="s">
        <v>1163</v>
      </c>
      <c r="H1298">
        <f t="shared" si="85"/>
        <v>1200</v>
      </c>
      <c r="I1298" t="str">
        <f>IFERROR(VLOOKUP(CONCATENATE($C1298,$D1298,I$1,$E1298),AuxFolhas!$A:$E,5,FALSE),"")</f>
        <v/>
      </c>
      <c r="J1298" t="str">
        <f>IFERROR(VLOOKUP(CONCATENATE($C1298,$D1298,J$1,$E1298),AuxFolhas!$A:$E,5,FALSE),"")</f>
        <v/>
      </c>
      <c r="K1298" t="str">
        <f>IFERROR(VLOOKUP(CONCATENATE($C1298,$D1298,K$1,$E1298),AuxFolhas!$A:$E,5,FALSE),"")</f>
        <v/>
      </c>
      <c r="L1298" t="str">
        <f>IFERROR(VLOOKUP(CONCATENATE($C1298,$D1298,L$1,$E1298),AuxFolhas!$A:$E,5,FALSE),"")</f>
        <v/>
      </c>
      <c r="M1298" t="str">
        <f>IFERROR(VLOOKUP(CONCATENATE($C1298,$D1298,M$1,$E1298),AuxFolhas!$A:$E,5,FALSE),"")</f>
        <v/>
      </c>
      <c r="N1298" t="str">
        <f>IFERROR(VLOOKUP(CONCATENATE($C1298,$D1298,N$1,$E1298),AuxFolhas!$A:$E,5,FALSE),"")</f>
        <v/>
      </c>
      <c r="O1298" t="str">
        <f>IFERROR(VLOOKUP(CONCATENATE($C1298,$D1298,O$1,$E1298),AuxFolhas!$A:$E,5,FALSE),"")</f>
        <v/>
      </c>
      <c r="P1298" t="str">
        <f>IFERROR(VLOOKUP(CONCATENATE($C1298,$D1298,P$1,$E1298),AuxFolhas!$A:$E,5,FALSE),"")</f>
        <v/>
      </c>
      <c r="Q1298" t="str">
        <f>IFERROR(VLOOKUP(CONCATENATE($C1298,$D1298,Q$1,$E1298),AuxFolhas!$A:$E,5,FALSE),"")</f>
        <v/>
      </c>
      <c r="R1298" t="str">
        <f>IFERROR(VLOOKUP(CONCATENATE($C1298,$D1298,R$1,$E1298),AuxFolhas!$A:$E,5,FALSE),"")</f>
        <v/>
      </c>
      <c r="S1298">
        <f>IFERROR(VLOOKUP(CONCATENATE($C1298,$D1298,S$1,$E1298),AuxFolhas!$A:$E,5,FALSE),"")</f>
        <v>600</v>
      </c>
      <c r="T1298">
        <f>IFERROR(VLOOKUP(CONCATENATE($C1298,$D1298,T$1,$E1298),AuxFolhas!$A:$E,5,FALSE),"")</f>
        <v>600</v>
      </c>
      <c r="U1298">
        <f t="shared" si="86"/>
        <v>1</v>
      </c>
    </row>
    <row r="1299" spans="1:21" hidden="1">
      <c r="A1299" t="str">
        <f t="shared" si="83"/>
        <v>46.1-16</v>
      </c>
      <c r="B1299">
        <f t="shared" si="84"/>
        <v>16</v>
      </c>
      <c r="C1299">
        <v>46</v>
      </c>
      <c r="D1299" t="s">
        <v>1938</v>
      </c>
      <c r="E1299" t="s">
        <v>1112</v>
      </c>
      <c r="F1299" t="s">
        <v>1163</v>
      </c>
      <c r="H1299">
        <f t="shared" si="85"/>
        <v>3600</v>
      </c>
      <c r="I1299">
        <f>IFERROR(VLOOKUP(CONCATENATE($C1299,$D1299,I$1,$E1299),AuxFolhas!$A:$E,5,FALSE),"")</f>
        <v>600</v>
      </c>
      <c r="J1299">
        <f>IFERROR(VLOOKUP(CONCATENATE($C1299,$D1299,J$1,$E1299),AuxFolhas!$A:$E,5,FALSE),"")</f>
        <v>600</v>
      </c>
      <c r="K1299">
        <f>IFERROR(VLOOKUP(CONCATENATE($C1299,$D1299,K$1,$E1299),AuxFolhas!$A:$E,5,FALSE),"")</f>
        <v>600</v>
      </c>
      <c r="L1299">
        <f>IFERROR(VLOOKUP(CONCATENATE($C1299,$D1299,L$1,$E1299),AuxFolhas!$A:$E,5,FALSE),"")</f>
        <v>600</v>
      </c>
      <c r="M1299">
        <f>IFERROR(VLOOKUP(CONCATENATE($C1299,$D1299,M$1,$E1299),AuxFolhas!$A:$E,5,FALSE),"")</f>
        <v>600</v>
      </c>
      <c r="N1299">
        <f>IFERROR(VLOOKUP(CONCATENATE($C1299,$D1299,N$1,$E1299),AuxFolhas!$A:$E,5,FALSE),"")</f>
        <v>600</v>
      </c>
      <c r="O1299" t="str">
        <f>IFERROR(VLOOKUP(CONCATENATE($C1299,$D1299,O$1,$E1299),AuxFolhas!$A:$E,5,FALSE),"")</f>
        <v/>
      </c>
      <c r="P1299" t="str">
        <f>IFERROR(VLOOKUP(CONCATENATE($C1299,$D1299,P$1,$E1299),AuxFolhas!$A:$E,5,FALSE),"")</f>
        <v/>
      </c>
      <c r="Q1299" t="str">
        <f>IFERROR(VLOOKUP(CONCATENATE($C1299,$D1299,Q$1,$E1299),AuxFolhas!$A:$E,5,FALSE),"")</f>
        <v/>
      </c>
      <c r="R1299" t="str">
        <f>IFERROR(VLOOKUP(CONCATENATE($C1299,$D1299,R$1,$E1299),AuxFolhas!$A:$E,5,FALSE),"")</f>
        <v/>
      </c>
      <c r="S1299" t="str">
        <f>IFERROR(VLOOKUP(CONCATENATE($C1299,$D1299,S$1,$E1299),AuxFolhas!$A:$E,5,FALSE),"")</f>
        <v/>
      </c>
      <c r="T1299" t="str">
        <f>IFERROR(VLOOKUP(CONCATENATE($C1299,$D1299,T$1,$E1299),AuxFolhas!$A:$E,5,FALSE),"")</f>
        <v/>
      </c>
      <c r="U1299">
        <f t="shared" si="86"/>
        <v>1</v>
      </c>
    </row>
    <row r="1300" spans="1:21" hidden="1">
      <c r="A1300" t="str">
        <f t="shared" si="83"/>
        <v>46.1-17</v>
      </c>
      <c r="B1300">
        <f t="shared" si="84"/>
        <v>17</v>
      </c>
      <c r="C1300">
        <v>46</v>
      </c>
      <c r="D1300" t="s">
        <v>1939</v>
      </c>
      <c r="E1300" t="s">
        <v>1112</v>
      </c>
      <c r="F1300" t="s">
        <v>1163</v>
      </c>
      <c r="H1300">
        <f t="shared" si="85"/>
        <v>6600</v>
      </c>
      <c r="I1300">
        <f>IFERROR(VLOOKUP(CONCATENATE($C1300,$D1300,I$1,$E1300),AuxFolhas!$A:$E,5,FALSE),"")</f>
        <v>600</v>
      </c>
      <c r="J1300">
        <f>IFERROR(VLOOKUP(CONCATENATE($C1300,$D1300,J$1,$E1300),AuxFolhas!$A:$E,5,FALSE),"")</f>
        <v>600</v>
      </c>
      <c r="K1300">
        <f>IFERROR(VLOOKUP(CONCATENATE($C1300,$D1300,K$1,$E1300),AuxFolhas!$A:$E,5,FALSE),"")</f>
        <v>600</v>
      </c>
      <c r="L1300">
        <f>IFERROR(VLOOKUP(CONCATENATE($C1300,$D1300,L$1,$E1300),AuxFolhas!$A:$E,5,FALSE),"")</f>
        <v>600</v>
      </c>
      <c r="M1300">
        <f>IFERROR(VLOOKUP(CONCATENATE($C1300,$D1300,M$1,$E1300),AuxFolhas!$A:$E,5,FALSE),"")</f>
        <v>600</v>
      </c>
      <c r="N1300">
        <f>IFERROR(VLOOKUP(CONCATENATE($C1300,$D1300,N$1,$E1300),AuxFolhas!$A:$E,5,FALSE),"")</f>
        <v>600</v>
      </c>
      <c r="O1300">
        <f>IFERROR(VLOOKUP(CONCATENATE($C1300,$D1300,O$1,$E1300),AuxFolhas!$A:$E,5,FALSE),"")</f>
        <v>600</v>
      </c>
      <c r="P1300">
        <f>IFERROR(VLOOKUP(CONCATENATE($C1300,$D1300,P$1,$E1300),AuxFolhas!$A:$E,5,FALSE),"")</f>
        <v>600</v>
      </c>
      <c r="Q1300">
        <f>IFERROR(VLOOKUP(CONCATENATE($C1300,$D1300,Q$1,$E1300),AuxFolhas!$A:$E,5,FALSE),"")</f>
        <v>600</v>
      </c>
      <c r="R1300">
        <f>IFERROR(VLOOKUP(CONCATENATE($C1300,$D1300,R$1,$E1300),AuxFolhas!$A:$E,5,FALSE),"")</f>
        <v>600</v>
      </c>
      <c r="S1300">
        <f>IFERROR(VLOOKUP(CONCATENATE($C1300,$D1300,S$1,$E1300),AuxFolhas!$A:$E,5,FALSE),"")</f>
        <v>600</v>
      </c>
      <c r="T1300" t="str">
        <f>IFERROR(VLOOKUP(CONCATENATE($C1300,$D1300,T$1,$E1300),AuxFolhas!$A:$E,5,FALSE),"")</f>
        <v/>
      </c>
      <c r="U1300">
        <f t="shared" si="86"/>
        <v>1</v>
      </c>
    </row>
    <row r="1301" spans="1:21" hidden="1">
      <c r="A1301" t="str">
        <f t="shared" si="83"/>
        <v>46.1-18</v>
      </c>
      <c r="B1301">
        <f t="shared" si="84"/>
        <v>18</v>
      </c>
      <c r="C1301">
        <v>46</v>
      </c>
      <c r="D1301" t="s">
        <v>3742</v>
      </c>
      <c r="E1301" t="s">
        <v>1112</v>
      </c>
      <c r="F1301" t="s">
        <v>1163</v>
      </c>
      <c r="H1301">
        <f t="shared" si="85"/>
        <v>1200</v>
      </c>
      <c r="I1301" t="str">
        <f>IFERROR(VLOOKUP(CONCATENATE($C1301,$D1301,I$1,$E1301),AuxFolhas!$A:$E,5,FALSE),"")</f>
        <v/>
      </c>
      <c r="J1301" t="str">
        <f>IFERROR(VLOOKUP(CONCATENATE($C1301,$D1301,J$1,$E1301),AuxFolhas!$A:$E,5,FALSE),"")</f>
        <v/>
      </c>
      <c r="K1301" t="str">
        <f>IFERROR(VLOOKUP(CONCATENATE($C1301,$D1301,K$1,$E1301),AuxFolhas!$A:$E,5,FALSE),"")</f>
        <v/>
      </c>
      <c r="L1301" t="str">
        <f>IFERROR(VLOOKUP(CONCATENATE($C1301,$D1301,L$1,$E1301),AuxFolhas!$A:$E,5,FALSE),"")</f>
        <v/>
      </c>
      <c r="M1301" t="str">
        <f>IFERROR(VLOOKUP(CONCATENATE($C1301,$D1301,M$1,$E1301),AuxFolhas!$A:$E,5,FALSE),"")</f>
        <v/>
      </c>
      <c r="N1301" t="str">
        <f>IFERROR(VLOOKUP(CONCATENATE($C1301,$D1301,N$1,$E1301),AuxFolhas!$A:$E,5,FALSE),"")</f>
        <v/>
      </c>
      <c r="O1301" t="str">
        <f>IFERROR(VLOOKUP(CONCATENATE($C1301,$D1301,O$1,$E1301),AuxFolhas!$A:$E,5,FALSE),"")</f>
        <v/>
      </c>
      <c r="P1301" t="str">
        <f>IFERROR(VLOOKUP(CONCATENATE($C1301,$D1301,P$1,$E1301),AuxFolhas!$A:$E,5,FALSE),"")</f>
        <v/>
      </c>
      <c r="Q1301" t="str">
        <f>IFERROR(VLOOKUP(CONCATENATE($C1301,$D1301,Q$1,$E1301),AuxFolhas!$A:$E,5,FALSE),"")</f>
        <v/>
      </c>
      <c r="R1301" t="str">
        <f>IFERROR(VLOOKUP(CONCATENATE($C1301,$D1301,R$1,$E1301),AuxFolhas!$A:$E,5,FALSE),"")</f>
        <v/>
      </c>
      <c r="S1301">
        <f>IFERROR(VLOOKUP(CONCATENATE($C1301,$D1301,S$1,$E1301),AuxFolhas!$A:$E,5,FALSE),"")</f>
        <v>600</v>
      </c>
      <c r="T1301">
        <f>IFERROR(VLOOKUP(CONCATENATE($C1301,$D1301,T$1,$E1301),AuxFolhas!$A:$E,5,FALSE),"")</f>
        <v>600</v>
      </c>
      <c r="U1301">
        <f t="shared" si="86"/>
        <v>1</v>
      </c>
    </row>
    <row r="1302" spans="1:21" hidden="1">
      <c r="A1302" t="str">
        <f t="shared" si="83"/>
        <v>46.1-19</v>
      </c>
      <c r="B1302">
        <f t="shared" si="84"/>
        <v>19</v>
      </c>
      <c r="C1302">
        <v>46</v>
      </c>
      <c r="D1302" t="s">
        <v>1940</v>
      </c>
      <c r="E1302" t="s">
        <v>1112</v>
      </c>
      <c r="F1302" t="s">
        <v>1163</v>
      </c>
      <c r="H1302">
        <f t="shared" si="85"/>
        <v>6600</v>
      </c>
      <c r="I1302">
        <f>IFERROR(VLOOKUP(CONCATENATE($C1302,$D1302,I$1,$E1302),AuxFolhas!$A:$E,5,FALSE),"")</f>
        <v>600</v>
      </c>
      <c r="J1302">
        <f>IFERROR(VLOOKUP(CONCATENATE($C1302,$D1302,J$1,$E1302),AuxFolhas!$A:$E,5,FALSE),"")</f>
        <v>600</v>
      </c>
      <c r="K1302">
        <f>IFERROR(VLOOKUP(CONCATENATE($C1302,$D1302,K$1,$E1302),AuxFolhas!$A:$E,5,FALSE),"")</f>
        <v>600</v>
      </c>
      <c r="L1302">
        <f>IFERROR(VLOOKUP(CONCATENATE($C1302,$D1302,L$1,$E1302),AuxFolhas!$A:$E,5,FALSE),"")</f>
        <v>600</v>
      </c>
      <c r="M1302">
        <f>IFERROR(VLOOKUP(CONCATENATE($C1302,$D1302,M$1,$E1302),AuxFolhas!$A:$E,5,FALSE),"")</f>
        <v>600</v>
      </c>
      <c r="N1302">
        <f>IFERROR(VLOOKUP(CONCATENATE($C1302,$D1302,N$1,$E1302),AuxFolhas!$A:$E,5,FALSE),"")</f>
        <v>600</v>
      </c>
      <c r="O1302">
        <f>IFERROR(VLOOKUP(CONCATENATE($C1302,$D1302,O$1,$E1302),AuxFolhas!$A:$E,5,FALSE),"")</f>
        <v>600</v>
      </c>
      <c r="P1302">
        <f>IFERROR(VLOOKUP(CONCATENATE($C1302,$D1302,P$1,$E1302),AuxFolhas!$A:$E,5,FALSE),"")</f>
        <v>600</v>
      </c>
      <c r="Q1302">
        <f>IFERROR(VLOOKUP(CONCATENATE($C1302,$D1302,Q$1,$E1302),AuxFolhas!$A:$E,5,FALSE),"")</f>
        <v>600</v>
      </c>
      <c r="R1302">
        <f>IFERROR(VLOOKUP(CONCATENATE($C1302,$D1302,R$1,$E1302),AuxFolhas!$A:$E,5,FALSE),"")</f>
        <v>600</v>
      </c>
      <c r="S1302">
        <f>IFERROR(VLOOKUP(CONCATENATE($C1302,$D1302,S$1,$E1302),AuxFolhas!$A:$E,5,FALSE),"")</f>
        <v>600</v>
      </c>
      <c r="T1302" t="str">
        <f>IFERROR(VLOOKUP(CONCATENATE($C1302,$D1302,T$1,$E1302),AuxFolhas!$A:$E,5,FALSE),"")</f>
        <v/>
      </c>
      <c r="U1302">
        <f t="shared" si="86"/>
        <v>1</v>
      </c>
    </row>
    <row r="1303" spans="1:21" hidden="1">
      <c r="A1303" t="str">
        <f t="shared" si="83"/>
        <v>46.1-20</v>
      </c>
      <c r="B1303">
        <f t="shared" si="84"/>
        <v>20</v>
      </c>
      <c r="C1303">
        <v>46</v>
      </c>
      <c r="D1303" t="s">
        <v>3743</v>
      </c>
      <c r="E1303" t="s">
        <v>1114</v>
      </c>
      <c r="F1303" t="s">
        <v>1163</v>
      </c>
      <c r="H1303">
        <f t="shared" si="85"/>
        <v>2230</v>
      </c>
      <c r="I1303" t="str">
        <f>IFERROR(VLOOKUP(CONCATENATE($C1303,$D1303,I$1,$E1303),AuxFolhas!$A:$E,5,FALSE),"")</f>
        <v/>
      </c>
      <c r="J1303" t="str">
        <f>IFERROR(VLOOKUP(CONCATENATE($C1303,$D1303,J$1,$E1303),AuxFolhas!$A:$E,5,FALSE),"")</f>
        <v/>
      </c>
      <c r="K1303" t="str">
        <f>IFERROR(VLOOKUP(CONCATENATE($C1303,$D1303,K$1,$E1303),AuxFolhas!$A:$E,5,FALSE),"")</f>
        <v/>
      </c>
      <c r="L1303" t="str">
        <f>IFERROR(VLOOKUP(CONCATENATE($C1303,$D1303,L$1,$E1303),AuxFolhas!$A:$E,5,FALSE),"")</f>
        <v/>
      </c>
      <c r="M1303" t="str">
        <f>IFERROR(VLOOKUP(CONCATENATE($C1303,$D1303,M$1,$E1303),AuxFolhas!$A:$E,5,FALSE),"")</f>
        <v/>
      </c>
      <c r="N1303" t="str">
        <f>IFERROR(VLOOKUP(CONCATENATE($C1303,$D1303,N$1,$E1303),AuxFolhas!$A:$E,5,FALSE),"")</f>
        <v/>
      </c>
      <c r="O1303" t="str">
        <f>IFERROR(VLOOKUP(CONCATENATE($C1303,$D1303,O$1,$E1303),AuxFolhas!$A:$E,5,FALSE),"")</f>
        <v/>
      </c>
      <c r="P1303" t="str">
        <f>IFERROR(VLOOKUP(CONCATENATE($C1303,$D1303,P$1,$E1303),AuxFolhas!$A:$E,5,FALSE),"")</f>
        <v/>
      </c>
      <c r="Q1303" t="str">
        <f>IFERROR(VLOOKUP(CONCATENATE($C1303,$D1303,Q$1,$E1303),AuxFolhas!$A:$E,5,FALSE),"")</f>
        <v/>
      </c>
      <c r="R1303" t="str">
        <f>IFERROR(VLOOKUP(CONCATENATE($C1303,$D1303,R$1,$E1303),AuxFolhas!$A:$E,5,FALSE),"")</f>
        <v/>
      </c>
      <c r="S1303">
        <f>IFERROR(VLOOKUP(CONCATENATE($C1303,$D1303,S$1,$E1303),AuxFolhas!$A:$E,5,FALSE),"")</f>
        <v>2230</v>
      </c>
      <c r="T1303" t="str">
        <f>IFERROR(VLOOKUP(CONCATENATE($C1303,$D1303,T$1,$E1303),AuxFolhas!$A:$E,5,FALSE),"")</f>
        <v/>
      </c>
      <c r="U1303">
        <f t="shared" si="86"/>
        <v>1</v>
      </c>
    </row>
    <row r="1304" spans="1:21" hidden="1">
      <c r="A1304" t="str">
        <f t="shared" ref="A1304:A1367" si="87">CONCATENATE(C1304,".1-",B1304)</f>
        <v>46.1-21</v>
      </c>
      <c r="B1304">
        <f t="shared" ref="B1304:B1367" si="88">IF(C1304&lt;&gt;C1303,1,B1303+1)</f>
        <v>21</v>
      </c>
      <c r="C1304">
        <v>46</v>
      </c>
      <c r="D1304" t="s">
        <v>3744</v>
      </c>
      <c r="E1304" t="s">
        <v>1114</v>
      </c>
      <c r="F1304" t="s">
        <v>1163</v>
      </c>
      <c r="H1304">
        <f t="shared" si="85"/>
        <v>4460</v>
      </c>
      <c r="I1304" t="str">
        <f>IFERROR(VLOOKUP(CONCATENATE($C1304,$D1304,I$1,$E1304),AuxFolhas!$A:$E,5,FALSE),"")</f>
        <v/>
      </c>
      <c r="J1304" t="str">
        <f>IFERROR(VLOOKUP(CONCATENATE($C1304,$D1304,J$1,$E1304),AuxFolhas!$A:$E,5,FALSE),"")</f>
        <v/>
      </c>
      <c r="K1304" t="str">
        <f>IFERROR(VLOOKUP(CONCATENATE($C1304,$D1304,K$1,$E1304),AuxFolhas!$A:$E,5,FALSE),"")</f>
        <v/>
      </c>
      <c r="L1304" t="str">
        <f>IFERROR(VLOOKUP(CONCATENATE($C1304,$D1304,L$1,$E1304),AuxFolhas!$A:$E,5,FALSE),"")</f>
        <v/>
      </c>
      <c r="M1304" t="str">
        <f>IFERROR(VLOOKUP(CONCATENATE($C1304,$D1304,M$1,$E1304),AuxFolhas!$A:$E,5,FALSE),"")</f>
        <v/>
      </c>
      <c r="N1304" t="str">
        <f>IFERROR(VLOOKUP(CONCATENATE($C1304,$D1304,N$1,$E1304),AuxFolhas!$A:$E,5,FALSE),"")</f>
        <v/>
      </c>
      <c r="O1304" t="str">
        <f>IFERROR(VLOOKUP(CONCATENATE($C1304,$D1304,O$1,$E1304),AuxFolhas!$A:$E,5,FALSE),"")</f>
        <v/>
      </c>
      <c r="P1304" t="str">
        <f>IFERROR(VLOOKUP(CONCATENATE($C1304,$D1304,P$1,$E1304),AuxFolhas!$A:$E,5,FALSE),"")</f>
        <v/>
      </c>
      <c r="Q1304" t="str">
        <f>IFERROR(VLOOKUP(CONCATENATE($C1304,$D1304,Q$1,$E1304),AuxFolhas!$A:$E,5,FALSE),"")</f>
        <v/>
      </c>
      <c r="R1304" t="str">
        <f>IFERROR(VLOOKUP(CONCATENATE($C1304,$D1304,R$1,$E1304),AuxFolhas!$A:$E,5,FALSE),"")</f>
        <v/>
      </c>
      <c r="S1304">
        <f>IFERROR(VLOOKUP(CONCATENATE($C1304,$D1304,S$1,$E1304),AuxFolhas!$A:$E,5,FALSE),"")</f>
        <v>2230</v>
      </c>
      <c r="T1304">
        <f>IFERROR(VLOOKUP(CONCATENATE($C1304,$D1304,T$1,$E1304),AuxFolhas!$A:$E,5,FALSE),"")</f>
        <v>2230</v>
      </c>
      <c r="U1304">
        <f t="shared" si="86"/>
        <v>2</v>
      </c>
    </row>
    <row r="1305" spans="1:21" hidden="1">
      <c r="A1305" t="str">
        <f t="shared" si="87"/>
        <v>46.1-22</v>
      </c>
      <c r="B1305">
        <f t="shared" si="88"/>
        <v>22</v>
      </c>
      <c r="C1305">
        <v>46</v>
      </c>
      <c r="D1305" t="s">
        <v>1941</v>
      </c>
      <c r="E1305" t="s">
        <v>1114</v>
      </c>
      <c r="F1305" t="s">
        <v>1163</v>
      </c>
      <c r="H1305">
        <f t="shared" si="85"/>
        <v>15610</v>
      </c>
      <c r="I1305">
        <f>IFERROR(VLOOKUP(CONCATENATE($C1305,$D1305,I$1,$E1305),AuxFolhas!$A:$E,5,FALSE),"")</f>
        <v>2230</v>
      </c>
      <c r="J1305">
        <f>IFERROR(VLOOKUP(CONCATENATE($C1305,$D1305,J$1,$E1305),AuxFolhas!$A:$E,5,FALSE),"")</f>
        <v>2230</v>
      </c>
      <c r="K1305">
        <f>IFERROR(VLOOKUP(CONCATENATE($C1305,$D1305,K$1,$E1305),AuxFolhas!$A:$E,5,FALSE),"")</f>
        <v>2230</v>
      </c>
      <c r="L1305">
        <f>IFERROR(VLOOKUP(CONCATENATE($C1305,$D1305,L$1,$E1305),AuxFolhas!$A:$E,5,FALSE),"")</f>
        <v>2230</v>
      </c>
      <c r="M1305">
        <f>IFERROR(VLOOKUP(CONCATENATE($C1305,$D1305,M$1,$E1305),AuxFolhas!$A:$E,5,FALSE),"")</f>
        <v>2230</v>
      </c>
      <c r="N1305">
        <f>IFERROR(VLOOKUP(CONCATENATE($C1305,$D1305,N$1,$E1305),AuxFolhas!$A:$E,5,FALSE),"")</f>
        <v>2230</v>
      </c>
      <c r="O1305">
        <f>IFERROR(VLOOKUP(CONCATENATE($C1305,$D1305,O$1,$E1305),AuxFolhas!$A:$E,5,FALSE),"")</f>
        <v>2230</v>
      </c>
      <c r="P1305" t="str">
        <f>IFERROR(VLOOKUP(CONCATENATE($C1305,$D1305,P$1,$E1305),AuxFolhas!$A:$E,5,FALSE),"")</f>
        <v/>
      </c>
      <c r="Q1305" t="str">
        <f>IFERROR(VLOOKUP(CONCATENATE($C1305,$D1305,Q$1,$E1305),AuxFolhas!$A:$E,5,FALSE),"")</f>
        <v/>
      </c>
      <c r="R1305" t="str">
        <f>IFERROR(VLOOKUP(CONCATENATE($C1305,$D1305,R$1,$E1305),AuxFolhas!$A:$E,5,FALSE),"")</f>
        <v/>
      </c>
      <c r="S1305" t="str">
        <f>IFERROR(VLOOKUP(CONCATENATE($C1305,$D1305,S$1,$E1305),AuxFolhas!$A:$E,5,FALSE),"")</f>
        <v/>
      </c>
      <c r="T1305" t="str">
        <f>IFERROR(VLOOKUP(CONCATENATE($C1305,$D1305,T$1,$E1305),AuxFolhas!$A:$E,5,FALSE),"")</f>
        <v/>
      </c>
      <c r="U1305">
        <f t="shared" si="86"/>
        <v>1</v>
      </c>
    </row>
    <row r="1306" spans="1:21" hidden="1">
      <c r="A1306" t="str">
        <f t="shared" si="87"/>
        <v>46.1-23</v>
      </c>
      <c r="B1306">
        <f t="shared" si="88"/>
        <v>23</v>
      </c>
      <c r="C1306">
        <v>46</v>
      </c>
      <c r="D1306" t="s">
        <v>1942</v>
      </c>
      <c r="E1306" t="s">
        <v>1114</v>
      </c>
      <c r="F1306" t="s">
        <v>1163</v>
      </c>
      <c r="H1306">
        <f t="shared" si="85"/>
        <v>15610</v>
      </c>
      <c r="I1306">
        <f>IFERROR(VLOOKUP(CONCATENATE($C1306,$D1306,I$1,$E1306),AuxFolhas!$A:$E,5,FALSE),"")</f>
        <v>2230</v>
      </c>
      <c r="J1306">
        <f>IFERROR(VLOOKUP(CONCATENATE($C1306,$D1306,J$1,$E1306),AuxFolhas!$A:$E,5,FALSE),"")</f>
        <v>2230</v>
      </c>
      <c r="K1306">
        <f>IFERROR(VLOOKUP(CONCATENATE($C1306,$D1306,K$1,$E1306),AuxFolhas!$A:$E,5,FALSE),"")</f>
        <v>2230</v>
      </c>
      <c r="L1306">
        <f>IFERROR(VLOOKUP(CONCATENATE($C1306,$D1306,L$1,$E1306),AuxFolhas!$A:$E,5,FALSE),"")</f>
        <v>2230</v>
      </c>
      <c r="M1306">
        <f>IFERROR(VLOOKUP(CONCATENATE($C1306,$D1306,M$1,$E1306),AuxFolhas!$A:$E,5,FALSE),"")</f>
        <v>2230</v>
      </c>
      <c r="N1306">
        <f>IFERROR(VLOOKUP(CONCATENATE($C1306,$D1306,N$1,$E1306),AuxFolhas!$A:$E,5,FALSE),"")</f>
        <v>2230</v>
      </c>
      <c r="O1306">
        <f>IFERROR(VLOOKUP(CONCATENATE($C1306,$D1306,O$1,$E1306),AuxFolhas!$A:$E,5,FALSE),"")</f>
        <v>2230</v>
      </c>
      <c r="P1306" t="str">
        <f>IFERROR(VLOOKUP(CONCATENATE($C1306,$D1306,P$1,$E1306),AuxFolhas!$A:$E,5,FALSE),"")</f>
        <v/>
      </c>
      <c r="Q1306" t="str">
        <f>IFERROR(VLOOKUP(CONCATENATE($C1306,$D1306,Q$1,$E1306),AuxFolhas!$A:$E,5,FALSE),"")</f>
        <v/>
      </c>
      <c r="R1306" t="str">
        <f>IFERROR(VLOOKUP(CONCATENATE($C1306,$D1306,R$1,$E1306),AuxFolhas!$A:$E,5,FALSE),"")</f>
        <v/>
      </c>
      <c r="S1306" t="str">
        <f>IFERROR(VLOOKUP(CONCATENATE($C1306,$D1306,S$1,$E1306),AuxFolhas!$A:$E,5,FALSE),"")</f>
        <v/>
      </c>
      <c r="T1306" t="str">
        <f>IFERROR(VLOOKUP(CONCATENATE($C1306,$D1306,T$1,$E1306),AuxFolhas!$A:$E,5,FALSE),"")</f>
        <v/>
      </c>
      <c r="U1306">
        <f t="shared" si="86"/>
        <v>1</v>
      </c>
    </row>
    <row r="1307" spans="1:21" hidden="1">
      <c r="A1307" t="str">
        <f t="shared" si="87"/>
        <v>46.1-24</v>
      </c>
      <c r="B1307">
        <f t="shared" si="88"/>
        <v>24</v>
      </c>
      <c r="C1307">
        <v>46</v>
      </c>
      <c r="D1307" t="s">
        <v>1943</v>
      </c>
      <c r="E1307" t="s">
        <v>1114</v>
      </c>
      <c r="F1307" t="s">
        <v>1163</v>
      </c>
      <c r="H1307">
        <f t="shared" si="85"/>
        <v>13380</v>
      </c>
      <c r="I1307">
        <f>IFERROR(VLOOKUP(CONCATENATE($C1307,$D1307,I$1,$E1307),AuxFolhas!$A:$E,5,FALSE),"")</f>
        <v>2230</v>
      </c>
      <c r="J1307">
        <f>IFERROR(VLOOKUP(CONCATENATE($C1307,$D1307,J$1,$E1307),AuxFolhas!$A:$E,5,FALSE),"")</f>
        <v>2230</v>
      </c>
      <c r="K1307">
        <f>IFERROR(VLOOKUP(CONCATENATE($C1307,$D1307,K$1,$E1307),AuxFolhas!$A:$E,5,FALSE),"")</f>
        <v>2230</v>
      </c>
      <c r="L1307">
        <f>IFERROR(VLOOKUP(CONCATENATE($C1307,$D1307,L$1,$E1307),AuxFolhas!$A:$E,5,FALSE),"")</f>
        <v>2230</v>
      </c>
      <c r="M1307">
        <f>IFERROR(VLOOKUP(CONCATENATE($C1307,$D1307,M$1,$E1307),AuxFolhas!$A:$E,5,FALSE),"")</f>
        <v>2230</v>
      </c>
      <c r="N1307">
        <f>IFERROR(VLOOKUP(CONCATENATE($C1307,$D1307,N$1,$E1307),AuxFolhas!$A:$E,5,FALSE),"")</f>
        <v>2230</v>
      </c>
      <c r="O1307" t="str">
        <f>IFERROR(VLOOKUP(CONCATENATE($C1307,$D1307,O$1,$E1307),AuxFolhas!$A:$E,5,FALSE),"")</f>
        <v/>
      </c>
      <c r="P1307" t="str">
        <f>IFERROR(VLOOKUP(CONCATENATE($C1307,$D1307,P$1,$E1307),AuxFolhas!$A:$E,5,FALSE),"")</f>
        <v/>
      </c>
      <c r="Q1307" t="str">
        <f>IFERROR(VLOOKUP(CONCATENATE($C1307,$D1307,Q$1,$E1307),AuxFolhas!$A:$E,5,FALSE),"")</f>
        <v/>
      </c>
      <c r="R1307" t="str">
        <f>IFERROR(VLOOKUP(CONCATENATE($C1307,$D1307,R$1,$E1307),AuxFolhas!$A:$E,5,FALSE),"")</f>
        <v/>
      </c>
      <c r="S1307" t="str">
        <f>IFERROR(VLOOKUP(CONCATENATE($C1307,$D1307,S$1,$E1307),AuxFolhas!$A:$E,5,FALSE),"")</f>
        <v/>
      </c>
      <c r="T1307" t="str">
        <f>IFERROR(VLOOKUP(CONCATENATE($C1307,$D1307,T$1,$E1307),AuxFolhas!$A:$E,5,FALSE),"")</f>
        <v/>
      </c>
      <c r="U1307">
        <f t="shared" si="86"/>
        <v>1</v>
      </c>
    </row>
    <row r="1308" spans="1:21" hidden="1">
      <c r="A1308" t="str">
        <f t="shared" si="87"/>
        <v>46.1-25</v>
      </c>
      <c r="B1308">
        <f t="shared" si="88"/>
        <v>25</v>
      </c>
      <c r="C1308">
        <v>46</v>
      </c>
      <c r="D1308" t="s">
        <v>1944</v>
      </c>
      <c r="E1308" t="s">
        <v>1114</v>
      </c>
      <c r="F1308" t="s">
        <v>1163</v>
      </c>
      <c r="H1308">
        <f t="shared" si="85"/>
        <v>4460</v>
      </c>
      <c r="I1308">
        <f>IFERROR(VLOOKUP(CONCATENATE($C1308,$D1308,I$1,$E1308),AuxFolhas!$A:$E,5,FALSE),"")</f>
        <v>2230</v>
      </c>
      <c r="J1308">
        <f>IFERROR(VLOOKUP(CONCATENATE($C1308,$D1308,J$1,$E1308),AuxFolhas!$A:$E,5,FALSE),"")</f>
        <v>2230</v>
      </c>
      <c r="K1308" t="str">
        <f>IFERROR(VLOOKUP(CONCATENATE($C1308,$D1308,K$1,$E1308),AuxFolhas!$A:$E,5,FALSE),"")</f>
        <v/>
      </c>
      <c r="L1308" t="str">
        <f>IFERROR(VLOOKUP(CONCATENATE($C1308,$D1308,L$1,$E1308),AuxFolhas!$A:$E,5,FALSE),"")</f>
        <v/>
      </c>
      <c r="M1308" t="str">
        <f>IFERROR(VLOOKUP(CONCATENATE($C1308,$D1308,M$1,$E1308),AuxFolhas!$A:$E,5,FALSE),"")</f>
        <v/>
      </c>
      <c r="N1308" t="str">
        <f>IFERROR(VLOOKUP(CONCATENATE($C1308,$D1308,N$1,$E1308),AuxFolhas!$A:$E,5,FALSE),"")</f>
        <v/>
      </c>
      <c r="O1308" t="str">
        <f>IFERROR(VLOOKUP(CONCATENATE($C1308,$D1308,O$1,$E1308),AuxFolhas!$A:$E,5,FALSE),"")</f>
        <v/>
      </c>
      <c r="P1308" t="str">
        <f>IFERROR(VLOOKUP(CONCATENATE($C1308,$D1308,P$1,$E1308),AuxFolhas!$A:$E,5,FALSE),"")</f>
        <v/>
      </c>
      <c r="Q1308" t="str">
        <f>IFERROR(VLOOKUP(CONCATENATE($C1308,$D1308,Q$1,$E1308),AuxFolhas!$A:$E,5,FALSE),"")</f>
        <v/>
      </c>
      <c r="R1308" t="str">
        <f>IFERROR(VLOOKUP(CONCATENATE($C1308,$D1308,R$1,$E1308),AuxFolhas!$A:$E,5,FALSE),"")</f>
        <v/>
      </c>
      <c r="S1308" t="str">
        <f>IFERROR(VLOOKUP(CONCATENATE($C1308,$D1308,S$1,$E1308),AuxFolhas!$A:$E,5,FALSE),"")</f>
        <v/>
      </c>
      <c r="T1308" t="str">
        <f>IFERROR(VLOOKUP(CONCATENATE($C1308,$D1308,T$1,$E1308),AuxFolhas!$A:$E,5,FALSE),"")</f>
        <v/>
      </c>
      <c r="U1308">
        <f t="shared" si="86"/>
        <v>1</v>
      </c>
    </row>
    <row r="1309" spans="1:21" hidden="1">
      <c r="A1309" t="str">
        <f t="shared" si="87"/>
        <v>46.1-26</v>
      </c>
      <c r="B1309">
        <f t="shared" si="88"/>
        <v>26</v>
      </c>
      <c r="C1309">
        <v>46</v>
      </c>
      <c r="D1309" t="s">
        <v>1945</v>
      </c>
      <c r="E1309" t="s">
        <v>1165</v>
      </c>
      <c r="F1309" t="s">
        <v>1163</v>
      </c>
      <c r="H1309">
        <f t="shared" si="85"/>
        <v>73320</v>
      </c>
      <c r="I1309">
        <f>IFERROR(VLOOKUP(CONCATENATE($C1309,$D1309,I$1,$E1309),AuxFolhas!$A:$E,5,FALSE),"")</f>
        <v>6110</v>
      </c>
      <c r="J1309">
        <f>IFERROR(VLOOKUP(CONCATENATE($C1309,$D1309,J$1,$E1309),AuxFolhas!$A:$E,5,FALSE),"")</f>
        <v>6110</v>
      </c>
      <c r="K1309">
        <f>IFERROR(VLOOKUP(CONCATENATE($C1309,$D1309,K$1,$E1309),AuxFolhas!$A:$E,5,FALSE),"")</f>
        <v>6110</v>
      </c>
      <c r="L1309">
        <f>IFERROR(VLOOKUP(CONCATENATE($C1309,$D1309,L$1,$E1309),AuxFolhas!$A:$E,5,FALSE),"")</f>
        <v>6110</v>
      </c>
      <c r="M1309">
        <f>IFERROR(VLOOKUP(CONCATENATE($C1309,$D1309,M$1,$E1309),AuxFolhas!$A:$E,5,FALSE),"")</f>
        <v>6110</v>
      </c>
      <c r="N1309">
        <f>IFERROR(VLOOKUP(CONCATENATE($C1309,$D1309,N$1,$E1309),AuxFolhas!$A:$E,5,FALSE),"")</f>
        <v>6110</v>
      </c>
      <c r="O1309">
        <f>IFERROR(VLOOKUP(CONCATENATE($C1309,$D1309,O$1,$E1309),AuxFolhas!$A:$E,5,FALSE),"")</f>
        <v>6110</v>
      </c>
      <c r="P1309">
        <f>IFERROR(VLOOKUP(CONCATENATE($C1309,$D1309,P$1,$E1309),AuxFolhas!$A:$E,5,FALSE),"")</f>
        <v>6110</v>
      </c>
      <c r="Q1309">
        <f>IFERROR(VLOOKUP(CONCATENATE($C1309,$D1309,Q$1,$E1309),AuxFolhas!$A:$E,5,FALSE),"")</f>
        <v>6110</v>
      </c>
      <c r="R1309">
        <f>IFERROR(VLOOKUP(CONCATENATE($C1309,$D1309,R$1,$E1309),AuxFolhas!$A:$E,5,FALSE),"")</f>
        <v>6110</v>
      </c>
      <c r="S1309">
        <f>IFERROR(VLOOKUP(CONCATENATE($C1309,$D1309,S$1,$E1309),AuxFolhas!$A:$E,5,FALSE),"")</f>
        <v>6110</v>
      </c>
      <c r="T1309">
        <f>IFERROR(VLOOKUP(CONCATENATE($C1309,$D1309,T$1,$E1309),AuxFolhas!$A:$E,5,FALSE),"")</f>
        <v>6110</v>
      </c>
      <c r="U1309">
        <f t="shared" si="86"/>
        <v>1</v>
      </c>
    </row>
    <row r="1310" spans="1:21" hidden="1">
      <c r="A1310" t="str">
        <f t="shared" si="87"/>
        <v>46.1-27</v>
      </c>
      <c r="B1310">
        <f t="shared" si="88"/>
        <v>27</v>
      </c>
      <c r="C1310">
        <v>46</v>
      </c>
      <c r="D1310" t="s">
        <v>1925</v>
      </c>
      <c r="E1310" t="s">
        <v>1117</v>
      </c>
      <c r="F1310" t="s">
        <v>1159</v>
      </c>
      <c r="H1310">
        <f t="shared" si="85"/>
        <v>9840</v>
      </c>
      <c r="I1310">
        <f>IFERROR(VLOOKUP(CONCATENATE($C1310,$D1310,I$1,$E1310),AuxFolhas!$A:$E,5,FALSE),"")</f>
        <v>820</v>
      </c>
      <c r="J1310">
        <f>IFERROR(VLOOKUP(CONCATENATE($C1310,$D1310,J$1,$E1310),AuxFolhas!$A:$E,5,FALSE),"")</f>
        <v>820</v>
      </c>
      <c r="K1310">
        <f>IFERROR(VLOOKUP(CONCATENATE($C1310,$D1310,K$1,$E1310),AuxFolhas!$A:$E,5,FALSE),"")</f>
        <v>820</v>
      </c>
      <c r="L1310">
        <f>IFERROR(VLOOKUP(CONCATENATE($C1310,$D1310,L$1,$E1310),AuxFolhas!$A:$E,5,FALSE),"")</f>
        <v>820</v>
      </c>
      <c r="M1310">
        <f>IFERROR(VLOOKUP(CONCATENATE($C1310,$D1310,M$1,$E1310),AuxFolhas!$A:$E,5,FALSE),"")</f>
        <v>820</v>
      </c>
      <c r="N1310">
        <f>IFERROR(VLOOKUP(CONCATENATE($C1310,$D1310,N$1,$E1310),AuxFolhas!$A:$E,5,FALSE),"")</f>
        <v>820</v>
      </c>
      <c r="O1310">
        <f>IFERROR(VLOOKUP(CONCATENATE($C1310,$D1310,O$1,$E1310),AuxFolhas!$A:$E,5,FALSE),"")</f>
        <v>820</v>
      </c>
      <c r="P1310">
        <f>IFERROR(VLOOKUP(CONCATENATE($C1310,$D1310,P$1,$E1310),AuxFolhas!$A:$E,5,FALSE),"")</f>
        <v>820</v>
      </c>
      <c r="Q1310">
        <f>IFERROR(VLOOKUP(CONCATENATE($C1310,$D1310,Q$1,$E1310),AuxFolhas!$A:$E,5,FALSE),"")</f>
        <v>820</v>
      </c>
      <c r="R1310">
        <f>IFERROR(VLOOKUP(CONCATENATE($C1310,$D1310,R$1,$E1310),AuxFolhas!$A:$E,5,FALSE),"")</f>
        <v>820</v>
      </c>
      <c r="S1310">
        <f>IFERROR(VLOOKUP(CONCATENATE($C1310,$D1310,S$1,$E1310),AuxFolhas!$A:$E,5,FALSE),"")</f>
        <v>820</v>
      </c>
      <c r="T1310">
        <f>IFERROR(VLOOKUP(CONCATENATE($C1310,$D1310,T$1,$E1310),AuxFolhas!$A:$E,5,FALSE),"")</f>
        <v>820</v>
      </c>
      <c r="U1310">
        <f t="shared" si="86"/>
        <v>1</v>
      </c>
    </row>
    <row r="1311" spans="1:21" hidden="1">
      <c r="A1311" t="str">
        <f t="shared" si="87"/>
        <v>46.1-28</v>
      </c>
      <c r="B1311">
        <f t="shared" si="88"/>
        <v>28</v>
      </c>
      <c r="C1311">
        <v>46</v>
      </c>
      <c r="D1311" t="s">
        <v>1946</v>
      </c>
      <c r="E1311" t="s">
        <v>1115</v>
      </c>
      <c r="F1311" t="s">
        <v>1159</v>
      </c>
      <c r="H1311">
        <f t="shared" si="85"/>
        <v>93000</v>
      </c>
      <c r="I1311">
        <f>IFERROR(VLOOKUP(CONCATENATE($C1311,$D1311,I$1,$E1311),AuxFolhas!$A:$E,5,FALSE),"")</f>
        <v>7750</v>
      </c>
      <c r="J1311">
        <f>IFERROR(VLOOKUP(CONCATENATE($C1311,$D1311,J$1,$E1311),AuxFolhas!$A:$E,5,FALSE),"")</f>
        <v>7750</v>
      </c>
      <c r="K1311">
        <f>IFERROR(VLOOKUP(CONCATENATE($C1311,$D1311,K$1,$E1311),AuxFolhas!$A:$E,5,FALSE),"")</f>
        <v>7750</v>
      </c>
      <c r="L1311">
        <f>IFERROR(VLOOKUP(CONCATENATE($C1311,$D1311,L$1,$E1311),AuxFolhas!$A:$E,5,FALSE),"")</f>
        <v>7750</v>
      </c>
      <c r="M1311">
        <f>IFERROR(VLOOKUP(CONCATENATE($C1311,$D1311,M$1,$E1311),AuxFolhas!$A:$E,5,FALSE),"")</f>
        <v>7750</v>
      </c>
      <c r="N1311">
        <f>IFERROR(VLOOKUP(CONCATENATE($C1311,$D1311,N$1,$E1311),AuxFolhas!$A:$E,5,FALSE),"")</f>
        <v>7750</v>
      </c>
      <c r="O1311">
        <f>IFERROR(VLOOKUP(CONCATENATE($C1311,$D1311,O$1,$E1311),AuxFolhas!$A:$E,5,FALSE),"")</f>
        <v>7750</v>
      </c>
      <c r="P1311">
        <f>IFERROR(VLOOKUP(CONCATENATE($C1311,$D1311,P$1,$E1311),AuxFolhas!$A:$E,5,FALSE),"")</f>
        <v>7750</v>
      </c>
      <c r="Q1311">
        <f>IFERROR(VLOOKUP(CONCATENATE($C1311,$D1311,Q$1,$E1311),AuxFolhas!$A:$E,5,FALSE),"")</f>
        <v>7750</v>
      </c>
      <c r="R1311">
        <f>IFERROR(VLOOKUP(CONCATENATE($C1311,$D1311,R$1,$E1311),AuxFolhas!$A:$E,5,FALSE),"")</f>
        <v>7750</v>
      </c>
      <c r="S1311">
        <f>IFERROR(VLOOKUP(CONCATENATE($C1311,$D1311,S$1,$E1311),AuxFolhas!$A:$E,5,FALSE),"")</f>
        <v>7750</v>
      </c>
      <c r="T1311">
        <f>IFERROR(VLOOKUP(CONCATENATE($C1311,$D1311,T$1,$E1311),AuxFolhas!$A:$E,5,FALSE),"")</f>
        <v>7750</v>
      </c>
      <c r="U1311">
        <f t="shared" si="86"/>
        <v>1</v>
      </c>
    </row>
    <row r="1312" spans="1:21">
      <c r="A1312" t="str">
        <f t="shared" si="87"/>
        <v>46.1-29</v>
      </c>
      <c r="B1312">
        <f t="shared" si="88"/>
        <v>29</v>
      </c>
      <c r="C1312">
        <v>46</v>
      </c>
      <c r="D1312" t="s">
        <v>1926</v>
      </c>
      <c r="E1312" t="s">
        <v>1113</v>
      </c>
      <c r="F1312" t="s">
        <v>1159</v>
      </c>
      <c r="H1312">
        <f t="shared" si="85"/>
        <v>33600</v>
      </c>
      <c r="I1312">
        <f>IFERROR(VLOOKUP(CONCATENATE($C1312,$D1312,I$1,$E1312),AuxFolhas!$A:$E,5,FALSE),"")</f>
        <v>2800</v>
      </c>
      <c r="J1312">
        <f>IFERROR(VLOOKUP(CONCATENATE($C1312,$D1312,J$1,$E1312),AuxFolhas!$A:$E,5,FALSE),"")</f>
        <v>2800</v>
      </c>
      <c r="K1312">
        <f>IFERROR(VLOOKUP(CONCATENATE($C1312,$D1312,K$1,$E1312),AuxFolhas!$A:$E,5,FALSE),"")</f>
        <v>2800</v>
      </c>
      <c r="L1312">
        <f>IFERROR(VLOOKUP(CONCATENATE($C1312,$D1312,L$1,$E1312),AuxFolhas!$A:$E,5,FALSE),"")</f>
        <v>2800</v>
      </c>
      <c r="M1312">
        <f>IFERROR(VLOOKUP(CONCATENATE($C1312,$D1312,M$1,$E1312),AuxFolhas!$A:$E,5,FALSE),"")</f>
        <v>2800</v>
      </c>
      <c r="N1312">
        <f>IFERROR(VLOOKUP(CONCATENATE($C1312,$D1312,N$1,$E1312),AuxFolhas!$A:$E,5,FALSE),"")</f>
        <v>2800</v>
      </c>
      <c r="O1312">
        <f>IFERROR(VLOOKUP(CONCATENATE($C1312,$D1312,O$1,$E1312),AuxFolhas!$A:$E,5,FALSE),"")</f>
        <v>2800</v>
      </c>
      <c r="P1312">
        <f>IFERROR(VLOOKUP(CONCATENATE($C1312,$D1312,P$1,$E1312),AuxFolhas!$A:$E,5,FALSE),"")</f>
        <v>2800</v>
      </c>
      <c r="Q1312">
        <f>IFERROR(VLOOKUP(CONCATENATE($C1312,$D1312,Q$1,$E1312),AuxFolhas!$A:$E,5,FALSE),"")</f>
        <v>2800</v>
      </c>
      <c r="R1312">
        <f>IFERROR(VLOOKUP(CONCATENATE($C1312,$D1312,R$1,$E1312),AuxFolhas!$A:$E,5,FALSE),"")</f>
        <v>2800</v>
      </c>
      <c r="S1312">
        <f>IFERROR(VLOOKUP(CONCATENATE($C1312,$D1312,S$1,$E1312),AuxFolhas!$A:$E,5,FALSE),"")</f>
        <v>2800</v>
      </c>
      <c r="T1312">
        <f>IFERROR(VLOOKUP(CONCATENATE($C1312,$D1312,T$1,$E1312),AuxFolhas!$A:$E,5,FALSE),"")</f>
        <v>2800</v>
      </c>
      <c r="U1312">
        <f t="shared" si="86"/>
        <v>1</v>
      </c>
    </row>
    <row r="1313" spans="1:21" hidden="1">
      <c r="A1313" t="str">
        <f t="shared" si="87"/>
        <v>47.1-1</v>
      </c>
      <c r="B1313">
        <f t="shared" si="88"/>
        <v>1</v>
      </c>
      <c r="C1313">
        <v>47</v>
      </c>
      <c r="D1313" t="s">
        <v>2827</v>
      </c>
      <c r="E1313" t="s">
        <v>1112</v>
      </c>
      <c r="F1313" t="s">
        <v>1163</v>
      </c>
      <c r="H1313">
        <f t="shared" si="85"/>
        <v>2400</v>
      </c>
      <c r="I1313" t="str">
        <f>IFERROR(VLOOKUP(CONCATENATE($C1313,$D1313,I$1,$E1313),AuxFolhas!$A:$E,5,FALSE),"")</f>
        <v/>
      </c>
      <c r="J1313" t="str">
        <f>IFERROR(VLOOKUP(CONCATENATE($C1313,$D1313,J$1,$E1313),AuxFolhas!$A:$E,5,FALSE),"")</f>
        <v/>
      </c>
      <c r="K1313" t="str">
        <f>IFERROR(VLOOKUP(CONCATENATE($C1313,$D1313,K$1,$E1313),AuxFolhas!$A:$E,5,FALSE),"")</f>
        <v/>
      </c>
      <c r="L1313" t="str">
        <f>IFERROR(VLOOKUP(CONCATENATE($C1313,$D1313,L$1,$E1313),AuxFolhas!$A:$E,5,FALSE),"")</f>
        <v/>
      </c>
      <c r="M1313" t="str">
        <f>IFERROR(VLOOKUP(CONCATENATE($C1313,$D1313,M$1,$E1313),AuxFolhas!$A:$E,5,FALSE),"")</f>
        <v/>
      </c>
      <c r="N1313" t="str">
        <f>IFERROR(VLOOKUP(CONCATENATE($C1313,$D1313,N$1,$E1313),AuxFolhas!$A:$E,5,FALSE),"")</f>
        <v/>
      </c>
      <c r="O1313" t="str">
        <f>IFERROR(VLOOKUP(CONCATENATE($C1313,$D1313,O$1,$E1313),AuxFolhas!$A:$E,5,FALSE),"")</f>
        <v/>
      </c>
      <c r="P1313" t="str">
        <f>IFERROR(VLOOKUP(CONCATENATE($C1313,$D1313,P$1,$E1313),AuxFolhas!$A:$E,5,FALSE),"")</f>
        <v/>
      </c>
      <c r="Q1313">
        <f>IFERROR(VLOOKUP(CONCATENATE($C1313,$D1313,Q$1,$E1313),AuxFolhas!$A:$E,5,FALSE),"")</f>
        <v>600</v>
      </c>
      <c r="R1313">
        <f>IFERROR(VLOOKUP(CONCATENATE($C1313,$D1313,R$1,$E1313),AuxFolhas!$A:$E,5,FALSE),"")</f>
        <v>600</v>
      </c>
      <c r="S1313">
        <f>IFERROR(VLOOKUP(CONCATENATE($C1313,$D1313,S$1,$E1313),AuxFolhas!$A:$E,5,FALSE),"")</f>
        <v>600</v>
      </c>
      <c r="T1313">
        <f>IFERROR(VLOOKUP(CONCATENATE($C1313,$D1313,T$1,$E1313),AuxFolhas!$A:$E,5,FALSE),"")</f>
        <v>600</v>
      </c>
      <c r="U1313">
        <f t="shared" si="86"/>
        <v>1</v>
      </c>
    </row>
    <row r="1314" spans="1:21" hidden="1">
      <c r="A1314" t="str">
        <f t="shared" si="87"/>
        <v>47.1-2</v>
      </c>
      <c r="B1314">
        <f t="shared" si="88"/>
        <v>2</v>
      </c>
      <c r="C1314">
        <v>47</v>
      </c>
      <c r="D1314" t="s">
        <v>2828</v>
      </c>
      <c r="E1314" t="s">
        <v>1112</v>
      </c>
      <c r="F1314" t="s">
        <v>1163</v>
      </c>
      <c r="H1314">
        <f t="shared" si="85"/>
        <v>2400</v>
      </c>
      <c r="I1314" t="str">
        <f>IFERROR(VLOOKUP(CONCATENATE($C1314,$D1314,I$1,$E1314),AuxFolhas!$A:$E,5,FALSE),"")</f>
        <v/>
      </c>
      <c r="J1314" t="str">
        <f>IFERROR(VLOOKUP(CONCATENATE($C1314,$D1314,J$1,$E1314),AuxFolhas!$A:$E,5,FALSE),"")</f>
        <v/>
      </c>
      <c r="K1314" t="str">
        <f>IFERROR(VLOOKUP(CONCATENATE($C1314,$D1314,K$1,$E1314),AuxFolhas!$A:$E,5,FALSE),"")</f>
        <v/>
      </c>
      <c r="L1314" t="str">
        <f>IFERROR(VLOOKUP(CONCATENATE($C1314,$D1314,L$1,$E1314),AuxFolhas!$A:$E,5,FALSE),"")</f>
        <v/>
      </c>
      <c r="M1314" t="str">
        <f>IFERROR(VLOOKUP(CONCATENATE($C1314,$D1314,M$1,$E1314),AuxFolhas!$A:$E,5,FALSE),"")</f>
        <v/>
      </c>
      <c r="N1314" t="str">
        <f>IFERROR(VLOOKUP(CONCATENATE($C1314,$D1314,N$1,$E1314),AuxFolhas!$A:$E,5,FALSE),"")</f>
        <v/>
      </c>
      <c r="O1314" t="str">
        <f>IFERROR(VLOOKUP(CONCATENATE($C1314,$D1314,O$1,$E1314),AuxFolhas!$A:$E,5,FALSE),"")</f>
        <v/>
      </c>
      <c r="P1314" t="str">
        <f>IFERROR(VLOOKUP(CONCATENATE($C1314,$D1314,P$1,$E1314),AuxFolhas!$A:$E,5,FALSE),"")</f>
        <v/>
      </c>
      <c r="Q1314">
        <f>IFERROR(VLOOKUP(CONCATENATE($C1314,$D1314,Q$1,$E1314),AuxFolhas!$A:$E,5,FALSE),"")</f>
        <v>600</v>
      </c>
      <c r="R1314">
        <f>IFERROR(VLOOKUP(CONCATENATE($C1314,$D1314,R$1,$E1314),AuxFolhas!$A:$E,5,FALSE),"")</f>
        <v>600</v>
      </c>
      <c r="S1314">
        <f>IFERROR(VLOOKUP(CONCATENATE($C1314,$D1314,S$1,$E1314),AuxFolhas!$A:$E,5,FALSE),"")</f>
        <v>600</v>
      </c>
      <c r="T1314">
        <f>IFERROR(VLOOKUP(CONCATENATE($C1314,$D1314,T$1,$E1314),AuxFolhas!$A:$E,5,FALSE),"")</f>
        <v>600</v>
      </c>
      <c r="U1314">
        <f t="shared" si="86"/>
        <v>1</v>
      </c>
    </row>
    <row r="1315" spans="1:21" hidden="1">
      <c r="A1315" t="str">
        <f t="shared" si="87"/>
        <v>47.1-3</v>
      </c>
      <c r="B1315">
        <f t="shared" si="88"/>
        <v>3</v>
      </c>
      <c r="C1315">
        <v>47</v>
      </c>
      <c r="D1315" t="s">
        <v>2818</v>
      </c>
      <c r="E1315" t="s">
        <v>1112</v>
      </c>
      <c r="F1315" t="s">
        <v>1163</v>
      </c>
      <c r="H1315">
        <f t="shared" si="85"/>
        <v>3000</v>
      </c>
      <c r="I1315" t="str">
        <f>IFERROR(VLOOKUP(CONCATENATE($C1315,$D1315,I$1,$E1315),AuxFolhas!$A:$E,5,FALSE),"")</f>
        <v/>
      </c>
      <c r="J1315" t="str">
        <f>IFERROR(VLOOKUP(CONCATENATE($C1315,$D1315,J$1,$E1315),AuxFolhas!$A:$E,5,FALSE),"")</f>
        <v/>
      </c>
      <c r="K1315" t="str">
        <f>IFERROR(VLOOKUP(CONCATENATE($C1315,$D1315,K$1,$E1315),AuxFolhas!$A:$E,5,FALSE),"")</f>
        <v/>
      </c>
      <c r="L1315" t="str">
        <f>IFERROR(VLOOKUP(CONCATENATE($C1315,$D1315,L$1,$E1315),AuxFolhas!$A:$E,5,FALSE),"")</f>
        <v/>
      </c>
      <c r="M1315" t="str">
        <f>IFERROR(VLOOKUP(CONCATENATE($C1315,$D1315,M$1,$E1315),AuxFolhas!$A:$E,5,FALSE),"")</f>
        <v/>
      </c>
      <c r="N1315" t="str">
        <f>IFERROR(VLOOKUP(CONCATENATE($C1315,$D1315,N$1,$E1315),AuxFolhas!$A:$E,5,FALSE),"")</f>
        <v/>
      </c>
      <c r="O1315" t="str">
        <f>IFERROR(VLOOKUP(CONCATENATE($C1315,$D1315,O$1,$E1315),AuxFolhas!$A:$E,5,FALSE),"")</f>
        <v/>
      </c>
      <c r="P1315">
        <f>IFERROR(VLOOKUP(CONCATENATE($C1315,$D1315,P$1,$E1315),AuxFolhas!$A:$E,5,FALSE),"")</f>
        <v>600</v>
      </c>
      <c r="Q1315">
        <f>IFERROR(VLOOKUP(CONCATENATE($C1315,$D1315,Q$1,$E1315),AuxFolhas!$A:$E,5,FALSE),"")</f>
        <v>600</v>
      </c>
      <c r="R1315">
        <f>IFERROR(VLOOKUP(CONCATENATE($C1315,$D1315,R$1,$E1315),AuxFolhas!$A:$E,5,FALSE),"")</f>
        <v>600</v>
      </c>
      <c r="S1315">
        <f>IFERROR(VLOOKUP(CONCATENATE($C1315,$D1315,S$1,$E1315),AuxFolhas!$A:$E,5,FALSE),"")</f>
        <v>600</v>
      </c>
      <c r="T1315">
        <f>IFERROR(VLOOKUP(CONCATENATE($C1315,$D1315,T$1,$E1315),AuxFolhas!$A:$E,5,FALSE),"")</f>
        <v>600</v>
      </c>
      <c r="U1315">
        <f t="shared" si="86"/>
        <v>1</v>
      </c>
    </row>
    <row r="1316" spans="1:21" hidden="1">
      <c r="A1316" t="str">
        <f t="shared" si="87"/>
        <v>47.1-4</v>
      </c>
      <c r="B1316">
        <f t="shared" si="88"/>
        <v>4</v>
      </c>
      <c r="C1316">
        <v>47</v>
      </c>
      <c r="D1316" t="s">
        <v>2214</v>
      </c>
      <c r="E1316" t="s">
        <v>1112</v>
      </c>
      <c r="F1316" t="s">
        <v>1163</v>
      </c>
      <c r="H1316">
        <f t="shared" si="85"/>
        <v>4200</v>
      </c>
      <c r="I1316">
        <f>IFERROR(VLOOKUP(CONCATENATE($C1316,$D1316,I$1,$E1316),AuxFolhas!$A:$E,5,FALSE),"")</f>
        <v>600</v>
      </c>
      <c r="J1316">
        <f>IFERROR(VLOOKUP(CONCATENATE($C1316,$D1316,J$1,$E1316),AuxFolhas!$A:$E,5,FALSE),"")</f>
        <v>600</v>
      </c>
      <c r="K1316">
        <f>IFERROR(VLOOKUP(CONCATENATE($C1316,$D1316,K$1,$E1316),AuxFolhas!$A:$E,5,FALSE),"")</f>
        <v>600</v>
      </c>
      <c r="L1316">
        <f>IFERROR(VLOOKUP(CONCATENATE($C1316,$D1316,L$1,$E1316),AuxFolhas!$A:$E,5,FALSE),"")</f>
        <v>600</v>
      </c>
      <c r="M1316">
        <f>IFERROR(VLOOKUP(CONCATENATE($C1316,$D1316,M$1,$E1316),AuxFolhas!$A:$E,5,FALSE),"")</f>
        <v>600</v>
      </c>
      <c r="N1316">
        <f>IFERROR(VLOOKUP(CONCATENATE($C1316,$D1316,N$1,$E1316),AuxFolhas!$A:$E,5,FALSE),"")</f>
        <v>600</v>
      </c>
      <c r="O1316">
        <f>IFERROR(VLOOKUP(CONCATENATE($C1316,$D1316,O$1,$E1316),AuxFolhas!$A:$E,5,FALSE),"")</f>
        <v>600</v>
      </c>
      <c r="P1316" t="str">
        <f>IFERROR(VLOOKUP(CONCATENATE($C1316,$D1316,P$1,$E1316),AuxFolhas!$A:$E,5,FALSE),"")</f>
        <v/>
      </c>
      <c r="Q1316" t="str">
        <f>IFERROR(VLOOKUP(CONCATENATE($C1316,$D1316,Q$1,$E1316),AuxFolhas!$A:$E,5,FALSE),"")</f>
        <v/>
      </c>
      <c r="R1316" t="str">
        <f>IFERROR(VLOOKUP(CONCATENATE($C1316,$D1316,R$1,$E1316),AuxFolhas!$A:$E,5,FALSE),"")</f>
        <v/>
      </c>
      <c r="S1316" t="str">
        <f>IFERROR(VLOOKUP(CONCATENATE($C1316,$D1316,S$1,$E1316),AuxFolhas!$A:$E,5,FALSE),"")</f>
        <v/>
      </c>
      <c r="T1316" t="str">
        <f>IFERROR(VLOOKUP(CONCATENATE($C1316,$D1316,T$1,$E1316),AuxFolhas!$A:$E,5,FALSE),"")</f>
        <v/>
      </c>
      <c r="U1316">
        <f t="shared" si="86"/>
        <v>1</v>
      </c>
    </row>
    <row r="1317" spans="1:21" hidden="1">
      <c r="A1317" t="str">
        <f t="shared" si="87"/>
        <v>47.1-5</v>
      </c>
      <c r="B1317">
        <f t="shared" si="88"/>
        <v>5</v>
      </c>
      <c r="C1317">
        <v>47</v>
      </c>
      <c r="D1317" t="s">
        <v>1951</v>
      </c>
      <c r="E1317" t="s">
        <v>1112</v>
      </c>
      <c r="F1317" t="s">
        <v>1163</v>
      </c>
      <c r="H1317">
        <f t="shared" si="85"/>
        <v>600</v>
      </c>
      <c r="I1317">
        <f>IFERROR(VLOOKUP(CONCATENATE($C1317,$D1317,I$1,$E1317),AuxFolhas!$A:$E,5,FALSE),"")</f>
        <v>600</v>
      </c>
      <c r="J1317" t="str">
        <f>IFERROR(VLOOKUP(CONCATENATE($C1317,$D1317,J$1,$E1317),AuxFolhas!$A:$E,5,FALSE),"")</f>
        <v/>
      </c>
      <c r="K1317" t="str">
        <f>IFERROR(VLOOKUP(CONCATENATE($C1317,$D1317,K$1,$E1317),AuxFolhas!$A:$E,5,FALSE),"")</f>
        <v/>
      </c>
      <c r="L1317" t="str">
        <f>IFERROR(VLOOKUP(CONCATENATE($C1317,$D1317,L$1,$E1317),AuxFolhas!$A:$E,5,FALSE),"")</f>
        <v/>
      </c>
      <c r="M1317" t="str">
        <f>IFERROR(VLOOKUP(CONCATENATE($C1317,$D1317,M$1,$E1317),AuxFolhas!$A:$E,5,FALSE),"")</f>
        <v/>
      </c>
      <c r="N1317" t="str">
        <f>IFERROR(VLOOKUP(CONCATENATE($C1317,$D1317,N$1,$E1317),AuxFolhas!$A:$E,5,FALSE),"")</f>
        <v/>
      </c>
      <c r="O1317" t="str">
        <f>IFERROR(VLOOKUP(CONCATENATE($C1317,$D1317,O$1,$E1317),AuxFolhas!$A:$E,5,FALSE),"")</f>
        <v/>
      </c>
      <c r="P1317" t="str">
        <f>IFERROR(VLOOKUP(CONCATENATE($C1317,$D1317,P$1,$E1317),AuxFolhas!$A:$E,5,FALSE),"")</f>
        <v/>
      </c>
      <c r="Q1317" t="str">
        <f>IFERROR(VLOOKUP(CONCATENATE($C1317,$D1317,Q$1,$E1317),AuxFolhas!$A:$E,5,FALSE),"")</f>
        <v/>
      </c>
      <c r="R1317" t="str">
        <f>IFERROR(VLOOKUP(CONCATENATE($C1317,$D1317,R$1,$E1317),AuxFolhas!$A:$E,5,FALSE),"")</f>
        <v/>
      </c>
      <c r="S1317" t="str">
        <f>IFERROR(VLOOKUP(CONCATENATE($C1317,$D1317,S$1,$E1317),AuxFolhas!$A:$E,5,FALSE),"")</f>
        <v/>
      </c>
      <c r="T1317" t="str">
        <f>IFERROR(VLOOKUP(CONCATENATE($C1317,$D1317,T$1,$E1317),AuxFolhas!$A:$E,5,FALSE),"")</f>
        <v/>
      </c>
      <c r="U1317">
        <f t="shared" si="86"/>
        <v>1</v>
      </c>
    </row>
    <row r="1318" spans="1:21" hidden="1">
      <c r="A1318" t="str">
        <f t="shared" si="87"/>
        <v>47.1-6</v>
      </c>
      <c r="B1318">
        <f t="shared" si="88"/>
        <v>6</v>
      </c>
      <c r="C1318">
        <v>47</v>
      </c>
      <c r="D1318" t="s">
        <v>2215</v>
      </c>
      <c r="E1318" t="s">
        <v>1112</v>
      </c>
      <c r="F1318" t="s">
        <v>1163</v>
      </c>
      <c r="H1318">
        <f t="shared" si="85"/>
        <v>4800</v>
      </c>
      <c r="I1318">
        <f>IFERROR(VLOOKUP(CONCATENATE($C1318,$D1318,I$1,$E1318),AuxFolhas!$A:$E,5,FALSE),"")</f>
        <v>600</v>
      </c>
      <c r="J1318">
        <f>IFERROR(VLOOKUP(CONCATENATE($C1318,$D1318,J$1,$E1318),AuxFolhas!$A:$E,5,FALSE),"")</f>
        <v>600</v>
      </c>
      <c r="K1318">
        <f>IFERROR(VLOOKUP(CONCATENATE($C1318,$D1318,K$1,$E1318),AuxFolhas!$A:$E,5,FALSE),"")</f>
        <v>600</v>
      </c>
      <c r="L1318">
        <f>IFERROR(VLOOKUP(CONCATENATE($C1318,$D1318,L$1,$E1318),AuxFolhas!$A:$E,5,FALSE),"")</f>
        <v>600</v>
      </c>
      <c r="M1318" t="str">
        <f>IFERROR(VLOOKUP(CONCATENATE($C1318,$D1318,M$1,$E1318),AuxFolhas!$A:$E,5,FALSE),"")</f>
        <v/>
      </c>
      <c r="N1318" t="str">
        <f>IFERROR(VLOOKUP(CONCATENATE($C1318,$D1318,N$1,$E1318),AuxFolhas!$A:$E,5,FALSE),"")</f>
        <v/>
      </c>
      <c r="O1318" t="str">
        <f>IFERROR(VLOOKUP(CONCATENATE($C1318,$D1318,O$1,$E1318),AuxFolhas!$A:$E,5,FALSE),"")</f>
        <v/>
      </c>
      <c r="P1318" t="str">
        <f>IFERROR(VLOOKUP(CONCATENATE($C1318,$D1318,P$1,$E1318),AuxFolhas!$A:$E,5,FALSE),"")</f>
        <v/>
      </c>
      <c r="Q1318">
        <f>IFERROR(VLOOKUP(CONCATENATE($C1318,$D1318,Q$1,$E1318),AuxFolhas!$A:$E,5,FALSE),"")</f>
        <v>600</v>
      </c>
      <c r="R1318">
        <f>IFERROR(VLOOKUP(CONCATENATE($C1318,$D1318,R$1,$E1318),AuxFolhas!$A:$E,5,FALSE),"")</f>
        <v>600</v>
      </c>
      <c r="S1318">
        <f>IFERROR(VLOOKUP(CONCATENATE($C1318,$D1318,S$1,$E1318),AuxFolhas!$A:$E,5,FALSE),"")</f>
        <v>600</v>
      </c>
      <c r="T1318">
        <f>IFERROR(VLOOKUP(CONCATENATE($C1318,$D1318,T$1,$E1318),AuxFolhas!$A:$E,5,FALSE),"")</f>
        <v>600</v>
      </c>
      <c r="U1318">
        <f t="shared" si="86"/>
        <v>1</v>
      </c>
    </row>
    <row r="1319" spans="1:21" hidden="1">
      <c r="A1319" t="str">
        <f t="shared" si="87"/>
        <v>47.1-7</v>
      </c>
      <c r="B1319">
        <f t="shared" si="88"/>
        <v>7</v>
      </c>
      <c r="C1319">
        <v>47</v>
      </c>
      <c r="D1319" t="s">
        <v>1952</v>
      </c>
      <c r="E1319" t="s">
        <v>1112</v>
      </c>
      <c r="F1319" t="s">
        <v>1163</v>
      </c>
      <c r="H1319">
        <f t="shared" si="85"/>
        <v>7200</v>
      </c>
      <c r="I1319">
        <f>IFERROR(VLOOKUP(CONCATENATE($C1319,$D1319,I$1,$E1319),AuxFolhas!$A:$E,5,FALSE),"")</f>
        <v>600</v>
      </c>
      <c r="J1319">
        <f>IFERROR(VLOOKUP(CONCATENATE($C1319,$D1319,J$1,$E1319),AuxFolhas!$A:$E,5,FALSE),"")</f>
        <v>600</v>
      </c>
      <c r="K1319">
        <f>IFERROR(VLOOKUP(CONCATENATE($C1319,$D1319,K$1,$E1319),AuxFolhas!$A:$E,5,FALSE),"")</f>
        <v>600</v>
      </c>
      <c r="L1319">
        <f>IFERROR(VLOOKUP(CONCATENATE($C1319,$D1319,L$1,$E1319),AuxFolhas!$A:$E,5,FALSE),"")</f>
        <v>600</v>
      </c>
      <c r="M1319">
        <f>IFERROR(VLOOKUP(CONCATENATE($C1319,$D1319,M$1,$E1319),AuxFolhas!$A:$E,5,FALSE),"")</f>
        <v>600</v>
      </c>
      <c r="N1319">
        <f>IFERROR(VLOOKUP(CONCATENATE($C1319,$D1319,N$1,$E1319),AuxFolhas!$A:$E,5,FALSE),"")</f>
        <v>600</v>
      </c>
      <c r="O1319">
        <f>IFERROR(VLOOKUP(CONCATENATE($C1319,$D1319,O$1,$E1319),AuxFolhas!$A:$E,5,FALSE),"")</f>
        <v>600</v>
      </c>
      <c r="P1319">
        <f>IFERROR(VLOOKUP(CONCATENATE($C1319,$D1319,P$1,$E1319),AuxFolhas!$A:$E,5,FALSE),"")</f>
        <v>600</v>
      </c>
      <c r="Q1319">
        <f>IFERROR(VLOOKUP(CONCATENATE($C1319,$D1319,Q$1,$E1319),AuxFolhas!$A:$E,5,FALSE),"")</f>
        <v>600</v>
      </c>
      <c r="R1319">
        <f>IFERROR(VLOOKUP(CONCATENATE($C1319,$D1319,R$1,$E1319),AuxFolhas!$A:$E,5,FALSE),"")</f>
        <v>600</v>
      </c>
      <c r="S1319">
        <f>IFERROR(VLOOKUP(CONCATENATE($C1319,$D1319,S$1,$E1319),AuxFolhas!$A:$E,5,FALSE),"")</f>
        <v>600</v>
      </c>
      <c r="T1319">
        <f>IFERROR(VLOOKUP(CONCATENATE($C1319,$D1319,T$1,$E1319),AuxFolhas!$A:$E,5,FALSE),"")</f>
        <v>600</v>
      </c>
      <c r="U1319">
        <f t="shared" si="86"/>
        <v>1</v>
      </c>
    </row>
    <row r="1320" spans="1:21" hidden="1">
      <c r="A1320" t="str">
        <f t="shared" si="87"/>
        <v>47.1-8</v>
      </c>
      <c r="B1320">
        <f t="shared" si="88"/>
        <v>8</v>
      </c>
      <c r="C1320">
        <v>47</v>
      </c>
      <c r="D1320" t="s">
        <v>2720</v>
      </c>
      <c r="E1320" t="s">
        <v>1112</v>
      </c>
      <c r="F1320" t="s">
        <v>1163</v>
      </c>
      <c r="H1320">
        <f t="shared" si="85"/>
        <v>1800</v>
      </c>
      <c r="I1320">
        <f>IFERROR(VLOOKUP(CONCATENATE($C1320,$D1320,I$1,$E1320),AuxFolhas!$A:$E,5,FALSE),"")</f>
        <v>600</v>
      </c>
      <c r="J1320">
        <f>IFERROR(VLOOKUP(CONCATENATE($C1320,$D1320,J$1,$E1320),AuxFolhas!$A:$E,5,FALSE),"")</f>
        <v>600</v>
      </c>
      <c r="K1320">
        <f>IFERROR(VLOOKUP(CONCATENATE($C1320,$D1320,K$1,$E1320),AuxFolhas!$A:$E,5,FALSE),"")</f>
        <v>600</v>
      </c>
      <c r="L1320" t="str">
        <f>IFERROR(VLOOKUP(CONCATENATE($C1320,$D1320,L$1,$E1320),AuxFolhas!$A:$E,5,FALSE),"")</f>
        <v/>
      </c>
      <c r="M1320" t="str">
        <f>IFERROR(VLOOKUP(CONCATENATE($C1320,$D1320,M$1,$E1320),AuxFolhas!$A:$E,5,FALSE),"")</f>
        <v/>
      </c>
      <c r="N1320" t="str">
        <f>IFERROR(VLOOKUP(CONCATENATE($C1320,$D1320,N$1,$E1320),AuxFolhas!$A:$E,5,FALSE),"")</f>
        <v/>
      </c>
      <c r="O1320" t="str">
        <f>IFERROR(VLOOKUP(CONCATENATE($C1320,$D1320,O$1,$E1320),AuxFolhas!$A:$E,5,FALSE),"")</f>
        <v/>
      </c>
      <c r="P1320" t="str">
        <f>IFERROR(VLOOKUP(CONCATENATE($C1320,$D1320,P$1,$E1320),AuxFolhas!$A:$E,5,FALSE),"")</f>
        <v/>
      </c>
      <c r="Q1320" t="str">
        <f>IFERROR(VLOOKUP(CONCATENATE($C1320,$D1320,Q$1,$E1320),AuxFolhas!$A:$E,5,FALSE),"")</f>
        <v/>
      </c>
      <c r="R1320" t="str">
        <f>IFERROR(VLOOKUP(CONCATENATE($C1320,$D1320,R$1,$E1320),AuxFolhas!$A:$E,5,FALSE),"")</f>
        <v/>
      </c>
      <c r="S1320" t="str">
        <f>IFERROR(VLOOKUP(CONCATENATE($C1320,$D1320,S$1,$E1320),AuxFolhas!$A:$E,5,FALSE),"")</f>
        <v/>
      </c>
      <c r="T1320" t="str">
        <f>IFERROR(VLOOKUP(CONCATENATE($C1320,$D1320,T$1,$E1320),AuxFolhas!$A:$E,5,FALSE),"")</f>
        <v/>
      </c>
      <c r="U1320">
        <f t="shared" si="86"/>
        <v>1</v>
      </c>
    </row>
    <row r="1321" spans="1:21" hidden="1">
      <c r="A1321" t="str">
        <f t="shared" si="87"/>
        <v>47.1-9</v>
      </c>
      <c r="B1321">
        <f t="shared" si="88"/>
        <v>9</v>
      </c>
      <c r="C1321">
        <v>47</v>
      </c>
      <c r="D1321" t="s">
        <v>1953</v>
      </c>
      <c r="E1321" t="s">
        <v>1112</v>
      </c>
      <c r="F1321" t="s">
        <v>1163</v>
      </c>
      <c r="H1321">
        <f t="shared" si="85"/>
        <v>7200</v>
      </c>
      <c r="I1321">
        <f>IFERROR(VLOOKUP(CONCATENATE($C1321,$D1321,I$1,$E1321),AuxFolhas!$A:$E,5,FALSE),"")</f>
        <v>600</v>
      </c>
      <c r="J1321">
        <f>IFERROR(VLOOKUP(CONCATENATE($C1321,$D1321,J$1,$E1321),AuxFolhas!$A:$E,5,FALSE),"")</f>
        <v>600</v>
      </c>
      <c r="K1321">
        <f>IFERROR(VLOOKUP(CONCATENATE($C1321,$D1321,K$1,$E1321),AuxFolhas!$A:$E,5,FALSE),"")</f>
        <v>600</v>
      </c>
      <c r="L1321">
        <f>IFERROR(VLOOKUP(CONCATENATE($C1321,$D1321,L$1,$E1321),AuxFolhas!$A:$E,5,FALSE),"")</f>
        <v>600</v>
      </c>
      <c r="M1321">
        <f>IFERROR(VLOOKUP(CONCATENATE($C1321,$D1321,M$1,$E1321),AuxFolhas!$A:$E,5,FALSE),"")</f>
        <v>600</v>
      </c>
      <c r="N1321">
        <f>IFERROR(VLOOKUP(CONCATENATE($C1321,$D1321,N$1,$E1321),AuxFolhas!$A:$E,5,FALSE),"")</f>
        <v>600</v>
      </c>
      <c r="O1321">
        <f>IFERROR(VLOOKUP(CONCATENATE($C1321,$D1321,O$1,$E1321),AuxFolhas!$A:$E,5,FALSE),"")</f>
        <v>600</v>
      </c>
      <c r="P1321">
        <f>IFERROR(VLOOKUP(CONCATENATE($C1321,$D1321,P$1,$E1321),AuxFolhas!$A:$E,5,FALSE),"")</f>
        <v>600</v>
      </c>
      <c r="Q1321">
        <f>IFERROR(VLOOKUP(CONCATENATE($C1321,$D1321,Q$1,$E1321),AuxFolhas!$A:$E,5,FALSE),"")</f>
        <v>600</v>
      </c>
      <c r="R1321">
        <f>IFERROR(VLOOKUP(CONCATENATE($C1321,$D1321,R$1,$E1321),AuxFolhas!$A:$E,5,FALSE),"")</f>
        <v>600</v>
      </c>
      <c r="S1321">
        <f>IFERROR(VLOOKUP(CONCATENATE($C1321,$D1321,S$1,$E1321),AuxFolhas!$A:$E,5,FALSE),"")</f>
        <v>600</v>
      </c>
      <c r="T1321">
        <f>IFERROR(VLOOKUP(CONCATENATE($C1321,$D1321,T$1,$E1321),AuxFolhas!$A:$E,5,FALSE),"")</f>
        <v>600</v>
      </c>
      <c r="U1321">
        <f t="shared" si="86"/>
        <v>1</v>
      </c>
    </row>
    <row r="1322" spans="1:21" hidden="1">
      <c r="A1322" t="str">
        <f t="shared" si="87"/>
        <v>47.1-10</v>
      </c>
      <c r="B1322">
        <f t="shared" si="88"/>
        <v>10</v>
      </c>
      <c r="C1322">
        <v>47</v>
      </c>
      <c r="D1322" t="s">
        <v>2571</v>
      </c>
      <c r="E1322" t="s">
        <v>1112</v>
      </c>
      <c r="F1322" t="s">
        <v>1163</v>
      </c>
      <c r="H1322">
        <f t="shared" si="85"/>
        <v>6600</v>
      </c>
      <c r="I1322" t="str">
        <f>IFERROR(VLOOKUP(CONCATENATE($C1322,$D1322,I$1,$E1322),AuxFolhas!$A:$E,5,FALSE),"")</f>
        <v/>
      </c>
      <c r="J1322">
        <f>IFERROR(VLOOKUP(CONCATENATE($C1322,$D1322,J$1,$E1322),AuxFolhas!$A:$E,5,FALSE),"")</f>
        <v>600</v>
      </c>
      <c r="K1322">
        <f>IFERROR(VLOOKUP(CONCATENATE($C1322,$D1322,K$1,$E1322),AuxFolhas!$A:$E,5,FALSE),"")</f>
        <v>600</v>
      </c>
      <c r="L1322">
        <f>IFERROR(VLOOKUP(CONCATENATE($C1322,$D1322,L$1,$E1322),AuxFolhas!$A:$E,5,FALSE),"")</f>
        <v>600</v>
      </c>
      <c r="M1322">
        <f>IFERROR(VLOOKUP(CONCATENATE($C1322,$D1322,M$1,$E1322),AuxFolhas!$A:$E,5,FALSE),"")</f>
        <v>600</v>
      </c>
      <c r="N1322">
        <f>IFERROR(VLOOKUP(CONCATENATE($C1322,$D1322,N$1,$E1322),AuxFolhas!$A:$E,5,FALSE),"")</f>
        <v>600</v>
      </c>
      <c r="O1322">
        <f>IFERROR(VLOOKUP(CONCATENATE($C1322,$D1322,O$1,$E1322),AuxFolhas!$A:$E,5,FALSE),"")</f>
        <v>600</v>
      </c>
      <c r="P1322">
        <f>IFERROR(VLOOKUP(CONCATENATE($C1322,$D1322,P$1,$E1322),AuxFolhas!$A:$E,5,FALSE),"")</f>
        <v>600</v>
      </c>
      <c r="Q1322">
        <f>IFERROR(VLOOKUP(CONCATENATE($C1322,$D1322,Q$1,$E1322),AuxFolhas!$A:$E,5,FALSE),"")</f>
        <v>600</v>
      </c>
      <c r="R1322">
        <f>IFERROR(VLOOKUP(CONCATENATE($C1322,$D1322,R$1,$E1322),AuxFolhas!$A:$E,5,FALSE),"")</f>
        <v>600</v>
      </c>
      <c r="S1322">
        <f>IFERROR(VLOOKUP(CONCATENATE($C1322,$D1322,S$1,$E1322),AuxFolhas!$A:$E,5,FALSE),"")</f>
        <v>600</v>
      </c>
      <c r="T1322">
        <f>IFERROR(VLOOKUP(CONCATENATE($C1322,$D1322,T$1,$E1322),AuxFolhas!$A:$E,5,FALSE),"")</f>
        <v>600</v>
      </c>
      <c r="U1322">
        <f t="shared" si="86"/>
        <v>1</v>
      </c>
    </row>
    <row r="1323" spans="1:21" hidden="1">
      <c r="A1323" t="str">
        <f t="shared" si="87"/>
        <v>47.1-11</v>
      </c>
      <c r="B1323">
        <f t="shared" si="88"/>
        <v>11</v>
      </c>
      <c r="C1323">
        <v>47</v>
      </c>
      <c r="D1323" t="s">
        <v>1954</v>
      </c>
      <c r="E1323" t="s">
        <v>1112</v>
      </c>
      <c r="F1323" t="s">
        <v>1163</v>
      </c>
      <c r="H1323">
        <f t="shared" si="85"/>
        <v>2400</v>
      </c>
      <c r="I1323">
        <f>IFERROR(VLOOKUP(CONCATENATE($C1323,$D1323,I$1,$E1323),AuxFolhas!$A:$E,5,FALSE),"")</f>
        <v>600</v>
      </c>
      <c r="J1323">
        <f>IFERROR(VLOOKUP(CONCATENATE($C1323,$D1323,J$1,$E1323),AuxFolhas!$A:$E,5,FALSE),"")</f>
        <v>600</v>
      </c>
      <c r="K1323">
        <f>IFERROR(VLOOKUP(CONCATENATE($C1323,$D1323,K$1,$E1323),AuxFolhas!$A:$E,5,FALSE),"")</f>
        <v>600</v>
      </c>
      <c r="L1323">
        <f>IFERROR(VLOOKUP(CONCATENATE($C1323,$D1323,L$1,$E1323),AuxFolhas!$A:$E,5,FALSE),"")</f>
        <v>600</v>
      </c>
      <c r="M1323" t="str">
        <f>IFERROR(VLOOKUP(CONCATENATE($C1323,$D1323,M$1,$E1323),AuxFolhas!$A:$E,5,FALSE),"")</f>
        <v/>
      </c>
      <c r="N1323" t="str">
        <f>IFERROR(VLOOKUP(CONCATENATE($C1323,$D1323,N$1,$E1323),AuxFolhas!$A:$E,5,FALSE),"")</f>
        <v/>
      </c>
      <c r="O1323" t="str">
        <f>IFERROR(VLOOKUP(CONCATENATE($C1323,$D1323,O$1,$E1323),AuxFolhas!$A:$E,5,FALSE),"")</f>
        <v/>
      </c>
      <c r="P1323" t="str">
        <f>IFERROR(VLOOKUP(CONCATENATE($C1323,$D1323,P$1,$E1323),AuxFolhas!$A:$E,5,FALSE),"")</f>
        <v/>
      </c>
      <c r="Q1323" t="str">
        <f>IFERROR(VLOOKUP(CONCATENATE($C1323,$D1323,Q$1,$E1323),AuxFolhas!$A:$E,5,FALSE),"")</f>
        <v/>
      </c>
      <c r="R1323" t="str">
        <f>IFERROR(VLOOKUP(CONCATENATE($C1323,$D1323,R$1,$E1323),AuxFolhas!$A:$E,5,FALSE),"")</f>
        <v/>
      </c>
      <c r="S1323" t="str">
        <f>IFERROR(VLOOKUP(CONCATENATE($C1323,$D1323,S$1,$E1323),AuxFolhas!$A:$E,5,FALSE),"")</f>
        <v/>
      </c>
      <c r="T1323" t="str">
        <f>IFERROR(VLOOKUP(CONCATENATE($C1323,$D1323,T$1,$E1323),AuxFolhas!$A:$E,5,FALSE),"")</f>
        <v/>
      </c>
      <c r="U1323">
        <f t="shared" si="86"/>
        <v>1</v>
      </c>
    </row>
    <row r="1324" spans="1:21" hidden="1">
      <c r="A1324" t="str">
        <f t="shared" si="87"/>
        <v>47.1-12</v>
      </c>
      <c r="B1324">
        <f t="shared" si="88"/>
        <v>12</v>
      </c>
      <c r="C1324">
        <v>47</v>
      </c>
      <c r="D1324" t="s">
        <v>1955</v>
      </c>
      <c r="E1324" t="s">
        <v>1112</v>
      </c>
      <c r="F1324" t="s">
        <v>1163</v>
      </c>
      <c r="H1324">
        <f t="shared" si="85"/>
        <v>4200</v>
      </c>
      <c r="I1324">
        <f>IFERROR(VLOOKUP(CONCATENATE($C1324,$D1324,I$1,$E1324),AuxFolhas!$A:$E,5,FALSE),"")</f>
        <v>600</v>
      </c>
      <c r="J1324">
        <f>IFERROR(VLOOKUP(CONCATENATE($C1324,$D1324,J$1,$E1324),AuxFolhas!$A:$E,5,FALSE),"")</f>
        <v>600</v>
      </c>
      <c r="K1324">
        <f>IFERROR(VLOOKUP(CONCATENATE($C1324,$D1324,K$1,$E1324),AuxFolhas!$A:$E,5,FALSE),"")</f>
        <v>600</v>
      </c>
      <c r="L1324">
        <f>IFERROR(VLOOKUP(CONCATENATE($C1324,$D1324,L$1,$E1324),AuxFolhas!$A:$E,5,FALSE),"")</f>
        <v>600</v>
      </c>
      <c r="M1324">
        <f>IFERROR(VLOOKUP(CONCATENATE($C1324,$D1324,M$1,$E1324),AuxFolhas!$A:$E,5,FALSE),"")</f>
        <v>600</v>
      </c>
      <c r="N1324">
        <f>IFERROR(VLOOKUP(CONCATENATE($C1324,$D1324,N$1,$E1324),AuxFolhas!$A:$E,5,FALSE),"")</f>
        <v>600</v>
      </c>
      <c r="O1324">
        <f>IFERROR(VLOOKUP(CONCATENATE($C1324,$D1324,O$1,$E1324),AuxFolhas!$A:$E,5,FALSE),"")</f>
        <v>600</v>
      </c>
      <c r="P1324" t="str">
        <f>IFERROR(VLOOKUP(CONCATENATE($C1324,$D1324,P$1,$E1324),AuxFolhas!$A:$E,5,FALSE),"")</f>
        <v/>
      </c>
      <c r="Q1324" t="str">
        <f>IFERROR(VLOOKUP(CONCATENATE($C1324,$D1324,Q$1,$E1324),AuxFolhas!$A:$E,5,FALSE),"")</f>
        <v/>
      </c>
      <c r="R1324" t="str">
        <f>IFERROR(VLOOKUP(CONCATENATE($C1324,$D1324,R$1,$E1324),AuxFolhas!$A:$E,5,FALSE),"")</f>
        <v/>
      </c>
      <c r="S1324" t="str">
        <f>IFERROR(VLOOKUP(CONCATENATE($C1324,$D1324,S$1,$E1324),AuxFolhas!$A:$E,5,FALSE),"")</f>
        <v/>
      </c>
      <c r="T1324" t="str">
        <f>IFERROR(VLOOKUP(CONCATENATE($C1324,$D1324,T$1,$E1324),AuxFolhas!$A:$E,5,FALSE),"")</f>
        <v/>
      </c>
      <c r="U1324">
        <f t="shared" si="86"/>
        <v>1</v>
      </c>
    </row>
    <row r="1325" spans="1:21" hidden="1">
      <c r="A1325" t="str">
        <f t="shared" si="87"/>
        <v>47.1-13</v>
      </c>
      <c r="B1325">
        <f t="shared" si="88"/>
        <v>13</v>
      </c>
      <c r="C1325">
        <v>47</v>
      </c>
      <c r="D1325" t="s">
        <v>1956</v>
      </c>
      <c r="E1325" t="s">
        <v>1112</v>
      </c>
      <c r="F1325" t="s">
        <v>1163</v>
      </c>
      <c r="H1325">
        <f t="shared" si="85"/>
        <v>7200</v>
      </c>
      <c r="I1325">
        <f>IFERROR(VLOOKUP(CONCATENATE($C1325,$D1325,I$1,$E1325),AuxFolhas!$A:$E,5,FALSE),"")</f>
        <v>600</v>
      </c>
      <c r="J1325">
        <f>IFERROR(VLOOKUP(CONCATENATE($C1325,$D1325,J$1,$E1325),AuxFolhas!$A:$E,5,FALSE),"")</f>
        <v>600</v>
      </c>
      <c r="K1325">
        <f>IFERROR(VLOOKUP(CONCATENATE($C1325,$D1325,K$1,$E1325),AuxFolhas!$A:$E,5,FALSE),"")</f>
        <v>600</v>
      </c>
      <c r="L1325">
        <f>IFERROR(VLOOKUP(CONCATENATE($C1325,$D1325,L$1,$E1325),AuxFolhas!$A:$E,5,FALSE),"")</f>
        <v>600</v>
      </c>
      <c r="M1325">
        <f>IFERROR(VLOOKUP(CONCATENATE($C1325,$D1325,M$1,$E1325),AuxFolhas!$A:$E,5,FALSE),"")</f>
        <v>600</v>
      </c>
      <c r="N1325">
        <f>IFERROR(VLOOKUP(CONCATENATE($C1325,$D1325,N$1,$E1325),AuxFolhas!$A:$E,5,FALSE),"")</f>
        <v>600</v>
      </c>
      <c r="O1325">
        <f>IFERROR(VLOOKUP(CONCATENATE($C1325,$D1325,O$1,$E1325),AuxFolhas!$A:$E,5,FALSE),"")</f>
        <v>600</v>
      </c>
      <c r="P1325">
        <f>IFERROR(VLOOKUP(CONCATENATE($C1325,$D1325,P$1,$E1325),AuxFolhas!$A:$E,5,FALSE),"")</f>
        <v>600</v>
      </c>
      <c r="Q1325">
        <f>IFERROR(VLOOKUP(CONCATENATE($C1325,$D1325,Q$1,$E1325),AuxFolhas!$A:$E,5,FALSE),"")</f>
        <v>600</v>
      </c>
      <c r="R1325">
        <f>IFERROR(VLOOKUP(CONCATENATE($C1325,$D1325,R$1,$E1325),AuxFolhas!$A:$E,5,FALSE),"")</f>
        <v>600</v>
      </c>
      <c r="S1325">
        <f>IFERROR(VLOOKUP(CONCATENATE($C1325,$D1325,S$1,$E1325),AuxFolhas!$A:$E,5,FALSE),"")</f>
        <v>600</v>
      </c>
      <c r="T1325">
        <f>IFERROR(VLOOKUP(CONCATENATE($C1325,$D1325,T$1,$E1325),AuxFolhas!$A:$E,5,FALSE),"")</f>
        <v>600</v>
      </c>
      <c r="U1325">
        <f t="shared" si="86"/>
        <v>1</v>
      </c>
    </row>
    <row r="1326" spans="1:21" hidden="1">
      <c r="A1326" t="str">
        <f t="shared" si="87"/>
        <v>47.1-14</v>
      </c>
      <c r="B1326">
        <f t="shared" si="88"/>
        <v>14</v>
      </c>
      <c r="C1326">
        <v>47</v>
      </c>
      <c r="D1326" t="s">
        <v>1957</v>
      </c>
      <c r="E1326" t="s">
        <v>1114</v>
      </c>
      <c r="F1326" t="s">
        <v>1163</v>
      </c>
      <c r="H1326">
        <f t="shared" si="85"/>
        <v>26760</v>
      </c>
      <c r="I1326">
        <f>IFERROR(VLOOKUP(CONCATENATE($C1326,$D1326,I$1,$E1326),AuxFolhas!$A:$E,5,FALSE),"")</f>
        <v>2230</v>
      </c>
      <c r="J1326">
        <f>IFERROR(VLOOKUP(CONCATENATE($C1326,$D1326,J$1,$E1326),AuxFolhas!$A:$E,5,FALSE),"")</f>
        <v>2230</v>
      </c>
      <c r="K1326">
        <f>IFERROR(VLOOKUP(CONCATENATE($C1326,$D1326,K$1,$E1326),AuxFolhas!$A:$E,5,FALSE),"")</f>
        <v>2230</v>
      </c>
      <c r="L1326">
        <f>IFERROR(VLOOKUP(CONCATENATE($C1326,$D1326,L$1,$E1326),AuxFolhas!$A:$E,5,FALSE),"")</f>
        <v>2230</v>
      </c>
      <c r="M1326">
        <f>IFERROR(VLOOKUP(CONCATENATE($C1326,$D1326,M$1,$E1326),AuxFolhas!$A:$E,5,FALSE),"")</f>
        <v>2230</v>
      </c>
      <c r="N1326">
        <f>IFERROR(VLOOKUP(CONCATENATE($C1326,$D1326,N$1,$E1326),AuxFolhas!$A:$E,5,FALSE),"")</f>
        <v>2230</v>
      </c>
      <c r="O1326">
        <f>IFERROR(VLOOKUP(CONCATENATE($C1326,$D1326,O$1,$E1326),AuxFolhas!$A:$E,5,FALSE),"")</f>
        <v>2230</v>
      </c>
      <c r="P1326">
        <f>IFERROR(VLOOKUP(CONCATENATE($C1326,$D1326,P$1,$E1326),AuxFolhas!$A:$E,5,FALSE),"")</f>
        <v>2230</v>
      </c>
      <c r="Q1326">
        <f>IFERROR(VLOOKUP(CONCATENATE($C1326,$D1326,Q$1,$E1326),AuxFolhas!$A:$E,5,FALSE),"")</f>
        <v>2230</v>
      </c>
      <c r="R1326">
        <f>IFERROR(VLOOKUP(CONCATENATE($C1326,$D1326,R$1,$E1326),AuxFolhas!$A:$E,5,FALSE),"")</f>
        <v>2230</v>
      </c>
      <c r="S1326">
        <f>IFERROR(VLOOKUP(CONCATENATE($C1326,$D1326,S$1,$E1326),AuxFolhas!$A:$E,5,FALSE),"")</f>
        <v>2230</v>
      </c>
      <c r="T1326">
        <f>IFERROR(VLOOKUP(CONCATENATE($C1326,$D1326,T$1,$E1326),AuxFolhas!$A:$E,5,FALSE),"")</f>
        <v>2230</v>
      </c>
      <c r="U1326">
        <f t="shared" si="86"/>
        <v>1</v>
      </c>
    </row>
    <row r="1327" spans="1:21" hidden="1">
      <c r="A1327" t="str">
        <f t="shared" si="87"/>
        <v>47.1-15</v>
      </c>
      <c r="B1327">
        <f t="shared" si="88"/>
        <v>15</v>
      </c>
      <c r="C1327">
        <v>47</v>
      </c>
      <c r="D1327" t="s">
        <v>1958</v>
      </c>
      <c r="E1327" t="s">
        <v>1114</v>
      </c>
      <c r="F1327" t="s">
        <v>1163</v>
      </c>
      <c r="H1327">
        <f t="shared" si="85"/>
        <v>26760</v>
      </c>
      <c r="I1327">
        <f>IFERROR(VLOOKUP(CONCATENATE($C1327,$D1327,I$1,$E1327),AuxFolhas!$A:$E,5,FALSE),"")</f>
        <v>2230</v>
      </c>
      <c r="J1327">
        <f>IFERROR(VLOOKUP(CONCATENATE($C1327,$D1327,J$1,$E1327),AuxFolhas!$A:$E,5,FALSE),"")</f>
        <v>2230</v>
      </c>
      <c r="K1327">
        <f>IFERROR(VLOOKUP(CONCATENATE($C1327,$D1327,K$1,$E1327),AuxFolhas!$A:$E,5,FALSE),"")</f>
        <v>2230</v>
      </c>
      <c r="L1327">
        <f>IFERROR(VLOOKUP(CONCATENATE($C1327,$D1327,L$1,$E1327),AuxFolhas!$A:$E,5,FALSE),"")</f>
        <v>2230</v>
      </c>
      <c r="M1327">
        <f>IFERROR(VLOOKUP(CONCATENATE($C1327,$D1327,M$1,$E1327),AuxFolhas!$A:$E,5,FALSE),"")</f>
        <v>2230</v>
      </c>
      <c r="N1327">
        <f>IFERROR(VLOOKUP(CONCATENATE($C1327,$D1327,N$1,$E1327),AuxFolhas!$A:$E,5,FALSE),"")</f>
        <v>2230</v>
      </c>
      <c r="O1327">
        <f>IFERROR(VLOOKUP(CONCATENATE($C1327,$D1327,O$1,$E1327),AuxFolhas!$A:$E,5,FALSE),"")</f>
        <v>2230</v>
      </c>
      <c r="P1327">
        <f>IFERROR(VLOOKUP(CONCATENATE($C1327,$D1327,P$1,$E1327),AuxFolhas!$A:$E,5,FALSE),"")</f>
        <v>2230</v>
      </c>
      <c r="Q1327">
        <f>IFERROR(VLOOKUP(CONCATENATE($C1327,$D1327,Q$1,$E1327),AuxFolhas!$A:$E,5,FALSE),"")</f>
        <v>2230</v>
      </c>
      <c r="R1327">
        <f>IFERROR(VLOOKUP(CONCATENATE($C1327,$D1327,R$1,$E1327),AuxFolhas!$A:$E,5,FALSE),"")</f>
        <v>2230</v>
      </c>
      <c r="S1327">
        <f>IFERROR(VLOOKUP(CONCATENATE($C1327,$D1327,S$1,$E1327),AuxFolhas!$A:$E,5,FALSE),"")</f>
        <v>2230</v>
      </c>
      <c r="T1327">
        <f>IFERROR(VLOOKUP(CONCATENATE($C1327,$D1327,T$1,$E1327),AuxFolhas!$A:$E,5,FALSE),"")</f>
        <v>2230</v>
      </c>
      <c r="U1327">
        <f t="shared" si="86"/>
        <v>1</v>
      </c>
    </row>
    <row r="1328" spans="1:21" hidden="1">
      <c r="A1328" t="str">
        <f t="shared" si="87"/>
        <v>47.1-16</v>
      </c>
      <c r="B1328">
        <f t="shared" si="88"/>
        <v>16</v>
      </c>
      <c r="C1328">
        <v>47</v>
      </c>
      <c r="D1328" t="s">
        <v>1959</v>
      </c>
      <c r="E1328" t="s">
        <v>1114</v>
      </c>
      <c r="F1328" t="s">
        <v>1163</v>
      </c>
      <c r="H1328">
        <f t="shared" si="85"/>
        <v>15610</v>
      </c>
      <c r="I1328">
        <f>IFERROR(VLOOKUP(CONCATENATE($C1328,$D1328,I$1,$E1328),AuxFolhas!$A:$E,5,FALSE),"")</f>
        <v>2230</v>
      </c>
      <c r="J1328">
        <f>IFERROR(VLOOKUP(CONCATENATE($C1328,$D1328,J$1,$E1328),AuxFolhas!$A:$E,5,FALSE),"")</f>
        <v>2230</v>
      </c>
      <c r="K1328">
        <f>IFERROR(VLOOKUP(CONCATENATE($C1328,$D1328,K$1,$E1328),AuxFolhas!$A:$E,5,FALSE),"")</f>
        <v>2230</v>
      </c>
      <c r="L1328">
        <f>IFERROR(VLOOKUP(CONCATENATE($C1328,$D1328,L$1,$E1328),AuxFolhas!$A:$E,5,FALSE),"")</f>
        <v>2230</v>
      </c>
      <c r="M1328">
        <f>IFERROR(VLOOKUP(CONCATENATE($C1328,$D1328,M$1,$E1328),AuxFolhas!$A:$E,5,FALSE),"")</f>
        <v>2230</v>
      </c>
      <c r="N1328">
        <f>IFERROR(VLOOKUP(CONCATENATE($C1328,$D1328,N$1,$E1328),AuxFolhas!$A:$E,5,FALSE),"")</f>
        <v>2230</v>
      </c>
      <c r="O1328">
        <f>IFERROR(VLOOKUP(CONCATENATE($C1328,$D1328,O$1,$E1328),AuxFolhas!$A:$E,5,FALSE),"")</f>
        <v>2230</v>
      </c>
      <c r="P1328" t="str">
        <f>IFERROR(VLOOKUP(CONCATENATE($C1328,$D1328,P$1,$E1328),AuxFolhas!$A:$E,5,FALSE),"")</f>
        <v/>
      </c>
      <c r="Q1328" t="str">
        <f>IFERROR(VLOOKUP(CONCATENATE($C1328,$D1328,Q$1,$E1328),AuxFolhas!$A:$E,5,FALSE),"")</f>
        <v/>
      </c>
      <c r="R1328" t="str">
        <f>IFERROR(VLOOKUP(CONCATENATE($C1328,$D1328,R$1,$E1328),AuxFolhas!$A:$E,5,FALSE),"")</f>
        <v/>
      </c>
      <c r="S1328" t="str">
        <f>IFERROR(VLOOKUP(CONCATENATE($C1328,$D1328,S$1,$E1328),AuxFolhas!$A:$E,5,FALSE),"")</f>
        <v/>
      </c>
      <c r="T1328" t="str">
        <f>IFERROR(VLOOKUP(CONCATENATE($C1328,$D1328,T$1,$E1328),AuxFolhas!$A:$E,5,FALSE),"")</f>
        <v/>
      </c>
      <c r="U1328">
        <f t="shared" si="86"/>
        <v>1</v>
      </c>
    </row>
    <row r="1329" spans="1:21" hidden="1">
      <c r="A1329" t="str">
        <f t="shared" si="87"/>
        <v>47.1-17</v>
      </c>
      <c r="B1329">
        <f t="shared" si="88"/>
        <v>17</v>
      </c>
      <c r="C1329">
        <v>47</v>
      </c>
      <c r="D1329" t="s">
        <v>1949</v>
      </c>
      <c r="E1329" t="s">
        <v>1162</v>
      </c>
      <c r="F1329" t="s">
        <v>1163</v>
      </c>
      <c r="H1329">
        <f t="shared" si="85"/>
        <v>3280</v>
      </c>
      <c r="I1329">
        <f>IFERROR(VLOOKUP(CONCATENATE($C1329,$D1329,I$1,$E1329),AuxFolhas!$A:$E,5,FALSE),"")</f>
        <v>3280</v>
      </c>
      <c r="J1329" t="str">
        <f>IFERROR(VLOOKUP(CONCATENATE($C1329,$D1329,J$1,$E1329),AuxFolhas!$A:$E,5,FALSE),"")</f>
        <v/>
      </c>
      <c r="K1329" t="str">
        <f>IFERROR(VLOOKUP(CONCATENATE($C1329,$D1329,K$1,$E1329),AuxFolhas!$A:$E,5,FALSE),"")</f>
        <v/>
      </c>
      <c r="L1329" t="str">
        <f>IFERROR(VLOOKUP(CONCATENATE($C1329,$D1329,L$1,$E1329),AuxFolhas!$A:$E,5,FALSE),"")</f>
        <v/>
      </c>
      <c r="M1329" t="str">
        <f>IFERROR(VLOOKUP(CONCATENATE($C1329,$D1329,M$1,$E1329),AuxFolhas!$A:$E,5,FALSE),"")</f>
        <v/>
      </c>
      <c r="N1329" t="str">
        <f>IFERROR(VLOOKUP(CONCATENATE($C1329,$D1329,N$1,$E1329),AuxFolhas!$A:$E,5,FALSE),"")</f>
        <v/>
      </c>
      <c r="O1329" t="str">
        <f>IFERROR(VLOOKUP(CONCATENATE($C1329,$D1329,O$1,$E1329),AuxFolhas!$A:$E,5,FALSE),"")</f>
        <v/>
      </c>
      <c r="P1329" t="str">
        <f>IFERROR(VLOOKUP(CONCATENATE($C1329,$D1329,P$1,$E1329),AuxFolhas!$A:$E,5,FALSE),"")</f>
        <v/>
      </c>
      <c r="Q1329" t="str">
        <f>IFERROR(VLOOKUP(CONCATENATE($C1329,$D1329,Q$1,$E1329),AuxFolhas!$A:$E,5,FALSE),"")</f>
        <v/>
      </c>
      <c r="R1329" t="str">
        <f>IFERROR(VLOOKUP(CONCATENATE($C1329,$D1329,R$1,$E1329),AuxFolhas!$A:$E,5,FALSE),"")</f>
        <v/>
      </c>
      <c r="S1329" t="str">
        <f>IFERROR(VLOOKUP(CONCATENATE($C1329,$D1329,S$1,$E1329),AuxFolhas!$A:$E,5,FALSE),"")</f>
        <v/>
      </c>
      <c r="T1329" t="str">
        <f>IFERROR(VLOOKUP(CONCATENATE($C1329,$D1329,T$1,$E1329),AuxFolhas!$A:$E,5,FALSE),"")</f>
        <v/>
      </c>
      <c r="U1329">
        <f t="shared" si="86"/>
        <v>1</v>
      </c>
    </row>
    <row r="1330" spans="1:21" hidden="1">
      <c r="A1330" t="str">
        <f t="shared" si="87"/>
        <v>47.1-18</v>
      </c>
      <c r="B1330">
        <f t="shared" si="88"/>
        <v>18</v>
      </c>
      <c r="C1330">
        <v>47</v>
      </c>
      <c r="D1330" t="s">
        <v>1950</v>
      </c>
      <c r="E1330" t="s">
        <v>1162</v>
      </c>
      <c r="F1330" t="s">
        <v>1163</v>
      </c>
      <c r="H1330">
        <f t="shared" si="85"/>
        <v>39360</v>
      </c>
      <c r="I1330">
        <f>IFERROR(VLOOKUP(CONCATENATE($C1330,$D1330,I$1,$E1330),AuxFolhas!$A:$E,5,FALSE),"")</f>
        <v>3280</v>
      </c>
      <c r="J1330">
        <f>IFERROR(VLOOKUP(CONCATENATE($C1330,$D1330,J$1,$E1330),AuxFolhas!$A:$E,5,FALSE),"")</f>
        <v>3280</v>
      </c>
      <c r="K1330">
        <f>IFERROR(VLOOKUP(CONCATENATE($C1330,$D1330,K$1,$E1330),AuxFolhas!$A:$E,5,FALSE),"")</f>
        <v>3280</v>
      </c>
      <c r="L1330">
        <f>IFERROR(VLOOKUP(CONCATENATE($C1330,$D1330,L$1,$E1330),AuxFolhas!$A:$E,5,FALSE),"")</f>
        <v>3280</v>
      </c>
      <c r="M1330">
        <f>IFERROR(VLOOKUP(CONCATENATE($C1330,$D1330,M$1,$E1330),AuxFolhas!$A:$E,5,FALSE),"")</f>
        <v>3280</v>
      </c>
      <c r="N1330">
        <f>IFERROR(VLOOKUP(CONCATENATE($C1330,$D1330,N$1,$E1330),AuxFolhas!$A:$E,5,FALSE),"")</f>
        <v>3280</v>
      </c>
      <c r="O1330">
        <f>IFERROR(VLOOKUP(CONCATENATE($C1330,$D1330,O$1,$E1330),AuxFolhas!$A:$E,5,FALSE),"")</f>
        <v>3280</v>
      </c>
      <c r="P1330">
        <f>IFERROR(VLOOKUP(CONCATENATE($C1330,$D1330,P$1,$E1330),AuxFolhas!$A:$E,5,FALSE),"")</f>
        <v>3280</v>
      </c>
      <c r="Q1330">
        <f>IFERROR(VLOOKUP(CONCATENATE($C1330,$D1330,Q$1,$E1330),AuxFolhas!$A:$E,5,FALSE),"")</f>
        <v>3280</v>
      </c>
      <c r="R1330">
        <f>IFERROR(VLOOKUP(CONCATENATE($C1330,$D1330,R$1,$E1330),AuxFolhas!$A:$E,5,FALSE),"")</f>
        <v>3280</v>
      </c>
      <c r="S1330">
        <f>IFERROR(VLOOKUP(CONCATENATE($C1330,$D1330,S$1,$E1330),AuxFolhas!$A:$E,5,FALSE),"")</f>
        <v>3280</v>
      </c>
      <c r="T1330">
        <f>IFERROR(VLOOKUP(CONCATENATE($C1330,$D1330,T$1,$E1330),AuxFolhas!$A:$E,5,FALSE),"")</f>
        <v>3280</v>
      </c>
      <c r="U1330">
        <f t="shared" si="86"/>
        <v>1</v>
      </c>
    </row>
    <row r="1331" spans="1:21" hidden="1">
      <c r="A1331" t="str">
        <f t="shared" si="87"/>
        <v>47.1-19</v>
      </c>
      <c r="B1331">
        <f t="shared" si="88"/>
        <v>19</v>
      </c>
      <c r="C1331">
        <v>47</v>
      </c>
      <c r="D1331" t="s">
        <v>2719</v>
      </c>
      <c r="E1331" t="s">
        <v>1162</v>
      </c>
      <c r="F1331" t="s">
        <v>1163</v>
      </c>
      <c r="H1331">
        <f t="shared" si="85"/>
        <v>36080</v>
      </c>
      <c r="I1331" t="str">
        <f>IFERROR(VLOOKUP(CONCATENATE($C1331,$D1331,I$1,$E1331),AuxFolhas!$A:$E,5,FALSE),"")</f>
        <v/>
      </c>
      <c r="J1331">
        <f>IFERROR(VLOOKUP(CONCATENATE($C1331,$D1331,J$1,$E1331),AuxFolhas!$A:$E,5,FALSE),"")</f>
        <v>3280</v>
      </c>
      <c r="K1331">
        <f>IFERROR(VLOOKUP(CONCATENATE($C1331,$D1331,K$1,$E1331),AuxFolhas!$A:$E,5,FALSE),"")</f>
        <v>3280</v>
      </c>
      <c r="L1331">
        <f>IFERROR(VLOOKUP(CONCATENATE($C1331,$D1331,L$1,$E1331),AuxFolhas!$A:$E,5,FALSE),"")</f>
        <v>3280</v>
      </c>
      <c r="M1331">
        <f>IFERROR(VLOOKUP(CONCATENATE($C1331,$D1331,M$1,$E1331),AuxFolhas!$A:$E,5,FALSE),"")</f>
        <v>3280</v>
      </c>
      <c r="N1331">
        <f>IFERROR(VLOOKUP(CONCATENATE($C1331,$D1331,N$1,$E1331),AuxFolhas!$A:$E,5,FALSE),"")</f>
        <v>3280</v>
      </c>
      <c r="O1331">
        <f>IFERROR(VLOOKUP(CONCATENATE($C1331,$D1331,O$1,$E1331),AuxFolhas!$A:$E,5,FALSE),"")</f>
        <v>3280</v>
      </c>
      <c r="P1331">
        <f>IFERROR(VLOOKUP(CONCATENATE($C1331,$D1331,P$1,$E1331),AuxFolhas!$A:$E,5,FALSE),"")</f>
        <v>3280</v>
      </c>
      <c r="Q1331">
        <f>IFERROR(VLOOKUP(CONCATENATE($C1331,$D1331,Q$1,$E1331),AuxFolhas!$A:$E,5,FALSE),"")</f>
        <v>3280</v>
      </c>
      <c r="R1331">
        <f>IFERROR(VLOOKUP(CONCATENATE($C1331,$D1331,R$1,$E1331),AuxFolhas!$A:$E,5,FALSE),"")</f>
        <v>3280</v>
      </c>
      <c r="S1331">
        <f>IFERROR(VLOOKUP(CONCATENATE($C1331,$D1331,S$1,$E1331),AuxFolhas!$A:$E,5,FALSE),"")</f>
        <v>3280</v>
      </c>
      <c r="T1331">
        <f>IFERROR(VLOOKUP(CONCATENATE($C1331,$D1331,T$1,$E1331),AuxFolhas!$A:$E,5,FALSE),"")</f>
        <v>3280</v>
      </c>
      <c r="U1331">
        <f t="shared" si="86"/>
        <v>1</v>
      </c>
    </row>
    <row r="1332" spans="1:21" hidden="1">
      <c r="A1332" t="str">
        <f t="shared" si="87"/>
        <v>47.1-20</v>
      </c>
      <c r="B1332">
        <f t="shared" si="88"/>
        <v>20</v>
      </c>
      <c r="C1332">
        <v>47</v>
      </c>
      <c r="D1332" t="s">
        <v>1947</v>
      </c>
      <c r="E1332" t="s">
        <v>1117</v>
      </c>
      <c r="F1332" t="s">
        <v>1159</v>
      </c>
      <c r="H1332">
        <f t="shared" si="85"/>
        <v>9840</v>
      </c>
      <c r="I1332">
        <f>IFERROR(VLOOKUP(CONCATENATE($C1332,$D1332,I$1,$E1332),AuxFolhas!$A:$E,5,FALSE),"")</f>
        <v>820</v>
      </c>
      <c r="J1332">
        <f>IFERROR(VLOOKUP(CONCATENATE($C1332,$D1332,J$1,$E1332),AuxFolhas!$A:$E,5,FALSE),"")</f>
        <v>820</v>
      </c>
      <c r="K1332">
        <f>IFERROR(VLOOKUP(CONCATENATE($C1332,$D1332,K$1,$E1332),AuxFolhas!$A:$E,5,FALSE),"")</f>
        <v>820</v>
      </c>
      <c r="L1332">
        <f>IFERROR(VLOOKUP(CONCATENATE($C1332,$D1332,L$1,$E1332),AuxFolhas!$A:$E,5,FALSE),"")</f>
        <v>820</v>
      </c>
      <c r="M1332">
        <f>IFERROR(VLOOKUP(CONCATENATE($C1332,$D1332,M$1,$E1332),AuxFolhas!$A:$E,5,FALSE),"")</f>
        <v>820</v>
      </c>
      <c r="N1332">
        <f>IFERROR(VLOOKUP(CONCATENATE($C1332,$D1332,N$1,$E1332),AuxFolhas!$A:$E,5,FALSE),"")</f>
        <v>820</v>
      </c>
      <c r="O1332">
        <f>IFERROR(VLOOKUP(CONCATENATE($C1332,$D1332,O$1,$E1332),AuxFolhas!$A:$E,5,FALSE),"")</f>
        <v>820</v>
      </c>
      <c r="P1332">
        <f>IFERROR(VLOOKUP(CONCATENATE($C1332,$D1332,P$1,$E1332),AuxFolhas!$A:$E,5,FALSE),"")</f>
        <v>820</v>
      </c>
      <c r="Q1332">
        <f>IFERROR(VLOOKUP(CONCATENATE($C1332,$D1332,Q$1,$E1332),AuxFolhas!$A:$E,5,FALSE),"")</f>
        <v>820</v>
      </c>
      <c r="R1332">
        <f>IFERROR(VLOOKUP(CONCATENATE($C1332,$D1332,R$1,$E1332),AuxFolhas!$A:$E,5,FALSE),"")</f>
        <v>820</v>
      </c>
      <c r="S1332">
        <f>IFERROR(VLOOKUP(CONCATENATE($C1332,$D1332,S$1,$E1332),AuxFolhas!$A:$E,5,FALSE),"")</f>
        <v>820</v>
      </c>
      <c r="T1332">
        <f>IFERROR(VLOOKUP(CONCATENATE($C1332,$D1332,T$1,$E1332),AuxFolhas!$A:$E,5,FALSE),"")</f>
        <v>820</v>
      </c>
      <c r="U1332">
        <f t="shared" si="86"/>
        <v>1</v>
      </c>
    </row>
    <row r="1333" spans="1:21" hidden="1">
      <c r="A1333" t="str">
        <f t="shared" si="87"/>
        <v>47.1-21</v>
      </c>
      <c r="B1333">
        <f t="shared" si="88"/>
        <v>21</v>
      </c>
      <c r="C1333">
        <v>47</v>
      </c>
      <c r="D1333" t="s">
        <v>1960</v>
      </c>
      <c r="E1333" t="s">
        <v>1115</v>
      </c>
      <c r="F1333" t="s">
        <v>1159</v>
      </c>
      <c r="H1333">
        <f t="shared" si="85"/>
        <v>93000</v>
      </c>
      <c r="I1333">
        <f>IFERROR(VLOOKUP(CONCATENATE($C1333,$D1333,I$1,$E1333),AuxFolhas!$A:$E,5,FALSE),"")</f>
        <v>7750</v>
      </c>
      <c r="J1333">
        <f>IFERROR(VLOOKUP(CONCATENATE($C1333,$D1333,J$1,$E1333),AuxFolhas!$A:$E,5,FALSE),"")</f>
        <v>7750</v>
      </c>
      <c r="K1333">
        <f>IFERROR(VLOOKUP(CONCATENATE($C1333,$D1333,K$1,$E1333),AuxFolhas!$A:$E,5,FALSE),"")</f>
        <v>7750</v>
      </c>
      <c r="L1333">
        <f>IFERROR(VLOOKUP(CONCATENATE($C1333,$D1333,L$1,$E1333),AuxFolhas!$A:$E,5,FALSE),"")</f>
        <v>7750</v>
      </c>
      <c r="M1333">
        <f>IFERROR(VLOOKUP(CONCATENATE($C1333,$D1333,M$1,$E1333),AuxFolhas!$A:$E,5,FALSE),"")</f>
        <v>7750</v>
      </c>
      <c r="N1333">
        <f>IFERROR(VLOOKUP(CONCATENATE($C1333,$D1333,N$1,$E1333),AuxFolhas!$A:$E,5,FALSE),"")</f>
        <v>7750</v>
      </c>
      <c r="O1333">
        <f>IFERROR(VLOOKUP(CONCATENATE($C1333,$D1333,O$1,$E1333),AuxFolhas!$A:$E,5,FALSE),"")</f>
        <v>7750</v>
      </c>
      <c r="P1333">
        <f>IFERROR(VLOOKUP(CONCATENATE($C1333,$D1333,P$1,$E1333),AuxFolhas!$A:$E,5,FALSE),"")</f>
        <v>7750</v>
      </c>
      <c r="Q1333">
        <f>IFERROR(VLOOKUP(CONCATENATE($C1333,$D1333,Q$1,$E1333),AuxFolhas!$A:$E,5,FALSE),"")</f>
        <v>7750</v>
      </c>
      <c r="R1333">
        <f>IFERROR(VLOOKUP(CONCATENATE($C1333,$D1333,R$1,$E1333),AuxFolhas!$A:$E,5,FALSE),"")</f>
        <v>7750</v>
      </c>
      <c r="S1333">
        <f>IFERROR(VLOOKUP(CONCATENATE($C1333,$D1333,S$1,$E1333),AuxFolhas!$A:$E,5,FALSE),"")</f>
        <v>7750</v>
      </c>
      <c r="T1333">
        <f>IFERROR(VLOOKUP(CONCATENATE($C1333,$D1333,T$1,$E1333),AuxFolhas!$A:$E,5,FALSE),"")</f>
        <v>7750</v>
      </c>
      <c r="U1333">
        <f t="shared" si="86"/>
        <v>1</v>
      </c>
    </row>
    <row r="1334" spans="1:21">
      <c r="A1334" t="str">
        <f t="shared" si="87"/>
        <v>47.1-22</v>
      </c>
      <c r="B1334">
        <f t="shared" si="88"/>
        <v>22</v>
      </c>
      <c r="C1334">
        <v>47</v>
      </c>
      <c r="D1334" t="s">
        <v>1948</v>
      </c>
      <c r="E1334" t="s">
        <v>1113</v>
      </c>
      <c r="F1334" t="s">
        <v>1159</v>
      </c>
      <c r="H1334">
        <f t="shared" si="85"/>
        <v>33600</v>
      </c>
      <c r="I1334">
        <f>IFERROR(VLOOKUP(CONCATENATE($C1334,$D1334,I$1,$E1334),AuxFolhas!$A:$E,5,FALSE),"")</f>
        <v>2800</v>
      </c>
      <c r="J1334">
        <f>IFERROR(VLOOKUP(CONCATENATE($C1334,$D1334,J$1,$E1334),AuxFolhas!$A:$E,5,FALSE),"")</f>
        <v>2800</v>
      </c>
      <c r="K1334">
        <f>IFERROR(VLOOKUP(CONCATENATE($C1334,$D1334,K$1,$E1334),AuxFolhas!$A:$E,5,FALSE),"")</f>
        <v>2800</v>
      </c>
      <c r="L1334">
        <f>IFERROR(VLOOKUP(CONCATENATE($C1334,$D1334,L$1,$E1334),AuxFolhas!$A:$E,5,FALSE),"")</f>
        <v>2800</v>
      </c>
      <c r="M1334">
        <f>IFERROR(VLOOKUP(CONCATENATE($C1334,$D1334,M$1,$E1334),AuxFolhas!$A:$E,5,FALSE),"")</f>
        <v>2800</v>
      </c>
      <c r="N1334">
        <f>IFERROR(VLOOKUP(CONCATENATE($C1334,$D1334,N$1,$E1334),AuxFolhas!$A:$E,5,FALSE),"")</f>
        <v>2800</v>
      </c>
      <c r="O1334">
        <f>IFERROR(VLOOKUP(CONCATENATE($C1334,$D1334,O$1,$E1334),AuxFolhas!$A:$E,5,FALSE),"")</f>
        <v>2800</v>
      </c>
      <c r="P1334">
        <f>IFERROR(VLOOKUP(CONCATENATE($C1334,$D1334,P$1,$E1334),AuxFolhas!$A:$E,5,FALSE),"")</f>
        <v>2800</v>
      </c>
      <c r="Q1334">
        <f>IFERROR(VLOOKUP(CONCATENATE($C1334,$D1334,Q$1,$E1334),AuxFolhas!$A:$E,5,FALSE),"")</f>
        <v>2800</v>
      </c>
      <c r="R1334">
        <f>IFERROR(VLOOKUP(CONCATENATE($C1334,$D1334,R$1,$E1334),AuxFolhas!$A:$E,5,FALSE),"")</f>
        <v>2800</v>
      </c>
      <c r="S1334">
        <f>IFERROR(VLOOKUP(CONCATENATE($C1334,$D1334,S$1,$E1334),AuxFolhas!$A:$E,5,FALSE),"")</f>
        <v>2800</v>
      </c>
      <c r="T1334">
        <f>IFERROR(VLOOKUP(CONCATENATE($C1334,$D1334,T$1,$E1334),AuxFolhas!$A:$E,5,FALSE),"")</f>
        <v>2800</v>
      </c>
      <c r="U1334">
        <f t="shared" si="86"/>
        <v>1</v>
      </c>
    </row>
    <row r="1335" spans="1:21" hidden="1">
      <c r="A1335" t="str">
        <f t="shared" si="87"/>
        <v>48.1-1</v>
      </c>
      <c r="B1335">
        <f t="shared" si="88"/>
        <v>1</v>
      </c>
      <c r="C1335">
        <v>48</v>
      </c>
      <c r="D1335" t="s">
        <v>1964</v>
      </c>
      <c r="E1335" t="s">
        <v>1112</v>
      </c>
      <c r="F1335" t="s">
        <v>1163</v>
      </c>
      <c r="H1335">
        <f t="shared" si="85"/>
        <v>7200</v>
      </c>
      <c r="I1335">
        <f>IFERROR(VLOOKUP(CONCATENATE($C1335,$D1335,I$1,$E1335),AuxFolhas!$A:$E,5,FALSE),"")</f>
        <v>600</v>
      </c>
      <c r="J1335">
        <f>IFERROR(VLOOKUP(CONCATENATE($C1335,$D1335,J$1,$E1335),AuxFolhas!$A:$E,5,FALSE),"")</f>
        <v>600</v>
      </c>
      <c r="K1335">
        <f>IFERROR(VLOOKUP(CONCATENATE($C1335,$D1335,K$1,$E1335),AuxFolhas!$A:$E,5,FALSE),"")</f>
        <v>600</v>
      </c>
      <c r="L1335">
        <f>IFERROR(VLOOKUP(CONCATENATE($C1335,$D1335,L$1,$E1335),AuxFolhas!$A:$E,5,FALSE),"")</f>
        <v>600</v>
      </c>
      <c r="M1335">
        <f>IFERROR(VLOOKUP(CONCATENATE($C1335,$D1335,M$1,$E1335),AuxFolhas!$A:$E,5,FALSE),"")</f>
        <v>600</v>
      </c>
      <c r="N1335">
        <f>IFERROR(VLOOKUP(CONCATENATE($C1335,$D1335,N$1,$E1335),AuxFolhas!$A:$E,5,FALSE),"")</f>
        <v>600</v>
      </c>
      <c r="O1335">
        <f>IFERROR(VLOOKUP(CONCATENATE($C1335,$D1335,O$1,$E1335),AuxFolhas!$A:$E,5,FALSE),"")</f>
        <v>600</v>
      </c>
      <c r="P1335">
        <f>IFERROR(VLOOKUP(CONCATENATE($C1335,$D1335,P$1,$E1335),AuxFolhas!$A:$E,5,FALSE),"")</f>
        <v>600</v>
      </c>
      <c r="Q1335">
        <f>IFERROR(VLOOKUP(CONCATENATE($C1335,$D1335,Q$1,$E1335),AuxFolhas!$A:$E,5,FALSE),"")</f>
        <v>600</v>
      </c>
      <c r="R1335">
        <f>IFERROR(VLOOKUP(CONCATENATE($C1335,$D1335,R$1,$E1335),AuxFolhas!$A:$E,5,FALSE),"")</f>
        <v>600</v>
      </c>
      <c r="S1335">
        <f>IFERROR(VLOOKUP(CONCATENATE($C1335,$D1335,S$1,$E1335),AuxFolhas!$A:$E,5,FALSE),"")</f>
        <v>600</v>
      </c>
      <c r="T1335">
        <f>IFERROR(VLOOKUP(CONCATENATE($C1335,$D1335,T$1,$E1335),AuxFolhas!$A:$E,5,FALSE),"")</f>
        <v>600</v>
      </c>
      <c r="U1335">
        <f t="shared" si="86"/>
        <v>1</v>
      </c>
    </row>
    <row r="1336" spans="1:21" hidden="1">
      <c r="A1336" t="str">
        <f t="shared" si="87"/>
        <v>48.1-2</v>
      </c>
      <c r="B1336">
        <f t="shared" si="88"/>
        <v>2</v>
      </c>
      <c r="C1336">
        <v>48</v>
      </c>
      <c r="D1336" t="s">
        <v>2216</v>
      </c>
      <c r="E1336" t="s">
        <v>1112</v>
      </c>
      <c r="F1336" t="s">
        <v>1163</v>
      </c>
      <c r="H1336">
        <f t="shared" si="85"/>
        <v>7200</v>
      </c>
      <c r="I1336">
        <f>IFERROR(VLOOKUP(CONCATENATE($C1336,$D1336,I$1,$E1336),AuxFolhas!$A:$E,5,FALSE),"")</f>
        <v>600</v>
      </c>
      <c r="J1336">
        <f>IFERROR(VLOOKUP(CONCATENATE($C1336,$D1336,J$1,$E1336),AuxFolhas!$A:$E,5,FALSE),"")</f>
        <v>600</v>
      </c>
      <c r="K1336">
        <f>IFERROR(VLOOKUP(CONCATENATE($C1336,$D1336,K$1,$E1336),AuxFolhas!$A:$E,5,FALSE),"")</f>
        <v>600</v>
      </c>
      <c r="L1336">
        <f>IFERROR(VLOOKUP(CONCATENATE($C1336,$D1336,L$1,$E1336),AuxFolhas!$A:$E,5,FALSE),"")</f>
        <v>600</v>
      </c>
      <c r="M1336">
        <f>IFERROR(VLOOKUP(CONCATENATE($C1336,$D1336,M$1,$E1336),AuxFolhas!$A:$E,5,FALSE),"")</f>
        <v>600</v>
      </c>
      <c r="N1336">
        <f>IFERROR(VLOOKUP(CONCATENATE($C1336,$D1336,N$1,$E1336),AuxFolhas!$A:$E,5,FALSE),"")</f>
        <v>600</v>
      </c>
      <c r="O1336">
        <f>IFERROR(VLOOKUP(CONCATENATE($C1336,$D1336,O$1,$E1336),AuxFolhas!$A:$E,5,FALSE),"")</f>
        <v>600</v>
      </c>
      <c r="P1336">
        <f>IFERROR(VLOOKUP(CONCATENATE($C1336,$D1336,P$1,$E1336),AuxFolhas!$A:$E,5,FALSE),"")</f>
        <v>600</v>
      </c>
      <c r="Q1336">
        <f>IFERROR(VLOOKUP(CONCATENATE($C1336,$D1336,Q$1,$E1336),AuxFolhas!$A:$E,5,FALSE),"")</f>
        <v>600</v>
      </c>
      <c r="R1336">
        <f>IFERROR(VLOOKUP(CONCATENATE($C1336,$D1336,R$1,$E1336),AuxFolhas!$A:$E,5,FALSE),"")</f>
        <v>600</v>
      </c>
      <c r="S1336">
        <f>IFERROR(VLOOKUP(CONCATENATE($C1336,$D1336,S$1,$E1336),AuxFolhas!$A:$E,5,FALSE),"")</f>
        <v>600</v>
      </c>
      <c r="T1336">
        <f>IFERROR(VLOOKUP(CONCATENATE($C1336,$D1336,T$1,$E1336),AuxFolhas!$A:$E,5,FALSE),"")</f>
        <v>600</v>
      </c>
      <c r="U1336">
        <f t="shared" si="86"/>
        <v>1</v>
      </c>
    </row>
    <row r="1337" spans="1:21" hidden="1">
      <c r="A1337" t="str">
        <f t="shared" si="87"/>
        <v>48.1-3</v>
      </c>
      <c r="B1337">
        <f t="shared" si="88"/>
        <v>3</v>
      </c>
      <c r="C1337">
        <v>48</v>
      </c>
      <c r="D1337" t="s">
        <v>2217</v>
      </c>
      <c r="E1337" t="s">
        <v>1112</v>
      </c>
      <c r="F1337" t="s">
        <v>1163</v>
      </c>
      <c r="H1337">
        <f t="shared" si="85"/>
        <v>7200</v>
      </c>
      <c r="I1337">
        <f>IFERROR(VLOOKUP(CONCATENATE($C1337,$D1337,I$1,$E1337),AuxFolhas!$A:$E,5,FALSE),"")</f>
        <v>600</v>
      </c>
      <c r="J1337">
        <f>IFERROR(VLOOKUP(CONCATENATE($C1337,$D1337,J$1,$E1337),AuxFolhas!$A:$E,5,FALSE),"")</f>
        <v>600</v>
      </c>
      <c r="K1337">
        <f>IFERROR(VLOOKUP(CONCATENATE($C1337,$D1337,K$1,$E1337),AuxFolhas!$A:$E,5,FALSE),"")</f>
        <v>600</v>
      </c>
      <c r="L1337">
        <f>IFERROR(VLOOKUP(CONCATENATE($C1337,$D1337,L$1,$E1337),AuxFolhas!$A:$E,5,FALSE),"")</f>
        <v>600</v>
      </c>
      <c r="M1337">
        <f>IFERROR(VLOOKUP(CONCATENATE($C1337,$D1337,M$1,$E1337),AuxFolhas!$A:$E,5,FALSE),"")</f>
        <v>600</v>
      </c>
      <c r="N1337">
        <f>IFERROR(VLOOKUP(CONCATENATE($C1337,$D1337,N$1,$E1337),AuxFolhas!$A:$E,5,FALSE),"")</f>
        <v>600</v>
      </c>
      <c r="O1337">
        <f>IFERROR(VLOOKUP(CONCATENATE($C1337,$D1337,O$1,$E1337),AuxFolhas!$A:$E,5,FALSE),"")</f>
        <v>600</v>
      </c>
      <c r="P1337">
        <f>IFERROR(VLOOKUP(CONCATENATE($C1337,$D1337,P$1,$E1337),AuxFolhas!$A:$E,5,FALSE),"")</f>
        <v>600</v>
      </c>
      <c r="Q1337">
        <f>IFERROR(VLOOKUP(CONCATENATE($C1337,$D1337,Q$1,$E1337),AuxFolhas!$A:$E,5,FALSE),"")</f>
        <v>600</v>
      </c>
      <c r="R1337">
        <f>IFERROR(VLOOKUP(CONCATENATE($C1337,$D1337,R$1,$E1337),AuxFolhas!$A:$E,5,FALSE),"")</f>
        <v>600</v>
      </c>
      <c r="S1337">
        <f>IFERROR(VLOOKUP(CONCATENATE($C1337,$D1337,S$1,$E1337),AuxFolhas!$A:$E,5,FALSE),"")</f>
        <v>600</v>
      </c>
      <c r="T1337">
        <f>IFERROR(VLOOKUP(CONCATENATE($C1337,$D1337,T$1,$E1337),AuxFolhas!$A:$E,5,FALSE),"")</f>
        <v>600</v>
      </c>
      <c r="U1337">
        <f t="shared" si="86"/>
        <v>1</v>
      </c>
    </row>
    <row r="1338" spans="1:21" hidden="1">
      <c r="A1338" t="str">
        <f t="shared" si="87"/>
        <v>48.1-4</v>
      </c>
      <c r="B1338">
        <f t="shared" si="88"/>
        <v>4</v>
      </c>
      <c r="C1338">
        <v>48</v>
      </c>
      <c r="D1338" t="s">
        <v>2829</v>
      </c>
      <c r="E1338" t="s">
        <v>1112</v>
      </c>
      <c r="F1338" t="s">
        <v>1163</v>
      </c>
      <c r="H1338">
        <f t="shared" si="85"/>
        <v>2400</v>
      </c>
      <c r="I1338" t="str">
        <f>IFERROR(VLOOKUP(CONCATENATE($C1338,$D1338,I$1,$E1338),AuxFolhas!$A:$E,5,FALSE),"")</f>
        <v/>
      </c>
      <c r="J1338" t="str">
        <f>IFERROR(VLOOKUP(CONCATENATE($C1338,$D1338,J$1,$E1338),AuxFolhas!$A:$E,5,FALSE),"")</f>
        <v/>
      </c>
      <c r="K1338" t="str">
        <f>IFERROR(VLOOKUP(CONCATENATE($C1338,$D1338,K$1,$E1338),AuxFolhas!$A:$E,5,FALSE),"")</f>
        <v/>
      </c>
      <c r="L1338" t="str">
        <f>IFERROR(VLOOKUP(CONCATENATE($C1338,$D1338,L$1,$E1338),AuxFolhas!$A:$E,5,FALSE),"")</f>
        <v/>
      </c>
      <c r="M1338" t="str">
        <f>IFERROR(VLOOKUP(CONCATENATE($C1338,$D1338,M$1,$E1338),AuxFolhas!$A:$E,5,FALSE),"")</f>
        <v/>
      </c>
      <c r="N1338" t="str">
        <f>IFERROR(VLOOKUP(CONCATENATE($C1338,$D1338,N$1,$E1338),AuxFolhas!$A:$E,5,FALSE),"")</f>
        <v/>
      </c>
      <c r="O1338" t="str">
        <f>IFERROR(VLOOKUP(CONCATENATE($C1338,$D1338,O$1,$E1338),AuxFolhas!$A:$E,5,FALSE),"")</f>
        <v/>
      </c>
      <c r="P1338" t="str">
        <f>IFERROR(VLOOKUP(CONCATENATE($C1338,$D1338,P$1,$E1338),AuxFolhas!$A:$E,5,FALSE),"")</f>
        <v/>
      </c>
      <c r="Q1338">
        <f>IFERROR(VLOOKUP(CONCATENATE($C1338,$D1338,Q$1,$E1338),AuxFolhas!$A:$E,5,FALSE),"")</f>
        <v>600</v>
      </c>
      <c r="R1338">
        <f>IFERROR(VLOOKUP(CONCATENATE($C1338,$D1338,R$1,$E1338),AuxFolhas!$A:$E,5,FALSE),"")</f>
        <v>600</v>
      </c>
      <c r="S1338">
        <f>IFERROR(VLOOKUP(CONCATENATE($C1338,$D1338,S$1,$E1338),AuxFolhas!$A:$E,5,FALSE),"")</f>
        <v>600</v>
      </c>
      <c r="T1338">
        <f>IFERROR(VLOOKUP(CONCATENATE($C1338,$D1338,T$1,$E1338),AuxFolhas!$A:$E,5,FALSE),"")</f>
        <v>600</v>
      </c>
      <c r="U1338">
        <f t="shared" si="86"/>
        <v>1</v>
      </c>
    </row>
    <row r="1339" spans="1:21" hidden="1">
      <c r="A1339" t="str">
        <f t="shared" si="87"/>
        <v>48.1-5</v>
      </c>
      <c r="B1339">
        <f t="shared" si="88"/>
        <v>5</v>
      </c>
      <c r="C1339">
        <v>48</v>
      </c>
      <c r="D1339" t="s">
        <v>1965</v>
      </c>
      <c r="E1339" t="s">
        <v>1112</v>
      </c>
      <c r="F1339" t="s">
        <v>1163</v>
      </c>
      <c r="H1339">
        <f t="shared" si="85"/>
        <v>7200</v>
      </c>
      <c r="I1339">
        <f>IFERROR(VLOOKUP(CONCATENATE($C1339,$D1339,I$1,$E1339),AuxFolhas!$A:$E,5,FALSE),"")</f>
        <v>600</v>
      </c>
      <c r="J1339">
        <f>IFERROR(VLOOKUP(CONCATENATE($C1339,$D1339,J$1,$E1339),AuxFolhas!$A:$E,5,FALSE),"")</f>
        <v>600</v>
      </c>
      <c r="K1339">
        <f>IFERROR(VLOOKUP(CONCATENATE($C1339,$D1339,K$1,$E1339),AuxFolhas!$A:$E,5,FALSE),"")</f>
        <v>600</v>
      </c>
      <c r="L1339">
        <f>IFERROR(VLOOKUP(CONCATENATE($C1339,$D1339,L$1,$E1339),AuxFolhas!$A:$E,5,FALSE),"")</f>
        <v>600</v>
      </c>
      <c r="M1339">
        <f>IFERROR(VLOOKUP(CONCATENATE($C1339,$D1339,M$1,$E1339),AuxFolhas!$A:$E,5,FALSE),"")</f>
        <v>600</v>
      </c>
      <c r="N1339">
        <f>IFERROR(VLOOKUP(CONCATENATE($C1339,$D1339,N$1,$E1339),AuxFolhas!$A:$E,5,FALSE),"")</f>
        <v>600</v>
      </c>
      <c r="O1339">
        <f>IFERROR(VLOOKUP(CONCATENATE($C1339,$D1339,O$1,$E1339),AuxFolhas!$A:$E,5,FALSE),"")</f>
        <v>600</v>
      </c>
      <c r="P1339">
        <f>IFERROR(VLOOKUP(CONCATENATE($C1339,$D1339,P$1,$E1339),AuxFolhas!$A:$E,5,FALSE),"")</f>
        <v>600</v>
      </c>
      <c r="Q1339">
        <f>IFERROR(VLOOKUP(CONCATENATE($C1339,$D1339,Q$1,$E1339),AuxFolhas!$A:$E,5,FALSE),"")</f>
        <v>600</v>
      </c>
      <c r="R1339">
        <f>IFERROR(VLOOKUP(CONCATENATE($C1339,$D1339,R$1,$E1339),AuxFolhas!$A:$E,5,FALSE),"")</f>
        <v>600</v>
      </c>
      <c r="S1339">
        <f>IFERROR(VLOOKUP(CONCATENATE($C1339,$D1339,S$1,$E1339),AuxFolhas!$A:$E,5,FALSE),"")</f>
        <v>600</v>
      </c>
      <c r="T1339">
        <f>IFERROR(VLOOKUP(CONCATENATE($C1339,$D1339,T$1,$E1339),AuxFolhas!$A:$E,5,FALSE),"")</f>
        <v>600</v>
      </c>
      <c r="U1339">
        <f t="shared" si="86"/>
        <v>1</v>
      </c>
    </row>
    <row r="1340" spans="1:21" hidden="1">
      <c r="A1340" t="str">
        <f t="shared" si="87"/>
        <v>48.1-6</v>
      </c>
      <c r="B1340">
        <f t="shared" si="88"/>
        <v>6</v>
      </c>
      <c r="C1340">
        <v>48</v>
      </c>
      <c r="D1340" t="s">
        <v>1966</v>
      </c>
      <c r="E1340" t="s">
        <v>1112</v>
      </c>
      <c r="F1340" t="s">
        <v>1163</v>
      </c>
      <c r="H1340">
        <f t="shared" si="85"/>
        <v>7200</v>
      </c>
      <c r="I1340">
        <f>IFERROR(VLOOKUP(CONCATENATE($C1340,$D1340,I$1,$E1340),AuxFolhas!$A:$E,5,FALSE),"")</f>
        <v>600</v>
      </c>
      <c r="J1340">
        <f>IFERROR(VLOOKUP(CONCATENATE($C1340,$D1340,J$1,$E1340),AuxFolhas!$A:$E,5,FALSE),"")</f>
        <v>600</v>
      </c>
      <c r="K1340">
        <f>IFERROR(VLOOKUP(CONCATENATE($C1340,$D1340,K$1,$E1340),AuxFolhas!$A:$E,5,FALSE),"")</f>
        <v>600</v>
      </c>
      <c r="L1340">
        <f>IFERROR(VLOOKUP(CONCATENATE($C1340,$D1340,L$1,$E1340),AuxFolhas!$A:$E,5,FALSE),"")</f>
        <v>600</v>
      </c>
      <c r="M1340">
        <f>IFERROR(VLOOKUP(CONCATENATE($C1340,$D1340,M$1,$E1340),AuxFolhas!$A:$E,5,FALSE),"")</f>
        <v>600</v>
      </c>
      <c r="N1340">
        <f>IFERROR(VLOOKUP(CONCATENATE($C1340,$D1340,N$1,$E1340),AuxFolhas!$A:$E,5,FALSE),"")</f>
        <v>600</v>
      </c>
      <c r="O1340">
        <f>IFERROR(VLOOKUP(CONCATENATE($C1340,$D1340,O$1,$E1340),AuxFolhas!$A:$E,5,FALSE),"")</f>
        <v>600</v>
      </c>
      <c r="P1340">
        <f>IFERROR(VLOOKUP(CONCATENATE($C1340,$D1340,P$1,$E1340),AuxFolhas!$A:$E,5,FALSE),"")</f>
        <v>600</v>
      </c>
      <c r="Q1340">
        <f>IFERROR(VLOOKUP(CONCATENATE($C1340,$D1340,Q$1,$E1340),AuxFolhas!$A:$E,5,FALSE),"")</f>
        <v>600</v>
      </c>
      <c r="R1340">
        <f>IFERROR(VLOOKUP(CONCATENATE($C1340,$D1340,R$1,$E1340),AuxFolhas!$A:$E,5,FALSE),"")</f>
        <v>600</v>
      </c>
      <c r="S1340">
        <f>IFERROR(VLOOKUP(CONCATENATE($C1340,$D1340,S$1,$E1340),AuxFolhas!$A:$E,5,FALSE),"")</f>
        <v>600</v>
      </c>
      <c r="T1340">
        <f>IFERROR(VLOOKUP(CONCATENATE($C1340,$D1340,T$1,$E1340),AuxFolhas!$A:$E,5,FALSE),"")</f>
        <v>600</v>
      </c>
      <c r="U1340">
        <f t="shared" si="86"/>
        <v>1</v>
      </c>
    </row>
    <row r="1341" spans="1:21" hidden="1">
      <c r="A1341" t="str">
        <f t="shared" si="87"/>
        <v>48.1-7</v>
      </c>
      <c r="B1341">
        <f t="shared" si="88"/>
        <v>7</v>
      </c>
      <c r="C1341">
        <v>48</v>
      </c>
      <c r="D1341" t="s">
        <v>2572</v>
      </c>
      <c r="E1341" t="s">
        <v>1112</v>
      </c>
      <c r="F1341" t="s">
        <v>1163</v>
      </c>
      <c r="H1341">
        <f t="shared" si="85"/>
        <v>4800</v>
      </c>
      <c r="I1341" t="str">
        <f>IFERROR(VLOOKUP(CONCATENATE($C1341,$D1341,I$1,$E1341),AuxFolhas!$A:$E,5,FALSE),"")</f>
        <v/>
      </c>
      <c r="J1341" t="str">
        <f>IFERROR(VLOOKUP(CONCATENATE($C1341,$D1341,J$1,$E1341),AuxFolhas!$A:$E,5,FALSE),"")</f>
        <v/>
      </c>
      <c r="K1341" t="str">
        <f>IFERROR(VLOOKUP(CONCATENATE($C1341,$D1341,K$1,$E1341),AuxFolhas!$A:$E,5,FALSE),"")</f>
        <v/>
      </c>
      <c r="L1341" t="str">
        <f>IFERROR(VLOOKUP(CONCATENATE($C1341,$D1341,L$1,$E1341),AuxFolhas!$A:$E,5,FALSE),"")</f>
        <v/>
      </c>
      <c r="M1341">
        <f>IFERROR(VLOOKUP(CONCATENATE($C1341,$D1341,M$1,$E1341),AuxFolhas!$A:$E,5,FALSE),"")</f>
        <v>600</v>
      </c>
      <c r="N1341">
        <f>IFERROR(VLOOKUP(CONCATENATE($C1341,$D1341,N$1,$E1341),AuxFolhas!$A:$E,5,FALSE),"")</f>
        <v>600</v>
      </c>
      <c r="O1341">
        <f>IFERROR(VLOOKUP(CONCATENATE($C1341,$D1341,O$1,$E1341),AuxFolhas!$A:$E,5,FALSE),"")</f>
        <v>600</v>
      </c>
      <c r="P1341">
        <f>IFERROR(VLOOKUP(CONCATENATE($C1341,$D1341,P$1,$E1341),AuxFolhas!$A:$E,5,FALSE),"")</f>
        <v>600</v>
      </c>
      <c r="Q1341">
        <f>IFERROR(VLOOKUP(CONCATENATE($C1341,$D1341,Q$1,$E1341),AuxFolhas!$A:$E,5,FALSE),"")</f>
        <v>600</v>
      </c>
      <c r="R1341">
        <f>IFERROR(VLOOKUP(CONCATENATE($C1341,$D1341,R$1,$E1341),AuxFolhas!$A:$E,5,FALSE),"")</f>
        <v>600</v>
      </c>
      <c r="S1341">
        <f>IFERROR(VLOOKUP(CONCATENATE($C1341,$D1341,S$1,$E1341),AuxFolhas!$A:$E,5,FALSE),"")</f>
        <v>600</v>
      </c>
      <c r="T1341">
        <f>IFERROR(VLOOKUP(CONCATENATE($C1341,$D1341,T$1,$E1341),AuxFolhas!$A:$E,5,FALSE),"")</f>
        <v>600</v>
      </c>
      <c r="U1341">
        <f t="shared" si="86"/>
        <v>1</v>
      </c>
    </row>
    <row r="1342" spans="1:21" hidden="1">
      <c r="A1342" t="str">
        <f t="shared" si="87"/>
        <v>48.1-8</v>
      </c>
      <c r="B1342">
        <f t="shared" si="88"/>
        <v>8</v>
      </c>
      <c r="C1342">
        <v>48</v>
      </c>
      <c r="D1342" t="s">
        <v>1967</v>
      </c>
      <c r="E1342" t="s">
        <v>1112</v>
      </c>
      <c r="F1342" t="s">
        <v>1163</v>
      </c>
      <c r="H1342">
        <f t="shared" si="85"/>
        <v>7200</v>
      </c>
      <c r="I1342">
        <f>IFERROR(VLOOKUP(CONCATENATE($C1342,$D1342,I$1,$E1342),AuxFolhas!$A:$E,5,FALSE),"")</f>
        <v>600</v>
      </c>
      <c r="J1342">
        <f>IFERROR(VLOOKUP(CONCATENATE($C1342,$D1342,J$1,$E1342),AuxFolhas!$A:$E,5,FALSE),"")</f>
        <v>600</v>
      </c>
      <c r="K1342">
        <f>IFERROR(VLOOKUP(CONCATENATE($C1342,$D1342,K$1,$E1342),AuxFolhas!$A:$E,5,FALSE),"")</f>
        <v>600</v>
      </c>
      <c r="L1342">
        <f>IFERROR(VLOOKUP(CONCATENATE($C1342,$D1342,L$1,$E1342),AuxFolhas!$A:$E,5,FALSE),"")</f>
        <v>600</v>
      </c>
      <c r="M1342">
        <f>IFERROR(VLOOKUP(CONCATENATE($C1342,$D1342,M$1,$E1342),AuxFolhas!$A:$E,5,FALSE),"")</f>
        <v>600</v>
      </c>
      <c r="N1342">
        <f>IFERROR(VLOOKUP(CONCATENATE($C1342,$D1342,N$1,$E1342),AuxFolhas!$A:$E,5,FALSE),"")</f>
        <v>600</v>
      </c>
      <c r="O1342">
        <f>IFERROR(VLOOKUP(CONCATENATE($C1342,$D1342,O$1,$E1342),AuxFolhas!$A:$E,5,FALSE),"")</f>
        <v>600</v>
      </c>
      <c r="P1342">
        <f>IFERROR(VLOOKUP(CONCATENATE($C1342,$D1342,P$1,$E1342),AuxFolhas!$A:$E,5,FALSE),"")</f>
        <v>600</v>
      </c>
      <c r="Q1342">
        <f>IFERROR(VLOOKUP(CONCATENATE($C1342,$D1342,Q$1,$E1342),AuxFolhas!$A:$E,5,FALSE),"")</f>
        <v>600</v>
      </c>
      <c r="R1342">
        <f>IFERROR(VLOOKUP(CONCATENATE($C1342,$D1342,R$1,$E1342),AuxFolhas!$A:$E,5,FALSE),"")</f>
        <v>600</v>
      </c>
      <c r="S1342">
        <f>IFERROR(VLOOKUP(CONCATENATE($C1342,$D1342,S$1,$E1342),AuxFolhas!$A:$E,5,FALSE),"")</f>
        <v>600</v>
      </c>
      <c r="T1342">
        <f>IFERROR(VLOOKUP(CONCATENATE($C1342,$D1342,T$1,$E1342),AuxFolhas!$A:$E,5,FALSE),"")</f>
        <v>600</v>
      </c>
      <c r="U1342">
        <f t="shared" si="86"/>
        <v>1</v>
      </c>
    </row>
    <row r="1343" spans="1:21" hidden="1">
      <c r="A1343" t="str">
        <f t="shared" si="87"/>
        <v>48.1-9</v>
      </c>
      <c r="B1343">
        <f t="shared" si="88"/>
        <v>9</v>
      </c>
      <c r="C1343">
        <v>48</v>
      </c>
      <c r="D1343" t="s">
        <v>1968</v>
      </c>
      <c r="E1343" t="s">
        <v>1112</v>
      </c>
      <c r="F1343" t="s">
        <v>1163</v>
      </c>
      <c r="H1343">
        <f t="shared" si="85"/>
        <v>3600</v>
      </c>
      <c r="I1343">
        <f>IFERROR(VLOOKUP(CONCATENATE($C1343,$D1343,I$1,$E1343),AuxFolhas!$A:$E,5,FALSE),"")</f>
        <v>600</v>
      </c>
      <c r="J1343">
        <f>IFERROR(VLOOKUP(CONCATENATE($C1343,$D1343,J$1,$E1343),AuxFolhas!$A:$E,5,FALSE),"")</f>
        <v>600</v>
      </c>
      <c r="K1343">
        <f>IFERROR(VLOOKUP(CONCATENATE($C1343,$D1343,K$1,$E1343),AuxFolhas!$A:$E,5,FALSE),"")</f>
        <v>600</v>
      </c>
      <c r="L1343">
        <f>IFERROR(VLOOKUP(CONCATENATE($C1343,$D1343,L$1,$E1343),AuxFolhas!$A:$E,5,FALSE),"")</f>
        <v>600</v>
      </c>
      <c r="M1343">
        <f>IFERROR(VLOOKUP(CONCATENATE($C1343,$D1343,M$1,$E1343),AuxFolhas!$A:$E,5,FALSE),"")</f>
        <v>600</v>
      </c>
      <c r="N1343">
        <f>IFERROR(VLOOKUP(CONCATENATE($C1343,$D1343,N$1,$E1343),AuxFolhas!$A:$E,5,FALSE),"")</f>
        <v>600</v>
      </c>
      <c r="O1343" t="str">
        <f>IFERROR(VLOOKUP(CONCATENATE($C1343,$D1343,O$1,$E1343),AuxFolhas!$A:$E,5,FALSE),"")</f>
        <v/>
      </c>
      <c r="P1343" t="str">
        <f>IFERROR(VLOOKUP(CONCATENATE($C1343,$D1343,P$1,$E1343),AuxFolhas!$A:$E,5,FALSE),"")</f>
        <v/>
      </c>
      <c r="Q1343" t="str">
        <f>IFERROR(VLOOKUP(CONCATENATE($C1343,$D1343,Q$1,$E1343),AuxFolhas!$A:$E,5,FALSE),"")</f>
        <v/>
      </c>
      <c r="R1343" t="str">
        <f>IFERROR(VLOOKUP(CONCATENATE($C1343,$D1343,R$1,$E1343),AuxFolhas!$A:$E,5,FALSE),"")</f>
        <v/>
      </c>
      <c r="S1343" t="str">
        <f>IFERROR(VLOOKUP(CONCATENATE($C1343,$D1343,S$1,$E1343),AuxFolhas!$A:$E,5,FALSE),"")</f>
        <v/>
      </c>
      <c r="T1343" t="str">
        <f>IFERROR(VLOOKUP(CONCATENATE($C1343,$D1343,T$1,$E1343),AuxFolhas!$A:$E,5,FALSE),"")</f>
        <v/>
      </c>
      <c r="U1343">
        <f t="shared" si="86"/>
        <v>1</v>
      </c>
    </row>
    <row r="1344" spans="1:21" hidden="1">
      <c r="A1344" t="str">
        <f t="shared" si="87"/>
        <v>48.1-10</v>
      </c>
      <c r="B1344">
        <f t="shared" si="88"/>
        <v>10</v>
      </c>
      <c r="C1344">
        <v>48</v>
      </c>
      <c r="D1344" t="s">
        <v>1969</v>
      </c>
      <c r="E1344" t="s">
        <v>1112</v>
      </c>
      <c r="F1344" t="s">
        <v>1163</v>
      </c>
      <c r="H1344">
        <f t="shared" si="85"/>
        <v>1800</v>
      </c>
      <c r="I1344">
        <f>IFERROR(VLOOKUP(CONCATENATE($C1344,$D1344,I$1,$E1344),AuxFolhas!$A:$E,5,FALSE),"")</f>
        <v>600</v>
      </c>
      <c r="J1344">
        <f>IFERROR(VLOOKUP(CONCATENATE($C1344,$D1344,J$1,$E1344),AuxFolhas!$A:$E,5,FALSE),"")</f>
        <v>600</v>
      </c>
      <c r="K1344">
        <f>IFERROR(VLOOKUP(CONCATENATE($C1344,$D1344,K$1,$E1344),AuxFolhas!$A:$E,5,FALSE),"")</f>
        <v>600</v>
      </c>
      <c r="L1344" t="str">
        <f>IFERROR(VLOOKUP(CONCATENATE($C1344,$D1344,L$1,$E1344),AuxFolhas!$A:$E,5,FALSE),"")</f>
        <v/>
      </c>
      <c r="M1344" t="str">
        <f>IFERROR(VLOOKUP(CONCATENATE($C1344,$D1344,M$1,$E1344),AuxFolhas!$A:$E,5,FALSE),"")</f>
        <v/>
      </c>
      <c r="N1344" t="str">
        <f>IFERROR(VLOOKUP(CONCATENATE($C1344,$D1344,N$1,$E1344),AuxFolhas!$A:$E,5,FALSE),"")</f>
        <v/>
      </c>
      <c r="O1344" t="str">
        <f>IFERROR(VLOOKUP(CONCATENATE($C1344,$D1344,O$1,$E1344),AuxFolhas!$A:$E,5,FALSE),"")</f>
        <v/>
      </c>
      <c r="P1344" t="str">
        <f>IFERROR(VLOOKUP(CONCATENATE($C1344,$D1344,P$1,$E1344),AuxFolhas!$A:$E,5,FALSE),"")</f>
        <v/>
      </c>
      <c r="Q1344" t="str">
        <f>IFERROR(VLOOKUP(CONCATENATE($C1344,$D1344,Q$1,$E1344),AuxFolhas!$A:$E,5,FALSE),"")</f>
        <v/>
      </c>
      <c r="R1344" t="str">
        <f>IFERROR(VLOOKUP(CONCATENATE($C1344,$D1344,R$1,$E1344),AuxFolhas!$A:$E,5,FALSE),"")</f>
        <v/>
      </c>
      <c r="S1344" t="str">
        <f>IFERROR(VLOOKUP(CONCATENATE($C1344,$D1344,S$1,$E1344),AuxFolhas!$A:$E,5,FALSE),"")</f>
        <v/>
      </c>
      <c r="T1344" t="str">
        <f>IFERROR(VLOOKUP(CONCATENATE($C1344,$D1344,T$1,$E1344),AuxFolhas!$A:$E,5,FALSE),"")</f>
        <v/>
      </c>
      <c r="U1344">
        <f t="shared" si="86"/>
        <v>1</v>
      </c>
    </row>
    <row r="1345" spans="1:21" hidden="1">
      <c r="A1345" t="str">
        <f t="shared" si="87"/>
        <v>48.1-11</v>
      </c>
      <c r="B1345">
        <f t="shared" si="88"/>
        <v>11</v>
      </c>
      <c r="C1345">
        <v>48</v>
      </c>
      <c r="D1345" t="s">
        <v>2218</v>
      </c>
      <c r="E1345" t="s">
        <v>1112</v>
      </c>
      <c r="F1345" t="s">
        <v>1163</v>
      </c>
      <c r="H1345">
        <f t="shared" ref="H1345:H1408" si="89">SUM(I1345:T1345)</f>
        <v>7200</v>
      </c>
      <c r="I1345">
        <f>IFERROR(VLOOKUP(CONCATENATE($C1345,$D1345,I$1,$E1345),AuxFolhas!$A:$E,5,FALSE),"")</f>
        <v>600</v>
      </c>
      <c r="J1345">
        <f>IFERROR(VLOOKUP(CONCATENATE($C1345,$D1345,J$1,$E1345),AuxFolhas!$A:$E,5,FALSE),"")</f>
        <v>600</v>
      </c>
      <c r="K1345">
        <f>IFERROR(VLOOKUP(CONCATENATE($C1345,$D1345,K$1,$E1345),AuxFolhas!$A:$E,5,FALSE),"")</f>
        <v>600</v>
      </c>
      <c r="L1345">
        <f>IFERROR(VLOOKUP(CONCATENATE($C1345,$D1345,L$1,$E1345),AuxFolhas!$A:$E,5,FALSE),"")</f>
        <v>600</v>
      </c>
      <c r="M1345">
        <f>IFERROR(VLOOKUP(CONCATENATE($C1345,$D1345,M$1,$E1345),AuxFolhas!$A:$E,5,FALSE),"")</f>
        <v>600</v>
      </c>
      <c r="N1345">
        <f>IFERROR(VLOOKUP(CONCATENATE($C1345,$D1345,N$1,$E1345),AuxFolhas!$A:$E,5,FALSE),"")</f>
        <v>600</v>
      </c>
      <c r="O1345">
        <f>IFERROR(VLOOKUP(CONCATENATE($C1345,$D1345,O$1,$E1345),AuxFolhas!$A:$E,5,FALSE),"")</f>
        <v>600</v>
      </c>
      <c r="P1345">
        <f>IFERROR(VLOOKUP(CONCATENATE($C1345,$D1345,P$1,$E1345),AuxFolhas!$A:$E,5,FALSE),"")</f>
        <v>600</v>
      </c>
      <c r="Q1345">
        <f>IFERROR(VLOOKUP(CONCATENATE($C1345,$D1345,Q$1,$E1345),AuxFolhas!$A:$E,5,FALSE),"")</f>
        <v>600</v>
      </c>
      <c r="R1345">
        <f>IFERROR(VLOOKUP(CONCATENATE($C1345,$D1345,R$1,$E1345),AuxFolhas!$A:$E,5,FALSE),"")</f>
        <v>600</v>
      </c>
      <c r="S1345">
        <f>IFERROR(VLOOKUP(CONCATENATE($C1345,$D1345,S$1,$E1345),AuxFolhas!$A:$E,5,FALSE),"")</f>
        <v>600</v>
      </c>
      <c r="T1345">
        <f>IFERROR(VLOOKUP(CONCATENATE($C1345,$D1345,T$1,$E1345),AuxFolhas!$A:$E,5,FALSE),"")</f>
        <v>600</v>
      </c>
      <c r="U1345">
        <f t="shared" si="86"/>
        <v>1</v>
      </c>
    </row>
    <row r="1346" spans="1:21" hidden="1">
      <c r="A1346" t="str">
        <f t="shared" si="87"/>
        <v>48.1-12</v>
      </c>
      <c r="B1346">
        <f t="shared" si="88"/>
        <v>12</v>
      </c>
      <c r="C1346">
        <v>48</v>
      </c>
      <c r="D1346" t="s">
        <v>2219</v>
      </c>
      <c r="E1346" t="s">
        <v>1112</v>
      </c>
      <c r="F1346" t="s">
        <v>1163</v>
      </c>
      <c r="H1346">
        <f t="shared" si="89"/>
        <v>7200</v>
      </c>
      <c r="I1346">
        <f>IFERROR(VLOOKUP(CONCATENATE($C1346,$D1346,I$1,$E1346),AuxFolhas!$A:$E,5,FALSE),"")</f>
        <v>600</v>
      </c>
      <c r="J1346">
        <f>IFERROR(VLOOKUP(CONCATENATE($C1346,$D1346,J$1,$E1346),AuxFolhas!$A:$E,5,FALSE),"")</f>
        <v>600</v>
      </c>
      <c r="K1346">
        <f>IFERROR(VLOOKUP(CONCATENATE($C1346,$D1346,K$1,$E1346),AuxFolhas!$A:$E,5,FALSE),"")</f>
        <v>600</v>
      </c>
      <c r="L1346">
        <f>IFERROR(VLOOKUP(CONCATENATE($C1346,$D1346,L$1,$E1346),AuxFolhas!$A:$E,5,FALSE),"")</f>
        <v>600</v>
      </c>
      <c r="M1346">
        <f>IFERROR(VLOOKUP(CONCATENATE($C1346,$D1346,M$1,$E1346),AuxFolhas!$A:$E,5,FALSE),"")</f>
        <v>600</v>
      </c>
      <c r="N1346">
        <f>IFERROR(VLOOKUP(CONCATENATE($C1346,$D1346,N$1,$E1346),AuxFolhas!$A:$E,5,FALSE),"")</f>
        <v>600</v>
      </c>
      <c r="O1346">
        <f>IFERROR(VLOOKUP(CONCATENATE($C1346,$D1346,O$1,$E1346),AuxFolhas!$A:$E,5,FALSE),"")</f>
        <v>600</v>
      </c>
      <c r="P1346">
        <f>IFERROR(VLOOKUP(CONCATENATE($C1346,$D1346,P$1,$E1346),AuxFolhas!$A:$E,5,FALSE),"")</f>
        <v>600</v>
      </c>
      <c r="Q1346">
        <f>IFERROR(VLOOKUP(CONCATENATE($C1346,$D1346,Q$1,$E1346),AuxFolhas!$A:$E,5,FALSE),"")</f>
        <v>600</v>
      </c>
      <c r="R1346">
        <f>IFERROR(VLOOKUP(CONCATENATE($C1346,$D1346,R$1,$E1346),AuxFolhas!$A:$E,5,FALSE),"")</f>
        <v>600</v>
      </c>
      <c r="S1346">
        <f>IFERROR(VLOOKUP(CONCATENATE($C1346,$D1346,S$1,$E1346),AuxFolhas!$A:$E,5,FALSE),"")</f>
        <v>600</v>
      </c>
      <c r="T1346">
        <f>IFERROR(VLOOKUP(CONCATENATE($C1346,$D1346,T$1,$E1346),AuxFolhas!$A:$E,5,FALSE),"")</f>
        <v>600</v>
      </c>
      <c r="U1346">
        <f t="shared" ref="U1346:U1409" si="90">COUNTIF($D:$D,D1346)</f>
        <v>1</v>
      </c>
    </row>
    <row r="1347" spans="1:21" hidden="1">
      <c r="A1347" t="str">
        <f t="shared" si="87"/>
        <v>48.1-13</v>
      </c>
      <c r="B1347">
        <f t="shared" si="88"/>
        <v>13</v>
      </c>
      <c r="C1347">
        <v>48</v>
      </c>
      <c r="D1347" t="s">
        <v>2220</v>
      </c>
      <c r="E1347" t="s">
        <v>1112</v>
      </c>
      <c r="F1347" t="s">
        <v>1163</v>
      </c>
      <c r="H1347">
        <f t="shared" si="89"/>
        <v>7200</v>
      </c>
      <c r="I1347">
        <f>IFERROR(VLOOKUP(CONCATENATE($C1347,$D1347,I$1,$E1347),AuxFolhas!$A:$E,5,FALSE),"")</f>
        <v>600</v>
      </c>
      <c r="J1347">
        <f>IFERROR(VLOOKUP(CONCATENATE($C1347,$D1347,J$1,$E1347),AuxFolhas!$A:$E,5,FALSE),"")</f>
        <v>600</v>
      </c>
      <c r="K1347">
        <f>IFERROR(VLOOKUP(CONCATENATE($C1347,$D1347,K$1,$E1347),AuxFolhas!$A:$E,5,FALSE),"")</f>
        <v>600</v>
      </c>
      <c r="L1347">
        <f>IFERROR(VLOOKUP(CONCATENATE($C1347,$D1347,L$1,$E1347),AuxFolhas!$A:$E,5,FALSE),"")</f>
        <v>600</v>
      </c>
      <c r="M1347">
        <f>IFERROR(VLOOKUP(CONCATENATE($C1347,$D1347,M$1,$E1347),AuxFolhas!$A:$E,5,FALSE),"")</f>
        <v>600</v>
      </c>
      <c r="N1347">
        <f>IFERROR(VLOOKUP(CONCATENATE($C1347,$D1347,N$1,$E1347),AuxFolhas!$A:$E,5,FALSE),"")</f>
        <v>600</v>
      </c>
      <c r="O1347">
        <f>IFERROR(VLOOKUP(CONCATENATE($C1347,$D1347,O$1,$E1347),AuxFolhas!$A:$E,5,FALSE),"")</f>
        <v>600</v>
      </c>
      <c r="P1347">
        <f>IFERROR(VLOOKUP(CONCATENATE($C1347,$D1347,P$1,$E1347),AuxFolhas!$A:$E,5,FALSE),"")</f>
        <v>600</v>
      </c>
      <c r="Q1347">
        <f>IFERROR(VLOOKUP(CONCATENATE($C1347,$D1347,Q$1,$E1347),AuxFolhas!$A:$E,5,FALSE),"")</f>
        <v>600</v>
      </c>
      <c r="R1347">
        <f>IFERROR(VLOOKUP(CONCATENATE($C1347,$D1347,R$1,$E1347),AuxFolhas!$A:$E,5,FALSE),"")</f>
        <v>600</v>
      </c>
      <c r="S1347">
        <f>IFERROR(VLOOKUP(CONCATENATE($C1347,$D1347,S$1,$E1347),AuxFolhas!$A:$E,5,FALSE),"")</f>
        <v>600</v>
      </c>
      <c r="T1347">
        <f>IFERROR(VLOOKUP(CONCATENATE($C1347,$D1347,T$1,$E1347),AuxFolhas!$A:$E,5,FALSE),"")</f>
        <v>600</v>
      </c>
      <c r="U1347">
        <f t="shared" si="90"/>
        <v>1</v>
      </c>
    </row>
    <row r="1348" spans="1:21" hidden="1">
      <c r="A1348" t="str">
        <f t="shared" si="87"/>
        <v>48.1-14</v>
      </c>
      <c r="B1348">
        <f t="shared" si="88"/>
        <v>14</v>
      </c>
      <c r="C1348">
        <v>48</v>
      </c>
      <c r="D1348" t="s">
        <v>2221</v>
      </c>
      <c r="E1348" t="s">
        <v>1112</v>
      </c>
      <c r="F1348" t="s">
        <v>1163</v>
      </c>
      <c r="H1348">
        <f t="shared" si="89"/>
        <v>7200</v>
      </c>
      <c r="I1348">
        <f>IFERROR(VLOOKUP(CONCATENATE($C1348,$D1348,I$1,$E1348),AuxFolhas!$A:$E,5,FALSE),"")</f>
        <v>600</v>
      </c>
      <c r="J1348">
        <f>IFERROR(VLOOKUP(CONCATENATE($C1348,$D1348,J$1,$E1348),AuxFolhas!$A:$E,5,FALSE),"")</f>
        <v>600</v>
      </c>
      <c r="K1348">
        <f>IFERROR(VLOOKUP(CONCATENATE($C1348,$D1348,K$1,$E1348),AuxFolhas!$A:$E,5,FALSE),"")</f>
        <v>600</v>
      </c>
      <c r="L1348">
        <f>IFERROR(VLOOKUP(CONCATENATE($C1348,$D1348,L$1,$E1348),AuxFolhas!$A:$E,5,FALSE),"")</f>
        <v>600</v>
      </c>
      <c r="M1348">
        <f>IFERROR(VLOOKUP(CONCATENATE($C1348,$D1348,M$1,$E1348),AuxFolhas!$A:$E,5,FALSE),"")</f>
        <v>600</v>
      </c>
      <c r="N1348">
        <f>IFERROR(VLOOKUP(CONCATENATE($C1348,$D1348,N$1,$E1348),AuxFolhas!$A:$E,5,FALSE),"")</f>
        <v>600</v>
      </c>
      <c r="O1348">
        <f>IFERROR(VLOOKUP(CONCATENATE($C1348,$D1348,O$1,$E1348),AuxFolhas!$A:$E,5,FALSE),"")</f>
        <v>600</v>
      </c>
      <c r="P1348">
        <f>IFERROR(VLOOKUP(CONCATENATE($C1348,$D1348,P$1,$E1348),AuxFolhas!$A:$E,5,FALSE),"")</f>
        <v>600</v>
      </c>
      <c r="Q1348">
        <f>IFERROR(VLOOKUP(CONCATENATE($C1348,$D1348,Q$1,$E1348),AuxFolhas!$A:$E,5,FALSE),"")</f>
        <v>600</v>
      </c>
      <c r="R1348">
        <f>IFERROR(VLOOKUP(CONCATENATE($C1348,$D1348,R$1,$E1348),AuxFolhas!$A:$E,5,FALSE),"")</f>
        <v>600</v>
      </c>
      <c r="S1348">
        <f>IFERROR(VLOOKUP(CONCATENATE($C1348,$D1348,S$1,$E1348),AuxFolhas!$A:$E,5,FALSE),"")</f>
        <v>600</v>
      </c>
      <c r="T1348">
        <f>IFERROR(VLOOKUP(CONCATENATE($C1348,$D1348,T$1,$E1348),AuxFolhas!$A:$E,5,FALSE),"")</f>
        <v>600</v>
      </c>
      <c r="U1348">
        <f t="shared" si="90"/>
        <v>1</v>
      </c>
    </row>
    <row r="1349" spans="1:21" hidden="1">
      <c r="A1349" t="str">
        <f t="shared" si="87"/>
        <v>48.1-15</v>
      </c>
      <c r="B1349">
        <f t="shared" si="88"/>
        <v>15</v>
      </c>
      <c r="C1349">
        <v>48</v>
      </c>
      <c r="D1349" t="s">
        <v>2222</v>
      </c>
      <c r="E1349" t="s">
        <v>1112</v>
      </c>
      <c r="F1349" t="s">
        <v>1163</v>
      </c>
      <c r="H1349">
        <f t="shared" si="89"/>
        <v>7200</v>
      </c>
      <c r="I1349">
        <f>IFERROR(VLOOKUP(CONCATENATE($C1349,$D1349,I$1,$E1349),AuxFolhas!$A:$E,5,FALSE),"")</f>
        <v>600</v>
      </c>
      <c r="J1349">
        <f>IFERROR(VLOOKUP(CONCATENATE($C1349,$D1349,J$1,$E1349),AuxFolhas!$A:$E,5,FALSE),"")</f>
        <v>600</v>
      </c>
      <c r="K1349">
        <f>IFERROR(VLOOKUP(CONCATENATE($C1349,$D1349,K$1,$E1349),AuxFolhas!$A:$E,5,FALSE),"")</f>
        <v>600</v>
      </c>
      <c r="L1349">
        <f>IFERROR(VLOOKUP(CONCATENATE($C1349,$D1349,L$1,$E1349),AuxFolhas!$A:$E,5,FALSE),"")</f>
        <v>600</v>
      </c>
      <c r="M1349">
        <f>IFERROR(VLOOKUP(CONCATENATE($C1349,$D1349,M$1,$E1349),AuxFolhas!$A:$E,5,FALSE),"")</f>
        <v>600</v>
      </c>
      <c r="N1349">
        <f>IFERROR(VLOOKUP(CONCATENATE($C1349,$D1349,N$1,$E1349),AuxFolhas!$A:$E,5,FALSE),"")</f>
        <v>600</v>
      </c>
      <c r="O1349">
        <f>IFERROR(VLOOKUP(CONCATENATE($C1349,$D1349,O$1,$E1349),AuxFolhas!$A:$E,5,FALSE),"")</f>
        <v>600</v>
      </c>
      <c r="P1349">
        <f>IFERROR(VLOOKUP(CONCATENATE($C1349,$D1349,P$1,$E1349),AuxFolhas!$A:$E,5,FALSE),"")</f>
        <v>600</v>
      </c>
      <c r="Q1349">
        <f>IFERROR(VLOOKUP(CONCATENATE($C1349,$D1349,Q$1,$E1349),AuxFolhas!$A:$E,5,FALSE),"")</f>
        <v>600</v>
      </c>
      <c r="R1349">
        <f>IFERROR(VLOOKUP(CONCATENATE($C1349,$D1349,R$1,$E1349),AuxFolhas!$A:$E,5,FALSE),"")</f>
        <v>600</v>
      </c>
      <c r="S1349">
        <f>IFERROR(VLOOKUP(CONCATENATE($C1349,$D1349,S$1,$E1349),AuxFolhas!$A:$E,5,FALSE),"")</f>
        <v>600</v>
      </c>
      <c r="T1349">
        <f>IFERROR(VLOOKUP(CONCATENATE($C1349,$D1349,T$1,$E1349),AuxFolhas!$A:$E,5,FALSE),"")</f>
        <v>600</v>
      </c>
      <c r="U1349">
        <f t="shared" si="90"/>
        <v>1</v>
      </c>
    </row>
    <row r="1350" spans="1:21" hidden="1">
      <c r="A1350" t="str">
        <f t="shared" si="87"/>
        <v>48.1-16</v>
      </c>
      <c r="B1350">
        <f t="shared" si="88"/>
        <v>16</v>
      </c>
      <c r="C1350">
        <v>48</v>
      </c>
      <c r="D1350" t="s">
        <v>2573</v>
      </c>
      <c r="E1350" t="s">
        <v>1112</v>
      </c>
      <c r="F1350" t="s">
        <v>1163</v>
      </c>
      <c r="H1350">
        <f t="shared" si="89"/>
        <v>6000</v>
      </c>
      <c r="I1350" t="str">
        <f>IFERROR(VLOOKUP(CONCATENATE($C1350,$D1350,I$1,$E1350),AuxFolhas!$A:$E,5,FALSE),"")</f>
        <v/>
      </c>
      <c r="J1350" t="str">
        <f>IFERROR(VLOOKUP(CONCATENATE($C1350,$D1350,J$1,$E1350),AuxFolhas!$A:$E,5,FALSE),"")</f>
        <v/>
      </c>
      <c r="K1350">
        <f>IFERROR(VLOOKUP(CONCATENATE($C1350,$D1350,K$1,$E1350),AuxFolhas!$A:$E,5,FALSE),"")</f>
        <v>600</v>
      </c>
      <c r="L1350">
        <f>IFERROR(VLOOKUP(CONCATENATE($C1350,$D1350,L$1,$E1350),AuxFolhas!$A:$E,5,FALSE),"")</f>
        <v>600</v>
      </c>
      <c r="M1350">
        <f>IFERROR(VLOOKUP(CONCATENATE($C1350,$D1350,M$1,$E1350),AuxFolhas!$A:$E,5,FALSE),"")</f>
        <v>600</v>
      </c>
      <c r="N1350">
        <f>IFERROR(VLOOKUP(CONCATENATE($C1350,$D1350,N$1,$E1350),AuxFolhas!$A:$E,5,FALSE),"")</f>
        <v>600</v>
      </c>
      <c r="O1350">
        <f>IFERROR(VLOOKUP(CONCATENATE($C1350,$D1350,O$1,$E1350),AuxFolhas!$A:$E,5,FALSE),"")</f>
        <v>600</v>
      </c>
      <c r="P1350">
        <f>IFERROR(VLOOKUP(CONCATENATE($C1350,$D1350,P$1,$E1350),AuxFolhas!$A:$E,5,FALSE),"")</f>
        <v>600</v>
      </c>
      <c r="Q1350">
        <f>IFERROR(VLOOKUP(CONCATENATE($C1350,$D1350,Q$1,$E1350),AuxFolhas!$A:$E,5,FALSE),"")</f>
        <v>600</v>
      </c>
      <c r="R1350">
        <f>IFERROR(VLOOKUP(CONCATENATE($C1350,$D1350,R$1,$E1350),AuxFolhas!$A:$E,5,FALSE),"")</f>
        <v>600</v>
      </c>
      <c r="S1350">
        <f>IFERROR(VLOOKUP(CONCATENATE($C1350,$D1350,S$1,$E1350),AuxFolhas!$A:$E,5,FALSE),"")</f>
        <v>600</v>
      </c>
      <c r="T1350">
        <f>IFERROR(VLOOKUP(CONCATENATE($C1350,$D1350,T$1,$E1350),AuxFolhas!$A:$E,5,FALSE),"")</f>
        <v>600</v>
      </c>
      <c r="U1350">
        <f t="shared" si="90"/>
        <v>1</v>
      </c>
    </row>
    <row r="1351" spans="1:21" hidden="1">
      <c r="A1351" t="str">
        <f t="shared" si="87"/>
        <v>48.1-17</v>
      </c>
      <c r="B1351">
        <f t="shared" si="88"/>
        <v>17</v>
      </c>
      <c r="C1351">
        <v>48</v>
      </c>
      <c r="D1351" t="s">
        <v>1970</v>
      </c>
      <c r="E1351" t="s">
        <v>1112</v>
      </c>
      <c r="F1351" t="s">
        <v>1163</v>
      </c>
      <c r="H1351">
        <f t="shared" si="89"/>
        <v>7200</v>
      </c>
      <c r="I1351">
        <f>IFERROR(VLOOKUP(CONCATENATE($C1351,$D1351,I$1,$E1351),AuxFolhas!$A:$E,5,FALSE),"")</f>
        <v>600</v>
      </c>
      <c r="J1351">
        <f>IFERROR(VLOOKUP(CONCATENATE($C1351,$D1351,J$1,$E1351),AuxFolhas!$A:$E,5,FALSE),"")</f>
        <v>600</v>
      </c>
      <c r="K1351">
        <f>IFERROR(VLOOKUP(CONCATENATE($C1351,$D1351,K$1,$E1351),AuxFolhas!$A:$E,5,FALSE),"")</f>
        <v>600</v>
      </c>
      <c r="L1351">
        <f>IFERROR(VLOOKUP(CONCATENATE($C1351,$D1351,L$1,$E1351),AuxFolhas!$A:$E,5,FALSE),"")</f>
        <v>600</v>
      </c>
      <c r="M1351">
        <f>IFERROR(VLOOKUP(CONCATENATE($C1351,$D1351,M$1,$E1351),AuxFolhas!$A:$E,5,FALSE),"")</f>
        <v>600</v>
      </c>
      <c r="N1351">
        <f>IFERROR(VLOOKUP(CONCATENATE($C1351,$D1351,N$1,$E1351),AuxFolhas!$A:$E,5,FALSE),"")</f>
        <v>600</v>
      </c>
      <c r="O1351">
        <f>IFERROR(VLOOKUP(CONCATENATE($C1351,$D1351,O$1,$E1351),AuxFolhas!$A:$E,5,FALSE),"")</f>
        <v>600</v>
      </c>
      <c r="P1351">
        <f>IFERROR(VLOOKUP(CONCATENATE($C1351,$D1351,P$1,$E1351),AuxFolhas!$A:$E,5,FALSE),"")</f>
        <v>600</v>
      </c>
      <c r="Q1351">
        <f>IFERROR(VLOOKUP(CONCATENATE($C1351,$D1351,Q$1,$E1351),AuxFolhas!$A:$E,5,FALSE),"")</f>
        <v>600</v>
      </c>
      <c r="R1351">
        <f>IFERROR(VLOOKUP(CONCATENATE($C1351,$D1351,R$1,$E1351),AuxFolhas!$A:$E,5,FALSE),"")</f>
        <v>600</v>
      </c>
      <c r="S1351">
        <f>IFERROR(VLOOKUP(CONCATENATE($C1351,$D1351,S$1,$E1351),AuxFolhas!$A:$E,5,FALSE),"")</f>
        <v>600</v>
      </c>
      <c r="T1351">
        <f>IFERROR(VLOOKUP(CONCATENATE($C1351,$D1351,T$1,$E1351),AuxFolhas!$A:$E,5,FALSE),"")</f>
        <v>600</v>
      </c>
      <c r="U1351">
        <f t="shared" si="90"/>
        <v>1</v>
      </c>
    </row>
    <row r="1352" spans="1:21" hidden="1">
      <c r="A1352" t="str">
        <f t="shared" si="87"/>
        <v>48.1-18</v>
      </c>
      <c r="B1352">
        <f t="shared" si="88"/>
        <v>18</v>
      </c>
      <c r="C1352">
        <v>48</v>
      </c>
      <c r="D1352" t="s">
        <v>2223</v>
      </c>
      <c r="E1352" t="s">
        <v>1112</v>
      </c>
      <c r="F1352" t="s">
        <v>1163</v>
      </c>
      <c r="H1352">
        <f t="shared" si="89"/>
        <v>7200</v>
      </c>
      <c r="I1352">
        <f>IFERROR(VLOOKUP(CONCATENATE($C1352,$D1352,I$1,$E1352),AuxFolhas!$A:$E,5,FALSE),"")</f>
        <v>600</v>
      </c>
      <c r="J1352">
        <f>IFERROR(VLOOKUP(CONCATENATE($C1352,$D1352,J$1,$E1352),AuxFolhas!$A:$E,5,FALSE),"")</f>
        <v>600</v>
      </c>
      <c r="K1352">
        <f>IFERROR(VLOOKUP(CONCATENATE($C1352,$D1352,K$1,$E1352),AuxFolhas!$A:$E,5,FALSE),"")</f>
        <v>600</v>
      </c>
      <c r="L1352">
        <f>IFERROR(VLOOKUP(CONCATENATE($C1352,$D1352,L$1,$E1352),AuxFolhas!$A:$E,5,FALSE),"")</f>
        <v>600</v>
      </c>
      <c r="M1352">
        <f>IFERROR(VLOOKUP(CONCATENATE($C1352,$D1352,M$1,$E1352),AuxFolhas!$A:$E,5,FALSE),"")</f>
        <v>600</v>
      </c>
      <c r="N1352">
        <f>IFERROR(VLOOKUP(CONCATENATE($C1352,$D1352,N$1,$E1352),AuxFolhas!$A:$E,5,FALSE),"")</f>
        <v>600</v>
      </c>
      <c r="O1352">
        <f>IFERROR(VLOOKUP(CONCATENATE($C1352,$D1352,O$1,$E1352),AuxFolhas!$A:$E,5,FALSE),"")</f>
        <v>600</v>
      </c>
      <c r="P1352">
        <f>IFERROR(VLOOKUP(CONCATENATE($C1352,$D1352,P$1,$E1352),AuxFolhas!$A:$E,5,FALSE),"")</f>
        <v>600</v>
      </c>
      <c r="Q1352">
        <f>IFERROR(VLOOKUP(CONCATENATE($C1352,$D1352,Q$1,$E1352),AuxFolhas!$A:$E,5,FALSE),"")</f>
        <v>600</v>
      </c>
      <c r="R1352">
        <f>IFERROR(VLOOKUP(CONCATENATE($C1352,$D1352,R$1,$E1352),AuxFolhas!$A:$E,5,FALSE),"")</f>
        <v>600</v>
      </c>
      <c r="S1352">
        <f>IFERROR(VLOOKUP(CONCATENATE($C1352,$D1352,S$1,$E1352),AuxFolhas!$A:$E,5,FALSE),"")</f>
        <v>600</v>
      </c>
      <c r="T1352">
        <f>IFERROR(VLOOKUP(CONCATENATE($C1352,$D1352,T$1,$E1352),AuxFolhas!$A:$E,5,FALSE),"")</f>
        <v>600</v>
      </c>
      <c r="U1352">
        <f t="shared" si="90"/>
        <v>1</v>
      </c>
    </row>
    <row r="1353" spans="1:21" hidden="1">
      <c r="A1353" t="str">
        <f t="shared" si="87"/>
        <v>48.1-19</v>
      </c>
      <c r="B1353">
        <f t="shared" si="88"/>
        <v>19</v>
      </c>
      <c r="C1353">
        <v>48</v>
      </c>
      <c r="D1353" t="s">
        <v>3775</v>
      </c>
      <c r="E1353" t="s">
        <v>1114</v>
      </c>
      <c r="F1353" t="s">
        <v>1163</v>
      </c>
      <c r="H1353">
        <f t="shared" si="89"/>
        <v>2230</v>
      </c>
      <c r="I1353" t="str">
        <f>IFERROR(VLOOKUP(CONCATENATE($C1353,$D1353,I$1,$E1353),AuxFolhas!$A:$E,5,FALSE),"")</f>
        <v/>
      </c>
      <c r="J1353" t="str">
        <f>IFERROR(VLOOKUP(CONCATENATE($C1353,$D1353,J$1,$E1353),AuxFolhas!$A:$E,5,FALSE),"")</f>
        <v/>
      </c>
      <c r="K1353" t="str">
        <f>IFERROR(VLOOKUP(CONCATENATE($C1353,$D1353,K$1,$E1353),AuxFolhas!$A:$E,5,FALSE),"")</f>
        <v/>
      </c>
      <c r="L1353" t="str">
        <f>IFERROR(VLOOKUP(CONCATENATE($C1353,$D1353,L$1,$E1353),AuxFolhas!$A:$E,5,FALSE),"")</f>
        <v/>
      </c>
      <c r="M1353" t="str">
        <f>IFERROR(VLOOKUP(CONCATENATE($C1353,$D1353,M$1,$E1353),AuxFolhas!$A:$E,5,FALSE),"")</f>
        <v/>
      </c>
      <c r="N1353" t="str">
        <f>IFERROR(VLOOKUP(CONCATENATE($C1353,$D1353,N$1,$E1353),AuxFolhas!$A:$E,5,FALSE),"")</f>
        <v/>
      </c>
      <c r="O1353" t="str">
        <f>IFERROR(VLOOKUP(CONCATENATE($C1353,$D1353,O$1,$E1353),AuxFolhas!$A:$E,5,FALSE),"")</f>
        <v/>
      </c>
      <c r="P1353" t="str">
        <f>IFERROR(VLOOKUP(CONCATENATE($C1353,$D1353,P$1,$E1353),AuxFolhas!$A:$E,5,FALSE),"")</f>
        <v/>
      </c>
      <c r="Q1353" t="str">
        <f>IFERROR(VLOOKUP(CONCATENATE($C1353,$D1353,Q$1,$E1353),AuxFolhas!$A:$E,5,FALSE),"")</f>
        <v/>
      </c>
      <c r="R1353" t="str">
        <f>IFERROR(VLOOKUP(CONCATENATE($C1353,$D1353,R$1,$E1353),AuxFolhas!$A:$E,5,FALSE),"")</f>
        <v/>
      </c>
      <c r="S1353" t="str">
        <f>IFERROR(VLOOKUP(CONCATENATE($C1353,$D1353,S$1,$E1353),AuxFolhas!$A:$E,5,FALSE),"")</f>
        <v/>
      </c>
      <c r="T1353">
        <f>IFERROR(VLOOKUP(CONCATENATE($C1353,$D1353,T$1,$E1353),AuxFolhas!$A:$E,5,FALSE),"")</f>
        <v>2230</v>
      </c>
      <c r="U1353">
        <f t="shared" si="90"/>
        <v>1</v>
      </c>
    </row>
    <row r="1354" spans="1:21" hidden="1">
      <c r="A1354" t="str">
        <f t="shared" si="87"/>
        <v>48.1-20</v>
      </c>
      <c r="B1354">
        <f t="shared" si="88"/>
        <v>20</v>
      </c>
      <c r="C1354">
        <v>48</v>
      </c>
      <c r="D1354" t="s">
        <v>1973</v>
      </c>
      <c r="E1354" t="s">
        <v>1114</v>
      </c>
      <c r="F1354" t="s">
        <v>1163</v>
      </c>
      <c r="H1354">
        <f t="shared" si="89"/>
        <v>24530</v>
      </c>
      <c r="I1354">
        <f>IFERROR(VLOOKUP(CONCATENATE($C1354,$D1354,I$1,$E1354),AuxFolhas!$A:$E,5,FALSE),"")</f>
        <v>2230</v>
      </c>
      <c r="J1354">
        <f>IFERROR(VLOOKUP(CONCATENATE($C1354,$D1354,J$1,$E1354),AuxFolhas!$A:$E,5,FALSE),"")</f>
        <v>2230</v>
      </c>
      <c r="K1354">
        <f>IFERROR(VLOOKUP(CONCATENATE($C1354,$D1354,K$1,$E1354),AuxFolhas!$A:$E,5,FALSE),"")</f>
        <v>2230</v>
      </c>
      <c r="L1354">
        <f>IFERROR(VLOOKUP(CONCATENATE($C1354,$D1354,L$1,$E1354),AuxFolhas!$A:$E,5,FALSE),"")</f>
        <v>2230</v>
      </c>
      <c r="M1354">
        <f>IFERROR(VLOOKUP(CONCATENATE($C1354,$D1354,M$1,$E1354),AuxFolhas!$A:$E,5,FALSE),"")</f>
        <v>2230</v>
      </c>
      <c r="N1354">
        <f>IFERROR(VLOOKUP(CONCATENATE($C1354,$D1354,N$1,$E1354),AuxFolhas!$A:$E,5,FALSE),"")</f>
        <v>2230</v>
      </c>
      <c r="O1354">
        <f>IFERROR(VLOOKUP(CONCATENATE($C1354,$D1354,O$1,$E1354),AuxFolhas!$A:$E,5,FALSE),"")</f>
        <v>2230</v>
      </c>
      <c r="P1354">
        <f>IFERROR(VLOOKUP(CONCATENATE($C1354,$D1354,P$1,$E1354),AuxFolhas!$A:$E,5,FALSE),"")</f>
        <v>2230</v>
      </c>
      <c r="Q1354">
        <f>IFERROR(VLOOKUP(CONCATENATE($C1354,$D1354,Q$1,$E1354),AuxFolhas!$A:$E,5,FALSE),"")</f>
        <v>2230</v>
      </c>
      <c r="R1354">
        <f>IFERROR(VLOOKUP(CONCATENATE($C1354,$D1354,R$1,$E1354),AuxFolhas!$A:$E,5,FALSE),"")</f>
        <v>2230</v>
      </c>
      <c r="S1354">
        <f>IFERROR(VLOOKUP(CONCATENATE($C1354,$D1354,S$1,$E1354),AuxFolhas!$A:$E,5,FALSE),"")</f>
        <v>2230</v>
      </c>
      <c r="T1354" t="str">
        <f>IFERROR(VLOOKUP(CONCATENATE($C1354,$D1354,T$1,$E1354),AuxFolhas!$A:$E,5,FALSE),"")</f>
        <v/>
      </c>
      <c r="U1354">
        <f t="shared" si="90"/>
        <v>1</v>
      </c>
    </row>
    <row r="1355" spans="1:21" hidden="1">
      <c r="A1355" t="str">
        <f t="shared" si="87"/>
        <v>48.1-21</v>
      </c>
      <c r="B1355">
        <f t="shared" si="88"/>
        <v>21</v>
      </c>
      <c r="C1355">
        <v>48</v>
      </c>
      <c r="D1355" t="s">
        <v>2574</v>
      </c>
      <c r="E1355" t="s">
        <v>1114</v>
      </c>
      <c r="F1355" t="s">
        <v>1163</v>
      </c>
      <c r="H1355">
        <f t="shared" si="89"/>
        <v>22300</v>
      </c>
      <c r="I1355" t="str">
        <f>IFERROR(VLOOKUP(CONCATENATE($C1355,$D1355,I$1,$E1355),AuxFolhas!$A:$E,5,FALSE),"")</f>
        <v/>
      </c>
      <c r="J1355" t="str">
        <f>IFERROR(VLOOKUP(CONCATENATE($C1355,$D1355,J$1,$E1355),AuxFolhas!$A:$E,5,FALSE),"")</f>
        <v/>
      </c>
      <c r="K1355">
        <f>IFERROR(VLOOKUP(CONCATENATE($C1355,$D1355,K$1,$E1355),AuxFolhas!$A:$E,5,FALSE),"")</f>
        <v>2230</v>
      </c>
      <c r="L1355">
        <f>IFERROR(VLOOKUP(CONCATENATE($C1355,$D1355,L$1,$E1355),AuxFolhas!$A:$E,5,FALSE),"")</f>
        <v>2230</v>
      </c>
      <c r="M1355">
        <f>IFERROR(VLOOKUP(CONCATENATE($C1355,$D1355,M$1,$E1355),AuxFolhas!$A:$E,5,FALSE),"")</f>
        <v>2230</v>
      </c>
      <c r="N1355">
        <f>IFERROR(VLOOKUP(CONCATENATE($C1355,$D1355,N$1,$E1355),AuxFolhas!$A:$E,5,FALSE),"")</f>
        <v>2230</v>
      </c>
      <c r="O1355">
        <f>IFERROR(VLOOKUP(CONCATENATE($C1355,$D1355,O$1,$E1355),AuxFolhas!$A:$E,5,FALSE),"")</f>
        <v>2230</v>
      </c>
      <c r="P1355">
        <f>IFERROR(VLOOKUP(CONCATENATE($C1355,$D1355,P$1,$E1355),AuxFolhas!$A:$E,5,FALSE),"")</f>
        <v>2230</v>
      </c>
      <c r="Q1355">
        <f>IFERROR(VLOOKUP(CONCATENATE($C1355,$D1355,Q$1,$E1355),AuxFolhas!$A:$E,5,FALSE),"")</f>
        <v>2230</v>
      </c>
      <c r="R1355">
        <f>IFERROR(VLOOKUP(CONCATENATE($C1355,$D1355,R$1,$E1355),AuxFolhas!$A:$E,5,FALSE),"")</f>
        <v>2230</v>
      </c>
      <c r="S1355">
        <f>IFERROR(VLOOKUP(CONCATENATE($C1355,$D1355,S$1,$E1355),AuxFolhas!$A:$E,5,FALSE),"")</f>
        <v>2230</v>
      </c>
      <c r="T1355">
        <f>IFERROR(VLOOKUP(CONCATENATE($C1355,$D1355,T$1,$E1355),AuxFolhas!$A:$E,5,FALSE),"")</f>
        <v>2230</v>
      </c>
      <c r="U1355">
        <f t="shared" si="90"/>
        <v>1</v>
      </c>
    </row>
    <row r="1356" spans="1:21" hidden="1">
      <c r="A1356" t="str">
        <f t="shared" si="87"/>
        <v>48.1-22</v>
      </c>
      <c r="B1356">
        <f t="shared" si="88"/>
        <v>22</v>
      </c>
      <c r="C1356">
        <v>48</v>
      </c>
      <c r="D1356" t="s">
        <v>2224</v>
      </c>
      <c r="E1356" t="s">
        <v>1114</v>
      </c>
      <c r="F1356" t="s">
        <v>1163</v>
      </c>
      <c r="H1356">
        <f t="shared" si="89"/>
        <v>26760</v>
      </c>
      <c r="I1356">
        <f>IFERROR(VLOOKUP(CONCATENATE($C1356,$D1356,I$1,$E1356),AuxFolhas!$A:$E,5,FALSE),"")</f>
        <v>2230</v>
      </c>
      <c r="J1356">
        <f>IFERROR(VLOOKUP(CONCATENATE($C1356,$D1356,J$1,$E1356),AuxFolhas!$A:$E,5,FALSE),"")</f>
        <v>2230</v>
      </c>
      <c r="K1356">
        <f>IFERROR(VLOOKUP(CONCATENATE($C1356,$D1356,K$1,$E1356),AuxFolhas!$A:$E,5,FALSE),"")</f>
        <v>2230</v>
      </c>
      <c r="L1356">
        <f>IFERROR(VLOOKUP(CONCATENATE($C1356,$D1356,L$1,$E1356),AuxFolhas!$A:$E,5,FALSE),"")</f>
        <v>2230</v>
      </c>
      <c r="M1356">
        <f>IFERROR(VLOOKUP(CONCATENATE($C1356,$D1356,M$1,$E1356),AuxFolhas!$A:$E,5,FALSE),"")</f>
        <v>2230</v>
      </c>
      <c r="N1356">
        <f>IFERROR(VLOOKUP(CONCATENATE($C1356,$D1356,N$1,$E1356),AuxFolhas!$A:$E,5,FALSE),"")</f>
        <v>2230</v>
      </c>
      <c r="O1356">
        <f>IFERROR(VLOOKUP(CONCATENATE($C1356,$D1356,O$1,$E1356),AuxFolhas!$A:$E,5,FALSE),"")</f>
        <v>2230</v>
      </c>
      <c r="P1356">
        <f>IFERROR(VLOOKUP(CONCATENATE($C1356,$D1356,P$1,$E1356),AuxFolhas!$A:$E,5,FALSE),"")</f>
        <v>2230</v>
      </c>
      <c r="Q1356">
        <f>IFERROR(VLOOKUP(CONCATENATE($C1356,$D1356,Q$1,$E1356),AuxFolhas!$A:$E,5,FALSE),"")</f>
        <v>2230</v>
      </c>
      <c r="R1356">
        <f>IFERROR(VLOOKUP(CONCATENATE($C1356,$D1356,R$1,$E1356),AuxFolhas!$A:$E,5,FALSE),"")</f>
        <v>2230</v>
      </c>
      <c r="S1356">
        <f>IFERROR(VLOOKUP(CONCATENATE($C1356,$D1356,S$1,$E1356),AuxFolhas!$A:$E,5,FALSE),"")</f>
        <v>2230</v>
      </c>
      <c r="T1356">
        <f>IFERROR(VLOOKUP(CONCATENATE($C1356,$D1356,T$1,$E1356),AuxFolhas!$A:$E,5,FALSE),"")</f>
        <v>2230</v>
      </c>
      <c r="U1356">
        <f t="shared" si="90"/>
        <v>1</v>
      </c>
    </row>
    <row r="1357" spans="1:21" hidden="1">
      <c r="A1357" t="str">
        <f t="shared" si="87"/>
        <v>48.1-23</v>
      </c>
      <c r="B1357">
        <f t="shared" si="88"/>
        <v>23</v>
      </c>
      <c r="C1357">
        <v>48</v>
      </c>
      <c r="D1357" t="s">
        <v>2225</v>
      </c>
      <c r="E1357" t="s">
        <v>1114</v>
      </c>
      <c r="F1357" t="s">
        <v>1163</v>
      </c>
      <c r="H1357">
        <f t="shared" si="89"/>
        <v>4460</v>
      </c>
      <c r="I1357">
        <f>IFERROR(VLOOKUP(CONCATENATE($C1357,$D1357,I$1,$E1357),AuxFolhas!$A:$E,5,FALSE),"")</f>
        <v>2230</v>
      </c>
      <c r="J1357">
        <f>IFERROR(VLOOKUP(CONCATENATE($C1357,$D1357,J$1,$E1357),AuxFolhas!$A:$E,5,FALSE),"")</f>
        <v>2230</v>
      </c>
      <c r="K1357" t="str">
        <f>IFERROR(VLOOKUP(CONCATENATE($C1357,$D1357,K$1,$E1357),AuxFolhas!$A:$E,5,FALSE),"")</f>
        <v/>
      </c>
      <c r="L1357" t="str">
        <f>IFERROR(VLOOKUP(CONCATENATE($C1357,$D1357,L$1,$E1357),AuxFolhas!$A:$E,5,FALSE),"")</f>
        <v/>
      </c>
      <c r="M1357" t="str">
        <f>IFERROR(VLOOKUP(CONCATENATE($C1357,$D1357,M$1,$E1357),AuxFolhas!$A:$E,5,FALSE),"")</f>
        <v/>
      </c>
      <c r="N1357" t="str">
        <f>IFERROR(VLOOKUP(CONCATENATE($C1357,$D1357,N$1,$E1357),AuxFolhas!$A:$E,5,FALSE),"")</f>
        <v/>
      </c>
      <c r="O1357" t="str">
        <f>IFERROR(VLOOKUP(CONCATENATE($C1357,$D1357,O$1,$E1357),AuxFolhas!$A:$E,5,FALSE),"")</f>
        <v/>
      </c>
      <c r="P1357" t="str">
        <f>IFERROR(VLOOKUP(CONCATENATE($C1357,$D1357,P$1,$E1357),AuxFolhas!$A:$E,5,FALSE),"")</f>
        <v/>
      </c>
      <c r="Q1357" t="str">
        <f>IFERROR(VLOOKUP(CONCATENATE($C1357,$D1357,Q$1,$E1357),AuxFolhas!$A:$E,5,FALSE),"")</f>
        <v/>
      </c>
      <c r="R1357" t="str">
        <f>IFERROR(VLOOKUP(CONCATENATE($C1357,$D1357,R$1,$E1357),AuxFolhas!$A:$E,5,FALSE),"")</f>
        <v/>
      </c>
      <c r="S1357" t="str">
        <f>IFERROR(VLOOKUP(CONCATENATE($C1357,$D1357,S$1,$E1357),AuxFolhas!$A:$E,5,FALSE),"")</f>
        <v/>
      </c>
      <c r="T1357" t="str">
        <f>IFERROR(VLOOKUP(CONCATENATE($C1357,$D1357,T$1,$E1357),AuxFolhas!$A:$E,5,FALSE),"")</f>
        <v/>
      </c>
      <c r="U1357">
        <f t="shared" si="90"/>
        <v>1</v>
      </c>
    </row>
    <row r="1358" spans="1:21" hidden="1">
      <c r="A1358" t="str">
        <f t="shared" si="87"/>
        <v>48.1-24</v>
      </c>
      <c r="B1358">
        <f t="shared" si="88"/>
        <v>24</v>
      </c>
      <c r="C1358">
        <v>48</v>
      </c>
      <c r="D1358" t="s">
        <v>2226</v>
      </c>
      <c r="E1358" t="s">
        <v>1114</v>
      </c>
      <c r="F1358" t="s">
        <v>1163</v>
      </c>
      <c r="H1358">
        <f t="shared" si="89"/>
        <v>26760</v>
      </c>
      <c r="I1358">
        <f>IFERROR(VLOOKUP(CONCATENATE($C1358,$D1358,I$1,$E1358),AuxFolhas!$A:$E,5,FALSE),"")</f>
        <v>2230</v>
      </c>
      <c r="J1358">
        <f>IFERROR(VLOOKUP(CONCATENATE($C1358,$D1358,J$1,$E1358),AuxFolhas!$A:$E,5,FALSE),"")</f>
        <v>2230</v>
      </c>
      <c r="K1358">
        <f>IFERROR(VLOOKUP(CONCATENATE($C1358,$D1358,K$1,$E1358),AuxFolhas!$A:$E,5,FALSE),"")</f>
        <v>2230</v>
      </c>
      <c r="L1358">
        <f>IFERROR(VLOOKUP(CONCATENATE($C1358,$D1358,L$1,$E1358),AuxFolhas!$A:$E,5,FALSE),"")</f>
        <v>2230</v>
      </c>
      <c r="M1358">
        <f>IFERROR(VLOOKUP(CONCATENATE($C1358,$D1358,M$1,$E1358),AuxFolhas!$A:$E,5,FALSE),"")</f>
        <v>2230</v>
      </c>
      <c r="N1358">
        <f>IFERROR(VLOOKUP(CONCATENATE($C1358,$D1358,N$1,$E1358),AuxFolhas!$A:$E,5,FALSE),"")</f>
        <v>2230</v>
      </c>
      <c r="O1358">
        <f>IFERROR(VLOOKUP(CONCATENATE($C1358,$D1358,O$1,$E1358),AuxFolhas!$A:$E,5,FALSE),"")</f>
        <v>2230</v>
      </c>
      <c r="P1358">
        <f>IFERROR(VLOOKUP(CONCATENATE($C1358,$D1358,P$1,$E1358),AuxFolhas!$A:$E,5,FALSE),"")</f>
        <v>2230</v>
      </c>
      <c r="Q1358">
        <f>IFERROR(VLOOKUP(CONCATENATE($C1358,$D1358,Q$1,$E1358),AuxFolhas!$A:$E,5,FALSE),"")</f>
        <v>2230</v>
      </c>
      <c r="R1358">
        <f>IFERROR(VLOOKUP(CONCATENATE($C1358,$D1358,R$1,$E1358),AuxFolhas!$A:$E,5,FALSE),"")</f>
        <v>2230</v>
      </c>
      <c r="S1358">
        <f>IFERROR(VLOOKUP(CONCATENATE($C1358,$D1358,S$1,$E1358),AuxFolhas!$A:$E,5,FALSE),"")</f>
        <v>2230</v>
      </c>
      <c r="T1358">
        <f>IFERROR(VLOOKUP(CONCATENATE($C1358,$D1358,T$1,$E1358),AuxFolhas!$A:$E,5,FALSE),"")</f>
        <v>2230</v>
      </c>
      <c r="U1358">
        <f t="shared" si="90"/>
        <v>1</v>
      </c>
    </row>
    <row r="1359" spans="1:21" hidden="1">
      <c r="A1359" t="str">
        <f t="shared" si="87"/>
        <v>48.1-25</v>
      </c>
      <c r="B1359">
        <f t="shared" si="88"/>
        <v>25</v>
      </c>
      <c r="C1359">
        <v>48</v>
      </c>
      <c r="D1359" t="s">
        <v>1974</v>
      </c>
      <c r="E1359" t="s">
        <v>1114</v>
      </c>
      <c r="F1359" t="s">
        <v>1163</v>
      </c>
      <c r="H1359">
        <f t="shared" si="89"/>
        <v>24530</v>
      </c>
      <c r="I1359">
        <f>IFERROR(VLOOKUP(CONCATENATE($C1359,$D1359,I$1,$E1359),AuxFolhas!$A:$E,5,FALSE),"")</f>
        <v>2230</v>
      </c>
      <c r="J1359">
        <f>IFERROR(VLOOKUP(CONCATENATE($C1359,$D1359,J$1,$E1359),AuxFolhas!$A:$E,5,FALSE),"")</f>
        <v>2230</v>
      </c>
      <c r="K1359">
        <f>IFERROR(VLOOKUP(CONCATENATE($C1359,$D1359,K$1,$E1359),AuxFolhas!$A:$E,5,FALSE),"")</f>
        <v>2230</v>
      </c>
      <c r="L1359">
        <f>IFERROR(VLOOKUP(CONCATENATE($C1359,$D1359,L$1,$E1359),AuxFolhas!$A:$E,5,FALSE),"")</f>
        <v>2230</v>
      </c>
      <c r="M1359">
        <f>IFERROR(VLOOKUP(CONCATENATE($C1359,$D1359,M$1,$E1359),AuxFolhas!$A:$E,5,FALSE),"")</f>
        <v>2230</v>
      </c>
      <c r="N1359">
        <f>IFERROR(VLOOKUP(CONCATENATE($C1359,$D1359,N$1,$E1359),AuxFolhas!$A:$E,5,FALSE),"")</f>
        <v>2230</v>
      </c>
      <c r="O1359">
        <f>IFERROR(VLOOKUP(CONCATENATE($C1359,$D1359,O$1,$E1359),AuxFolhas!$A:$E,5,FALSE),"")</f>
        <v>2230</v>
      </c>
      <c r="P1359">
        <f>IFERROR(VLOOKUP(CONCATENATE($C1359,$D1359,P$1,$E1359),AuxFolhas!$A:$E,5,FALSE),"")</f>
        <v>2230</v>
      </c>
      <c r="Q1359">
        <f>IFERROR(VLOOKUP(CONCATENATE($C1359,$D1359,Q$1,$E1359),AuxFolhas!$A:$E,5,FALSE),"")</f>
        <v>2230</v>
      </c>
      <c r="R1359">
        <f>IFERROR(VLOOKUP(CONCATENATE($C1359,$D1359,R$1,$E1359),AuxFolhas!$A:$E,5,FALSE),"")</f>
        <v>2230</v>
      </c>
      <c r="S1359">
        <f>IFERROR(VLOOKUP(CONCATENATE($C1359,$D1359,S$1,$E1359),AuxFolhas!$A:$E,5,FALSE),"")</f>
        <v>2230</v>
      </c>
      <c r="T1359" t="str">
        <f>IFERROR(VLOOKUP(CONCATENATE($C1359,$D1359,T$1,$E1359),AuxFolhas!$A:$E,5,FALSE),"")</f>
        <v/>
      </c>
      <c r="U1359">
        <f t="shared" si="90"/>
        <v>1</v>
      </c>
    </row>
    <row r="1360" spans="1:21" hidden="1">
      <c r="A1360" t="str">
        <f t="shared" si="87"/>
        <v>48.1-26</v>
      </c>
      <c r="B1360">
        <f t="shared" si="88"/>
        <v>26</v>
      </c>
      <c r="C1360">
        <v>48</v>
      </c>
      <c r="D1360" t="s">
        <v>3776</v>
      </c>
      <c r="E1360" t="s">
        <v>1114</v>
      </c>
      <c r="F1360" t="s">
        <v>1163</v>
      </c>
      <c r="H1360">
        <f t="shared" si="89"/>
        <v>2230</v>
      </c>
      <c r="I1360" t="str">
        <f>IFERROR(VLOOKUP(CONCATENATE($C1360,$D1360,I$1,$E1360),AuxFolhas!$A:$E,5,FALSE),"")</f>
        <v/>
      </c>
      <c r="J1360" t="str">
        <f>IFERROR(VLOOKUP(CONCATENATE($C1360,$D1360,J$1,$E1360),AuxFolhas!$A:$E,5,FALSE),"")</f>
        <v/>
      </c>
      <c r="K1360" t="str">
        <f>IFERROR(VLOOKUP(CONCATENATE($C1360,$D1360,K$1,$E1360),AuxFolhas!$A:$E,5,FALSE),"")</f>
        <v/>
      </c>
      <c r="L1360" t="str">
        <f>IFERROR(VLOOKUP(CONCATENATE($C1360,$D1360,L$1,$E1360),AuxFolhas!$A:$E,5,FALSE),"")</f>
        <v/>
      </c>
      <c r="M1360" t="str">
        <f>IFERROR(VLOOKUP(CONCATENATE($C1360,$D1360,M$1,$E1360),AuxFolhas!$A:$E,5,FALSE),"")</f>
        <v/>
      </c>
      <c r="N1360" t="str">
        <f>IFERROR(VLOOKUP(CONCATENATE($C1360,$D1360,N$1,$E1360),AuxFolhas!$A:$E,5,FALSE),"")</f>
        <v/>
      </c>
      <c r="O1360" t="str">
        <f>IFERROR(VLOOKUP(CONCATENATE($C1360,$D1360,O$1,$E1360),AuxFolhas!$A:$E,5,FALSE),"")</f>
        <v/>
      </c>
      <c r="P1360" t="str">
        <f>IFERROR(VLOOKUP(CONCATENATE($C1360,$D1360,P$1,$E1360),AuxFolhas!$A:$E,5,FALSE),"")</f>
        <v/>
      </c>
      <c r="Q1360" t="str">
        <f>IFERROR(VLOOKUP(CONCATENATE($C1360,$D1360,Q$1,$E1360),AuxFolhas!$A:$E,5,FALSE),"")</f>
        <v/>
      </c>
      <c r="R1360" t="str">
        <f>IFERROR(VLOOKUP(CONCATENATE($C1360,$D1360,R$1,$E1360),AuxFolhas!$A:$E,5,FALSE),"")</f>
        <v/>
      </c>
      <c r="S1360" t="str">
        <f>IFERROR(VLOOKUP(CONCATENATE($C1360,$D1360,S$1,$E1360),AuxFolhas!$A:$E,5,FALSE),"")</f>
        <v/>
      </c>
      <c r="T1360">
        <f>IFERROR(VLOOKUP(CONCATENATE($C1360,$D1360,T$1,$E1360),AuxFolhas!$A:$E,5,FALSE),"")</f>
        <v>2230</v>
      </c>
      <c r="U1360">
        <f t="shared" si="90"/>
        <v>1</v>
      </c>
    </row>
    <row r="1361" spans="1:21" hidden="1">
      <c r="A1361" t="str">
        <f t="shared" si="87"/>
        <v>48.1-27</v>
      </c>
      <c r="B1361">
        <f t="shared" si="88"/>
        <v>27</v>
      </c>
      <c r="C1361">
        <v>48</v>
      </c>
      <c r="D1361" t="s">
        <v>1975</v>
      </c>
      <c r="E1361" t="s">
        <v>1114</v>
      </c>
      <c r="F1361" t="s">
        <v>1163</v>
      </c>
      <c r="H1361">
        <f t="shared" si="89"/>
        <v>26760</v>
      </c>
      <c r="I1361">
        <f>IFERROR(VLOOKUP(CONCATENATE($C1361,$D1361,I$1,$E1361),AuxFolhas!$A:$E,5,FALSE),"")</f>
        <v>2230</v>
      </c>
      <c r="J1361">
        <f>IFERROR(VLOOKUP(CONCATENATE($C1361,$D1361,J$1,$E1361),AuxFolhas!$A:$E,5,FALSE),"")</f>
        <v>2230</v>
      </c>
      <c r="K1361">
        <f>IFERROR(VLOOKUP(CONCATENATE($C1361,$D1361,K$1,$E1361),AuxFolhas!$A:$E,5,FALSE),"")</f>
        <v>2230</v>
      </c>
      <c r="L1361">
        <f>IFERROR(VLOOKUP(CONCATENATE($C1361,$D1361,L$1,$E1361),AuxFolhas!$A:$E,5,FALSE),"")</f>
        <v>2230</v>
      </c>
      <c r="M1361">
        <f>IFERROR(VLOOKUP(CONCATENATE($C1361,$D1361,M$1,$E1361),AuxFolhas!$A:$E,5,FALSE),"")</f>
        <v>2230</v>
      </c>
      <c r="N1361">
        <f>IFERROR(VLOOKUP(CONCATENATE($C1361,$D1361,N$1,$E1361),AuxFolhas!$A:$E,5,FALSE),"")</f>
        <v>2230</v>
      </c>
      <c r="O1361">
        <f>IFERROR(VLOOKUP(CONCATENATE($C1361,$D1361,O$1,$E1361),AuxFolhas!$A:$E,5,FALSE),"")</f>
        <v>2230</v>
      </c>
      <c r="P1361">
        <f>IFERROR(VLOOKUP(CONCATENATE($C1361,$D1361,P$1,$E1361),AuxFolhas!$A:$E,5,FALSE),"")</f>
        <v>2230</v>
      </c>
      <c r="Q1361">
        <f>IFERROR(VLOOKUP(CONCATENATE($C1361,$D1361,Q$1,$E1361),AuxFolhas!$A:$E,5,FALSE),"")</f>
        <v>2230</v>
      </c>
      <c r="R1361">
        <f>IFERROR(VLOOKUP(CONCATENATE($C1361,$D1361,R$1,$E1361),AuxFolhas!$A:$E,5,FALSE),"")</f>
        <v>2230</v>
      </c>
      <c r="S1361">
        <f>IFERROR(VLOOKUP(CONCATENATE($C1361,$D1361,S$1,$E1361),AuxFolhas!$A:$E,5,FALSE),"")</f>
        <v>2230</v>
      </c>
      <c r="T1361">
        <f>IFERROR(VLOOKUP(CONCATENATE($C1361,$D1361,T$1,$E1361),AuxFolhas!$A:$E,5,FALSE),"")</f>
        <v>2230</v>
      </c>
      <c r="U1361">
        <f t="shared" si="90"/>
        <v>1</v>
      </c>
    </row>
    <row r="1362" spans="1:21" hidden="1">
      <c r="A1362" t="str">
        <f t="shared" si="87"/>
        <v>48.1-28</v>
      </c>
      <c r="B1362">
        <f t="shared" si="88"/>
        <v>28</v>
      </c>
      <c r="C1362">
        <v>48</v>
      </c>
      <c r="D1362" t="s">
        <v>1971</v>
      </c>
      <c r="E1362" t="s">
        <v>1162</v>
      </c>
      <c r="F1362" t="s">
        <v>1163</v>
      </c>
      <c r="H1362">
        <f t="shared" si="89"/>
        <v>19680</v>
      </c>
      <c r="I1362">
        <f>IFERROR(VLOOKUP(CONCATENATE($C1362,$D1362,I$1,$E1362),AuxFolhas!$A:$E,5,FALSE),"")</f>
        <v>3280</v>
      </c>
      <c r="J1362">
        <f>IFERROR(VLOOKUP(CONCATENATE($C1362,$D1362,J$1,$E1362),AuxFolhas!$A:$E,5,FALSE),"")</f>
        <v>3280</v>
      </c>
      <c r="K1362">
        <f>IFERROR(VLOOKUP(CONCATENATE($C1362,$D1362,K$1,$E1362),AuxFolhas!$A:$E,5,FALSE),"")</f>
        <v>3280</v>
      </c>
      <c r="L1362">
        <f>IFERROR(VLOOKUP(CONCATENATE($C1362,$D1362,L$1,$E1362),AuxFolhas!$A:$E,5,FALSE),"")</f>
        <v>3280</v>
      </c>
      <c r="M1362">
        <f>IFERROR(VLOOKUP(CONCATENATE($C1362,$D1362,M$1,$E1362),AuxFolhas!$A:$E,5,FALSE),"")</f>
        <v>3280</v>
      </c>
      <c r="N1362" t="str">
        <f>IFERROR(VLOOKUP(CONCATENATE($C1362,$D1362,N$1,$E1362),AuxFolhas!$A:$E,5,FALSE),"")</f>
        <v/>
      </c>
      <c r="O1362" t="str">
        <f>IFERROR(VLOOKUP(CONCATENATE($C1362,$D1362,O$1,$E1362),AuxFolhas!$A:$E,5,FALSE),"")</f>
        <v/>
      </c>
      <c r="P1362" t="str">
        <f>IFERROR(VLOOKUP(CONCATENATE($C1362,$D1362,P$1,$E1362),AuxFolhas!$A:$E,5,FALSE),"")</f>
        <v/>
      </c>
      <c r="Q1362" t="str">
        <f>IFERROR(VLOOKUP(CONCATENATE($C1362,$D1362,Q$1,$E1362),AuxFolhas!$A:$E,5,FALSE),"")</f>
        <v/>
      </c>
      <c r="R1362" t="str">
        <f>IFERROR(VLOOKUP(CONCATENATE($C1362,$D1362,R$1,$E1362),AuxFolhas!$A:$E,5,FALSE),"")</f>
        <v/>
      </c>
      <c r="S1362" t="str">
        <f>IFERROR(VLOOKUP(CONCATENATE($C1362,$D1362,S$1,$E1362),AuxFolhas!$A:$E,5,FALSE),"")</f>
        <v/>
      </c>
      <c r="T1362">
        <f>IFERROR(VLOOKUP(CONCATENATE($C1362,$D1362,T$1,$E1362),AuxFolhas!$A:$E,5,FALSE),"")</f>
        <v>3280</v>
      </c>
      <c r="U1362">
        <f t="shared" si="90"/>
        <v>1</v>
      </c>
    </row>
    <row r="1363" spans="1:21" hidden="1">
      <c r="A1363" t="str">
        <f t="shared" si="87"/>
        <v>48.1-29</v>
      </c>
      <c r="B1363">
        <f t="shared" si="88"/>
        <v>29</v>
      </c>
      <c r="C1363">
        <v>48</v>
      </c>
      <c r="D1363" t="s">
        <v>1963</v>
      </c>
      <c r="E1363" t="s">
        <v>1162</v>
      </c>
      <c r="F1363" t="s">
        <v>1163</v>
      </c>
      <c r="H1363">
        <f t="shared" si="89"/>
        <v>39360</v>
      </c>
      <c r="I1363">
        <f>IFERROR(VLOOKUP(CONCATENATE($C1363,$D1363,I$1,$E1363),AuxFolhas!$A:$E,5,FALSE),"")</f>
        <v>3280</v>
      </c>
      <c r="J1363">
        <f>IFERROR(VLOOKUP(CONCATENATE($C1363,$D1363,J$1,$E1363),AuxFolhas!$A:$E,5,FALSE),"")</f>
        <v>3280</v>
      </c>
      <c r="K1363">
        <f>IFERROR(VLOOKUP(CONCATENATE($C1363,$D1363,K$1,$E1363),AuxFolhas!$A:$E,5,FALSE),"")</f>
        <v>3280</v>
      </c>
      <c r="L1363">
        <f>IFERROR(VLOOKUP(CONCATENATE($C1363,$D1363,L$1,$E1363),AuxFolhas!$A:$E,5,FALSE),"")</f>
        <v>3280</v>
      </c>
      <c r="M1363">
        <f>IFERROR(VLOOKUP(CONCATENATE($C1363,$D1363,M$1,$E1363),AuxFolhas!$A:$E,5,FALSE),"")</f>
        <v>3280</v>
      </c>
      <c r="N1363">
        <f>IFERROR(VLOOKUP(CONCATENATE($C1363,$D1363,N$1,$E1363),AuxFolhas!$A:$E,5,FALSE),"")</f>
        <v>3280</v>
      </c>
      <c r="O1363">
        <f>IFERROR(VLOOKUP(CONCATENATE($C1363,$D1363,O$1,$E1363),AuxFolhas!$A:$E,5,FALSE),"")</f>
        <v>3280</v>
      </c>
      <c r="P1363">
        <f>IFERROR(VLOOKUP(CONCATENATE($C1363,$D1363,P$1,$E1363),AuxFolhas!$A:$E,5,FALSE),"")</f>
        <v>3280</v>
      </c>
      <c r="Q1363">
        <f>IFERROR(VLOOKUP(CONCATENATE($C1363,$D1363,Q$1,$E1363),AuxFolhas!$A:$E,5,FALSE),"")</f>
        <v>3280</v>
      </c>
      <c r="R1363">
        <f>IFERROR(VLOOKUP(CONCATENATE($C1363,$D1363,R$1,$E1363),AuxFolhas!$A:$E,5,FALSE),"")</f>
        <v>3280</v>
      </c>
      <c r="S1363">
        <f>IFERROR(VLOOKUP(CONCATENATE($C1363,$D1363,S$1,$E1363),AuxFolhas!$A:$E,5,FALSE),"")</f>
        <v>3280</v>
      </c>
      <c r="T1363">
        <f>IFERROR(VLOOKUP(CONCATENATE($C1363,$D1363,T$1,$E1363),AuxFolhas!$A:$E,5,FALSE),"")</f>
        <v>3280</v>
      </c>
      <c r="U1363">
        <f t="shared" si="90"/>
        <v>1</v>
      </c>
    </row>
    <row r="1364" spans="1:21" hidden="1">
      <c r="A1364" t="str">
        <f t="shared" si="87"/>
        <v>48.1-30</v>
      </c>
      <c r="B1364">
        <f t="shared" si="88"/>
        <v>30</v>
      </c>
      <c r="C1364">
        <v>48</v>
      </c>
      <c r="D1364" t="s">
        <v>1972</v>
      </c>
      <c r="E1364" t="s">
        <v>1162</v>
      </c>
      <c r="F1364" t="s">
        <v>1163</v>
      </c>
      <c r="H1364">
        <f t="shared" si="89"/>
        <v>29520</v>
      </c>
      <c r="I1364" t="str">
        <f>IFERROR(VLOOKUP(CONCATENATE($C1364,$D1364,I$1,$E1364),AuxFolhas!$A:$E,5,FALSE),"")</f>
        <v/>
      </c>
      <c r="J1364" t="str">
        <f>IFERROR(VLOOKUP(CONCATENATE($C1364,$D1364,J$1,$E1364),AuxFolhas!$A:$E,5,FALSE),"")</f>
        <v/>
      </c>
      <c r="K1364" t="str">
        <f>IFERROR(VLOOKUP(CONCATENATE($C1364,$D1364,K$1,$E1364),AuxFolhas!$A:$E,5,FALSE),"")</f>
        <v/>
      </c>
      <c r="L1364">
        <f>IFERROR(VLOOKUP(CONCATENATE($C1364,$D1364,L$1,$E1364),AuxFolhas!$A:$E,5,FALSE),"")</f>
        <v>3280</v>
      </c>
      <c r="M1364">
        <f>IFERROR(VLOOKUP(CONCATENATE($C1364,$D1364,M$1,$E1364),AuxFolhas!$A:$E,5,FALSE),"")</f>
        <v>3280</v>
      </c>
      <c r="N1364">
        <f>IFERROR(VLOOKUP(CONCATENATE($C1364,$D1364,N$1,$E1364),AuxFolhas!$A:$E,5,FALSE),"")</f>
        <v>3280</v>
      </c>
      <c r="O1364">
        <f>IFERROR(VLOOKUP(CONCATENATE($C1364,$D1364,O$1,$E1364),AuxFolhas!$A:$E,5,FALSE),"")</f>
        <v>3280</v>
      </c>
      <c r="P1364">
        <f>IFERROR(VLOOKUP(CONCATENATE($C1364,$D1364,P$1,$E1364),AuxFolhas!$A:$E,5,FALSE),"")</f>
        <v>3280</v>
      </c>
      <c r="Q1364">
        <f>IFERROR(VLOOKUP(CONCATENATE($C1364,$D1364,Q$1,$E1364),AuxFolhas!$A:$E,5,FALSE),"")</f>
        <v>3280</v>
      </c>
      <c r="R1364">
        <f>IFERROR(VLOOKUP(CONCATENATE($C1364,$D1364,R$1,$E1364),AuxFolhas!$A:$E,5,FALSE),"")</f>
        <v>3280</v>
      </c>
      <c r="S1364">
        <f>IFERROR(VLOOKUP(CONCATENATE($C1364,$D1364,S$1,$E1364),AuxFolhas!$A:$E,5,FALSE),"")</f>
        <v>3280</v>
      </c>
      <c r="T1364">
        <f>IFERROR(VLOOKUP(CONCATENATE($C1364,$D1364,T$1,$E1364),AuxFolhas!$A:$E,5,FALSE),"")</f>
        <v>3280</v>
      </c>
      <c r="U1364">
        <f t="shared" si="90"/>
        <v>1</v>
      </c>
    </row>
    <row r="1365" spans="1:21" hidden="1">
      <c r="A1365" t="str">
        <f t="shared" si="87"/>
        <v>48.1-31</v>
      </c>
      <c r="B1365">
        <f t="shared" si="88"/>
        <v>31</v>
      </c>
      <c r="C1365">
        <v>48</v>
      </c>
      <c r="D1365" t="s">
        <v>3774</v>
      </c>
      <c r="E1365" t="s">
        <v>1162</v>
      </c>
      <c r="F1365" t="s">
        <v>1163</v>
      </c>
      <c r="H1365">
        <f t="shared" si="89"/>
        <v>3280</v>
      </c>
      <c r="I1365" t="str">
        <f>IFERROR(VLOOKUP(CONCATENATE($C1365,$D1365,I$1,$E1365),AuxFolhas!$A:$E,5,FALSE),"")</f>
        <v/>
      </c>
      <c r="J1365" t="str">
        <f>IFERROR(VLOOKUP(CONCATENATE($C1365,$D1365,J$1,$E1365),AuxFolhas!$A:$E,5,FALSE),"")</f>
        <v/>
      </c>
      <c r="K1365" t="str">
        <f>IFERROR(VLOOKUP(CONCATENATE($C1365,$D1365,K$1,$E1365),AuxFolhas!$A:$E,5,FALSE),"")</f>
        <v/>
      </c>
      <c r="L1365" t="str">
        <f>IFERROR(VLOOKUP(CONCATENATE($C1365,$D1365,L$1,$E1365),AuxFolhas!$A:$E,5,FALSE),"")</f>
        <v/>
      </c>
      <c r="M1365" t="str">
        <f>IFERROR(VLOOKUP(CONCATENATE($C1365,$D1365,M$1,$E1365),AuxFolhas!$A:$E,5,FALSE),"")</f>
        <v/>
      </c>
      <c r="N1365" t="str">
        <f>IFERROR(VLOOKUP(CONCATENATE($C1365,$D1365,N$1,$E1365),AuxFolhas!$A:$E,5,FALSE),"")</f>
        <v/>
      </c>
      <c r="O1365" t="str">
        <f>IFERROR(VLOOKUP(CONCATENATE($C1365,$D1365,O$1,$E1365),AuxFolhas!$A:$E,5,FALSE),"")</f>
        <v/>
      </c>
      <c r="P1365" t="str">
        <f>IFERROR(VLOOKUP(CONCATENATE($C1365,$D1365,P$1,$E1365),AuxFolhas!$A:$E,5,FALSE),"")</f>
        <v/>
      </c>
      <c r="Q1365" t="str">
        <f>IFERROR(VLOOKUP(CONCATENATE($C1365,$D1365,Q$1,$E1365),AuxFolhas!$A:$E,5,FALSE),"")</f>
        <v/>
      </c>
      <c r="R1365" t="str">
        <f>IFERROR(VLOOKUP(CONCATENATE($C1365,$D1365,R$1,$E1365),AuxFolhas!$A:$E,5,FALSE),"")</f>
        <v/>
      </c>
      <c r="S1365" t="str">
        <f>IFERROR(VLOOKUP(CONCATENATE($C1365,$D1365,S$1,$E1365),AuxFolhas!$A:$E,5,FALSE),"")</f>
        <v/>
      </c>
      <c r="T1365">
        <f>IFERROR(VLOOKUP(CONCATENATE($C1365,$D1365,T$1,$E1365),AuxFolhas!$A:$E,5,FALSE),"")</f>
        <v>3280</v>
      </c>
      <c r="U1365">
        <f t="shared" si="90"/>
        <v>1</v>
      </c>
    </row>
    <row r="1366" spans="1:21" hidden="1">
      <c r="A1366" t="str">
        <f t="shared" si="87"/>
        <v>48.1-32</v>
      </c>
      <c r="B1366">
        <f t="shared" si="88"/>
        <v>32</v>
      </c>
      <c r="C1366">
        <v>48</v>
      </c>
      <c r="D1366" t="s">
        <v>1976</v>
      </c>
      <c r="E1366" t="s">
        <v>1165</v>
      </c>
      <c r="F1366" t="s">
        <v>1163</v>
      </c>
      <c r="H1366">
        <f t="shared" si="89"/>
        <v>42770</v>
      </c>
      <c r="I1366">
        <f>IFERROR(VLOOKUP(CONCATENATE($C1366,$D1366,I$1,$E1366),AuxFolhas!$A:$E,5,FALSE),"")</f>
        <v>6110</v>
      </c>
      <c r="J1366">
        <f>IFERROR(VLOOKUP(CONCATENATE($C1366,$D1366,J$1,$E1366),AuxFolhas!$A:$E,5,FALSE),"")</f>
        <v>6110</v>
      </c>
      <c r="K1366">
        <f>IFERROR(VLOOKUP(CONCATENATE($C1366,$D1366,K$1,$E1366),AuxFolhas!$A:$E,5,FALSE),"")</f>
        <v>6110</v>
      </c>
      <c r="L1366">
        <f>IFERROR(VLOOKUP(CONCATENATE($C1366,$D1366,L$1,$E1366),AuxFolhas!$A:$E,5,FALSE),"")</f>
        <v>6110</v>
      </c>
      <c r="M1366">
        <f>IFERROR(VLOOKUP(CONCATENATE($C1366,$D1366,M$1,$E1366),AuxFolhas!$A:$E,5,FALSE),"")</f>
        <v>6110</v>
      </c>
      <c r="N1366">
        <f>IFERROR(VLOOKUP(CONCATENATE($C1366,$D1366,N$1,$E1366),AuxFolhas!$A:$E,5,FALSE),"")</f>
        <v>6110</v>
      </c>
      <c r="O1366">
        <f>IFERROR(VLOOKUP(CONCATENATE($C1366,$D1366,O$1,$E1366),AuxFolhas!$A:$E,5,FALSE),"")</f>
        <v>6110</v>
      </c>
      <c r="P1366" t="str">
        <f>IFERROR(VLOOKUP(CONCATENATE($C1366,$D1366,P$1,$E1366),AuxFolhas!$A:$E,5,FALSE),"")</f>
        <v/>
      </c>
      <c r="Q1366" t="str">
        <f>IFERROR(VLOOKUP(CONCATENATE($C1366,$D1366,Q$1,$E1366),AuxFolhas!$A:$E,5,FALSE),"")</f>
        <v/>
      </c>
      <c r="R1366" t="str">
        <f>IFERROR(VLOOKUP(CONCATENATE($C1366,$D1366,R$1,$E1366),AuxFolhas!$A:$E,5,FALSE),"")</f>
        <v/>
      </c>
      <c r="S1366" t="str">
        <f>IFERROR(VLOOKUP(CONCATENATE($C1366,$D1366,S$1,$E1366),AuxFolhas!$A:$E,5,FALSE),"")</f>
        <v/>
      </c>
      <c r="T1366" t="str">
        <f>IFERROR(VLOOKUP(CONCATENATE($C1366,$D1366,T$1,$E1366),AuxFolhas!$A:$E,5,FALSE),"")</f>
        <v/>
      </c>
      <c r="U1366">
        <f t="shared" si="90"/>
        <v>1</v>
      </c>
    </row>
    <row r="1367" spans="1:21" hidden="1">
      <c r="A1367" t="str">
        <f t="shared" si="87"/>
        <v>48.1-33</v>
      </c>
      <c r="B1367">
        <f t="shared" si="88"/>
        <v>33</v>
      </c>
      <c r="C1367">
        <v>48</v>
      </c>
      <c r="D1367" t="s">
        <v>1961</v>
      </c>
      <c r="E1367" t="s">
        <v>1117</v>
      </c>
      <c r="F1367" t="s">
        <v>1159</v>
      </c>
      <c r="H1367">
        <f t="shared" si="89"/>
        <v>9840</v>
      </c>
      <c r="I1367">
        <f>IFERROR(VLOOKUP(CONCATENATE($C1367,$D1367,I$1,$E1367),AuxFolhas!$A:$E,5,FALSE),"")</f>
        <v>820</v>
      </c>
      <c r="J1367">
        <f>IFERROR(VLOOKUP(CONCATENATE($C1367,$D1367,J$1,$E1367),AuxFolhas!$A:$E,5,FALSE),"")</f>
        <v>820</v>
      </c>
      <c r="K1367">
        <f>IFERROR(VLOOKUP(CONCATENATE($C1367,$D1367,K$1,$E1367),AuxFolhas!$A:$E,5,FALSE),"")</f>
        <v>820</v>
      </c>
      <c r="L1367">
        <f>IFERROR(VLOOKUP(CONCATENATE($C1367,$D1367,L$1,$E1367),AuxFolhas!$A:$E,5,FALSE),"")</f>
        <v>820</v>
      </c>
      <c r="M1367">
        <f>IFERROR(VLOOKUP(CONCATENATE($C1367,$D1367,M$1,$E1367),AuxFolhas!$A:$E,5,FALSE),"")</f>
        <v>820</v>
      </c>
      <c r="N1367">
        <f>IFERROR(VLOOKUP(CONCATENATE($C1367,$D1367,N$1,$E1367),AuxFolhas!$A:$E,5,FALSE),"")</f>
        <v>820</v>
      </c>
      <c r="O1367">
        <f>IFERROR(VLOOKUP(CONCATENATE($C1367,$D1367,O$1,$E1367),AuxFolhas!$A:$E,5,FALSE),"")</f>
        <v>820</v>
      </c>
      <c r="P1367">
        <f>IFERROR(VLOOKUP(CONCATENATE($C1367,$D1367,P$1,$E1367),AuxFolhas!$A:$E,5,FALSE),"")</f>
        <v>820</v>
      </c>
      <c r="Q1367">
        <f>IFERROR(VLOOKUP(CONCATENATE($C1367,$D1367,Q$1,$E1367),AuxFolhas!$A:$E,5,FALSE),"")</f>
        <v>820</v>
      </c>
      <c r="R1367">
        <f>IFERROR(VLOOKUP(CONCATENATE($C1367,$D1367,R$1,$E1367),AuxFolhas!$A:$E,5,FALSE),"")</f>
        <v>820</v>
      </c>
      <c r="S1367">
        <f>IFERROR(VLOOKUP(CONCATENATE($C1367,$D1367,S$1,$E1367),AuxFolhas!$A:$E,5,FALSE),"")</f>
        <v>820</v>
      </c>
      <c r="T1367">
        <f>IFERROR(VLOOKUP(CONCATENATE($C1367,$D1367,T$1,$E1367),AuxFolhas!$A:$E,5,FALSE),"")</f>
        <v>820</v>
      </c>
      <c r="U1367">
        <f t="shared" si="90"/>
        <v>1</v>
      </c>
    </row>
    <row r="1368" spans="1:21" hidden="1">
      <c r="A1368" t="str">
        <f t="shared" ref="A1368:A1431" si="91">CONCATENATE(C1368,".1-",B1368)</f>
        <v>48.1-34</v>
      </c>
      <c r="B1368">
        <f t="shared" ref="B1368:B1431" si="92">IF(C1368&lt;&gt;C1367,1,B1367+1)</f>
        <v>34</v>
      </c>
      <c r="C1368">
        <v>48</v>
      </c>
      <c r="D1368" t="s">
        <v>1977</v>
      </c>
      <c r="E1368" t="s">
        <v>1115</v>
      </c>
      <c r="F1368" t="s">
        <v>1159</v>
      </c>
      <c r="H1368">
        <f t="shared" si="89"/>
        <v>93000</v>
      </c>
      <c r="I1368">
        <f>IFERROR(VLOOKUP(CONCATENATE($C1368,$D1368,I$1,$E1368),AuxFolhas!$A:$E,5,FALSE),"")</f>
        <v>7750</v>
      </c>
      <c r="J1368">
        <f>IFERROR(VLOOKUP(CONCATENATE($C1368,$D1368,J$1,$E1368),AuxFolhas!$A:$E,5,FALSE),"")</f>
        <v>7750</v>
      </c>
      <c r="K1368">
        <f>IFERROR(VLOOKUP(CONCATENATE($C1368,$D1368,K$1,$E1368),AuxFolhas!$A:$E,5,FALSE),"")</f>
        <v>7750</v>
      </c>
      <c r="L1368">
        <f>IFERROR(VLOOKUP(CONCATENATE($C1368,$D1368,L$1,$E1368),AuxFolhas!$A:$E,5,FALSE),"")</f>
        <v>7750</v>
      </c>
      <c r="M1368">
        <f>IFERROR(VLOOKUP(CONCATENATE($C1368,$D1368,M$1,$E1368),AuxFolhas!$A:$E,5,FALSE),"")</f>
        <v>7750</v>
      </c>
      <c r="N1368">
        <f>IFERROR(VLOOKUP(CONCATENATE($C1368,$D1368,N$1,$E1368),AuxFolhas!$A:$E,5,FALSE),"")</f>
        <v>7750</v>
      </c>
      <c r="O1368">
        <f>IFERROR(VLOOKUP(CONCATENATE($C1368,$D1368,O$1,$E1368),AuxFolhas!$A:$E,5,FALSE),"")</f>
        <v>7750</v>
      </c>
      <c r="P1368">
        <f>IFERROR(VLOOKUP(CONCATENATE($C1368,$D1368,P$1,$E1368),AuxFolhas!$A:$E,5,FALSE),"")</f>
        <v>7750</v>
      </c>
      <c r="Q1368">
        <f>IFERROR(VLOOKUP(CONCATENATE($C1368,$D1368,Q$1,$E1368),AuxFolhas!$A:$E,5,FALSE),"")</f>
        <v>7750</v>
      </c>
      <c r="R1368">
        <f>IFERROR(VLOOKUP(CONCATENATE($C1368,$D1368,R$1,$E1368),AuxFolhas!$A:$E,5,FALSE),"")</f>
        <v>7750</v>
      </c>
      <c r="S1368">
        <f>IFERROR(VLOOKUP(CONCATENATE($C1368,$D1368,S$1,$E1368),AuxFolhas!$A:$E,5,FALSE),"")</f>
        <v>7750</v>
      </c>
      <c r="T1368">
        <f>IFERROR(VLOOKUP(CONCATENATE($C1368,$D1368,T$1,$E1368),AuxFolhas!$A:$E,5,FALSE),"")</f>
        <v>7750</v>
      </c>
      <c r="U1368">
        <f t="shared" si="90"/>
        <v>1</v>
      </c>
    </row>
    <row r="1369" spans="1:21">
      <c r="A1369" t="str">
        <f t="shared" si="91"/>
        <v>48.1-35</v>
      </c>
      <c r="B1369">
        <f t="shared" si="92"/>
        <v>35</v>
      </c>
      <c r="C1369">
        <v>48</v>
      </c>
      <c r="D1369" t="s">
        <v>1962</v>
      </c>
      <c r="E1369" t="s">
        <v>1113</v>
      </c>
      <c r="F1369" t="s">
        <v>1159</v>
      </c>
      <c r="H1369">
        <f t="shared" si="89"/>
        <v>33600</v>
      </c>
      <c r="I1369">
        <f>IFERROR(VLOOKUP(CONCATENATE($C1369,$D1369,I$1,$E1369),AuxFolhas!$A:$E,5,FALSE),"")</f>
        <v>2800</v>
      </c>
      <c r="J1369">
        <f>IFERROR(VLOOKUP(CONCATENATE($C1369,$D1369,J$1,$E1369),AuxFolhas!$A:$E,5,FALSE),"")</f>
        <v>2800</v>
      </c>
      <c r="K1369">
        <f>IFERROR(VLOOKUP(CONCATENATE($C1369,$D1369,K$1,$E1369),AuxFolhas!$A:$E,5,FALSE),"")</f>
        <v>2800</v>
      </c>
      <c r="L1369">
        <f>IFERROR(VLOOKUP(CONCATENATE($C1369,$D1369,L$1,$E1369),AuxFolhas!$A:$E,5,FALSE),"")</f>
        <v>2800</v>
      </c>
      <c r="M1369">
        <f>IFERROR(VLOOKUP(CONCATENATE($C1369,$D1369,M$1,$E1369),AuxFolhas!$A:$E,5,FALSE),"")</f>
        <v>2800</v>
      </c>
      <c r="N1369">
        <f>IFERROR(VLOOKUP(CONCATENATE($C1369,$D1369,N$1,$E1369),AuxFolhas!$A:$E,5,FALSE),"")</f>
        <v>2800</v>
      </c>
      <c r="O1369">
        <f>IFERROR(VLOOKUP(CONCATENATE($C1369,$D1369,O$1,$E1369),AuxFolhas!$A:$E,5,FALSE),"")</f>
        <v>2800</v>
      </c>
      <c r="P1369">
        <f>IFERROR(VLOOKUP(CONCATENATE($C1369,$D1369,P$1,$E1369),AuxFolhas!$A:$E,5,FALSE),"")</f>
        <v>2800</v>
      </c>
      <c r="Q1369">
        <f>IFERROR(VLOOKUP(CONCATENATE($C1369,$D1369,Q$1,$E1369),AuxFolhas!$A:$E,5,FALSE),"")</f>
        <v>2800</v>
      </c>
      <c r="R1369">
        <f>IFERROR(VLOOKUP(CONCATENATE($C1369,$D1369,R$1,$E1369),AuxFolhas!$A:$E,5,FALSE),"")</f>
        <v>2800</v>
      </c>
      <c r="S1369">
        <f>IFERROR(VLOOKUP(CONCATENATE($C1369,$D1369,S$1,$E1369),AuxFolhas!$A:$E,5,FALSE),"")</f>
        <v>2800</v>
      </c>
      <c r="T1369">
        <f>IFERROR(VLOOKUP(CONCATENATE($C1369,$D1369,T$1,$E1369),AuxFolhas!$A:$E,5,FALSE),"")</f>
        <v>2800</v>
      </c>
      <c r="U1369">
        <f t="shared" si="90"/>
        <v>1</v>
      </c>
    </row>
    <row r="1370" spans="1:21" hidden="1">
      <c r="A1370" t="str">
        <f t="shared" si="91"/>
        <v>49.1-1</v>
      </c>
      <c r="B1370">
        <f t="shared" si="92"/>
        <v>1</v>
      </c>
      <c r="C1370">
        <v>49</v>
      </c>
      <c r="D1370" t="s">
        <v>2576</v>
      </c>
      <c r="E1370" t="s">
        <v>1112</v>
      </c>
      <c r="F1370" t="s">
        <v>1163</v>
      </c>
      <c r="H1370">
        <f t="shared" si="89"/>
        <v>4800</v>
      </c>
      <c r="I1370" t="str">
        <f>IFERROR(VLOOKUP(CONCATENATE($C1370,$D1370,I$1,$E1370),AuxFolhas!$A:$E,5,FALSE),"")</f>
        <v/>
      </c>
      <c r="J1370" t="str">
        <f>IFERROR(VLOOKUP(CONCATENATE($C1370,$D1370,J$1,$E1370),AuxFolhas!$A:$E,5,FALSE),"")</f>
        <v/>
      </c>
      <c r="K1370" t="str">
        <f>IFERROR(VLOOKUP(CONCATENATE($C1370,$D1370,K$1,$E1370),AuxFolhas!$A:$E,5,FALSE),"")</f>
        <v/>
      </c>
      <c r="L1370" t="str">
        <f>IFERROR(VLOOKUP(CONCATENATE($C1370,$D1370,L$1,$E1370),AuxFolhas!$A:$E,5,FALSE),"")</f>
        <v/>
      </c>
      <c r="M1370">
        <f>IFERROR(VLOOKUP(CONCATENATE($C1370,$D1370,M$1,$E1370),AuxFolhas!$A:$E,5,FALSE),"")</f>
        <v>600</v>
      </c>
      <c r="N1370">
        <f>IFERROR(VLOOKUP(CONCATENATE($C1370,$D1370,N$1,$E1370),AuxFolhas!$A:$E,5,FALSE),"")</f>
        <v>600</v>
      </c>
      <c r="O1370">
        <f>IFERROR(VLOOKUP(CONCATENATE($C1370,$D1370,O$1,$E1370),AuxFolhas!$A:$E,5,FALSE),"")</f>
        <v>600</v>
      </c>
      <c r="P1370">
        <f>IFERROR(VLOOKUP(CONCATENATE($C1370,$D1370,P$1,$E1370),AuxFolhas!$A:$E,5,FALSE),"")</f>
        <v>600</v>
      </c>
      <c r="Q1370">
        <f>IFERROR(VLOOKUP(CONCATENATE($C1370,$D1370,Q$1,$E1370),AuxFolhas!$A:$E,5,FALSE),"")</f>
        <v>600</v>
      </c>
      <c r="R1370">
        <f>IFERROR(VLOOKUP(CONCATENATE($C1370,$D1370,R$1,$E1370),AuxFolhas!$A:$E,5,FALSE),"")</f>
        <v>600</v>
      </c>
      <c r="S1370">
        <f>IFERROR(VLOOKUP(CONCATENATE($C1370,$D1370,S$1,$E1370),AuxFolhas!$A:$E,5,FALSE),"")</f>
        <v>600</v>
      </c>
      <c r="T1370">
        <f>IFERROR(VLOOKUP(CONCATENATE($C1370,$D1370,T$1,$E1370),AuxFolhas!$A:$E,5,FALSE),"")</f>
        <v>600</v>
      </c>
      <c r="U1370">
        <f t="shared" si="90"/>
        <v>1</v>
      </c>
    </row>
    <row r="1371" spans="1:21" hidden="1">
      <c r="A1371" t="str">
        <f t="shared" si="91"/>
        <v>49.1-2</v>
      </c>
      <c r="B1371">
        <f t="shared" si="92"/>
        <v>2</v>
      </c>
      <c r="C1371">
        <v>49</v>
      </c>
      <c r="D1371" t="s">
        <v>1982</v>
      </c>
      <c r="E1371" t="s">
        <v>1112</v>
      </c>
      <c r="F1371" t="s">
        <v>1163</v>
      </c>
      <c r="H1371">
        <f t="shared" si="89"/>
        <v>3000</v>
      </c>
      <c r="I1371">
        <f>IFERROR(VLOOKUP(CONCATENATE($C1371,$D1371,I$1,$E1371),AuxFolhas!$A:$E,5,FALSE),"")</f>
        <v>600</v>
      </c>
      <c r="J1371">
        <f>IFERROR(VLOOKUP(CONCATENATE($C1371,$D1371,J$1,$E1371),AuxFolhas!$A:$E,5,FALSE),"")</f>
        <v>600</v>
      </c>
      <c r="K1371">
        <f>IFERROR(VLOOKUP(CONCATENATE($C1371,$D1371,K$1,$E1371),AuxFolhas!$A:$E,5,FALSE),"")</f>
        <v>600</v>
      </c>
      <c r="L1371">
        <f>IFERROR(VLOOKUP(CONCATENATE($C1371,$D1371,L$1,$E1371),AuxFolhas!$A:$E,5,FALSE),"")</f>
        <v>600</v>
      </c>
      <c r="M1371">
        <f>IFERROR(VLOOKUP(CONCATENATE($C1371,$D1371,M$1,$E1371),AuxFolhas!$A:$E,5,FALSE),"")</f>
        <v>600</v>
      </c>
      <c r="N1371" t="str">
        <f>IFERROR(VLOOKUP(CONCATENATE($C1371,$D1371,N$1,$E1371),AuxFolhas!$A:$E,5,FALSE),"")</f>
        <v/>
      </c>
      <c r="O1371" t="str">
        <f>IFERROR(VLOOKUP(CONCATENATE($C1371,$D1371,O$1,$E1371),AuxFolhas!$A:$E,5,FALSE),"")</f>
        <v/>
      </c>
      <c r="P1371" t="str">
        <f>IFERROR(VLOOKUP(CONCATENATE($C1371,$D1371,P$1,$E1371),AuxFolhas!$A:$E,5,FALSE),"")</f>
        <v/>
      </c>
      <c r="Q1371" t="str">
        <f>IFERROR(VLOOKUP(CONCATENATE($C1371,$D1371,Q$1,$E1371),AuxFolhas!$A:$E,5,FALSE),"")</f>
        <v/>
      </c>
      <c r="R1371" t="str">
        <f>IFERROR(VLOOKUP(CONCATENATE($C1371,$D1371,R$1,$E1371),AuxFolhas!$A:$E,5,FALSE),"")</f>
        <v/>
      </c>
      <c r="S1371" t="str">
        <f>IFERROR(VLOOKUP(CONCATENATE($C1371,$D1371,S$1,$E1371),AuxFolhas!$A:$E,5,FALSE),"")</f>
        <v/>
      </c>
      <c r="T1371" t="str">
        <f>IFERROR(VLOOKUP(CONCATENATE($C1371,$D1371,T$1,$E1371),AuxFolhas!$A:$E,5,FALSE),"")</f>
        <v/>
      </c>
      <c r="U1371">
        <f t="shared" si="90"/>
        <v>1</v>
      </c>
    </row>
    <row r="1372" spans="1:21" hidden="1">
      <c r="A1372" t="str">
        <f t="shared" si="91"/>
        <v>49.1-3</v>
      </c>
      <c r="B1372">
        <f t="shared" si="92"/>
        <v>3</v>
      </c>
      <c r="C1372">
        <v>49</v>
      </c>
      <c r="D1372" t="s">
        <v>2227</v>
      </c>
      <c r="E1372" t="s">
        <v>1112</v>
      </c>
      <c r="F1372" t="s">
        <v>1163</v>
      </c>
      <c r="H1372">
        <f t="shared" si="89"/>
        <v>7200</v>
      </c>
      <c r="I1372">
        <f>IFERROR(VLOOKUP(CONCATENATE($C1372,$D1372,I$1,$E1372),AuxFolhas!$A:$E,5,FALSE),"")</f>
        <v>600</v>
      </c>
      <c r="J1372">
        <f>IFERROR(VLOOKUP(CONCATENATE($C1372,$D1372,J$1,$E1372),AuxFolhas!$A:$E,5,FALSE),"")</f>
        <v>600</v>
      </c>
      <c r="K1372">
        <f>IFERROR(VLOOKUP(CONCATENATE($C1372,$D1372,K$1,$E1372),AuxFolhas!$A:$E,5,FALSE),"")</f>
        <v>600</v>
      </c>
      <c r="L1372">
        <f>IFERROR(VLOOKUP(CONCATENATE($C1372,$D1372,L$1,$E1372),AuxFolhas!$A:$E,5,FALSE),"")</f>
        <v>600</v>
      </c>
      <c r="M1372">
        <f>IFERROR(VLOOKUP(CONCATENATE($C1372,$D1372,M$1,$E1372),AuxFolhas!$A:$E,5,FALSE),"")</f>
        <v>600</v>
      </c>
      <c r="N1372">
        <f>IFERROR(VLOOKUP(CONCATENATE($C1372,$D1372,N$1,$E1372),AuxFolhas!$A:$E,5,FALSE),"")</f>
        <v>600</v>
      </c>
      <c r="O1372">
        <f>IFERROR(VLOOKUP(CONCATENATE($C1372,$D1372,O$1,$E1372),AuxFolhas!$A:$E,5,FALSE),"")</f>
        <v>600</v>
      </c>
      <c r="P1372">
        <f>IFERROR(VLOOKUP(CONCATENATE($C1372,$D1372,P$1,$E1372),AuxFolhas!$A:$E,5,FALSE),"")</f>
        <v>600</v>
      </c>
      <c r="Q1372">
        <f>IFERROR(VLOOKUP(CONCATENATE($C1372,$D1372,Q$1,$E1372),AuxFolhas!$A:$E,5,FALSE),"")</f>
        <v>600</v>
      </c>
      <c r="R1372">
        <f>IFERROR(VLOOKUP(CONCATENATE($C1372,$D1372,R$1,$E1372),AuxFolhas!$A:$E,5,FALSE),"")</f>
        <v>600</v>
      </c>
      <c r="S1372">
        <f>IFERROR(VLOOKUP(CONCATENATE($C1372,$D1372,S$1,$E1372),AuxFolhas!$A:$E,5,FALSE),"")</f>
        <v>600</v>
      </c>
      <c r="T1372">
        <f>IFERROR(VLOOKUP(CONCATENATE($C1372,$D1372,T$1,$E1372),AuxFolhas!$A:$E,5,FALSE),"")</f>
        <v>600</v>
      </c>
      <c r="U1372">
        <f t="shared" si="90"/>
        <v>1</v>
      </c>
    </row>
    <row r="1373" spans="1:21" hidden="1">
      <c r="A1373" t="str">
        <f t="shared" si="91"/>
        <v>49.1-4</v>
      </c>
      <c r="B1373">
        <f t="shared" si="92"/>
        <v>4</v>
      </c>
      <c r="C1373">
        <v>49</v>
      </c>
      <c r="D1373" t="s">
        <v>1983</v>
      </c>
      <c r="E1373" t="s">
        <v>1112</v>
      </c>
      <c r="F1373" t="s">
        <v>1163</v>
      </c>
      <c r="H1373">
        <f t="shared" si="89"/>
        <v>7200</v>
      </c>
      <c r="I1373">
        <f>IFERROR(VLOOKUP(CONCATENATE($C1373,$D1373,I$1,$E1373),AuxFolhas!$A:$E,5,FALSE),"")</f>
        <v>600</v>
      </c>
      <c r="J1373">
        <f>IFERROR(VLOOKUP(CONCATENATE($C1373,$D1373,J$1,$E1373),AuxFolhas!$A:$E,5,FALSE),"")</f>
        <v>600</v>
      </c>
      <c r="K1373">
        <f>IFERROR(VLOOKUP(CONCATENATE($C1373,$D1373,K$1,$E1373),AuxFolhas!$A:$E,5,FALSE),"")</f>
        <v>600</v>
      </c>
      <c r="L1373">
        <f>IFERROR(VLOOKUP(CONCATENATE($C1373,$D1373,L$1,$E1373),AuxFolhas!$A:$E,5,FALSE),"")</f>
        <v>600</v>
      </c>
      <c r="M1373">
        <f>IFERROR(VLOOKUP(CONCATENATE($C1373,$D1373,M$1,$E1373),AuxFolhas!$A:$E,5,FALSE),"")</f>
        <v>600</v>
      </c>
      <c r="N1373">
        <f>IFERROR(VLOOKUP(CONCATENATE($C1373,$D1373,N$1,$E1373),AuxFolhas!$A:$E,5,FALSE),"")</f>
        <v>600</v>
      </c>
      <c r="O1373">
        <f>IFERROR(VLOOKUP(CONCATENATE($C1373,$D1373,O$1,$E1373),AuxFolhas!$A:$E,5,FALSE),"")</f>
        <v>600</v>
      </c>
      <c r="P1373">
        <f>IFERROR(VLOOKUP(CONCATENATE($C1373,$D1373,P$1,$E1373),AuxFolhas!$A:$E,5,FALSE),"")</f>
        <v>600</v>
      </c>
      <c r="Q1373">
        <f>IFERROR(VLOOKUP(CONCATENATE($C1373,$D1373,Q$1,$E1373),AuxFolhas!$A:$E,5,FALSE),"")</f>
        <v>600</v>
      </c>
      <c r="R1373">
        <f>IFERROR(VLOOKUP(CONCATENATE($C1373,$D1373,R$1,$E1373),AuxFolhas!$A:$E,5,FALSE),"")</f>
        <v>600</v>
      </c>
      <c r="S1373">
        <f>IFERROR(VLOOKUP(CONCATENATE($C1373,$D1373,S$1,$E1373),AuxFolhas!$A:$E,5,FALSE),"")</f>
        <v>600</v>
      </c>
      <c r="T1373">
        <f>IFERROR(VLOOKUP(CONCATENATE($C1373,$D1373,T$1,$E1373),AuxFolhas!$A:$E,5,FALSE),"")</f>
        <v>600</v>
      </c>
      <c r="U1373">
        <f t="shared" si="90"/>
        <v>1</v>
      </c>
    </row>
    <row r="1374" spans="1:21" hidden="1">
      <c r="A1374" t="str">
        <f t="shared" si="91"/>
        <v>49.1-5</v>
      </c>
      <c r="B1374">
        <f t="shared" si="92"/>
        <v>5</v>
      </c>
      <c r="C1374">
        <v>49</v>
      </c>
      <c r="D1374" t="s">
        <v>1984</v>
      </c>
      <c r="E1374" t="s">
        <v>1112</v>
      </c>
      <c r="F1374" t="s">
        <v>1163</v>
      </c>
      <c r="H1374">
        <f t="shared" si="89"/>
        <v>7200</v>
      </c>
      <c r="I1374">
        <f>IFERROR(VLOOKUP(CONCATENATE($C1374,$D1374,I$1,$E1374),AuxFolhas!$A:$E,5,FALSE),"")</f>
        <v>600</v>
      </c>
      <c r="J1374">
        <f>IFERROR(VLOOKUP(CONCATENATE($C1374,$D1374,J$1,$E1374),AuxFolhas!$A:$E,5,FALSE),"")</f>
        <v>600</v>
      </c>
      <c r="K1374">
        <f>IFERROR(VLOOKUP(CONCATENATE($C1374,$D1374,K$1,$E1374),AuxFolhas!$A:$E,5,FALSE),"")</f>
        <v>600</v>
      </c>
      <c r="L1374">
        <f>IFERROR(VLOOKUP(CONCATENATE($C1374,$D1374,L$1,$E1374),AuxFolhas!$A:$E,5,FALSE),"")</f>
        <v>600</v>
      </c>
      <c r="M1374">
        <f>IFERROR(VLOOKUP(CONCATENATE($C1374,$D1374,M$1,$E1374),AuxFolhas!$A:$E,5,FALSE),"")</f>
        <v>600</v>
      </c>
      <c r="N1374">
        <f>IFERROR(VLOOKUP(CONCATENATE($C1374,$D1374,N$1,$E1374),AuxFolhas!$A:$E,5,FALSE),"")</f>
        <v>600</v>
      </c>
      <c r="O1374">
        <f>IFERROR(VLOOKUP(CONCATENATE($C1374,$D1374,O$1,$E1374),AuxFolhas!$A:$E,5,FALSE),"")</f>
        <v>600</v>
      </c>
      <c r="P1374">
        <f>IFERROR(VLOOKUP(CONCATENATE($C1374,$D1374,P$1,$E1374),AuxFolhas!$A:$E,5,FALSE),"")</f>
        <v>600</v>
      </c>
      <c r="Q1374">
        <f>IFERROR(VLOOKUP(CONCATENATE($C1374,$D1374,Q$1,$E1374),AuxFolhas!$A:$E,5,FALSE),"")</f>
        <v>600</v>
      </c>
      <c r="R1374">
        <f>IFERROR(VLOOKUP(CONCATENATE($C1374,$D1374,R$1,$E1374),AuxFolhas!$A:$E,5,FALSE),"")</f>
        <v>600</v>
      </c>
      <c r="S1374">
        <f>IFERROR(VLOOKUP(CONCATENATE($C1374,$D1374,S$1,$E1374),AuxFolhas!$A:$E,5,FALSE),"")</f>
        <v>600</v>
      </c>
      <c r="T1374">
        <f>IFERROR(VLOOKUP(CONCATENATE($C1374,$D1374,T$1,$E1374),AuxFolhas!$A:$E,5,FALSE),"")</f>
        <v>600</v>
      </c>
      <c r="U1374">
        <f t="shared" si="90"/>
        <v>1</v>
      </c>
    </row>
    <row r="1375" spans="1:21" hidden="1">
      <c r="A1375" t="str">
        <f t="shared" si="91"/>
        <v>49.1-6</v>
      </c>
      <c r="B1375">
        <f t="shared" si="92"/>
        <v>6</v>
      </c>
      <c r="C1375">
        <v>49</v>
      </c>
      <c r="D1375" t="s">
        <v>2750</v>
      </c>
      <c r="E1375" t="s">
        <v>1112</v>
      </c>
      <c r="F1375" t="s">
        <v>1163</v>
      </c>
      <c r="H1375">
        <f t="shared" si="89"/>
        <v>1800</v>
      </c>
      <c r="I1375" t="str">
        <f>IFERROR(VLOOKUP(CONCATENATE($C1375,$D1375,I$1,$E1375),AuxFolhas!$A:$E,5,FALSE),"")</f>
        <v/>
      </c>
      <c r="J1375" t="str">
        <f>IFERROR(VLOOKUP(CONCATENATE($C1375,$D1375,J$1,$E1375),AuxFolhas!$A:$E,5,FALSE),"")</f>
        <v/>
      </c>
      <c r="K1375" t="str">
        <f>IFERROR(VLOOKUP(CONCATENATE($C1375,$D1375,K$1,$E1375),AuxFolhas!$A:$E,5,FALSE),"")</f>
        <v/>
      </c>
      <c r="L1375" t="str">
        <f>IFERROR(VLOOKUP(CONCATENATE($C1375,$D1375,L$1,$E1375),AuxFolhas!$A:$E,5,FALSE),"")</f>
        <v/>
      </c>
      <c r="M1375">
        <f>IFERROR(VLOOKUP(CONCATENATE($C1375,$D1375,M$1,$E1375),AuxFolhas!$A:$E,5,FALSE),"")</f>
        <v>600</v>
      </c>
      <c r="N1375">
        <f>IFERROR(VLOOKUP(CONCATENATE($C1375,$D1375,N$1,$E1375),AuxFolhas!$A:$E,5,FALSE),"")</f>
        <v>600</v>
      </c>
      <c r="O1375">
        <f>IFERROR(VLOOKUP(CONCATENATE($C1375,$D1375,O$1,$E1375),AuxFolhas!$A:$E,5,FALSE),"")</f>
        <v>600</v>
      </c>
      <c r="P1375" t="str">
        <f>IFERROR(VLOOKUP(CONCATENATE($C1375,$D1375,P$1,$E1375),AuxFolhas!$A:$E,5,FALSE),"")</f>
        <v/>
      </c>
      <c r="Q1375" t="str">
        <f>IFERROR(VLOOKUP(CONCATENATE($C1375,$D1375,Q$1,$E1375),AuxFolhas!$A:$E,5,FALSE),"")</f>
        <v/>
      </c>
      <c r="R1375" t="str">
        <f>IFERROR(VLOOKUP(CONCATENATE($C1375,$D1375,R$1,$E1375),AuxFolhas!$A:$E,5,FALSE),"")</f>
        <v/>
      </c>
      <c r="S1375" t="str">
        <f>IFERROR(VLOOKUP(CONCATENATE($C1375,$D1375,S$1,$E1375),AuxFolhas!$A:$E,5,FALSE),"")</f>
        <v/>
      </c>
      <c r="T1375" t="str">
        <f>IFERROR(VLOOKUP(CONCATENATE($C1375,$D1375,T$1,$E1375),AuxFolhas!$A:$E,5,FALSE),"")</f>
        <v/>
      </c>
      <c r="U1375">
        <f t="shared" si="90"/>
        <v>1</v>
      </c>
    </row>
    <row r="1376" spans="1:21" hidden="1">
      <c r="A1376" t="str">
        <f t="shared" si="91"/>
        <v>49.1-7</v>
      </c>
      <c r="B1376">
        <f t="shared" si="92"/>
        <v>7</v>
      </c>
      <c r="C1376">
        <v>49</v>
      </c>
      <c r="D1376" t="s">
        <v>1985</v>
      </c>
      <c r="E1376" t="s">
        <v>1112</v>
      </c>
      <c r="F1376" t="s">
        <v>1163</v>
      </c>
      <c r="H1376">
        <f t="shared" si="89"/>
        <v>3000</v>
      </c>
      <c r="I1376">
        <f>IFERROR(VLOOKUP(CONCATENATE($C1376,$D1376,I$1,$E1376),AuxFolhas!$A:$E,5,FALSE),"")</f>
        <v>600</v>
      </c>
      <c r="J1376">
        <f>IFERROR(VLOOKUP(CONCATENATE($C1376,$D1376,J$1,$E1376),AuxFolhas!$A:$E,5,FALSE),"")</f>
        <v>600</v>
      </c>
      <c r="K1376">
        <f>IFERROR(VLOOKUP(CONCATENATE($C1376,$D1376,K$1,$E1376),AuxFolhas!$A:$E,5,FALSE),"")</f>
        <v>600</v>
      </c>
      <c r="L1376">
        <f>IFERROR(VLOOKUP(CONCATENATE($C1376,$D1376,L$1,$E1376),AuxFolhas!$A:$E,5,FALSE),"")</f>
        <v>600</v>
      </c>
      <c r="M1376">
        <f>IFERROR(VLOOKUP(CONCATENATE($C1376,$D1376,M$1,$E1376),AuxFolhas!$A:$E,5,FALSE),"")</f>
        <v>600</v>
      </c>
      <c r="N1376" t="str">
        <f>IFERROR(VLOOKUP(CONCATENATE($C1376,$D1376,N$1,$E1376),AuxFolhas!$A:$E,5,FALSE),"")</f>
        <v/>
      </c>
      <c r="O1376" t="str">
        <f>IFERROR(VLOOKUP(CONCATENATE($C1376,$D1376,O$1,$E1376),AuxFolhas!$A:$E,5,FALSE),"")</f>
        <v/>
      </c>
      <c r="P1376" t="str">
        <f>IFERROR(VLOOKUP(CONCATENATE($C1376,$D1376,P$1,$E1376),AuxFolhas!$A:$E,5,FALSE),"")</f>
        <v/>
      </c>
      <c r="Q1376" t="str">
        <f>IFERROR(VLOOKUP(CONCATENATE($C1376,$D1376,Q$1,$E1376),AuxFolhas!$A:$E,5,FALSE),"")</f>
        <v/>
      </c>
      <c r="R1376" t="str">
        <f>IFERROR(VLOOKUP(CONCATENATE($C1376,$D1376,R$1,$E1376),AuxFolhas!$A:$E,5,FALSE),"")</f>
        <v/>
      </c>
      <c r="S1376" t="str">
        <f>IFERROR(VLOOKUP(CONCATENATE($C1376,$D1376,S$1,$E1376),AuxFolhas!$A:$E,5,FALSE),"")</f>
        <v/>
      </c>
      <c r="T1376" t="str">
        <f>IFERROR(VLOOKUP(CONCATENATE($C1376,$D1376,T$1,$E1376),AuxFolhas!$A:$E,5,FALSE),"")</f>
        <v/>
      </c>
      <c r="U1376">
        <f t="shared" si="90"/>
        <v>1</v>
      </c>
    </row>
    <row r="1377" spans="1:21" hidden="1">
      <c r="A1377" t="str">
        <f t="shared" si="91"/>
        <v>49.1-8</v>
      </c>
      <c r="B1377">
        <f t="shared" si="92"/>
        <v>8</v>
      </c>
      <c r="C1377">
        <v>49</v>
      </c>
      <c r="D1377" t="s">
        <v>1986</v>
      </c>
      <c r="E1377" t="s">
        <v>1112</v>
      </c>
      <c r="F1377" t="s">
        <v>1163</v>
      </c>
      <c r="H1377">
        <f t="shared" si="89"/>
        <v>1200</v>
      </c>
      <c r="I1377">
        <f>IFERROR(VLOOKUP(CONCATENATE($C1377,$D1377,I$1,$E1377),AuxFolhas!$A:$E,5,FALSE),"")</f>
        <v>600</v>
      </c>
      <c r="J1377">
        <f>IFERROR(VLOOKUP(CONCATENATE($C1377,$D1377,J$1,$E1377),AuxFolhas!$A:$E,5,FALSE),"")</f>
        <v>600</v>
      </c>
      <c r="K1377" t="str">
        <f>IFERROR(VLOOKUP(CONCATENATE($C1377,$D1377,K$1,$E1377),AuxFolhas!$A:$E,5,FALSE),"")</f>
        <v/>
      </c>
      <c r="L1377" t="str">
        <f>IFERROR(VLOOKUP(CONCATENATE($C1377,$D1377,L$1,$E1377),AuxFolhas!$A:$E,5,FALSE),"")</f>
        <v/>
      </c>
      <c r="M1377" t="str">
        <f>IFERROR(VLOOKUP(CONCATENATE($C1377,$D1377,M$1,$E1377),AuxFolhas!$A:$E,5,FALSE),"")</f>
        <v/>
      </c>
      <c r="N1377" t="str">
        <f>IFERROR(VLOOKUP(CONCATENATE($C1377,$D1377,N$1,$E1377),AuxFolhas!$A:$E,5,FALSE),"")</f>
        <v/>
      </c>
      <c r="O1377" t="str">
        <f>IFERROR(VLOOKUP(CONCATENATE($C1377,$D1377,O$1,$E1377),AuxFolhas!$A:$E,5,FALSE),"")</f>
        <v/>
      </c>
      <c r="P1377" t="str">
        <f>IFERROR(VLOOKUP(CONCATENATE($C1377,$D1377,P$1,$E1377),AuxFolhas!$A:$E,5,FALSE),"")</f>
        <v/>
      </c>
      <c r="Q1377" t="str">
        <f>IFERROR(VLOOKUP(CONCATENATE($C1377,$D1377,Q$1,$E1377),AuxFolhas!$A:$E,5,FALSE),"")</f>
        <v/>
      </c>
      <c r="R1377" t="str">
        <f>IFERROR(VLOOKUP(CONCATENATE($C1377,$D1377,R$1,$E1377),AuxFolhas!$A:$E,5,FALSE),"")</f>
        <v/>
      </c>
      <c r="S1377" t="str">
        <f>IFERROR(VLOOKUP(CONCATENATE($C1377,$D1377,S$1,$E1377),AuxFolhas!$A:$E,5,FALSE),"")</f>
        <v/>
      </c>
      <c r="T1377" t="str">
        <f>IFERROR(VLOOKUP(CONCATENATE($C1377,$D1377,T$1,$E1377),AuxFolhas!$A:$E,5,FALSE),"")</f>
        <v/>
      </c>
      <c r="U1377">
        <f t="shared" si="90"/>
        <v>2</v>
      </c>
    </row>
    <row r="1378" spans="1:21" hidden="1">
      <c r="A1378" t="str">
        <f t="shared" si="91"/>
        <v>49.1-9</v>
      </c>
      <c r="B1378">
        <f t="shared" si="92"/>
        <v>9</v>
      </c>
      <c r="C1378">
        <v>49</v>
      </c>
      <c r="D1378" t="s">
        <v>1987</v>
      </c>
      <c r="E1378" t="s">
        <v>1112</v>
      </c>
      <c r="F1378" t="s">
        <v>1163</v>
      </c>
      <c r="H1378">
        <f t="shared" si="89"/>
        <v>4200</v>
      </c>
      <c r="I1378">
        <f>IFERROR(VLOOKUP(CONCATENATE($C1378,$D1378,I$1,$E1378),AuxFolhas!$A:$E,5,FALSE),"")</f>
        <v>600</v>
      </c>
      <c r="J1378">
        <f>IFERROR(VLOOKUP(CONCATENATE($C1378,$D1378,J$1,$E1378),AuxFolhas!$A:$E,5,FALSE),"")</f>
        <v>600</v>
      </c>
      <c r="K1378">
        <f>IFERROR(VLOOKUP(CONCATENATE($C1378,$D1378,K$1,$E1378),AuxFolhas!$A:$E,5,FALSE),"")</f>
        <v>600</v>
      </c>
      <c r="L1378">
        <f>IFERROR(VLOOKUP(CONCATENATE($C1378,$D1378,L$1,$E1378),AuxFolhas!$A:$E,5,FALSE),"")</f>
        <v>600</v>
      </c>
      <c r="M1378">
        <f>IFERROR(VLOOKUP(CONCATENATE($C1378,$D1378,M$1,$E1378),AuxFolhas!$A:$E,5,FALSE),"")</f>
        <v>600</v>
      </c>
      <c r="N1378">
        <f>IFERROR(VLOOKUP(CONCATENATE($C1378,$D1378,N$1,$E1378),AuxFolhas!$A:$E,5,FALSE),"")</f>
        <v>600</v>
      </c>
      <c r="O1378">
        <f>IFERROR(VLOOKUP(CONCATENATE($C1378,$D1378,O$1,$E1378),AuxFolhas!$A:$E,5,FALSE),"")</f>
        <v>600</v>
      </c>
      <c r="P1378" t="str">
        <f>IFERROR(VLOOKUP(CONCATENATE($C1378,$D1378,P$1,$E1378),AuxFolhas!$A:$E,5,FALSE),"")</f>
        <v/>
      </c>
      <c r="Q1378" t="str">
        <f>IFERROR(VLOOKUP(CONCATENATE($C1378,$D1378,Q$1,$E1378),AuxFolhas!$A:$E,5,FALSE),"")</f>
        <v/>
      </c>
      <c r="R1378" t="str">
        <f>IFERROR(VLOOKUP(CONCATENATE($C1378,$D1378,R$1,$E1378),AuxFolhas!$A:$E,5,FALSE),"")</f>
        <v/>
      </c>
      <c r="S1378" t="str">
        <f>IFERROR(VLOOKUP(CONCATENATE($C1378,$D1378,S$1,$E1378),AuxFolhas!$A:$E,5,FALSE),"")</f>
        <v/>
      </c>
      <c r="T1378" t="str">
        <f>IFERROR(VLOOKUP(CONCATENATE($C1378,$D1378,T$1,$E1378),AuxFolhas!$A:$E,5,FALSE),"")</f>
        <v/>
      </c>
      <c r="U1378">
        <f t="shared" si="90"/>
        <v>1</v>
      </c>
    </row>
    <row r="1379" spans="1:21" hidden="1">
      <c r="A1379" t="str">
        <f t="shared" si="91"/>
        <v>49.1-10</v>
      </c>
      <c r="B1379">
        <f t="shared" si="92"/>
        <v>10</v>
      </c>
      <c r="C1379">
        <v>49</v>
      </c>
      <c r="D1379" t="s">
        <v>1988</v>
      </c>
      <c r="E1379" t="s">
        <v>1112</v>
      </c>
      <c r="F1379" t="s">
        <v>1163</v>
      </c>
      <c r="H1379">
        <f t="shared" si="89"/>
        <v>3600</v>
      </c>
      <c r="I1379">
        <f>IFERROR(VLOOKUP(CONCATENATE($C1379,$D1379,I$1,$E1379),AuxFolhas!$A:$E,5,FALSE),"")</f>
        <v>600</v>
      </c>
      <c r="J1379">
        <f>IFERROR(VLOOKUP(CONCATENATE($C1379,$D1379,J$1,$E1379),AuxFolhas!$A:$E,5,FALSE),"")</f>
        <v>600</v>
      </c>
      <c r="K1379">
        <f>IFERROR(VLOOKUP(CONCATENATE($C1379,$D1379,K$1,$E1379),AuxFolhas!$A:$E,5,FALSE),"")</f>
        <v>600</v>
      </c>
      <c r="L1379">
        <f>IFERROR(VLOOKUP(CONCATENATE($C1379,$D1379,L$1,$E1379),AuxFolhas!$A:$E,5,FALSE),"")</f>
        <v>600</v>
      </c>
      <c r="M1379">
        <f>IFERROR(VLOOKUP(CONCATENATE($C1379,$D1379,M$1,$E1379),AuxFolhas!$A:$E,5,FALSE),"")</f>
        <v>600</v>
      </c>
      <c r="N1379">
        <f>IFERROR(VLOOKUP(CONCATENATE($C1379,$D1379,N$1,$E1379),AuxFolhas!$A:$E,5,FALSE),"")</f>
        <v>600</v>
      </c>
      <c r="O1379" t="str">
        <f>IFERROR(VLOOKUP(CONCATENATE($C1379,$D1379,O$1,$E1379),AuxFolhas!$A:$E,5,FALSE),"")</f>
        <v/>
      </c>
      <c r="P1379" t="str">
        <f>IFERROR(VLOOKUP(CONCATENATE($C1379,$D1379,P$1,$E1379),AuxFolhas!$A:$E,5,FALSE),"")</f>
        <v/>
      </c>
      <c r="Q1379" t="str">
        <f>IFERROR(VLOOKUP(CONCATENATE($C1379,$D1379,Q$1,$E1379),AuxFolhas!$A:$E,5,FALSE),"")</f>
        <v/>
      </c>
      <c r="R1379" t="str">
        <f>IFERROR(VLOOKUP(CONCATENATE($C1379,$D1379,R$1,$E1379),AuxFolhas!$A:$E,5,FALSE),"")</f>
        <v/>
      </c>
      <c r="S1379" t="str">
        <f>IFERROR(VLOOKUP(CONCATENATE($C1379,$D1379,S$1,$E1379),AuxFolhas!$A:$E,5,FALSE),"")</f>
        <v/>
      </c>
      <c r="T1379" t="str">
        <f>IFERROR(VLOOKUP(CONCATENATE($C1379,$D1379,T$1,$E1379),AuxFolhas!$A:$E,5,FALSE),"")</f>
        <v/>
      </c>
      <c r="U1379">
        <f t="shared" si="90"/>
        <v>1</v>
      </c>
    </row>
    <row r="1380" spans="1:21" hidden="1">
      <c r="A1380" t="str">
        <f t="shared" si="91"/>
        <v>49.1-11</v>
      </c>
      <c r="B1380">
        <f t="shared" si="92"/>
        <v>11</v>
      </c>
      <c r="C1380">
        <v>49</v>
      </c>
      <c r="D1380" t="s">
        <v>2577</v>
      </c>
      <c r="E1380" t="s">
        <v>1112</v>
      </c>
      <c r="F1380" t="s">
        <v>1163</v>
      </c>
      <c r="H1380">
        <f t="shared" si="89"/>
        <v>6600</v>
      </c>
      <c r="I1380" t="str">
        <f>IFERROR(VLOOKUP(CONCATENATE($C1380,$D1380,I$1,$E1380),AuxFolhas!$A:$E,5,FALSE),"")</f>
        <v/>
      </c>
      <c r="J1380">
        <f>IFERROR(VLOOKUP(CONCATENATE($C1380,$D1380,J$1,$E1380),AuxFolhas!$A:$E,5,FALSE),"")</f>
        <v>600</v>
      </c>
      <c r="K1380">
        <f>IFERROR(VLOOKUP(CONCATENATE($C1380,$D1380,K$1,$E1380),AuxFolhas!$A:$E,5,FALSE),"")</f>
        <v>600</v>
      </c>
      <c r="L1380">
        <f>IFERROR(VLOOKUP(CONCATENATE($C1380,$D1380,L$1,$E1380),AuxFolhas!$A:$E,5,FALSE),"")</f>
        <v>600</v>
      </c>
      <c r="M1380">
        <f>IFERROR(VLOOKUP(CONCATENATE($C1380,$D1380,M$1,$E1380),AuxFolhas!$A:$E,5,FALSE),"")</f>
        <v>600</v>
      </c>
      <c r="N1380">
        <f>IFERROR(VLOOKUP(CONCATENATE($C1380,$D1380,N$1,$E1380),AuxFolhas!$A:$E,5,FALSE),"")</f>
        <v>600</v>
      </c>
      <c r="O1380">
        <f>IFERROR(VLOOKUP(CONCATENATE($C1380,$D1380,O$1,$E1380),AuxFolhas!$A:$E,5,FALSE),"")</f>
        <v>600</v>
      </c>
      <c r="P1380">
        <f>IFERROR(VLOOKUP(CONCATENATE($C1380,$D1380,P$1,$E1380),AuxFolhas!$A:$E,5,FALSE),"")</f>
        <v>600</v>
      </c>
      <c r="Q1380">
        <f>IFERROR(VLOOKUP(CONCATENATE($C1380,$D1380,Q$1,$E1380),AuxFolhas!$A:$E,5,FALSE),"")</f>
        <v>600</v>
      </c>
      <c r="R1380">
        <f>IFERROR(VLOOKUP(CONCATENATE($C1380,$D1380,R$1,$E1380),AuxFolhas!$A:$E,5,FALSE),"")</f>
        <v>600</v>
      </c>
      <c r="S1380">
        <f>IFERROR(VLOOKUP(CONCATENATE($C1380,$D1380,S$1,$E1380),AuxFolhas!$A:$E,5,FALSE),"")</f>
        <v>600</v>
      </c>
      <c r="T1380">
        <f>IFERROR(VLOOKUP(CONCATENATE($C1380,$D1380,T$1,$E1380),AuxFolhas!$A:$E,5,FALSE),"")</f>
        <v>600</v>
      </c>
      <c r="U1380">
        <f t="shared" si="90"/>
        <v>1</v>
      </c>
    </row>
    <row r="1381" spans="1:21" hidden="1">
      <c r="A1381" t="str">
        <f t="shared" si="91"/>
        <v>49.1-12</v>
      </c>
      <c r="B1381">
        <f t="shared" si="92"/>
        <v>12</v>
      </c>
      <c r="C1381">
        <v>49</v>
      </c>
      <c r="D1381" t="s">
        <v>2578</v>
      </c>
      <c r="E1381" t="s">
        <v>1112</v>
      </c>
      <c r="F1381" t="s">
        <v>1163</v>
      </c>
      <c r="H1381">
        <f t="shared" si="89"/>
        <v>3600</v>
      </c>
      <c r="I1381" t="str">
        <f>IFERROR(VLOOKUP(CONCATENATE($C1381,$D1381,I$1,$E1381),AuxFolhas!$A:$E,5,FALSE),"")</f>
        <v/>
      </c>
      <c r="J1381">
        <f>IFERROR(VLOOKUP(CONCATENATE($C1381,$D1381,J$1,$E1381),AuxFolhas!$A:$E,5,FALSE),"")</f>
        <v>600</v>
      </c>
      <c r="K1381">
        <f>IFERROR(VLOOKUP(CONCATENATE($C1381,$D1381,K$1,$E1381),AuxFolhas!$A:$E,5,FALSE),"")</f>
        <v>600</v>
      </c>
      <c r="L1381">
        <f>IFERROR(VLOOKUP(CONCATENATE($C1381,$D1381,L$1,$E1381),AuxFolhas!$A:$E,5,FALSE),"")</f>
        <v>600</v>
      </c>
      <c r="M1381">
        <f>IFERROR(VLOOKUP(CONCATENATE($C1381,$D1381,M$1,$E1381),AuxFolhas!$A:$E,5,FALSE),"")</f>
        <v>600</v>
      </c>
      <c r="N1381">
        <f>IFERROR(VLOOKUP(CONCATENATE($C1381,$D1381,N$1,$E1381),AuxFolhas!$A:$E,5,FALSE),"")</f>
        <v>600</v>
      </c>
      <c r="O1381">
        <f>IFERROR(VLOOKUP(CONCATENATE($C1381,$D1381,O$1,$E1381),AuxFolhas!$A:$E,5,FALSE),"")</f>
        <v>600</v>
      </c>
      <c r="P1381" t="str">
        <f>IFERROR(VLOOKUP(CONCATENATE($C1381,$D1381,P$1,$E1381),AuxFolhas!$A:$E,5,FALSE),"")</f>
        <v/>
      </c>
      <c r="Q1381" t="str">
        <f>IFERROR(VLOOKUP(CONCATENATE($C1381,$D1381,Q$1,$E1381),AuxFolhas!$A:$E,5,FALSE),"")</f>
        <v/>
      </c>
      <c r="R1381" t="str">
        <f>IFERROR(VLOOKUP(CONCATENATE($C1381,$D1381,R$1,$E1381),AuxFolhas!$A:$E,5,FALSE),"")</f>
        <v/>
      </c>
      <c r="S1381" t="str">
        <f>IFERROR(VLOOKUP(CONCATENATE($C1381,$D1381,S$1,$E1381),AuxFolhas!$A:$E,5,FALSE),"")</f>
        <v/>
      </c>
      <c r="T1381" t="str">
        <f>IFERROR(VLOOKUP(CONCATENATE($C1381,$D1381,T$1,$E1381),AuxFolhas!$A:$E,5,FALSE),"")</f>
        <v/>
      </c>
      <c r="U1381">
        <f t="shared" si="90"/>
        <v>1</v>
      </c>
    </row>
    <row r="1382" spans="1:21" hidden="1">
      <c r="A1382" t="str">
        <f t="shared" si="91"/>
        <v>49.1-13</v>
      </c>
      <c r="B1382">
        <f t="shared" si="92"/>
        <v>13</v>
      </c>
      <c r="C1382">
        <v>49</v>
      </c>
      <c r="D1382" t="s">
        <v>1989</v>
      </c>
      <c r="E1382" t="s">
        <v>1112</v>
      </c>
      <c r="F1382" t="s">
        <v>1163</v>
      </c>
      <c r="H1382">
        <f t="shared" si="89"/>
        <v>7200</v>
      </c>
      <c r="I1382">
        <f>IFERROR(VLOOKUP(CONCATENATE($C1382,$D1382,I$1,$E1382),AuxFolhas!$A:$E,5,FALSE),"")</f>
        <v>600</v>
      </c>
      <c r="J1382">
        <f>IFERROR(VLOOKUP(CONCATENATE($C1382,$D1382,J$1,$E1382),AuxFolhas!$A:$E,5,FALSE),"")</f>
        <v>600</v>
      </c>
      <c r="K1382">
        <f>IFERROR(VLOOKUP(CONCATENATE($C1382,$D1382,K$1,$E1382),AuxFolhas!$A:$E,5,FALSE),"")</f>
        <v>600</v>
      </c>
      <c r="L1382">
        <f>IFERROR(VLOOKUP(CONCATENATE($C1382,$D1382,L$1,$E1382),AuxFolhas!$A:$E,5,FALSE),"")</f>
        <v>600</v>
      </c>
      <c r="M1382">
        <f>IFERROR(VLOOKUP(CONCATENATE($C1382,$D1382,M$1,$E1382),AuxFolhas!$A:$E,5,FALSE),"")</f>
        <v>600</v>
      </c>
      <c r="N1382">
        <f>IFERROR(VLOOKUP(CONCATENATE($C1382,$D1382,N$1,$E1382),AuxFolhas!$A:$E,5,FALSE),"")</f>
        <v>600</v>
      </c>
      <c r="O1382">
        <f>IFERROR(VLOOKUP(CONCATENATE($C1382,$D1382,O$1,$E1382),AuxFolhas!$A:$E,5,FALSE),"")</f>
        <v>600</v>
      </c>
      <c r="P1382">
        <f>IFERROR(VLOOKUP(CONCATENATE($C1382,$D1382,P$1,$E1382),AuxFolhas!$A:$E,5,FALSE),"")</f>
        <v>600</v>
      </c>
      <c r="Q1382">
        <f>IFERROR(VLOOKUP(CONCATENATE($C1382,$D1382,Q$1,$E1382),AuxFolhas!$A:$E,5,FALSE),"")</f>
        <v>600</v>
      </c>
      <c r="R1382">
        <f>IFERROR(VLOOKUP(CONCATENATE($C1382,$D1382,R$1,$E1382),AuxFolhas!$A:$E,5,FALSE),"")</f>
        <v>600</v>
      </c>
      <c r="S1382">
        <f>IFERROR(VLOOKUP(CONCATENATE($C1382,$D1382,S$1,$E1382),AuxFolhas!$A:$E,5,FALSE),"")</f>
        <v>600</v>
      </c>
      <c r="T1382">
        <f>IFERROR(VLOOKUP(CONCATENATE($C1382,$D1382,T$1,$E1382),AuxFolhas!$A:$E,5,FALSE),"")</f>
        <v>600</v>
      </c>
      <c r="U1382">
        <f t="shared" si="90"/>
        <v>1</v>
      </c>
    </row>
    <row r="1383" spans="1:21" hidden="1">
      <c r="A1383" t="str">
        <f t="shared" si="91"/>
        <v>49.1-14</v>
      </c>
      <c r="B1383">
        <f t="shared" si="92"/>
        <v>14</v>
      </c>
      <c r="C1383">
        <v>49</v>
      </c>
      <c r="D1383" t="s">
        <v>1990</v>
      </c>
      <c r="E1383" t="s">
        <v>1112</v>
      </c>
      <c r="F1383" t="s">
        <v>1163</v>
      </c>
      <c r="H1383">
        <f t="shared" si="89"/>
        <v>7200</v>
      </c>
      <c r="I1383">
        <f>IFERROR(VLOOKUP(CONCATENATE($C1383,$D1383,I$1,$E1383),AuxFolhas!$A:$E,5,FALSE),"")</f>
        <v>600</v>
      </c>
      <c r="J1383">
        <f>IFERROR(VLOOKUP(CONCATENATE($C1383,$D1383,J$1,$E1383),AuxFolhas!$A:$E,5,FALSE),"")</f>
        <v>600</v>
      </c>
      <c r="K1383">
        <f>IFERROR(VLOOKUP(CONCATENATE($C1383,$D1383,K$1,$E1383),AuxFolhas!$A:$E,5,FALSE),"")</f>
        <v>600</v>
      </c>
      <c r="L1383">
        <f>IFERROR(VLOOKUP(CONCATENATE($C1383,$D1383,L$1,$E1383),AuxFolhas!$A:$E,5,FALSE),"")</f>
        <v>600</v>
      </c>
      <c r="M1383">
        <f>IFERROR(VLOOKUP(CONCATENATE($C1383,$D1383,M$1,$E1383),AuxFolhas!$A:$E,5,FALSE),"")</f>
        <v>600</v>
      </c>
      <c r="N1383">
        <f>IFERROR(VLOOKUP(CONCATENATE($C1383,$D1383,N$1,$E1383),AuxFolhas!$A:$E,5,FALSE),"")</f>
        <v>600</v>
      </c>
      <c r="O1383">
        <f>IFERROR(VLOOKUP(CONCATENATE($C1383,$D1383,O$1,$E1383),AuxFolhas!$A:$E,5,FALSE),"")</f>
        <v>600</v>
      </c>
      <c r="P1383">
        <f>IFERROR(VLOOKUP(CONCATENATE($C1383,$D1383,P$1,$E1383),AuxFolhas!$A:$E,5,FALSE),"")</f>
        <v>600</v>
      </c>
      <c r="Q1383">
        <f>IFERROR(VLOOKUP(CONCATENATE($C1383,$D1383,Q$1,$E1383),AuxFolhas!$A:$E,5,FALSE),"")</f>
        <v>600</v>
      </c>
      <c r="R1383">
        <f>IFERROR(VLOOKUP(CONCATENATE($C1383,$D1383,R$1,$E1383),AuxFolhas!$A:$E,5,FALSE),"")</f>
        <v>600</v>
      </c>
      <c r="S1383">
        <f>IFERROR(VLOOKUP(CONCATENATE($C1383,$D1383,S$1,$E1383),AuxFolhas!$A:$E,5,FALSE),"")</f>
        <v>600</v>
      </c>
      <c r="T1383">
        <f>IFERROR(VLOOKUP(CONCATENATE($C1383,$D1383,T$1,$E1383),AuxFolhas!$A:$E,5,FALSE),"")</f>
        <v>600</v>
      </c>
      <c r="U1383">
        <f t="shared" si="90"/>
        <v>1</v>
      </c>
    </row>
    <row r="1384" spans="1:21" hidden="1">
      <c r="A1384" t="str">
        <f t="shared" si="91"/>
        <v>49.1-15</v>
      </c>
      <c r="B1384">
        <f t="shared" si="92"/>
        <v>15</v>
      </c>
      <c r="C1384">
        <v>49</v>
      </c>
      <c r="D1384" t="s">
        <v>1991</v>
      </c>
      <c r="E1384" t="s">
        <v>1112</v>
      </c>
      <c r="F1384" t="s">
        <v>1163</v>
      </c>
      <c r="H1384">
        <f t="shared" si="89"/>
        <v>4800</v>
      </c>
      <c r="I1384">
        <f>IFERROR(VLOOKUP(CONCATENATE($C1384,$D1384,I$1,$E1384),AuxFolhas!$A:$E,5,FALSE),"")</f>
        <v>600</v>
      </c>
      <c r="J1384">
        <f>IFERROR(VLOOKUP(CONCATENATE($C1384,$D1384,J$1,$E1384),AuxFolhas!$A:$E,5,FALSE),"")</f>
        <v>600</v>
      </c>
      <c r="K1384">
        <f>IFERROR(VLOOKUP(CONCATENATE($C1384,$D1384,K$1,$E1384),AuxFolhas!$A:$E,5,FALSE),"")</f>
        <v>600</v>
      </c>
      <c r="L1384">
        <f>IFERROR(VLOOKUP(CONCATENATE($C1384,$D1384,L$1,$E1384),AuxFolhas!$A:$E,5,FALSE),"")</f>
        <v>600</v>
      </c>
      <c r="M1384">
        <f>IFERROR(VLOOKUP(CONCATENATE($C1384,$D1384,M$1,$E1384),AuxFolhas!$A:$E,5,FALSE),"")</f>
        <v>600</v>
      </c>
      <c r="N1384">
        <f>IFERROR(VLOOKUP(CONCATENATE($C1384,$D1384,N$1,$E1384),AuxFolhas!$A:$E,5,FALSE),"")</f>
        <v>600</v>
      </c>
      <c r="O1384">
        <f>IFERROR(VLOOKUP(CONCATENATE($C1384,$D1384,O$1,$E1384),AuxFolhas!$A:$E,5,FALSE),"")</f>
        <v>600</v>
      </c>
      <c r="P1384">
        <f>IFERROR(VLOOKUP(CONCATENATE($C1384,$D1384,P$1,$E1384),AuxFolhas!$A:$E,5,FALSE),"")</f>
        <v>600</v>
      </c>
      <c r="Q1384" t="str">
        <f>IFERROR(VLOOKUP(CONCATENATE($C1384,$D1384,Q$1,$E1384),AuxFolhas!$A:$E,5,FALSE),"")</f>
        <v/>
      </c>
      <c r="R1384" t="str">
        <f>IFERROR(VLOOKUP(CONCATENATE($C1384,$D1384,R$1,$E1384),AuxFolhas!$A:$E,5,FALSE),"")</f>
        <v/>
      </c>
      <c r="S1384" t="str">
        <f>IFERROR(VLOOKUP(CONCATENATE($C1384,$D1384,S$1,$E1384),AuxFolhas!$A:$E,5,FALSE),"")</f>
        <v/>
      </c>
      <c r="T1384" t="str">
        <f>IFERROR(VLOOKUP(CONCATENATE($C1384,$D1384,T$1,$E1384),AuxFolhas!$A:$E,5,FALSE),"")</f>
        <v/>
      </c>
      <c r="U1384">
        <f t="shared" si="90"/>
        <v>1</v>
      </c>
    </row>
    <row r="1385" spans="1:21" hidden="1">
      <c r="A1385" t="str">
        <f t="shared" si="91"/>
        <v>49.1-16</v>
      </c>
      <c r="B1385">
        <f t="shared" si="92"/>
        <v>16</v>
      </c>
      <c r="C1385">
        <v>49</v>
      </c>
      <c r="D1385" t="s">
        <v>2579</v>
      </c>
      <c r="E1385" t="s">
        <v>1112</v>
      </c>
      <c r="F1385" t="s">
        <v>1163</v>
      </c>
      <c r="H1385">
        <f t="shared" si="89"/>
        <v>6600</v>
      </c>
      <c r="I1385" t="str">
        <f>IFERROR(VLOOKUP(CONCATENATE($C1385,$D1385,I$1,$E1385),AuxFolhas!$A:$E,5,FALSE),"")</f>
        <v/>
      </c>
      <c r="J1385">
        <f>IFERROR(VLOOKUP(CONCATENATE($C1385,$D1385,J$1,$E1385),AuxFolhas!$A:$E,5,FALSE),"")</f>
        <v>600</v>
      </c>
      <c r="K1385">
        <f>IFERROR(VLOOKUP(CONCATENATE($C1385,$D1385,K$1,$E1385),AuxFolhas!$A:$E,5,FALSE),"")</f>
        <v>600</v>
      </c>
      <c r="L1385">
        <f>IFERROR(VLOOKUP(CONCATENATE($C1385,$D1385,L$1,$E1385),AuxFolhas!$A:$E,5,FALSE),"")</f>
        <v>600</v>
      </c>
      <c r="M1385">
        <f>IFERROR(VLOOKUP(CONCATENATE($C1385,$D1385,M$1,$E1385),AuxFolhas!$A:$E,5,FALSE),"")</f>
        <v>600</v>
      </c>
      <c r="N1385">
        <f>IFERROR(VLOOKUP(CONCATENATE($C1385,$D1385,N$1,$E1385),AuxFolhas!$A:$E,5,FALSE),"")</f>
        <v>600</v>
      </c>
      <c r="O1385">
        <f>IFERROR(VLOOKUP(CONCATENATE($C1385,$D1385,O$1,$E1385),AuxFolhas!$A:$E,5,FALSE),"")</f>
        <v>600</v>
      </c>
      <c r="P1385">
        <f>IFERROR(VLOOKUP(CONCATENATE($C1385,$D1385,P$1,$E1385),AuxFolhas!$A:$E,5,FALSE),"")</f>
        <v>600</v>
      </c>
      <c r="Q1385">
        <f>IFERROR(VLOOKUP(CONCATENATE($C1385,$D1385,Q$1,$E1385),AuxFolhas!$A:$E,5,FALSE),"")</f>
        <v>600</v>
      </c>
      <c r="R1385">
        <f>IFERROR(VLOOKUP(CONCATENATE($C1385,$D1385,R$1,$E1385),AuxFolhas!$A:$E,5,FALSE),"")</f>
        <v>600</v>
      </c>
      <c r="S1385">
        <f>IFERROR(VLOOKUP(CONCATENATE($C1385,$D1385,S$1,$E1385),AuxFolhas!$A:$E,5,FALSE),"")</f>
        <v>600</v>
      </c>
      <c r="T1385">
        <f>IFERROR(VLOOKUP(CONCATENATE($C1385,$D1385,T$1,$E1385),AuxFolhas!$A:$E,5,FALSE),"")</f>
        <v>600</v>
      </c>
      <c r="U1385">
        <f t="shared" si="90"/>
        <v>1</v>
      </c>
    </row>
    <row r="1386" spans="1:21" hidden="1">
      <c r="A1386" t="str">
        <f t="shared" si="91"/>
        <v>49.1-17</v>
      </c>
      <c r="B1386">
        <f t="shared" si="92"/>
        <v>17</v>
      </c>
      <c r="C1386">
        <v>49</v>
      </c>
      <c r="D1386" t="s">
        <v>1992</v>
      </c>
      <c r="E1386" t="s">
        <v>1112</v>
      </c>
      <c r="F1386" t="s">
        <v>1163</v>
      </c>
      <c r="H1386">
        <f t="shared" si="89"/>
        <v>1200</v>
      </c>
      <c r="I1386">
        <f>IFERROR(VLOOKUP(CONCATENATE($C1386,$D1386,I$1,$E1386),AuxFolhas!$A:$E,5,FALSE),"")</f>
        <v>600</v>
      </c>
      <c r="J1386">
        <f>IFERROR(VLOOKUP(CONCATENATE($C1386,$D1386,J$1,$E1386),AuxFolhas!$A:$E,5,FALSE),"")</f>
        <v>600</v>
      </c>
      <c r="K1386" t="str">
        <f>IFERROR(VLOOKUP(CONCATENATE($C1386,$D1386,K$1,$E1386),AuxFolhas!$A:$E,5,FALSE),"")</f>
        <v/>
      </c>
      <c r="L1386" t="str">
        <f>IFERROR(VLOOKUP(CONCATENATE($C1386,$D1386,L$1,$E1386),AuxFolhas!$A:$E,5,FALSE),"")</f>
        <v/>
      </c>
      <c r="M1386" t="str">
        <f>IFERROR(VLOOKUP(CONCATENATE($C1386,$D1386,M$1,$E1386),AuxFolhas!$A:$E,5,FALSE),"")</f>
        <v/>
      </c>
      <c r="N1386" t="str">
        <f>IFERROR(VLOOKUP(CONCATENATE($C1386,$D1386,N$1,$E1386),AuxFolhas!$A:$E,5,FALSE),"")</f>
        <v/>
      </c>
      <c r="O1386" t="str">
        <f>IFERROR(VLOOKUP(CONCATENATE($C1386,$D1386,O$1,$E1386),AuxFolhas!$A:$E,5,FALSE),"")</f>
        <v/>
      </c>
      <c r="P1386" t="str">
        <f>IFERROR(VLOOKUP(CONCATENATE($C1386,$D1386,P$1,$E1386),AuxFolhas!$A:$E,5,FALSE),"")</f>
        <v/>
      </c>
      <c r="Q1386" t="str">
        <f>IFERROR(VLOOKUP(CONCATENATE($C1386,$D1386,Q$1,$E1386),AuxFolhas!$A:$E,5,FALSE),"")</f>
        <v/>
      </c>
      <c r="R1386" t="str">
        <f>IFERROR(VLOOKUP(CONCATENATE($C1386,$D1386,R$1,$E1386),AuxFolhas!$A:$E,5,FALSE),"")</f>
        <v/>
      </c>
      <c r="S1386" t="str">
        <f>IFERROR(VLOOKUP(CONCATENATE($C1386,$D1386,S$1,$E1386),AuxFolhas!$A:$E,5,FALSE),"")</f>
        <v/>
      </c>
      <c r="T1386" t="str">
        <f>IFERROR(VLOOKUP(CONCATENATE($C1386,$D1386,T$1,$E1386),AuxFolhas!$A:$E,5,FALSE),"")</f>
        <v/>
      </c>
      <c r="U1386">
        <f t="shared" si="90"/>
        <v>2</v>
      </c>
    </row>
    <row r="1387" spans="1:21" hidden="1">
      <c r="A1387" t="str">
        <f t="shared" si="91"/>
        <v>49.1-18</v>
      </c>
      <c r="B1387">
        <f t="shared" si="92"/>
        <v>18</v>
      </c>
      <c r="C1387">
        <v>49</v>
      </c>
      <c r="D1387" t="s">
        <v>1993</v>
      </c>
      <c r="E1387" t="s">
        <v>1114</v>
      </c>
      <c r="F1387" t="s">
        <v>1163</v>
      </c>
      <c r="H1387">
        <f t="shared" si="89"/>
        <v>26760</v>
      </c>
      <c r="I1387">
        <f>IFERROR(VLOOKUP(CONCATENATE($C1387,$D1387,I$1,$E1387),AuxFolhas!$A:$E,5,FALSE),"")</f>
        <v>2230</v>
      </c>
      <c r="J1387">
        <f>IFERROR(VLOOKUP(CONCATENATE($C1387,$D1387,J$1,$E1387),AuxFolhas!$A:$E,5,FALSE),"")</f>
        <v>2230</v>
      </c>
      <c r="K1387">
        <f>IFERROR(VLOOKUP(CONCATENATE($C1387,$D1387,K$1,$E1387),AuxFolhas!$A:$E,5,FALSE),"")</f>
        <v>2230</v>
      </c>
      <c r="L1387">
        <f>IFERROR(VLOOKUP(CONCATENATE($C1387,$D1387,L$1,$E1387),AuxFolhas!$A:$E,5,FALSE),"")</f>
        <v>2230</v>
      </c>
      <c r="M1387">
        <f>IFERROR(VLOOKUP(CONCATENATE($C1387,$D1387,M$1,$E1387),AuxFolhas!$A:$E,5,FALSE),"")</f>
        <v>2230</v>
      </c>
      <c r="N1387">
        <f>IFERROR(VLOOKUP(CONCATENATE($C1387,$D1387,N$1,$E1387),AuxFolhas!$A:$E,5,FALSE),"")</f>
        <v>2230</v>
      </c>
      <c r="O1387">
        <f>IFERROR(VLOOKUP(CONCATENATE($C1387,$D1387,O$1,$E1387),AuxFolhas!$A:$E,5,FALSE),"")</f>
        <v>2230</v>
      </c>
      <c r="P1387">
        <f>IFERROR(VLOOKUP(CONCATENATE($C1387,$D1387,P$1,$E1387),AuxFolhas!$A:$E,5,FALSE),"")</f>
        <v>2230</v>
      </c>
      <c r="Q1387">
        <f>IFERROR(VLOOKUP(CONCATENATE($C1387,$D1387,Q$1,$E1387),AuxFolhas!$A:$E,5,FALSE),"")</f>
        <v>2230</v>
      </c>
      <c r="R1387">
        <f>IFERROR(VLOOKUP(CONCATENATE($C1387,$D1387,R$1,$E1387),AuxFolhas!$A:$E,5,FALSE),"")</f>
        <v>2230</v>
      </c>
      <c r="S1387">
        <f>IFERROR(VLOOKUP(CONCATENATE($C1387,$D1387,S$1,$E1387),AuxFolhas!$A:$E,5,FALSE),"")</f>
        <v>2230</v>
      </c>
      <c r="T1387">
        <f>IFERROR(VLOOKUP(CONCATENATE($C1387,$D1387,T$1,$E1387),AuxFolhas!$A:$E,5,FALSE),"")</f>
        <v>2230</v>
      </c>
      <c r="U1387">
        <f t="shared" si="90"/>
        <v>1</v>
      </c>
    </row>
    <row r="1388" spans="1:21" hidden="1">
      <c r="A1388" t="str">
        <f t="shared" si="91"/>
        <v>49.1-19</v>
      </c>
      <c r="B1388">
        <f t="shared" si="92"/>
        <v>19</v>
      </c>
      <c r="C1388">
        <v>49</v>
      </c>
      <c r="D1388" t="s">
        <v>2580</v>
      </c>
      <c r="E1388" t="s">
        <v>1114</v>
      </c>
      <c r="F1388" t="s">
        <v>1163</v>
      </c>
      <c r="H1388">
        <f t="shared" si="89"/>
        <v>22300</v>
      </c>
      <c r="I1388" t="str">
        <f>IFERROR(VLOOKUP(CONCATENATE($C1388,$D1388,I$1,$E1388),AuxFolhas!$A:$E,5,FALSE),"")</f>
        <v/>
      </c>
      <c r="J1388" t="str">
        <f>IFERROR(VLOOKUP(CONCATENATE($C1388,$D1388,J$1,$E1388),AuxFolhas!$A:$E,5,FALSE),"")</f>
        <v/>
      </c>
      <c r="K1388">
        <f>IFERROR(VLOOKUP(CONCATENATE($C1388,$D1388,K$1,$E1388),AuxFolhas!$A:$E,5,FALSE),"")</f>
        <v>2230</v>
      </c>
      <c r="L1388">
        <f>IFERROR(VLOOKUP(CONCATENATE($C1388,$D1388,L$1,$E1388),AuxFolhas!$A:$E,5,FALSE),"")</f>
        <v>2230</v>
      </c>
      <c r="M1388">
        <f>IFERROR(VLOOKUP(CONCATENATE($C1388,$D1388,M$1,$E1388),AuxFolhas!$A:$E,5,FALSE),"")</f>
        <v>2230</v>
      </c>
      <c r="N1388">
        <f>IFERROR(VLOOKUP(CONCATENATE($C1388,$D1388,N$1,$E1388),AuxFolhas!$A:$E,5,FALSE),"")</f>
        <v>2230</v>
      </c>
      <c r="O1388">
        <f>IFERROR(VLOOKUP(CONCATENATE($C1388,$D1388,O$1,$E1388),AuxFolhas!$A:$E,5,FALSE),"")</f>
        <v>2230</v>
      </c>
      <c r="P1388">
        <f>IFERROR(VLOOKUP(CONCATENATE($C1388,$D1388,P$1,$E1388),AuxFolhas!$A:$E,5,FALSE),"")</f>
        <v>2230</v>
      </c>
      <c r="Q1388">
        <f>IFERROR(VLOOKUP(CONCATENATE($C1388,$D1388,Q$1,$E1388),AuxFolhas!$A:$E,5,FALSE),"")</f>
        <v>2230</v>
      </c>
      <c r="R1388">
        <f>IFERROR(VLOOKUP(CONCATENATE($C1388,$D1388,R$1,$E1388),AuxFolhas!$A:$E,5,FALSE),"")</f>
        <v>2230</v>
      </c>
      <c r="S1388">
        <f>IFERROR(VLOOKUP(CONCATENATE($C1388,$D1388,S$1,$E1388),AuxFolhas!$A:$E,5,FALSE),"")</f>
        <v>2230</v>
      </c>
      <c r="T1388">
        <f>IFERROR(VLOOKUP(CONCATENATE($C1388,$D1388,T$1,$E1388),AuxFolhas!$A:$E,5,FALSE),"")</f>
        <v>2230</v>
      </c>
      <c r="U1388">
        <f t="shared" si="90"/>
        <v>1</v>
      </c>
    </row>
    <row r="1389" spans="1:21" hidden="1">
      <c r="A1389" t="str">
        <f t="shared" si="91"/>
        <v>49.1-20</v>
      </c>
      <c r="B1389">
        <f t="shared" si="92"/>
        <v>20</v>
      </c>
      <c r="C1389">
        <v>49</v>
      </c>
      <c r="D1389" t="s">
        <v>1994</v>
      </c>
      <c r="E1389" t="s">
        <v>1114</v>
      </c>
      <c r="F1389" t="s">
        <v>1163</v>
      </c>
      <c r="H1389">
        <f t="shared" si="89"/>
        <v>4460</v>
      </c>
      <c r="I1389">
        <f>IFERROR(VLOOKUP(CONCATENATE($C1389,$D1389,I$1,$E1389),AuxFolhas!$A:$E,5,FALSE),"")</f>
        <v>2230</v>
      </c>
      <c r="J1389">
        <f>IFERROR(VLOOKUP(CONCATENATE($C1389,$D1389,J$1,$E1389),AuxFolhas!$A:$E,5,FALSE),"")</f>
        <v>2230</v>
      </c>
      <c r="K1389" t="str">
        <f>IFERROR(VLOOKUP(CONCATENATE($C1389,$D1389,K$1,$E1389),AuxFolhas!$A:$E,5,FALSE),"")</f>
        <v/>
      </c>
      <c r="L1389" t="str">
        <f>IFERROR(VLOOKUP(CONCATENATE($C1389,$D1389,L$1,$E1389),AuxFolhas!$A:$E,5,FALSE),"")</f>
        <v/>
      </c>
      <c r="M1389" t="str">
        <f>IFERROR(VLOOKUP(CONCATENATE($C1389,$D1389,M$1,$E1389),AuxFolhas!$A:$E,5,FALSE),"")</f>
        <v/>
      </c>
      <c r="N1389" t="str">
        <f>IFERROR(VLOOKUP(CONCATENATE($C1389,$D1389,N$1,$E1389),AuxFolhas!$A:$E,5,FALSE),"")</f>
        <v/>
      </c>
      <c r="O1389" t="str">
        <f>IFERROR(VLOOKUP(CONCATENATE($C1389,$D1389,O$1,$E1389),AuxFolhas!$A:$E,5,FALSE),"")</f>
        <v/>
      </c>
      <c r="P1389" t="str">
        <f>IFERROR(VLOOKUP(CONCATENATE($C1389,$D1389,P$1,$E1389),AuxFolhas!$A:$E,5,FALSE),"")</f>
        <v/>
      </c>
      <c r="Q1389" t="str">
        <f>IFERROR(VLOOKUP(CONCATENATE($C1389,$D1389,Q$1,$E1389),AuxFolhas!$A:$E,5,FALSE),"")</f>
        <v/>
      </c>
      <c r="R1389" t="str">
        <f>IFERROR(VLOOKUP(CONCATENATE($C1389,$D1389,R$1,$E1389),AuxFolhas!$A:$E,5,FALSE),"")</f>
        <v/>
      </c>
      <c r="S1389" t="str">
        <f>IFERROR(VLOOKUP(CONCATENATE($C1389,$D1389,S$1,$E1389),AuxFolhas!$A:$E,5,FALSE),"")</f>
        <v/>
      </c>
      <c r="T1389" t="str">
        <f>IFERROR(VLOOKUP(CONCATENATE($C1389,$D1389,T$1,$E1389),AuxFolhas!$A:$E,5,FALSE),"")</f>
        <v/>
      </c>
      <c r="U1389">
        <f t="shared" si="90"/>
        <v>1</v>
      </c>
    </row>
    <row r="1390" spans="1:21" hidden="1">
      <c r="A1390" t="str">
        <f t="shared" si="91"/>
        <v>49.1-21</v>
      </c>
      <c r="B1390">
        <f t="shared" si="92"/>
        <v>21</v>
      </c>
      <c r="C1390">
        <v>49</v>
      </c>
      <c r="D1390" t="s">
        <v>1986</v>
      </c>
      <c r="E1390" t="s">
        <v>1114</v>
      </c>
      <c r="F1390" t="s">
        <v>1163</v>
      </c>
      <c r="H1390">
        <f t="shared" si="89"/>
        <v>22300</v>
      </c>
      <c r="I1390" t="str">
        <f>IFERROR(VLOOKUP(CONCATENATE($C1390,$D1390,I$1,$E1390),AuxFolhas!$A:$E,5,FALSE),"")</f>
        <v/>
      </c>
      <c r="J1390" t="str">
        <f>IFERROR(VLOOKUP(CONCATENATE($C1390,$D1390,J$1,$E1390),AuxFolhas!$A:$E,5,FALSE),"")</f>
        <v/>
      </c>
      <c r="K1390">
        <f>IFERROR(VLOOKUP(CONCATENATE($C1390,$D1390,K$1,$E1390),AuxFolhas!$A:$E,5,FALSE),"")</f>
        <v>2230</v>
      </c>
      <c r="L1390">
        <f>IFERROR(VLOOKUP(CONCATENATE($C1390,$D1390,L$1,$E1390),AuxFolhas!$A:$E,5,FALSE),"")</f>
        <v>2230</v>
      </c>
      <c r="M1390">
        <f>IFERROR(VLOOKUP(CONCATENATE($C1390,$D1390,M$1,$E1390),AuxFolhas!$A:$E,5,FALSE),"")</f>
        <v>2230</v>
      </c>
      <c r="N1390">
        <f>IFERROR(VLOOKUP(CONCATENATE($C1390,$D1390,N$1,$E1390),AuxFolhas!$A:$E,5,FALSE),"")</f>
        <v>2230</v>
      </c>
      <c r="O1390">
        <f>IFERROR(VLOOKUP(CONCATENATE($C1390,$D1390,O$1,$E1390),AuxFolhas!$A:$E,5,FALSE),"")</f>
        <v>2230</v>
      </c>
      <c r="P1390">
        <f>IFERROR(VLOOKUP(CONCATENATE($C1390,$D1390,P$1,$E1390),AuxFolhas!$A:$E,5,FALSE),"")</f>
        <v>2230</v>
      </c>
      <c r="Q1390">
        <f>IFERROR(VLOOKUP(CONCATENATE($C1390,$D1390,Q$1,$E1390),AuxFolhas!$A:$E,5,FALSE),"")</f>
        <v>2230</v>
      </c>
      <c r="R1390">
        <f>IFERROR(VLOOKUP(CONCATENATE($C1390,$D1390,R$1,$E1390),AuxFolhas!$A:$E,5,FALSE),"")</f>
        <v>2230</v>
      </c>
      <c r="S1390">
        <f>IFERROR(VLOOKUP(CONCATENATE($C1390,$D1390,S$1,$E1390),AuxFolhas!$A:$E,5,FALSE),"")</f>
        <v>2230</v>
      </c>
      <c r="T1390">
        <f>IFERROR(VLOOKUP(CONCATENATE($C1390,$D1390,T$1,$E1390),AuxFolhas!$A:$E,5,FALSE),"")</f>
        <v>2230</v>
      </c>
      <c r="U1390">
        <f t="shared" si="90"/>
        <v>2</v>
      </c>
    </row>
    <row r="1391" spans="1:21" hidden="1">
      <c r="A1391" t="str">
        <f t="shared" si="91"/>
        <v>49.1-22</v>
      </c>
      <c r="B1391">
        <f t="shared" si="92"/>
        <v>22</v>
      </c>
      <c r="C1391">
        <v>49</v>
      </c>
      <c r="D1391" t="s">
        <v>1995</v>
      </c>
      <c r="E1391" t="s">
        <v>1114</v>
      </c>
      <c r="F1391" t="s">
        <v>1163</v>
      </c>
      <c r="H1391">
        <f t="shared" si="89"/>
        <v>26760</v>
      </c>
      <c r="I1391">
        <f>IFERROR(VLOOKUP(CONCATENATE($C1391,$D1391,I$1,$E1391),AuxFolhas!$A:$E,5,FALSE),"")</f>
        <v>2230</v>
      </c>
      <c r="J1391">
        <f>IFERROR(VLOOKUP(CONCATENATE($C1391,$D1391,J$1,$E1391),AuxFolhas!$A:$E,5,FALSE),"")</f>
        <v>2230</v>
      </c>
      <c r="K1391">
        <f>IFERROR(VLOOKUP(CONCATENATE($C1391,$D1391,K$1,$E1391),AuxFolhas!$A:$E,5,FALSE),"")</f>
        <v>2230</v>
      </c>
      <c r="L1391">
        <f>IFERROR(VLOOKUP(CONCATENATE($C1391,$D1391,L$1,$E1391),AuxFolhas!$A:$E,5,FALSE),"")</f>
        <v>2230</v>
      </c>
      <c r="M1391">
        <f>IFERROR(VLOOKUP(CONCATENATE($C1391,$D1391,M$1,$E1391),AuxFolhas!$A:$E,5,FALSE),"")</f>
        <v>2230</v>
      </c>
      <c r="N1391">
        <f>IFERROR(VLOOKUP(CONCATENATE($C1391,$D1391,N$1,$E1391),AuxFolhas!$A:$E,5,FALSE),"")</f>
        <v>2230</v>
      </c>
      <c r="O1391">
        <f>IFERROR(VLOOKUP(CONCATENATE($C1391,$D1391,O$1,$E1391),AuxFolhas!$A:$E,5,FALSE),"")</f>
        <v>2230</v>
      </c>
      <c r="P1391">
        <f>IFERROR(VLOOKUP(CONCATENATE($C1391,$D1391,P$1,$E1391),AuxFolhas!$A:$E,5,FALSE),"")</f>
        <v>2230</v>
      </c>
      <c r="Q1391">
        <f>IFERROR(VLOOKUP(CONCATENATE($C1391,$D1391,Q$1,$E1391),AuxFolhas!$A:$E,5,FALSE),"")</f>
        <v>2230</v>
      </c>
      <c r="R1391">
        <f>IFERROR(VLOOKUP(CONCATENATE($C1391,$D1391,R$1,$E1391),AuxFolhas!$A:$E,5,FALSE),"")</f>
        <v>2230</v>
      </c>
      <c r="S1391">
        <f>IFERROR(VLOOKUP(CONCATENATE($C1391,$D1391,S$1,$E1391),AuxFolhas!$A:$E,5,FALSE),"")</f>
        <v>2230</v>
      </c>
      <c r="T1391">
        <f>IFERROR(VLOOKUP(CONCATENATE($C1391,$D1391,T$1,$E1391),AuxFolhas!$A:$E,5,FALSE),"")</f>
        <v>2230</v>
      </c>
      <c r="U1391">
        <f t="shared" si="90"/>
        <v>1</v>
      </c>
    </row>
    <row r="1392" spans="1:21" hidden="1">
      <c r="A1392" t="str">
        <f t="shared" si="91"/>
        <v>49.1-23</v>
      </c>
      <c r="B1392">
        <f t="shared" si="92"/>
        <v>23</v>
      </c>
      <c r="C1392">
        <v>49</v>
      </c>
      <c r="D1392" t="s">
        <v>1996</v>
      </c>
      <c r="E1392" t="s">
        <v>1114</v>
      </c>
      <c r="F1392" t="s">
        <v>1163</v>
      </c>
      <c r="H1392">
        <f t="shared" si="89"/>
        <v>4460</v>
      </c>
      <c r="I1392">
        <f>IFERROR(VLOOKUP(CONCATENATE($C1392,$D1392,I$1,$E1392),AuxFolhas!$A:$E,5,FALSE),"")</f>
        <v>2230</v>
      </c>
      <c r="J1392">
        <f>IFERROR(VLOOKUP(CONCATENATE($C1392,$D1392,J$1,$E1392),AuxFolhas!$A:$E,5,FALSE),"")</f>
        <v>2230</v>
      </c>
      <c r="K1392" t="str">
        <f>IFERROR(VLOOKUP(CONCATENATE($C1392,$D1392,K$1,$E1392),AuxFolhas!$A:$E,5,FALSE),"")</f>
        <v/>
      </c>
      <c r="L1392" t="str">
        <f>IFERROR(VLOOKUP(CONCATENATE($C1392,$D1392,L$1,$E1392),AuxFolhas!$A:$E,5,FALSE),"")</f>
        <v/>
      </c>
      <c r="M1392" t="str">
        <f>IFERROR(VLOOKUP(CONCATENATE($C1392,$D1392,M$1,$E1392),AuxFolhas!$A:$E,5,FALSE),"")</f>
        <v/>
      </c>
      <c r="N1392" t="str">
        <f>IFERROR(VLOOKUP(CONCATENATE($C1392,$D1392,N$1,$E1392),AuxFolhas!$A:$E,5,FALSE),"")</f>
        <v/>
      </c>
      <c r="O1392" t="str">
        <f>IFERROR(VLOOKUP(CONCATENATE($C1392,$D1392,O$1,$E1392),AuxFolhas!$A:$E,5,FALSE),"")</f>
        <v/>
      </c>
      <c r="P1392" t="str">
        <f>IFERROR(VLOOKUP(CONCATENATE($C1392,$D1392,P$1,$E1392),AuxFolhas!$A:$E,5,FALSE),"")</f>
        <v/>
      </c>
      <c r="Q1392" t="str">
        <f>IFERROR(VLOOKUP(CONCATENATE($C1392,$D1392,Q$1,$E1392),AuxFolhas!$A:$E,5,FALSE),"")</f>
        <v/>
      </c>
      <c r="R1392" t="str">
        <f>IFERROR(VLOOKUP(CONCATENATE($C1392,$D1392,R$1,$E1392),AuxFolhas!$A:$E,5,FALSE),"")</f>
        <v/>
      </c>
      <c r="S1392" t="str">
        <f>IFERROR(VLOOKUP(CONCATENATE($C1392,$D1392,S$1,$E1392),AuxFolhas!$A:$E,5,FALSE),"")</f>
        <v/>
      </c>
      <c r="T1392" t="str">
        <f>IFERROR(VLOOKUP(CONCATENATE($C1392,$D1392,T$1,$E1392),AuxFolhas!$A:$E,5,FALSE),"")</f>
        <v/>
      </c>
      <c r="U1392">
        <f t="shared" si="90"/>
        <v>1</v>
      </c>
    </row>
    <row r="1393" spans="1:21" hidden="1">
      <c r="A1393" t="str">
        <f t="shared" si="91"/>
        <v>49.1-24</v>
      </c>
      <c r="B1393">
        <f t="shared" si="92"/>
        <v>24</v>
      </c>
      <c r="C1393">
        <v>49</v>
      </c>
      <c r="D1393" t="s">
        <v>1997</v>
      </c>
      <c r="E1393" t="s">
        <v>1114</v>
      </c>
      <c r="F1393" t="s">
        <v>1163</v>
      </c>
      <c r="H1393">
        <f t="shared" si="89"/>
        <v>26760</v>
      </c>
      <c r="I1393">
        <f>IFERROR(VLOOKUP(CONCATENATE($C1393,$D1393,I$1,$E1393),AuxFolhas!$A:$E,5,FALSE),"")</f>
        <v>2230</v>
      </c>
      <c r="J1393">
        <f>IFERROR(VLOOKUP(CONCATENATE($C1393,$D1393,J$1,$E1393),AuxFolhas!$A:$E,5,FALSE),"")</f>
        <v>2230</v>
      </c>
      <c r="K1393">
        <f>IFERROR(VLOOKUP(CONCATENATE($C1393,$D1393,K$1,$E1393),AuxFolhas!$A:$E,5,FALSE),"")</f>
        <v>2230</v>
      </c>
      <c r="L1393">
        <f>IFERROR(VLOOKUP(CONCATENATE($C1393,$D1393,L$1,$E1393),AuxFolhas!$A:$E,5,FALSE),"")</f>
        <v>2230</v>
      </c>
      <c r="M1393">
        <f>IFERROR(VLOOKUP(CONCATENATE($C1393,$D1393,M$1,$E1393),AuxFolhas!$A:$E,5,FALSE),"")</f>
        <v>2230</v>
      </c>
      <c r="N1393">
        <f>IFERROR(VLOOKUP(CONCATENATE($C1393,$D1393,N$1,$E1393),AuxFolhas!$A:$E,5,FALSE),"")</f>
        <v>2230</v>
      </c>
      <c r="O1393">
        <f>IFERROR(VLOOKUP(CONCATENATE($C1393,$D1393,O$1,$E1393),AuxFolhas!$A:$E,5,FALSE),"")</f>
        <v>2230</v>
      </c>
      <c r="P1393">
        <f>IFERROR(VLOOKUP(CONCATENATE($C1393,$D1393,P$1,$E1393),AuxFolhas!$A:$E,5,FALSE),"")</f>
        <v>2230</v>
      </c>
      <c r="Q1393">
        <f>IFERROR(VLOOKUP(CONCATENATE($C1393,$D1393,Q$1,$E1393),AuxFolhas!$A:$E,5,FALSE),"")</f>
        <v>2230</v>
      </c>
      <c r="R1393">
        <f>IFERROR(VLOOKUP(CONCATENATE($C1393,$D1393,R$1,$E1393),AuxFolhas!$A:$E,5,FALSE),"")</f>
        <v>2230</v>
      </c>
      <c r="S1393">
        <f>IFERROR(VLOOKUP(CONCATENATE($C1393,$D1393,S$1,$E1393),AuxFolhas!$A:$E,5,FALSE),"")</f>
        <v>2230</v>
      </c>
      <c r="T1393">
        <f>IFERROR(VLOOKUP(CONCATENATE($C1393,$D1393,T$1,$E1393),AuxFolhas!$A:$E,5,FALSE),"")</f>
        <v>2230</v>
      </c>
      <c r="U1393">
        <f t="shared" si="90"/>
        <v>1</v>
      </c>
    </row>
    <row r="1394" spans="1:21" hidden="1">
      <c r="A1394" t="str">
        <f t="shared" si="91"/>
        <v>49.1-25</v>
      </c>
      <c r="B1394">
        <f t="shared" si="92"/>
        <v>25</v>
      </c>
      <c r="C1394">
        <v>49</v>
      </c>
      <c r="D1394" t="s">
        <v>1992</v>
      </c>
      <c r="E1394" t="s">
        <v>1114</v>
      </c>
      <c r="F1394" t="s">
        <v>1163</v>
      </c>
      <c r="H1394">
        <f t="shared" si="89"/>
        <v>22300</v>
      </c>
      <c r="I1394" t="str">
        <f>IFERROR(VLOOKUP(CONCATENATE($C1394,$D1394,I$1,$E1394),AuxFolhas!$A:$E,5,FALSE),"")</f>
        <v/>
      </c>
      <c r="J1394" t="str">
        <f>IFERROR(VLOOKUP(CONCATENATE($C1394,$D1394,J$1,$E1394),AuxFolhas!$A:$E,5,FALSE),"")</f>
        <v/>
      </c>
      <c r="K1394">
        <f>IFERROR(VLOOKUP(CONCATENATE($C1394,$D1394,K$1,$E1394),AuxFolhas!$A:$E,5,FALSE),"")</f>
        <v>2230</v>
      </c>
      <c r="L1394">
        <f>IFERROR(VLOOKUP(CONCATENATE($C1394,$D1394,L$1,$E1394),AuxFolhas!$A:$E,5,FALSE),"")</f>
        <v>2230</v>
      </c>
      <c r="M1394">
        <f>IFERROR(VLOOKUP(CONCATENATE($C1394,$D1394,M$1,$E1394),AuxFolhas!$A:$E,5,FALSE),"")</f>
        <v>2230</v>
      </c>
      <c r="N1394">
        <f>IFERROR(VLOOKUP(CONCATENATE($C1394,$D1394,N$1,$E1394),AuxFolhas!$A:$E,5,FALSE),"")</f>
        <v>2230</v>
      </c>
      <c r="O1394">
        <f>IFERROR(VLOOKUP(CONCATENATE($C1394,$D1394,O$1,$E1394),AuxFolhas!$A:$E,5,FALSE),"")</f>
        <v>2230</v>
      </c>
      <c r="P1394">
        <f>IFERROR(VLOOKUP(CONCATENATE($C1394,$D1394,P$1,$E1394),AuxFolhas!$A:$E,5,FALSE),"")</f>
        <v>2230</v>
      </c>
      <c r="Q1394">
        <f>IFERROR(VLOOKUP(CONCATENATE($C1394,$D1394,Q$1,$E1394),AuxFolhas!$A:$E,5,FALSE),"")</f>
        <v>2230</v>
      </c>
      <c r="R1394">
        <f>IFERROR(VLOOKUP(CONCATENATE($C1394,$D1394,R$1,$E1394),AuxFolhas!$A:$E,5,FALSE),"")</f>
        <v>2230</v>
      </c>
      <c r="S1394">
        <f>IFERROR(VLOOKUP(CONCATENATE($C1394,$D1394,S$1,$E1394),AuxFolhas!$A:$E,5,FALSE),"")</f>
        <v>2230</v>
      </c>
      <c r="T1394">
        <f>IFERROR(VLOOKUP(CONCATENATE($C1394,$D1394,T$1,$E1394),AuxFolhas!$A:$E,5,FALSE),"")</f>
        <v>2230</v>
      </c>
      <c r="U1394">
        <f t="shared" si="90"/>
        <v>2</v>
      </c>
    </row>
    <row r="1395" spans="1:21" hidden="1">
      <c r="A1395" t="str">
        <f t="shared" si="91"/>
        <v>49.1-26</v>
      </c>
      <c r="B1395">
        <f t="shared" si="92"/>
        <v>26</v>
      </c>
      <c r="C1395">
        <v>49</v>
      </c>
      <c r="D1395" t="s">
        <v>1998</v>
      </c>
      <c r="E1395" t="s">
        <v>1114</v>
      </c>
      <c r="F1395" t="s">
        <v>1163</v>
      </c>
      <c r="H1395">
        <f t="shared" si="89"/>
        <v>4460</v>
      </c>
      <c r="I1395">
        <f>IFERROR(VLOOKUP(CONCATENATE($C1395,$D1395,I$1,$E1395),AuxFolhas!$A:$E,5,FALSE),"")</f>
        <v>2230</v>
      </c>
      <c r="J1395">
        <f>IFERROR(VLOOKUP(CONCATENATE($C1395,$D1395,J$1,$E1395),AuxFolhas!$A:$E,5,FALSE),"")</f>
        <v>2230</v>
      </c>
      <c r="K1395" t="str">
        <f>IFERROR(VLOOKUP(CONCATENATE($C1395,$D1395,K$1,$E1395),AuxFolhas!$A:$E,5,FALSE),"")</f>
        <v/>
      </c>
      <c r="L1395" t="str">
        <f>IFERROR(VLOOKUP(CONCATENATE($C1395,$D1395,L$1,$E1395),AuxFolhas!$A:$E,5,FALSE),"")</f>
        <v/>
      </c>
      <c r="M1395" t="str">
        <f>IFERROR(VLOOKUP(CONCATENATE($C1395,$D1395,M$1,$E1395),AuxFolhas!$A:$E,5,FALSE),"")</f>
        <v/>
      </c>
      <c r="N1395" t="str">
        <f>IFERROR(VLOOKUP(CONCATENATE($C1395,$D1395,N$1,$E1395),AuxFolhas!$A:$E,5,FALSE),"")</f>
        <v/>
      </c>
      <c r="O1395" t="str">
        <f>IFERROR(VLOOKUP(CONCATENATE($C1395,$D1395,O$1,$E1395),AuxFolhas!$A:$E,5,FALSE),"")</f>
        <v/>
      </c>
      <c r="P1395" t="str">
        <f>IFERROR(VLOOKUP(CONCATENATE($C1395,$D1395,P$1,$E1395),AuxFolhas!$A:$E,5,FALSE),"")</f>
        <v/>
      </c>
      <c r="Q1395" t="str">
        <f>IFERROR(VLOOKUP(CONCATENATE($C1395,$D1395,Q$1,$E1395),AuxFolhas!$A:$E,5,FALSE),"")</f>
        <v/>
      </c>
      <c r="R1395" t="str">
        <f>IFERROR(VLOOKUP(CONCATENATE($C1395,$D1395,R$1,$E1395),AuxFolhas!$A:$E,5,FALSE),"")</f>
        <v/>
      </c>
      <c r="S1395" t="str">
        <f>IFERROR(VLOOKUP(CONCATENATE($C1395,$D1395,S$1,$E1395),AuxFolhas!$A:$E,5,FALSE),"")</f>
        <v/>
      </c>
      <c r="T1395" t="str">
        <f>IFERROR(VLOOKUP(CONCATENATE($C1395,$D1395,T$1,$E1395),AuxFolhas!$A:$E,5,FALSE),"")</f>
        <v/>
      </c>
      <c r="U1395">
        <f t="shared" si="90"/>
        <v>1</v>
      </c>
    </row>
    <row r="1396" spans="1:21" hidden="1">
      <c r="A1396" t="str">
        <f t="shared" si="91"/>
        <v>49.1-27</v>
      </c>
      <c r="B1396">
        <f t="shared" si="92"/>
        <v>27</v>
      </c>
      <c r="C1396">
        <v>49</v>
      </c>
      <c r="D1396" t="s">
        <v>1980</v>
      </c>
      <c r="E1396" t="s">
        <v>1162</v>
      </c>
      <c r="F1396" t="s">
        <v>1163</v>
      </c>
      <c r="H1396">
        <f t="shared" si="89"/>
        <v>26240</v>
      </c>
      <c r="I1396">
        <f>IFERROR(VLOOKUP(CONCATENATE($C1396,$D1396,I$1,$E1396),AuxFolhas!$A:$E,5,FALSE),"")</f>
        <v>3280</v>
      </c>
      <c r="J1396">
        <f>IFERROR(VLOOKUP(CONCATENATE($C1396,$D1396,J$1,$E1396),AuxFolhas!$A:$E,5,FALSE),"")</f>
        <v>3280</v>
      </c>
      <c r="K1396">
        <f>IFERROR(VLOOKUP(CONCATENATE($C1396,$D1396,K$1,$E1396),AuxFolhas!$A:$E,5,FALSE),"")</f>
        <v>3280</v>
      </c>
      <c r="L1396">
        <f>IFERROR(VLOOKUP(CONCATENATE($C1396,$D1396,L$1,$E1396),AuxFolhas!$A:$E,5,FALSE),"")</f>
        <v>3280</v>
      </c>
      <c r="M1396">
        <f>IFERROR(VLOOKUP(CONCATENATE($C1396,$D1396,M$1,$E1396),AuxFolhas!$A:$E,5,FALSE),"")</f>
        <v>3280</v>
      </c>
      <c r="N1396">
        <f>IFERROR(VLOOKUP(CONCATENATE($C1396,$D1396,N$1,$E1396),AuxFolhas!$A:$E,5,FALSE),"")</f>
        <v>3280</v>
      </c>
      <c r="O1396">
        <f>IFERROR(VLOOKUP(CONCATENATE($C1396,$D1396,O$1,$E1396),AuxFolhas!$A:$E,5,FALSE),"")</f>
        <v>3280</v>
      </c>
      <c r="P1396">
        <f>IFERROR(VLOOKUP(CONCATENATE($C1396,$D1396,P$1,$E1396),AuxFolhas!$A:$E,5,FALSE),"")</f>
        <v>3280</v>
      </c>
      <c r="Q1396" t="str">
        <f>IFERROR(VLOOKUP(CONCATENATE($C1396,$D1396,Q$1,$E1396),AuxFolhas!$A:$E,5,FALSE),"")</f>
        <v/>
      </c>
      <c r="R1396" t="str">
        <f>IFERROR(VLOOKUP(CONCATENATE($C1396,$D1396,R$1,$E1396),AuxFolhas!$A:$E,5,FALSE),"")</f>
        <v/>
      </c>
      <c r="S1396" t="str">
        <f>IFERROR(VLOOKUP(CONCATENATE($C1396,$D1396,S$1,$E1396),AuxFolhas!$A:$E,5,FALSE),"")</f>
        <v/>
      </c>
      <c r="T1396" t="str">
        <f>IFERROR(VLOOKUP(CONCATENATE($C1396,$D1396,T$1,$E1396),AuxFolhas!$A:$E,5,FALSE),"")</f>
        <v/>
      </c>
      <c r="U1396">
        <f t="shared" si="90"/>
        <v>1</v>
      </c>
    </row>
    <row r="1397" spans="1:21" hidden="1">
      <c r="A1397" t="str">
        <f t="shared" si="91"/>
        <v>49.1-28</v>
      </c>
      <c r="B1397">
        <f t="shared" si="92"/>
        <v>28</v>
      </c>
      <c r="C1397">
        <v>49</v>
      </c>
      <c r="D1397" t="s">
        <v>2575</v>
      </c>
      <c r="E1397" t="s">
        <v>1162</v>
      </c>
      <c r="F1397" t="s">
        <v>1163</v>
      </c>
      <c r="H1397">
        <f t="shared" si="89"/>
        <v>36080</v>
      </c>
      <c r="I1397" t="str">
        <f>IFERROR(VLOOKUP(CONCATENATE($C1397,$D1397,I$1,$E1397),AuxFolhas!$A:$E,5,FALSE),"")</f>
        <v/>
      </c>
      <c r="J1397">
        <f>IFERROR(VLOOKUP(CONCATENATE($C1397,$D1397,J$1,$E1397),AuxFolhas!$A:$E,5,FALSE),"")</f>
        <v>3280</v>
      </c>
      <c r="K1397">
        <f>IFERROR(VLOOKUP(CONCATENATE($C1397,$D1397,K$1,$E1397),AuxFolhas!$A:$E,5,FALSE),"")</f>
        <v>3280</v>
      </c>
      <c r="L1397">
        <f>IFERROR(VLOOKUP(CONCATENATE($C1397,$D1397,L$1,$E1397),AuxFolhas!$A:$E,5,FALSE),"")</f>
        <v>3280</v>
      </c>
      <c r="M1397">
        <f>IFERROR(VLOOKUP(CONCATENATE($C1397,$D1397,M$1,$E1397),AuxFolhas!$A:$E,5,FALSE),"")</f>
        <v>3280</v>
      </c>
      <c r="N1397">
        <f>IFERROR(VLOOKUP(CONCATENATE($C1397,$D1397,N$1,$E1397),AuxFolhas!$A:$E,5,FALSE),"")</f>
        <v>3280</v>
      </c>
      <c r="O1397">
        <f>IFERROR(VLOOKUP(CONCATENATE($C1397,$D1397,O$1,$E1397),AuxFolhas!$A:$E,5,FALSE),"")</f>
        <v>3280</v>
      </c>
      <c r="P1397">
        <f>IFERROR(VLOOKUP(CONCATENATE($C1397,$D1397,P$1,$E1397),AuxFolhas!$A:$E,5,FALSE),"")</f>
        <v>3280</v>
      </c>
      <c r="Q1397">
        <f>IFERROR(VLOOKUP(CONCATENATE($C1397,$D1397,Q$1,$E1397),AuxFolhas!$A:$E,5,FALSE),"")</f>
        <v>3280</v>
      </c>
      <c r="R1397">
        <f>IFERROR(VLOOKUP(CONCATENATE($C1397,$D1397,R$1,$E1397),AuxFolhas!$A:$E,5,FALSE),"")</f>
        <v>3280</v>
      </c>
      <c r="S1397">
        <f>IFERROR(VLOOKUP(CONCATENATE($C1397,$D1397,S$1,$E1397),AuxFolhas!$A:$E,5,FALSE),"")</f>
        <v>3280</v>
      </c>
      <c r="T1397">
        <f>IFERROR(VLOOKUP(CONCATENATE($C1397,$D1397,T$1,$E1397),AuxFolhas!$A:$E,5,FALSE),"")</f>
        <v>3280</v>
      </c>
      <c r="U1397">
        <f t="shared" si="90"/>
        <v>1</v>
      </c>
    </row>
    <row r="1398" spans="1:21" hidden="1">
      <c r="A1398" t="str">
        <f t="shared" si="91"/>
        <v>49.1-29</v>
      </c>
      <c r="B1398">
        <f t="shared" si="92"/>
        <v>29</v>
      </c>
      <c r="C1398">
        <v>49</v>
      </c>
      <c r="D1398" t="s">
        <v>1981</v>
      </c>
      <c r="E1398" t="s">
        <v>1162</v>
      </c>
      <c r="F1398" t="s">
        <v>1163</v>
      </c>
      <c r="H1398">
        <f t="shared" si="89"/>
        <v>26240</v>
      </c>
      <c r="I1398">
        <f>IFERROR(VLOOKUP(CONCATENATE($C1398,$D1398,I$1,$E1398),AuxFolhas!$A:$E,5,FALSE),"")</f>
        <v>3280</v>
      </c>
      <c r="J1398">
        <f>IFERROR(VLOOKUP(CONCATENATE($C1398,$D1398,J$1,$E1398),AuxFolhas!$A:$E,5,FALSE),"")</f>
        <v>3280</v>
      </c>
      <c r="K1398">
        <f>IFERROR(VLOOKUP(CONCATENATE($C1398,$D1398,K$1,$E1398),AuxFolhas!$A:$E,5,FALSE),"")</f>
        <v>3280</v>
      </c>
      <c r="L1398">
        <f>IFERROR(VLOOKUP(CONCATENATE($C1398,$D1398,L$1,$E1398),AuxFolhas!$A:$E,5,FALSE),"")</f>
        <v>3280</v>
      </c>
      <c r="M1398">
        <f>IFERROR(VLOOKUP(CONCATENATE($C1398,$D1398,M$1,$E1398),AuxFolhas!$A:$E,5,FALSE),"")</f>
        <v>3280</v>
      </c>
      <c r="N1398">
        <f>IFERROR(VLOOKUP(CONCATENATE($C1398,$D1398,N$1,$E1398),AuxFolhas!$A:$E,5,FALSE),"")</f>
        <v>3280</v>
      </c>
      <c r="O1398">
        <f>IFERROR(VLOOKUP(CONCATENATE($C1398,$D1398,O$1,$E1398),AuxFolhas!$A:$E,5,FALSE),"")</f>
        <v>3280</v>
      </c>
      <c r="P1398">
        <f>IFERROR(VLOOKUP(CONCATENATE($C1398,$D1398,P$1,$E1398),AuxFolhas!$A:$E,5,FALSE),"")</f>
        <v>3280</v>
      </c>
      <c r="Q1398" t="str">
        <f>IFERROR(VLOOKUP(CONCATENATE($C1398,$D1398,Q$1,$E1398),AuxFolhas!$A:$E,5,FALSE),"")</f>
        <v/>
      </c>
      <c r="R1398" t="str">
        <f>IFERROR(VLOOKUP(CONCATENATE($C1398,$D1398,R$1,$E1398),AuxFolhas!$A:$E,5,FALSE),"")</f>
        <v/>
      </c>
      <c r="S1398" t="str">
        <f>IFERROR(VLOOKUP(CONCATENATE($C1398,$D1398,S$1,$E1398),AuxFolhas!$A:$E,5,FALSE),"")</f>
        <v/>
      </c>
      <c r="T1398" t="str">
        <f>IFERROR(VLOOKUP(CONCATENATE($C1398,$D1398,T$1,$E1398),AuxFolhas!$A:$E,5,FALSE),"")</f>
        <v/>
      </c>
      <c r="U1398">
        <f t="shared" si="90"/>
        <v>1</v>
      </c>
    </row>
    <row r="1399" spans="1:21" hidden="1">
      <c r="A1399" t="str">
        <f t="shared" si="91"/>
        <v>49.1-30</v>
      </c>
      <c r="B1399">
        <f t="shared" si="92"/>
        <v>30</v>
      </c>
      <c r="C1399">
        <v>49</v>
      </c>
      <c r="D1399" t="s">
        <v>1999</v>
      </c>
      <c r="E1399" t="s">
        <v>1165</v>
      </c>
      <c r="F1399" t="s">
        <v>1163</v>
      </c>
      <c r="H1399">
        <f t="shared" si="89"/>
        <v>6110</v>
      </c>
      <c r="I1399">
        <f>IFERROR(VLOOKUP(CONCATENATE($C1399,$D1399,I$1,$E1399),AuxFolhas!$A:$E,5,FALSE),"")</f>
        <v>6110</v>
      </c>
      <c r="J1399" t="str">
        <f>IFERROR(VLOOKUP(CONCATENATE($C1399,$D1399,J$1,$E1399),AuxFolhas!$A:$E,5,FALSE),"")</f>
        <v/>
      </c>
      <c r="K1399" t="str">
        <f>IFERROR(VLOOKUP(CONCATENATE($C1399,$D1399,K$1,$E1399),AuxFolhas!$A:$E,5,FALSE),"")</f>
        <v/>
      </c>
      <c r="L1399" t="str">
        <f>IFERROR(VLOOKUP(CONCATENATE($C1399,$D1399,L$1,$E1399),AuxFolhas!$A:$E,5,FALSE),"")</f>
        <v/>
      </c>
      <c r="M1399" t="str">
        <f>IFERROR(VLOOKUP(CONCATENATE($C1399,$D1399,M$1,$E1399),AuxFolhas!$A:$E,5,FALSE),"")</f>
        <v/>
      </c>
      <c r="N1399" t="str">
        <f>IFERROR(VLOOKUP(CONCATENATE($C1399,$D1399,N$1,$E1399),AuxFolhas!$A:$E,5,FALSE),"")</f>
        <v/>
      </c>
      <c r="O1399" t="str">
        <f>IFERROR(VLOOKUP(CONCATENATE($C1399,$D1399,O$1,$E1399),AuxFolhas!$A:$E,5,FALSE),"")</f>
        <v/>
      </c>
      <c r="P1399" t="str">
        <f>IFERROR(VLOOKUP(CONCATENATE($C1399,$D1399,P$1,$E1399),AuxFolhas!$A:$E,5,FALSE),"")</f>
        <v/>
      </c>
      <c r="Q1399" t="str">
        <f>IFERROR(VLOOKUP(CONCATENATE($C1399,$D1399,Q$1,$E1399),AuxFolhas!$A:$E,5,FALSE),"")</f>
        <v/>
      </c>
      <c r="R1399" t="str">
        <f>IFERROR(VLOOKUP(CONCATENATE($C1399,$D1399,R$1,$E1399),AuxFolhas!$A:$E,5,FALSE),"")</f>
        <v/>
      </c>
      <c r="S1399" t="str">
        <f>IFERROR(VLOOKUP(CONCATENATE($C1399,$D1399,S$1,$E1399),AuxFolhas!$A:$E,5,FALSE),"")</f>
        <v/>
      </c>
      <c r="T1399" t="str">
        <f>IFERROR(VLOOKUP(CONCATENATE($C1399,$D1399,T$1,$E1399),AuxFolhas!$A:$E,5,FALSE),"")</f>
        <v/>
      </c>
      <c r="U1399">
        <f t="shared" si="90"/>
        <v>1</v>
      </c>
    </row>
    <row r="1400" spans="1:21" hidden="1">
      <c r="A1400" t="str">
        <f t="shared" si="91"/>
        <v>49.1-31</v>
      </c>
      <c r="B1400">
        <f t="shared" si="92"/>
        <v>31</v>
      </c>
      <c r="C1400">
        <v>49</v>
      </c>
      <c r="D1400" t="s">
        <v>2581</v>
      </c>
      <c r="E1400" t="s">
        <v>1165</v>
      </c>
      <c r="F1400" t="s">
        <v>1163</v>
      </c>
      <c r="H1400">
        <f t="shared" si="89"/>
        <v>48880</v>
      </c>
      <c r="I1400" t="str">
        <f>IFERROR(VLOOKUP(CONCATENATE($C1400,$D1400,I$1,$E1400),AuxFolhas!$A:$E,5,FALSE),"")</f>
        <v/>
      </c>
      <c r="J1400" t="str">
        <f>IFERROR(VLOOKUP(CONCATENATE($C1400,$D1400,J$1,$E1400),AuxFolhas!$A:$E,5,FALSE),"")</f>
        <v/>
      </c>
      <c r="K1400" t="str">
        <f>IFERROR(VLOOKUP(CONCATENATE($C1400,$D1400,K$1,$E1400),AuxFolhas!$A:$E,5,FALSE),"")</f>
        <v/>
      </c>
      <c r="L1400" t="str">
        <f>IFERROR(VLOOKUP(CONCATENATE($C1400,$D1400,L$1,$E1400),AuxFolhas!$A:$E,5,FALSE),"")</f>
        <v/>
      </c>
      <c r="M1400">
        <f>IFERROR(VLOOKUP(CONCATENATE($C1400,$D1400,M$1,$E1400),AuxFolhas!$A:$E,5,FALSE),"")</f>
        <v>6110</v>
      </c>
      <c r="N1400">
        <f>IFERROR(VLOOKUP(CONCATENATE($C1400,$D1400,N$1,$E1400),AuxFolhas!$A:$E,5,FALSE),"")</f>
        <v>6110</v>
      </c>
      <c r="O1400">
        <f>IFERROR(VLOOKUP(CONCATENATE($C1400,$D1400,O$1,$E1400),AuxFolhas!$A:$E,5,FALSE),"")</f>
        <v>6110</v>
      </c>
      <c r="P1400">
        <f>IFERROR(VLOOKUP(CONCATENATE($C1400,$D1400,P$1,$E1400),AuxFolhas!$A:$E,5,FALSE),"")</f>
        <v>6110</v>
      </c>
      <c r="Q1400">
        <f>IFERROR(VLOOKUP(CONCATENATE($C1400,$D1400,Q$1,$E1400),AuxFolhas!$A:$E,5,FALSE),"")</f>
        <v>6110</v>
      </c>
      <c r="R1400">
        <f>IFERROR(VLOOKUP(CONCATENATE($C1400,$D1400,R$1,$E1400),AuxFolhas!$A:$E,5,FALSE),"")</f>
        <v>6110</v>
      </c>
      <c r="S1400">
        <f>IFERROR(VLOOKUP(CONCATENATE($C1400,$D1400,S$1,$E1400),AuxFolhas!$A:$E,5,FALSE),"")</f>
        <v>6110</v>
      </c>
      <c r="T1400">
        <f>IFERROR(VLOOKUP(CONCATENATE($C1400,$D1400,T$1,$E1400),AuxFolhas!$A:$E,5,FALSE),"")</f>
        <v>6110</v>
      </c>
      <c r="U1400">
        <f t="shared" si="90"/>
        <v>1</v>
      </c>
    </row>
    <row r="1401" spans="1:21" hidden="1">
      <c r="A1401" t="str">
        <f t="shared" si="91"/>
        <v>49.1-32</v>
      </c>
      <c r="B1401">
        <f t="shared" si="92"/>
        <v>32</v>
      </c>
      <c r="C1401">
        <v>49</v>
      </c>
      <c r="D1401" t="s">
        <v>1978</v>
      </c>
      <c r="E1401" t="s">
        <v>1117</v>
      </c>
      <c r="F1401" t="s">
        <v>1159</v>
      </c>
      <c r="H1401">
        <f t="shared" si="89"/>
        <v>9840</v>
      </c>
      <c r="I1401">
        <f>IFERROR(VLOOKUP(CONCATENATE($C1401,$D1401,I$1,$E1401),AuxFolhas!$A:$E,5,FALSE),"")</f>
        <v>820</v>
      </c>
      <c r="J1401">
        <f>IFERROR(VLOOKUP(CONCATENATE($C1401,$D1401,J$1,$E1401),AuxFolhas!$A:$E,5,FALSE),"")</f>
        <v>820</v>
      </c>
      <c r="K1401">
        <f>IFERROR(VLOOKUP(CONCATENATE($C1401,$D1401,K$1,$E1401),AuxFolhas!$A:$E,5,FALSE),"")</f>
        <v>820</v>
      </c>
      <c r="L1401">
        <f>IFERROR(VLOOKUP(CONCATENATE($C1401,$D1401,L$1,$E1401),AuxFolhas!$A:$E,5,FALSE),"")</f>
        <v>820</v>
      </c>
      <c r="M1401">
        <f>IFERROR(VLOOKUP(CONCATENATE($C1401,$D1401,M$1,$E1401),AuxFolhas!$A:$E,5,FALSE),"")</f>
        <v>820</v>
      </c>
      <c r="N1401">
        <f>IFERROR(VLOOKUP(CONCATENATE($C1401,$D1401,N$1,$E1401),AuxFolhas!$A:$E,5,FALSE),"")</f>
        <v>820</v>
      </c>
      <c r="O1401">
        <f>IFERROR(VLOOKUP(CONCATENATE($C1401,$D1401,O$1,$E1401),AuxFolhas!$A:$E,5,FALSE),"")</f>
        <v>820</v>
      </c>
      <c r="P1401">
        <f>IFERROR(VLOOKUP(CONCATENATE($C1401,$D1401,P$1,$E1401),AuxFolhas!$A:$E,5,FALSE),"")</f>
        <v>820</v>
      </c>
      <c r="Q1401">
        <f>IFERROR(VLOOKUP(CONCATENATE($C1401,$D1401,Q$1,$E1401),AuxFolhas!$A:$E,5,FALSE),"")</f>
        <v>820</v>
      </c>
      <c r="R1401">
        <f>IFERROR(VLOOKUP(CONCATENATE($C1401,$D1401,R$1,$E1401),AuxFolhas!$A:$E,5,FALSE),"")</f>
        <v>820</v>
      </c>
      <c r="S1401">
        <f>IFERROR(VLOOKUP(CONCATENATE($C1401,$D1401,S$1,$E1401),AuxFolhas!$A:$E,5,FALSE),"")</f>
        <v>820</v>
      </c>
      <c r="T1401">
        <f>IFERROR(VLOOKUP(CONCATENATE($C1401,$D1401,T$1,$E1401),AuxFolhas!$A:$E,5,FALSE),"")</f>
        <v>820</v>
      </c>
      <c r="U1401">
        <f t="shared" si="90"/>
        <v>1</v>
      </c>
    </row>
    <row r="1402" spans="1:21" hidden="1">
      <c r="A1402" t="str">
        <f t="shared" si="91"/>
        <v>49.1-33</v>
      </c>
      <c r="B1402">
        <f t="shared" si="92"/>
        <v>33</v>
      </c>
      <c r="C1402">
        <v>49</v>
      </c>
      <c r="D1402" t="s">
        <v>2000</v>
      </c>
      <c r="E1402" t="s">
        <v>1115</v>
      </c>
      <c r="F1402" t="s">
        <v>1159</v>
      </c>
      <c r="H1402">
        <f t="shared" si="89"/>
        <v>93000</v>
      </c>
      <c r="I1402">
        <f>IFERROR(VLOOKUP(CONCATENATE($C1402,$D1402,I$1,$E1402),AuxFolhas!$A:$E,5,FALSE),"")</f>
        <v>7750</v>
      </c>
      <c r="J1402">
        <f>IFERROR(VLOOKUP(CONCATENATE($C1402,$D1402,J$1,$E1402),AuxFolhas!$A:$E,5,FALSE),"")</f>
        <v>7750</v>
      </c>
      <c r="K1402">
        <f>IFERROR(VLOOKUP(CONCATENATE($C1402,$D1402,K$1,$E1402),AuxFolhas!$A:$E,5,FALSE),"")</f>
        <v>7750</v>
      </c>
      <c r="L1402">
        <f>IFERROR(VLOOKUP(CONCATENATE($C1402,$D1402,L$1,$E1402),AuxFolhas!$A:$E,5,FALSE),"")</f>
        <v>7750</v>
      </c>
      <c r="M1402">
        <f>IFERROR(VLOOKUP(CONCATENATE($C1402,$D1402,M$1,$E1402),AuxFolhas!$A:$E,5,FALSE),"")</f>
        <v>7750</v>
      </c>
      <c r="N1402">
        <f>IFERROR(VLOOKUP(CONCATENATE($C1402,$D1402,N$1,$E1402),AuxFolhas!$A:$E,5,FALSE),"")</f>
        <v>7750</v>
      </c>
      <c r="O1402">
        <f>IFERROR(VLOOKUP(CONCATENATE($C1402,$D1402,O$1,$E1402),AuxFolhas!$A:$E,5,FALSE),"")</f>
        <v>7750</v>
      </c>
      <c r="P1402">
        <f>IFERROR(VLOOKUP(CONCATENATE($C1402,$D1402,P$1,$E1402),AuxFolhas!$A:$E,5,FALSE),"")</f>
        <v>7750</v>
      </c>
      <c r="Q1402">
        <f>IFERROR(VLOOKUP(CONCATENATE($C1402,$D1402,Q$1,$E1402),AuxFolhas!$A:$E,5,FALSE),"")</f>
        <v>7750</v>
      </c>
      <c r="R1402">
        <f>IFERROR(VLOOKUP(CONCATENATE($C1402,$D1402,R$1,$E1402),AuxFolhas!$A:$E,5,FALSE),"")</f>
        <v>7750</v>
      </c>
      <c r="S1402">
        <f>IFERROR(VLOOKUP(CONCATENATE($C1402,$D1402,S$1,$E1402),AuxFolhas!$A:$E,5,FALSE),"")</f>
        <v>7750</v>
      </c>
      <c r="T1402">
        <f>IFERROR(VLOOKUP(CONCATENATE($C1402,$D1402,T$1,$E1402),AuxFolhas!$A:$E,5,FALSE),"")</f>
        <v>7750</v>
      </c>
      <c r="U1402">
        <f t="shared" si="90"/>
        <v>1</v>
      </c>
    </row>
    <row r="1403" spans="1:21">
      <c r="A1403" t="str">
        <f t="shared" si="91"/>
        <v>49.1-34</v>
      </c>
      <c r="B1403">
        <f t="shared" si="92"/>
        <v>34</v>
      </c>
      <c r="C1403">
        <v>49</v>
      </c>
      <c r="D1403" t="s">
        <v>1979</v>
      </c>
      <c r="E1403" t="s">
        <v>1113</v>
      </c>
      <c r="F1403" t="s">
        <v>1159</v>
      </c>
      <c r="H1403">
        <f t="shared" si="89"/>
        <v>33600</v>
      </c>
      <c r="I1403">
        <f>IFERROR(VLOOKUP(CONCATENATE($C1403,$D1403,I$1,$E1403),AuxFolhas!$A:$E,5,FALSE),"")</f>
        <v>2800</v>
      </c>
      <c r="J1403">
        <f>IFERROR(VLOOKUP(CONCATENATE($C1403,$D1403,J$1,$E1403),AuxFolhas!$A:$E,5,FALSE),"")</f>
        <v>2800</v>
      </c>
      <c r="K1403">
        <f>IFERROR(VLOOKUP(CONCATENATE($C1403,$D1403,K$1,$E1403),AuxFolhas!$A:$E,5,FALSE),"")</f>
        <v>2800</v>
      </c>
      <c r="L1403">
        <f>IFERROR(VLOOKUP(CONCATENATE($C1403,$D1403,L$1,$E1403),AuxFolhas!$A:$E,5,FALSE),"")</f>
        <v>2800</v>
      </c>
      <c r="M1403">
        <f>IFERROR(VLOOKUP(CONCATENATE($C1403,$D1403,M$1,$E1403),AuxFolhas!$A:$E,5,FALSE),"")</f>
        <v>2800</v>
      </c>
      <c r="N1403">
        <f>IFERROR(VLOOKUP(CONCATENATE($C1403,$D1403,N$1,$E1403),AuxFolhas!$A:$E,5,FALSE),"")</f>
        <v>2800</v>
      </c>
      <c r="O1403">
        <f>IFERROR(VLOOKUP(CONCATENATE($C1403,$D1403,O$1,$E1403),AuxFolhas!$A:$E,5,FALSE),"")</f>
        <v>2800</v>
      </c>
      <c r="P1403">
        <f>IFERROR(VLOOKUP(CONCATENATE($C1403,$D1403,P$1,$E1403),AuxFolhas!$A:$E,5,FALSE),"")</f>
        <v>2800</v>
      </c>
      <c r="Q1403">
        <f>IFERROR(VLOOKUP(CONCATENATE($C1403,$D1403,Q$1,$E1403),AuxFolhas!$A:$E,5,FALSE),"")</f>
        <v>2800</v>
      </c>
      <c r="R1403">
        <f>IFERROR(VLOOKUP(CONCATENATE($C1403,$D1403,R$1,$E1403),AuxFolhas!$A:$E,5,FALSE),"")</f>
        <v>2800</v>
      </c>
      <c r="S1403">
        <f>IFERROR(VLOOKUP(CONCATENATE($C1403,$D1403,S$1,$E1403),AuxFolhas!$A:$E,5,FALSE),"")</f>
        <v>2800</v>
      </c>
      <c r="T1403">
        <f>IFERROR(VLOOKUP(CONCATENATE($C1403,$D1403,T$1,$E1403),AuxFolhas!$A:$E,5,FALSE),"")</f>
        <v>2800</v>
      </c>
      <c r="U1403">
        <f t="shared" si="90"/>
        <v>1</v>
      </c>
    </row>
    <row r="1404" spans="1:21" hidden="1">
      <c r="A1404" t="str">
        <f t="shared" si="91"/>
        <v>50.1-1</v>
      </c>
      <c r="B1404">
        <f t="shared" si="92"/>
        <v>1</v>
      </c>
      <c r="C1404">
        <v>50</v>
      </c>
      <c r="D1404" t="s">
        <v>2003</v>
      </c>
      <c r="E1404" t="s">
        <v>1114</v>
      </c>
      <c r="F1404" t="s">
        <v>1163</v>
      </c>
      <c r="H1404">
        <f t="shared" si="89"/>
        <v>26760</v>
      </c>
      <c r="I1404">
        <f>IFERROR(VLOOKUP(CONCATENATE($C1404,$D1404,I$1,$E1404),AuxFolhas!$A:$E,5,FALSE),"")</f>
        <v>2230</v>
      </c>
      <c r="J1404">
        <f>IFERROR(VLOOKUP(CONCATENATE($C1404,$D1404,J$1,$E1404),AuxFolhas!$A:$E,5,FALSE),"")</f>
        <v>2230</v>
      </c>
      <c r="K1404">
        <f>IFERROR(VLOOKUP(CONCATENATE($C1404,$D1404,K$1,$E1404),AuxFolhas!$A:$E,5,FALSE),"")</f>
        <v>2230</v>
      </c>
      <c r="L1404">
        <f>IFERROR(VLOOKUP(CONCATENATE($C1404,$D1404,L$1,$E1404),AuxFolhas!$A:$E,5,FALSE),"")</f>
        <v>2230</v>
      </c>
      <c r="M1404">
        <f>IFERROR(VLOOKUP(CONCATENATE($C1404,$D1404,M$1,$E1404),AuxFolhas!$A:$E,5,FALSE),"")</f>
        <v>2230</v>
      </c>
      <c r="N1404">
        <f>IFERROR(VLOOKUP(CONCATENATE($C1404,$D1404,N$1,$E1404),AuxFolhas!$A:$E,5,FALSE),"")</f>
        <v>2230</v>
      </c>
      <c r="O1404">
        <f>IFERROR(VLOOKUP(CONCATENATE($C1404,$D1404,O$1,$E1404),AuxFolhas!$A:$E,5,FALSE),"")</f>
        <v>2230</v>
      </c>
      <c r="P1404">
        <f>IFERROR(VLOOKUP(CONCATENATE($C1404,$D1404,P$1,$E1404),AuxFolhas!$A:$E,5,FALSE),"")</f>
        <v>2230</v>
      </c>
      <c r="Q1404">
        <f>IFERROR(VLOOKUP(CONCATENATE($C1404,$D1404,Q$1,$E1404),AuxFolhas!$A:$E,5,FALSE),"")</f>
        <v>2230</v>
      </c>
      <c r="R1404">
        <f>IFERROR(VLOOKUP(CONCATENATE($C1404,$D1404,R$1,$E1404),AuxFolhas!$A:$E,5,FALSE),"")</f>
        <v>2230</v>
      </c>
      <c r="S1404">
        <f>IFERROR(VLOOKUP(CONCATENATE($C1404,$D1404,S$1,$E1404),AuxFolhas!$A:$E,5,FALSE),"")</f>
        <v>2230</v>
      </c>
      <c r="T1404">
        <f>IFERROR(VLOOKUP(CONCATENATE($C1404,$D1404,T$1,$E1404),AuxFolhas!$A:$E,5,FALSE),"")</f>
        <v>2230</v>
      </c>
      <c r="U1404">
        <f t="shared" si="90"/>
        <v>1</v>
      </c>
    </row>
    <row r="1405" spans="1:21" hidden="1">
      <c r="A1405" t="str">
        <f t="shared" si="91"/>
        <v>50.1-2</v>
      </c>
      <c r="B1405">
        <f t="shared" si="92"/>
        <v>2</v>
      </c>
      <c r="C1405">
        <v>50</v>
      </c>
      <c r="D1405" t="s">
        <v>2004</v>
      </c>
      <c r="E1405" t="s">
        <v>1114</v>
      </c>
      <c r="F1405" t="s">
        <v>1163</v>
      </c>
      <c r="H1405">
        <f t="shared" si="89"/>
        <v>26760</v>
      </c>
      <c r="I1405">
        <f>IFERROR(VLOOKUP(CONCATENATE($C1405,$D1405,I$1,$E1405),AuxFolhas!$A:$E,5,FALSE),"")</f>
        <v>2230</v>
      </c>
      <c r="J1405">
        <f>IFERROR(VLOOKUP(CONCATENATE($C1405,$D1405,J$1,$E1405),AuxFolhas!$A:$E,5,FALSE),"")</f>
        <v>2230</v>
      </c>
      <c r="K1405">
        <f>IFERROR(VLOOKUP(CONCATENATE($C1405,$D1405,K$1,$E1405),AuxFolhas!$A:$E,5,FALSE),"")</f>
        <v>2230</v>
      </c>
      <c r="L1405">
        <f>IFERROR(VLOOKUP(CONCATENATE($C1405,$D1405,L$1,$E1405),AuxFolhas!$A:$E,5,FALSE),"")</f>
        <v>2230</v>
      </c>
      <c r="M1405">
        <f>IFERROR(VLOOKUP(CONCATENATE($C1405,$D1405,M$1,$E1405),AuxFolhas!$A:$E,5,FALSE),"")</f>
        <v>2230</v>
      </c>
      <c r="N1405">
        <f>IFERROR(VLOOKUP(CONCATENATE($C1405,$D1405,N$1,$E1405),AuxFolhas!$A:$E,5,FALSE),"")</f>
        <v>2230</v>
      </c>
      <c r="O1405">
        <f>IFERROR(VLOOKUP(CONCATENATE($C1405,$D1405,O$1,$E1405),AuxFolhas!$A:$E,5,FALSE),"")</f>
        <v>2230</v>
      </c>
      <c r="P1405">
        <f>IFERROR(VLOOKUP(CONCATENATE($C1405,$D1405,P$1,$E1405),AuxFolhas!$A:$E,5,FALSE),"")</f>
        <v>2230</v>
      </c>
      <c r="Q1405">
        <f>IFERROR(VLOOKUP(CONCATENATE($C1405,$D1405,Q$1,$E1405),AuxFolhas!$A:$E,5,FALSE),"")</f>
        <v>2230</v>
      </c>
      <c r="R1405">
        <f>IFERROR(VLOOKUP(CONCATENATE($C1405,$D1405,R$1,$E1405),AuxFolhas!$A:$E,5,FALSE),"")</f>
        <v>2230</v>
      </c>
      <c r="S1405">
        <f>IFERROR(VLOOKUP(CONCATENATE($C1405,$D1405,S$1,$E1405),AuxFolhas!$A:$E,5,FALSE),"")</f>
        <v>2230</v>
      </c>
      <c r="T1405">
        <f>IFERROR(VLOOKUP(CONCATENATE($C1405,$D1405,T$1,$E1405),AuxFolhas!$A:$E,5,FALSE),"")</f>
        <v>2230</v>
      </c>
      <c r="U1405">
        <f t="shared" si="90"/>
        <v>1</v>
      </c>
    </row>
    <row r="1406" spans="1:21" hidden="1">
      <c r="A1406" t="str">
        <f t="shared" si="91"/>
        <v>50.1-3</v>
      </c>
      <c r="B1406">
        <f t="shared" si="92"/>
        <v>3</v>
      </c>
      <c r="C1406">
        <v>50</v>
      </c>
      <c r="D1406" t="s">
        <v>2583</v>
      </c>
      <c r="E1406" t="s">
        <v>1114</v>
      </c>
      <c r="F1406" t="s">
        <v>1163</v>
      </c>
      <c r="H1406">
        <f t="shared" si="89"/>
        <v>15610</v>
      </c>
      <c r="I1406" t="str">
        <f>IFERROR(VLOOKUP(CONCATENATE($C1406,$D1406,I$1,$E1406),AuxFolhas!$A:$E,5,FALSE),"")</f>
        <v/>
      </c>
      <c r="J1406" t="str">
        <f>IFERROR(VLOOKUP(CONCATENATE($C1406,$D1406,J$1,$E1406),AuxFolhas!$A:$E,5,FALSE),"")</f>
        <v/>
      </c>
      <c r="K1406" t="str">
        <f>IFERROR(VLOOKUP(CONCATENATE($C1406,$D1406,K$1,$E1406),AuxFolhas!$A:$E,5,FALSE),"")</f>
        <v/>
      </c>
      <c r="L1406" t="str">
        <f>IFERROR(VLOOKUP(CONCATENATE($C1406,$D1406,L$1,$E1406),AuxFolhas!$A:$E,5,FALSE),"")</f>
        <v/>
      </c>
      <c r="M1406" t="str">
        <f>IFERROR(VLOOKUP(CONCATENATE($C1406,$D1406,M$1,$E1406),AuxFolhas!$A:$E,5,FALSE),"")</f>
        <v/>
      </c>
      <c r="N1406">
        <f>IFERROR(VLOOKUP(CONCATENATE($C1406,$D1406,N$1,$E1406),AuxFolhas!$A:$E,5,FALSE),"")</f>
        <v>2230</v>
      </c>
      <c r="O1406">
        <f>IFERROR(VLOOKUP(CONCATENATE($C1406,$D1406,O$1,$E1406),AuxFolhas!$A:$E,5,FALSE),"")</f>
        <v>2230</v>
      </c>
      <c r="P1406">
        <f>IFERROR(VLOOKUP(CONCATENATE($C1406,$D1406,P$1,$E1406),AuxFolhas!$A:$E,5,FALSE),"")</f>
        <v>2230</v>
      </c>
      <c r="Q1406">
        <f>IFERROR(VLOOKUP(CONCATENATE($C1406,$D1406,Q$1,$E1406),AuxFolhas!$A:$E,5,FALSE),"")</f>
        <v>2230</v>
      </c>
      <c r="R1406">
        <f>IFERROR(VLOOKUP(CONCATENATE($C1406,$D1406,R$1,$E1406),AuxFolhas!$A:$E,5,FALSE),"")</f>
        <v>2230</v>
      </c>
      <c r="S1406">
        <f>IFERROR(VLOOKUP(CONCATENATE($C1406,$D1406,S$1,$E1406),AuxFolhas!$A:$E,5,FALSE),"")</f>
        <v>2230</v>
      </c>
      <c r="T1406">
        <f>IFERROR(VLOOKUP(CONCATENATE($C1406,$D1406,T$1,$E1406),AuxFolhas!$A:$E,5,FALSE),"")</f>
        <v>2230</v>
      </c>
      <c r="U1406">
        <f t="shared" si="90"/>
        <v>1</v>
      </c>
    </row>
    <row r="1407" spans="1:21" hidden="1">
      <c r="A1407" t="str">
        <f t="shared" si="91"/>
        <v>50.1-4</v>
      </c>
      <c r="B1407">
        <f t="shared" si="92"/>
        <v>4</v>
      </c>
      <c r="C1407">
        <v>50</v>
      </c>
      <c r="D1407" t="s">
        <v>2005</v>
      </c>
      <c r="E1407" t="s">
        <v>1114</v>
      </c>
      <c r="F1407" t="s">
        <v>1163</v>
      </c>
      <c r="H1407">
        <f t="shared" si="89"/>
        <v>26760</v>
      </c>
      <c r="I1407">
        <f>IFERROR(VLOOKUP(CONCATENATE($C1407,$D1407,I$1,$E1407),AuxFolhas!$A:$E,5,FALSE),"")</f>
        <v>2230</v>
      </c>
      <c r="J1407">
        <f>IFERROR(VLOOKUP(CONCATENATE($C1407,$D1407,J$1,$E1407),AuxFolhas!$A:$E,5,FALSE),"")</f>
        <v>2230</v>
      </c>
      <c r="K1407">
        <f>IFERROR(VLOOKUP(CONCATENATE($C1407,$D1407,K$1,$E1407),AuxFolhas!$A:$E,5,FALSE),"")</f>
        <v>2230</v>
      </c>
      <c r="L1407">
        <f>IFERROR(VLOOKUP(CONCATENATE($C1407,$D1407,L$1,$E1407),AuxFolhas!$A:$E,5,FALSE),"")</f>
        <v>2230</v>
      </c>
      <c r="M1407">
        <f>IFERROR(VLOOKUP(CONCATENATE($C1407,$D1407,M$1,$E1407),AuxFolhas!$A:$E,5,FALSE),"")</f>
        <v>2230</v>
      </c>
      <c r="N1407">
        <f>IFERROR(VLOOKUP(CONCATENATE($C1407,$D1407,N$1,$E1407),AuxFolhas!$A:$E,5,FALSE),"")</f>
        <v>2230</v>
      </c>
      <c r="O1407">
        <f>IFERROR(VLOOKUP(CONCATENATE($C1407,$D1407,O$1,$E1407),AuxFolhas!$A:$E,5,FALSE),"")</f>
        <v>2230</v>
      </c>
      <c r="P1407">
        <f>IFERROR(VLOOKUP(CONCATENATE($C1407,$D1407,P$1,$E1407),AuxFolhas!$A:$E,5,FALSE),"")</f>
        <v>2230</v>
      </c>
      <c r="Q1407">
        <f>IFERROR(VLOOKUP(CONCATENATE($C1407,$D1407,Q$1,$E1407),AuxFolhas!$A:$E,5,FALSE),"")</f>
        <v>2230</v>
      </c>
      <c r="R1407">
        <f>IFERROR(VLOOKUP(CONCATENATE($C1407,$D1407,R$1,$E1407),AuxFolhas!$A:$E,5,FALSE),"")</f>
        <v>2230</v>
      </c>
      <c r="S1407">
        <f>IFERROR(VLOOKUP(CONCATENATE($C1407,$D1407,S$1,$E1407),AuxFolhas!$A:$E,5,FALSE),"")</f>
        <v>2230</v>
      </c>
      <c r="T1407">
        <f>IFERROR(VLOOKUP(CONCATENATE($C1407,$D1407,T$1,$E1407),AuxFolhas!$A:$E,5,FALSE),"")</f>
        <v>2230</v>
      </c>
      <c r="U1407">
        <f t="shared" si="90"/>
        <v>1</v>
      </c>
    </row>
    <row r="1408" spans="1:21" hidden="1">
      <c r="A1408" t="str">
        <f t="shared" si="91"/>
        <v>50.1-5</v>
      </c>
      <c r="B1408">
        <f t="shared" si="92"/>
        <v>5</v>
      </c>
      <c r="C1408">
        <v>50</v>
      </c>
      <c r="D1408" t="s">
        <v>2006</v>
      </c>
      <c r="E1408" t="s">
        <v>1114</v>
      </c>
      <c r="F1408" t="s">
        <v>1163</v>
      </c>
      <c r="H1408">
        <f t="shared" si="89"/>
        <v>8920</v>
      </c>
      <c r="I1408">
        <f>IFERROR(VLOOKUP(CONCATENATE($C1408,$D1408,I$1,$E1408),AuxFolhas!$A:$E,5,FALSE),"")</f>
        <v>2230</v>
      </c>
      <c r="J1408">
        <f>IFERROR(VLOOKUP(CONCATENATE($C1408,$D1408,J$1,$E1408),AuxFolhas!$A:$E,5,FALSE),"")</f>
        <v>2230</v>
      </c>
      <c r="K1408">
        <f>IFERROR(VLOOKUP(CONCATENATE($C1408,$D1408,K$1,$E1408),AuxFolhas!$A:$E,5,FALSE),"")</f>
        <v>2230</v>
      </c>
      <c r="L1408">
        <f>IFERROR(VLOOKUP(CONCATENATE($C1408,$D1408,L$1,$E1408),AuxFolhas!$A:$E,5,FALSE),"")</f>
        <v>2230</v>
      </c>
      <c r="M1408" t="str">
        <f>IFERROR(VLOOKUP(CONCATENATE($C1408,$D1408,M$1,$E1408),AuxFolhas!$A:$E,5,FALSE),"")</f>
        <v/>
      </c>
      <c r="N1408" t="str">
        <f>IFERROR(VLOOKUP(CONCATENATE($C1408,$D1408,N$1,$E1408),AuxFolhas!$A:$E,5,FALSE),"")</f>
        <v/>
      </c>
      <c r="O1408" t="str">
        <f>IFERROR(VLOOKUP(CONCATENATE($C1408,$D1408,O$1,$E1408),AuxFolhas!$A:$E,5,FALSE),"")</f>
        <v/>
      </c>
      <c r="P1408" t="str">
        <f>IFERROR(VLOOKUP(CONCATENATE($C1408,$D1408,P$1,$E1408),AuxFolhas!$A:$E,5,FALSE),"")</f>
        <v/>
      </c>
      <c r="Q1408" t="str">
        <f>IFERROR(VLOOKUP(CONCATENATE($C1408,$D1408,Q$1,$E1408),AuxFolhas!$A:$E,5,FALSE),"")</f>
        <v/>
      </c>
      <c r="R1408" t="str">
        <f>IFERROR(VLOOKUP(CONCATENATE($C1408,$D1408,R$1,$E1408),AuxFolhas!$A:$E,5,FALSE),"")</f>
        <v/>
      </c>
      <c r="S1408" t="str">
        <f>IFERROR(VLOOKUP(CONCATENATE($C1408,$D1408,S$1,$E1408),AuxFolhas!$A:$E,5,FALSE),"")</f>
        <v/>
      </c>
      <c r="T1408" t="str">
        <f>IFERROR(VLOOKUP(CONCATENATE($C1408,$D1408,T$1,$E1408),AuxFolhas!$A:$E,5,FALSE),"")</f>
        <v/>
      </c>
      <c r="U1408">
        <f t="shared" si="90"/>
        <v>1</v>
      </c>
    </row>
    <row r="1409" spans="1:21" hidden="1">
      <c r="A1409" t="str">
        <f t="shared" si="91"/>
        <v>50.1-6</v>
      </c>
      <c r="B1409">
        <f t="shared" si="92"/>
        <v>6</v>
      </c>
      <c r="C1409">
        <v>50</v>
      </c>
      <c r="D1409" t="s">
        <v>2007</v>
      </c>
      <c r="E1409" t="s">
        <v>1114</v>
      </c>
      <c r="F1409" t="s">
        <v>1163</v>
      </c>
      <c r="H1409">
        <f t="shared" ref="H1409:H1472" si="93">SUM(I1409:T1409)</f>
        <v>13380</v>
      </c>
      <c r="I1409">
        <f>IFERROR(VLOOKUP(CONCATENATE($C1409,$D1409,I$1,$E1409),AuxFolhas!$A:$E,5,FALSE),"")</f>
        <v>2230</v>
      </c>
      <c r="J1409">
        <f>IFERROR(VLOOKUP(CONCATENATE($C1409,$D1409,J$1,$E1409),AuxFolhas!$A:$E,5,FALSE),"")</f>
        <v>2230</v>
      </c>
      <c r="K1409">
        <f>IFERROR(VLOOKUP(CONCATENATE($C1409,$D1409,K$1,$E1409),AuxFolhas!$A:$E,5,FALSE),"")</f>
        <v>2230</v>
      </c>
      <c r="L1409">
        <f>IFERROR(VLOOKUP(CONCATENATE($C1409,$D1409,L$1,$E1409),AuxFolhas!$A:$E,5,FALSE),"")</f>
        <v>2230</v>
      </c>
      <c r="M1409">
        <f>IFERROR(VLOOKUP(CONCATENATE($C1409,$D1409,M$1,$E1409),AuxFolhas!$A:$E,5,FALSE),"")</f>
        <v>2230</v>
      </c>
      <c r="N1409">
        <f>IFERROR(VLOOKUP(CONCATENATE($C1409,$D1409,N$1,$E1409),AuxFolhas!$A:$E,5,FALSE),"")</f>
        <v>2230</v>
      </c>
      <c r="O1409" t="str">
        <f>IFERROR(VLOOKUP(CONCATENATE($C1409,$D1409,O$1,$E1409),AuxFolhas!$A:$E,5,FALSE),"")</f>
        <v/>
      </c>
      <c r="P1409" t="str">
        <f>IFERROR(VLOOKUP(CONCATENATE($C1409,$D1409,P$1,$E1409),AuxFolhas!$A:$E,5,FALSE),"")</f>
        <v/>
      </c>
      <c r="Q1409" t="str">
        <f>IFERROR(VLOOKUP(CONCATENATE($C1409,$D1409,Q$1,$E1409),AuxFolhas!$A:$E,5,FALSE),"")</f>
        <v/>
      </c>
      <c r="R1409" t="str">
        <f>IFERROR(VLOOKUP(CONCATENATE($C1409,$D1409,R$1,$E1409),AuxFolhas!$A:$E,5,FALSE),"")</f>
        <v/>
      </c>
      <c r="S1409" t="str">
        <f>IFERROR(VLOOKUP(CONCATENATE($C1409,$D1409,S$1,$E1409),AuxFolhas!$A:$E,5,FALSE),"")</f>
        <v/>
      </c>
      <c r="T1409" t="str">
        <f>IFERROR(VLOOKUP(CONCATENATE($C1409,$D1409,T$1,$E1409),AuxFolhas!$A:$E,5,FALSE),"")</f>
        <v/>
      </c>
      <c r="U1409">
        <f t="shared" si="90"/>
        <v>1</v>
      </c>
    </row>
    <row r="1410" spans="1:21" hidden="1">
      <c r="A1410" t="str">
        <f t="shared" si="91"/>
        <v>50.1-7</v>
      </c>
      <c r="B1410">
        <f t="shared" si="92"/>
        <v>7</v>
      </c>
      <c r="C1410">
        <v>50</v>
      </c>
      <c r="D1410" t="s">
        <v>2008</v>
      </c>
      <c r="E1410" t="s">
        <v>1114</v>
      </c>
      <c r="F1410" t="s">
        <v>1163</v>
      </c>
      <c r="H1410">
        <f t="shared" si="93"/>
        <v>15610</v>
      </c>
      <c r="I1410">
        <f>IFERROR(VLOOKUP(CONCATENATE($C1410,$D1410,I$1,$E1410),AuxFolhas!$A:$E,5,FALSE),"")</f>
        <v>2230</v>
      </c>
      <c r="J1410">
        <f>IFERROR(VLOOKUP(CONCATENATE($C1410,$D1410,J$1,$E1410),AuxFolhas!$A:$E,5,FALSE),"")</f>
        <v>2230</v>
      </c>
      <c r="K1410">
        <f>IFERROR(VLOOKUP(CONCATENATE($C1410,$D1410,K$1,$E1410),AuxFolhas!$A:$E,5,FALSE),"")</f>
        <v>2230</v>
      </c>
      <c r="L1410">
        <f>IFERROR(VLOOKUP(CONCATENATE($C1410,$D1410,L$1,$E1410),AuxFolhas!$A:$E,5,FALSE),"")</f>
        <v>2230</v>
      </c>
      <c r="M1410">
        <f>IFERROR(VLOOKUP(CONCATENATE($C1410,$D1410,M$1,$E1410),AuxFolhas!$A:$E,5,FALSE),"")</f>
        <v>2230</v>
      </c>
      <c r="N1410">
        <f>IFERROR(VLOOKUP(CONCATENATE($C1410,$D1410,N$1,$E1410),AuxFolhas!$A:$E,5,FALSE),"")</f>
        <v>2230</v>
      </c>
      <c r="O1410">
        <f>IFERROR(VLOOKUP(CONCATENATE($C1410,$D1410,O$1,$E1410),AuxFolhas!$A:$E,5,FALSE),"")</f>
        <v>2230</v>
      </c>
      <c r="P1410" t="str">
        <f>IFERROR(VLOOKUP(CONCATENATE($C1410,$D1410,P$1,$E1410),AuxFolhas!$A:$E,5,FALSE),"")</f>
        <v/>
      </c>
      <c r="Q1410" t="str">
        <f>IFERROR(VLOOKUP(CONCATENATE($C1410,$D1410,Q$1,$E1410),AuxFolhas!$A:$E,5,FALSE),"")</f>
        <v/>
      </c>
      <c r="R1410" t="str">
        <f>IFERROR(VLOOKUP(CONCATENATE($C1410,$D1410,R$1,$E1410),AuxFolhas!$A:$E,5,FALSE),"")</f>
        <v/>
      </c>
      <c r="S1410" t="str">
        <f>IFERROR(VLOOKUP(CONCATENATE($C1410,$D1410,S$1,$E1410),AuxFolhas!$A:$E,5,FALSE),"")</f>
        <v/>
      </c>
      <c r="T1410" t="str">
        <f>IFERROR(VLOOKUP(CONCATENATE($C1410,$D1410,T$1,$E1410),AuxFolhas!$A:$E,5,FALSE),"")</f>
        <v/>
      </c>
      <c r="U1410">
        <f t="shared" ref="U1410:U1473" si="94">COUNTIF($D:$D,D1410)</f>
        <v>1</v>
      </c>
    </row>
    <row r="1411" spans="1:21" hidden="1">
      <c r="A1411" t="str">
        <f t="shared" si="91"/>
        <v>50.1-8</v>
      </c>
      <c r="B1411">
        <f t="shared" si="92"/>
        <v>8</v>
      </c>
      <c r="C1411">
        <v>50</v>
      </c>
      <c r="D1411" t="s">
        <v>2582</v>
      </c>
      <c r="E1411" t="s">
        <v>1162</v>
      </c>
      <c r="F1411" t="s">
        <v>1163</v>
      </c>
      <c r="H1411">
        <f t="shared" si="93"/>
        <v>22960</v>
      </c>
      <c r="I1411" t="str">
        <f>IFERROR(VLOOKUP(CONCATENATE($C1411,$D1411,I$1,$E1411),AuxFolhas!$A:$E,5,FALSE),"")</f>
        <v/>
      </c>
      <c r="J1411" t="str">
        <f>IFERROR(VLOOKUP(CONCATENATE($C1411,$D1411,J$1,$E1411),AuxFolhas!$A:$E,5,FALSE),"")</f>
        <v/>
      </c>
      <c r="K1411" t="str">
        <f>IFERROR(VLOOKUP(CONCATENATE($C1411,$D1411,K$1,$E1411),AuxFolhas!$A:$E,5,FALSE),"")</f>
        <v/>
      </c>
      <c r="L1411" t="str">
        <f>IFERROR(VLOOKUP(CONCATENATE($C1411,$D1411,L$1,$E1411),AuxFolhas!$A:$E,5,FALSE),"")</f>
        <v/>
      </c>
      <c r="M1411" t="str">
        <f>IFERROR(VLOOKUP(CONCATENATE($C1411,$D1411,M$1,$E1411),AuxFolhas!$A:$E,5,FALSE),"")</f>
        <v/>
      </c>
      <c r="N1411">
        <f>IFERROR(VLOOKUP(CONCATENATE($C1411,$D1411,N$1,$E1411),AuxFolhas!$A:$E,5,FALSE),"")</f>
        <v>3280</v>
      </c>
      <c r="O1411">
        <f>IFERROR(VLOOKUP(CONCATENATE($C1411,$D1411,O$1,$E1411),AuxFolhas!$A:$E,5,FALSE),"")</f>
        <v>3280</v>
      </c>
      <c r="P1411">
        <f>IFERROR(VLOOKUP(CONCATENATE($C1411,$D1411,P$1,$E1411),AuxFolhas!$A:$E,5,FALSE),"")</f>
        <v>3280</v>
      </c>
      <c r="Q1411">
        <f>IFERROR(VLOOKUP(CONCATENATE($C1411,$D1411,Q$1,$E1411),AuxFolhas!$A:$E,5,FALSE),"")</f>
        <v>3280</v>
      </c>
      <c r="R1411">
        <f>IFERROR(VLOOKUP(CONCATENATE($C1411,$D1411,R$1,$E1411),AuxFolhas!$A:$E,5,FALSE),"")</f>
        <v>3280</v>
      </c>
      <c r="S1411">
        <f>IFERROR(VLOOKUP(CONCATENATE($C1411,$D1411,S$1,$E1411),AuxFolhas!$A:$E,5,FALSE),"")</f>
        <v>3280</v>
      </c>
      <c r="T1411">
        <f>IFERROR(VLOOKUP(CONCATENATE($C1411,$D1411,T$1,$E1411),AuxFolhas!$A:$E,5,FALSE),"")</f>
        <v>3280</v>
      </c>
      <c r="U1411">
        <f t="shared" si="94"/>
        <v>1</v>
      </c>
    </row>
    <row r="1412" spans="1:21" hidden="1">
      <c r="A1412" t="str">
        <f t="shared" si="91"/>
        <v>50.1-9</v>
      </c>
      <c r="B1412">
        <f t="shared" si="92"/>
        <v>9</v>
      </c>
      <c r="C1412">
        <v>50</v>
      </c>
      <c r="D1412" t="s">
        <v>2721</v>
      </c>
      <c r="E1412" t="s">
        <v>1162</v>
      </c>
      <c r="F1412" t="s">
        <v>1163</v>
      </c>
      <c r="H1412">
        <f t="shared" si="93"/>
        <v>39360</v>
      </c>
      <c r="I1412">
        <f>IFERROR(VLOOKUP(CONCATENATE($C1412,$D1412,I$1,$E1412),AuxFolhas!$A:$E,5,FALSE),"")</f>
        <v>3280</v>
      </c>
      <c r="J1412">
        <f>IFERROR(VLOOKUP(CONCATENATE($C1412,$D1412,J$1,$E1412),AuxFolhas!$A:$E,5,FALSE),"")</f>
        <v>3280</v>
      </c>
      <c r="K1412">
        <f>IFERROR(VLOOKUP(CONCATENATE($C1412,$D1412,K$1,$E1412),AuxFolhas!$A:$E,5,FALSE),"")</f>
        <v>3280</v>
      </c>
      <c r="L1412">
        <f>IFERROR(VLOOKUP(CONCATENATE($C1412,$D1412,L$1,$E1412),AuxFolhas!$A:$E,5,FALSE),"")</f>
        <v>3280</v>
      </c>
      <c r="M1412">
        <f>IFERROR(VLOOKUP(CONCATENATE($C1412,$D1412,M$1,$E1412),AuxFolhas!$A:$E,5,FALSE),"")</f>
        <v>3280</v>
      </c>
      <c r="N1412">
        <f>IFERROR(VLOOKUP(CONCATENATE($C1412,$D1412,N$1,$E1412),AuxFolhas!$A:$E,5,FALSE),"")</f>
        <v>3280</v>
      </c>
      <c r="O1412">
        <f>IFERROR(VLOOKUP(CONCATENATE($C1412,$D1412,O$1,$E1412),AuxFolhas!$A:$E,5,FALSE),"")</f>
        <v>3280</v>
      </c>
      <c r="P1412">
        <f>IFERROR(VLOOKUP(CONCATENATE($C1412,$D1412,P$1,$E1412),AuxFolhas!$A:$E,5,FALSE),"")</f>
        <v>3280</v>
      </c>
      <c r="Q1412">
        <f>IFERROR(VLOOKUP(CONCATENATE($C1412,$D1412,Q$1,$E1412),AuxFolhas!$A:$E,5,FALSE),"")</f>
        <v>3280</v>
      </c>
      <c r="R1412">
        <f>IFERROR(VLOOKUP(CONCATENATE($C1412,$D1412,R$1,$E1412),AuxFolhas!$A:$E,5,FALSE),"")</f>
        <v>3280</v>
      </c>
      <c r="S1412">
        <f>IFERROR(VLOOKUP(CONCATENATE($C1412,$D1412,S$1,$E1412),AuxFolhas!$A:$E,5,FALSE),"")</f>
        <v>3280</v>
      </c>
      <c r="T1412">
        <f>IFERROR(VLOOKUP(CONCATENATE($C1412,$D1412,T$1,$E1412),AuxFolhas!$A:$E,5,FALSE),"")</f>
        <v>3280</v>
      </c>
      <c r="U1412">
        <f t="shared" si="94"/>
        <v>1</v>
      </c>
    </row>
    <row r="1413" spans="1:21" hidden="1">
      <c r="A1413" t="str">
        <f t="shared" si="91"/>
        <v>50.1-10</v>
      </c>
      <c r="B1413">
        <f t="shared" si="92"/>
        <v>10</v>
      </c>
      <c r="C1413">
        <v>50</v>
      </c>
      <c r="D1413" t="s">
        <v>2002</v>
      </c>
      <c r="E1413" t="s">
        <v>1162</v>
      </c>
      <c r="F1413" t="s">
        <v>1163</v>
      </c>
      <c r="H1413">
        <f t="shared" si="93"/>
        <v>39360</v>
      </c>
      <c r="I1413">
        <f>IFERROR(VLOOKUP(CONCATENATE($C1413,$D1413,I$1,$E1413),AuxFolhas!$A:$E,5,FALSE),"")</f>
        <v>3280</v>
      </c>
      <c r="J1413">
        <f>IFERROR(VLOOKUP(CONCATENATE($C1413,$D1413,J$1,$E1413),AuxFolhas!$A:$E,5,FALSE),"")</f>
        <v>3280</v>
      </c>
      <c r="K1413">
        <f>IFERROR(VLOOKUP(CONCATENATE($C1413,$D1413,K$1,$E1413),AuxFolhas!$A:$E,5,FALSE),"")</f>
        <v>3280</v>
      </c>
      <c r="L1413">
        <f>IFERROR(VLOOKUP(CONCATENATE($C1413,$D1413,L$1,$E1413),AuxFolhas!$A:$E,5,FALSE),"")</f>
        <v>3280</v>
      </c>
      <c r="M1413">
        <f>IFERROR(VLOOKUP(CONCATENATE($C1413,$D1413,M$1,$E1413),AuxFolhas!$A:$E,5,FALSE),"")</f>
        <v>3280</v>
      </c>
      <c r="N1413">
        <f>IFERROR(VLOOKUP(CONCATENATE($C1413,$D1413,N$1,$E1413),AuxFolhas!$A:$E,5,FALSE),"")</f>
        <v>3280</v>
      </c>
      <c r="O1413">
        <f>IFERROR(VLOOKUP(CONCATENATE($C1413,$D1413,O$1,$E1413),AuxFolhas!$A:$E,5,FALSE),"")</f>
        <v>3280</v>
      </c>
      <c r="P1413">
        <f>IFERROR(VLOOKUP(CONCATENATE($C1413,$D1413,P$1,$E1413),AuxFolhas!$A:$E,5,FALSE),"")</f>
        <v>3280</v>
      </c>
      <c r="Q1413">
        <f>IFERROR(VLOOKUP(CONCATENATE($C1413,$D1413,Q$1,$E1413),AuxFolhas!$A:$E,5,FALSE),"")</f>
        <v>3280</v>
      </c>
      <c r="R1413">
        <f>IFERROR(VLOOKUP(CONCATENATE($C1413,$D1413,R$1,$E1413),AuxFolhas!$A:$E,5,FALSE),"")</f>
        <v>3280</v>
      </c>
      <c r="S1413">
        <f>IFERROR(VLOOKUP(CONCATENATE($C1413,$D1413,S$1,$E1413),AuxFolhas!$A:$E,5,FALSE),"")</f>
        <v>3280</v>
      </c>
      <c r="T1413">
        <f>IFERROR(VLOOKUP(CONCATENATE($C1413,$D1413,T$1,$E1413),AuxFolhas!$A:$E,5,FALSE),"")</f>
        <v>3280</v>
      </c>
      <c r="U1413">
        <f t="shared" si="94"/>
        <v>1</v>
      </c>
    </row>
    <row r="1414" spans="1:21" hidden="1">
      <c r="A1414" t="str">
        <f t="shared" si="91"/>
        <v>50.1-11</v>
      </c>
      <c r="B1414">
        <f t="shared" si="92"/>
        <v>11</v>
      </c>
      <c r="C1414">
        <v>50</v>
      </c>
      <c r="D1414" t="s">
        <v>2009</v>
      </c>
      <c r="E1414" t="s">
        <v>1165</v>
      </c>
      <c r="F1414" t="s">
        <v>1163</v>
      </c>
      <c r="H1414">
        <f t="shared" si="93"/>
        <v>67210</v>
      </c>
      <c r="I1414">
        <f>IFERROR(VLOOKUP(CONCATENATE($C1414,$D1414,I$1,$E1414),AuxFolhas!$A:$E,5,FALSE),"")</f>
        <v>6110</v>
      </c>
      <c r="J1414">
        <f>IFERROR(VLOOKUP(CONCATENATE($C1414,$D1414,J$1,$E1414),AuxFolhas!$A:$E,5,FALSE),"")</f>
        <v>6110</v>
      </c>
      <c r="K1414">
        <f>IFERROR(VLOOKUP(CONCATENATE($C1414,$D1414,K$1,$E1414),AuxFolhas!$A:$E,5,FALSE),"")</f>
        <v>6110</v>
      </c>
      <c r="L1414">
        <f>IFERROR(VLOOKUP(CONCATENATE($C1414,$D1414,L$1,$E1414),AuxFolhas!$A:$E,5,FALSE),"")</f>
        <v>6110</v>
      </c>
      <c r="M1414">
        <f>IFERROR(VLOOKUP(CONCATENATE($C1414,$D1414,M$1,$E1414),AuxFolhas!$A:$E,5,FALSE),"")</f>
        <v>6110</v>
      </c>
      <c r="N1414">
        <f>IFERROR(VLOOKUP(CONCATENATE($C1414,$D1414,N$1,$E1414),AuxFolhas!$A:$E,5,FALSE),"")</f>
        <v>6110</v>
      </c>
      <c r="O1414">
        <f>IFERROR(VLOOKUP(CONCATENATE($C1414,$D1414,O$1,$E1414),AuxFolhas!$A:$E,5,FALSE),"")</f>
        <v>6110</v>
      </c>
      <c r="P1414">
        <f>IFERROR(VLOOKUP(CONCATENATE($C1414,$D1414,P$1,$E1414),AuxFolhas!$A:$E,5,FALSE),"")</f>
        <v>6110</v>
      </c>
      <c r="Q1414">
        <f>IFERROR(VLOOKUP(CONCATENATE($C1414,$D1414,Q$1,$E1414),AuxFolhas!$A:$E,5,FALSE),"")</f>
        <v>6110</v>
      </c>
      <c r="R1414">
        <f>IFERROR(VLOOKUP(CONCATENATE($C1414,$D1414,R$1,$E1414),AuxFolhas!$A:$E,5,FALSE),"")</f>
        <v>6110</v>
      </c>
      <c r="S1414">
        <f>IFERROR(VLOOKUP(CONCATENATE($C1414,$D1414,S$1,$E1414),AuxFolhas!$A:$E,5,FALSE),"")</f>
        <v>6110</v>
      </c>
      <c r="T1414" t="str">
        <f>IFERROR(VLOOKUP(CONCATENATE($C1414,$D1414,T$1,$E1414),AuxFolhas!$A:$E,5,FALSE),"")</f>
        <v/>
      </c>
      <c r="U1414">
        <f t="shared" si="94"/>
        <v>1</v>
      </c>
    </row>
    <row r="1415" spans="1:21" hidden="1">
      <c r="A1415" t="str">
        <f t="shared" si="91"/>
        <v>50.1-12</v>
      </c>
      <c r="B1415">
        <f t="shared" si="92"/>
        <v>12</v>
      </c>
      <c r="C1415">
        <v>50</v>
      </c>
      <c r="D1415" t="s">
        <v>2001</v>
      </c>
      <c r="E1415" t="s">
        <v>1117</v>
      </c>
      <c r="F1415" t="s">
        <v>1159</v>
      </c>
      <c r="H1415">
        <f t="shared" si="93"/>
        <v>9840</v>
      </c>
      <c r="I1415">
        <f>IFERROR(VLOOKUP(CONCATENATE($C1415,$D1415,I$1,$E1415),AuxFolhas!$A:$E,5,FALSE),"")</f>
        <v>820</v>
      </c>
      <c r="J1415">
        <f>IFERROR(VLOOKUP(CONCATENATE($C1415,$D1415,J$1,$E1415),AuxFolhas!$A:$E,5,FALSE),"")</f>
        <v>820</v>
      </c>
      <c r="K1415">
        <f>IFERROR(VLOOKUP(CONCATENATE($C1415,$D1415,K$1,$E1415),AuxFolhas!$A:$E,5,FALSE),"")</f>
        <v>820</v>
      </c>
      <c r="L1415">
        <f>IFERROR(VLOOKUP(CONCATENATE($C1415,$D1415,L$1,$E1415),AuxFolhas!$A:$E,5,FALSE),"")</f>
        <v>820</v>
      </c>
      <c r="M1415">
        <f>IFERROR(VLOOKUP(CONCATENATE($C1415,$D1415,M$1,$E1415),AuxFolhas!$A:$E,5,FALSE),"")</f>
        <v>820</v>
      </c>
      <c r="N1415">
        <f>IFERROR(VLOOKUP(CONCATENATE($C1415,$D1415,N$1,$E1415),AuxFolhas!$A:$E,5,FALSE),"")</f>
        <v>820</v>
      </c>
      <c r="O1415">
        <f>IFERROR(VLOOKUP(CONCATENATE($C1415,$D1415,O$1,$E1415),AuxFolhas!$A:$E,5,FALSE),"")</f>
        <v>820</v>
      </c>
      <c r="P1415">
        <f>IFERROR(VLOOKUP(CONCATENATE($C1415,$D1415,P$1,$E1415),AuxFolhas!$A:$E,5,FALSE),"")</f>
        <v>820</v>
      </c>
      <c r="Q1415">
        <f>IFERROR(VLOOKUP(CONCATENATE($C1415,$D1415,Q$1,$E1415),AuxFolhas!$A:$E,5,FALSE),"")</f>
        <v>820</v>
      </c>
      <c r="R1415">
        <f>IFERROR(VLOOKUP(CONCATENATE($C1415,$D1415,R$1,$E1415),AuxFolhas!$A:$E,5,FALSE),"")</f>
        <v>820</v>
      </c>
      <c r="S1415">
        <f>IFERROR(VLOOKUP(CONCATENATE($C1415,$D1415,S$1,$E1415),AuxFolhas!$A:$E,5,FALSE),"")</f>
        <v>820</v>
      </c>
      <c r="T1415">
        <f>IFERROR(VLOOKUP(CONCATENATE($C1415,$D1415,T$1,$E1415),AuxFolhas!$A:$E,5,FALSE),"")</f>
        <v>820</v>
      </c>
      <c r="U1415">
        <f t="shared" si="94"/>
        <v>1</v>
      </c>
    </row>
    <row r="1416" spans="1:21" hidden="1">
      <c r="A1416" t="str">
        <f t="shared" si="91"/>
        <v>50.1-13</v>
      </c>
      <c r="B1416">
        <f t="shared" si="92"/>
        <v>13</v>
      </c>
      <c r="C1416">
        <v>50</v>
      </c>
      <c r="D1416" t="s">
        <v>2010</v>
      </c>
      <c r="E1416" t="s">
        <v>1115</v>
      </c>
      <c r="F1416" t="s">
        <v>1159</v>
      </c>
      <c r="H1416">
        <f t="shared" si="93"/>
        <v>93000</v>
      </c>
      <c r="I1416">
        <f>IFERROR(VLOOKUP(CONCATENATE($C1416,$D1416,I$1,$E1416),AuxFolhas!$A:$E,5,FALSE),"")</f>
        <v>7750</v>
      </c>
      <c r="J1416">
        <f>IFERROR(VLOOKUP(CONCATENATE($C1416,$D1416,J$1,$E1416),AuxFolhas!$A:$E,5,FALSE),"")</f>
        <v>7750</v>
      </c>
      <c r="K1416">
        <f>IFERROR(VLOOKUP(CONCATENATE($C1416,$D1416,K$1,$E1416),AuxFolhas!$A:$E,5,FALSE),"")</f>
        <v>7750</v>
      </c>
      <c r="L1416">
        <f>IFERROR(VLOOKUP(CONCATENATE($C1416,$D1416,L$1,$E1416),AuxFolhas!$A:$E,5,FALSE),"")</f>
        <v>7750</v>
      </c>
      <c r="M1416">
        <f>IFERROR(VLOOKUP(CONCATENATE($C1416,$D1416,M$1,$E1416),AuxFolhas!$A:$E,5,FALSE),"")</f>
        <v>7750</v>
      </c>
      <c r="N1416">
        <f>IFERROR(VLOOKUP(CONCATENATE($C1416,$D1416,N$1,$E1416),AuxFolhas!$A:$E,5,FALSE),"")</f>
        <v>7750</v>
      </c>
      <c r="O1416">
        <f>IFERROR(VLOOKUP(CONCATENATE($C1416,$D1416,O$1,$E1416),AuxFolhas!$A:$E,5,FALSE),"")</f>
        <v>7750</v>
      </c>
      <c r="P1416">
        <f>IFERROR(VLOOKUP(CONCATENATE($C1416,$D1416,P$1,$E1416),AuxFolhas!$A:$E,5,FALSE),"")</f>
        <v>7750</v>
      </c>
      <c r="Q1416">
        <f>IFERROR(VLOOKUP(CONCATENATE($C1416,$D1416,Q$1,$E1416),AuxFolhas!$A:$E,5,FALSE),"")</f>
        <v>7750</v>
      </c>
      <c r="R1416">
        <f>IFERROR(VLOOKUP(CONCATENATE($C1416,$D1416,R$1,$E1416),AuxFolhas!$A:$E,5,FALSE),"")</f>
        <v>7750</v>
      </c>
      <c r="S1416">
        <f>IFERROR(VLOOKUP(CONCATENATE($C1416,$D1416,S$1,$E1416),AuxFolhas!$A:$E,5,FALSE),"")</f>
        <v>7750</v>
      </c>
      <c r="T1416">
        <f>IFERROR(VLOOKUP(CONCATENATE($C1416,$D1416,T$1,$E1416),AuxFolhas!$A:$E,5,FALSE),"")</f>
        <v>7750</v>
      </c>
      <c r="U1416">
        <f t="shared" si="94"/>
        <v>1</v>
      </c>
    </row>
    <row r="1417" spans="1:21">
      <c r="A1417" t="str">
        <f t="shared" si="91"/>
        <v>50.1-14</v>
      </c>
      <c r="B1417">
        <f t="shared" si="92"/>
        <v>14</v>
      </c>
      <c r="C1417">
        <v>50</v>
      </c>
      <c r="D1417" t="s">
        <v>2228</v>
      </c>
      <c r="E1417" t="s">
        <v>1113</v>
      </c>
      <c r="F1417" t="s">
        <v>1159</v>
      </c>
      <c r="H1417">
        <f t="shared" si="93"/>
        <v>33600</v>
      </c>
      <c r="I1417">
        <f>IFERROR(VLOOKUP(CONCATENATE($C1417,$D1417,I$1,$E1417),AuxFolhas!$A:$E,5,FALSE),"")</f>
        <v>2800</v>
      </c>
      <c r="J1417">
        <f>IFERROR(VLOOKUP(CONCATENATE($C1417,$D1417,J$1,$E1417),AuxFolhas!$A:$E,5,FALSE),"")</f>
        <v>2800</v>
      </c>
      <c r="K1417">
        <f>IFERROR(VLOOKUP(CONCATENATE($C1417,$D1417,K$1,$E1417),AuxFolhas!$A:$E,5,FALSE),"")</f>
        <v>2800</v>
      </c>
      <c r="L1417">
        <f>IFERROR(VLOOKUP(CONCATENATE($C1417,$D1417,L$1,$E1417),AuxFolhas!$A:$E,5,FALSE),"")</f>
        <v>2800</v>
      </c>
      <c r="M1417">
        <f>IFERROR(VLOOKUP(CONCATENATE($C1417,$D1417,M$1,$E1417),AuxFolhas!$A:$E,5,FALSE),"")</f>
        <v>2800</v>
      </c>
      <c r="N1417">
        <f>IFERROR(VLOOKUP(CONCATENATE($C1417,$D1417,N$1,$E1417),AuxFolhas!$A:$E,5,FALSE),"")</f>
        <v>2800</v>
      </c>
      <c r="O1417">
        <f>IFERROR(VLOOKUP(CONCATENATE($C1417,$D1417,O$1,$E1417),AuxFolhas!$A:$E,5,FALSE),"")</f>
        <v>2800</v>
      </c>
      <c r="P1417">
        <f>IFERROR(VLOOKUP(CONCATENATE($C1417,$D1417,P$1,$E1417),AuxFolhas!$A:$E,5,FALSE),"")</f>
        <v>2800</v>
      </c>
      <c r="Q1417">
        <f>IFERROR(VLOOKUP(CONCATENATE($C1417,$D1417,Q$1,$E1417),AuxFolhas!$A:$E,5,FALSE),"")</f>
        <v>2800</v>
      </c>
      <c r="R1417">
        <f>IFERROR(VLOOKUP(CONCATENATE($C1417,$D1417,R$1,$E1417),AuxFolhas!$A:$E,5,FALSE),"")</f>
        <v>2800</v>
      </c>
      <c r="S1417">
        <f>IFERROR(VLOOKUP(CONCATENATE($C1417,$D1417,S$1,$E1417),AuxFolhas!$A:$E,5,FALSE),"")</f>
        <v>2800</v>
      </c>
      <c r="T1417">
        <f>IFERROR(VLOOKUP(CONCATENATE($C1417,$D1417,T$1,$E1417),AuxFolhas!$A:$E,5,FALSE),"")</f>
        <v>2800</v>
      </c>
      <c r="U1417">
        <f t="shared" si="94"/>
        <v>1</v>
      </c>
    </row>
    <row r="1418" spans="1:21" hidden="1">
      <c r="A1418" t="str">
        <f t="shared" si="91"/>
        <v>51.1-1</v>
      </c>
      <c r="B1418">
        <f t="shared" si="92"/>
        <v>1</v>
      </c>
      <c r="C1418">
        <v>51</v>
      </c>
      <c r="D1418" t="s">
        <v>2230</v>
      </c>
      <c r="E1418" t="s">
        <v>1112</v>
      </c>
      <c r="F1418" t="s">
        <v>1163</v>
      </c>
      <c r="H1418">
        <f t="shared" si="93"/>
        <v>4200</v>
      </c>
      <c r="I1418" t="str">
        <f>IFERROR(VLOOKUP(CONCATENATE($C1418,$D1418,I$1,$E1418),AuxFolhas!$A:$E,5,FALSE),"")</f>
        <v/>
      </c>
      <c r="J1418">
        <f>IFERROR(VLOOKUP(CONCATENATE($C1418,$D1418,J$1,$E1418),AuxFolhas!$A:$E,5,FALSE),"")</f>
        <v>600</v>
      </c>
      <c r="K1418">
        <f>IFERROR(VLOOKUP(CONCATENATE($C1418,$D1418,K$1,$E1418),AuxFolhas!$A:$E,5,FALSE),"")</f>
        <v>600</v>
      </c>
      <c r="L1418">
        <f>IFERROR(VLOOKUP(CONCATENATE($C1418,$D1418,L$1,$E1418),AuxFolhas!$A:$E,5,FALSE),"")</f>
        <v>600</v>
      </c>
      <c r="M1418">
        <f>IFERROR(VLOOKUP(CONCATENATE($C1418,$D1418,M$1,$E1418),AuxFolhas!$A:$E,5,FALSE),"")</f>
        <v>600</v>
      </c>
      <c r="N1418">
        <f>IFERROR(VLOOKUP(CONCATENATE($C1418,$D1418,N$1,$E1418),AuxFolhas!$A:$E,5,FALSE),"")</f>
        <v>600</v>
      </c>
      <c r="O1418">
        <f>IFERROR(VLOOKUP(CONCATENATE($C1418,$D1418,O$1,$E1418),AuxFolhas!$A:$E,5,FALSE),"")</f>
        <v>600</v>
      </c>
      <c r="P1418">
        <f>IFERROR(VLOOKUP(CONCATENATE($C1418,$D1418,P$1,$E1418),AuxFolhas!$A:$E,5,FALSE),"")</f>
        <v>600</v>
      </c>
      <c r="Q1418" t="str">
        <f>IFERROR(VLOOKUP(CONCATENATE($C1418,$D1418,Q$1,$E1418),AuxFolhas!$A:$E,5,FALSE),"")</f>
        <v/>
      </c>
      <c r="R1418" t="str">
        <f>IFERROR(VLOOKUP(CONCATENATE($C1418,$D1418,R$1,$E1418),AuxFolhas!$A:$E,5,FALSE),"")</f>
        <v/>
      </c>
      <c r="S1418" t="str">
        <f>IFERROR(VLOOKUP(CONCATENATE($C1418,$D1418,S$1,$E1418),AuxFolhas!$A:$E,5,FALSE),"")</f>
        <v/>
      </c>
      <c r="T1418" t="str">
        <f>IFERROR(VLOOKUP(CONCATENATE($C1418,$D1418,T$1,$E1418),AuxFolhas!$A:$E,5,FALSE),"")</f>
        <v/>
      </c>
      <c r="U1418">
        <f t="shared" si="94"/>
        <v>2</v>
      </c>
    </row>
    <row r="1419" spans="1:21" hidden="1">
      <c r="A1419" t="str">
        <f t="shared" si="91"/>
        <v>51.1-2</v>
      </c>
      <c r="B1419">
        <f t="shared" si="92"/>
        <v>2</v>
      </c>
      <c r="C1419">
        <v>51</v>
      </c>
      <c r="D1419" t="s">
        <v>2014</v>
      </c>
      <c r="E1419" t="s">
        <v>1112</v>
      </c>
      <c r="F1419" t="s">
        <v>1163</v>
      </c>
      <c r="H1419">
        <f t="shared" si="93"/>
        <v>600</v>
      </c>
      <c r="I1419">
        <f>IFERROR(VLOOKUP(CONCATENATE($C1419,$D1419,I$1,$E1419),AuxFolhas!$A:$E,5,FALSE),"")</f>
        <v>600</v>
      </c>
      <c r="J1419" t="str">
        <f>IFERROR(VLOOKUP(CONCATENATE($C1419,$D1419,J$1,$E1419),AuxFolhas!$A:$E,5,FALSE),"")</f>
        <v/>
      </c>
      <c r="K1419" t="str">
        <f>IFERROR(VLOOKUP(CONCATENATE($C1419,$D1419,K$1,$E1419),AuxFolhas!$A:$E,5,FALSE),"")</f>
        <v/>
      </c>
      <c r="L1419" t="str">
        <f>IFERROR(VLOOKUP(CONCATENATE($C1419,$D1419,L$1,$E1419),AuxFolhas!$A:$E,5,FALSE),"")</f>
        <v/>
      </c>
      <c r="M1419" t="str">
        <f>IFERROR(VLOOKUP(CONCATENATE($C1419,$D1419,M$1,$E1419),AuxFolhas!$A:$E,5,FALSE),"")</f>
        <v/>
      </c>
      <c r="N1419" t="str">
        <f>IFERROR(VLOOKUP(CONCATENATE($C1419,$D1419,N$1,$E1419),AuxFolhas!$A:$E,5,FALSE),"")</f>
        <v/>
      </c>
      <c r="O1419" t="str">
        <f>IFERROR(VLOOKUP(CONCATENATE($C1419,$D1419,O$1,$E1419),AuxFolhas!$A:$E,5,FALSE),"")</f>
        <v/>
      </c>
      <c r="P1419" t="str">
        <f>IFERROR(VLOOKUP(CONCATENATE($C1419,$D1419,P$1,$E1419),AuxFolhas!$A:$E,5,FALSE),"")</f>
        <v/>
      </c>
      <c r="Q1419" t="str">
        <f>IFERROR(VLOOKUP(CONCATENATE($C1419,$D1419,Q$1,$E1419),AuxFolhas!$A:$E,5,FALSE),"")</f>
        <v/>
      </c>
      <c r="R1419" t="str">
        <f>IFERROR(VLOOKUP(CONCATENATE($C1419,$D1419,R$1,$E1419),AuxFolhas!$A:$E,5,FALSE),"")</f>
        <v/>
      </c>
      <c r="S1419" t="str">
        <f>IFERROR(VLOOKUP(CONCATENATE($C1419,$D1419,S$1,$E1419),AuxFolhas!$A:$E,5,FALSE),"")</f>
        <v/>
      </c>
      <c r="T1419" t="str">
        <f>IFERROR(VLOOKUP(CONCATENATE($C1419,$D1419,T$1,$E1419),AuxFolhas!$A:$E,5,FALSE),"")</f>
        <v/>
      </c>
      <c r="U1419">
        <f t="shared" si="94"/>
        <v>1</v>
      </c>
    </row>
    <row r="1420" spans="1:21" hidden="1">
      <c r="A1420" t="str">
        <f t="shared" si="91"/>
        <v>51.1-3</v>
      </c>
      <c r="B1420">
        <f t="shared" si="92"/>
        <v>3</v>
      </c>
      <c r="C1420">
        <v>51</v>
      </c>
      <c r="D1420" t="s">
        <v>2015</v>
      </c>
      <c r="E1420" t="s">
        <v>1112</v>
      </c>
      <c r="F1420" t="s">
        <v>1163</v>
      </c>
      <c r="H1420">
        <f t="shared" si="93"/>
        <v>7200</v>
      </c>
      <c r="I1420">
        <f>IFERROR(VLOOKUP(CONCATENATE($C1420,$D1420,I$1,$E1420),AuxFolhas!$A:$E,5,FALSE),"")</f>
        <v>600</v>
      </c>
      <c r="J1420">
        <f>IFERROR(VLOOKUP(CONCATENATE($C1420,$D1420,J$1,$E1420),AuxFolhas!$A:$E,5,FALSE),"")</f>
        <v>600</v>
      </c>
      <c r="K1420">
        <f>IFERROR(VLOOKUP(CONCATENATE($C1420,$D1420,K$1,$E1420),AuxFolhas!$A:$E,5,FALSE),"")</f>
        <v>600</v>
      </c>
      <c r="L1420">
        <f>IFERROR(VLOOKUP(CONCATENATE($C1420,$D1420,L$1,$E1420),AuxFolhas!$A:$E,5,FALSE),"")</f>
        <v>600</v>
      </c>
      <c r="M1420">
        <f>IFERROR(VLOOKUP(CONCATENATE($C1420,$D1420,M$1,$E1420),AuxFolhas!$A:$E,5,FALSE),"")</f>
        <v>600</v>
      </c>
      <c r="N1420">
        <f>IFERROR(VLOOKUP(CONCATENATE($C1420,$D1420,N$1,$E1420),AuxFolhas!$A:$E,5,FALSE),"")</f>
        <v>600</v>
      </c>
      <c r="O1420">
        <f>IFERROR(VLOOKUP(CONCATENATE($C1420,$D1420,O$1,$E1420),AuxFolhas!$A:$E,5,FALSE),"")</f>
        <v>600</v>
      </c>
      <c r="P1420">
        <f>IFERROR(VLOOKUP(CONCATENATE($C1420,$D1420,P$1,$E1420),AuxFolhas!$A:$E,5,FALSE),"")</f>
        <v>600</v>
      </c>
      <c r="Q1420">
        <f>IFERROR(VLOOKUP(CONCATENATE($C1420,$D1420,Q$1,$E1420),AuxFolhas!$A:$E,5,FALSE),"")</f>
        <v>600</v>
      </c>
      <c r="R1420">
        <f>IFERROR(VLOOKUP(CONCATENATE($C1420,$D1420,R$1,$E1420),AuxFolhas!$A:$E,5,FALSE),"")</f>
        <v>600</v>
      </c>
      <c r="S1420">
        <f>IFERROR(VLOOKUP(CONCATENATE($C1420,$D1420,S$1,$E1420),AuxFolhas!$A:$E,5,FALSE),"")</f>
        <v>600</v>
      </c>
      <c r="T1420">
        <f>IFERROR(VLOOKUP(CONCATENATE($C1420,$D1420,T$1,$E1420),AuxFolhas!$A:$E,5,FALSE),"")</f>
        <v>600</v>
      </c>
      <c r="U1420">
        <f t="shared" si="94"/>
        <v>1</v>
      </c>
    </row>
    <row r="1421" spans="1:21" hidden="1">
      <c r="A1421" t="str">
        <f t="shared" si="91"/>
        <v>51.1-4</v>
      </c>
      <c r="B1421">
        <f t="shared" si="92"/>
        <v>4</v>
      </c>
      <c r="C1421">
        <v>51</v>
      </c>
      <c r="D1421" t="s">
        <v>2791</v>
      </c>
      <c r="E1421" t="s">
        <v>1112</v>
      </c>
      <c r="F1421" t="s">
        <v>1163</v>
      </c>
      <c r="H1421">
        <f t="shared" si="93"/>
        <v>3600</v>
      </c>
      <c r="I1421" t="str">
        <f>IFERROR(VLOOKUP(CONCATENATE($C1421,$D1421,I$1,$E1421),AuxFolhas!$A:$E,5,FALSE),"")</f>
        <v/>
      </c>
      <c r="J1421" t="str">
        <f>IFERROR(VLOOKUP(CONCATENATE($C1421,$D1421,J$1,$E1421),AuxFolhas!$A:$E,5,FALSE),"")</f>
        <v/>
      </c>
      <c r="K1421" t="str">
        <f>IFERROR(VLOOKUP(CONCATENATE($C1421,$D1421,K$1,$E1421),AuxFolhas!$A:$E,5,FALSE),"")</f>
        <v/>
      </c>
      <c r="L1421" t="str">
        <f>IFERROR(VLOOKUP(CONCATENATE($C1421,$D1421,L$1,$E1421),AuxFolhas!$A:$E,5,FALSE),"")</f>
        <v/>
      </c>
      <c r="M1421" t="str">
        <f>IFERROR(VLOOKUP(CONCATENATE($C1421,$D1421,M$1,$E1421),AuxFolhas!$A:$E,5,FALSE),"")</f>
        <v/>
      </c>
      <c r="N1421" t="str">
        <f>IFERROR(VLOOKUP(CONCATENATE($C1421,$D1421,N$1,$E1421),AuxFolhas!$A:$E,5,FALSE),"")</f>
        <v/>
      </c>
      <c r="O1421">
        <f>IFERROR(VLOOKUP(CONCATENATE($C1421,$D1421,O$1,$E1421),AuxFolhas!$A:$E,5,FALSE),"")</f>
        <v>600</v>
      </c>
      <c r="P1421">
        <f>IFERROR(VLOOKUP(CONCATENATE($C1421,$D1421,P$1,$E1421),AuxFolhas!$A:$E,5,FALSE),"")</f>
        <v>600</v>
      </c>
      <c r="Q1421">
        <f>IFERROR(VLOOKUP(CONCATENATE($C1421,$D1421,Q$1,$E1421),AuxFolhas!$A:$E,5,FALSE),"")</f>
        <v>600</v>
      </c>
      <c r="R1421">
        <f>IFERROR(VLOOKUP(CONCATENATE($C1421,$D1421,R$1,$E1421),AuxFolhas!$A:$E,5,FALSE),"")</f>
        <v>600</v>
      </c>
      <c r="S1421">
        <f>IFERROR(VLOOKUP(CONCATENATE($C1421,$D1421,S$1,$E1421),AuxFolhas!$A:$E,5,FALSE),"")</f>
        <v>600</v>
      </c>
      <c r="T1421">
        <f>IFERROR(VLOOKUP(CONCATENATE($C1421,$D1421,T$1,$E1421),AuxFolhas!$A:$E,5,FALSE),"")</f>
        <v>600</v>
      </c>
      <c r="U1421">
        <f t="shared" si="94"/>
        <v>1</v>
      </c>
    </row>
    <row r="1422" spans="1:21" hidden="1">
      <c r="A1422" t="str">
        <f t="shared" si="91"/>
        <v>51.1-5</v>
      </c>
      <c r="B1422">
        <f t="shared" si="92"/>
        <v>5</v>
      </c>
      <c r="C1422">
        <v>51</v>
      </c>
      <c r="D1422" t="s">
        <v>2584</v>
      </c>
      <c r="E1422" t="s">
        <v>1112</v>
      </c>
      <c r="F1422" t="s">
        <v>1163</v>
      </c>
      <c r="H1422">
        <f t="shared" si="93"/>
        <v>4200</v>
      </c>
      <c r="I1422" t="str">
        <f>IFERROR(VLOOKUP(CONCATENATE($C1422,$D1422,I$1,$E1422),AuxFolhas!$A:$E,5,FALSE),"")</f>
        <v/>
      </c>
      <c r="J1422" t="str">
        <f>IFERROR(VLOOKUP(CONCATENATE($C1422,$D1422,J$1,$E1422),AuxFolhas!$A:$E,5,FALSE),"")</f>
        <v/>
      </c>
      <c r="K1422" t="str">
        <f>IFERROR(VLOOKUP(CONCATENATE($C1422,$D1422,K$1,$E1422),AuxFolhas!$A:$E,5,FALSE),"")</f>
        <v/>
      </c>
      <c r="L1422" t="str">
        <f>IFERROR(VLOOKUP(CONCATENATE($C1422,$D1422,L$1,$E1422),AuxFolhas!$A:$E,5,FALSE),"")</f>
        <v/>
      </c>
      <c r="M1422" t="str">
        <f>IFERROR(VLOOKUP(CONCATENATE($C1422,$D1422,M$1,$E1422),AuxFolhas!$A:$E,5,FALSE),"")</f>
        <v/>
      </c>
      <c r="N1422">
        <f>IFERROR(VLOOKUP(CONCATENATE($C1422,$D1422,N$1,$E1422),AuxFolhas!$A:$E,5,FALSE),"")</f>
        <v>600</v>
      </c>
      <c r="O1422">
        <f>IFERROR(VLOOKUP(CONCATENATE($C1422,$D1422,O$1,$E1422),AuxFolhas!$A:$E,5,FALSE),"")</f>
        <v>600</v>
      </c>
      <c r="P1422">
        <f>IFERROR(VLOOKUP(CONCATENATE($C1422,$D1422,P$1,$E1422),AuxFolhas!$A:$E,5,FALSE),"")</f>
        <v>600</v>
      </c>
      <c r="Q1422">
        <f>IFERROR(VLOOKUP(CONCATENATE($C1422,$D1422,Q$1,$E1422),AuxFolhas!$A:$E,5,FALSE),"")</f>
        <v>600</v>
      </c>
      <c r="R1422">
        <f>IFERROR(VLOOKUP(CONCATENATE($C1422,$D1422,R$1,$E1422),AuxFolhas!$A:$E,5,FALSE),"")</f>
        <v>600</v>
      </c>
      <c r="S1422">
        <f>IFERROR(VLOOKUP(CONCATENATE($C1422,$D1422,S$1,$E1422),AuxFolhas!$A:$E,5,FALSE),"")</f>
        <v>600</v>
      </c>
      <c r="T1422">
        <f>IFERROR(VLOOKUP(CONCATENATE($C1422,$D1422,T$1,$E1422),AuxFolhas!$A:$E,5,FALSE),"")</f>
        <v>600</v>
      </c>
      <c r="U1422">
        <f t="shared" si="94"/>
        <v>1</v>
      </c>
    </row>
    <row r="1423" spans="1:21" hidden="1">
      <c r="A1423" t="str">
        <f t="shared" si="91"/>
        <v>51.1-6</v>
      </c>
      <c r="B1423">
        <f t="shared" si="92"/>
        <v>6</v>
      </c>
      <c r="C1423">
        <v>51</v>
      </c>
      <c r="D1423" t="s">
        <v>2016</v>
      </c>
      <c r="E1423" t="s">
        <v>1112</v>
      </c>
      <c r="F1423" t="s">
        <v>1163</v>
      </c>
      <c r="H1423">
        <f t="shared" si="93"/>
        <v>7200</v>
      </c>
      <c r="I1423">
        <f>IFERROR(VLOOKUP(CONCATENATE($C1423,$D1423,I$1,$E1423),AuxFolhas!$A:$E,5,FALSE),"")</f>
        <v>600</v>
      </c>
      <c r="J1423">
        <f>IFERROR(VLOOKUP(CONCATENATE($C1423,$D1423,J$1,$E1423),AuxFolhas!$A:$E,5,FALSE),"")</f>
        <v>600</v>
      </c>
      <c r="K1423">
        <f>IFERROR(VLOOKUP(CONCATENATE($C1423,$D1423,K$1,$E1423),AuxFolhas!$A:$E,5,FALSE),"")</f>
        <v>600</v>
      </c>
      <c r="L1423">
        <f>IFERROR(VLOOKUP(CONCATENATE($C1423,$D1423,L$1,$E1423),AuxFolhas!$A:$E,5,FALSE),"")</f>
        <v>600</v>
      </c>
      <c r="M1423">
        <f>IFERROR(VLOOKUP(CONCATENATE($C1423,$D1423,M$1,$E1423),AuxFolhas!$A:$E,5,FALSE),"")</f>
        <v>600</v>
      </c>
      <c r="N1423">
        <f>IFERROR(VLOOKUP(CONCATENATE($C1423,$D1423,N$1,$E1423),AuxFolhas!$A:$E,5,FALSE),"")</f>
        <v>600</v>
      </c>
      <c r="O1423">
        <f>IFERROR(VLOOKUP(CONCATENATE($C1423,$D1423,O$1,$E1423),AuxFolhas!$A:$E,5,FALSE),"")</f>
        <v>600</v>
      </c>
      <c r="P1423">
        <f>IFERROR(VLOOKUP(CONCATENATE($C1423,$D1423,P$1,$E1423),AuxFolhas!$A:$E,5,FALSE),"")</f>
        <v>600</v>
      </c>
      <c r="Q1423">
        <f>IFERROR(VLOOKUP(CONCATENATE($C1423,$D1423,Q$1,$E1423),AuxFolhas!$A:$E,5,FALSE),"")</f>
        <v>600</v>
      </c>
      <c r="R1423">
        <f>IFERROR(VLOOKUP(CONCATENATE($C1423,$D1423,R$1,$E1423),AuxFolhas!$A:$E,5,FALSE),"")</f>
        <v>600</v>
      </c>
      <c r="S1423">
        <f>IFERROR(VLOOKUP(CONCATENATE($C1423,$D1423,S$1,$E1423),AuxFolhas!$A:$E,5,FALSE),"")</f>
        <v>600</v>
      </c>
      <c r="T1423">
        <f>IFERROR(VLOOKUP(CONCATENATE($C1423,$D1423,T$1,$E1423),AuxFolhas!$A:$E,5,FALSE),"")</f>
        <v>600</v>
      </c>
      <c r="U1423">
        <f t="shared" si="94"/>
        <v>1</v>
      </c>
    </row>
    <row r="1424" spans="1:21" hidden="1">
      <c r="A1424" t="str">
        <f t="shared" si="91"/>
        <v>51.1-7</v>
      </c>
      <c r="B1424">
        <f t="shared" si="92"/>
        <v>7</v>
      </c>
      <c r="C1424">
        <v>51</v>
      </c>
      <c r="D1424" t="s">
        <v>2585</v>
      </c>
      <c r="E1424" t="s">
        <v>1112</v>
      </c>
      <c r="F1424" t="s">
        <v>1163</v>
      </c>
      <c r="H1424">
        <f t="shared" si="93"/>
        <v>4200</v>
      </c>
      <c r="I1424" t="str">
        <f>IFERROR(VLOOKUP(CONCATENATE($C1424,$D1424,I$1,$E1424),AuxFolhas!$A:$E,5,FALSE),"")</f>
        <v/>
      </c>
      <c r="J1424" t="str">
        <f>IFERROR(VLOOKUP(CONCATENATE($C1424,$D1424,J$1,$E1424),AuxFolhas!$A:$E,5,FALSE),"")</f>
        <v/>
      </c>
      <c r="K1424" t="str">
        <f>IFERROR(VLOOKUP(CONCATENATE($C1424,$D1424,K$1,$E1424),AuxFolhas!$A:$E,5,FALSE),"")</f>
        <v/>
      </c>
      <c r="L1424" t="str">
        <f>IFERROR(VLOOKUP(CONCATENATE($C1424,$D1424,L$1,$E1424),AuxFolhas!$A:$E,5,FALSE),"")</f>
        <v/>
      </c>
      <c r="M1424" t="str">
        <f>IFERROR(VLOOKUP(CONCATENATE($C1424,$D1424,M$1,$E1424),AuxFolhas!$A:$E,5,FALSE),"")</f>
        <v/>
      </c>
      <c r="N1424">
        <f>IFERROR(VLOOKUP(CONCATENATE($C1424,$D1424,N$1,$E1424),AuxFolhas!$A:$E,5,FALSE),"")</f>
        <v>600</v>
      </c>
      <c r="O1424">
        <f>IFERROR(VLOOKUP(CONCATENATE($C1424,$D1424,O$1,$E1424),AuxFolhas!$A:$E,5,FALSE),"")</f>
        <v>600</v>
      </c>
      <c r="P1424">
        <f>IFERROR(VLOOKUP(CONCATENATE($C1424,$D1424,P$1,$E1424),AuxFolhas!$A:$E,5,FALSE),"")</f>
        <v>600</v>
      </c>
      <c r="Q1424">
        <f>IFERROR(VLOOKUP(CONCATENATE($C1424,$D1424,Q$1,$E1424),AuxFolhas!$A:$E,5,FALSE),"")</f>
        <v>600</v>
      </c>
      <c r="R1424">
        <f>IFERROR(VLOOKUP(CONCATENATE($C1424,$D1424,R$1,$E1424),AuxFolhas!$A:$E,5,FALSE),"")</f>
        <v>600</v>
      </c>
      <c r="S1424">
        <f>IFERROR(VLOOKUP(CONCATENATE($C1424,$D1424,S$1,$E1424),AuxFolhas!$A:$E,5,FALSE),"")</f>
        <v>600</v>
      </c>
      <c r="T1424">
        <f>IFERROR(VLOOKUP(CONCATENATE($C1424,$D1424,T$1,$E1424),AuxFolhas!$A:$E,5,FALSE),"")</f>
        <v>600</v>
      </c>
      <c r="U1424">
        <f t="shared" si="94"/>
        <v>1</v>
      </c>
    </row>
    <row r="1425" spans="1:21" hidden="1">
      <c r="A1425" t="str">
        <f t="shared" si="91"/>
        <v>51.1-8</v>
      </c>
      <c r="B1425">
        <f t="shared" si="92"/>
        <v>8</v>
      </c>
      <c r="C1425">
        <v>51</v>
      </c>
      <c r="D1425" t="s">
        <v>3637</v>
      </c>
      <c r="E1425" t="s">
        <v>1112</v>
      </c>
      <c r="F1425" t="s">
        <v>1163</v>
      </c>
      <c r="H1425">
        <f t="shared" si="93"/>
        <v>1800</v>
      </c>
      <c r="I1425" t="str">
        <f>IFERROR(VLOOKUP(CONCATENATE($C1425,$D1425,I$1,$E1425),AuxFolhas!$A:$E,5,FALSE),"")</f>
        <v/>
      </c>
      <c r="J1425" t="str">
        <f>IFERROR(VLOOKUP(CONCATENATE($C1425,$D1425,J$1,$E1425),AuxFolhas!$A:$E,5,FALSE),"")</f>
        <v/>
      </c>
      <c r="K1425" t="str">
        <f>IFERROR(VLOOKUP(CONCATENATE($C1425,$D1425,K$1,$E1425),AuxFolhas!$A:$E,5,FALSE),"")</f>
        <v/>
      </c>
      <c r="L1425" t="str">
        <f>IFERROR(VLOOKUP(CONCATENATE($C1425,$D1425,L$1,$E1425),AuxFolhas!$A:$E,5,FALSE),"")</f>
        <v/>
      </c>
      <c r="M1425" t="str">
        <f>IFERROR(VLOOKUP(CONCATENATE($C1425,$D1425,M$1,$E1425),AuxFolhas!$A:$E,5,FALSE),"")</f>
        <v/>
      </c>
      <c r="N1425" t="str">
        <f>IFERROR(VLOOKUP(CONCATENATE($C1425,$D1425,N$1,$E1425),AuxFolhas!$A:$E,5,FALSE),"")</f>
        <v/>
      </c>
      <c r="O1425" t="str">
        <f>IFERROR(VLOOKUP(CONCATENATE($C1425,$D1425,O$1,$E1425),AuxFolhas!$A:$E,5,FALSE),"")</f>
        <v/>
      </c>
      <c r="P1425" t="str">
        <f>IFERROR(VLOOKUP(CONCATENATE($C1425,$D1425,P$1,$E1425),AuxFolhas!$A:$E,5,FALSE),"")</f>
        <v/>
      </c>
      <c r="Q1425" t="str">
        <f>IFERROR(VLOOKUP(CONCATENATE($C1425,$D1425,Q$1,$E1425),AuxFolhas!$A:$E,5,FALSE),"")</f>
        <v/>
      </c>
      <c r="R1425">
        <f>IFERROR(VLOOKUP(CONCATENATE($C1425,$D1425,R$1,$E1425),AuxFolhas!$A:$E,5,FALSE),"")</f>
        <v>600</v>
      </c>
      <c r="S1425">
        <f>IFERROR(VLOOKUP(CONCATENATE($C1425,$D1425,S$1,$E1425),AuxFolhas!$A:$E,5,FALSE),"")</f>
        <v>600</v>
      </c>
      <c r="T1425">
        <f>IFERROR(VLOOKUP(CONCATENATE($C1425,$D1425,T$1,$E1425),AuxFolhas!$A:$E,5,FALSE),"")</f>
        <v>600</v>
      </c>
      <c r="U1425">
        <f t="shared" si="94"/>
        <v>1</v>
      </c>
    </row>
    <row r="1426" spans="1:21" hidden="1">
      <c r="A1426" t="str">
        <f t="shared" si="91"/>
        <v>51.1-9</v>
      </c>
      <c r="B1426">
        <f t="shared" si="92"/>
        <v>9</v>
      </c>
      <c r="C1426">
        <v>51</v>
      </c>
      <c r="D1426" t="s">
        <v>2792</v>
      </c>
      <c r="E1426" t="s">
        <v>1112</v>
      </c>
      <c r="F1426" t="s">
        <v>1163</v>
      </c>
      <c r="H1426">
        <f t="shared" si="93"/>
        <v>3600</v>
      </c>
      <c r="I1426" t="str">
        <f>IFERROR(VLOOKUP(CONCATENATE($C1426,$D1426,I$1,$E1426),AuxFolhas!$A:$E,5,FALSE),"")</f>
        <v/>
      </c>
      <c r="J1426" t="str">
        <f>IFERROR(VLOOKUP(CONCATENATE($C1426,$D1426,J$1,$E1426),AuxFolhas!$A:$E,5,FALSE),"")</f>
        <v/>
      </c>
      <c r="K1426" t="str">
        <f>IFERROR(VLOOKUP(CONCATENATE($C1426,$D1426,K$1,$E1426),AuxFolhas!$A:$E,5,FALSE),"")</f>
        <v/>
      </c>
      <c r="L1426" t="str">
        <f>IFERROR(VLOOKUP(CONCATENATE($C1426,$D1426,L$1,$E1426),AuxFolhas!$A:$E,5,FALSE),"")</f>
        <v/>
      </c>
      <c r="M1426" t="str">
        <f>IFERROR(VLOOKUP(CONCATENATE($C1426,$D1426,M$1,$E1426),AuxFolhas!$A:$E,5,FALSE),"")</f>
        <v/>
      </c>
      <c r="N1426" t="str">
        <f>IFERROR(VLOOKUP(CONCATENATE($C1426,$D1426,N$1,$E1426),AuxFolhas!$A:$E,5,FALSE),"")</f>
        <v/>
      </c>
      <c r="O1426">
        <f>IFERROR(VLOOKUP(CONCATENATE($C1426,$D1426,O$1,$E1426),AuxFolhas!$A:$E,5,FALSE),"")</f>
        <v>600</v>
      </c>
      <c r="P1426">
        <f>IFERROR(VLOOKUP(CONCATENATE($C1426,$D1426,P$1,$E1426),AuxFolhas!$A:$E,5,FALSE),"")</f>
        <v>600</v>
      </c>
      <c r="Q1426">
        <f>IFERROR(VLOOKUP(CONCATENATE($C1426,$D1426,Q$1,$E1426),AuxFolhas!$A:$E,5,FALSE),"")</f>
        <v>600</v>
      </c>
      <c r="R1426">
        <f>IFERROR(VLOOKUP(CONCATENATE($C1426,$D1426,R$1,$E1426),AuxFolhas!$A:$E,5,FALSE),"")</f>
        <v>600</v>
      </c>
      <c r="S1426">
        <f>IFERROR(VLOOKUP(CONCATENATE($C1426,$D1426,S$1,$E1426),AuxFolhas!$A:$E,5,FALSE),"")</f>
        <v>600</v>
      </c>
      <c r="T1426">
        <f>IFERROR(VLOOKUP(CONCATENATE($C1426,$D1426,T$1,$E1426),AuxFolhas!$A:$E,5,FALSE),"")</f>
        <v>600</v>
      </c>
      <c r="U1426">
        <f t="shared" si="94"/>
        <v>1</v>
      </c>
    </row>
    <row r="1427" spans="1:21" hidden="1">
      <c r="A1427" t="str">
        <f t="shared" si="91"/>
        <v>51.1-10</v>
      </c>
      <c r="B1427">
        <f t="shared" si="92"/>
        <v>10</v>
      </c>
      <c r="C1427">
        <v>51</v>
      </c>
      <c r="D1427" t="s">
        <v>2017</v>
      </c>
      <c r="E1427" t="s">
        <v>1112</v>
      </c>
      <c r="F1427" t="s">
        <v>1163</v>
      </c>
      <c r="H1427">
        <f t="shared" si="93"/>
        <v>4800</v>
      </c>
      <c r="I1427">
        <f>IFERROR(VLOOKUP(CONCATENATE($C1427,$D1427,I$1,$E1427),AuxFolhas!$A:$E,5,FALSE),"")</f>
        <v>600</v>
      </c>
      <c r="J1427">
        <f>IFERROR(VLOOKUP(CONCATENATE($C1427,$D1427,J$1,$E1427),AuxFolhas!$A:$E,5,FALSE),"")</f>
        <v>600</v>
      </c>
      <c r="K1427">
        <f>IFERROR(VLOOKUP(CONCATENATE($C1427,$D1427,K$1,$E1427),AuxFolhas!$A:$E,5,FALSE),"")</f>
        <v>600</v>
      </c>
      <c r="L1427">
        <f>IFERROR(VLOOKUP(CONCATENATE($C1427,$D1427,L$1,$E1427),AuxFolhas!$A:$E,5,FALSE),"")</f>
        <v>600</v>
      </c>
      <c r="M1427">
        <f>IFERROR(VLOOKUP(CONCATENATE($C1427,$D1427,M$1,$E1427),AuxFolhas!$A:$E,5,FALSE),"")</f>
        <v>600</v>
      </c>
      <c r="N1427">
        <f>IFERROR(VLOOKUP(CONCATENATE($C1427,$D1427,N$1,$E1427),AuxFolhas!$A:$E,5,FALSE),"")</f>
        <v>600</v>
      </c>
      <c r="O1427">
        <f>IFERROR(VLOOKUP(CONCATENATE($C1427,$D1427,O$1,$E1427),AuxFolhas!$A:$E,5,FALSE),"")</f>
        <v>600</v>
      </c>
      <c r="P1427">
        <f>IFERROR(VLOOKUP(CONCATENATE($C1427,$D1427,P$1,$E1427),AuxFolhas!$A:$E,5,FALSE),"")</f>
        <v>600</v>
      </c>
      <c r="Q1427" t="str">
        <f>IFERROR(VLOOKUP(CONCATENATE($C1427,$D1427,Q$1,$E1427),AuxFolhas!$A:$E,5,FALSE),"")</f>
        <v/>
      </c>
      <c r="R1427" t="str">
        <f>IFERROR(VLOOKUP(CONCATENATE($C1427,$D1427,R$1,$E1427),AuxFolhas!$A:$E,5,FALSE),"")</f>
        <v/>
      </c>
      <c r="S1427" t="str">
        <f>IFERROR(VLOOKUP(CONCATENATE($C1427,$D1427,S$1,$E1427),AuxFolhas!$A:$E,5,FALSE),"")</f>
        <v/>
      </c>
      <c r="T1427" t="str">
        <f>IFERROR(VLOOKUP(CONCATENATE($C1427,$D1427,T$1,$E1427),AuxFolhas!$A:$E,5,FALSE),"")</f>
        <v/>
      </c>
      <c r="U1427">
        <f t="shared" si="94"/>
        <v>1</v>
      </c>
    </row>
    <row r="1428" spans="1:21" hidden="1">
      <c r="A1428" t="str">
        <f t="shared" si="91"/>
        <v>51.1-11</v>
      </c>
      <c r="B1428">
        <f t="shared" si="92"/>
        <v>11</v>
      </c>
      <c r="C1428">
        <v>51</v>
      </c>
      <c r="D1428" t="s">
        <v>2229</v>
      </c>
      <c r="E1428" t="s">
        <v>1112</v>
      </c>
      <c r="F1428" t="s">
        <v>1163</v>
      </c>
      <c r="H1428">
        <f t="shared" si="93"/>
        <v>7200</v>
      </c>
      <c r="I1428">
        <f>IFERROR(VLOOKUP(CONCATENATE($C1428,$D1428,I$1,$E1428),AuxFolhas!$A:$E,5,FALSE),"")</f>
        <v>600</v>
      </c>
      <c r="J1428">
        <f>IFERROR(VLOOKUP(CONCATENATE($C1428,$D1428,J$1,$E1428),AuxFolhas!$A:$E,5,FALSE),"")</f>
        <v>600</v>
      </c>
      <c r="K1428">
        <f>IFERROR(VLOOKUP(CONCATENATE($C1428,$D1428,K$1,$E1428),AuxFolhas!$A:$E,5,FALSE),"")</f>
        <v>600</v>
      </c>
      <c r="L1428">
        <f>IFERROR(VLOOKUP(CONCATENATE($C1428,$D1428,L$1,$E1428),AuxFolhas!$A:$E,5,FALSE),"")</f>
        <v>600</v>
      </c>
      <c r="M1428">
        <f>IFERROR(VLOOKUP(CONCATENATE($C1428,$D1428,M$1,$E1428),AuxFolhas!$A:$E,5,FALSE),"")</f>
        <v>600</v>
      </c>
      <c r="N1428">
        <f>IFERROR(VLOOKUP(CONCATENATE($C1428,$D1428,N$1,$E1428),AuxFolhas!$A:$E,5,FALSE),"")</f>
        <v>600</v>
      </c>
      <c r="O1428">
        <f>IFERROR(VLOOKUP(CONCATENATE($C1428,$D1428,O$1,$E1428),AuxFolhas!$A:$E,5,FALSE),"")</f>
        <v>600</v>
      </c>
      <c r="P1428">
        <f>IFERROR(VLOOKUP(CONCATENATE($C1428,$D1428,P$1,$E1428),AuxFolhas!$A:$E,5,FALSE),"")</f>
        <v>600</v>
      </c>
      <c r="Q1428">
        <f>IFERROR(VLOOKUP(CONCATENATE($C1428,$D1428,Q$1,$E1428),AuxFolhas!$A:$E,5,FALSE),"")</f>
        <v>600</v>
      </c>
      <c r="R1428">
        <f>IFERROR(VLOOKUP(CONCATENATE($C1428,$D1428,R$1,$E1428),AuxFolhas!$A:$E,5,FALSE),"")</f>
        <v>600</v>
      </c>
      <c r="S1428">
        <f>IFERROR(VLOOKUP(CONCATENATE($C1428,$D1428,S$1,$E1428),AuxFolhas!$A:$E,5,FALSE),"")</f>
        <v>600</v>
      </c>
      <c r="T1428">
        <f>IFERROR(VLOOKUP(CONCATENATE($C1428,$D1428,T$1,$E1428),AuxFolhas!$A:$E,5,FALSE),"")</f>
        <v>600</v>
      </c>
      <c r="U1428">
        <f t="shared" si="94"/>
        <v>1</v>
      </c>
    </row>
    <row r="1429" spans="1:21" hidden="1">
      <c r="A1429" t="str">
        <f t="shared" si="91"/>
        <v>51.1-12</v>
      </c>
      <c r="B1429">
        <f t="shared" si="92"/>
        <v>12</v>
      </c>
      <c r="C1429">
        <v>51</v>
      </c>
      <c r="D1429" t="s">
        <v>2230</v>
      </c>
      <c r="E1429" t="s">
        <v>1114</v>
      </c>
      <c r="F1429" t="s">
        <v>1163</v>
      </c>
      <c r="H1429">
        <f t="shared" si="93"/>
        <v>11150</v>
      </c>
      <c r="I1429">
        <f>IFERROR(VLOOKUP(CONCATENATE($C1429,$D1429,I$1,$E1429),AuxFolhas!$A:$E,5,FALSE),"")</f>
        <v>2230</v>
      </c>
      <c r="J1429" t="str">
        <f>IFERROR(VLOOKUP(CONCATENATE($C1429,$D1429,J$1,$E1429),AuxFolhas!$A:$E,5,FALSE),"")</f>
        <v/>
      </c>
      <c r="K1429" t="str">
        <f>IFERROR(VLOOKUP(CONCATENATE($C1429,$D1429,K$1,$E1429),AuxFolhas!$A:$E,5,FALSE),"")</f>
        <v/>
      </c>
      <c r="L1429" t="str">
        <f>IFERROR(VLOOKUP(CONCATENATE($C1429,$D1429,L$1,$E1429),AuxFolhas!$A:$E,5,FALSE),"")</f>
        <v/>
      </c>
      <c r="M1429" t="str">
        <f>IFERROR(VLOOKUP(CONCATENATE($C1429,$D1429,M$1,$E1429),AuxFolhas!$A:$E,5,FALSE),"")</f>
        <v/>
      </c>
      <c r="N1429" t="str">
        <f>IFERROR(VLOOKUP(CONCATENATE($C1429,$D1429,N$1,$E1429),AuxFolhas!$A:$E,5,FALSE),"")</f>
        <v/>
      </c>
      <c r="O1429" t="str">
        <f>IFERROR(VLOOKUP(CONCATENATE($C1429,$D1429,O$1,$E1429),AuxFolhas!$A:$E,5,FALSE),"")</f>
        <v/>
      </c>
      <c r="P1429" t="str">
        <f>IFERROR(VLOOKUP(CONCATENATE($C1429,$D1429,P$1,$E1429),AuxFolhas!$A:$E,5,FALSE),"")</f>
        <v/>
      </c>
      <c r="Q1429">
        <f>IFERROR(VLOOKUP(CONCATENATE($C1429,$D1429,Q$1,$E1429),AuxFolhas!$A:$E,5,FALSE),"")</f>
        <v>2230</v>
      </c>
      <c r="R1429">
        <f>IFERROR(VLOOKUP(CONCATENATE($C1429,$D1429,R$1,$E1429),AuxFolhas!$A:$E,5,FALSE),"")</f>
        <v>2230</v>
      </c>
      <c r="S1429">
        <f>IFERROR(VLOOKUP(CONCATENATE($C1429,$D1429,S$1,$E1429),AuxFolhas!$A:$E,5,FALSE),"")</f>
        <v>2230</v>
      </c>
      <c r="T1429">
        <f>IFERROR(VLOOKUP(CONCATENATE($C1429,$D1429,T$1,$E1429),AuxFolhas!$A:$E,5,FALSE),"")</f>
        <v>2230</v>
      </c>
      <c r="U1429">
        <f t="shared" si="94"/>
        <v>2</v>
      </c>
    </row>
    <row r="1430" spans="1:21" hidden="1">
      <c r="A1430" t="str">
        <f t="shared" si="91"/>
        <v>51.1-13</v>
      </c>
      <c r="B1430">
        <f t="shared" si="92"/>
        <v>13</v>
      </c>
      <c r="C1430">
        <v>51</v>
      </c>
      <c r="D1430" t="s">
        <v>2018</v>
      </c>
      <c r="E1430" t="s">
        <v>1114</v>
      </c>
      <c r="F1430" t="s">
        <v>1163</v>
      </c>
      <c r="H1430">
        <f t="shared" si="93"/>
        <v>17840</v>
      </c>
      <c r="I1430">
        <f>IFERROR(VLOOKUP(CONCATENATE($C1430,$D1430,I$1,$E1430),AuxFolhas!$A:$E,5,FALSE),"")</f>
        <v>2230</v>
      </c>
      <c r="J1430">
        <f>IFERROR(VLOOKUP(CONCATENATE($C1430,$D1430,J$1,$E1430),AuxFolhas!$A:$E,5,FALSE),"")</f>
        <v>2230</v>
      </c>
      <c r="K1430">
        <f>IFERROR(VLOOKUP(CONCATENATE($C1430,$D1430,K$1,$E1430),AuxFolhas!$A:$E,5,FALSE),"")</f>
        <v>2230</v>
      </c>
      <c r="L1430">
        <f>IFERROR(VLOOKUP(CONCATENATE($C1430,$D1430,L$1,$E1430),AuxFolhas!$A:$E,5,FALSE),"")</f>
        <v>2230</v>
      </c>
      <c r="M1430">
        <f>IFERROR(VLOOKUP(CONCATENATE($C1430,$D1430,M$1,$E1430),AuxFolhas!$A:$E,5,FALSE),"")</f>
        <v>2230</v>
      </c>
      <c r="N1430">
        <f>IFERROR(VLOOKUP(CONCATENATE($C1430,$D1430,N$1,$E1430),AuxFolhas!$A:$E,5,FALSE),"")</f>
        <v>2230</v>
      </c>
      <c r="O1430">
        <f>IFERROR(VLOOKUP(CONCATENATE($C1430,$D1430,O$1,$E1430),AuxFolhas!$A:$E,5,FALSE),"")</f>
        <v>2230</v>
      </c>
      <c r="P1430">
        <f>IFERROR(VLOOKUP(CONCATENATE($C1430,$D1430,P$1,$E1430),AuxFolhas!$A:$E,5,FALSE),"")</f>
        <v>2230</v>
      </c>
      <c r="Q1430" t="str">
        <f>IFERROR(VLOOKUP(CONCATENATE($C1430,$D1430,Q$1,$E1430),AuxFolhas!$A:$E,5,FALSE),"")</f>
        <v/>
      </c>
      <c r="R1430" t="str">
        <f>IFERROR(VLOOKUP(CONCATENATE($C1430,$D1430,R$1,$E1430),AuxFolhas!$A:$E,5,FALSE),"")</f>
        <v/>
      </c>
      <c r="S1430" t="str">
        <f>IFERROR(VLOOKUP(CONCATENATE($C1430,$D1430,S$1,$E1430),AuxFolhas!$A:$E,5,FALSE),"")</f>
        <v/>
      </c>
      <c r="T1430" t="str">
        <f>IFERROR(VLOOKUP(CONCATENATE($C1430,$D1430,T$1,$E1430),AuxFolhas!$A:$E,5,FALSE),"")</f>
        <v/>
      </c>
      <c r="U1430">
        <f t="shared" si="94"/>
        <v>1</v>
      </c>
    </row>
    <row r="1431" spans="1:21" hidden="1">
      <c r="A1431" t="str">
        <f t="shared" si="91"/>
        <v>51.1-14</v>
      </c>
      <c r="B1431">
        <f t="shared" si="92"/>
        <v>14</v>
      </c>
      <c r="C1431">
        <v>51</v>
      </c>
      <c r="D1431" t="s">
        <v>2019</v>
      </c>
      <c r="E1431" t="s">
        <v>1114</v>
      </c>
      <c r="F1431" t="s">
        <v>1163</v>
      </c>
      <c r="H1431">
        <f t="shared" si="93"/>
        <v>22300</v>
      </c>
      <c r="I1431">
        <f>IFERROR(VLOOKUP(CONCATENATE($C1431,$D1431,I$1,$E1431),AuxFolhas!$A:$E,5,FALSE),"")</f>
        <v>2230</v>
      </c>
      <c r="J1431">
        <f>IFERROR(VLOOKUP(CONCATENATE($C1431,$D1431,J$1,$E1431),AuxFolhas!$A:$E,5,FALSE),"")</f>
        <v>2230</v>
      </c>
      <c r="K1431">
        <f>IFERROR(VLOOKUP(CONCATENATE($C1431,$D1431,K$1,$E1431),AuxFolhas!$A:$E,5,FALSE),"")</f>
        <v>2230</v>
      </c>
      <c r="L1431">
        <f>IFERROR(VLOOKUP(CONCATENATE($C1431,$D1431,L$1,$E1431),AuxFolhas!$A:$E,5,FALSE),"")</f>
        <v>2230</v>
      </c>
      <c r="M1431">
        <f>IFERROR(VLOOKUP(CONCATENATE($C1431,$D1431,M$1,$E1431),AuxFolhas!$A:$E,5,FALSE),"")</f>
        <v>2230</v>
      </c>
      <c r="N1431">
        <f>IFERROR(VLOOKUP(CONCATENATE($C1431,$D1431,N$1,$E1431),AuxFolhas!$A:$E,5,FALSE),"")</f>
        <v>2230</v>
      </c>
      <c r="O1431">
        <f>IFERROR(VLOOKUP(CONCATENATE($C1431,$D1431,O$1,$E1431),AuxFolhas!$A:$E,5,FALSE),"")</f>
        <v>2230</v>
      </c>
      <c r="P1431">
        <f>IFERROR(VLOOKUP(CONCATENATE($C1431,$D1431,P$1,$E1431),AuxFolhas!$A:$E,5,FALSE),"")</f>
        <v>2230</v>
      </c>
      <c r="Q1431">
        <f>IFERROR(VLOOKUP(CONCATENATE($C1431,$D1431,Q$1,$E1431),AuxFolhas!$A:$E,5,FALSE),"")</f>
        <v>2230</v>
      </c>
      <c r="R1431">
        <f>IFERROR(VLOOKUP(CONCATENATE($C1431,$D1431,R$1,$E1431),AuxFolhas!$A:$E,5,FALSE),"")</f>
        <v>2230</v>
      </c>
      <c r="S1431" t="str">
        <f>IFERROR(VLOOKUP(CONCATENATE($C1431,$D1431,S$1,$E1431),AuxFolhas!$A:$E,5,FALSE),"")</f>
        <v/>
      </c>
      <c r="T1431" t="str">
        <f>IFERROR(VLOOKUP(CONCATENATE($C1431,$D1431,T$1,$E1431),AuxFolhas!$A:$E,5,FALSE),"")</f>
        <v/>
      </c>
      <c r="U1431">
        <f t="shared" si="94"/>
        <v>1</v>
      </c>
    </row>
    <row r="1432" spans="1:21" hidden="1">
      <c r="A1432" t="str">
        <f t="shared" ref="A1432:A1495" si="95">CONCATENATE(C1432,".1-",B1432)</f>
        <v>51.1-15</v>
      </c>
      <c r="B1432">
        <f t="shared" ref="B1432:B1495" si="96">IF(C1432&lt;&gt;C1431,1,B1431+1)</f>
        <v>15</v>
      </c>
      <c r="C1432">
        <v>51</v>
      </c>
      <c r="D1432" t="s">
        <v>2020</v>
      </c>
      <c r="E1432" t="s">
        <v>1114</v>
      </c>
      <c r="F1432" t="s">
        <v>1163</v>
      </c>
      <c r="H1432">
        <f t="shared" si="93"/>
        <v>17840</v>
      </c>
      <c r="I1432">
        <f>IFERROR(VLOOKUP(CONCATENATE($C1432,$D1432,I$1,$E1432),AuxFolhas!$A:$E,5,FALSE),"")</f>
        <v>2230</v>
      </c>
      <c r="J1432">
        <f>IFERROR(VLOOKUP(CONCATENATE($C1432,$D1432,J$1,$E1432),AuxFolhas!$A:$E,5,FALSE),"")</f>
        <v>2230</v>
      </c>
      <c r="K1432">
        <f>IFERROR(VLOOKUP(CONCATENATE($C1432,$D1432,K$1,$E1432),AuxFolhas!$A:$E,5,FALSE),"")</f>
        <v>2230</v>
      </c>
      <c r="L1432">
        <f>IFERROR(VLOOKUP(CONCATENATE($C1432,$D1432,L$1,$E1432),AuxFolhas!$A:$E,5,FALSE),"")</f>
        <v>2230</v>
      </c>
      <c r="M1432">
        <f>IFERROR(VLOOKUP(CONCATENATE($C1432,$D1432,M$1,$E1432),AuxFolhas!$A:$E,5,FALSE),"")</f>
        <v>2230</v>
      </c>
      <c r="N1432">
        <f>IFERROR(VLOOKUP(CONCATENATE($C1432,$D1432,N$1,$E1432),AuxFolhas!$A:$E,5,FALSE),"")</f>
        <v>2230</v>
      </c>
      <c r="O1432">
        <f>IFERROR(VLOOKUP(CONCATENATE($C1432,$D1432,O$1,$E1432),AuxFolhas!$A:$E,5,FALSE),"")</f>
        <v>2230</v>
      </c>
      <c r="P1432">
        <f>IFERROR(VLOOKUP(CONCATENATE($C1432,$D1432,P$1,$E1432),AuxFolhas!$A:$E,5,FALSE),"")</f>
        <v>2230</v>
      </c>
      <c r="Q1432" t="str">
        <f>IFERROR(VLOOKUP(CONCATENATE($C1432,$D1432,Q$1,$E1432),AuxFolhas!$A:$E,5,FALSE),"")</f>
        <v/>
      </c>
      <c r="R1432" t="str">
        <f>IFERROR(VLOOKUP(CONCATENATE($C1432,$D1432,R$1,$E1432),AuxFolhas!$A:$E,5,FALSE),"")</f>
        <v/>
      </c>
      <c r="S1432" t="str">
        <f>IFERROR(VLOOKUP(CONCATENATE($C1432,$D1432,S$1,$E1432),AuxFolhas!$A:$E,5,FALSE),"")</f>
        <v/>
      </c>
      <c r="T1432" t="str">
        <f>IFERROR(VLOOKUP(CONCATENATE($C1432,$D1432,T$1,$E1432),AuxFolhas!$A:$E,5,FALSE),"")</f>
        <v/>
      </c>
      <c r="U1432">
        <f t="shared" si="94"/>
        <v>1</v>
      </c>
    </row>
    <row r="1433" spans="1:21" hidden="1">
      <c r="A1433" t="str">
        <f t="shared" si="95"/>
        <v>51.1-16</v>
      </c>
      <c r="B1433">
        <f t="shared" si="96"/>
        <v>16</v>
      </c>
      <c r="C1433">
        <v>51</v>
      </c>
      <c r="D1433" t="s">
        <v>2012</v>
      </c>
      <c r="E1433" t="s">
        <v>1162</v>
      </c>
      <c r="F1433" t="s">
        <v>1163</v>
      </c>
      <c r="H1433">
        <f t="shared" si="93"/>
        <v>39360</v>
      </c>
      <c r="I1433">
        <f>IFERROR(VLOOKUP(CONCATENATE($C1433,$D1433,I$1,$E1433),AuxFolhas!$A:$E,5,FALSE),"")</f>
        <v>3280</v>
      </c>
      <c r="J1433">
        <f>IFERROR(VLOOKUP(CONCATENATE($C1433,$D1433,J$1,$E1433),AuxFolhas!$A:$E,5,FALSE),"")</f>
        <v>3280</v>
      </c>
      <c r="K1433">
        <f>IFERROR(VLOOKUP(CONCATENATE($C1433,$D1433,K$1,$E1433),AuxFolhas!$A:$E,5,FALSE),"")</f>
        <v>3280</v>
      </c>
      <c r="L1433">
        <f>IFERROR(VLOOKUP(CONCATENATE($C1433,$D1433,L$1,$E1433),AuxFolhas!$A:$E,5,FALSE),"")</f>
        <v>3280</v>
      </c>
      <c r="M1433">
        <f>IFERROR(VLOOKUP(CONCATENATE($C1433,$D1433,M$1,$E1433),AuxFolhas!$A:$E,5,FALSE),"")</f>
        <v>3280</v>
      </c>
      <c r="N1433">
        <f>IFERROR(VLOOKUP(CONCATENATE($C1433,$D1433,N$1,$E1433),AuxFolhas!$A:$E,5,FALSE),"")</f>
        <v>3280</v>
      </c>
      <c r="O1433">
        <f>IFERROR(VLOOKUP(CONCATENATE($C1433,$D1433,O$1,$E1433),AuxFolhas!$A:$E,5,FALSE),"")</f>
        <v>3280</v>
      </c>
      <c r="P1433">
        <f>IFERROR(VLOOKUP(CONCATENATE($C1433,$D1433,P$1,$E1433),AuxFolhas!$A:$E,5,FALSE),"")</f>
        <v>3280</v>
      </c>
      <c r="Q1433">
        <f>IFERROR(VLOOKUP(CONCATENATE($C1433,$D1433,Q$1,$E1433),AuxFolhas!$A:$E,5,FALSE),"")</f>
        <v>3280</v>
      </c>
      <c r="R1433">
        <f>IFERROR(VLOOKUP(CONCATENATE($C1433,$D1433,R$1,$E1433),AuxFolhas!$A:$E,5,FALSE),"")</f>
        <v>3280</v>
      </c>
      <c r="S1433">
        <f>IFERROR(VLOOKUP(CONCATENATE($C1433,$D1433,S$1,$E1433),AuxFolhas!$A:$E,5,FALSE),"")</f>
        <v>3280</v>
      </c>
      <c r="T1433">
        <f>IFERROR(VLOOKUP(CONCATENATE($C1433,$D1433,T$1,$E1433),AuxFolhas!$A:$E,5,FALSE),"")</f>
        <v>3280</v>
      </c>
      <c r="U1433">
        <f t="shared" si="94"/>
        <v>1</v>
      </c>
    </row>
    <row r="1434" spans="1:21" hidden="1">
      <c r="A1434" t="str">
        <f t="shared" si="95"/>
        <v>51.1-17</v>
      </c>
      <c r="B1434">
        <f t="shared" si="96"/>
        <v>17</v>
      </c>
      <c r="C1434">
        <v>51</v>
      </c>
      <c r="D1434" t="s">
        <v>2013</v>
      </c>
      <c r="E1434" t="s">
        <v>1162</v>
      </c>
      <c r="F1434" t="s">
        <v>1163</v>
      </c>
      <c r="H1434">
        <f t="shared" si="93"/>
        <v>39360</v>
      </c>
      <c r="I1434">
        <f>IFERROR(VLOOKUP(CONCATENATE($C1434,$D1434,I$1,$E1434),AuxFolhas!$A:$E,5,FALSE),"")</f>
        <v>3280</v>
      </c>
      <c r="J1434">
        <f>IFERROR(VLOOKUP(CONCATENATE($C1434,$D1434,J$1,$E1434),AuxFolhas!$A:$E,5,FALSE),"")</f>
        <v>3280</v>
      </c>
      <c r="K1434">
        <f>IFERROR(VLOOKUP(CONCATENATE($C1434,$D1434,K$1,$E1434),AuxFolhas!$A:$E,5,FALSE),"")</f>
        <v>3280</v>
      </c>
      <c r="L1434">
        <f>IFERROR(VLOOKUP(CONCATENATE($C1434,$D1434,L$1,$E1434),AuxFolhas!$A:$E,5,FALSE),"")</f>
        <v>3280</v>
      </c>
      <c r="M1434">
        <f>IFERROR(VLOOKUP(CONCATENATE($C1434,$D1434,M$1,$E1434),AuxFolhas!$A:$E,5,FALSE),"")</f>
        <v>3280</v>
      </c>
      <c r="N1434">
        <f>IFERROR(VLOOKUP(CONCATENATE($C1434,$D1434,N$1,$E1434),AuxFolhas!$A:$E,5,FALSE),"")</f>
        <v>3280</v>
      </c>
      <c r="O1434">
        <f>IFERROR(VLOOKUP(CONCATENATE($C1434,$D1434,O$1,$E1434),AuxFolhas!$A:$E,5,FALSE),"")</f>
        <v>3280</v>
      </c>
      <c r="P1434">
        <f>IFERROR(VLOOKUP(CONCATENATE($C1434,$D1434,P$1,$E1434),AuxFolhas!$A:$E,5,FALSE),"")</f>
        <v>3280</v>
      </c>
      <c r="Q1434">
        <f>IFERROR(VLOOKUP(CONCATENATE($C1434,$D1434,Q$1,$E1434),AuxFolhas!$A:$E,5,FALSE),"")</f>
        <v>3280</v>
      </c>
      <c r="R1434">
        <f>IFERROR(VLOOKUP(CONCATENATE($C1434,$D1434,R$1,$E1434),AuxFolhas!$A:$E,5,FALSE),"")</f>
        <v>3280</v>
      </c>
      <c r="S1434">
        <f>IFERROR(VLOOKUP(CONCATENATE($C1434,$D1434,S$1,$E1434),AuxFolhas!$A:$E,5,FALSE),"")</f>
        <v>3280</v>
      </c>
      <c r="T1434">
        <f>IFERROR(VLOOKUP(CONCATENATE($C1434,$D1434,T$1,$E1434),AuxFolhas!$A:$E,5,FALSE),"")</f>
        <v>3280</v>
      </c>
      <c r="U1434">
        <f t="shared" si="94"/>
        <v>1</v>
      </c>
    </row>
    <row r="1435" spans="1:21" hidden="1">
      <c r="A1435" t="str">
        <f t="shared" si="95"/>
        <v>51.1-18</v>
      </c>
      <c r="B1435">
        <f t="shared" si="96"/>
        <v>18</v>
      </c>
      <c r="C1435">
        <v>51</v>
      </c>
      <c r="D1435" t="s">
        <v>2021</v>
      </c>
      <c r="E1435" t="s">
        <v>1165</v>
      </c>
      <c r="F1435" t="s">
        <v>1163</v>
      </c>
      <c r="H1435">
        <f t="shared" si="93"/>
        <v>36660</v>
      </c>
      <c r="I1435">
        <f>IFERROR(VLOOKUP(CONCATENATE($C1435,$D1435,I$1,$E1435),AuxFolhas!$A:$E,5,FALSE),"")</f>
        <v>6110</v>
      </c>
      <c r="J1435">
        <f>IFERROR(VLOOKUP(CONCATENATE($C1435,$D1435,J$1,$E1435),AuxFolhas!$A:$E,5,FALSE),"")</f>
        <v>6110</v>
      </c>
      <c r="K1435">
        <f>IFERROR(VLOOKUP(CONCATENATE($C1435,$D1435,K$1,$E1435),AuxFolhas!$A:$E,5,FALSE),"")</f>
        <v>6110</v>
      </c>
      <c r="L1435">
        <f>IFERROR(VLOOKUP(CONCATENATE($C1435,$D1435,L$1,$E1435),AuxFolhas!$A:$E,5,FALSE),"")</f>
        <v>6110</v>
      </c>
      <c r="M1435">
        <f>IFERROR(VLOOKUP(CONCATENATE($C1435,$D1435,M$1,$E1435),AuxFolhas!$A:$E,5,FALSE),"")</f>
        <v>6110</v>
      </c>
      <c r="N1435">
        <f>IFERROR(VLOOKUP(CONCATENATE($C1435,$D1435,N$1,$E1435),AuxFolhas!$A:$E,5,FALSE),"")</f>
        <v>6110</v>
      </c>
      <c r="O1435" t="str">
        <f>IFERROR(VLOOKUP(CONCATENATE($C1435,$D1435,O$1,$E1435),AuxFolhas!$A:$E,5,FALSE),"")</f>
        <v/>
      </c>
      <c r="P1435" t="str">
        <f>IFERROR(VLOOKUP(CONCATENATE($C1435,$D1435,P$1,$E1435),AuxFolhas!$A:$E,5,FALSE),"")</f>
        <v/>
      </c>
      <c r="Q1435" t="str">
        <f>IFERROR(VLOOKUP(CONCATENATE($C1435,$D1435,Q$1,$E1435),AuxFolhas!$A:$E,5,FALSE),"")</f>
        <v/>
      </c>
      <c r="R1435" t="str">
        <f>IFERROR(VLOOKUP(CONCATENATE($C1435,$D1435,R$1,$E1435),AuxFolhas!$A:$E,5,FALSE),"")</f>
        <v/>
      </c>
      <c r="S1435" t="str">
        <f>IFERROR(VLOOKUP(CONCATENATE($C1435,$D1435,S$1,$E1435),AuxFolhas!$A:$E,5,FALSE),"")</f>
        <v/>
      </c>
      <c r="T1435" t="str">
        <f>IFERROR(VLOOKUP(CONCATENATE($C1435,$D1435,T$1,$E1435),AuxFolhas!$A:$E,5,FALSE),"")</f>
        <v/>
      </c>
      <c r="U1435">
        <f t="shared" si="94"/>
        <v>1</v>
      </c>
    </row>
    <row r="1436" spans="1:21" hidden="1">
      <c r="A1436" t="str">
        <f t="shared" si="95"/>
        <v>51.1-19</v>
      </c>
      <c r="B1436">
        <f t="shared" si="96"/>
        <v>19</v>
      </c>
      <c r="C1436">
        <v>51</v>
      </c>
      <c r="D1436" t="s">
        <v>2011</v>
      </c>
      <c r="E1436" t="s">
        <v>1117</v>
      </c>
      <c r="F1436" t="s">
        <v>1159</v>
      </c>
      <c r="H1436">
        <f t="shared" si="93"/>
        <v>9840</v>
      </c>
      <c r="I1436">
        <f>IFERROR(VLOOKUP(CONCATENATE($C1436,$D1436,I$1,$E1436),AuxFolhas!$A:$E,5,FALSE),"")</f>
        <v>820</v>
      </c>
      <c r="J1436">
        <f>IFERROR(VLOOKUP(CONCATENATE($C1436,$D1436,J$1,$E1436),AuxFolhas!$A:$E,5,FALSE),"")</f>
        <v>820</v>
      </c>
      <c r="K1436">
        <f>IFERROR(VLOOKUP(CONCATENATE($C1436,$D1436,K$1,$E1436),AuxFolhas!$A:$E,5,FALSE),"")</f>
        <v>820</v>
      </c>
      <c r="L1436">
        <f>IFERROR(VLOOKUP(CONCATENATE($C1436,$D1436,L$1,$E1436),AuxFolhas!$A:$E,5,FALSE),"")</f>
        <v>820</v>
      </c>
      <c r="M1436">
        <f>IFERROR(VLOOKUP(CONCATENATE($C1436,$D1436,M$1,$E1436),AuxFolhas!$A:$E,5,FALSE),"")</f>
        <v>820</v>
      </c>
      <c r="N1436">
        <f>IFERROR(VLOOKUP(CONCATENATE($C1436,$D1436,N$1,$E1436),AuxFolhas!$A:$E,5,FALSE),"")</f>
        <v>820</v>
      </c>
      <c r="O1436">
        <f>IFERROR(VLOOKUP(CONCATENATE($C1436,$D1436,O$1,$E1436),AuxFolhas!$A:$E,5,FALSE),"")</f>
        <v>820</v>
      </c>
      <c r="P1436">
        <f>IFERROR(VLOOKUP(CONCATENATE($C1436,$D1436,P$1,$E1436),AuxFolhas!$A:$E,5,FALSE),"")</f>
        <v>820</v>
      </c>
      <c r="Q1436">
        <f>IFERROR(VLOOKUP(CONCATENATE($C1436,$D1436,Q$1,$E1436),AuxFolhas!$A:$E,5,FALSE),"")</f>
        <v>820</v>
      </c>
      <c r="R1436">
        <f>IFERROR(VLOOKUP(CONCATENATE($C1436,$D1436,R$1,$E1436),AuxFolhas!$A:$E,5,FALSE),"")</f>
        <v>820</v>
      </c>
      <c r="S1436">
        <f>IFERROR(VLOOKUP(CONCATENATE($C1436,$D1436,S$1,$E1436),AuxFolhas!$A:$E,5,FALSE),"")</f>
        <v>820</v>
      </c>
      <c r="T1436">
        <f>IFERROR(VLOOKUP(CONCATENATE($C1436,$D1436,T$1,$E1436),AuxFolhas!$A:$E,5,FALSE),"")</f>
        <v>820</v>
      </c>
      <c r="U1436">
        <f t="shared" si="94"/>
        <v>1</v>
      </c>
    </row>
    <row r="1437" spans="1:21" hidden="1">
      <c r="A1437" t="str">
        <f t="shared" si="95"/>
        <v>51.1-20</v>
      </c>
      <c r="B1437">
        <f t="shared" si="96"/>
        <v>20</v>
      </c>
      <c r="C1437">
        <v>51</v>
      </c>
      <c r="D1437" t="s">
        <v>2022</v>
      </c>
      <c r="E1437" t="s">
        <v>1115</v>
      </c>
      <c r="F1437" t="s">
        <v>1159</v>
      </c>
      <c r="H1437">
        <f t="shared" si="93"/>
        <v>62000</v>
      </c>
      <c r="I1437">
        <f>IFERROR(VLOOKUP(CONCATENATE($C1437,$D1437,I$1,$E1437),AuxFolhas!$A:$E,5,FALSE),"")</f>
        <v>7750</v>
      </c>
      <c r="J1437">
        <f>IFERROR(VLOOKUP(CONCATENATE($C1437,$D1437,J$1,$E1437),AuxFolhas!$A:$E,5,FALSE),"")</f>
        <v>7750</v>
      </c>
      <c r="K1437">
        <f>IFERROR(VLOOKUP(CONCATENATE($C1437,$D1437,K$1,$E1437),AuxFolhas!$A:$E,5,FALSE),"")</f>
        <v>7750</v>
      </c>
      <c r="L1437">
        <f>IFERROR(VLOOKUP(CONCATENATE($C1437,$D1437,L$1,$E1437),AuxFolhas!$A:$E,5,FALSE),"")</f>
        <v>7750</v>
      </c>
      <c r="M1437">
        <f>IFERROR(VLOOKUP(CONCATENATE($C1437,$D1437,M$1,$E1437),AuxFolhas!$A:$E,5,FALSE),"")</f>
        <v>7750</v>
      </c>
      <c r="N1437">
        <f>IFERROR(VLOOKUP(CONCATENATE($C1437,$D1437,N$1,$E1437),AuxFolhas!$A:$E,5,FALSE),"")</f>
        <v>7750</v>
      </c>
      <c r="O1437">
        <f>IFERROR(VLOOKUP(CONCATENATE($C1437,$D1437,O$1,$E1437),AuxFolhas!$A:$E,5,FALSE),"")</f>
        <v>7750</v>
      </c>
      <c r="P1437">
        <f>IFERROR(VLOOKUP(CONCATENATE($C1437,$D1437,P$1,$E1437),AuxFolhas!$A:$E,5,FALSE),"")</f>
        <v>7750</v>
      </c>
      <c r="Q1437" t="str">
        <f>IFERROR(VLOOKUP(CONCATENATE($C1437,$D1437,Q$1,$E1437),AuxFolhas!$A:$E,5,FALSE),"")</f>
        <v/>
      </c>
      <c r="R1437" t="str">
        <f>IFERROR(VLOOKUP(CONCATENATE($C1437,$D1437,R$1,$E1437),AuxFolhas!$A:$E,5,FALSE),"")</f>
        <v/>
      </c>
      <c r="S1437" t="str">
        <f>IFERROR(VLOOKUP(CONCATENATE($C1437,$D1437,S$1,$E1437),AuxFolhas!$A:$E,5,FALSE),"")</f>
        <v/>
      </c>
      <c r="T1437" t="str">
        <f>IFERROR(VLOOKUP(CONCATENATE($C1437,$D1437,T$1,$E1437),AuxFolhas!$A:$E,5,FALSE),"")</f>
        <v/>
      </c>
      <c r="U1437">
        <f t="shared" si="94"/>
        <v>1</v>
      </c>
    </row>
    <row r="1438" spans="1:21">
      <c r="A1438" t="str">
        <f t="shared" si="95"/>
        <v>51.1-21</v>
      </c>
      <c r="B1438">
        <f t="shared" si="96"/>
        <v>21</v>
      </c>
      <c r="C1438">
        <v>51</v>
      </c>
      <c r="D1438" t="s">
        <v>2231</v>
      </c>
      <c r="E1438" t="s">
        <v>1113</v>
      </c>
      <c r="F1438" t="s">
        <v>1159</v>
      </c>
      <c r="H1438">
        <f t="shared" si="93"/>
        <v>33600</v>
      </c>
      <c r="I1438">
        <f>IFERROR(VLOOKUP(CONCATENATE($C1438,$D1438,I$1,$E1438),AuxFolhas!$A:$E,5,FALSE),"")</f>
        <v>2800</v>
      </c>
      <c r="J1438">
        <f>IFERROR(VLOOKUP(CONCATENATE($C1438,$D1438,J$1,$E1438),AuxFolhas!$A:$E,5,FALSE),"")</f>
        <v>2800</v>
      </c>
      <c r="K1438">
        <f>IFERROR(VLOOKUP(CONCATENATE($C1438,$D1438,K$1,$E1438),AuxFolhas!$A:$E,5,FALSE),"")</f>
        <v>2800</v>
      </c>
      <c r="L1438">
        <f>IFERROR(VLOOKUP(CONCATENATE($C1438,$D1438,L$1,$E1438),AuxFolhas!$A:$E,5,FALSE),"")</f>
        <v>2800</v>
      </c>
      <c r="M1438">
        <f>IFERROR(VLOOKUP(CONCATENATE($C1438,$D1438,M$1,$E1438),AuxFolhas!$A:$E,5,FALSE),"")</f>
        <v>2800</v>
      </c>
      <c r="N1438">
        <f>IFERROR(VLOOKUP(CONCATENATE($C1438,$D1438,N$1,$E1438),AuxFolhas!$A:$E,5,FALSE),"")</f>
        <v>2800</v>
      </c>
      <c r="O1438">
        <f>IFERROR(VLOOKUP(CONCATENATE($C1438,$D1438,O$1,$E1438),AuxFolhas!$A:$E,5,FALSE),"")</f>
        <v>2800</v>
      </c>
      <c r="P1438">
        <f>IFERROR(VLOOKUP(CONCATENATE($C1438,$D1438,P$1,$E1438),AuxFolhas!$A:$E,5,FALSE),"")</f>
        <v>2800</v>
      </c>
      <c r="Q1438">
        <f>IFERROR(VLOOKUP(CONCATENATE($C1438,$D1438,Q$1,$E1438),AuxFolhas!$A:$E,5,FALSE),"")</f>
        <v>2800</v>
      </c>
      <c r="R1438">
        <f>IFERROR(VLOOKUP(CONCATENATE($C1438,$D1438,R$1,$E1438),AuxFolhas!$A:$E,5,FALSE),"")</f>
        <v>2800</v>
      </c>
      <c r="S1438">
        <f>IFERROR(VLOOKUP(CONCATENATE($C1438,$D1438,S$1,$E1438),AuxFolhas!$A:$E,5,FALSE),"")</f>
        <v>2800</v>
      </c>
      <c r="T1438">
        <f>IFERROR(VLOOKUP(CONCATENATE($C1438,$D1438,T$1,$E1438),AuxFolhas!$A:$E,5,FALSE),"")</f>
        <v>2800</v>
      </c>
      <c r="U1438">
        <f t="shared" si="94"/>
        <v>1</v>
      </c>
    </row>
    <row r="1439" spans="1:21" hidden="1">
      <c r="A1439" t="str">
        <f t="shared" si="95"/>
        <v>52.1-1</v>
      </c>
      <c r="B1439">
        <f t="shared" si="96"/>
        <v>1</v>
      </c>
      <c r="C1439">
        <v>52</v>
      </c>
      <c r="D1439" t="s">
        <v>2586</v>
      </c>
      <c r="E1439" t="s">
        <v>1112</v>
      </c>
      <c r="F1439" t="s">
        <v>1163</v>
      </c>
      <c r="H1439">
        <f t="shared" si="93"/>
        <v>4200</v>
      </c>
      <c r="I1439" t="str">
        <f>IFERROR(VLOOKUP(CONCATENATE($C1439,$D1439,I$1,$E1439),AuxFolhas!$A:$E,5,FALSE),"")</f>
        <v/>
      </c>
      <c r="J1439" t="str">
        <f>IFERROR(VLOOKUP(CONCATENATE($C1439,$D1439,J$1,$E1439),AuxFolhas!$A:$E,5,FALSE),"")</f>
        <v/>
      </c>
      <c r="K1439" t="str">
        <f>IFERROR(VLOOKUP(CONCATENATE($C1439,$D1439,K$1,$E1439),AuxFolhas!$A:$E,5,FALSE),"")</f>
        <v/>
      </c>
      <c r="L1439" t="str">
        <f>IFERROR(VLOOKUP(CONCATENATE($C1439,$D1439,L$1,$E1439),AuxFolhas!$A:$E,5,FALSE),"")</f>
        <v/>
      </c>
      <c r="M1439" t="str">
        <f>IFERROR(VLOOKUP(CONCATENATE($C1439,$D1439,M$1,$E1439),AuxFolhas!$A:$E,5,FALSE),"")</f>
        <v/>
      </c>
      <c r="N1439">
        <f>IFERROR(VLOOKUP(CONCATENATE($C1439,$D1439,N$1,$E1439),AuxFolhas!$A:$E,5,FALSE),"")</f>
        <v>600</v>
      </c>
      <c r="O1439">
        <f>IFERROR(VLOOKUP(CONCATENATE($C1439,$D1439,O$1,$E1439),AuxFolhas!$A:$E,5,FALSE),"")</f>
        <v>600</v>
      </c>
      <c r="P1439">
        <f>IFERROR(VLOOKUP(CONCATENATE($C1439,$D1439,P$1,$E1439),AuxFolhas!$A:$E,5,FALSE),"")</f>
        <v>600</v>
      </c>
      <c r="Q1439">
        <f>IFERROR(VLOOKUP(CONCATENATE($C1439,$D1439,Q$1,$E1439),AuxFolhas!$A:$E,5,FALSE),"")</f>
        <v>600</v>
      </c>
      <c r="R1439">
        <f>IFERROR(VLOOKUP(CONCATENATE($C1439,$D1439,R$1,$E1439),AuxFolhas!$A:$E,5,FALSE),"")</f>
        <v>600</v>
      </c>
      <c r="S1439">
        <f>IFERROR(VLOOKUP(CONCATENATE($C1439,$D1439,S$1,$E1439),AuxFolhas!$A:$E,5,FALSE),"")</f>
        <v>600</v>
      </c>
      <c r="T1439">
        <f>IFERROR(VLOOKUP(CONCATENATE($C1439,$D1439,T$1,$E1439),AuxFolhas!$A:$E,5,FALSE),"")</f>
        <v>600</v>
      </c>
      <c r="U1439">
        <f t="shared" si="94"/>
        <v>1</v>
      </c>
    </row>
    <row r="1440" spans="1:21" hidden="1">
      <c r="A1440" t="str">
        <f t="shared" si="95"/>
        <v>52.1-2</v>
      </c>
      <c r="B1440">
        <f t="shared" si="96"/>
        <v>2</v>
      </c>
      <c r="C1440">
        <v>52</v>
      </c>
      <c r="D1440" t="s">
        <v>2027</v>
      </c>
      <c r="E1440" t="s">
        <v>1112</v>
      </c>
      <c r="F1440" t="s">
        <v>1163</v>
      </c>
      <c r="H1440">
        <f t="shared" si="93"/>
        <v>600</v>
      </c>
      <c r="I1440">
        <f>IFERROR(VLOOKUP(CONCATENATE($C1440,$D1440,I$1,$E1440),AuxFolhas!$A:$E,5,FALSE),"")</f>
        <v>600</v>
      </c>
      <c r="J1440" t="str">
        <f>IFERROR(VLOOKUP(CONCATENATE($C1440,$D1440,J$1,$E1440),AuxFolhas!$A:$E,5,FALSE),"")</f>
        <v/>
      </c>
      <c r="K1440" t="str">
        <f>IFERROR(VLOOKUP(CONCATENATE($C1440,$D1440,K$1,$E1440),AuxFolhas!$A:$E,5,FALSE),"")</f>
        <v/>
      </c>
      <c r="L1440" t="str">
        <f>IFERROR(VLOOKUP(CONCATENATE($C1440,$D1440,L$1,$E1440),AuxFolhas!$A:$E,5,FALSE),"")</f>
        <v/>
      </c>
      <c r="M1440" t="str">
        <f>IFERROR(VLOOKUP(CONCATENATE($C1440,$D1440,M$1,$E1440),AuxFolhas!$A:$E,5,FALSE),"")</f>
        <v/>
      </c>
      <c r="N1440" t="str">
        <f>IFERROR(VLOOKUP(CONCATENATE($C1440,$D1440,N$1,$E1440),AuxFolhas!$A:$E,5,FALSE),"")</f>
        <v/>
      </c>
      <c r="O1440" t="str">
        <f>IFERROR(VLOOKUP(CONCATENATE($C1440,$D1440,O$1,$E1440),AuxFolhas!$A:$E,5,FALSE),"")</f>
        <v/>
      </c>
      <c r="P1440" t="str">
        <f>IFERROR(VLOOKUP(CONCATENATE($C1440,$D1440,P$1,$E1440),AuxFolhas!$A:$E,5,FALSE),"")</f>
        <v/>
      </c>
      <c r="Q1440" t="str">
        <f>IFERROR(VLOOKUP(CONCATENATE($C1440,$D1440,Q$1,$E1440),AuxFolhas!$A:$E,5,FALSE),"")</f>
        <v/>
      </c>
      <c r="R1440" t="str">
        <f>IFERROR(VLOOKUP(CONCATENATE($C1440,$D1440,R$1,$E1440),AuxFolhas!$A:$E,5,FALSE),"")</f>
        <v/>
      </c>
      <c r="S1440" t="str">
        <f>IFERROR(VLOOKUP(CONCATENATE($C1440,$D1440,S$1,$E1440),AuxFolhas!$A:$E,5,FALSE),"")</f>
        <v/>
      </c>
      <c r="T1440" t="str">
        <f>IFERROR(VLOOKUP(CONCATENATE($C1440,$D1440,T$1,$E1440),AuxFolhas!$A:$E,5,FALSE),"")</f>
        <v/>
      </c>
      <c r="U1440">
        <f t="shared" si="94"/>
        <v>1</v>
      </c>
    </row>
    <row r="1441" spans="1:21" hidden="1">
      <c r="A1441" t="str">
        <f t="shared" si="95"/>
        <v>52.1-3</v>
      </c>
      <c r="B1441">
        <f t="shared" si="96"/>
        <v>3</v>
      </c>
      <c r="C1441">
        <v>52</v>
      </c>
      <c r="D1441" t="s">
        <v>2587</v>
      </c>
      <c r="E1441" t="s">
        <v>1112</v>
      </c>
      <c r="F1441" t="s">
        <v>1163</v>
      </c>
      <c r="H1441">
        <f t="shared" si="93"/>
        <v>4800</v>
      </c>
      <c r="I1441" t="str">
        <f>IFERROR(VLOOKUP(CONCATENATE($C1441,$D1441,I$1,$E1441),AuxFolhas!$A:$E,5,FALSE),"")</f>
        <v/>
      </c>
      <c r="J1441" t="str">
        <f>IFERROR(VLOOKUP(CONCATENATE($C1441,$D1441,J$1,$E1441),AuxFolhas!$A:$E,5,FALSE),"")</f>
        <v/>
      </c>
      <c r="K1441" t="str">
        <f>IFERROR(VLOOKUP(CONCATENATE($C1441,$D1441,K$1,$E1441),AuxFolhas!$A:$E,5,FALSE),"")</f>
        <v/>
      </c>
      <c r="L1441" t="str">
        <f>IFERROR(VLOOKUP(CONCATENATE($C1441,$D1441,L$1,$E1441),AuxFolhas!$A:$E,5,FALSE),"")</f>
        <v/>
      </c>
      <c r="M1441">
        <f>IFERROR(VLOOKUP(CONCATENATE($C1441,$D1441,M$1,$E1441),AuxFolhas!$A:$E,5,FALSE),"")</f>
        <v>600</v>
      </c>
      <c r="N1441">
        <f>IFERROR(VLOOKUP(CONCATENATE($C1441,$D1441,N$1,$E1441),AuxFolhas!$A:$E,5,FALSE),"")</f>
        <v>600</v>
      </c>
      <c r="O1441">
        <f>IFERROR(VLOOKUP(CONCATENATE($C1441,$D1441,O$1,$E1441),AuxFolhas!$A:$E,5,FALSE),"")</f>
        <v>600</v>
      </c>
      <c r="P1441">
        <f>IFERROR(VLOOKUP(CONCATENATE($C1441,$D1441,P$1,$E1441),AuxFolhas!$A:$E,5,FALSE),"")</f>
        <v>600</v>
      </c>
      <c r="Q1441">
        <f>IFERROR(VLOOKUP(CONCATENATE($C1441,$D1441,Q$1,$E1441),AuxFolhas!$A:$E,5,FALSE),"")</f>
        <v>600</v>
      </c>
      <c r="R1441">
        <f>IFERROR(VLOOKUP(CONCATENATE($C1441,$D1441,R$1,$E1441),AuxFolhas!$A:$E,5,FALSE),"")</f>
        <v>600</v>
      </c>
      <c r="S1441">
        <f>IFERROR(VLOOKUP(CONCATENATE($C1441,$D1441,S$1,$E1441),AuxFolhas!$A:$E,5,FALSE),"")</f>
        <v>600</v>
      </c>
      <c r="T1441">
        <f>IFERROR(VLOOKUP(CONCATENATE($C1441,$D1441,T$1,$E1441),AuxFolhas!$A:$E,5,FALSE),"")</f>
        <v>600</v>
      </c>
      <c r="U1441">
        <f t="shared" si="94"/>
        <v>1</v>
      </c>
    </row>
    <row r="1442" spans="1:21" hidden="1">
      <c r="A1442" t="str">
        <f t="shared" si="95"/>
        <v>52.1-4</v>
      </c>
      <c r="B1442">
        <f t="shared" si="96"/>
        <v>4</v>
      </c>
      <c r="C1442">
        <v>52</v>
      </c>
      <c r="D1442" t="s">
        <v>2028</v>
      </c>
      <c r="E1442" t="s">
        <v>1112</v>
      </c>
      <c r="F1442" t="s">
        <v>1163</v>
      </c>
      <c r="H1442">
        <f t="shared" si="93"/>
        <v>1200</v>
      </c>
      <c r="I1442">
        <f>IFERROR(VLOOKUP(CONCATENATE($C1442,$D1442,I$1,$E1442),AuxFolhas!$A:$E,5,FALSE),"")</f>
        <v>600</v>
      </c>
      <c r="J1442">
        <f>IFERROR(VLOOKUP(CONCATENATE($C1442,$D1442,J$1,$E1442),AuxFolhas!$A:$E,5,FALSE),"")</f>
        <v>600</v>
      </c>
      <c r="K1442" t="str">
        <f>IFERROR(VLOOKUP(CONCATENATE($C1442,$D1442,K$1,$E1442),AuxFolhas!$A:$E,5,FALSE),"")</f>
        <v/>
      </c>
      <c r="L1442" t="str">
        <f>IFERROR(VLOOKUP(CONCATENATE($C1442,$D1442,L$1,$E1442),AuxFolhas!$A:$E,5,FALSE),"")</f>
        <v/>
      </c>
      <c r="M1442" t="str">
        <f>IFERROR(VLOOKUP(CONCATENATE($C1442,$D1442,M$1,$E1442),AuxFolhas!$A:$E,5,FALSE),"")</f>
        <v/>
      </c>
      <c r="N1442" t="str">
        <f>IFERROR(VLOOKUP(CONCATENATE($C1442,$D1442,N$1,$E1442),AuxFolhas!$A:$E,5,FALSE),"")</f>
        <v/>
      </c>
      <c r="O1442" t="str">
        <f>IFERROR(VLOOKUP(CONCATENATE($C1442,$D1442,O$1,$E1442),AuxFolhas!$A:$E,5,FALSE),"")</f>
        <v/>
      </c>
      <c r="P1442" t="str">
        <f>IFERROR(VLOOKUP(CONCATENATE($C1442,$D1442,P$1,$E1442),AuxFolhas!$A:$E,5,FALSE),"")</f>
        <v/>
      </c>
      <c r="Q1442" t="str">
        <f>IFERROR(VLOOKUP(CONCATENATE($C1442,$D1442,Q$1,$E1442),AuxFolhas!$A:$E,5,FALSE),"")</f>
        <v/>
      </c>
      <c r="R1442" t="str">
        <f>IFERROR(VLOOKUP(CONCATENATE($C1442,$D1442,R$1,$E1442),AuxFolhas!$A:$E,5,FALSE),"")</f>
        <v/>
      </c>
      <c r="S1442" t="str">
        <f>IFERROR(VLOOKUP(CONCATENATE($C1442,$D1442,S$1,$E1442),AuxFolhas!$A:$E,5,FALSE),"")</f>
        <v/>
      </c>
      <c r="T1442" t="str">
        <f>IFERROR(VLOOKUP(CONCATENATE($C1442,$D1442,T$1,$E1442),AuxFolhas!$A:$E,5,FALSE),"")</f>
        <v/>
      </c>
      <c r="U1442">
        <f t="shared" si="94"/>
        <v>1</v>
      </c>
    </row>
    <row r="1443" spans="1:21" hidden="1">
      <c r="A1443" t="str">
        <f t="shared" si="95"/>
        <v>52.1-5</v>
      </c>
      <c r="B1443">
        <f t="shared" si="96"/>
        <v>5</v>
      </c>
      <c r="C1443">
        <v>52</v>
      </c>
      <c r="D1443" t="s">
        <v>2029</v>
      </c>
      <c r="E1443" t="s">
        <v>1112</v>
      </c>
      <c r="F1443" t="s">
        <v>1163</v>
      </c>
      <c r="H1443">
        <f t="shared" si="93"/>
        <v>7200</v>
      </c>
      <c r="I1443">
        <f>IFERROR(VLOOKUP(CONCATENATE($C1443,$D1443,I$1,$E1443),AuxFolhas!$A:$E,5,FALSE),"")</f>
        <v>600</v>
      </c>
      <c r="J1443">
        <f>IFERROR(VLOOKUP(CONCATENATE($C1443,$D1443,J$1,$E1443),AuxFolhas!$A:$E,5,FALSE),"")</f>
        <v>600</v>
      </c>
      <c r="K1443">
        <f>IFERROR(VLOOKUP(CONCATENATE($C1443,$D1443,K$1,$E1443),AuxFolhas!$A:$E,5,FALSE),"")</f>
        <v>600</v>
      </c>
      <c r="L1443">
        <f>IFERROR(VLOOKUP(CONCATENATE($C1443,$D1443,L$1,$E1443),AuxFolhas!$A:$E,5,FALSE),"")</f>
        <v>600</v>
      </c>
      <c r="M1443">
        <f>IFERROR(VLOOKUP(CONCATENATE($C1443,$D1443,M$1,$E1443),AuxFolhas!$A:$E,5,FALSE),"")</f>
        <v>600</v>
      </c>
      <c r="N1443">
        <f>IFERROR(VLOOKUP(CONCATENATE($C1443,$D1443,N$1,$E1443),AuxFolhas!$A:$E,5,FALSE),"")</f>
        <v>600</v>
      </c>
      <c r="O1443">
        <f>IFERROR(VLOOKUP(CONCATENATE($C1443,$D1443,O$1,$E1443),AuxFolhas!$A:$E,5,FALSE),"")</f>
        <v>600</v>
      </c>
      <c r="P1443">
        <f>IFERROR(VLOOKUP(CONCATENATE($C1443,$D1443,P$1,$E1443),AuxFolhas!$A:$E,5,FALSE),"")</f>
        <v>600</v>
      </c>
      <c r="Q1443">
        <f>IFERROR(VLOOKUP(CONCATENATE($C1443,$D1443,Q$1,$E1443),AuxFolhas!$A:$E,5,FALSE),"")</f>
        <v>600</v>
      </c>
      <c r="R1443">
        <f>IFERROR(VLOOKUP(CONCATENATE($C1443,$D1443,R$1,$E1443),AuxFolhas!$A:$E,5,FALSE),"")</f>
        <v>600</v>
      </c>
      <c r="S1443">
        <f>IFERROR(VLOOKUP(CONCATENATE($C1443,$D1443,S$1,$E1443),AuxFolhas!$A:$E,5,FALSE),"")</f>
        <v>600</v>
      </c>
      <c r="T1443">
        <f>IFERROR(VLOOKUP(CONCATENATE($C1443,$D1443,T$1,$E1443),AuxFolhas!$A:$E,5,FALSE),"")</f>
        <v>600</v>
      </c>
      <c r="U1443">
        <f t="shared" si="94"/>
        <v>1</v>
      </c>
    </row>
    <row r="1444" spans="1:21" hidden="1">
      <c r="A1444" t="str">
        <f t="shared" si="95"/>
        <v>52.1-6</v>
      </c>
      <c r="B1444">
        <f t="shared" si="96"/>
        <v>6</v>
      </c>
      <c r="C1444">
        <v>52</v>
      </c>
      <c r="D1444" t="s">
        <v>2030</v>
      </c>
      <c r="E1444" t="s">
        <v>1112</v>
      </c>
      <c r="F1444" t="s">
        <v>1163</v>
      </c>
      <c r="H1444">
        <f t="shared" si="93"/>
        <v>1200</v>
      </c>
      <c r="I1444">
        <f>IFERROR(VLOOKUP(CONCATENATE($C1444,$D1444,I$1,$E1444),AuxFolhas!$A:$E,5,FALSE),"")</f>
        <v>600</v>
      </c>
      <c r="J1444">
        <f>IFERROR(VLOOKUP(CONCATENATE($C1444,$D1444,J$1,$E1444),AuxFolhas!$A:$E,5,FALSE),"")</f>
        <v>600</v>
      </c>
      <c r="K1444" t="str">
        <f>IFERROR(VLOOKUP(CONCATENATE($C1444,$D1444,K$1,$E1444),AuxFolhas!$A:$E,5,FALSE),"")</f>
        <v/>
      </c>
      <c r="L1444" t="str">
        <f>IFERROR(VLOOKUP(CONCATENATE($C1444,$D1444,L$1,$E1444),AuxFolhas!$A:$E,5,FALSE),"")</f>
        <v/>
      </c>
      <c r="M1444" t="str">
        <f>IFERROR(VLOOKUP(CONCATENATE($C1444,$D1444,M$1,$E1444),AuxFolhas!$A:$E,5,FALSE),"")</f>
        <v/>
      </c>
      <c r="N1444" t="str">
        <f>IFERROR(VLOOKUP(CONCATENATE($C1444,$D1444,N$1,$E1444),AuxFolhas!$A:$E,5,FALSE),"")</f>
        <v/>
      </c>
      <c r="O1444" t="str">
        <f>IFERROR(VLOOKUP(CONCATENATE($C1444,$D1444,O$1,$E1444),AuxFolhas!$A:$E,5,FALSE),"")</f>
        <v/>
      </c>
      <c r="P1444" t="str">
        <f>IFERROR(VLOOKUP(CONCATENATE($C1444,$D1444,P$1,$E1444),AuxFolhas!$A:$E,5,FALSE),"")</f>
        <v/>
      </c>
      <c r="Q1444" t="str">
        <f>IFERROR(VLOOKUP(CONCATENATE($C1444,$D1444,Q$1,$E1444),AuxFolhas!$A:$E,5,FALSE),"")</f>
        <v/>
      </c>
      <c r="R1444" t="str">
        <f>IFERROR(VLOOKUP(CONCATENATE($C1444,$D1444,R$1,$E1444),AuxFolhas!$A:$E,5,FALSE),"")</f>
        <v/>
      </c>
      <c r="S1444" t="str">
        <f>IFERROR(VLOOKUP(CONCATENATE($C1444,$D1444,S$1,$E1444),AuxFolhas!$A:$E,5,FALSE),"")</f>
        <v/>
      </c>
      <c r="T1444" t="str">
        <f>IFERROR(VLOOKUP(CONCATENATE($C1444,$D1444,T$1,$E1444),AuxFolhas!$A:$E,5,FALSE),"")</f>
        <v/>
      </c>
      <c r="U1444">
        <f t="shared" si="94"/>
        <v>1</v>
      </c>
    </row>
    <row r="1445" spans="1:21" hidden="1">
      <c r="A1445" t="str">
        <f t="shared" si="95"/>
        <v>52.1-7</v>
      </c>
      <c r="B1445">
        <f t="shared" si="96"/>
        <v>7</v>
      </c>
      <c r="C1445">
        <v>52</v>
      </c>
      <c r="D1445" t="s">
        <v>2031</v>
      </c>
      <c r="E1445" t="s">
        <v>1112</v>
      </c>
      <c r="F1445" t="s">
        <v>1163</v>
      </c>
      <c r="H1445">
        <f t="shared" si="93"/>
        <v>7200</v>
      </c>
      <c r="I1445">
        <f>IFERROR(VLOOKUP(CONCATENATE($C1445,$D1445,I$1,$E1445),AuxFolhas!$A:$E,5,FALSE),"")</f>
        <v>600</v>
      </c>
      <c r="J1445">
        <f>IFERROR(VLOOKUP(CONCATENATE($C1445,$D1445,J$1,$E1445),AuxFolhas!$A:$E,5,FALSE),"")</f>
        <v>600</v>
      </c>
      <c r="K1445">
        <f>IFERROR(VLOOKUP(CONCATENATE($C1445,$D1445,K$1,$E1445),AuxFolhas!$A:$E,5,FALSE),"")</f>
        <v>600</v>
      </c>
      <c r="L1445">
        <f>IFERROR(VLOOKUP(CONCATENATE($C1445,$D1445,L$1,$E1445),AuxFolhas!$A:$E,5,FALSE),"")</f>
        <v>600</v>
      </c>
      <c r="M1445">
        <f>IFERROR(VLOOKUP(CONCATENATE($C1445,$D1445,M$1,$E1445),AuxFolhas!$A:$E,5,FALSE),"")</f>
        <v>600</v>
      </c>
      <c r="N1445">
        <f>IFERROR(VLOOKUP(CONCATENATE($C1445,$D1445,N$1,$E1445),AuxFolhas!$A:$E,5,FALSE),"")</f>
        <v>600</v>
      </c>
      <c r="O1445">
        <f>IFERROR(VLOOKUP(CONCATENATE($C1445,$D1445,O$1,$E1445),AuxFolhas!$A:$E,5,FALSE),"")</f>
        <v>600</v>
      </c>
      <c r="P1445">
        <f>IFERROR(VLOOKUP(CONCATENATE($C1445,$D1445,P$1,$E1445),AuxFolhas!$A:$E,5,FALSE),"")</f>
        <v>600</v>
      </c>
      <c r="Q1445">
        <f>IFERROR(VLOOKUP(CONCATENATE($C1445,$D1445,Q$1,$E1445),AuxFolhas!$A:$E,5,FALSE),"")</f>
        <v>600</v>
      </c>
      <c r="R1445">
        <f>IFERROR(VLOOKUP(CONCATENATE($C1445,$D1445,R$1,$E1445),AuxFolhas!$A:$E,5,FALSE),"")</f>
        <v>600</v>
      </c>
      <c r="S1445">
        <f>IFERROR(VLOOKUP(CONCATENATE($C1445,$D1445,S$1,$E1445),AuxFolhas!$A:$E,5,FALSE),"")</f>
        <v>600</v>
      </c>
      <c r="T1445">
        <f>IFERROR(VLOOKUP(CONCATENATE($C1445,$D1445,T$1,$E1445),AuxFolhas!$A:$E,5,FALSE),"")</f>
        <v>600</v>
      </c>
      <c r="U1445">
        <f t="shared" si="94"/>
        <v>1</v>
      </c>
    </row>
    <row r="1446" spans="1:21" hidden="1">
      <c r="A1446" t="str">
        <f t="shared" si="95"/>
        <v>52.1-8</v>
      </c>
      <c r="B1446">
        <f t="shared" si="96"/>
        <v>8</v>
      </c>
      <c r="C1446">
        <v>52</v>
      </c>
      <c r="D1446" t="s">
        <v>2588</v>
      </c>
      <c r="E1446" t="s">
        <v>1112</v>
      </c>
      <c r="F1446" t="s">
        <v>1163</v>
      </c>
      <c r="H1446">
        <f t="shared" si="93"/>
        <v>4800</v>
      </c>
      <c r="I1446" t="str">
        <f>IFERROR(VLOOKUP(CONCATENATE($C1446,$D1446,I$1,$E1446),AuxFolhas!$A:$E,5,FALSE),"")</f>
        <v/>
      </c>
      <c r="J1446" t="str">
        <f>IFERROR(VLOOKUP(CONCATENATE($C1446,$D1446,J$1,$E1446),AuxFolhas!$A:$E,5,FALSE),"")</f>
        <v/>
      </c>
      <c r="K1446" t="str">
        <f>IFERROR(VLOOKUP(CONCATENATE($C1446,$D1446,K$1,$E1446),AuxFolhas!$A:$E,5,FALSE),"")</f>
        <v/>
      </c>
      <c r="L1446" t="str">
        <f>IFERROR(VLOOKUP(CONCATENATE($C1446,$D1446,L$1,$E1446),AuxFolhas!$A:$E,5,FALSE),"")</f>
        <v/>
      </c>
      <c r="M1446">
        <f>IFERROR(VLOOKUP(CONCATENATE($C1446,$D1446,M$1,$E1446),AuxFolhas!$A:$E,5,FALSE),"")</f>
        <v>600</v>
      </c>
      <c r="N1446">
        <f>IFERROR(VLOOKUP(CONCATENATE($C1446,$D1446,N$1,$E1446),AuxFolhas!$A:$E,5,FALSE),"")</f>
        <v>600</v>
      </c>
      <c r="O1446">
        <f>IFERROR(VLOOKUP(CONCATENATE($C1446,$D1446,O$1,$E1446),AuxFolhas!$A:$E,5,FALSE),"")</f>
        <v>600</v>
      </c>
      <c r="P1446">
        <f>IFERROR(VLOOKUP(CONCATENATE($C1446,$D1446,P$1,$E1446),AuxFolhas!$A:$E,5,FALSE),"")</f>
        <v>600</v>
      </c>
      <c r="Q1446">
        <f>IFERROR(VLOOKUP(CONCATENATE($C1446,$D1446,Q$1,$E1446),AuxFolhas!$A:$E,5,FALSE),"")</f>
        <v>600</v>
      </c>
      <c r="R1446">
        <f>IFERROR(VLOOKUP(CONCATENATE($C1446,$D1446,R$1,$E1446),AuxFolhas!$A:$E,5,FALSE),"")</f>
        <v>600</v>
      </c>
      <c r="S1446">
        <f>IFERROR(VLOOKUP(CONCATENATE($C1446,$D1446,S$1,$E1446),AuxFolhas!$A:$E,5,FALSE),"")</f>
        <v>600</v>
      </c>
      <c r="T1446">
        <f>IFERROR(VLOOKUP(CONCATENATE($C1446,$D1446,T$1,$E1446),AuxFolhas!$A:$E,5,FALSE),"")</f>
        <v>600</v>
      </c>
      <c r="U1446">
        <f t="shared" si="94"/>
        <v>1</v>
      </c>
    </row>
    <row r="1447" spans="1:21" hidden="1">
      <c r="A1447" t="str">
        <f t="shared" si="95"/>
        <v>52.1-9</v>
      </c>
      <c r="B1447">
        <f t="shared" si="96"/>
        <v>9</v>
      </c>
      <c r="C1447">
        <v>52</v>
      </c>
      <c r="D1447" t="s">
        <v>2232</v>
      </c>
      <c r="E1447" t="s">
        <v>1112</v>
      </c>
      <c r="F1447" t="s">
        <v>1163</v>
      </c>
      <c r="H1447">
        <f t="shared" si="93"/>
        <v>7200</v>
      </c>
      <c r="I1447">
        <f>IFERROR(VLOOKUP(CONCATENATE($C1447,$D1447,I$1,$E1447),AuxFolhas!$A:$E,5,FALSE),"")</f>
        <v>600</v>
      </c>
      <c r="J1447">
        <f>IFERROR(VLOOKUP(CONCATENATE($C1447,$D1447,J$1,$E1447),AuxFolhas!$A:$E,5,FALSE),"")</f>
        <v>600</v>
      </c>
      <c r="K1447">
        <f>IFERROR(VLOOKUP(CONCATENATE($C1447,$D1447,K$1,$E1447),AuxFolhas!$A:$E,5,FALSE),"")</f>
        <v>600</v>
      </c>
      <c r="L1447">
        <f>IFERROR(VLOOKUP(CONCATENATE($C1447,$D1447,L$1,$E1447),AuxFolhas!$A:$E,5,FALSE),"")</f>
        <v>600</v>
      </c>
      <c r="M1447">
        <f>IFERROR(VLOOKUP(CONCATENATE($C1447,$D1447,M$1,$E1447),AuxFolhas!$A:$E,5,FALSE),"")</f>
        <v>600</v>
      </c>
      <c r="N1447">
        <f>IFERROR(VLOOKUP(CONCATENATE($C1447,$D1447,N$1,$E1447),AuxFolhas!$A:$E,5,FALSE),"")</f>
        <v>600</v>
      </c>
      <c r="O1447">
        <f>IFERROR(VLOOKUP(CONCATENATE($C1447,$D1447,O$1,$E1447),AuxFolhas!$A:$E,5,FALSE),"")</f>
        <v>600</v>
      </c>
      <c r="P1447">
        <f>IFERROR(VLOOKUP(CONCATENATE($C1447,$D1447,P$1,$E1447),AuxFolhas!$A:$E,5,FALSE),"")</f>
        <v>600</v>
      </c>
      <c r="Q1447">
        <f>IFERROR(VLOOKUP(CONCATENATE($C1447,$D1447,Q$1,$E1447),AuxFolhas!$A:$E,5,FALSE),"")</f>
        <v>600</v>
      </c>
      <c r="R1447">
        <f>IFERROR(VLOOKUP(CONCATENATE($C1447,$D1447,R$1,$E1447),AuxFolhas!$A:$E,5,FALSE),"")</f>
        <v>600</v>
      </c>
      <c r="S1447">
        <f>IFERROR(VLOOKUP(CONCATENATE($C1447,$D1447,S$1,$E1447),AuxFolhas!$A:$E,5,FALSE),"")</f>
        <v>600</v>
      </c>
      <c r="T1447">
        <f>IFERROR(VLOOKUP(CONCATENATE($C1447,$D1447,T$1,$E1447),AuxFolhas!$A:$E,5,FALSE),"")</f>
        <v>600</v>
      </c>
      <c r="U1447">
        <f t="shared" si="94"/>
        <v>1</v>
      </c>
    </row>
    <row r="1448" spans="1:21" hidden="1">
      <c r="A1448" t="str">
        <f t="shared" si="95"/>
        <v>52.1-10</v>
      </c>
      <c r="B1448">
        <f t="shared" si="96"/>
        <v>10</v>
      </c>
      <c r="C1448">
        <v>52</v>
      </c>
      <c r="D1448" t="s">
        <v>2793</v>
      </c>
      <c r="E1448" t="s">
        <v>1112</v>
      </c>
      <c r="F1448" t="s">
        <v>1163</v>
      </c>
      <c r="H1448">
        <f t="shared" si="93"/>
        <v>3600</v>
      </c>
      <c r="I1448" t="str">
        <f>IFERROR(VLOOKUP(CONCATENATE($C1448,$D1448,I$1,$E1448),AuxFolhas!$A:$E,5,FALSE),"")</f>
        <v/>
      </c>
      <c r="J1448" t="str">
        <f>IFERROR(VLOOKUP(CONCATENATE($C1448,$D1448,J$1,$E1448),AuxFolhas!$A:$E,5,FALSE),"")</f>
        <v/>
      </c>
      <c r="K1448" t="str">
        <f>IFERROR(VLOOKUP(CONCATENATE($C1448,$D1448,K$1,$E1448),AuxFolhas!$A:$E,5,FALSE),"")</f>
        <v/>
      </c>
      <c r="L1448" t="str">
        <f>IFERROR(VLOOKUP(CONCATENATE($C1448,$D1448,L$1,$E1448),AuxFolhas!$A:$E,5,FALSE),"")</f>
        <v/>
      </c>
      <c r="M1448" t="str">
        <f>IFERROR(VLOOKUP(CONCATENATE($C1448,$D1448,M$1,$E1448),AuxFolhas!$A:$E,5,FALSE),"")</f>
        <v/>
      </c>
      <c r="N1448" t="str">
        <f>IFERROR(VLOOKUP(CONCATENATE($C1448,$D1448,N$1,$E1448),AuxFolhas!$A:$E,5,FALSE),"")</f>
        <v/>
      </c>
      <c r="O1448">
        <f>IFERROR(VLOOKUP(CONCATENATE($C1448,$D1448,O$1,$E1448),AuxFolhas!$A:$E,5,FALSE),"")</f>
        <v>600</v>
      </c>
      <c r="P1448">
        <f>IFERROR(VLOOKUP(CONCATENATE($C1448,$D1448,P$1,$E1448),AuxFolhas!$A:$E,5,FALSE),"")</f>
        <v>600</v>
      </c>
      <c r="Q1448">
        <f>IFERROR(VLOOKUP(CONCATENATE($C1448,$D1448,Q$1,$E1448),AuxFolhas!$A:$E,5,FALSE),"")</f>
        <v>600</v>
      </c>
      <c r="R1448">
        <f>IFERROR(VLOOKUP(CONCATENATE($C1448,$D1448,R$1,$E1448),AuxFolhas!$A:$E,5,FALSE),"")</f>
        <v>600</v>
      </c>
      <c r="S1448">
        <f>IFERROR(VLOOKUP(CONCATENATE($C1448,$D1448,S$1,$E1448),AuxFolhas!$A:$E,5,FALSE),"")</f>
        <v>600</v>
      </c>
      <c r="T1448">
        <f>IFERROR(VLOOKUP(CONCATENATE($C1448,$D1448,T$1,$E1448),AuxFolhas!$A:$E,5,FALSE),"")</f>
        <v>600</v>
      </c>
      <c r="U1448">
        <f t="shared" si="94"/>
        <v>1</v>
      </c>
    </row>
    <row r="1449" spans="1:21" hidden="1">
      <c r="A1449" t="str">
        <f t="shared" si="95"/>
        <v>52.1-11</v>
      </c>
      <c r="B1449">
        <f t="shared" si="96"/>
        <v>11</v>
      </c>
      <c r="C1449">
        <v>52</v>
      </c>
      <c r="D1449" t="s">
        <v>2032</v>
      </c>
      <c r="E1449" t="s">
        <v>1112</v>
      </c>
      <c r="F1449" t="s">
        <v>1163</v>
      </c>
      <c r="H1449">
        <f t="shared" si="93"/>
        <v>7200</v>
      </c>
      <c r="I1449">
        <f>IFERROR(VLOOKUP(CONCATENATE($C1449,$D1449,I$1,$E1449),AuxFolhas!$A:$E,5,FALSE),"")</f>
        <v>600</v>
      </c>
      <c r="J1449">
        <f>IFERROR(VLOOKUP(CONCATENATE($C1449,$D1449,J$1,$E1449),AuxFolhas!$A:$E,5,FALSE),"")</f>
        <v>600</v>
      </c>
      <c r="K1449">
        <f>IFERROR(VLOOKUP(CONCATENATE($C1449,$D1449,K$1,$E1449),AuxFolhas!$A:$E,5,FALSE),"")</f>
        <v>600</v>
      </c>
      <c r="L1449">
        <f>IFERROR(VLOOKUP(CONCATENATE($C1449,$D1449,L$1,$E1449),AuxFolhas!$A:$E,5,FALSE),"")</f>
        <v>600</v>
      </c>
      <c r="M1449">
        <f>IFERROR(VLOOKUP(CONCATENATE($C1449,$D1449,M$1,$E1449),AuxFolhas!$A:$E,5,FALSE),"")</f>
        <v>600</v>
      </c>
      <c r="N1449">
        <f>IFERROR(VLOOKUP(CONCATENATE($C1449,$D1449,N$1,$E1449),AuxFolhas!$A:$E,5,FALSE),"")</f>
        <v>600</v>
      </c>
      <c r="O1449">
        <f>IFERROR(VLOOKUP(CONCATENATE($C1449,$D1449,O$1,$E1449),AuxFolhas!$A:$E,5,FALSE),"")</f>
        <v>600</v>
      </c>
      <c r="P1449">
        <f>IFERROR(VLOOKUP(CONCATENATE($C1449,$D1449,P$1,$E1449),AuxFolhas!$A:$E,5,FALSE),"")</f>
        <v>600</v>
      </c>
      <c r="Q1449">
        <f>IFERROR(VLOOKUP(CONCATENATE($C1449,$D1449,Q$1,$E1449),AuxFolhas!$A:$E,5,FALSE),"")</f>
        <v>600</v>
      </c>
      <c r="R1449">
        <f>IFERROR(VLOOKUP(CONCATENATE($C1449,$D1449,R$1,$E1449),AuxFolhas!$A:$E,5,FALSE),"")</f>
        <v>600</v>
      </c>
      <c r="S1449">
        <f>IFERROR(VLOOKUP(CONCATENATE($C1449,$D1449,S$1,$E1449),AuxFolhas!$A:$E,5,FALSE),"")</f>
        <v>600</v>
      </c>
      <c r="T1449">
        <f>IFERROR(VLOOKUP(CONCATENATE($C1449,$D1449,T$1,$E1449),AuxFolhas!$A:$E,5,FALSE),"")</f>
        <v>600</v>
      </c>
      <c r="U1449">
        <f t="shared" si="94"/>
        <v>1</v>
      </c>
    </row>
    <row r="1450" spans="1:21" hidden="1">
      <c r="A1450" t="str">
        <f t="shared" si="95"/>
        <v>52.1-12</v>
      </c>
      <c r="B1450">
        <f t="shared" si="96"/>
        <v>12</v>
      </c>
      <c r="C1450">
        <v>52</v>
      </c>
      <c r="D1450" t="s">
        <v>2589</v>
      </c>
      <c r="E1450" t="s">
        <v>1112</v>
      </c>
      <c r="F1450" t="s">
        <v>1163</v>
      </c>
      <c r="H1450">
        <f t="shared" si="93"/>
        <v>7200</v>
      </c>
      <c r="I1450">
        <f>IFERROR(VLOOKUP(CONCATENATE($C1450,$D1450,I$1,$E1450),AuxFolhas!$A:$E,5,FALSE),"")</f>
        <v>600</v>
      </c>
      <c r="J1450">
        <f>IFERROR(VLOOKUP(CONCATENATE($C1450,$D1450,J$1,$E1450),AuxFolhas!$A:$E,5,FALSE),"")</f>
        <v>600</v>
      </c>
      <c r="K1450">
        <f>IFERROR(VLOOKUP(CONCATENATE($C1450,$D1450,K$1,$E1450),AuxFolhas!$A:$E,5,FALSE),"")</f>
        <v>600</v>
      </c>
      <c r="L1450">
        <f>IFERROR(VLOOKUP(CONCATENATE($C1450,$D1450,L$1,$E1450),AuxFolhas!$A:$E,5,FALSE),"")</f>
        <v>600</v>
      </c>
      <c r="M1450">
        <f>IFERROR(VLOOKUP(CONCATENATE($C1450,$D1450,M$1,$E1450),AuxFolhas!$A:$E,5,FALSE),"")</f>
        <v>600</v>
      </c>
      <c r="N1450">
        <f>IFERROR(VLOOKUP(CONCATENATE($C1450,$D1450,N$1,$E1450),AuxFolhas!$A:$E,5,FALSE),"")</f>
        <v>600</v>
      </c>
      <c r="O1450">
        <f>IFERROR(VLOOKUP(CONCATENATE($C1450,$D1450,O$1,$E1450),AuxFolhas!$A:$E,5,FALSE),"")</f>
        <v>600</v>
      </c>
      <c r="P1450">
        <f>IFERROR(VLOOKUP(CONCATENATE($C1450,$D1450,P$1,$E1450),AuxFolhas!$A:$E,5,FALSE),"")</f>
        <v>600</v>
      </c>
      <c r="Q1450">
        <f>IFERROR(VLOOKUP(CONCATENATE($C1450,$D1450,Q$1,$E1450),AuxFolhas!$A:$E,5,FALSE),"")</f>
        <v>600</v>
      </c>
      <c r="R1450">
        <f>IFERROR(VLOOKUP(CONCATENATE($C1450,$D1450,R$1,$E1450),AuxFolhas!$A:$E,5,FALSE),"")</f>
        <v>600</v>
      </c>
      <c r="S1450">
        <f>IFERROR(VLOOKUP(CONCATENATE($C1450,$D1450,S$1,$E1450),AuxFolhas!$A:$E,5,FALSE),"")</f>
        <v>600</v>
      </c>
      <c r="T1450">
        <f>IFERROR(VLOOKUP(CONCATENATE($C1450,$D1450,T$1,$E1450),AuxFolhas!$A:$E,5,FALSE),"")</f>
        <v>600</v>
      </c>
      <c r="U1450">
        <f t="shared" si="94"/>
        <v>1</v>
      </c>
    </row>
    <row r="1451" spans="1:21" hidden="1">
      <c r="A1451" t="str">
        <f t="shared" si="95"/>
        <v>52.1-13</v>
      </c>
      <c r="B1451">
        <f t="shared" si="96"/>
        <v>13</v>
      </c>
      <c r="C1451">
        <v>52</v>
      </c>
      <c r="D1451" t="s">
        <v>2033</v>
      </c>
      <c r="E1451" t="s">
        <v>1112</v>
      </c>
      <c r="F1451" t="s">
        <v>1163</v>
      </c>
      <c r="H1451">
        <f t="shared" si="93"/>
        <v>7200</v>
      </c>
      <c r="I1451">
        <f>IFERROR(VLOOKUP(CONCATENATE($C1451,$D1451,I$1,$E1451),AuxFolhas!$A:$E,5,FALSE),"")</f>
        <v>600</v>
      </c>
      <c r="J1451">
        <f>IFERROR(VLOOKUP(CONCATENATE($C1451,$D1451,J$1,$E1451),AuxFolhas!$A:$E,5,FALSE),"")</f>
        <v>600</v>
      </c>
      <c r="K1451">
        <f>IFERROR(VLOOKUP(CONCATENATE($C1451,$D1451,K$1,$E1451),AuxFolhas!$A:$E,5,FALSE),"")</f>
        <v>600</v>
      </c>
      <c r="L1451">
        <f>IFERROR(VLOOKUP(CONCATENATE($C1451,$D1451,L$1,$E1451),AuxFolhas!$A:$E,5,FALSE),"")</f>
        <v>600</v>
      </c>
      <c r="M1451">
        <f>IFERROR(VLOOKUP(CONCATENATE($C1451,$D1451,M$1,$E1451),AuxFolhas!$A:$E,5,FALSE),"")</f>
        <v>600</v>
      </c>
      <c r="N1451">
        <f>IFERROR(VLOOKUP(CONCATENATE($C1451,$D1451,N$1,$E1451),AuxFolhas!$A:$E,5,FALSE),"")</f>
        <v>600</v>
      </c>
      <c r="O1451">
        <f>IFERROR(VLOOKUP(CONCATENATE($C1451,$D1451,O$1,$E1451),AuxFolhas!$A:$E,5,FALSE),"")</f>
        <v>600</v>
      </c>
      <c r="P1451">
        <f>IFERROR(VLOOKUP(CONCATENATE($C1451,$D1451,P$1,$E1451),AuxFolhas!$A:$E,5,FALSE),"")</f>
        <v>600</v>
      </c>
      <c r="Q1451">
        <f>IFERROR(VLOOKUP(CONCATENATE($C1451,$D1451,Q$1,$E1451),AuxFolhas!$A:$E,5,FALSE),"")</f>
        <v>600</v>
      </c>
      <c r="R1451">
        <f>IFERROR(VLOOKUP(CONCATENATE($C1451,$D1451,R$1,$E1451),AuxFolhas!$A:$E,5,FALSE),"")</f>
        <v>600</v>
      </c>
      <c r="S1451">
        <f>IFERROR(VLOOKUP(CONCATENATE($C1451,$D1451,S$1,$E1451),AuxFolhas!$A:$E,5,FALSE),"")</f>
        <v>600</v>
      </c>
      <c r="T1451">
        <f>IFERROR(VLOOKUP(CONCATENATE($C1451,$D1451,T$1,$E1451),AuxFolhas!$A:$E,5,FALSE),"")</f>
        <v>600</v>
      </c>
      <c r="U1451">
        <f t="shared" si="94"/>
        <v>1</v>
      </c>
    </row>
    <row r="1452" spans="1:21" hidden="1">
      <c r="A1452" t="str">
        <f t="shared" si="95"/>
        <v>52.1-14</v>
      </c>
      <c r="B1452">
        <f t="shared" si="96"/>
        <v>14</v>
      </c>
      <c r="C1452">
        <v>52</v>
      </c>
      <c r="D1452" t="s">
        <v>2034</v>
      </c>
      <c r="E1452" t="s">
        <v>1112</v>
      </c>
      <c r="F1452" t="s">
        <v>1163</v>
      </c>
      <c r="H1452">
        <f t="shared" si="93"/>
        <v>1200</v>
      </c>
      <c r="I1452">
        <f>IFERROR(VLOOKUP(CONCATENATE($C1452,$D1452,I$1,$E1452),AuxFolhas!$A:$E,5,FALSE),"")</f>
        <v>600</v>
      </c>
      <c r="J1452">
        <f>IFERROR(VLOOKUP(CONCATENATE($C1452,$D1452,J$1,$E1452),AuxFolhas!$A:$E,5,FALSE),"")</f>
        <v>600</v>
      </c>
      <c r="K1452" t="str">
        <f>IFERROR(VLOOKUP(CONCATENATE($C1452,$D1452,K$1,$E1452),AuxFolhas!$A:$E,5,FALSE),"")</f>
        <v/>
      </c>
      <c r="L1452" t="str">
        <f>IFERROR(VLOOKUP(CONCATENATE($C1452,$D1452,L$1,$E1452),AuxFolhas!$A:$E,5,FALSE),"")</f>
        <v/>
      </c>
      <c r="M1452" t="str">
        <f>IFERROR(VLOOKUP(CONCATENATE($C1452,$D1452,M$1,$E1452),AuxFolhas!$A:$E,5,FALSE),"")</f>
        <v/>
      </c>
      <c r="N1452" t="str">
        <f>IFERROR(VLOOKUP(CONCATENATE($C1452,$D1452,N$1,$E1452),AuxFolhas!$A:$E,5,FALSE),"")</f>
        <v/>
      </c>
      <c r="O1452" t="str">
        <f>IFERROR(VLOOKUP(CONCATENATE($C1452,$D1452,O$1,$E1452),AuxFolhas!$A:$E,5,FALSE),"")</f>
        <v/>
      </c>
      <c r="P1452" t="str">
        <f>IFERROR(VLOOKUP(CONCATENATE($C1452,$D1452,P$1,$E1452),AuxFolhas!$A:$E,5,FALSE),"")</f>
        <v/>
      </c>
      <c r="Q1452" t="str">
        <f>IFERROR(VLOOKUP(CONCATENATE($C1452,$D1452,Q$1,$E1452),AuxFolhas!$A:$E,5,FALSE),"")</f>
        <v/>
      </c>
      <c r="R1452" t="str">
        <f>IFERROR(VLOOKUP(CONCATENATE($C1452,$D1452,R$1,$E1452),AuxFolhas!$A:$E,5,FALSE),"")</f>
        <v/>
      </c>
      <c r="S1452" t="str">
        <f>IFERROR(VLOOKUP(CONCATENATE($C1452,$D1452,S$1,$E1452),AuxFolhas!$A:$E,5,FALSE),"")</f>
        <v/>
      </c>
      <c r="T1452" t="str">
        <f>IFERROR(VLOOKUP(CONCATENATE($C1452,$D1452,T$1,$E1452),AuxFolhas!$A:$E,5,FALSE),"")</f>
        <v/>
      </c>
      <c r="U1452">
        <f t="shared" si="94"/>
        <v>1</v>
      </c>
    </row>
    <row r="1453" spans="1:21" hidden="1">
      <c r="A1453" t="str">
        <f t="shared" si="95"/>
        <v>52.1-15</v>
      </c>
      <c r="B1453">
        <f t="shared" si="96"/>
        <v>15</v>
      </c>
      <c r="C1453">
        <v>52</v>
      </c>
      <c r="D1453" t="s">
        <v>2035</v>
      </c>
      <c r="E1453" t="s">
        <v>1112</v>
      </c>
      <c r="F1453" t="s">
        <v>1163</v>
      </c>
      <c r="H1453">
        <f t="shared" si="93"/>
        <v>1200</v>
      </c>
      <c r="I1453">
        <f>IFERROR(VLOOKUP(CONCATENATE($C1453,$D1453,I$1,$E1453),AuxFolhas!$A:$E,5,FALSE),"")</f>
        <v>600</v>
      </c>
      <c r="J1453">
        <f>IFERROR(VLOOKUP(CONCATENATE($C1453,$D1453,J$1,$E1453),AuxFolhas!$A:$E,5,FALSE),"")</f>
        <v>600</v>
      </c>
      <c r="K1453" t="str">
        <f>IFERROR(VLOOKUP(CONCATENATE($C1453,$D1453,K$1,$E1453),AuxFolhas!$A:$E,5,FALSE),"")</f>
        <v/>
      </c>
      <c r="L1453" t="str">
        <f>IFERROR(VLOOKUP(CONCATENATE($C1453,$D1453,L$1,$E1453),AuxFolhas!$A:$E,5,FALSE),"")</f>
        <v/>
      </c>
      <c r="M1453" t="str">
        <f>IFERROR(VLOOKUP(CONCATENATE($C1453,$D1453,M$1,$E1453),AuxFolhas!$A:$E,5,FALSE),"")</f>
        <v/>
      </c>
      <c r="N1453" t="str">
        <f>IFERROR(VLOOKUP(CONCATENATE($C1453,$D1453,N$1,$E1453),AuxFolhas!$A:$E,5,FALSE),"")</f>
        <v/>
      </c>
      <c r="O1453" t="str">
        <f>IFERROR(VLOOKUP(CONCATENATE($C1453,$D1453,O$1,$E1453),AuxFolhas!$A:$E,5,FALSE),"")</f>
        <v/>
      </c>
      <c r="P1453" t="str">
        <f>IFERROR(VLOOKUP(CONCATENATE($C1453,$D1453,P$1,$E1453),AuxFolhas!$A:$E,5,FALSE),"")</f>
        <v/>
      </c>
      <c r="Q1453" t="str">
        <f>IFERROR(VLOOKUP(CONCATENATE($C1453,$D1453,Q$1,$E1453),AuxFolhas!$A:$E,5,FALSE),"")</f>
        <v/>
      </c>
      <c r="R1453" t="str">
        <f>IFERROR(VLOOKUP(CONCATENATE($C1453,$D1453,R$1,$E1453),AuxFolhas!$A:$E,5,FALSE),"")</f>
        <v/>
      </c>
      <c r="S1453" t="str">
        <f>IFERROR(VLOOKUP(CONCATENATE($C1453,$D1453,S$1,$E1453),AuxFolhas!$A:$E,5,FALSE),"")</f>
        <v/>
      </c>
      <c r="T1453" t="str">
        <f>IFERROR(VLOOKUP(CONCATENATE($C1453,$D1453,T$1,$E1453),AuxFolhas!$A:$E,5,FALSE),"")</f>
        <v/>
      </c>
      <c r="U1453">
        <f t="shared" si="94"/>
        <v>1</v>
      </c>
    </row>
    <row r="1454" spans="1:21" hidden="1">
      <c r="A1454" t="str">
        <f t="shared" si="95"/>
        <v>52.1-16</v>
      </c>
      <c r="B1454">
        <f t="shared" si="96"/>
        <v>16</v>
      </c>
      <c r="C1454">
        <v>52</v>
      </c>
      <c r="D1454" t="s">
        <v>2036</v>
      </c>
      <c r="E1454" t="s">
        <v>1112</v>
      </c>
      <c r="F1454" t="s">
        <v>1163</v>
      </c>
      <c r="H1454">
        <f t="shared" si="93"/>
        <v>4200</v>
      </c>
      <c r="I1454">
        <f>IFERROR(VLOOKUP(CONCATENATE($C1454,$D1454,I$1,$E1454),AuxFolhas!$A:$E,5,FALSE),"")</f>
        <v>600</v>
      </c>
      <c r="J1454">
        <f>IFERROR(VLOOKUP(CONCATENATE($C1454,$D1454,J$1,$E1454),AuxFolhas!$A:$E,5,FALSE),"")</f>
        <v>600</v>
      </c>
      <c r="K1454">
        <f>IFERROR(VLOOKUP(CONCATENATE($C1454,$D1454,K$1,$E1454),AuxFolhas!$A:$E,5,FALSE),"")</f>
        <v>600</v>
      </c>
      <c r="L1454">
        <f>IFERROR(VLOOKUP(CONCATENATE($C1454,$D1454,L$1,$E1454),AuxFolhas!$A:$E,5,FALSE),"")</f>
        <v>600</v>
      </c>
      <c r="M1454">
        <f>IFERROR(VLOOKUP(CONCATENATE($C1454,$D1454,M$1,$E1454),AuxFolhas!$A:$E,5,FALSE),"")</f>
        <v>600</v>
      </c>
      <c r="N1454">
        <f>IFERROR(VLOOKUP(CONCATENATE($C1454,$D1454,N$1,$E1454),AuxFolhas!$A:$E,5,FALSE),"")</f>
        <v>600</v>
      </c>
      <c r="O1454">
        <f>IFERROR(VLOOKUP(CONCATENATE($C1454,$D1454,O$1,$E1454),AuxFolhas!$A:$E,5,FALSE),"")</f>
        <v>600</v>
      </c>
      <c r="P1454" t="str">
        <f>IFERROR(VLOOKUP(CONCATENATE($C1454,$D1454,P$1,$E1454),AuxFolhas!$A:$E,5,FALSE),"")</f>
        <v/>
      </c>
      <c r="Q1454" t="str">
        <f>IFERROR(VLOOKUP(CONCATENATE($C1454,$D1454,Q$1,$E1454),AuxFolhas!$A:$E,5,FALSE),"")</f>
        <v/>
      </c>
      <c r="R1454" t="str">
        <f>IFERROR(VLOOKUP(CONCATENATE($C1454,$D1454,R$1,$E1454),AuxFolhas!$A:$E,5,FALSE),"")</f>
        <v/>
      </c>
      <c r="S1454" t="str">
        <f>IFERROR(VLOOKUP(CONCATENATE($C1454,$D1454,S$1,$E1454),AuxFolhas!$A:$E,5,FALSE),"")</f>
        <v/>
      </c>
      <c r="T1454" t="str">
        <f>IFERROR(VLOOKUP(CONCATENATE($C1454,$D1454,T$1,$E1454),AuxFolhas!$A:$E,5,FALSE),"")</f>
        <v/>
      </c>
      <c r="U1454">
        <f t="shared" si="94"/>
        <v>1</v>
      </c>
    </row>
    <row r="1455" spans="1:21" hidden="1">
      <c r="A1455" t="str">
        <f t="shared" si="95"/>
        <v>52.1-17</v>
      </c>
      <c r="B1455">
        <f t="shared" si="96"/>
        <v>17</v>
      </c>
      <c r="C1455">
        <v>52</v>
      </c>
      <c r="D1455" t="s">
        <v>2037</v>
      </c>
      <c r="E1455" t="s">
        <v>1112</v>
      </c>
      <c r="F1455" t="s">
        <v>1163</v>
      </c>
      <c r="H1455">
        <f t="shared" si="93"/>
        <v>1200</v>
      </c>
      <c r="I1455">
        <f>IFERROR(VLOOKUP(CONCATENATE($C1455,$D1455,I$1,$E1455),AuxFolhas!$A:$E,5,FALSE),"")</f>
        <v>600</v>
      </c>
      <c r="J1455">
        <f>IFERROR(VLOOKUP(CONCATENATE($C1455,$D1455,J$1,$E1455),AuxFolhas!$A:$E,5,FALSE),"")</f>
        <v>600</v>
      </c>
      <c r="K1455" t="str">
        <f>IFERROR(VLOOKUP(CONCATENATE($C1455,$D1455,K$1,$E1455),AuxFolhas!$A:$E,5,FALSE),"")</f>
        <v/>
      </c>
      <c r="L1455" t="str">
        <f>IFERROR(VLOOKUP(CONCATENATE($C1455,$D1455,L$1,$E1455),AuxFolhas!$A:$E,5,FALSE),"")</f>
        <v/>
      </c>
      <c r="M1455" t="str">
        <f>IFERROR(VLOOKUP(CONCATENATE($C1455,$D1455,M$1,$E1455),AuxFolhas!$A:$E,5,FALSE),"")</f>
        <v/>
      </c>
      <c r="N1455" t="str">
        <f>IFERROR(VLOOKUP(CONCATENATE($C1455,$D1455,N$1,$E1455),AuxFolhas!$A:$E,5,FALSE),"")</f>
        <v/>
      </c>
      <c r="O1455" t="str">
        <f>IFERROR(VLOOKUP(CONCATENATE($C1455,$D1455,O$1,$E1455),AuxFolhas!$A:$E,5,FALSE),"")</f>
        <v/>
      </c>
      <c r="P1455" t="str">
        <f>IFERROR(VLOOKUP(CONCATENATE($C1455,$D1455,P$1,$E1455),AuxFolhas!$A:$E,5,FALSE),"")</f>
        <v/>
      </c>
      <c r="Q1455" t="str">
        <f>IFERROR(VLOOKUP(CONCATENATE($C1455,$D1455,Q$1,$E1455),AuxFolhas!$A:$E,5,FALSE),"")</f>
        <v/>
      </c>
      <c r="R1455" t="str">
        <f>IFERROR(VLOOKUP(CONCATENATE($C1455,$D1455,R$1,$E1455),AuxFolhas!$A:$E,5,FALSE),"")</f>
        <v/>
      </c>
      <c r="S1455" t="str">
        <f>IFERROR(VLOOKUP(CONCATENATE($C1455,$D1455,S$1,$E1455),AuxFolhas!$A:$E,5,FALSE),"")</f>
        <v/>
      </c>
      <c r="T1455" t="str">
        <f>IFERROR(VLOOKUP(CONCATENATE($C1455,$D1455,T$1,$E1455),AuxFolhas!$A:$E,5,FALSE),"")</f>
        <v/>
      </c>
      <c r="U1455">
        <f t="shared" si="94"/>
        <v>1</v>
      </c>
    </row>
    <row r="1456" spans="1:21" hidden="1">
      <c r="A1456" t="str">
        <f t="shared" si="95"/>
        <v>52.1-18</v>
      </c>
      <c r="B1456">
        <f t="shared" si="96"/>
        <v>18</v>
      </c>
      <c r="C1456">
        <v>52</v>
      </c>
      <c r="D1456" t="s">
        <v>2722</v>
      </c>
      <c r="E1456" t="s">
        <v>1112</v>
      </c>
      <c r="F1456" t="s">
        <v>1163</v>
      </c>
      <c r="H1456">
        <f t="shared" si="93"/>
        <v>7200</v>
      </c>
      <c r="I1456">
        <f>IFERROR(VLOOKUP(CONCATENATE($C1456,$D1456,I$1,$E1456),AuxFolhas!$A:$E,5,FALSE),"")</f>
        <v>600</v>
      </c>
      <c r="J1456">
        <f>IFERROR(VLOOKUP(CONCATENATE($C1456,$D1456,J$1,$E1456),AuxFolhas!$A:$E,5,FALSE),"")</f>
        <v>600</v>
      </c>
      <c r="K1456">
        <f>IFERROR(VLOOKUP(CONCATENATE($C1456,$D1456,K$1,$E1456),AuxFolhas!$A:$E,5,FALSE),"")</f>
        <v>600</v>
      </c>
      <c r="L1456">
        <f>IFERROR(VLOOKUP(CONCATENATE($C1456,$D1456,L$1,$E1456),AuxFolhas!$A:$E,5,FALSE),"")</f>
        <v>600</v>
      </c>
      <c r="M1456">
        <f>IFERROR(VLOOKUP(CONCATENATE($C1456,$D1456,M$1,$E1456),AuxFolhas!$A:$E,5,FALSE),"")</f>
        <v>600</v>
      </c>
      <c r="N1456">
        <f>IFERROR(VLOOKUP(CONCATENATE($C1456,$D1456,N$1,$E1456),AuxFolhas!$A:$E,5,FALSE),"")</f>
        <v>600</v>
      </c>
      <c r="O1456">
        <f>IFERROR(VLOOKUP(CONCATENATE($C1456,$D1456,O$1,$E1456),AuxFolhas!$A:$E,5,FALSE),"")</f>
        <v>600</v>
      </c>
      <c r="P1456">
        <f>IFERROR(VLOOKUP(CONCATENATE($C1456,$D1456,P$1,$E1456),AuxFolhas!$A:$E,5,FALSE),"")</f>
        <v>600</v>
      </c>
      <c r="Q1456">
        <f>IFERROR(VLOOKUP(CONCATENATE($C1456,$D1456,Q$1,$E1456),AuxFolhas!$A:$E,5,FALSE),"")</f>
        <v>600</v>
      </c>
      <c r="R1456">
        <f>IFERROR(VLOOKUP(CONCATENATE($C1456,$D1456,R$1,$E1456),AuxFolhas!$A:$E,5,FALSE),"")</f>
        <v>600</v>
      </c>
      <c r="S1456">
        <f>IFERROR(VLOOKUP(CONCATENATE($C1456,$D1456,S$1,$E1456),AuxFolhas!$A:$E,5,FALSE),"")</f>
        <v>600</v>
      </c>
      <c r="T1456">
        <f>IFERROR(VLOOKUP(CONCATENATE($C1456,$D1456,T$1,$E1456),AuxFolhas!$A:$E,5,FALSE),"")</f>
        <v>600</v>
      </c>
      <c r="U1456">
        <f t="shared" si="94"/>
        <v>1</v>
      </c>
    </row>
    <row r="1457" spans="1:21" hidden="1">
      <c r="A1457" t="str">
        <f t="shared" si="95"/>
        <v>52.1-19</v>
      </c>
      <c r="B1457">
        <f t="shared" si="96"/>
        <v>19</v>
      </c>
      <c r="C1457">
        <v>52</v>
      </c>
      <c r="D1457" t="s">
        <v>2590</v>
      </c>
      <c r="E1457" t="s">
        <v>1112</v>
      </c>
      <c r="F1457" t="s">
        <v>1163</v>
      </c>
      <c r="H1457">
        <f t="shared" si="93"/>
        <v>4800</v>
      </c>
      <c r="I1457" t="str">
        <f>IFERROR(VLOOKUP(CONCATENATE($C1457,$D1457,I$1,$E1457),AuxFolhas!$A:$E,5,FALSE),"")</f>
        <v/>
      </c>
      <c r="J1457" t="str">
        <f>IFERROR(VLOOKUP(CONCATENATE($C1457,$D1457,J$1,$E1457),AuxFolhas!$A:$E,5,FALSE),"")</f>
        <v/>
      </c>
      <c r="K1457" t="str">
        <f>IFERROR(VLOOKUP(CONCATENATE($C1457,$D1457,K$1,$E1457),AuxFolhas!$A:$E,5,FALSE),"")</f>
        <v/>
      </c>
      <c r="L1457" t="str">
        <f>IFERROR(VLOOKUP(CONCATENATE($C1457,$D1457,L$1,$E1457),AuxFolhas!$A:$E,5,FALSE),"")</f>
        <v/>
      </c>
      <c r="M1457">
        <f>IFERROR(VLOOKUP(CONCATENATE($C1457,$D1457,M$1,$E1457),AuxFolhas!$A:$E,5,FALSE),"")</f>
        <v>600</v>
      </c>
      <c r="N1457">
        <f>IFERROR(VLOOKUP(CONCATENATE($C1457,$D1457,N$1,$E1457),AuxFolhas!$A:$E,5,FALSE),"")</f>
        <v>600</v>
      </c>
      <c r="O1457">
        <f>IFERROR(VLOOKUP(CONCATENATE($C1457,$D1457,O$1,$E1457),AuxFolhas!$A:$E,5,FALSE),"")</f>
        <v>600</v>
      </c>
      <c r="P1457">
        <f>IFERROR(VLOOKUP(CONCATENATE($C1457,$D1457,P$1,$E1457),AuxFolhas!$A:$E,5,FALSE),"")</f>
        <v>600</v>
      </c>
      <c r="Q1457">
        <f>IFERROR(VLOOKUP(CONCATENATE($C1457,$D1457,Q$1,$E1457),AuxFolhas!$A:$E,5,FALSE),"")</f>
        <v>600</v>
      </c>
      <c r="R1457">
        <f>IFERROR(VLOOKUP(CONCATENATE($C1457,$D1457,R$1,$E1457),AuxFolhas!$A:$E,5,FALSE),"")</f>
        <v>600</v>
      </c>
      <c r="S1457">
        <f>IFERROR(VLOOKUP(CONCATENATE($C1457,$D1457,S$1,$E1457),AuxFolhas!$A:$E,5,FALSE),"")</f>
        <v>600</v>
      </c>
      <c r="T1457">
        <f>IFERROR(VLOOKUP(CONCATENATE($C1457,$D1457,T$1,$E1457),AuxFolhas!$A:$E,5,FALSE),"")</f>
        <v>600</v>
      </c>
      <c r="U1457">
        <f t="shared" si="94"/>
        <v>1</v>
      </c>
    </row>
    <row r="1458" spans="1:21" hidden="1">
      <c r="A1458" t="str">
        <f t="shared" si="95"/>
        <v>52.1-20</v>
      </c>
      <c r="B1458">
        <f t="shared" si="96"/>
        <v>20</v>
      </c>
      <c r="C1458">
        <v>52</v>
      </c>
      <c r="D1458" t="s">
        <v>2591</v>
      </c>
      <c r="E1458" t="s">
        <v>1112</v>
      </c>
      <c r="F1458" t="s">
        <v>1163</v>
      </c>
      <c r="H1458">
        <f t="shared" si="93"/>
        <v>4800</v>
      </c>
      <c r="I1458" t="str">
        <f>IFERROR(VLOOKUP(CONCATENATE($C1458,$D1458,I$1,$E1458),AuxFolhas!$A:$E,5,FALSE),"")</f>
        <v/>
      </c>
      <c r="J1458" t="str">
        <f>IFERROR(VLOOKUP(CONCATENATE($C1458,$D1458,J$1,$E1458),AuxFolhas!$A:$E,5,FALSE),"")</f>
        <v/>
      </c>
      <c r="K1458" t="str">
        <f>IFERROR(VLOOKUP(CONCATENATE($C1458,$D1458,K$1,$E1458),AuxFolhas!$A:$E,5,FALSE),"")</f>
        <v/>
      </c>
      <c r="L1458" t="str">
        <f>IFERROR(VLOOKUP(CONCATENATE($C1458,$D1458,L$1,$E1458),AuxFolhas!$A:$E,5,FALSE),"")</f>
        <v/>
      </c>
      <c r="M1458">
        <f>IFERROR(VLOOKUP(CONCATENATE($C1458,$D1458,M$1,$E1458),AuxFolhas!$A:$E,5,FALSE),"")</f>
        <v>600</v>
      </c>
      <c r="N1458">
        <f>IFERROR(VLOOKUP(CONCATENATE($C1458,$D1458,N$1,$E1458),AuxFolhas!$A:$E,5,FALSE),"")</f>
        <v>600</v>
      </c>
      <c r="O1458">
        <f>IFERROR(VLOOKUP(CONCATENATE($C1458,$D1458,O$1,$E1458),AuxFolhas!$A:$E,5,FALSE),"")</f>
        <v>600</v>
      </c>
      <c r="P1458">
        <f>IFERROR(VLOOKUP(CONCATENATE($C1458,$D1458,P$1,$E1458),AuxFolhas!$A:$E,5,FALSE),"")</f>
        <v>600</v>
      </c>
      <c r="Q1458">
        <f>IFERROR(VLOOKUP(CONCATENATE($C1458,$D1458,Q$1,$E1458),AuxFolhas!$A:$E,5,FALSE),"")</f>
        <v>600</v>
      </c>
      <c r="R1458">
        <f>IFERROR(VLOOKUP(CONCATENATE($C1458,$D1458,R$1,$E1458),AuxFolhas!$A:$E,5,FALSE),"")</f>
        <v>600</v>
      </c>
      <c r="S1458">
        <f>IFERROR(VLOOKUP(CONCATENATE($C1458,$D1458,S$1,$E1458),AuxFolhas!$A:$E,5,FALSE),"")</f>
        <v>600</v>
      </c>
      <c r="T1458">
        <f>IFERROR(VLOOKUP(CONCATENATE($C1458,$D1458,T$1,$E1458),AuxFolhas!$A:$E,5,FALSE),"")</f>
        <v>600</v>
      </c>
      <c r="U1458">
        <f t="shared" si="94"/>
        <v>1</v>
      </c>
    </row>
    <row r="1459" spans="1:21" hidden="1">
      <c r="A1459" t="str">
        <f t="shared" si="95"/>
        <v>52.1-21</v>
      </c>
      <c r="B1459">
        <f t="shared" si="96"/>
        <v>21</v>
      </c>
      <c r="C1459">
        <v>52</v>
      </c>
      <c r="D1459" t="s">
        <v>2038</v>
      </c>
      <c r="E1459" t="s">
        <v>1112</v>
      </c>
      <c r="F1459" t="s">
        <v>1163</v>
      </c>
      <c r="H1459">
        <f t="shared" si="93"/>
        <v>7200</v>
      </c>
      <c r="I1459">
        <f>IFERROR(VLOOKUP(CONCATENATE($C1459,$D1459,I$1,$E1459),AuxFolhas!$A:$E,5,FALSE),"")</f>
        <v>600</v>
      </c>
      <c r="J1459">
        <f>IFERROR(VLOOKUP(CONCATENATE($C1459,$D1459,J$1,$E1459),AuxFolhas!$A:$E,5,FALSE),"")</f>
        <v>600</v>
      </c>
      <c r="K1459">
        <f>IFERROR(VLOOKUP(CONCATENATE($C1459,$D1459,K$1,$E1459),AuxFolhas!$A:$E,5,FALSE),"")</f>
        <v>600</v>
      </c>
      <c r="L1459">
        <f>IFERROR(VLOOKUP(CONCATENATE($C1459,$D1459,L$1,$E1459),AuxFolhas!$A:$E,5,FALSE),"")</f>
        <v>600</v>
      </c>
      <c r="M1459">
        <f>IFERROR(VLOOKUP(CONCATENATE($C1459,$D1459,M$1,$E1459),AuxFolhas!$A:$E,5,FALSE),"")</f>
        <v>600</v>
      </c>
      <c r="N1459">
        <f>IFERROR(VLOOKUP(CONCATENATE($C1459,$D1459,N$1,$E1459),AuxFolhas!$A:$E,5,FALSE),"")</f>
        <v>600</v>
      </c>
      <c r="O1459">
        <f>IFERROR(VLOOKUP(CONCATENATE($C1459,$D1459,O$1,$E1459),AuxFolhas!$A:$E,5,FALSE),"")</f>
        <v>600</v>
      </c>
      <c r="P1459">
        <f>IFERROR(VLOOKUP(CONCATENATE($C1459,$D1459,P$1,$E1459),AuxFolhas!$A:$E,5,FALSE),"")</f>
        <v>600</v>
      </c>
      <c r="Q1459">
        <f>IFERROR(VLOOKUP(CONCATENATE($C1459,$D1459,Q$1,$E1459),AuxFolhas!$A:$E,5,FALSE),"")</f>
        <v>600</v>
      </c>
      <c r="R1459">
        <f>IFERROR(VLOOKUP(CONCATENATE($C1459,$D1459,R$1,$E1459),AuxFolhas!$A:$E,5,FALSE),"")</f>
        <v>600</v>
      </c>
      <c r="S1459">
        <f>IFERROR(VLOOKUP(CONCATENATE($C1459,$D1459,S$1,$E1459),AuxFolhas!$A:$E,5,FALSE),"")</f>
        <v>600</v>
      </c>
      <c r="T1459">
        <f>IFERROR(VLOOKUP(CONCATENATE($C1459,$D1459,T$1,$E1459),AuxFolhas!$A:$E,5,FALSE),"")</f>
        <v>600</v>
      </c>
      <c r="U1459">
        <f t="shared" si="94"/>
        <v>1</v>
      </c>
    </row>
    <row r="1460" spans="1:21" hidden="1">
      <c r="A1460" t="str">
        <f t="shared" si="95"/>
        <v>52.1-22</v>
      </c>
      <c r="B1460">
        <f t="shared" si="96"/>
        <v>22</v>
      </c>
      <c r="C1460">
        <v>52</v>
      </c>
      <c r="D1460" t="s">
        <v>2039</v>
      </c>
      <c r="E1460" t="s">
        <v>1112</v>
      </c>
      <c r="F1460" t="s">
        <v>1163</v>
      </c>
      <c r="H1460">
        <f t="shared" si="93"/>
        <v>600</v>
      </c>
      <c r="I1460">
        <f>IFERROR(VLOOKUP(CONCATENATE($C1460,$D1460,I$1,$E1460),AuxFolhas!$A:$E,5,FALSE),"")</f>
        <v>600</v>
      </c>
      <c r="J1460" t="str">
        <f>IFERROR(VLOOKUP(CONCATENATE($C1460,$D1460,J$1,$E1460),AuxFolhas!$A:$E,5,FALSE),"")</f>
        <v/>
      </c>
      <c r="K1460" t="str">
        <f>IFERROR(VLOOKUP(CONCATENATE($C1460,$D1460,K$1,$E1460),AuxFolhas!$A:$E,5,FALSE),"")</f>
        <v/>
      </c>
      <c r="L1460" t="str">
        <f>IFERROR(VLOOKUP(CONCATENATE($C1460,$D1460,L$1,$E1460),AuxFolhas!$A:$E,5,FALSE),"")</f>
        <v/>
      </c>
      <c r="M1460" t="str">
        <f>IFERROR(VLOOKUP(CONCATENATE($C1460,$D1460,M$1,$E1460),AuxFolhas!$A:$E,5,FALSE),"")</f>
        <v/>
      </c>
      <c r="N1460" t="str">
        <f>IFERROR(VLOOKUP(CONCATENATE($C1460,$D1460,N$1,$E1460),AuxFolhas!$A:$E,5,FALSE),"")</f>
        <v/>
      </c>
      <c r="O1460" t="str">
        <f>IFERROR(VLOOKUP(CONCATENATE($C1460,$D1460,O$1,$E1460),AuxFolhas!$A:$E,5,FALSE),"")</f>
        <v/>
      </c>
      <c r="P1460" t="str">
        <f>IFERROR(VLOOKUP(CONCATENATE($C1460,$D1460,P$1,$E1460),AuxFolhas!$A:$E,5,FALSE),"")</f>
        <v/>
      </c>
      <c r="Q1460" t="str">
        <f>IFERROR(VLOOKUP(CONCATENATE($C1460,$D1460,Q$1,$E1460),AuxFolhas!$A:$E,5,FALSE),"")</f>
        <v/>
      </c>
      <c r="R1460" t="str">
        <f>IFERROR(VLOOKUP(CONCATENATE($C1460,$D1460,R$1,$E1460),AuxFolhas!$A:$E,5,FALSE),"")</f>
        <v/>
      </c>
      <c r="S1460" t="str">
        <f>IFERROR(VLOOKUP(CONCATENATE($C1460,$D1460,S$1,$E1460),AuxFolhas!$A:$E,5,FALSE),"")</f>
        <v/>
      </c>
      <c r="T1460" t="str">
        <f>IFERROR(VLOOKUP(CONCATENATE($C1460,$D1460,T$1,$E1460),AuxFolhas!$A:$E,5,FALSE),"")</f>
        <v/>
      </c>
      <c r="U1460">
        <f t="shared" si="94"/>
        <v>1</v>
      </c>
    </row>
    <row r="1461" spans="1:21" hidden="1">
      <c r="A1461" t="str">
        <f t="shared" si="95"/>
        <v>52.1-23</v>
      </c>
      <c r="B1461">
        <f t="shared" si="96"/>
        <v>23</v>
      </c>
      <c r="C1461">
        <v>52</v>
      </c>
      <c r="D1461" t="s">
        <v>2592</v>
      </c>
      <c r="E1461" t="s">
        <v>1112</v>
      </c>
      <c r="F1461" t="s">
        <v>1163</v>
      </c>
      <c r="H1461">
        <f t="shared" si="93"/>
        <v>4800</v>
      </c>
      <c r="I1461" t="str">
        <f>IFERROR(VLOOKUP(CONCATENATE($C1461,$D1461,I$1,$E1461),AuxFolhas!$A:$E,5,FALSE),"")</f>
        <v/>
      </c>
      <c r="J1461" t="str">
        <f>IFERROR(VLOOKUP(CONCATENATE($C1461,$D1461,J$1,$E1461),AuxFolhas!$A:$E,5,FALSE),"")</f>
        <v/>
      </c>
      <c r="K1461" t="str">
        <f>IFERROR(VLOOKUP(CONCATENATE($C1461,$D1461,K$1,$E1461),AuxFolhas!$A:$E,5,FALSE),"")</f>
        <v/>
      </c>
      <c r="L1461" t="str">
        <f>IFERROR(VLOOKUP(CONCATENATE($C1461,$D1461,L$1,$E1461),AuxFolhas!$A:$E,5,FALSE),"")</f>
        <v/>
      </c>
      <c r="M1461">
        <f>IFERROR(VLOOKUP(CONCATENATE($C1461,$D1461,M$1,$E1461),AuxFolhas!$A:$E,5,FALSE),"")</f>
        <v>600</v>
      </c>
      <c r="N1461">
        <f>IFERROR(VLOOKUP(CONCATENATE($C1461,$D1461,N$1,$E1461),AuxFolhas!$A:$E,5,FALSE),"")</f>
        <v>600</v>
      </c>
      <c r="O1461">
        <f>IFERROR(VLOOKUP(CONCATENATE($C1461,$D1461,O$1,$E1461),AuxFolhas!$A:$E,5,FALSE),"")</f>
        <v>600</v>
      </c>
      <c r="P1461">
        <f>IFERROR(VLOOKUP(CONCATENATE($C1461,$D1461,P$1,$E1461),AuxFolhas!$A:$E,5,FALSE),"")</f>
        <v>600</v>
      </c>
      <c r="Q1461">
        <f>IFERROR(VLOOKUP(CONCATENATE($C1461,$D1461,Q$1,$E1461),AuxFolhas!$A:$E,5,FALSE),"")</f>
        <v>600</v>
      </c>
      <c r="R1461">
        <f>IFERROR(VLOOKUP(CONCATENATE($C1461,$D1461,R$1,$E1461),AuxFolhas!$A:$E,5,FALSE),"")</f>
        <v>600</v>
      </c>
      <c r="S1461">
        <f>IFERROR(VLOOKUP(CONCATENATE($C1461,$D1461,S$1,$E1461),AuxFolhas!$A:$E,5,FALSE),"")</f>
        <v>600</v>
      </c>
      <c r="T1461">
        <f>IFERROR(VLOOKUP(CONCATENATE($C1461,$D1461,T$1,$E1461),AuxFolhas!$A:$E,5,FALSE),"")</f>
        <v>600</v>
      </c>
      <c r="U1461">
        <f t="shared" si="94"/>
        <v>1</v>
      </c>
    </row>
    <row r="1462" spans="1:21" hidden="1">
      <c r="A1462" t="str">
        <f t="shared" si="95"/>
        <v>52.1-24</v>
      </c>
      <c r="B1462">
        <f t="shared" si="96"/>
        <v>24</v>
      </c>
      <c r="C1462">
        <v>52</v>
      </c>
      <c r="D1462" t="s">
        <v>2040</v>
      </c>
      <c r="E1462" t="s">
        <v>1114</v>
      </c>
      <c r="F1462" t="s">
        <v>1163</v>
      </c>
      <c r="H1462">
        <f t="shared" si="93"/>
        <v>4460</v>
      </c>
      <c r="I1462">
        <f>IFERROR(VLOOKUP(CONCATENATE($C1462,$D1462,I$1,$E1462),AuxFolhas!$A:$E,5,FALSE),"")</f>
        <v>2230</v>
      </c>
      <c r="J1462">
        <f>IFERROR(VLOOKUP(CONCATENATE($C1462,$D1462,J$1,$E1462),AuxFolhas!$A:$E,5,FALSE),"")</f>
        <v>2230</v>
      </c>
      <c r="K1462" t="str">
        <f>IFERROR(VLOOKUP(CONCATENATE($C1462,$D1462,K$1,$E1462),AuxFolhas!$A:$E,5,FALSE),"")</f>
        <v/>
      </c>
      <c r="L1462" t="str">
        <f>IFERROR(VLOOKUP(CONCATENATE($C1462,$D1462,L$1,$E1462),AuxFolhas!$A:$E,5,FALSE),"")</f>
        <v/>
      </c>
      <c r="M1462" t="str">
        <f>IFERROR(VLOOKUP(CONCATENATE($C1462,$D1462,M$1,$E1462),AuxFolhas!$A:$E,5,FALSE),"")</f>
        <v/>
      </c>
      <c r="N1462" t="str">
        <f>IFERROR(VLOOKUP(CONCATENATE($C1462,$D1462,N$1,$E1462),AuxFolhas!$A:$E,5,FALSE),"")</f>
        <v/>
      </c>
      <c r="O1462" t="str">
        <f>IFERROR(VLOOKUP(CONCATENATE($C1462,$D1462,O$1,$E1462),AuxFolhas!$A:$E,5,FALSE),"")</f>
        <v/>
      </c>
      <c r="P1462" t="str">
        <f>IFERROR(VLOOKUP(CONCATENATE($C1462,$D1462,P$1,$E1462),AuxFolhas!$A:$E,5,FALSE),"")</f>
        <v/>
      </c>
      <c r="Q1462" t="str">
        <f>IFERROR(VLOOKUP(CONCATENATE($C1462,$D1462,Q$1,$E1462),AuxFolhas!$A:$E,5,FALSE),"")</f>
        <v/>
      </c>
      <c r="R1462" t="str">
        <f>IFERROR(VLOOKUP(CONCATENATE($C1462,$D1462,R$1,$E1462),AuxFolhas!$A:$E,5,FALSE),"")</f>
        <v/>
      </c>
      <c r="S1462" t="str">
        <f>IFERROR(VLOOKUP(CONCATENATE($C1462,$D1462,S$1,$E1462),AuxFolhas!$A:$E,5,FALSE),"")</f>
        <v/>
      </c>
      <c r="T1462" t="str">
        <f>IFERROR(VLOOKUP(CONCATENATE($C1462,$D1462,T$1,$E1462),AuxFolhas!$A:$E,5,FALSE),"")</f>
        <v/>
      </c>
      <c r="U1462">
        <f t="shared" si="94"/>
        <v>2</v>
      </c>
    </row>
    <row r="1463" spans="1:21" hidden="1">
      <c r="A1463" t="str">
        <f t="shared" si="95"/>
        <v>52.1-25</v>
      </c>
      <c r="B1463">
        <f t="shared" si="96"/>
        <v>25</v>
      </c>
      <c r="C1463">
        <v>52</v>
      </c>
      <c r="D1463" t="s">
        <v>2041</v>
      </c>
      <c r="E1463" t="s">
        <v>1114</v>
      </c>
      <c r="F1463" t="s">
        <v>1163</v>
      </c>
      <c r="H1463">
        <f t="shared" si="93"/>
        <v>11150</v>
      </c>
      <c r="I1463">
        <f>IFERROR(VLOOKUP(CONCATENATE($C1463,$D1463,I$1,$E1463),AuxFolhas!$A:$E,5,FALSE),"")</f>
        <v>2230</v>
      </c>
      <c r="J1463">
        <f>IFERROR(VLOOKUP(CONCATENATE($C1463,$D1463,J$1,$E1463),AuxFolhas!$A:$E,5,FALSE),"")</f>
        <v>2230</v>
      </c>
      <c r="K1463">
        <f>IFERROR(VLOOKUP(CONCATENATE($C1463,$D1463,K$1,$E1463),AuxFolhas!$A:$E,5,FALSE),"")</f>
        <v>2230</v>
      </c>
      <c r="L1463">
        <f>IFERROR(VLOOKUP(CONCATENATE($C1463,$D1463,L$1,$E1463),AuxFolhas!$A:$E,5,FALSE),"")</f>
        <v>2230</v>
      </c>
      <c r="M1463">
        <f>IFERROR(VLOOKUP(CONCATENATE($C1463,$D1463,M$1,$E1463),AuxFolhas!$A:$E,5,FALSE),"")</f>
        <v>2230</v>
      </c>
      <c r="N1463" t="str">
        <f>IFERROR(VLOOKUP(CONCATENATE($C1463,$D1463,N$1,$E1463),AuxFolhas!$A:$E,5,FALSE),"")</f>
        <v/>
      </c>
      <c r="O1463" t="str">
        <f>IFERROR(VLOOKUP(CONCATENATE($C1463,$D1463,O$1,$E1463),AuxFolhas!$A:$E,5,FALSE),"")</f>
        <v/>
      </c>
      <c r="P1463" t="str">
        <f>IFERROR(VLOOKUP(CONCATENATE($C1463,$D1463,P$1,$E1463),AuxFolhas!$A:$E,5,FALSE),"")</f>
        <v/>
      </c>
      <c r="Q1463" t="str">
        <f>IFERROR(VLOOKUP(CONCATENATE($C1463,$D1463,Q$1,$E1463),AuxFolhas!$A:$E,5,FALSE),"")</f>
        <v/>
      </c>
      <c r="R1463" t="str">
        <f>IFERROR(VLOOKUP(CONCATENATE($C1463,$D1463,R$1,$E1463),AuxFolhas!$A:$E,5,FALSE),"")</f>
        <v/>
      </c>
      <c r="S1463" t="str">
        <f>IFERROR(VLOOKUP(CONCATENATE($C1463,$D1463,S$1,$E1463),AuxFolhas!$A:$E,5,FALSE),"")</f>
        <v/>
      </c>
      <c r="T1463" t="str">
        <f>IFERROR(VLOOKUP(CONCATENATE($C1463,$D1463,T$1,$E1463),AuxFolhas!$A:$E,5,FALSE),"")</f>
        <v/>
      </c>
      <c r="U1463">
        <f t="shared" si="94"/>
        <v>1</v>
      </c>
    </row>
    <row r="1464" spans="1:21" hidden="1">
      <c r="A1464" t="str">
        <f t="shared" si="95"/>
        <v>52.1-26</v>
      </c>
      <c r="B1464">
        <f t="shared" si="96"/>
        <v>26</v>
      </c>
      <c r="C1464">
        <v>52</v>
      </c>
      <c r="D1464" t="s">
        <v>2042</v>
      </c>
      <c r="E1464" t="s">
        <v>1114</v>
      </c>
      <c r="F1464" t="s">
        <v>1163</v>
      </c>
      <c r="H1464">
        <f t="shared" si="93"/>
        <v>4460</v>
      </c>
      <c r="I1464">
        <f>IFERROR(VLOOKUP(CONCATENATE($C1464,$D1464,I$1,$E1464),AuxFolhas!$A:$E,5,FALSE),"")</f>
        <v>2230</v>
      </c>
      <c r="J1464">
        <f>IFERROR(VLOOKUP(CONCATENATE($C1464,$D1464,J$1,$E1464),AuxFolhas!$A:$E,5,FALSE),"")</f>
        <v>2230</v>
      </c>
      <c r="K1464" t="str">
        <f>IFERROR(VLOOKUP(CONCATENATE($C1464,$D1464,K$1,$E1464),AuxFolhas!$A:$E,5,FALSE),"")</f>
        <v/>
      </c>
      <c r="L1464" t="str">
        <f>IFERROR(VLOOKUP(CONCATENATE($C1464,$D1464,L$1,$E1464),AuxFolhas!$A:$E,5,FALSE),"")</f>
        <v/>
      </c>
      <c r="M1464" t="str">
        <f>IFERROR(VLOOKUP(CONCATENATE($C1464,$D1464,M$1,$E1464),AuxFolhas!$A:$E,5,FALSE),"")</f>
        <v/>
      </c>
      <c r="N1464" t="str">
        <f>IFERROR(VLOOKUP(CONCATENATE($C1464,$D1464,N$1,$E1464),AuxFolhas!$A:$E,5,FALSE),"")</f>
        <v/>
      </c>
      <c r="O1464" t="str">
        <f>IFERROR(VLOOKUP(CONCATENATE($C1464,$D1464,O$1,$E1464),AuxFolhas!$A:$E,5,FALSE),"")</f>
        <v/>
      </c>
      <c r="P1464" t="str">
        <f>IFERROR(VLOOKUP(CONCATENATE($C1464,$D1464,P$1,$E1464),AuxFolhas!$A:$E,5,FALSE),"")</f>
        <v/>
      </c>
      <c r="Q1464" t="str">
        <f>IFERROR(VLOOKUP(CONCATENATE($C1464,$D1464,Q$1,$E1464),AuxFolhas!$A:$E,5,FALSE),"")</f>
        <v/>
      </c>
      <c r="R1464" t="str">
        <f>IFERROR(VLOOKUP(CONCATENATE($C1464,$D1464,R$1,$E1464),AuxFolhas!$A:$E,5,FALSE),"")</f>
        <v/>
      </c>
      <c r="S1464" t="str">
        <f>IFERROR(VLOOKUP(CONCATENATE($C1464,$D1464,S$1,$E1464),AuxFolhas!$A:$E,5,FALSE),"")</f>
        <v/>
      </c>
      <c r="T1464" t="str">
        <f>IFERROR(VLOOKUP(CONCATENATE($C1464,$D1464,T$1,$E1464),AuxFolhas!$A:$E,5,FALSE),"")</f>
        <v/>
      </c>
      <c r="U1464">
        <f t="shared" si="94"/>
        <v>1</v>
      </c>
    </row>
    <row r="1465" spans="1:21" hidden="1">
      <c r="A1465" t="str">
        <f t="shared" si="95"/>
        <v>52.1-27</v>
      </c>
      <c r="B1465">
        <f t="shared" si="96"/>
        <v>27</v>
      </c>
      <c r="C1465">
        <v>52</v>
      </c>
      <c r="D1465" t="s">
        <v>2043</v>
      </c>
      <c r="E1465" t="s">
        <v>1114</v>
      </c>
      <c r="F1465" t="s">
        <v>1163</v>
      </c>
      <c r="H1465">
        <f t="shared" si="93"/>
        <v>26760</v>
      </c>
      <c r="I1465">
        <f>IFERROR(VLOOKUP(CONCATENATE($C1465,$D1465,I$1,$E1465),AuxFolhas!$A:$E,5,FALSE),"")</f>
        <v>2230</v>
      </c>
      <c r="J1465">
        <f>IFERROR(VLOOKUP(CONCATENATE($C1465,$D1465,J$1,$E1465),AuxFolhas!$A:$E,5,FALSE),"")</f>
        <v>2230</v>
      </c>
      <c r="K1465">
        <f>IFERROR(VLOOKUP(CONCATENATE($C1465,$D1465,K$1,$E1465),AuxFolhas!$A:$E,5,FALSE),"")</f>
        <v>2230</v>
      </c>
      <c r="L1465">
        <f>IFERROR(VLOOKUP(CONCATENATE($C1465,$D1465,L$1,$E1465),AuxFolhas!$A:$E,5,FALSE),"")</f>
        <v>2230</v>
      </c>
      <c r="M1465">
        <f>IFERROR(VLOOKUP(CONCATENATE($C1465,$D1465,M$1,$E1465),AuxFolhas!$A:$E,5,FALSE),"")</f>
        <v>2230</v>
      </c>
      <c r="N1465">
        <f>IFERROR(VLOOKUP(CONCATENATE($C1465,$D1465,N$1,$E1465),AuxFolhas!$A:$E,5,FALSE),"")</f>
        <v>2230</v>
      </c>
      <c r="O1465">
        <f>IFERROR(VLOOKUP(CONCATENATE($C1465,$D1465,O$1,$E1465),AuxFolhas!$A:$E,5,FALSE),"")</f>
        <v>2230</v>
      </c>
      <c r="P1465">
        <f>IFERROR(VLOOKUP(CONCATENATE($C1465,$D1465,P$1,$E1465),AuxFolhas!$A:$E,5,FALSE),"")</f>
        <v>2230</v>
      </c>
      <c r="Q1465">
        <f>IFERROR(VLOOKUP(CONCATENATE($C1465,$D1465,Q$1,$E1465),AuxFolhas!$A:$E,5,FALSE),"")</f>
        <v>2230</v>
      </c>
      <c r="R1465">
        <f>IFERROR(VLOOKUP(CONCATENATE($C1465,$D1465,R$1,$E1465),AuxFolhas!$A:$E,5,FALSE),"")</f>
        <v>2230</v>
      </c>
      <c r="S1465">
        <f>IFERROR(VLOOKUP(CONCATENATE($C1465,$D1465,S$1,$E1465),AuxFolhas!$A:$E,5,FALSE),"")</f>
        <v>2230</v>
      </c>
      <c r="T1465">
        <f>IFERROR(VLOOKUP(CONCATENATE($C1465,$D1465,T$1,$E1465),AuxFolhas!$A:$E,5,FALSE),"")</f>
        <v>2230</v>
      </c>
      <c r="U1465">
        <f t="shared" si="94"/>
        <v>1</v>
      </c>
    </row>
    <row r="1466" spans="1:21" hidden="1">
      <c r="A1466" t="str">
        <f t="shared" si="95"/>
        <v>52.1-28</v>
      </c>
      <c r="B1466">
        <f t="shared" si="96"/>
        <v>28</v>
      </c>
      <c r="C1466">
        <v>52</v>
      </c>
      <c r="D1466" t="s">
        <v>2723</v>
      </c>
      <c r="E1466" t="s">
        <v>1114</v>
      </c>
      <c r="F1466" t="s">
        <v>1163</v>
      </c>
      <c r="H1466">
        <f t="shared" si="93"/>
        <v>26760</v>
      </c>
      <c r="I1466">
        <f>IFERROR(VLOOKUP(CONCATENATE($C1466,$D1466,I$1,$E1466),AuxFolhas!$A:$E,5,FALSE),"")</f>
        <v>2230</v>
      </c>
      <c r="J1466">
        <f>IFERROR(VLOOKUP(CONCATENATE($C1466,$D1466,J$1,$E1466),AuxFolhas!$A:$E,5,FALSE),"")</f>
        <v>2230</v>
      </c>
      <c r="K1466">
        <f>IFERROR(VLOOKUP(CONCATENATE($C1466,$D1466,K$1,$E1466),AuxFolhas!$A:$E,5,FALSE),"")</f>
        <v>2230</v>
      </c>
      <c r="L1466">
        <f>IFERROR(VLOOKUP(CONCATENATE($C1466,$D1466,L$1,$E1466),AuxFolhas!$A:$E,5,FALSE),"")</f>
        <v>2230</v>
      </c>
      <c r="M1466">
        <f>IFERROR(VLOOKUP(CONCATENATE($C1466,$D1466,M$1,$E1466),AuxFolhas!$A:$E,5,FALSE),"")</f>
        <v>2230</v>
      </c>
      <c r="N1466">
        <f>IFERROR(VLOOKUP(CONCATENATE($C1466,$D1466,N$1,$E1466),AuxFolhas!$A:$E,5,FALSE),"")</f>
        <v>2230</v>
      </c>
      <c r="O1466">
        <f>IFERROR(VLOOKUP(CONCATENATE($C1466,$D1466,O$1,$E1466),AuxFolhas!$A:$E,5,FALSE),"")</f>
        <v>2230</v>
      </c>
      <c r="P1466">
        <f>IFERROR(VLOOKUP(CONCATENATE($C1466,$D1466,P$1,$E1466),AuxFolhas!$A:$E,5,FALSE),"")</f>
        <v>2230</v>
      </c>
      <c r="Q1466">
        <f>IFERROR(VLOOKUP(CONCATENATE($C1466,$D1466,Q$1,$E1466),AuxFolhas!$A:$E,5,FALSE),"")</f>
        <v>2230</v>
      </c>
      <c r="R1466">
        <f>IFERROR(VLOOKUP(CONCATENATE($C1466,$D1466,R$1,$E1466),AuxFolhas!$A:$E,5,FALSE),"")</f>
        <v>2230</v>
      </c>
      <c r="S1466">
        <f>IFERROR(VLOOKUP(CONCATENATE($C1466,$D1466,S$1,$E1466),AuxFolhas!$A:$E,5,FALSE),"")</f>
        <v>2230</v>
      </c>
      <c r="T1466">
        <f>IFERROR(VLOOKUP(CONCATENATE($C1466,$D1466,T$1,$E1466),AuxFolhas!$A:$E,5,FALSE),"")</f>
        <v>2230</v>
      </c>
      <c r="U1466">
        <f t="shared" si="94"/>
        <v>1</v>
      </c>
    </row>
    <row r="1467" spans="1:21" hidden="1">
      <c r="A1467" t="str">
        <f t="shared" si="95"/>
        <v>52.1-29</v>
      </c>
      <c r="B1467">
        <f t="shared" si="96"/>
        <v>29</v>
      </c>
      <c r="C1467">
        <v>52</v>
      </c>
      <c r="D1467" t="s">
        <v>2044</v>
      </c>
      <c r="E1467" t="s">
        <v>1114</v>
      </c>
      <c r="F1467" t="s">
        <v>1163</v>
      </c>
      <c r="H1467">
        <f t="shared" si="93"/>
        <v>26760</v>
      </c>
      <c r="I1467">
        <f>IFERROR(VLOOKUP(CONCATENATE($C1467,$D1467,I$1,$E1467),AuxFolhas!$A:$E,5,FALSE),"")</f>
        <v>2230</v>
      </c>
      <c r="J1467">
        <f>IFERROR(VLOOKUP(CONCATENATE($C1467,$D1467,J$1,$E1467),AuxFolhas!$A:$E,5,FALSE),"")</f>
        <v>2230</v>
      </c>
      <c r="K1467">
        <f>IFERROR(VLOOKUP(CONCATENATE($C1467,$D1467,K$1,$E1467),AuxFolhas!$A:$E,5,FALSE),"")</f>
        <v>2230</v>
      </c>
      <c r="L1467">
        <f>IFERROR(VLOOKUP(CONCATENATE($C1467,$D1467,L$1,$E1467),AuxFolhas!$A:$E,5,FALSE),"")</f>
        <v>2230</v>
      </c>
      <c r="M1467">
        <f>IFERROR(VLOOKUP(CONCATENATE($C1467,$D1467,M$1,$E1467),AuxFolhas!$A:$E,5,FALSE),"")</f>
        <v>2230</v>
      </c>
      <c r="N1467">
        <f>IFERROR(VLOOKUP(CONCATENATE($C1467,$D1467,N$1,$E1467),AuxFolhas!$A:$E,5,FALSE),"")</f>
        <v>2230</v>
      </c>
      <c r="O1467">
        <f>IFERROR(VLOOKUP(CONCATENATE($C1467,$D1467,O$1,$E1467),AuxFolhas!$A:$E,5,FALSE),"")</f>
        <v>2230</v>
      </c>
      <c r="P1467">
        <f>IFERROR(VLOOKUP(CONCATENATE($C1467,$D1467,P$1,$E1467),AuxFolhas!$A:$E,5,FALSE),"")</f>
        <v>2230</v>
      </c>
      <c r="Q1467">
        <f>IFERROR(VLOOKUP(CONCATENATE($C1467,$D1467,Q$1,$E1467),AuxFolhas!$A:$E,5,FALSE),"")</f>
        <v>2230</v>
      </c>
      <c r="R1467">
        <f>IFERROR(VLOOKUP(CONCATENATE($C1467,$D1467,R$1,$E1467),AuxFolhas!$A:$E,5,FALSE),"")</f>
        <v>2230</v>
      </c>
      <c r="S1467">
        <f>IFERROR(VLOOKUP(CONCATENATE($C1467,$D1467,S$1,$E1467),AuxFolhas!$A:$E,5,FALSE),"")</f>
        <v>2230</v>
      </c>
      <c r="T1467">
        <f>IFERROR(VLOOKUP(CONCATENATE($C1467,$D1467,T$1,$E1467),AuxFolhas!$A:$E,5,FALSE),"")</f>
        <v>2230</v>
      </c>
      <c r="U1467">
        <f t="shared" si="94"/>
        <v>1</v>
      </c>
    </row>
    <row r="1468" spans="1:21" hidden="1">
      <c r="A1468" t="str">
        <f t="shared" si="95"/>
        <v>52.1-30</v>
      </c>
      <c r="B1468">
        <f t="shared" si="96"/>
        <v>30</v>
      </c>
      <c r="C1468">
        <v>52</v>
      </c>
      <c r="D1468" t="s">
        <v>2593</v>
      </c>
      <c r="E1468" t="s">
        <v>1114</v>
      </c>
      <c r="F1468" t="s">
        <v>1163</v>
      </c>
      <c r="H1468">
        <f t="shared" si="93"/>
        <v>17840</v>
      </c>
      <c r="I1468" t="str">
        <f>IFERROR(VLOOKUP(CONCATENATE($C1468,$D1468,I$1,$E1468),AuxFolhas!$A:$E,5,FALSE),"")</f>
        <v/>
      </c>
      <c r="J1468" t="str">
        <f>IFERROR(VLOOKUP(CONCATENATE($C1468,$D1468,J$1,$E1468),AuxFolhas!$A:$E,5,FALSE),"")</f>
        <v/>
      </c>
      <c r="K1468" t="str">
        <f>IFERROR(VLOOKUP(CONCATENATE($C1468,$D1468,K$1,$E1468),AuxFolhas!$A:$E,5,FALSE),"")</f>
        <v/>
      </c>
      <c r="L1468" t="str">
        <f>IFERROR(VLOOKUP(CONCATENATE($C1468,$D1468,L$1,$E1468),AuxFolhas!$A:$E,5,FALSE),"")</f>
        <v/>
      </c>
      <c r="M1468">
        <f>IFERROR(VLOOKUP(CONCATENATE($C1468,$D1468,M$1,$E1468),AuxFolhas!$A:$E,5,FALSE),"")</f>
        <v>2230</v>
      </c>
      <c r="N1468">
        <f>IFERROR(VLOOKUP(CONCATENATE($C1468,$D1468,N$1,$E1468),AuxFolhas!$A:$E,5,FALSE),"")</f>
        <v>2230</v>
      </c>
      <c r="O1468">
        <f>IFERROR(VLOOKUP(CONCATENATE($C1468,$D1468,O$1,$E1468),AuxFolhas!$A:$E,5,FALSE),"")</f>
        <v>2230</v>
      </c>
      <c r="P1468">
        <f>IFERROR(VLOOKUP(CONCATENATE($C1468,$D1468,P$1,$E1468),AuxFolhas!$A:$E,5,FALSE),"")</f>
        <v>2230</v>
      </c>
      <c r="Q1468">
        <f>IFERROR(VLOOKUP(CONCATENATE($C1468,$D1468,Q$1,$E1468),AuxFolhas!$A:$E,5,FALSE),"")</f>
        <v>2230</v>
      </c>
      <c r="R1468">
        <f>IFERROR(VLOOKUP(CONCATENATE($C1468,$D1468,R$1,$E1468),AuxFolhas!$A:$E,5,FALSE),"")</f>
        <v>2230</v>
      </c>
      <c r="S1468">
        <f>IFERROR(VLOOKUP(CONCATENATE($C1468,$D1468,S$1,$E1468),AuxFolhas!$A:$E,5,FALSE),"")</f>
        <v>2230</v>
      </c>
      <c r="T1468">
        <f>IFERROR(VLOOKUP(CONCATENATE($C1468,$D1468,T$1,$E1468),AuxFolhas!$A:$E,5,FALSE),"")</f>
        <v>2230</v>
      </c>
      <c r="U1468">
        <f t="shared" si="94"/>
        <v>1</v>
      </c>
    </row>
    <row r="1469" spans="1:21" hidden="1">
      <c r="A1469" t="str">
        <f t="shared" si="95"/>
        <v>52.1-31</v>
      </c>
      <c r="B1469">
        <f t="shared" si="96"/>
        <v>31</v>
      </c>
      <c r="C1469">
        <v>52</v>
      </c>
      <c r="D1469" t="s">
        <v>2794</v>
      </c>
      <c r="E1469" t="s">
        <v>1114</v>
      </c>
      <c r="F1469" t="s">
        <v>1163</v>
      </c>
      <c r="H1469">
        <f t="shared" si="93"/>
        <v>13380</v>
      </c>
      <c r="I1469" t="str">
        <f>IFERROR(VLOOKUP(CONCATENATE($C1469,$D1469,I$1,$E1469),AuxFolhas!$A:$E,5,FALSE),"")</f>
        <v/>
      </c>
      <c r="J1469" t="str">
        <f>IFERROR(VLOOKUP(CONCATENATE($C1469,$D1469,J$1,$E1469),AuxFolhas!$A:$E,5,FALSE),"")</f>
        <v/>
      </c>
      <c r="K1469" t="str">
        <f>IFERROR(VLOOKUP(CONCATENATE($C1469,$D1469,K$1,$E1469),AuxFolhas!$A:$E,5,FALSE),"")</f>
        <v/>
      </c>
      <c r="L1469" t="str">
        <f>IFERROR(VLOOKUP(CONCATENATE($C1469,$D1469,L$1,$E1469),AuxFolhas!$A:$E,5,FALSE),"")</f>
        <v/>
      </c>
      <c r="M1469" t="str">
        <f>IFERROR(VLOOKUP(CONCATENATE($C1469,$D1469,M$1,$E1469),AuxFolhas!$A:$E,5,FALSE),"")</f>
        <v/>
      </c>
      <c r="N1469" t="str">
        <f>IFERROR(VLOOKUP(CONCATENATE($C1469,$D1469,N$1,$E1469),AuxFolhas!$A:$E,5,FALSE),"")</f>
        <v/>
      </c>
      <c r="O1469">
        <f>IFERROR(VLOOKUP(CONCATENATE($C1469,$D1469,O$1,$E1469),AuxFolhas!$A:$E,5,FALSE),"")</f>
        <v>2230</v>
      </c>
      <c r="P1469">
        <f>IFERROR(VLOOKUP(CONCATENATE($C1469,$D1469,P$1,$E1469),AuxFolhas!$A:$E,5,FALSE),"")</f>
        <v>2230</v>
      </c>
      <c r="Q1469">
        <f>IFERROR(VLOOKUP(CONCATENATE($C1469,$D1469,Q$1,$E1469),AuxFolhas!$A:$E,5,FALSE),"")</f>
        <v>2230</v>
      </c>
      <c r="R1469">
        <f>IFERROR(VLOOKUP(CONCATENATE($C1469,$D1469,R$1,$E1469),AuxFolhas!$A:$E,5,FALSE),"")</f>
        <v>2230</v>
      </c>
      <c r="S1469">
        <f>IFERROR(VLOOKUP(CONCATENATE($C1469,$D1469,S$1,$E1469),AuxFolhas!$A:$E,5,FALSE),"")</f>
        <v>2230</v>
      </c>
      <c r="T1469">
        <f>IFERROR(VLOOKUP(CONCATENATE($C1469,$D1469,T$1,$E1469),AuxFolhas!$A:$E,5,FALSE),"")</f>
        <v>2230</v>
      </c>
      <c r="U1469">
        <f t="shared" si="94"/>
        <v>1</v>
      </c>
    </row>
    <row r="1470" spans="1:21" hidden="1">
      <c r="A1470" t="str">
        <f t="shared" si="95"/>
        <v>52.1-32</v>
      </c>
      <c r="B1470">
        <f t="shared" si="96"/>
        <v>32</v>
      </c>
      <c r="C1470">
        <v>52</v>
      </c>
      <c r="D1470" t="s">
        <v>2594</v>
      </c>
      <c r="E1470" t="s">
        <v>1114</v>
      </c>
      <c r="F1470" t="s">
        <v>1163</v>
      </c>
      <c r="H1470">
        <f t="shared" si="93"/>
        <v>17840</v>
      </c>
      <c r="I1470" t="str">
        <f>IFERROR(VLOOKUP(CONCATENATE($C1470,$D1470,I$1,$E1470),AuxFolhas!$A:$E,5,FALSE),"")</f>
        <v/>
      </c>
      <c r="J1470" t="str">
        <f>IFERROR(VLOOKUP(CONCATENATE($C1470,$D1470,J$1,$E1470),AuxFolhas!$A:$E,5,FALSE),"")</f>
        <v/>
      </c>
      <c r="K1470" t="str">
        <f>IFERROR(VLOOKUP(CONCATENATE($C1470,$D1470,K$1,$E1470),AuxFolhas!$A:$E,5,FALSE),"")</f>
        <v/>
      </c>
      <c r="L1470" t="str">
        <f>IFERROR(VLOOKUP(CONCATENATE($C1470,$D1470,L$1,$E1470),AuxFolhas!$A:$E,5,FALSE),"")</f>
        <v/>
      </c>
      <c r="M1470">
        <f>IFERROR(VLOOKUP(CONCATENATE($C1470,$D1470,M$1,$E1470),AuxFolhas!$A:$E,5,FALSE),"")</f>
        <v>2230</v>
      </c>
      <c r="N1470">
        <f>IFERROR(VLOOKUP(CONCATENATE($C1470,$D1470,N$1,$E1470),AuxFolhas!$A:$E,5,FALSE),"")</f>
        <v>2230</v>
      </c>
      <c r="O1470">
        <f>IFERROR(VLOOKUP(CONCATENATE($C1470,$D1470,O$1,$E1470),AuxFolhas!$A:$E,5,FALSE),"")</f>
        <v>2230</v>
      </c>
      <c r="P1470">
        <f>IFERROR(VLOOKUP(CONCATENATE($C1470,$D1470,P$1,$E1470),AuxFolhas!$A:$E,5,FALSE),"")</f>
        <v>2230</v>
      </c>
      <c r="Q1470">
        <f>IFERROR(VLOOKUP(CONCATENATE($C1470,$D1470,Q$1,$E1470),AuxFolhas!$A:$E,5,FALSE),"")</f>
        <v>2230</v>
      </c>
      <c r="R1470">
        <f>IFERROR(VLOOKUP(CONCATENATE($C1470,$D1470,R$1,$E1470),AuxFolhas!$A:$E,5,FALSE),"")</f>
        <v>2230</v>
      </c>
      <c r="S1470">
        <f>IFERROR(VLOOKUP(CONCATENATE($C1470,$D1470,S$1,$E1470),AuxFolhas!$A:$E,5,FALSE),"")</f>
        <v>2230</v>
      </c>
      <c r="T1470">
        <f>IFERROR(VLOOKUP(CONCATENATE($C1470,$D1470,T$1,$E1470),AuxFolhas!$A:$E,5,FALSE),"")</f>
        <v>2230</v>
      </c>
      <c r="U1470">
        <f t="shared" si="94"/>
        <v>1</v>
      </c>
    </row>
    <row r="1471" spans="1:21" hidden="1">
      <c r="A1471" t="str">
        <f t="shared" si="95"/>
        <v>52.1-33</v>
      </c>
      <c r="B1471">
        <f t="shared" si="96"/>
        <v>33</v>
      </c>
      <c r="C1471">
        <v>52</v>
      </c>
      <c r="D1471" t="s">
        <v>2025</v>
      </c>
      <c r="E1471" t="s">
        <v>1162</v>
      </c>
      <c r="F1471" t="s">
        <v>1163</v>
      </c>
      <c r="H1471">
        <f t="shared" si="93"/>
        <v>39360</v>
      </c>
      <c r="I1471">
        <f>IFERROR(VLOOKUP(CONCATENATE($C1471,$D1471,I$1,$E1471),AuxFolhas!$A:$E,5,FALSE),"")</f>
        <v>3280</v>
      </c>
      <c r="J1471">
        <f>IFERROR(VLOOKUP(CONCATENATE($C1471,$D1471,J$1,$E1471),AuxFolhas!$A:$E,5,FALSE),"")</f>
        <v>3280</v>
      </c>
      <c r="K1471">
        <f>IFERROR(VLOOKUP(CONCATENATE($C1471,$D1471,K$1,$E1471),AuxFolhas!$A:$E,5,FALSE),"")</f>
        <v>3280</v>
      </c>
      <c r="L1471">
        <f>IFERROR(VLOOKUP(CONCATENATE($C1471,$D1471,L$1,$E1471),AuxFolhas!$A:$E,5,FALSE),"")</f>
        <v>3280</v>
      </c>
      <c r="M1471">
        <f>IFERROR(VLOOKUP(CONCATENATE($C1471,$D1471,M$1,$E1471),AuxFolhas!$A:$E,5,FALSE),"")</f>
        <v>3280</v>
      </c>
      <c r="N1471">
        <f>IFERROR(VLOOKUP(CONCATENATE($C1471,$D1471,N$1,$E1471),AuxFolhas!$A:$E,5,FALSE),"")</f>
        <v>3280</v>
      </c>
      <c r="O1471">
        <f>IFERROR(VLOOKUP(CONCATENATE($C1471,$D1471,O$1,$E1471),AuxFolhas!$A:$E,5,FALSE),"")</f>
        <v>3280</v>
      </c>
      <c r="P1471">
        <f>IFERROR(VLOOKUP(CONCATENATE($C1471,$D1471,P$1,$E1471),AuxFolhas!$A:$E,5,FALSE),"")</f>
        <v>3280</v>
      </c>
      <c r="Q1471">
        <f>IFERROR(VLOOKUP(CONCATENATE($C1471,$D1471,Q$1,$E1471),AuxFolhas!$A:$E,5,FALSE),"")</f>
        <v>3280</v>
      </c>
      <c r="R1471">
        <f>IFERROR(VLOOKUP(CONCATENATE($C1471,$D1471,R$1,$E1471),AuxFolhas!$A:$E,5,FALSE),"")</f>
        <v>3280</v>
      </c>
      <c r="S1471">
        <f>IFERROR(VLOOKUP(CONCATENATE($C1471,$D1471,S$1,$E1471),AuxFolhas!$A:$E,5,FALSE),"")</f>
        <v>3280</v>
      </c>
      <c r="T1471">
        <f>IFERROR(VLOOKUP(CONCATENATE($C1471,$D1471,T$1,$E1471),AuxFolhas!$A:$E,5,FALSE),"")</f>
        <v>3280</v>
      </c>
      <c r="U1471">
        <f t="shared" si="94"/>
        <v>1</v>
      </c>
    </row>
    <row r="1472" spans="1:21" hidden="1">
      <c r="A1472" t="str">
        <f t="shared" si="95"/>
        <v>52.1-34</v>
      </c>
      <c r="B1472">
        <f t="shared" si="96"/>
        <v>34</v>
      </c>
      <c r="C1472">
        <v>52</v>
      </c>
      <c r="D1472" t="s">
        <v>2040</v>
      </c>
      <c r="E1472" t="s">
        <v>1162</v>
      </c>
      <c r="F1472" t="s">
        <v>1163</v>
      </c>
      <c r="H1472">
        <f t="shared" si="93"/>
        <v>26240</v>
      </c>
      <c r="I1472" t="str">
        <f>IFERROR(VLOOKUP(CONCATENATE($C1472,$D1472,I$1,$E1472),AuxFolhas!$A:$E,5,FALSE),"")</f>
        <v/>
      </c>
      <c r="J1472" t="str">
        <f>IFERROR(VLOOKUP(CONCATENATE($C1472,$D1472,J$1,$E1472),AuxFolhas!$A:$E,5,FALSE),"")</f>
        <v/>
      </c>
      <c r="K1472" t="str">
        <f>IFERROR(VLOOKUP(CONCATENATE($C1472,$D1472,K$1,$E1472),AuxFolhas!$A:$E,5,FALSE),"")</f>
        <v/>
      </c>
      <c r="L1472" t="str">
        <f>IFERROR(VLOOKUP(CONCATENATE($C1472,$D1472,L$1,$E1472),AuxFolhas!$A:$E,5,FALSE),"")</f>
        <v/>
      </c>
      <c r="M1472">
        <f>IFERROR(VLOOKUP(CONCATENATE($C1472,$D1472,M$1,$E1472),AuxFolhas!$A:$E,5,FALSE),"")</f>
        <v>3280</v>
      </c>
      <c r="N1472">
        <f>IFERROR(VLOOKUP(CONCATENATE($C1472,$D1472,N$1,$E1472),AuxFolhas!$A:$E,5,FALSE),"")</f>
        <v>3280</v>
      </c>
      <c r="O1472">
        <f>IFERROR(VLOOKUP(CONCATENATE($C1472,$D1472,O$1,$E1472),AuxFolhas!$A:$E,5,FALSE),"")</f>
        <v>3280</v>
      </c>
      <c r="P1472">
        <f>IFERROR(VLOOKUP(CONCATENATE($C1472,$D1472,P$1,$E1472),AuxFolhas!$A:$E,5,FALSE),"")</f>
        <v>3280</v>
      </c>
      <c r="Q1472">
        <f>IFERROR(VLOOKUP(CONCATENATE($C1472,$D1472,Q$1,$E1472),AuxFolhas!$A:$E,5,FALSE),"")</f>
        <v>3280</v>
      </c>
      <c r="R1472">
        <f>IFERROR(VLOOKUP(CONCATENATE($C1472,$D1472,R$1,$E1472),AuxFolhas!$A:$E,5,FALSE),"")</f>
        <v>3280</v>
      </c>
      <c r="S1472">
        <f>IFERROR(VLOOKUP(CONCATENATE($C1472,$D1472,S$1,$E1472),AuxFolhas!$A:$E,5,FALSE),"")</f>
        <v>3280</v>
      </c>
      <c r="T1472">
        <f>IFERROR(VLOOKUP(CONCATENATE($C1472,$D1472,T$1,$E1472),AuxFolhas!$A:$E,5,FALSE),"")</f>
        <v>3280</v>
      </c>
      <c r="U1472">
        <f t="shared" si="94"/>
        <v>2</v>
      </c>
    </row>
    <row r="1473" spans="1:21" hidden="1">
      <c r="A1473" t="str">
        <f t="shared" si="95"/>
        <v>52.1-35</v>
      </c>
      <c r="B1473">
        <f t="shared" si="96"/>
        <v>35</v>
      </c>
      <c r="C1473">
        <v>52</v>
      </c>
      <c r="D1473" t="s">
        <v>2026</v>
      </c>
      <c r="E1473" t="s">
        <v>1162</v>
      </c>
      <c r="F1473" t="s">
        <v>1163</v>
      </c>
      <c r="H1473">
        <f t="shared" ref="H1473:H1536" si="97">SUM(I1473:T1473)</f>
        <v>39360</v>
      </c>
      <c r="I1473">
        <f>IFERROR(VLOOKUP(CONCATENATE($C1473,$D1473,I$1,$E1473),AuxFolhas!$A:$E,5,FALSE),"")</f>
        <v>3280</v>
      </c>
      <c r="J1473">
        <f>IFERROR(VLOOKUP(CONCATENATE($C1473,$D1473,J$1,$E1473),AuxFolhas!$A:$E,5,FALSE),"")</f>
        <v>3280</v>
      </c>
      <c r="K1473">
        <f>IFERROR(VLOOKUP(CONCATENATE($C1473,$D1473,K$1,$E1473),AuxFolhas!$A:$E,5,FALSE),"")</f>
        <v>3280</v>
      </c>
      <c r="L1473">
        <f>IFERROR(VLOOKUP(CONCATENATE($C1473,$D1473,L$1,$E1473),AuxFolhas!$A:$E,5,FALSE),"")</f>
        <v>3280</v>
      </c>
      <c r="M1473">
        <f>IFERROR(VLOOKUP(CONCATENATE($C1473,$D1473,M$1,$E1473),AuxFolhas!$A:$E,5,FALSE),"")</f>
        <v>3280</v>
      </c>
      <c r="N1473">
        <f>IFERROR(VLOOKUP(CONCATENATE($C1473,$D1473,N$1,$E1473),AuxFolhas!$A:$E,5,FALSE),"")</f>
        <v>3280</v>
      </c>
      <c r="O1473">
        <f>IFERROR(VLOOKUP(CONCATENATE($C1473,$D1473,O$1,$E1473),AuxFolhas!$A:$E,5,FALSE),"")</f>
        <v>3280</v>
      </c>
      <c r="P1473">
        <f>IFERROR(VLOOKUP(CONCATENATE($C1473,$D1473,P$1,$E1473),AuxFolhas!$A:$E,5,FALSE),"")</f>
        <v>3280</v>
      </c>
      <c r="Q1473">
        <f>IFERROR(VLOOKUP(CONCATENATE($C1473,$D1473,Q$1,$E1473),AuxFolhas!$A:$E,5,FALSE),"")</f>
        <v>3280</v>
      </c>
      <c r="R1473">
        <f>IFERROR(VLOOKUP(CONCATENATE($C1473,$D1473,R$1,$E1473),AuxFolhas!$A:$E,5,FALSE),"")</f>
        <v>3280</v>
      </c>
      <c r="S1473">
        <f>IFERROR(VLOOKUP(CONCATENATE($C1473,$D1473,S$1,$E1473),AuxFolhas!$A:$E,5,FALSE),"")</f>
        <v>3280</v>
      </c>
      <c r="T1473">
        <f>IFERROR(VLOOKUP(CONCATENATE($C1473,$D1473,T$1,$E1473),AuxFolhas!$A:$E,5,FALSE),"")</f>
        <v>3280</v>
      </c>
      <c r="U1473">
        <f t="shared" si="94"/>
        <v>1</v>
      </c>
    </row>
    <row r="1474" spans="1:21" hidden="1">
      <c r="A1474" t="str">
        <f t="shared" si="95"/>
        <v>52.1-36</v>
      </c>
      <c r="B1474">
        <f t="shared" si="96"/>
        <v>36</v>
      </c>
      <c r="C1474">
        <v>52</v>
      </c>
      <c r="D1474" t="s">
        <v>2045</v>
      </c>
      <c r="E1474" t="s">
        <v>1165</v>
      </c>
      <c r="F1474" t="s">
        <v>1163</v>
      </c>
      <c r="H1474">
        <f t="shared" si="97"/>
        <v>18330</v>
      </c>
      <c r="I1474">
        <f>IFERROR(VLOOKUP(CONCATENATE($C1474,$D1474,I$1,$E1474),AuxFolhas!$A:$E,5,FALSE),"")</f>
        <v>6110</v>
      </c>
      <c r="J1474">
        <f>IFERROR(VLOOKUP(CONCATENATE($C1474,$D1474,J$1,$E1474),AuxFolhas!$A:$E,5,FALSE),"")</f>
        <v>6110</v>
      </c>
      <c r="K1474">
        <f>IFERROR(VLOOKUP(CONCATENATE($C1474,$D1474,K$1,$E1474),AuxFolhas!$A:$E,5,FALSE),"")</f>
        <v>6110</v>
      </c>
      <c r="L1474" t="str">
        <f>IFERROR(VLOOKUP(CONCATENATE($C1474,$D1474,L$1,$E1474),AuxFolhas!$A:$E,5,FALSE),"")</f>
        <v/>
      </c>
      <c r="M1474" t="str">
        <f>IFERROR(VLOOKUP(CONCATENATE($C1474,$D1474,M$1,$E1474),AuxFolhas!$A:$E,5,FALSE),"")</f>
        <v/>
      </c>
      <c r="N1474" t="str">
        <f>IFERROR(VLOOKUP(CONCATENATE($C1474,$D1474,N$1,$E1474),AuxFolhas!$A:$E,5,FALSE),"")</f>
        <v/>
      </c>
      <c r="O1474" t="str">
        <f>IFERROR(VLOOKUP(CONCATENATE($C1474,$D1474,O$1,$E1474),AuxFolhas!$A:$E,5,FALSE),"")</f>
        <v/>
      </c>
      <c r="P1474" t="str">
        <f>IFERROR(VLOOKUP(CONCATENATE($C1474,$D1474,P$1,$E1474),AuxFolhas!$A:$E,5,FALSE),"")</f>
        <v/>
      </c>
      <c r="Q1474" t="str">
        <f>IFERROR(VLOOKUP(CONCATENATE($C1474,$D1474,Q$1,$E1474),AuxFolhas!$A:$E,5,FALSE),"")</f>
        <v/>
      </c>
      <c r="R1474" t="str">
        <f>IFERROR(VLOOKUP(CONCATENATE($C1474,$D1474,R$1,$E1474),AuxFolhas!$A:$E,5,FALSE),"")</f>
        <v/>
      </c>
      <c r="S1474" t="str">
        <f>IFERROR(VLOOKUP(CONCATENATE($C1474,$D1474,S$1,$E1474),AuxFolhas!$A:$E,5,FALSE),"")</f>
        <v/>
      </c>
      <c r="T1474" t="str">
        <f>IFERROR(VLOOKUP(CONCATENATE($C1474,$D1474,T$1,$E1474),AuxFolhas!$A:$E,5,FALSE),"")</f>
        <v/>
      </c>
      <c r="U1474">
        <f t="shared" ref="U1474:U1537" si="98">COUNTIF($D:$D,D1474)</f>
        <v>2</v>
      </c>
    </row>
    <row r="1475" spans="1:21" hidden="1">
      <c r="A1475" t="str">
        <f t="shared" si="95"/>
        <v>52.1-37</v>
      </c>
      <c r="B1475">
        <f t="shared" si="96"/>
        <v>37</v>
      </c>
      <c r="C1475">
        <v>52</v>
      </c>
      <c r="D1475" t="s">
        <v>2795</v>
      </c>
      <c r="E1475" t="s">
        <v>1165</v>
      </c>
      <c r="F1475" t="s">
        <v>1163</v>
      </c>
      <c r="H1475">
        <f t="shared" si="97"/>
        <v>36660</v>
      </c>
      <c r="I1475" t="str">
        <f>IFERROR(VLOOKUP(CONCATENATE($C1475,$D1475,I$1,$E1475),AuxFolhas!$A:$E,5,FALSE),"")</f>
        <v/>
      </c>
      <c r="J1475" t="str">
        <f>IFERROR(VLOOKUP(CONCATENATE($C1475,$D1475,J$1,$E1475),AuxFolhas!$A:$E,5,FALSE),"")</f>
        <v/>
      </c>
      <c r="K1475" t="str">
        <f>IFERROR(VLOOKUP(CONCATENATE($C1475,$D1475,K$1,$E1475),AuxFolhas!$A:$E,5,FALSE),"")</f>
        <v/>
      </c>
      <c r="L1475" t="str">
        <f>IFERROR(VLOOKUP(CONCATENATE($C1475,$D1475,L$1,$E1475),AuxFolhas!$A:$E,5,FALSE),"")</f>
        <v/>
      </c>
      <c r="M1475" t="str">
        <f>IFERROR(VLOOKUP(CONCATENATE($C1475,$D1475,M$1,$E1475),AuxFolhas!$A:$E,5,FALSE),"")</f>
        <v/>
      </c>
      <c r="N1475" t="str">
        <f>IFERROR(VLOOKUP(CONCATENATE($C1475,$D1475,N$1,$E1475),AuxFolhas!$A:$E,5,FALSE),"")</f>
        <v/>
      </c>
      <c r="O1475">
        <f>IFERROR(VLOOKUP(CONCATENATE($C1475,$D1475,O$1,$E1475),AuxFolhas!$A:$E,5,FALSE),"")</f>
        <v>6110</v>
      </c>
      <c r="P1475">
        <f>IFERROR(VLOOKUP(CONCATENATE($C1475,$D1475,P$1,$E1475),AuxFolhas!$A:$E,5,FALSE),"")</f>
        <v>6110</v>
      </c>
      <c r="Q1475">
        <f>IFERROR(VLOOKUP(CONCATENATE($C1475,$D1475,Q$1,$E1475),AuxFolhas!$A:$E,5,FALSE),"")</f>
        <v>6110</v>
      </c>
      <c r="R1475">
        <f>IFERROR(VLOOKUP(CONCATENATE($C1475,$D1475,R$1,$E1475),AuxFolhas!$A:$E,5,FALSE),"")</f>
        <v>6110</v>
      </c>
      <c r="S1475">
        <f>IFERROR(VLOOKUP(CONCATENATE($C1475,$D1475,S$1,$E1475),AuxFolhas!$A:$E,5,FALSE),"")</f>
        <v>6110</v>
      </c>
      <c r="T1475">
        <f>IFERROR(VLOOKUP(CONCATENATE($C1475,$D1475,T$1,$E1475),AuxFolhas!$A:$E,5,FALSE),"")</f>
        <v>6110</v>
      </c>
      <c r="U1475">
        <f t="shared" si="98"/>
        <v>1</v>
      </c>
    </row>
    <row r="1476" spans="1:21" hidden="1">
      <c r="A1476" t="str">
        <f t="shared" si="95"/>
        <v>52.1-38</v>
      </c>
      <c r="B1476">
        <f t="shared" si="96"/>
        <v>38</v>
      </c>
      <c r="C1476">
        <v>52</v>
      </c>
      <c r="D1476" t="s">
        <v>2023</v>
      </c>
      <c r="E1476" t="s">
        <v>1117</v>
      </c>
      <c r="F1476" t="s">
        <v>1159</v>
      </c>
      <c r="H1476">
        <f t="shared" si="97"/>
        <v>9840</v>
      </c>
      <c r="I1476">
        <f>IFERROR(VLOOKUP(CONCATENATE($C1476,$D1476,I$1,$E1476),AuxFolhas!$A:$E,5,FALSE),"")</f>
        <v>820</v>
      </c>
      <c r="J1476">
        <f>IFERROR(VLOOKUP(CONCATENATE($C1476,$D1476,J$1,$E1476),AuxFolhas!$A:$E,5,FALSE),"")</f>
        <v>820</v>
      </c>
      <c r="K1476">
        <f>IFERROR(VLOOKUP(CONCATENATE($C1476,$D1476,K$1,$E1476),AuxFolhas!$A:$E,5,FALSE),"")</f>
        <v>820</v>
      </c>
      <c r="L1476">
        <f>IFERROR(VLOOKUP(CONCATENATE($C1476,$D1476,L$1,$E1476),AuxFolhas!$A:$E,5,FALSE),"")</f>
        <v>820</v>
      </c>
      <c r="M1476">
        <f>IFERROR(VLOOKUP(CONCATENATE($C1476,$D1476,M$1,$E1476),AuxFolhas!$A:$E,5,FALSE),"")</f>
        <v>820</v>
      </c>
      <c r="N1476">
        <f>IFERROR(VLOOKUP(CONCATENATE($C1476,$D1476,N$1,$E1476),AuxFolhas!$A:$E,5,FALSE),"")</f>
        <v>820</v>
      </c>
      <c r="O1476">
        <f>IFERROR(VLOOKUP(CONCATENATE($C1476,$D1476,O$1,$E1476),AuxFolhas!$A:$E,5,FALSE),"")</f>
        <v>820</v>
      </c>
      <c r="P1476">
        <f>IFERROR(VLOOKUP(CONCATENATE($C1476,$D1476,P$1,$E1476),AuxFolhas!$A:$E,5,FALSE),"")</f>
        <v>820</v>
      </c>
      <c r="Q1476">
        <f>IFERROR(VLOOKUP(CONCATENATE($C1476,$D1476,Q$1,$E1476),AuxFolhas!$A:$E,5,FALSE),"")</f>
        <v>820</v>
      </c>
      <c r="R1476">
        <f>IFERROR(VLOOKUP(CONCATENATE($C1476,$D1476,R$1,$E1476),AuxFolhas!$A:$E,5,FALSE),"")</f>
        <v>820</v>
      </c>
      <c r="S1476">
        <f>IFERROR(VLOOKUP(CONCATENATE($C1476,$D1476,S$1,$E1476),AuxFolhas!$A:$E,5,FALSE),"")</f>
        <v>820</v>
      </c>
      <c r="T1476">
        <f>IFERROR(VLOOKUP(CONCATENATE($C1476,$D1476,T$1,$E1476),AuxFolhas!$A:$E,5,FALSE),"")</f>
        <v>820</v>
      </c>
      <c r="U1476">
        <f t="shared" si="98"/>
        <v>1</v>
      </c>
    </row>
    <row r="1477" spans="1:21" hidden="1">
      <c r="A1477" t="str">
        <f t="shared" si="95"/>
        <v>52.1-39</v>
      </c>
      <c r="B1477">
        <f t="shared" si="96"/>
        <v>39</v>
      </c>
      <c r="C1477">
        <v>52</v>
      </c>
      <c r="D1477" t="s">
        <v>2046</v>
      </c>
      <c r="E1477" t="s">
        <v>1115</v>
      </c>
      <c r="F1477" t="s">
        <v>1159</v>
      </c>
      <c r="H1477">
        <f t="shared" si="97"/>
        <v>85250</v>
      </c>
      <c r="I1477">
        <f>IFERROR(VLOOKUP(CONCATENATE($C1477,$D1477,I$1,$E1477),AuxFolhas!$A:$E,5,FALSE),"")</f>
        <v>7750</v>
      </c>
      <c r="J1477">
        <f>IFERROR(VLOOKUP(CONCATENATE($C1477,$D1477,J$1,$E1477),AuxFolhas!$A:$E,5,FALSE),"")</f>
        <v>7750</v>
      </c>
      <c r="K1477">
        <f>IFERROR(VLOOKUP(CONCATENATE($C1477,$D1477,K$1,$E1477),AuxFolhas!$A:$E,5,FALSE),"")</f>
        <v>7750</v>
      </c>
      <c r="L1477">
        <f>IFERROR(VLOOKUP(CONCATENATE($C1477,$D1477,L$1,$E1477),AuxFolhas!$A:$E,5,FALSE),"")</f>
        <v>7750</v>
      </c>
      <c r="M1477">
        <f>IFERROR(VLOOKUP(CONCATENATE($C1477,$D1477,M$1,$E1477),AuxFolhas!$A:$E,5,FALSE),"")</f>
        <v>7750</v>
      </c>
      <c r="N1477">
        <f>IFERROR(VLOOKUP(CONCATENATE($C1477,$D1477,N$1,$E1477),AuxFolhas!$A:$E,5,FALSE),"")</f>
        <v>7750</v>
      </c>
      <c r="O1477">
        <f>IFERROR(VLOOKUP(CONCATENATE($C1477,$D1477,O$1,$E1477),AuxFolhas!$A:$E,5,FALSE),"")</f>
        <v>7750</v>
      </c>
      <c r="P1477">
        <f>IFERROR(VLOOKUP(CONCATENATE($C1477,$D1477,P$1,$E1477),AuxFolhas!$A:$E,5,FALSE),"")</f>
        <v>7750</v>
      </c>
      <c r="Q1477">
        <f>IFERROR(VLOOKUP(CONCATENATE($C1477,$D1477,Q$1,$E1477),AuxFolhas!$A:$E,5,FALSE),"")</f>
        <v>7750</v>
      </c>
      <c r="R1477">
        <f>IFERROR(VLOOKUP(CONCATENATE($C1477,$D1477,R$1,$E1477),AuxFolhas!$A:$E,5,FALSE),"")</f>
        <v>7750</v>
      </c>
      <c r="S1477">
        <f>IFERROR(VLOOKUP(CONCATENATE($C1477,$D1477,S$1,$E1477),AuxFolhas!$A:$E,5,FALSE),"")</f>
        <v>7750</v>
      </c>
      <c r="T1477" t="str">
        <f>IFERROR(VLOOKUP(CONCATENATE($C1477,$D1477,T$1,$E1477),AuxFolhas!$A:$E,5,FALSE),"")</f>
        <v/>
      </c>
      <c r="U1477">
        <f t="shared" si="98"/>
        <v>1</v>
      </c>
    </row>
    <row r="1478" spans="1:21">
      <c r="A1478" t="str">
        <f t="shared" si="95"/>
        <v>52.1-40</v>
      </c>
      <c r="B1478">
        <f t="shared" si="96"/>
        <v>40</v>
      </c>
      <c r="C1478">
        <v>52</v>
      </c>
      <c r="D1478" t="s">
        <v>2024</v>
      </c>
      <c r="E1478" t="s">
        <v>1113</v>
      </c>
      <c r="F1478" t="s">
        <v>1159</v>
      </c>
      <c r="H1478">
        <f t="shared" si="97"/>
        <v>33600</v>
      </c>
      <c r="I1478">
        <f>IFERROR(VLOOKUP(CONCATENATE($C1478,$D1478,I$1,$E1478),AuxFolhas!$A:$E,5,FALSE),"")</f>
        <v>2800</v>
      </c>
      <c r="J1478">
        <f>IFERROR(VLOOKUP(CONCATENATE($C1478,$D1478,J$1,$E1478),AuxFolhas!$A:$E,5,FALSE),"")</f>
        <v>2800</v>
      </c>
      <c r="K1478">
        <f>IFERROR(VLOOKUP(CONCATENATE($C1478,$D1478,K$1,$E1478),AuxFolhas!$A:$E,5,FALSE),"")</f>
        <v>2800</v>
      </c>
      <c r="L1478">
        <f>IFERROR(VLOOKUP(CONCATENATE($C1478,$D1478,L$1,$E1478),AuxFolhas!$A:$E,5,FALSE),"")</f>
        <v>2800</v>
      </c>
      <c r="M1478">
        <f>IFERROR(VLOOKUP(CONCATENATE($C1478,$D1478,M$1,$E1478),AuxFolhas!$A:$E,5,FALSE),"")</f>
        <v>2800</v>
      </c>
      <c r="N1478">
        <f>IFERROR(VLOOKUP(CONCATENATE($C1478,$D1478,N$1,$E1478),AuxFolhas!$A:$E,5,FALSE),"")</f>
        <v>2800</v>
      </c>
      <c r="O1478">
        <f>IFERROR(VLOOKUP(CONCATENATE($C1478,$D1478,O$1,$E1478),AuxFolhas!$A:$E,5,FALSE),"")</f>
        <v>2800</v>
      </c>
      <c r="P1478">
        <f>IFERROR(VLOOKUP(CONCATENATE($C1478,$D1478,P$1,$E1478),AuxFolhas!$A:$E,5,FALSE),"")</f>
        <v>2800</v>
      </c>
      <c r="Q1478">
        <f>IFERROR(VLOOKUP(CONCATENATE($C1478,$D1478,Q$1,$E1478),AuxFolhas!$A:$E,5,FALSE),"")</f>
        <v>2800</v>
      </c>
      <c r="R1478">
        <f>IFERROR(VLOOKUP(CONCATENATE($C1478,$D1478,R$1,$E1478),AuxFolhas!$A:$E,5,FALSE),"")</f>
        <v>2800</v>
      </c>
      <c r="S1478">
        <f>IFERROR(VLOOKUP(CONCATENATE($C1478,$D1478,S$1,$E1478),AuxFolhas!$A:$E,5,FALSE),"")</f>
        <v>2800</v>
      </c>
      <c r="T1478">
        <f>IFERROR(VLOOKUP(CONCATENATE($C1478,$D1478,T$1,$E1478),AuxFolhas!$A:$E,5,FALSE),"")</f>
        <v>2800</v>
      </c>
      <c r="U1478">
        <f t="shared" si="98"/>
        <v>1</v>
      </c>
    </row>
    <row r="1479" spans="1:21" hidden="1">
      <c r="A1479" t="str">
        <f t="shared" si="95"/>
        <v>53.1-1</v>
      </c>
      <c r="B1479">
        <f t="shared" si="96"/>
        <v>1</v>
      </c>
      <c r="C1479">
        <v>53</v>
      </c>
      <c r="D1479" t="s">
        <v>2051</v>
      </c>
      <c r="E1479" t="s">
        <v>1112</v>
      </c>
      <c r="F1479" t="s">
        <v>1163</v>
      </c>
      <c r="H1479">
        <f t="shared" si="97"/>
        <v>7200</v>
      </c>
      <c r="I1479">
        <f>IFERROR(VLOOKUP(CONCATENATE($C1479,$D1479,I$1,$E1479),AuxFolhas!$A:$E,5,FALSE),"")</f>
        <v>600</v>
      </c>
      <c r="J1479">
        <f>IFERROR(VLOOKUP(CONCATENATE($C1479,$D1479,J$1,$E1479),AuxFolhas!$A:$E,5,FALSE),"")</f>
        <v>600</v>
      </c>
      <c r="K1479">
        <f>IFERROR(VLOOKUP(CONCATENATE($C1479,$D1479,K$1,$E1479),AuxFolhas!$A:$E,5,FALSE),"")</f>
        <v>600</v>
      </c>
      <c r="L1479">
        <f>IFERROR(VLOOKUP(CONCATENATE($C1479,$D1479,L$1,$E1479),AuxFolhas!$A:$E,5,FALSE),"")</f>
        <v>600</v>
      </c>
      <c r="M1479">
        <f>IFERROR(VLOOKUP(CONCATENATE($C1479,$D1479,M$1,$E1479),AuxFolhas!$A:$E,5,FALSE),"")</f>
        <v>600</v>
      </c>
      <c r="N1479">
        <f>IFERROR(VLOOKUP(CONCATENATE($C1479,$D1479,N$1,$E1479),AuxFolhas!$A:$E,5,FALSE),"")</f>
        <v>600</v>
      </c>
      <c r="O1479">
        <f>IFERROR(VLOOKUP(CONCATENATE($C1479,$D1479,O$1,$E1479),AuxFolhas!$A:$E,5,FALSE),"")</f>
        <v>600</v>
      </c>
      <c r="P1479">
        <f>IFERROR(VLOOKUP(CONCATENATE($C1479,$D1479,P$1,$E1479),AuxFolhas!$A:$E,5,FALSE),"")</f>
        <v>600</v>
      </c>
      <c r="Q1479">
        <f>IFERROR(VLOOKUP(CONCATENATE($C1479,$D1479,Q$1,$E1479),AuxFolhas!$A:$E,5,FALSE),"")</f>
        <v>600</v>
      </c>
      <c r="R1479">
        <f>IFERROR(VLOOKUP(CONCATENATE($C1479,$D1479,R$1,$E1479),AuxFolhas!$A:$E,5,FALSE),"")</f>
        <v>600</v>
      </c>
      <c r="S1479">
        <f>IFERROR(VLOOKUP(CONCATENATE($C1479,$D1479,S$1,$E1479),AuxFolhas!$A:$E,5,FALSE),"")</f>
        <v>600</v>
      </c>
      <c r="T1479">
        <f>IFERROR(VLOOKUP(CONCATENATE($C1479,$D1479,T$1,$E1479),AuxFolhas!$A:$E,5,FALSE),"")</f>
        <v>600</v>
      </c>
      <c r="U1479">
        <f t="shared" si="98"/>
        <v>1</v>
      </c>
    </row>
    <row r="1480" spans="1:21" hidden="1">
      <c r="A1480" t="str">
        <f t="shared" si="95"/>
        <v>53.1-2</v>
      </c>
      <c r="B1480">
        <f t="shared" si="96"/>
        <v>2</v>
      </c>
      <c r="C1480">
        <v>53</v>
      </c>
      <c r="D1480" t="s">
        <v>2052</v>
      </c>
      <c r="E1480" t="s">
        <v>1112</v>
      </c>
      <c r="F1480" t="s">
        <v>1163</v>
      </c>
      <c r="H1480">
        <f t="shared" si="97"/>
        <v>1200</v>
      </c>
      <c r="I1480" t="str">
        <f>IFERROR(VLOOKUP(CONCATENATE($C1480,$D1480,I$1,$E1480),AuxFolhas!$A:$E,5,FALSE),"")</f>
        <v/>
      </c>
      <c r="J1480">
        <f>IFERROR(VLOOKUP(CONCATENATE($C1480,$D1480,J$1,$E1480),AuxFolhas!$A:$E,5,FALSE),"")</f>
        <v>600</v>
      </c>
      <c r="K1480">
        <f>IFERROR(VLOOKUP(CONCATENATE($C1480,$D1480,K$1,$E1480),AuxFolhas!$A:$E,5,FALSE),"")</f>
        <v>600</v>
      </c>
      <c r="L1480" t="str">
        <f>IFERROR(VLOOKUP(CONCATENATE($C1480,$D1480,L$1,$E1480),AuxFolhas!$A:$E,5,FALSE),"")</f>
        <v/>
      </c>
      <c r="M1480" t="str">
        <f>IFERROR(VLOOKUP(CONCATENATE($C1480,$D1480,M$1,$E1480),AuxFolhas!$A:$E,5,FALSE),"")</f>
        <v/>
      </c>
      <c r="N1480" t="str">
        <f>IFERROR(VLOOKUP(CONCATENATE($C1480,$D1480,N$1,$E1480),AuxFolhas!$A:$E,5,FALSE),"")</f>
        <v/>
      </c>
      <c r="O1480" t="str">
        <f>IFERROR(VLOOKUP(CONCATENATE($C1480,$D1480,O$1,$E1480),AuxFolhas!$A:$E,5,FALSE),"")</f>
        <v/>
      </c>
      <c r="P1480" t="str">
        <f>IFERROR(VLOOKUP(CONCATENATE($C1480,$D1480,P$1,$E1480),AuxFolhas!$A:$E,5,FALSE),"")</f>
        <v/>
      </c>
      <c r="Q1480" t="str">
        <f>IFERROR(VLOOKUP(CONCATENATE($C1480,$D1480,Q$1,$E1480),AuxFolhas!$A:$E,5,FALSE),"")</f>
        <v/>
      </c>
      <c r="R1480" t="str">
        <f>IFERROR(VLOOKUP(CONCATENATE($C1480,$D1480,R$1,$E1480),AuxFolhas!$A:$E,5,FALSE),"")</f>
        <v/>
      </c>
      <c r="S1480" t="str">
        <f>IFERROR(VLOOKUP(CONCATENATE($C1480,$D1480,S$1,$E1480),AuxFolhas!$A:$E,5,FALSE),"")</f>
        <v/>
      </c>
      <c r="T1480" t="str">
        <f>IFERROR(VLOOKUP(CONCATENATE($C1480,$D1480,T$1,$E1480),AuxFolhas!$A:$E,5,FALSE),"")</f>
        <v/>
      </c>
      <c r="U1480">
        <f t="shared" si="98"/>
        <v>1</v>
      </c>
    </row>
    <row r="1481" spans="1:21" hidden="1">
      <c r="A1481" t="str">
        <f t="shared" si="95"/>
        <v>53.1-3</v>
      </c>
      <c r="B1481">
        <f t="shared" si="96"/>
        <v>3</v>
      </c>
      <c r="C1481">
        <v>53</v>
      </c>
      <c r="D1481" t="s">
        <v>2053</v>
      </c>
      <c r="E1481" t="s">
        <v>1112</v>
      </c>
      <c r="F1481" t="s">
        <v>1163</v>
      </c>
      <c r="H1481">
        <f t="shared" si="97"/>
        <v>6600</v>
      </c>
      <c r="I1481">
        <f>IFERROR(VLOOKUP(CONCATENATE($C1481,$D1481,I$1,$E1481),AuxFolhas!$A:$E,5,FALSE),"")</f>
        <v>600</v>
      </c>
      <c r="J1481">
        <f>IFERROR(VLOOKUP(CONCATENATE($C1481,$D1481,J$1,$E1481),AuxFolhas!$A:$E,5,FALSE),"")</f>
        <v>600</v>
      </c>
      <c r="K1481">
        <f>IFERROR(VLOOKUP(CONCATENATE($C1481,$D1481,K$1,$E1481),AuxFolhas!$A:$E,5,FALSE),"")</f>
        <v>600</v>
      </c>
      <c r="L1481">
        <f>IFERROR(VLOOKUP(CONCATENATE($C1481,$D1481,L$1,$E1481),AuxFolhas!$A:$E,5,FALSE),"")</f>
        <v>600</v>
      </c>
      <c r="M1481">
        <f>IFERROR(VLOOKUP(CONCATENATE($C1481,$D1481,M$1,$E1481),AuxFolhas!$A:$E,5,FALSE),"")</f>
        <v>600</v>
      </c>
      <c r="N1481">
        <f>IFERROR(VLOOKUP(CONCATENATE($C1481,$D1481,N$1,$E1481),AuxFolhas!$A:$E,5,FALSE),"")</f>
        <v>600</v>
      </c>
      <c r="O1481">
        <f>IFERROR(VLOOKUP(CONCATENATE($C1481,$D1481,O$1,$E1481),AuxFolhas!$A:$E,5,FALSE),"")</f>
        <v>600</v>
      </c>
      <c r="P1481" t="str">
        <f>IFERROR(VLOOKUP(CONCATENATE($C1481,$D1481,P$1,$E1481),AuxFolhas!$A:$E,5,FALSE),"")</f>
        <v/>
      </c>
      <c r="Q1481">
        <f>IFERROR(VLOOKUP(CONCATENATE($C1481,$D1481,Q$1,$E1481),AuxFolhas!$A:$E,5,FALSE),"")</f>
        <v>600</v>
      </c>
      <c r="R1481">
        <f>IFERROR(VLOOKUP(CONCATENATE($C1481,$D1481,R$1,$E1481),AuxFolhas!$A:$E,5,FALSE),"")</f>
        <v>600</v>
      </c>
      <c r="S1481">
        <f>IFERROR(VLOOKUP(CONCATENATE($C1481,$D1481,S$1,$E1481),AuxFolhas!$A:$E,5,FALSE),"")</f>
        <v>600</v>
      </c>
      <c r="T1481">
        <f>IFERROR(VLOOKUP(CONCATENATE($C1481,$D1481,T$1,$E1481),AuxFolhas!$A:$E,5,FALSE),"")</f>
        <v>600</v>
      </c>
      <c r="U1481">
        <f t="shared" si="98"/>
        <v>1</v>
      </c>
    </row>
    <row r="1482" spans="1:21" hidden="1">
      <c r="A1482" t="str">
        <f t="shared" si="95"/>
        <v>53.1-4</v>
      </c>
      <c r="B1482">
        <f t="shared" si="96"/>
        <v>4</v>
      </c>
      <c r="C1482">
        <v>53</v>
      </c>
      <c r="D1482" t="s">
        <v>3777</v>
      </c>
      <c r="E1482" t="s">
        <v>1112</v>
      </c>
      <c r="F1482" t="s">
        <v>1163</v>
      </c>
      <c r="H1482">
        <f t="shared" si="97"/>
        <v>600</v>
      </c>
      <c r="I1482" t="str">
        <f>IFERROR(VLOOKUP(CONCATENATE($C1482,$D1482,I$1,$E1482),AuxFolhas!$A:$E,5,FALSE),"")</f>
        <v/>
      </c>
      <c r="J1482" t="str">
        <f>IFERROR(VLOOKUP(CONCATENATE($C1482,$D1482,J$1,$E1482),AuxFolhas!$A:$E,5,FALSE),"")</f>
        <v/>
      </c>
      <c r="K1482" t="str">
        <f>IFERROR(VLOOKUP(CONCATENATE($C1482,$D1482,K$1,$E1482),AuxFolhas!$A:$E,5,FALSE),"")</f>
        <v/>
      </c>
      <c r="L1482" t="str">
        <f>IFERROR(VLOOKUP(CONCATENATE($C1482,$D1482,L$1,$E1482),AuxFolhas!$A:$E,5,FALSE),"")</f>
        <v/>
      </c>
      <c r="M1482" t="str">
        <f>IFERROR(VLOOKUP(CONCATENATE($C1482,$D1482,M$1,$E1482),AuxFolhas!$A:$E,5,FALSE),"")</f>
        <v/>
      </c>
      <c r="N1482" t="str">
        <f>IFERROR(VLOOKUP(CONCATENATE($C1482,$D1482,N$1,$E1482),AuxFolhas!$A:$E,5,FALSE),"")</f>
        <v/>
      </c>
      <c r="O1482" t="str">
        <f>IFERROR(VLOOKUP(CONCATENATE($C1482,$D1482,O$1,$E1482),AuxFolhas!$A:$E,5,FALSE),"")</f>
        <v/>
      </c>
      <c r="P1482" t="str">
        <f>IFERROR(VLOOKUP(CONCATENATE($C1482,$D1482,P$1,$E1482),AuxFolhas!$A:$E,5,FALSE),"")</f>
        <v/>
      </c>
      <c r="Q1482" t="str">
        <f>IFERROR(VLOOKUP(CONCATENATE($C1482,$D1482,Q$1,$E1482),AuxFolhas!$A:$E,5,FALSE),"")</f>
        <v/>
      </c>
      <c r="R1482" t="str">
        <f>IFERROR(VLOOKUP(CONCATENATE($C1482,$D1482,R$1,$E1482),AuxFolhas!$A:$E,5,FALSE),"")</f>
        <v/>
      </c>
      <c r="S1482" t="str">
        <f>IFERROR(VLOOKUP(CONCATENATE($C1482,$D1482,S$1,$E1482),AuxFolhas!$A:$E,5,FALSE),"")</f>
        <v/>
      </c>
      <c r="T1482">
        <f>IFERROR(VLOOKUP(CONCATENATE($C1482,$D1482,T$1,$E1482),AuxFolhas!$A:$E,5,FALSE),"")</f>
        <v>600</v>
      </c>
      <c r="U1482">
        <f t="shared" si="98"/>
        <v>1</v>
      </c>
    </row>
    <row r="1483" spans="1:21" hidden="1">
      <c r="A1483" t="str">
        <f t="shared" si="95"/>
        <v>53.1-5</v>
      </c>
      <c r="B1483">
        <f t="shared" si="96"/>
        <v>5</v>
      </c>
      <c r="C1483">
        <v>53</v>
      </c>
      <c r="D1483" t="s">
        <v>3778</v>
      </c>
      <c r="E1483" t="s">
        <v>1112</v>
      </c>
      <c r="F1483" t="s">
        <v>1163</v>
      </c>
      <c r="H1483">
        <f t="shared" si="97"/>
        <v>600</v>
      </c>
      <c r="I1483" t="str">
        <f>IFERROR(VLOOKUP(CONCATENATE($C1483,$D1483,I$1,$E1483),AuxFolhas!$A:$E,5,FALSE),"")</f>
        <v/>
      </c>
      <c r="J1483" t="str">
        <f>IFERROR(VLOOKUP(CONCATENATE($C1483,$D1483,J$1,$E1483),AuxFolhas!$A:$E,5,FALSE),"")</f>
        <v/>
      </c>
      <c r="K1483" t="str">
        <f>IFERROR(VLOOKUP(CONCATENATE($C1483,$D1483,K$1,$E1483),AuxFolhas!$A:$E,5,FALSE),"")</f>
        <v/>
      </c>
      <c r="L1483" t="str">
        <f>IFERROR(VLOOKUP(CONCATENATE($C1483,$D1483,L$1,$E1483),AuxFolhas!$A:$E,5,FALSE),"")</f>
        <v/>
      </c>
      <c r="M1483" t="str">
        <f>IFERROR(VLOOKUP(CONCATENATE($C1483,$D1483,M$1,$E1483),AuxFolhas!$A:$E,5,FALSE),"")</f>
        <v/>
      </c>
      <c r="N1483" t="str">
        <f>IFERROR(VLOOKUP(CONCATENATE($C1483,$D1483,N$1,$E1483),AuxFolhas!$A:$E,5,FALSE),"")</f>
        <v/>
      </c>
      <c r="O1483" t="str">
        <f>IFERROR(VLOOKUP(CONCATENATE($C1483,$D1483,O$1,$E1483),AuxFolhas!$A:$E,5,FALSE),"")</f>
        <v/>
      </c>
      <c r="P1483" t="str">
        <f>IFERROR(VLOOKUP(CONCATENATE($C1483,$D1483,P$1,$E1483),AuxFolhas!$A:$E,5,FALSE),"")</f>
        <v/>
      </c>
      <c r="Q1483" t="str">
        <f>IFERROR(VLOOKUP(CONCATENATE($C1483,$D1483,Q$1,$E1483),AuxFolhas!$A:$E,5,FALSE),"")</f>
        <v/>
      </c>
      <c r="R1483" t="str">
        <f>IFERROR(VLOOKUP(CONCATENATE($C1483,$D1483,R$1,$E1483),AuxFolhas!$A:$E,5,FALSE),"")</f>
        <v/>
      </c>
      <c r="S1483" t="str">
        <f>IFERROR(VLOOKUP(CONCATENATE($C1483,$D1483,S$1,$E1483),AuxFolhas!$A:$E,5,FALSE),"")</f>
        <v/>
      </c>
      <c r="T1483">
        <f>IFERROR(VLOOKUP(CONCATENATE($C1483,$D1483,T$1,$E1483),AuxFolhas!$A:$E,5,FALSE),"")</f>
        <v>600</v>
      </c>
      <c r="U1483">
        <f t="shared" si="98"/>
        <v>1</v>
      </c>
    </row>
    <row r="1484" spans="1:21" hidden="1">
      <c r="A1484" t="str">
        <f t="shared" si="95"/>
        <v>53.1-6</v>
      </c>
      <c r="B1484">
        <f t="shared" si="96"/>
        <v>6</v>
      </c>
      <c r="C1484">
        <v>53</v>
      </c>
      <c r="D1484" t="s">
        <v>2054</v>
      </c>
      <c r="E1484" t="s">
        <v>1112</v>
      </c>
      <c r="F1484" t="s">
        <v>1163</v>
      </c>
      <c r="H1484">
        <f t="shared" si="97"/>
        <v>4800</v>
      </c>
      <c r="I1484">
        <f>IFERROR(VLOOKUP(CONCATENATE($C1484,$D1484,I$1,$E1484),AuxFolhas!$A:$E,5,FALSE),"")</f>
        <v>600</v>
      </c>
      <c r="J1484">
        <f>IFERROR(VLOOKUP(CONCATENATE($C1484,$D1484,J$1,$E1484),AuxFolhas!$A:$E,5,FALSE),"")</f>
        <v>600</v>
      </c>
      <c r="K1484">
        <f>IFERROR(VLOOKUP(CONCATENATE($C1484,$D1484,K$1,$E1484),AuxFolhas!$A:$E,5,FALSE),"")</f>
        <v>600</v>
      </c>
      <c r="L1484">
        <f>IFERROR(VLOOKUP(CONCATENATE($C1484,$D1484,L$1,$E1484),AuxFolhas!$A:$E,5,FALSE),"")</f>
        <v>600</v>
      </c>
      <c r="M1484">
        <f>IFERROR(VLOOKUP(CONCATENATE($C1484,$D1484,M$1,$E1484),AuxFolhas!$A:$E,5,FALSE),"")</f>
        <v>600</v>
      </c>
      <c r="N1484">
        <f>IFERROR(VLOOKUP(CONCATENATE($C1484,$D1484,N$1,$E1484),AuxFolhas!$A:$E,5,FALSE),"")</f>
        <v>600</v>
      </c>
      <c r="O1484">
        <f>IFERROR(VLOOKUP(CONCATENATE($C1484,$D1484,O$1,$E1484),AuxFolhas!$A:$E,5,FALSE),"")</f>
        <v>600</v>
      </c>
      <c r="P1484">
        <f>IFERROR(VLOOKUP(CONCATENATE($C1484,$D1484,P$1,$E1484),AuxFolhas!$A:$E,5,FALSE),"")</f>
        <v>600</v>
      </c>
      <c r="Q1484" t="str">
        <f>IFERROR(VLOOKUP(CONCATENATE($C1484,$D1484,Q$1,$E1484),AuxFolhas!$A:$E,5,FALSE),"")</f>
        <v/>
      </c>
      <c r="R1484" t="str">
        <f>IFERROR(VLOOKUP(CONCATENATE($C1484,$D1484,R$1,$E1484),AuxFolhas!$A:$E,5,FALSE),"")</f>
        <v/>
      </c>
      <c r="S1484" t="str">
        <f>IFERROR(VLOOKUP(CONCATENATE($C1484,$D1484,S$1,$E1484),AuxFolhas!$A:$E,5,FALSE),"")</f>
        <v/>
      </c>
      <c r="T1484" t="str">
        <f>IFERROR(VLOOKUP(CONCATENATE($C1484,$D1484,T$1,$E1484),AuxFolhas!$A:$E,5,FALSE),"")</f>
        <v/>
      </c>
      <c r="U1484">
        <f t="shared" si="98"/>
        <v>1</v>
      </c>
    </row>
    <row r="1485" spans="1:21" hidden="1">
      <c r="A1485" t="str">
        <f t="shared" si="95"/>
        <v>53.1-7</v>
      </c>
      <c r="B1485">
        <f t="shared" si="96"/>
        <v>7</v>
      </c>
      <c r="C1485">
        <v>53</v>
      </c>
      <c r="D1485" t="s">
        <v>2830</v>
      </c>
      <c r="E1485" t="s">
        <v>1112</v>
      </c>
      <c r="F1485" t="s">
        <v>1163</v>
      </c>
      <c r="H1485">
        <f t="shared" si="97"/>
        <v>2400</v>
      </c>
      <c r="I1485" t="str">
        <f>IFERROR(VLOOKUP(CONCATENATE($C1485,$D1485,I$1,$E1485),AuxFolhas!$A:$E,5,FALSE),"")</f>
        <v/>
      </c>
      <c r="J1485" t="str">
        <f>IFERROR(VLOOKUP(CONCATENATE($C1485,$D1485,J$1,$E1485),AuxFolhas!$A:$E,5,FALSE),"")</f>
        <v/>
      </c>
      <c r="K1485" t="str">
        <f>IFERROR(VLOOKUP(CONCATENATE($C1485,$D1485,K$1,$E1485),AuxFolhas!$A:$E,5,FALSE),"")</f>
        <v/>
      </c>
      <c r="L1485" t="str">
        <f>IFERROR(VLOOKUP(CONCATENATE($C1485,$D1485,L$1,$E1485),AuxFolhas!$A:$E,5,FALSE),"")</f>
        <v/>
      </c>
      <c r="M1485" t="str">
        <f>IFERROR(VLOOKUP(CONCATENATE($C1485,$D1485,M$1,$E1485),AuxFolhas!$A:$E,5,FALSE),"")</f>
        <v/>
      </c>
      <c r="N1485" t="str">
        <f>IFERROR(VLOOKUP(CONCATENATE($C1485,$D1485,N$1,$E1485),AuxFolhas!$A:$E,5,FALSE),"")</f>
        <v/>
      </c>
      <c r="O1485" t="str">
        <f>IFERROR(VLOOKUP(CONCATENATE($C1485,$D1485,O$1,$E1485),AuxFolhas!$A:$E,5,FALSE),"")</f>
        <v/>
      </c>
      <c r="P1485" t="str">
        <f>IFERROR(VLOOKUP(CONCATENATE($C1485,$D1485,P$1,$E1485),AuxFolhas!$A:$E,5,FALSE),"")</f>
        <v/>
      </c>
      <c r="Q1485">
        <f>IFERROR(VLOOKUP(CONCATENATE($C1485,$D1485,Q$1,$E1485),AuxFolhas!$A:$E,5,FALSE),"")</f>
        <v>600</v>
      </c>
      <c r="R1485">
        <f>IFERROR(VLOOKUP(CONCATENATE($C1485,$D1485,R$1,$E1485),AuxFolhas!$A:$E,5,FALSE),"")</f>
        <v>600</v>
      </c>
      <c r="S1485">
        <f>IFERROR(VLOOKUP(CONCATENATE($C1485,$D1485,S$1,$E1485),AuxFolhas!$A:$E,5,FALSE),"")</f>
        <v>600</v>
      </c>
      <c r="T1485">
        <f>IFERROR(VLOOKUP(CONCATENATE($C1485,$D1485,T$1,$E1485),AuxFolhas!$A:$E,5,FALSE),"")</f>
        <v>600</v>
      </c>
      <c r="U1485">
        <f t="shared" si="98"/>
        <v>1</v>
      </c>
    </row>
    <row r="1486" spans="1:21" hidden="1">
      <c r="A1486" t="str">
        <f t="shared" si="95"/>
        <v>53.1-8</v>
      </c>
      <c r="B1486">
        <f t="shared" si="96"/>
        <v>8</v>
      </c>
      <c r="C1486">
        <v>53</v>
      </c>
      <c r="D1486" t="s">
        <v>2831</v>
      </c>
      <c r="E1486" t="s">
        <v>1112</v>
      </c>
      <c r="F1486" t="s">
        <v>1163</v>
      </c>
      <c r="H1486">
        <f t="shared" si="97"/>
        <v>2400</v>
      </c>
      <c r="I1486" t="str">
        <f>IFERROR(VLOOKUP(CONCATENATE($C1486,$D1486,I$1,$E1486),AuxFolhas!$A:$E,5,FALSE),"")</f>
        <v/>
      </c>
      <c r="J1486" t="str">
        <f>IFERROR(VLOOKUP(CONCATENATE($C1486,$D1486,J$1,$E1486),AuxFolhas!$A:$E,5,FALSE),"")</f>
        <v/>
      </c>
      <c r="K1486" t="str">
        <f>IFERROR(VLOOKUP(CONCATENATE($C1486,$D1486,K$1,$E1486),AuxFolhas!$A:$E,5,FALSE),"")</f>
        <v/>
      </c>
      <c r="L1486" t="str">
        <f>IFERROR(VLOOKUP(CONCATENATE($C1486,$D1486,L$1,$E1486),AuxFolhas!$A:$E,5,FALSE),"")</f>
        <v/>
      </c>
      <c r="M1486" t="str">
        <f>IFERROR(VLOOKUP(CONCATENATE($C1486,$D1486,M$1,$E1486),AuxFolhas!$A:$E,5,FALSE),"")</f>
        <v/>
      </c>
      <c r="N1486" t="str">
        <f>IFERROR(VLOOKUP(CONCATENATE($C1486,$D1486,N$1,$E1486),AuxFolhas!$A:$E,5,FALSE),"")</f>
        <v/>
      </c>
      <c r="O1486" t="str">
        <f>IFERROR(VLOOKUP(CONCATENATE($C1486,$D1486,O$1,$E1486),AuxFolhas!$A:$E,5,FALSE),"")</f>
        <v/>
      </c>
      <c r="P1486" t="str">
        <f>IFERROR(VLOOKUP(CONCATENATE($C1486,$D1486,P$1,$E1486),AuxFolhas!$A:$E,5,FALSE),"")</f>
        <v/>
      </c>
      <c r="Q1486">
        <f>IFERROR(VLOOKUP(CONCATENATE($C1486,$D1486,Q$1,$E1486),AuxFolhas!$A:$E,5,FALSE),"")</f>
        <v>600</v>
      </c>
      <c r="R1486">
        <f>IFERROR(VLOOKUP(CONCATENATE($C1486,$D1486,R$1,$E1486),AuxFolhas!$A:$E,5,FALSE),"")</f>
        <v>600</v>
      </c>
      <c r="S1486">
        <f>IFERROR(VLOOKUP(CONCATENATE($C1486,$D1486,S$1,$E1486),AuxFolhas!$A:$E,5,FALSE),"")</f>
        <v>600</v>
      </c>
      <c r="T1486">
        <f>IFERROR(VLOOKUP(CONCATENATE($C1486,$D1486,T$1,$E1486),AuxFolhas!$A:$E,5,FALSE),"")</f>
        <v>600</v>
      </c>
      <c r="U1486">
        <f t="shared" si="98"/>
        <v>1</v>
      </c>
    </row>
    <row r="1487" spans="1:21" hidden="1">
      <c r="A1487" t="str">
        <f t="shared" si="95"/>
        <v>53.1-9</v>
      </c>
      <c r="B1487">
        <f t="shared" si="96"/>
        <v>9</v>
      </c>
      <c r="C1487">
        <v>53</v>
      </c>
      <c r="D1487" t="s">
        <v>2055</v>
      </c>
      <c r="E1487" t="s">
        <v>1112</v>
      </c>
      <c r="F1487" t="s">
        <v>1163</v>
      </c>
      <c r="H1487">
        <f t="shared" si="97"/>
        <v>4200</v>
      </c>
      <c r="I1487">
        <f>IFERROR(VLOOKUP(CONCATENATE($C1487,$D1487,I$1,$E1487),AuxFolhas!$A:$E,5,FALSE),"")</f>
        <v>600</v>
      </c>
      <c r="J1487">
        <f>IFERROR(VLOOKUP(CONCATENATE($C1487,$D1487,J$1,$E1487),AuxFolhas!$A:$E,5,FALSE),"")</f>
        <v>600</v>
      </c>
      <c r="K1487">
        <f>IFERROR(VLOOKUP(CONCATENATE($C1487,$D1487,K$1,$E1487),AuxFolhas!$A:$E,5,FALSE),"")</f>
        <v>600</v>
      </c>
      <c r="L1487">
        <f>IFERROR(VLOOKUP(CONCATENATE($C1487,$D1487,L$1,$E1487),AuxFolhas!$A:$E,5,FALSE),"")</f>
        <v>600</v>
      </c>
      <c r="M1487">
        <f>IFERROR(VLOOKUP(CONCATENATE($C1487,$D1487,M$1,$E1487),AuxFolhas!$A:$E,5,FALSE),"")</f>
        <v>600</v>
      </c>
      <c r="N1487">
        <f>IFERROR(VLOOKUP(CONCATENATE($C1487,$D1487,N$1,$E1487),AuxFolhas!$A:$E,5,FALSE),"")</f>
        <v>600</v>
      </c>
      <c r="O1487">
        <f>IFERROR(VLOOKUP(CONCATENATE($C1487,$D1487,O$1,$E1487),AuxFolhas!$A:$E,5,FALSE),"")</f>
        <v>600</v>
      </c>
      <c r="P1487" t="str">
        <f>IFERROR(VLOOKUP(CONCATENATE($C1487,$D1487,P$1,$E1487),AuxFolhas!$A:$E,5,FALSE),"")</f>
        <v/>
      </c>
      <c r="Q1487" t="str">
        <f>IFERROR(VLOOKUP(CONCATENATE($C1487,$D1487,Q$1,$E1487),AuxFolhas!$A:$E,5,FALSE),"")</f>
        <v/>
      </c>
      <c r="R1487" t="str">
        <f>IFERROR(VLOOKUP(CONCATENATE($C1487,$D1487,R$1,$E1487),AuxFolhas!$A:$E,5,FALSE),"")</f>
        <v/>
      </c>
      <c r="S1487" t="str">
        <f>IFERROR(VLOOKUP(CONCATENATE($C1487,$D1487,S$1,$E1487),AuxFolhas!$A:$E,5,FALSE),"")</f>
        <v/>
      </c>
      <c r="T1487" t="str">
        <f>IFERROR(VLOOKUP(CONCATENATE($C1487,$D1487,T$1,$E1487),AuxFolhas!$A:$E,5,FALSE),"")</f>
        <v/>
      </c>
      <c r="U1487">
        <f t="shared" si="98"/>
        <v>1</v>
      </c>
    </row>
    <row r="1488" spans="1:21" hidden="1">
      <c r="A1488" t="str">
        <f t="shared" si="95"/>
        <v>53.1-10</v>
      </c>
      <c r="B1488">
        <f t="shared" si="96"/>
        <v>10</v>
      </c>
      <c r="C1488">
        <v>53</v>
      </c>
      <c r="D1488" t="s">
        <v>2056</v>
      </c>
      <c r="E1488" t="s">
        <v>1112</v>
      </c>
      <c r="F1488" t="s">
        <v>1163</v>
      </c>
      <c r="H1488">
        <f t="shared" si="97"/>
        <v>7200</v>
      </c>
      <c r="I1488">
        <f>IFERROR(VLOOKUP(CONCATENATE($C1488,$D1488,I$1,$E1488),AuxFolhas!$A:$E,5,FALSE),"")</f>
        <v>600</v>
      </c>
      <c r="J1488">
        <f>IFERROR(VLOOKUP(CONCATENATE($C1488,$D1488,J$1,$E1488),AuxFolhas!$A:$E,5,FALSE),"")</f>
        <v>600</v>
      </c>
      <c r="K1488">
        <f>IFERROR(VLOOKUP(CONCATENATE($C1488,$D1488,K$1,$E1488),AuxFolhas!$A:$E,5,FALSE),"")</f>
        <v>600</v>
      </c>
      <c r="L1488">
        <f>IFERROR(VLOOKUP(CONCATENATE($C1488,$D1488,L$1,$E1488),AuxFolhas!$A:$E,5,FALSE),"")</f>
        <v>600</v>
      </c>
      <c r="M1488">
        <f>IFERROR(VLOOKUP(CONCATENATE($C1488,$D1488,M$1,$E1488),AuxFolhas!$A:$E,5,FALSE),"")</f>
        <v>600</v>
      </c>
      <c r="N1488">
        <f>IFERROR(VLOOKUP(CONCATENATE($C1488,$D1488,N$1,$E1488),AuxFolhas!$A:$E,5,FALSE),"")</f>
        <v>600</v>
      </c>
      <c r="O1488">
        <f>IFERROR(VLOOKUP(CONCATENATE($C1488,$D1488,O$1,$E1488),AuxFolhas!$A:$E,5,FALSE),"")</f>
        <v>600</v>
      </c>
      <c r="P1488">
        <f>IFERROR(VLOOKUP(CONCATENATE($C1488,$D1488,P$1,$E1488),AuxFolhas!$A:$E,5,FALSE),"")</f>
        <v>600</v>
      </c>
      <c r="Q1488">
        <f>IFERROR(VLOOKUP(CONCATENATE($C1488,$D1488,Q$1,$E1488),AuxFolhas!$A:$E,5,FALSE),"")</f>
        <v>600</v>
      </c>
      <c r="R1488">
        <f>IFERROR(VLOOKUP(CONCATENATE($C1488,$D1488,R$1,$E1488),AuxFolhas!$A:$E,5,FALSE),"")</f>
        <v>600</v>
      </c>
      <c r="S1488">
        <f>IFERROR(VLOOKUP(CONCATENATE($C1488,$D1488,S$1,$E1488),AuxFolhas!$A:$E,5,FALSE),"")</f>
        <v>600</v>
      </c>
      <c r="T1488">
        <f>IFERROR(VLOOKUP(CONCATENATE($C1488,$D1488,T$1,$E1488),AuxFolhas!$A:$E,5,FALSE),"")</f>
        <v>600</v>
      </c>
      <c r="U1488">
        <f t="shared" si="98"/>
        <v>1</v>
      </c>
    </row>
    <row r="1489" spans="1:21" hidden="1">
      <c r="A1489" t="str">
        <f t="shared" si="95"/>
        <v>53.1-11</v>
      </c>
      <c r="B1489">
        <f t="shared" si="96"/>
        <v>11</v>
      </c>
      <c r="C1489">
        <v>53</v>
      </c>
      <c r="D1489" t="s">
        <v>2797</v>
      </c>
      <c r="E1489" t="s">
        <v>1112</v>
      </c>
      <c r="F1489" t="s">
        <v>1163</v>
      </c>
      <c r="H1489">
        <f t="shared" si="97"/>
        <v>3600</v>
      </c>
      <c r="I1489" t="str">
        <f>IFERROR(VLOOKUP(CONCATENATE($C1489,$D1489,I$1,$E1489),AuxFolhas!$A:$E,5,FALSE),"")</f>
        <v/>
      </c>
      <c r="J1489" t="str">
        <f>IFERROR(VLOOKUP(CONCATENATE($C1489,$D1489,J$1,$E1489),AuxFolhas!$A:$E,5,FALSE),"")</f>
        <v/>
      </c>
      <c r="K1489" t="str">
        <f>IFERROR(VLOOKUP(CONCATENATE($C1489,$D1489,K$1,$E1489),AuxFolhas!$A:$E,5,FALSE),"")</f>
        <v/>
      </c>
      <c r="L1489" t="str">
        <f>IFERROR(VLOOKUP(CONCATENATE($C1489,$D1489,L$1,$E1489),AuxFolhas!$A:$E,5,FALSE),"")</f>
        <v/>
      </c>
      <c r="M1489" t="str">
        <f>IFERROR(VLOOKUP(CONCATENATE($C1489,$D1489,M$1,$E1489),AuxFolhas!$A:$E,5,FALSE),"")</f>
        <v/>
      </c>
      <c r="N1489" t="str">
        <f>IFERROR(VLOOKUP(CONCATENATE($C1489,$D1489,N$1,$E1489),AuxFolhas!$A:$E,5,FALSE),"")</f>
        <v/>
      </c>
      <c r="O1489">
        <f>IFERROR(VLOOKUP(CONCATENATE($C1489,$D1489,O$1,$E1489),AuxFolhas!$A:$E,5,FALSE),"")</f>
        <v>600</v>
      </c>
      <c r="P1489">
        <f>IFERROR(VLOOKUP(CONCATENATE($C1489,$D1489,P$1,$E1489),AuxFolhas!$A:$E,5,FALSE),"")</f>
        <v>600</v>
      </c>
      <c r="Q1489">
        <f>IFERROR(VLOOKUP(CONCATENATE($C1489,$D1489,Q$1,$E1489),AuxFolhas!$A:$E,5,FALSE),"")</f>
        <v>600</v>
      </c>
      <c r="R1489">
        <f>IFERROR(VLOOKUP(CONCATENATE($C1489,$D1489,R$1,$E1489),AuxFolhas!$A:$E,5,FALSE),"")</f>
        <v>600</v>
      </c>
      <c r="S1489">
        <f>IFERROR(VLOOKUP(CONCATENATE($C1489,$D1489,S$1,$E1489),AuxFolhas!$A:$E,5,FALSE),"")</f>
        <v>600</v>
      </c>
      <c r="T1489">
        <f>IFERROR(VLOOKUP(CONCATENATE($C1489,$D1489,T$1,$E1489),AuxFolhas!$A:$E,5,FALSE),"")</f>
        <v>600</v>
      </c>
      <c r="U1489">
        <f t="shared" si="98"/>
        <v>1</v>
      </c>
    </row>
    <row r="1490" spans="1:21" hidden="1">
      <c r="A1490" t="str">
        <f t="shared" si="95"/>
        <v>53.1-12</v>
      </c>
      <c r="B1490">
        <f t="shared" si="96"/>
        <v>12</v>
      </c>
      <c r="C1490">
        <v>53</v>
      </c>
      <c r="D1490" t="s">
        <v>2832</v>
      </c>
      <c r="E1490" t="s">
        <v>1112</v>
      </c>
      <c r="F1490" t="s">
        <v>1163</v>
      </c>
      <c r="H1490">
        <f t="shared" si="97"/>
        <v>2400</v>
      </c>
      <c r="I1490" t="str">
        <f>IFERROR(VLOOKUP(CONCATENATE($C1490,$D1490,I$1,$E1490),AuxFolhas!$A:$E,5,FALSE),"")</f>
        <v/>
      </c>
      <c r="J1490" t="str">
        <f>IFERROR(VLOOKUP(CONCATENATE($C1490,$D1490,J$1,$E1490),AuxFolhas!$A:$E,5,FALSE),"")</f>
        <v/>
      </c>
      <c r="K1490" t="str">
        <f>IFERROR(VLOOKUP(CONCATENATE($C1490,$D1490,K$1,$E1490),AuxFolhas!$A:$E,5,FALSE),"")</f>
        <v/>
      </c>
      <c r="L1490" t="str">
        <f>IFERROR(VLOOKUP(CONCATENATE($C1490,$D1490,L$1,$E1490),AuxFolhas!$A:$E,5,FALSE),"")</f>
        <v/>
      </c>
      <c r="M1490" t="str">
        <f>IFERROR(VLOOKUP(CONCATENATE($C1490,$D1490,M$1,$E1490),AuxFolhas!$A:$E,5,FALSE),"")</f>
        <v/>
      </c>
      <c r="N1490" t="str">
        <f>IFERROR(VLOOKUP(CONCATENATE($C1490,$D1490,N$1,$E1490),AuxFolhas!$A:$E,5,FALSE),"")</f>
        <v/>
      </c>
      <c r="O1490" t="str">
        <f>IFERROR(VLOOKUP(CONCATENATE($C1490,$D1490,O$1,$E1490),AuxFolhas!$A:$E,5,FALSE),"")</f>
        <v/>
      </c>
      <c r="P1490" t="str">
        <f>IFERROR(VLOOKUP(CONCATENATE($C1490,$D1490,P$1,$E1490),AuxFolhas!$A:$E,5,FALSE),"")</f>
        <v/>
      </c>
      <c r="Q1490">
        <f>IFERROR(VLOOKUP(CONCATENATE($C1490,$D1490,Q$1,$E1490),AuxFolhas!$A:$E,5,FALSE),"")</f>
        <v>600</v>
      </c>
      <c r="R1490">
        <f>IFERROR(VLOOKUP(CONCATENATE($C1490,$D1490,R$1,$E1490),AuxFolhas!$A:$E,5,FALSE),"")</f>
        <v>600</v>
      </c>
      <c r="S1490">
        <f>IFERROR(VLOOKUP(CONCATENATE($C1490,$D1490,S$1,$E1490),AuxFolhas!$A:$E,5,FALSE),"")</f>
        <v>600</v>
      </c>
      <c r="T1490">
        <f>IFERROR(VLOOKUP(CONCATENATE($C1490,$D1490,T$1,$E1490),AuxFolhas!$A:$E,5,FALSE),"")</f>
        <v>600</v>
      </c>
      <c r="U1490">
        <f t="shared" si="98"/>
        <v>1</v>
      </c>
    </row>
    <row r="1491" spans="1:21" hidden="1">
      <c r="A1491" t="str">
        <f t="shared" si="95"/>
        <v>53.1-13</v>
      </c>
      <c r="B1491">
        <f t="shared" si="96"/>
        <v>13</v>
      </c>
      <c r="C1491">
        <v>53</v>
      </c>
      <c r="D1491" t="s">
        <v>2233</v>
      </c>
      <c r="E1491" t="s">
        <v>1114</v>
      </c>
      <c r="F1491" t="s">
        <v>1163</v>
      </c>
      <c r="H1491">
        <f t="shared" si="97"/>
        <v>26760</v>
      </c>
      <c r="I1491">
        <f>IFERROR(VLOOKUP(CONCATENATE($C1491,$D1491,I$1,$E1491),AuxFolhas!$A:$E,5,FALSE),"")</f>
        <v>2230</v>
      </c>
      <c r="J1491">
        <f>IFERROR(VLOOKUP(CONCATENATE($C1491,$D1491,J$1,$E1491),AuxFolhas!$A:$E,5,FALSE),"")</f>
        <v>2230</v>
      </c>
      <c r="K1491">
        <f>IFERROR(VLOOKUP(CONCATENATE($C1491,$D1491,K$1,$E1491),AuxFolhas!$A:$E,5,FALSE),"")</f>
        <v>2230</v>
      </c>
      <c r="L1491">
        <f>IFERROR(VLOOKUP(CONCATENATE($C1491,$D1491,L$1,$E1491),AuxFolhas!$A:$E,5,FALSE),"")</f>
        <v>2230</v>
      </c>
      <c r="M1491">
        <f>IFERROR(VLOOKUP(CONCATENATE($C1491,$D1491,M$1,$E1491),AuxFolhas!$A:$E,5,FALSE),"")</f>
        <v>2230</v>
      </c>
      <c r="N1491">
        <f>IFERROR(VLOOKUP(CONCATENATE($C1491,$D1491,N$1,$E1491),AuxFolhas!$A:$E,5,FALSE),"")</f>
        <v>2230</v>
      </c>
      <c r="O1491">
        <f>IFERROR(VLOOKUP(CONCATENATE($C1491,$D1491,O$1,$E1491),AuxFolhas!$A:$E,5,FALSE),"")</f>
        <v>2230</v>
      </c>
      <c r="P1491">
        <f>IFERROR(VLOOKUP(CONCATENATE($C1491,$D1491,P$1,$E1491),AuxFolhas!$A:$E,5,FALSE),"")</f>
        <v>2230</v>
      </c>
      <c r="Q1491">
        <f>IFERROR(VLOOKUP(CONCATENATE($C1491,$D1491,Q$1,$E1491),AuxFolhas!$A:$E,5,FALSE),"")</f>
        <v>2230</v>
      </c>
      <c r="R1491">
        <f>IFERROR(VLOOKUP(CONCATENATE($C1491,$D1491,R$1,$E1491),AuxFolhas!$A:$E,5,FALSE),"")</f>
        <v>2230</v>
      </c>
      <c r="S1491">
        <f>IFERROR(VLOOKUP(CONCATENATE($C1491,$D1491,S$1,$E1491),AuxFolhas!$A:$E,5,FALSE),"")</f>
        <v>2230</v>
      </c>
      <c r="T1491">
        <f>IFERROR(VLOOKUP(CONCATENATE($C1491,$D1491,T$1,$E1491),AuxFolhas!$A:$E,5,FALSE),"")</f>
        <v>2230</v>
      </c>
      <c r="U1491">
        <f t="shared" si="98"/>
        <v>1</v>
      </c>
    </row>
    <row r="1492" spans="1:21" hidden="1">
      <c r="A1492" t="str">
        <f t="shared" si="95"/>
        <v>53.1-14</v>
      </c>
      <c r="B1492">
        <f t="shared" si="96"/>
        <v>14</v>
      </c>
      <c r="C1492">
        <v>53</v>
      </c>
      <c r="D1492" t="s">
        <v>2057</v>
      </c>
      <c r="E1492" t="s">
        <v>1114</v>
      </c>
      <c r="F1492" t="s">
        <v>1163</v>
      </c>
      <c r="H1492">
        <f t="shared" si="97"/>
        <v>17840</v>
      </c>
      <c r="I1492">
        <f>IFERROR(VLOOKUP(CONCATENATE($C1492,$D1492,I$1,$E1492),AuxFolhas!$A:$E,5,FALSE),"")</f>
        <v>2230</v>
      </c>
      <c r="J1492">
        <f>IFERROR(VLOOKUP(CONCATENATE($C1492,$D1492,J$1,$E1492),AuxFolhas!$A:$E,5,FALSE),"")</f>
        <v>2230</v>
      </c>
      <c r="K1492">
        <f>IFERROR(VLOOKUP(CONCATENATE($C1492,$D1492,K$1,$E1492),AuxFolhas!$A:$E,5,FALSE),"")</f>
        <v>2230</v>
      </c>
      <c r="L1492">
        <f>IFERROR(VLOOKUP(CONCATENATE($C1492,$D1492,L$1,$E1492),AuxFolhas!$A:$E,5,FALSE),"")</f>
        <v>2230</v>
      </c>
      <c r="M1492">
        <f>IFERROR(VLOOKUP(CONCATENATE($C1492,$D1492,M$1,$E1492),AuxFolhas!$A:$E,5,FALSE),"")</f>
        <v>2230</v>
      </c>
      <c r="N1492">
        <f>IFERROR(VLOOKUP(CONCATENATE($C1492,$D1492,N$1,$E1492),AuxFolhas!$A:$E,5,FALSE),"")</f>
        <v>2230</v>
      </c>
      <c r="O1492">
        <f>IFERROR(VLOOKUP(CONCATENATE($C1492,$D1492,O$1,$E1492),AuxFolhas!$A:$E,5,FALSE),"")</f>
        <v>2230</v>
      </c>
      <c r="P1492">
        <f>IFERROR(VLOOKUP(CONCATENATE($C1492,$D1492,P$1,$E1492),AuxFolhas!$A:$E,5,FALSE),"")</f>
        <v>2230</v>
      </c>
      <c r="Q1492" t="str">
        <f>IFERROR(VLOOKUP(CONCATENATE($C1492,$D1492,Q$1,$E1492),AuxFolhas!$A:$E,5,FALSE),"")</f>
        <v/>
      </c>
      <c r="R1492" t="str">
        <f>IFERROR(VLOOKUP(CONCATENATE($C1492,$D1492,R$1,$E1492),AuxFolhas!$A:$E,5,FALSE),"")</f>
        <v/>
      </c>
      <c r="S1492" t="str">
        <f>IFERROR(VLOOKUP(CONCATENATE($C1492,$D1492,S$1,$E1492),AuxFolhas!$A:$E,5,FALSE),"")</f>
        <v/>
      </c>
      <c r="T1492" t="str">
        <f>IFERROR(VLOOKUP(CONCATENATE($C1492,$D1492,T$1,$E1492),AuxFolhas!$A:$E,5,FALSE),"")</f>
        <v/>
      </c>
      <c r="U1492">
        <f t="shared" si="98"/>
        <v>1</v>
      </c>
    </row>
    <row r="1493" spans="1:21" hidden="1">
      <c r="A1493" t="str">
        <f t="shared" si="95"/>
        <v>53.1-15</v>
      </c>
      <c r="B1493">
        <f t="shared" si="96"/>
        <v>15</v>
      </c>
      <c r="C1493">
        <v>53</v>
      </c>
      <c r="D1493" t="s">
        <v>2234</v>
      </c>
      <c r="E1493" t="s">
        <v>1114</v>
      </c>
      <c r="F1493" t="s">
        <v>1163</v>
      </c>
      <c r="H1493">
        <f t="shared" si="97"/>
        <v>26760</v>
      </c>
      <c r="I1493">
        <f>IFERROR(VLOOKUP(CONCATENATE($C1493,$D1493,I$1,$E1493),AuxFolhas!$A:$E,5,FALSE),"")</f>
        <v>2230</v>
      </c>
      <c r="J1493">
        <f>IFERROR(VLOOKUP(CONCATENATE($C1493,$D1493,J$1,$E1493),AuxFolhas!$A:$E,5,FALSE),"")</f>
        <v>2230</v>
      </c>
      <c r="K1493">
        <f>IFERROR(VLOOKUP(CONCATENATE($C1493,$D1493,K$1,$E1493),AuxFolhas!$A:$E,5,FALSE),"")</f>
        <v>2230</v>
      </c>
      <c r="L1493">
        <f>IFERROR(VLOOKUP(CONCATENATE($C1493,$D1493,L$1,$E1493),AuxFolhas!$A:$E,5,FALSE),"")</f>
        <v>2230</v>
      </c>
      <c r="M1493">
        <f>IFERROR(VLOOKUP(CONCATENATE($C1493,$D1493,M$1,$E1493),AuxFolhas!$A:$E,5,FALSE),"")</f>
        <v>2230</v>
      </c>
      <c r="N1493">
        <f>IFERROR(VLOOKUP(CONCATENATE($C1493,$D1493,N$1,$E1493),AuxFolhas!$A:$E,5,FALSE),"")</f>
        <v>2230</v>
      </c>
      <c r="O1493">
        <f>IFERROR(VLOOKUP(CONCATENATE($C1493,$D1493,O$1,$E1493),AuxFolhas!$A:$E,5,FALSE),"")</f>
        <v>2230</v>
      </c>
      <c r="P1493">
        <f>IFERROR(VLOOKUP(CONCATENATE($C1493,$D1493,P$1,$E1493),AuxFolhas!$A:$E,5,FALSE),"")</f>
        <v>2230</v>
      </c>
      <c r="Q1493">
        <f>IFERROR(VLOOKUP(CONCATENATE($C1493,$D1493,Q$1,$E1493),AuxFolhas!$A:$E,5,FALSE),"")</f>
        <v>2230</v>
      </c>
      <c r="R1493">
        <f>IFERROR(VLOOKUP(CONCATENATE($C1493,$D1493,R$1,$E1493),AuxFolhas!$A:$E,5,FALSE),"")</f>
        <v>2230</v>
      </c>
      <c r="S1493">
        <f>IFERROR(VLOOKUP(CONCATENATE($C1493,$D1493,S$1,$E1493),AuxFolhas!$A:$E,5,FALSE),"")</f>
        <v>2230</v>
      </c>
      <c r="T1493">
        <f>IFERROR(VLOOKUP(CONCATENATE($C1493,$D1493,T$1,$E1493),AuxFolhas!$A:$E,5,FALSE),"")</f>
        <v>2230</v>
      </c>
      <c r="U1493">
        <f t="shared" si="98"/>
        <v>1</v>
      </c>
    </row>
    <row r="1494" spans="1:21" hidden="1">
      <c r="A1494" t="str">
        <f t="shared" si="95"/>
        <v>53.1-16</v>
      </c>
      <c r="B1494">
        <f t="shared" si="96"/>
        <v>16</v>
      </c>
      <c r="C1494">
        <v>53</v>
      </c>
      <c r="D1494" t="s">
        <v>3779</v>
      </c>
      <c r="E1494" t="s">
        <v>1114</v>
      </c>
      <c r="F1494" t="s">
        <v>1163</v>
      </c>
      <c r="H1494">
        <f t="shared" si="97"/>
        <v>2230</v>
      </c>
      <c r="I1494" t="str">
        <f>IFERROR(VLOOKUP(CONCATENATE($C1494,$D1494,I$1,$E1494),AuxFolhas!$A:$E,5,FALSE),"")</f>
        <v/>
      </c>
      <c r="J1494" t="str">
        <f>IFERROR(VLOOKUP(CONCATENATE($C1494,$D1494,J$1,$E1494),AuxFolhas!$A:$E,5,FALSE),"")</f>
        <v/>
      </c>
      <c r="K1494" t="str">
        <f>IFERROR(VLOOKUP(CONCATENATE($C1494,$D1494,K$1,$E1494),AuxFolhas!$A:$E,5,FALSE),"")</f>
        <v/>
      </c>
      <c r="L1494" t="str">
        <f>IFERROR(VLOOKUP(CONCATENATE($C1494,$D1494,L$1,$E1494),AuxFolhas!$A:$E,5,FALSE),"")</f>
        <v/>
      </c>
      <c r="M1494" t="str">
        <f>IFERROR(VLOOKUP(CONCATENATE($C1494,$D1494,M$1,$E1494),AuxFolhas!$A:$E,5,FALSE),"")</f>
        <v/>
      </c>
      <c r="N1494" t="str">
        <f>IFERROR(VLOOKUP(CONCATENATE($C1494,$D1494,N$1,$E1494),AuxFolhas!$A:$E,5,FALSE),"")</f>
        <v/>
      </c>
      <c r="O1494" t="str">
        <f>IFERROR(VLOOKUP(CONCATENATE($C1494,$D1494,O$1,$E1494),AuxFolhas!$A:$E,5,FALSE),"")</f>
        <v/>
      </c>
      <c r="P1494" t="str">
        <f>IFERROR(VLOOKUP(CONCATENATE($C1494,$D1494,P$1,$E1494),AuxFolhas!$A:$E,5,FALSE),"")</f>
        <v/>
      </c>
      <c r="Q1494" t="str">
        <f>IFERROR(VLOOKUP(CONCATENATE($C1494,$D1494,Q$1,$E1494),AuxFolhas!$A:$E,5,FALSE),"")</f>
        <v/>
      </c>
      <c r="R1494" t="str">
        <f>IFERROR(VLOOKUP(CONCATENATE($C1494,$D1494,R$1,$E1494),AuxFolhas!$A:$E,5,FALSE),"")</f>
        <v/>
      </c>
      <c r="S1494" t="str">
        <f>IFERROR(VLOOKUP(CONCATENATE($C1494,$D1494,S$1,$E1494),AuxFolhas!$A:$E,5,FALSE),"")</f>
        <v/>
      </c>
      <c r="T1494">
        <f>IFERROR(VLOOKUP(CONCATENATE($C1494,$D1494,T$1,$E1494),AuxFolhas!$A:$E,5,FALSE),"")</f>
        <v>2230</v>
      </c>
      <c r="U1494">
        <f t="shared" si="98"/>
        <v>1</v>
      </c>
    </row>
    <row r="1495" spans="1:21" hidden="1">
      <c r="A1495" t="str">
        <f t="shared" si="95"/>
        <v>53.1-17</v>
      </c>
      <c r="B1495">
        <f t="shared" si="96"/>
        <v>17</v>
      </c>
      <c r="C1495">
        <v>53</v>
      </c>
      <c r="D1495" t="s">
        <v>2058</v>
      </c>
      <c r="E1495" t="s">
        <v>1114</v>
      </c>
      <c r="F1495" t="s">
        <v>1163</v>
      </c>
      <c r="H1495">
        <f t="shared" si="97"/>
        <v>17840</v>
      </c>
      <c r="I1495">
        <f>IFERROR(VLOOKUP(CONCATENATE($C1495,$D1495,I$1,$E1495),AuxFolhas!$A:$E,5,FALSE),"")</f>
        <v>2230</v>
      </c>
      <c r="J1495">
        <f>IFERROR(VLOOKUP(CONCATENATE($C1495,$D1495,J$1,$E1495),AuxFolhas!$A:$E,5,FALSE),"")</f>
        <v>2230</v>
      </c>
      <c r="K1495">
        <f>IFERROR(VLOOKUP(CONCATENATE($C1495,$D1495,K$1,$E1495),AuxFolhas!$A:$E,5,FALSE),"")</f>
        <v>2230</v>
      </c>
      <c r="L1495">
        <f>IFERROR(VLOOKUP(CONCATENATE($C1495,$D1495,L$1,$E1495),AuxFolhas!$A:$E,5,FALSE),"")</f>
        <v>2230</v>
      </c>
      <c r="M1495">
        <f>IFERROR(VLOOKUP(CONCATENATE($C1495,$D1495,M$1,$E1495),AuxFolhas!$A:$E,5,FALSE),"")</f>
        <v>2230</v>
      </c>
      <c r="N1495">
        <f>IFERROR(VLOOKUP(CONCATENATE($C1495,$D1495,N$1,$E1495),AuxFolhas!$A:$E,5,FALSE),"")</f>
        <v>2230</v>
      </c>
      <c r="O1495">
        <f>IFERROR(VLOOKUP(CONCATENATE($C1495,$D1495,O$1,$E1495),AuxFolhas!$A:$E,5,FALSE),"")</f>
        <v>2230</v>
      </c>
      <c r="P1495">
        <f>IFERROR(VLOOKUP(CONCATENATE($C1495,$D1495,P$1,$E1495),AuxFolhas!$A:$E,5,FALSE),"")</f>
        <v>2230</v>
      </c>
      <c r="Q1495" t="str">
        <f>IFERROR(VLOOKUP(CONCATENATE($C1495,$D1495,Q$1,$E1495),AuxFolhas!$A:$E,5,FALSE),"")</f>
        <v/>
      </c>
      <c r="R1495" t="str">
        <f>IFERROR(VLOOKUP(CONCATENATE($C1495,$D1495,R$1,$E1495),AuxFolhas!$A:$E,5,FALSE),"")</f>
        <v/>
      </c>
      <c r="S1495" t="str">
        <f>IFERROR(VLOOKUP(CONCATENATE($C1495,$D1495,S$1,$E1495),AuxFolhas!$A:$E,5,FALSE),"")</f>
        <v/>
      </c>
      <c r="T1495" t="str">
        <f>IFERROR(VLOOKUP(CONCATENATE($C1495,$D1495,T$1,$E1495),AuxFolhas!$A:$E,5,FALSE),"")</f>
        <v/>
      </c>
      <c r="U1495">
        <f t="shared" si="98"/>
        <v>1</v>
      </c>
    </row>
    <row r="1496" spans="1:21" hidden="1">
      <c r="A1496" t="str">
        <f t="shared" ref="A1496:A1559" si="99">CONCATENATE(C1496,".1-",B1496)</f>
        <v>53.1-18</v>
      </c>
      <c r="B1496">
        <f t="shared" ref="B1496:B1559" si="100">IF(C1496&lt;&gt;C1495,1,B1495+1)</f>
        <v>18</v>
      </c>
      <c r="C1496">
        <v>53</v>
      </c>
      <c r="D1496" t="s">
        <v>2049</v>
      </c>
      <c r="E1496" t="s">
        <v>1162</v>
      </c>
      <c r="F1496" t="s">
        <v>1163</v>
      </c>
      <c r="H1496">
        <f t="shared" si="97"/>
        <v>39360</v>
      </c>
      <c r="I1496">
        <f>IFERROR(VLOOKUP(CONCATENATE($C1496,$D1496,I$1,$E1496),AuxFolhas!$A:$E,5,FALSE),"")</f>
        <v>3280</v>
      </c>
      <c r="J1496">
        <f>IFERROR(VLOOKUP(CONCATENATE($C1496,$D1496,J$1,$E1496),AuxFolhas!$A:$E,5,FALSE),"")</f>
        <v>3280</v>
      </c>
      <c r="K1496">
        <f>IFERROR(VLOOKUP(CONCATENATE($C1496,$D1496,K$1,$E1496),AuxFolhas!$A:$E,5,FALSE),"")</f>
        <v>3280</v>
      </c>
      <c r="L1496">
        <f>IFERROR(VLOOKUP(CONCATENATE($C1496,$D1496,L$1,$E1496),AuxFolhas!$A:$E,5,FALSE),"")</f>
        <v>3280</v>
      </c>
      <c r="M1496">
        <f>IFERROR(VLOOKUP(CONCATENATE($C1496,$D1496,M$1,$E1496),AuxFolhas!$A:$E,5,FALSE),"")</f>
        <v>3280</v>
      </c>
      <c r="N1496">
        <f>IFERROR(VLOOKUP(CONCATENATE($C1496,$D1496,N$1,$E1496),AuxFolhas!$A:$E,5,FALSE),"")</f>
        <v>3280</v>
      </c>
      <c r="O1496">
        <f>IFERROR(VLOOKUP(CONCATENATE($C1496,$D1496,O$1,$E1496),AuxFolhas!$A:$E,5,FALSE),"")</f>
        <v>3280</v>
      </c>
      <c r="P1496">
        <f>IFERROR(VLOOKUP(CONCATENATE($C1496,$D1496,P$1,$E1496),AuxFolhas!$A:$E,5,FALSE),"")</f>
        <v>3280</v>
      </c>
      <c r="Q1496">
        <f>IFERROR(VLOOKUP(CONCATENATE($C1496,$D1496,Q$1,$E1496),AuxFolhas!$A:$E,5,FALSE),"")</f>
        <v>3280</v>
      </c>
      <c r="R1496">
        <f>IFERROR(VLOOKUP(CONCATENATE($C1496,$D1496,R$1,$E1496),AuxFolhas!$A:$E,5,FALSE),"")</f>
        <v>3280</v>
      </c>
      <c r="S1496">
        <f>IFERROR(VLOOKUP(CONCATENATE($C1496,$D1496,S$1,$E1496),AuxFolhas!$A:$E,5,FALSE),"")</f>
        <v>3280</v>
      </c>
      <c r="T1496">
        <f>IFERROR(VLOOKUP(CONCATENATE($C1496,$D1496,T$1,$E1496),AuxFolhas!$A:$E,5,FALSE),"")</f>
        <v>3280</v>
      </c>
      <c r="U1496">
        <f t="shared" si="98"/>
        <v>1</v>
      </c>
    </row>
    <row r="1497" spans="1:21" hidden="1">
      <c r="A1497" t="str">
        <f t="shared" si="99"/>
        <v>53.1-19</v>
      </c>
      <c r="B1497">
        <f t="shared" si="100"/>
        <v>19</v>
      </c>
      <c r="C1497">
        <v>53</v>
      </c>
      <c r="D1497" t="s">
        <v>2050</v>
      </c>
      <c r="E1497" t="s">
        <v>1162</v>
      </c>
      <c r="F1497" t="s">
        <v>1163</v>
      </c>
      <c r="H1497">
        <f t="shared" si="97"/>
        <v>39360</v>
      </c>
      <c r="I1497">
        <f>IFERROR(VLOOKUP(CONCATENATE($C1497,$D1497,I$1,$E1497),AuxFolhas!$A:$E,5,FALSE),"")</f>
        <v>3280</v>
      </c>
      <c r="J1497">
        <f>IFERROR(VLOOKUP(CONCATENATE($C1497,$D1497,J$1,$E1497),AuxFolhas!$A:$E,5,FALSE),"")</f>
        <v>3280</v>
      </c>
      <c r="K1497">
        <f>IFERROR(VLOOKUP(CONCATENATE($C1497,$D1497,K$1,$E1497),AuxFolhas!$A:$E,5,FALSE),"")</f>
        <v>3280</v>
      </c>
      <c r="L1497">
        <f>IFERROR(VLOOKUP(CONCATENATE($C1497,$D1497,L$1,$E1497),AuxFolhas!$A:$E,5,FALSE),"")</f>
        <v>3280</v>
      </c>
      <c r="M1497">
        <f>IFERROR(VLOOKUP(CONCATENATE($C1497,$D1497,M$1,$E1497),AuxFolhas!$A:$E,5,FALSE),"")</f>
        <v>3280</v>
      </c>
      <c r="N1497">
        <f>IFERROR(VLOOKUP(CONCATENATE($C1497,$D1497,N$1,$E1497),AuxFolhas!$A:$E,5,FALSE),"")</f>
        <v>3280</v>
      </c>
      <c r="O1497">
        <f>IFERROR(VLOOKUP(CONCATENATE($C1497,$D1497,O$1,$E1497),AuxFolhas!$A:$E,5,FALSE),"")</f>
        <v>3280</v>
      </c>
      <c r="P1497">
        <f>IFERROR(VLOOKUP(CONCATENATE($C1497,$D1497,P$1,$E1497),AuxFolhas!$A:$E,5,FALSE),"")</f>
        <v>3280</v>
      </c>
      <c r="Q1497">
        <f>IFERROR(VLOOKUP(CONCATENATE($C1497,$D1497,Q$1,$E1497),AuxFolhas!$A:$E,5,FALSE),"")</f>
        <v>3280</v>
      </c>
      <c r="R1497">
        <f>IFERROR(VLOOKUP(CONCATENATE($C1497,$D1497,R$1,$E1497),AuxFolhas!$A:$E,5,FALSE),"")</f>
        <v>3280</v>
      </c>
      <c r="S1497">
        <f>IFERROR(VLOOKUP(CONCATENATE($C1497,$D1497,S$1,$E1497),AuxFolhas!$A:$E,5,FALSE),"")</f>
        <v>3280</v>
      </c>
      <c r="T1497">
        <f>IFERROR(VLOOKUP(CONCATENATE($C1497,$D1497,T$1,$E1497),AuxFolhas!$A:$E,5,FALSE),"")</f>
        <v>3280</v>
      </c>
      <c r="U1497">
        <f t="shared" si="98"/>
        <v>1</v>
      </c>
    </row>
    <row r="1498" spans="1:21" hidden="1">
      <c r="A1498" t="str">
        <f t="shared" si="99"/>
        <v>53.1-20</v>
      </c>
      <c r="B1498">
        <f t="shared" si="100"/>
        <v>20</v>
      </c>
      <c r="C1498">
        <v>53</v>
      </c>
      <c r="D1498" t="s">
        <v>2796</v>
      </c>
      <c r="E1498" t="s">
        <v>1162</v>
      </c>
      <c r="F1498" t="s">
        <v>1163</v>
      </c>
      <c r="H1498">
        <f t="shared" si="97"/>
        <v>19680</v>
      </c>
      <c r="I1498" t="str">
        <f>IFERROR(VLOOKUP(CONCATENATE($C1498,$D1498,I$1,$E1498),AuxFolhas!$A:$E,5,FALSE),"")</f>
        <v/>
      </c>
      <c r="J1498" t="str">
        <f>IFERROR(VLOOKUP(CONCATENATE($C1498,$D1498,J$1,$E1498),AuxFolhas!$A:$E,5,FALSE),"")</f>
        <v/>
      </c>
      <c r="K1498" t="str">
        <f>IFERROR(VLOOKUP(CONCATENATE($C1498,$D1498,K$1,$E1498),AuxFolhas!$A:$E,5,FALSE),"")</f>
        <v/>
      </c>
      <c r="L1498" t="str">
        <f>IFERROR(VLOOKUP(CONCATENATE($C1498,$D1498,L$1,$E1498),AuxFolhas!$A:$E,5,FALSE),"")</f>
        <v/>
      </c>
      <c r="M1498" t="str">
        <f>IFERROR(VLOOKUP(CONCATENATE($C1498,$D1498,M$1,$E1498),AuxFolhas!$A:$E,5,FALSE),"")</f>
        <v/>
      </c>
      <c r="N1498" t="str">
        <f>IFERROR(VLOOKUP(CONCATENATE($C1498,$D1498,N$1,$E1498),AuxFolhas!$A:$E,5,FALSE),"")</f>
        <v/>
      </c>
      <c r="O1498">
        <f>IFERROR(VLOOKUP(CONCATENATE($C1498,$D1498,O$1,$E1498),AuxFolhas!$A:$E,5,FALSE),"")</f>
        <v>3280</v>
      </c>
      <c r="P1498">
        <f>IFERROR(VLOOKUP(CONCATENATE($C1498,$D1498,P$1,$E1498),AuxFolhas!$A:$E,5,FALSE),"")</f>
        <v>3280</v>
      </c>
      <c r="Q1498">
        <f>IFERROR(VLOOKUP(CONCATENATE($C1498,$D1498,Q$1,$E1498),AuxFolhas!$A:$E,5,FALSE),"")</f>
        <v>3280</v>
      </c>
      <c r="R1498">
        <f>IFERROR(VLOOKUP(CONCATENATE($C1498,$D1498,R$1,$E1498),AuxFolhas!$A:$E,5,FALSE),"")</f>
        <v>3280</v>
      </c>
      <c r="S1498">
        <f>IFERROR(VLOOKUP(CONCATENATE($C1498,$D1498,S$1,$E1498),AuxFolhas!$A:$E,5,FALSE),"")</f>
        <v>3280</v>
      </c>
      <c r="T1498">
        <f>IFERROR(VLOOKUP(CONCATENATE($C1498,$D1498,T$1,$E1498),AuxFolhas!$A:$E,5,FALSE),"")</f>
        <v>3280</v>
      </c>
      <c r="U1498">
        <f t="shared" si="98"/>
        <v>1</v>
      </c>
    </row>
    <row r="1499" spans="1:21" hidden="1">
      <c r="A1499" t="str">
        <f t="shared" si="99"/>
        <v>53.1-21</v>
      </c>
      <c r="B1499">
        <f t="shared" si="100"/>
        <v>21</v>
      </c>
      <c r="C1499">
        <v>53</v>
      </c>
      <c r="D1499" t="s">
        <v>2059</v>
      </c>
      <c r="E1499" t="s">
        <v>1165</v>
      </c>
      <c r="F1499" t="s">
        <v>1163</v>
      </c>
      <c r="H1499">
        <f t="shared" si="97"/>
        <v>12220</v>
      </c>
      <c r="I1499">
        <f>IFERROR(VLOOKUP(CONCATENATE($C1499,$D1499,I$1,$E1499),AuxFolhas!$A:$E,5,FALSE),"")</f>
        <v>6110</v>
      </c>
      <c r="J1499">
        <f>IFERROR(VLOOKUP(CONCATENATE($C1499,$D1499,J$1,$E1499),AuxFolhas!$A:$E,5,FALSE),"")</f>
        <v>6110</v>
      </c>
      <c r="K1499" t="str">
        <f>IFERROR(VLOOKUP(CONCATENATE($C1499,$D1499,K$1,$E1499),AuxFolhas!$A:$E,5,FALSE),"")</f>
        <v/>
      </c>
      <c r="L1499" t="str">
        <f>IFERROR(VLOOKUP(CONCATENATE($C1499,$D1499,L$1,$E1499),AuxFolhas!$A:$E,5,FALSE),"")</f>
        <v/>
      </c>
      <c r="M1499" t="str">
        <f>IFERROR(VLOOKUP(CONCATENATE($C1499,$D1499,M$1,$E1499),AuxFolhas!$A:$E,5,FALSE),"")</f>
        <v/>
      </c>
      <c r="N1499" t="str">
        <f>IFERROR(VLOOKUP(CONCATENATE($C1499,$D1499,N$1,$E1499),AuxFolhas!$A:$E,5,FALSE),"")</f>
        <v/>
      </c>
      <c r="O1499" t="str">
        <f>IFERROR(VLOOKUP(CONCATENATE($C1499,$D1499,O$1,$E1499),AuxFolhas!$A:$E,5,FALSE),"")</f>
        <v/>
      </c>
      <c r="P1499" t="str">
        <f>IFERROR(VLOOKUP(CONCATENATE($C1499,$D1499,P$1,$E1499),AuxFolhas!$A:$E,5,FALSE),"")</f>
        <v/>
      </c>
      <c r="Q1499" t="str">
        <f>IFERROR(VLOOKUP(CONCATENATE($C1499,$D1499,Q$1,$E1499),AuxFolhas!$A:$E,5,FALSE),"")</f>
        <v/>
      </c>
      <c r="R1499" t="str">
        <f>IFERROR(VLOOKUP(CONCATENATE($C1499,$D1499,R$1,$E1499),AuxFolhas!$A:$E,5,FALSE),"")</f>
        <v/>
      </c>
      <c r="S1499" t="str">
        <f>IFERROR(VLOOKUP(CONCATENATE($C1499,$D1499,S$1,$E1499),AuxFolhas!$A:$E,5,FALSE),"")</f>
        <v/>
      </c>
      <c r="T1499" t="str">
        <f>IFERROR(VLOOKUP(CONCATENATE($C1499,$D1499,T$1,$E1499),AuxFolhas!$A:$E,5,FALSE),"")</f>
        <v/>
      </c>
      <c r="U1499">
        <f t="shared" si="98"/>
        <v>1</v>
      </c>
    </row>
    <row r="1500" spans="1:21" hidden="1">
      <c r="A1500" t="str">
        <f t="shared" si="99"/>
        <v>53.1-22</v>
      </c>
      <c r="B1500">
        <f t="shared" si="100"/>
        <v>22</v>
      </c>
      <c r="C1500">
        <v>53</v>
      </c>
      <c r="D1500" t="s">
        <v>2798</v>
      </c>
      <c r="E1500" t="s">
        <v>1165</v>
      </c>
      <c r="F1500" t="s">
        <v>1163</v>
      </c>
      <c r="H1500">
        <f t="shared" si="97"/>
        <v>36660</v>
      </c>
      <c r="I1500" t="str">
        <f>IFERROR(VLOOKUP(CONCATENATE($C1500,$D1500,I$1,$E1500),AuxFolhas!$A:$E,5,FALSE),"")</f>
        <v/>
      </c>
      <c r="J1500" t="str">
        <f>IFERROR(VLOOKUP(CONCATENATE($C1500,$D1500,J$1,$E1500),AuxFolhas!$A:$E,5,FALSE),"")</f>
        <v/>
      </c>
      <c r="K1500" t="str">
        <f>IFERROR(VLOOKUP(CONCATENATE($C1500,$D1500,K$1,$E1500),AuxFolhas!$A:$E,5,FALSE),"")</f>
        <v/>
      </c>
      <c r="L1500" t="str">
        <f>IFERROR(VLOOKUP(CONCATENATE($C1500,$D1500,L$1,$E1500),AuxFolhas!$A:$E,5,FALSE),"")</f>
        <v/>
      </c>
      <c r="M1500" t="str">
        <f>IFERROR(VLOOKUP(CONCATENATE($C1500,$D1500,M$1,$E1500),AuxFolhas!$A:$E,5,FALSE),"")</f>
        <v/>
      </c>
      <c r="N1500" t="str">
        <f>IFERROR(VLOOKUP(CONCATENATE($C1500,$D1500,N$1,$E1500),AuxFolhas!$A:$E,5,FALSE),"")</f>
        <v/>
      </c>
      <c r="O1500">
        <f>IFERROR(VLOOKUP(CONCATENATE($C1500,$D1500,O$1,$E1500),AuxFolhas!$A:$E,5,FALSE),"")</f>
        <v>6110</v>
      </c>
      <c r="P1500">
        <f>IFERROR(VLOOKUP(CONCATENATE($C1500,$D1500,P$1,$E1500),AuxFolhas!$A:$E,5,FALSE),"")</f>
        <v>6110</v>
      </c>
      <c r="Q1500">
        <f>IFERROR(VLOOKUP(CONCATENATE($C1500,$D1500,Q$1,$E1500),AuxFolhas!$A:$E,5,FALSE),"")</f>
        <v>6110</v>
      </c>
      <c r="R1500">
        <f>IFERROR(VLOOKUP(CONCATENATE($C1500,$D1500,R$1,$E1500),AuxFolhas!$A:$E,5,FALSE),"")</f>
        <v>6110</v>
      </c>
      <c r="S1500">
        <f>IFERROR(VLOOKUP(CONCATENATE($C1500,$D1500,S$1,$E1500),AuxFolhas!$A:$E,5,FALSE),"")</f>
        <v>6110</v>
      </c>
      <c r="T1500">
        <f>IFERROR(VLOOKUP(CONCATENATE($C1500,$D1500,T$1,$E1500),AuxFolhas!$A:$E,5,FALSE),"")</f>
        <v>6110</v>
      </c>
      <c r="U1500">
        <f t="shared" si="98"/>
        <v>1</v>
      </c>
    </row>
    <row r="1501" spans="1:21" hidden="1">
      <c r="A1501" t="str">
        <f t="shared" si="99"/>
        <v>53.1-23</v>
      </c>
      <c r="B1501">
        <f t="shared" si="100"/>
        <v>23</v>
      </c>
      <c r="C1501">
        <v>53</v>
      </c>
      <c r="D1501" t="s">
        <v>2595</v>
      </c>
      <c r="E1501" t="s">
        <v>1117</v>
      </c>
      <c r="F1501" t="s">
        <v>1159</v>
      </c>
      <c r="H1501">
        <f t="shared" si="97"/>
        <v>6560</v>
      </c>
      <c r="I1501" t="str">
        <f>IFERROR(VLOOKUP(CONCATENATE($C1501,$D1501,I$1,$E1501),AuxFolhas!$A:$E,5,FALSE),"")</f>
        <v/>
      </c>
      <c r="J1501" t="str">
        <f>IFERROR(VLOOKUP(CONCATENATE($C1501,$D1501,J$1,$E1501),AuxFolhas!$A:$E,5,FALSE),"")</f>
        <v/>
      </c>
      <c r="K1501" t="str">
        <f>IFERROR(VLOOKUP(CONCATENATE($C1501,$D1501,K$1,$E1501),AuxFolhas!$A:$E,5,FALSE),"")</f>
        <v/>
      </c>
      <c r="L1501" t="str">
        <f>IFERROR(VLOOKUP(CONCATENATE($C1501,$D1501,L$1,$E1501),AuxFolhas!$A:$E,5,FALSE),"")</f>
        <v/>
      </c>
      <c r="M1501">
        <f>IFERROR(VLOOKUP(CONCATENATE($C1501,$D1501,M$1,$E1501),AuxFolhas!$A:$E,5,FALSE),"")</f>
        <v>820</v>
      </c>
      <c r="N1501">
        <f>IFERROR(VLOOKUP(CONCATENATE($C1501,$D1501,N$1,$E1501),AuxFolhas!$A:$E,5,FALSE),"")</f>
        <v>820</v>
      </c>
      <c r="O1501">
        <f>IFERROR(VLOOKUP(CONCATENATE($C1501,$D1501,O$1,$E1501),AuxFolhas!$A:$E,5,FALSE),"")</f>
        <v>820</v>
      </c>
      <c r="P1501">
        <f>IFERROR(VLOOKUP(CONCATENATE($C1501,$D1501,P$1,$E1501),AuxFolhas!$A:$E,5,FALSE),"")</f>
        <v>820</v>
      </c>
      <c r="Q1501">
        <f>IFERROR(VLOOKUP(CONCATENATE($C1501,$D1501,Q$1,$E1501),AuxFolhas!$A:$E,5,FALSE),"")</f>
        <v>820</v>
      </c>
      <c r="R1501">
        <f>IFERROR(VLOOKUP(CONCATENATE($C1501,$D1501,R$1,$E1501),AuxFolhas!$A:$E,5,FALSE),"")</f>
        <v>820</v>
      </c>
      <c r="S1501">
        <f>IFERROR(VLOOKUP(CONCATENATE($C1501,$D1501,S$1,$E1501),AuxFolhas!$A:$E,5,FALSE),"")</f>
        <v>820</v>
      </c>
      <c r="T1501">
        <f>IFERROR(VLOOKUP(CONCATENATE($C1501,$D1501,T$1,$E1501),AuxFolhas!$A:$E,5,FALSE),"")</f>
        <v>820</v>
      </c>
      <c r="U1501">
        <f t="shared" si="98"/>
        <v>1</v>
      </c>
    </row>
    <row r="1502" spans="1:21" hidden="1">
      <c r="A1502" t="str">
        <f t="shared" si="99"/>
        <v>53.1-24</v>
      </c>
      <c r="B1502">
        <f t="shared" si="100"/>
        <v>24</v>
      </c>
      <c r="C1502">
        <v>53</v>
      </c>
      <c r="D1502" t="s">
        <v>2047</v>
      </c>
      <c r="E1502" t="s">
        <v>1117</v>
      </c>
      <c r="F1502" t="s">
        <v>1159</v>
      </c>
      <c r="H1502">
        <f t="shared" si="97"/>
        <v>1640</v>
      </c>
      <c r="I1502">
        <f>IFERROR(VLOOKUP(CONCATENATE($C1502,$D1502,I$1,$E1502),AuxFolhas!$A:$E,5,FALSE),"")</f>
        <v>820</v>
      </c>
      <c r="J1502">
        <f>IFERROR(VLOOKUP(CONCATENATE($C1502,$D1502,J$1,$E1502),AuxFolhas!$A:$E,5,FALSE),"")</f>
        <v>820</v>
      </c>
      <c r="K1502" t="str">
        <f>IFERROR(VLOOKUP(CONCATENATE($C1502,$D1502,K$1,$E1502),AuxFolhas!$A:$E,5,FALSE),"")</f>
        <v/>
      </c>
      <c r="L1502" t="str">
        <f>IFERROR(VLOOKUP(CONCATENATE($C1502,$D1502,L$1,$E1502),AuxFolhas!$A:$E,5,FALSE),"")</f>
        <v/>
      </c>
      <c r="M1502" t="str">
        <f>IFERROR(VLOOKUP(CONCATENATE($C1502,$D1502,M$1,$E1502),AuxFolhas!$A:$E,5,FALSE),"")</f>
        <v/>
      </c>
      <c r="N1502" t="str">
        <f>IFERROR(VLOOKUP(CONCATENATE($C1502,$D1502,N$1,$E1502),AuxFolhas!$A:$E,5,FALSE),"")</f>
        <v/>
      </c>
      <c r="O1502" t="str">
        <f>IFERROR(VLOOKUP(CONCATENATE($C1502,$D1502,O$1,$E1502),AuxFolhas!$A:$E,5,FALSE),"")</f>
        <v/>
      </c>
      <c r="P1502" t="str">
        <f>IFERROR(VLOOKUP(CONCATENATE($C1502,$D1502,P$1,$E1502),AuxFolhas!$A:$E,5,FALSE),"")</f>
        <v/>
      </c>
      <c r="Q1502" t="str">
        <f>IFERROR(VLOOKUP(CONCATENATE($C1502,$D1502,Q$1,$E1502),AuxFolhas!$A:$E,5,FALSE),"")</f>
        <v/>
      </c>
      <c r="R1502" t="str">
        <f>IFERROR(VLOOKUP(CONCATENATE($C1502,$D1502,R$1,$E1502),AuxFolhas!$A:$E,5,FALSE),"")</f>
        <v/>
      </c>
      <c r="S1502" t="str">
        <f>IFERROR(VLOOKUP(CONCATENATE($C1502,$D1502,S$1,$E1502),AuxFolhas!$A:$E,5,FALSE),"")</f>
        <v/>
      </c>
      <c r="T1502" t="str">
        <f>IFERROR(VLOOKUP(CONCATENATE($C1502,$D1502,T$1,$E1502),AuxFolhas!$A:$E,5,FALSE),"")</f>
        <v/>
      </c>
      <c r="U1502">
        <f t="shared" si="98"/>
        <v>1</v>
      </c>
    </row>
    <row r="1503" spans="1:21" hidden="1">
      <c r="A1503" t="str">
        <f t="shared" si="99"/>
        <v>53.1-25</v>
      </c>
      <c r="B1503">
        <f t="shared" si="100"/>
        <v>25</v>
      </c>
      <c r="C1503">
        <v>53</v>
      </c>
      <c r="D1503" t="s">
        <v>2235</v>
      </c>
      <c r="E1503" t="s">
        <v>1115</v>
      </c>
      <c r="F1503" t="s">
        <v>1159</v>
      </c>
      <c r="H1503">
        <f t="shared" si="97"/>
        <v>93000</v>
      </c>
      <c r="I1503">
        <f>IFERROR(VLOOKUP(CONCATENATE($C1503,$D1503,I$1,$E1503),AuxFolhas!$A:$E,5,FALSE),"")</f>
        <v>7750</v>
      </c>
      <c r="J1503">
        <f>IFERROR(VLOOKUP(CONCATENATE($C1503,$D1503,J$1,$E1503),AuxFolhas!$A:$E,5,FALSE),"")</f>
        <v>7750</v>
      </c>
      <c r="K1503">
        <f>IFERROR(VLOOKUP(CONCATENATE($C1503,$D1503,K$1,$E1503),AuxFolhas!$A:$E,5,FALSE),"")</f>
        <v>7750</v>
      </c>
      <c r="L1503">
        <f>IFERROR(VLOOKUP(CONCATENATE($C1503,$D1503,L$1,$E1503),AuxFolhas!$A:$E,5,FALSE),"")</f>
        <v>7750</v>
      </c>
      <c r="M1503">
        <f>IFERROR(VLOOKUP(CONCATENATE($C1503,$D1503,M$1,$E1503),AuxFolhas!$A:$E,5,FALSE),"")</f>
        <v>7750</v>
      </c>
      <c r="N1503">
        <f>IFERROR(VLOOKUP(CONCATENATE($C1503,$D1503,N$1,$E1503),AuxFolhas!$A:$E,5,FALSE),"")</f>
        <v>7750</v>
      </c>
      <c r="O1503">
        <f>IFERROR(VLOOKUP(CONCATENATE($C1503,$D1503,O$1,$E1503),AuxFolhas!$A:$E,5,FALSE),"")</f>
        <v>7750</v>
      </c>
      <c r="P1503">
        <f>IFERROR(VLOOKUP(CONCATENATE($C1503,$D1503,P$1,$E1503),AuxFolhas!$A:$E,5,FALSE),"")</f>
        <v>7750</v>
      </c>
      <c r="Q1503">
        <f>IFERROR(VLOOKUP(CONCATENATE($C1503,$D1503,Q$1,$E1503),AuxFolhas!$A:$E,5,FALSE),"")</f>
        <v>7750</v>
      </c>
      <c r="R1503">
        <f>IFERROR(VLOOKUP(CONCATENATE($C1503,$D1503,R$1,$E1503),AuxFolhas!$A:$E,5,FALSE),"")</f>
        <v>7750</v>
      </c>
      <c r="S1503">
        <f>IFERROR(VLOOKUP(CONCATENATE($C1503,$D1503,S$1,$E1503),AuxFolhas!$A:$E,5,FALSE),"")</f>
        <v>7750</v>
      </c>
      <c r="T1503">
        <f>IFERROR(VLOOKUP(CONCATENATE($C1503,$D1503,T$1,$E1503),AuxFolhas!$A:$E,5,FALSE),"")</f>
        <v>7750</v>
      </c>
      <c r="U1503">
        <f t="shared" si="98"/>
        <v>1</v>
      </c>
    </row>
    <row r="1504" spans="1:21">
      <c r="A1504" t="str">
        <f t="shared" si="99"/>
        <v>53.1-26</v>
      </c>
      <c r="B1504">
        <f t="shared" si="100"/>
        <v>26</v>
      </c>
      <c r="C1504">
        <v>53</v>
      </c>
      <c r="D1504" t="s">
        <v>2048</v>
      </c>
      <c r="E1504" t="s">
        <v>1113</v>
      </c>
      <c r="F1504" t="s">
        <v>1159</v>
      </c>
      <c r="H1504">
        <f t="shared" si="97"/>
        <v>33600</v>
      </c>
      <c r="I1504">
        <f>IFERROR(VLOOKUP(CONCATENATE($C1504,$D1504,I$1,$E1504),AuxFolhas!$A:$E,5,FALSE),"")</f>
        <v>2800</v>
      </c>
      <c r="J1504">
        <f>IFERROR(VLOOKUP(CONCATENATE($C1504,$D1504,J$1,$E1504),AuxFolhas!$A:$E,5,FALSE),"")</f>
        <v>2800</v>
      </c>
      <c r="K1504">
        <f>IFERROR(VLOOKUP(CONCATENATE($C1504,$D1504,K$1,$E1504),AuxFolhas!$A:$E,5,FALSE),"")</f>
        <v>2800</v>
      </c>
      <c r="L1504">
        <f>IFERROR(VLOOKUP(CONCATENATE($C1504,$D1504,L$1,$E1504),AuxFolhas!$A:$E,5,FALSE),"")</f>
        <v>2800</v>
      </c>
      <c r="M1504">
        <f>IFERROR(VLOOKUP(CONCATENATE($C1504,$D1504,M$1,$E1504),AuxFolhas!$A:$E,5,FALSE),"")</f>
        <v>2800</v>
      </c>
      <c r="N1504">
        <f>IFERROR(VLOOKUP(CONCATENATE($C1504,$D1504,N$1,$E1504),AuxFolhas!$A:$E,5,FALSE),"")</f>
        <v>2800</v>
      </c>
      <c r="O1504">
        <f>IFERROR(VLOOKUP(CONCATENATE($C1504,$D1504,O$1,$E1504),AuxFolhas!$A:$E,5,FALSE),"")</f>
        <v>2800</v>
      </c>
      <c r="P1504">
        <f>IFERROR(VLOOKUP(CONCATENATE($C1504,$D1504,P$1,$E1504),AuxFolhas!$A:$E,5,FALSE),"")</f>
        <v>2800</v>
      </c>
      <c r="Q1504">
        <f>IFERROR(VLOOKUP(CONCATENATE($C1504,$D1504,Q$1,$E1504),AuxFolhas!$A:$E,5,FALSE),"")</f>
        <v>2800</v>
      </c>
      <c r="R1504">
        <f>IFERROR(VLOOKUP(CONCATENATE($C1504,$D1504,R$1,$E1504),AuxFolhas!$A:$E,5,FALSE),"")</f>
        <v>2800</v>
      </c>
      <c r="S1504">
        <f>IFERROR(VLOOKUP(CONCATENATE($C1504,$D1504,S$1,$E1504),AuxFolhas!$A:$E,5,FALSE),"")</f>
        <v>2800</v>
      </c>
      <c r="T1504">
        <f>IFERROR(VLOOKUP(CONCATENATE($C1504,$D1504,T$1,$E1504),AuxFolhas!$A:$E,5,FALSE),"")</f>
        <v>2800</v>
      </c>
      <c r="U1504">
        <f t="shared" si="98"/>
        <v>1</v>
      </c>
    </row>
    <row r="1505" spans="1:21" hidden="1">
      <c r="A1505" t="str">
        <f t="shared" si="99"/>
        <v>54.1-1</v>
      </c>
      <c r="B1505">
        <f t="shared" si="100"/>
        <v>1</v>
      </c>
      <c r="C1505">
        <v>54</v>
      </c>
      <c r="D1505" t="s">
        <v>2596</v>
      </c>
      <c r="E1505" t="s">
        <v>1112</v>
      </c>
      <c r="F1505" t="s">
        <v>1163</v>
      </c>
      <c r="H1505">
        <f t="shared" si="97"/>
        <v>6000</v>
      </c>
      <c r="I1505" t="str">
        <f>IFERROR(VLOOKUP(CONCATENATE($C1505,$D1505,I$1,$E1505),AuxFolhas!$A:$E,5,FALSE),"")</f>
        <v/>
      </c>
      <c r="J1505" t="str">
        <f>IFERROR(VLOOKUP(CONCATENATE($C1505,$D1505,J$1,$E1505),AuxFolhas!$A:$E,5,FALSE),"")</f>
        <v/>
      </c>
      <c r="K1505">
        <f>IFERROR(VLOOKUP(CONCATENATE($C1505,$D1505,K$1,$E1505),AuxFolhas!$A:$E,5,FALSE),"")</f>
        <v>600</v>
      </c>
      <c r="L1505">
        <f>IFERROR(VLOOKUP(CONCATENATE($C1505,$D1505,L$1,$E1505),AuxFolhas!$A:$E,5,FALSE),"")</f>
        <v>600</v>
      </c>
      <c r="M1505">
        <f>IFERROR(VLOOKUP(CONCATENATE($C1505,$D1505,M$1,$E1505),AuxFolhas!$A:$E,5,FALSE),"")</f>
        <v>600</v>
      </c>
      <c r="N1505">
        <f>IFERROR(VLOOKUP(CONCATENATE($C1505,$D1505,N$1,$E1505),AuxFolhas!$A:$E,5,FALSE),"")</f>
        <v>600</v>
      </c>
      <c r="O1505">
        <f>IFERROR(VLOOKUP(CONCATENATE($C1505,$D1505,O$1,$E1505),AuxFolhas!$A:$E,5,FALSE),"")</f>
        <v>600</v>
      </c>
      <c r="P1505">
        <f>IFERROR(VLOOKUP(CONCATENATE($C1505,$D1505,P$1,$E1505),AuxFolhas!$A:$E,5,FALSE),"")</f>
        <v>600</v>
      </c>
      <c r="Q1505">
        <f>IFERROR(VLOOKUP(CONCATENATE($C1505,$D1505,Q$1,$E1505),AuxFolhas!$A:$E,5,FALSE),"")</f>
        <v>600</v>
      </c>
      <c r="R1505">
        <f>IFERROR(VLOOKUP(CONCATENATE($C1505,$D1505,R$1,$E1505),AuxFolhas!$A:$E,5,FALSE),"")</f>
        <v>600</v>
      </c>
      <c r="S1505">
        <f>IFERROR(VLOOKUP(CONCATENATE($C1505,$D1505,S$1,$E1505),AuxFolhas!$A:$E,5,FALSE),"")</f>
        <v>600</v>
      </c>
      <c r="T1505">
        <f>IFERROR(VLOOKUP(CONCATENATE($C1505,$D1505,T$1,$E1505),AuxFolhas!$A:$E,5,FALSE),"")</f>
        <v>600</v>
      </c>
      <c r="U1505">
        <f t="shared" si="98"/>
        <v>1</v>
      </c>
    </row>
    <row r="1506" spans="1:21" hidden="1">
      <c r="A1506" t="str">
        <f t="shared" si="99"/>
        <v>54.1-2</v>
      </c>
      <c r="B1506">
        <f t="shared" si="100"/>
        <v>2</v>
      </c>
      <c r="C1506">
        <v>54</v>
      </c>
      <c r="D1506" t="s">
        <v>2799</v>
      </c>
      <c r="E1506" t="s">
        <v>1112</v>
      </c>
      <c r="F1506" t="s">
        <v>1163</v>
      </c>
      <c r="H1506">
        <f t="shared" si="97"/>
        <v>3600</v>
      </c>
      <c r="I1506" t="str">
        <f>IFERROR(VLOOKUP(CONCATENATE($C1506,$D1506,I$1,$E1506),AuxFolhas!$A:$E,5,FALSE),"")</f>
        <v/>
      </c>
      <c r="J1506" t="str">
        <f>IFERROR(VLOOKUP(CONCATENATE($C1506,$D1506,J$1,$E1506),AuxFolhas!$A:$E,5,FALSE),"")</f>
        <v/>
      </c>
      <c r="K1506" t="str">
        <f>IFERROR(VLOOKUP(CONCATENATE($C1506,$D1506,K$1,$E1506),AuxFolhas!$A:$E,5,FALSE),"")</f>
        <v/>
      </c>
      <c r="L1506" t="str">
        <f>IFERROR(VLOOKUP(CONCATENATE($C1506,$D1506,L$1,$E1506),AuxFolhas!$A:$E,5,FALSE),"")</f>
        <v/>
      </c>
      <c r="M1506" t="str">
        <f>IFERROR(VLOOKUP(CONCATENATE($C1506,$D1506,M$1,$E1506),AuxFolhas!$A:$E,5,FALSE),"")</f>
        <v/>
      </c>
      <c r="N1506" t="str">
        <f>IFERROR(VLOOKUP(CONCATENATE($C1506,$D1506,N$1,$E1506),AuxFolhas!$A:$E,5,FALSE),"")</f>
        <v/>
      </c>
      <c r="O1506">
        <f>IFERROR(VLOOKUP(CONCATENATE($C1506,$D1506,O$1,$E1506),AuxFolhas!$A:$E,5,FALSE),"")</f>
        <v>600</v>
      </c>
      <c r="P1506">
        <f>IFERROR(VLOOKUP(CONCATENATE($C1506,$D1506,P$1,$E1506),AuxFolhas!$A:$E,5,FALSE),"")</f>
        <v>600</v>
      </c>
      <c r="Q1506">
        <f>IFERROR(VLOOKUP(CONCATENATE($C1506,$D1506,Q$1,$E1506),AuxFolhas!$A:$E,5,FALSE),"")</f>
        <v>600</v>
      </c>
      <c r="R1506">
        <f>IFERROR(VLOOKUP(CONCATENATE($C1506,$D1506,R$1,$E1506),AuxFolhas!$A:$E,5,FALSE),"")</f>
        <v>600</v>
      </c>
      <c r="S1506">
        <f>IFERROR(VLOOKUP(CONCATENATE($C1506,$D1506,S$1,$E1506),AuxFolhas!$A:$E,5,FALSE),"")</f>
        <v>600</v>
      </c>
      <c r="T1506">
        <f>IFERROR(VLOOKUP(CONCATENATE($C1506,$D1506,T$1,$E1506),AuxFolhas!$A:$E,5,FALSE),"")</f>
        <v>600</v>
      </c>
      <c r="U1506">
        <f t="shared" si="98"/>
        <v>1</v>
      </c>
    </row>
    <row r="1507" spans="1:21" hidden="1">
      <c r="A1507" t="str">
        <f t="shared" si="99"/>
        <v>54.1-3</v>
      </c>
      <c r="B1507">
        <f t="shared" si="100"/>
        <v>3</v>
      </c>
      <c r="C1507">
        <v>54</v>
      </c>
      <c r="D1507" t="s">
        <v>2064</v>
      </c>
      <c r="E1507" t="s">
        <v>1112</v>
      </c>
      <c r="F1507" t="s">
        <v>1163</v>
      </c>
      <c r="H1507">
        <f t="shared" si="97"/>
        <v>7200</v>
      </c>
      <c r="I1507">
        <f>IFERROR(VLOOKUP(CONCATENATE($C1507,$D1507,I$1,$E1507),AuxFolhas!$A:$E,5,FALSE),"")</f>
        <v>600</v>
      </c>
      <c r="J1507">
        <f>IFERROR(VLOOKUP(CONCATENATE($C1507,$D1507,J$1,$E1507),AuxFolhas!$A:$E,5,FALSE),"")</f>
        <v>600</v>
      </c>
      <c r="K1507">
        <f>IFERROR(VLOOKUP(CONCATENATE($C1507,$D1507,K$1,$E1507),AuxFolhas!$A:$E,5,FALSE),"")</f>
        <v>600</v>
      </c>
      <c r="L1507">
        <f>IFERROR(VLOOKUP(CONCATENATE($C1507,$D1507,L$1,$E1507),AuxFolhas!$A:$E,5,FALSE),"")</f>
        <v>600</v>
      </c>
      <c r="M1507">
        <f>IFERROR(VLOOKUP(CONCATENATE($C1507,$D1507,M$1,$E1507),AuxFolhas!$A:$E,5,FALSE),"")</f>
        <v>600</v>
      </c>
      <c r="N1507">
        <f>IFERROR(VLOOKUP(CONCATENATE($C1507,$D1507,N$1,$E1507),AuxFolhas!$A:$E,5,FALSE),"")</f>
        <v>600</v>
      </c>
      <c r="O1507">
        <f>IFERROR(VLOOKUP(CONCATENATE($C1507,$D1507,O$1,$E1507),AuxFolhas!$A:$E,5,FALSE),"")</f>
        <v>600</v>
      </c>
      <c r="P1507">
        <f>IFERROR(VLOOKUP(CONCATENATE($C1507,$D1507,P$1,$E1507),AuxFolhas!$A:$E,5,FALSE),"")</f>
        <v>600</v>
      </c>
      <c r="Q1507">
        <f>IFERROR(VLOOKUP(CONCATENATE($C1507,$D1507,Q$1,$E1507),AuxFolhas!$A:$E,5,FALSE),"")</f>
        <v>600</v>
      </c>
      <c r="R1507">
        <f>IFERROR(VLOOKUP(CONCATENATE($C1507,$D1507,R$1,$E1507),AuxFolhas!$A:$E,5,FALSE),"")</f>
        <v>600</v>
      </c>
      <c r="S1507">
        <f>IFERROR(VLOOKUP(CONCATENATE($C1507,$D1507,S$1,$E1507),AuxFolhas!$A:$E,5,FALSE),"")</f>
        <v>600</v>
      </c>
      <c r="T1507">
        <f>IFERROR(VLOOKUP(CONCATENATE($C1507,$D1507,T$1,$E1507),AuxFolhas!$A:$E,5,FALSE),"")</f>
        <v>600</v>
      </c>
      <c r="U1507">
        <f t="shared" si="98"/>
        <v>1</v>
      </c>
    </row>
    <row r="1508" spans="1:21" hidden="1">
      <c r="A1508" t="str">
        <f t="shared" si="99"/>
        <v>54.1-4</v>
      </c>
      <c r="B1508">
        <f t="shared" si="100"/>
        <v>4</v>
      </c>
      <c r="C1508">
        <v>54</v>
      </c>
      <c r="D1508" t="s">
        <v>2800</v>
      </c>
      <c r="E1508" t="s">
        <v>1112</v>
      </c>
      <c r="F1508" t="s">
        <v>1163</v>
      </c>
      <c r="H1508">
        <f t="shared" si="97"/>
        <v>3600</v>
      </c>
      <c r="I1508" t="str">
        <f>IFERROR(VLOOKUP(CONCATENATE($C1508,$D1508,I$1,$E1508),AuxFolhas!$A:$E,5,FALSE),"")</f>
        <v/>
      </c>
      <c r="J1508" t="str">
        <f>IFERROR(VLOOKUP(CONCATENATE($C1508,$D1508,J$1,$E1508),AuxFolhas!$A:$E,5,FALSE),"")</f>
        <v/>
      </c>
      <c r="K1508" t="str">
        <f>IFERROR(VLOOKUP(CONCATENATE($C1508,$D1508,K$1,$E1508),AuxFolhas!$A:$E,5,FALSE),"")</f>
        <v/>
      </c>
      <c r="L1508" t="str">
        <f>IFERROR(VLOOKUP(CONCATENATE($C1508,$D1508,L$1,$E1508),AuxFolhas!$A:$E,5,FALSE),"")</f>
        <v/>
      </c>
      <c r="M1508" t="str">
        <f>IFERROR(VLOOKUP(CONCATENATE($C1508,$D1508,M$1,$E1508),AuxFolhas!$A:$E,5,FALSE),"")</f>
        <v/>
      </c>
      <c r="N1508" t="str">
        <f>IFERROR(VLOOKUP(CONCATENATE($C1508,$D1508,N$1,$E1508),AuxFolhas!$A:$E,5,FALSE),"")</f>
        <v/>
      </c>
      <c r="O1508">
        <f>IFERROR(VLOOKUP(CONCATENATE($C1508,$D1508,O$1,$E1508),AuxFolhas!$A:$E,5,FALSE),"")</f>
        <v>600</v>
      </c>
      <c r="P1508">
        <f>IFERROR(VLOOKUP(CONCATENATE($C1508,$D1508,P$1,$E1508),AuxFolhas!$A:$E,5,FALSE),"")</f>
        <v>600</v>
      </c>
      <c r="Q1508">
        <f>IFERROR(VLOOKUP(CONCATENATE($C1508,$D1508,Q$1,$E1508),AuxFolhas!$A:$E,5,FALSE),"")</f>
        <v>600</v>
      </c>
      <c r="R1508">
        <f>IFERROR(VLOOKUP(CONCATENATE($C1508,$D1508,R$1,$E1508),AuxFolhas!$A:$E,5,FALSE),"")</f>
        <v>600</v>
      </c>
      <c r="S1508">
        <f>IFERROR(VLOOKUP(CONCATENATE($C1508,$D1508,S$1,$E1508),AuxFolhas!$A:$E,5,FALSE),"")</f>
        <v>600</v>
      </c>
      <c r="T1508">
        <f>IFERROR(VLOOKUP(CONCATENATE($C1508,$D1508,T$1,$E1508),AuxFolhas!$A:$E,5,FALSE),"")</f>
        <v>600</v>
      </c>
      <c r="U1508">
        <f t="shared" si="98"/>
        <v>1</v>
      </c>
    </row>
    <row r="1509" spans="1:21" hidden="1">
      <c r="A1509" t="str">
        <f t="shared" si="99"/>
        <v>54.1-5</v>
      </c>
      <c r="B1509">
        <f t="shared" si="100"/>
        <v>5</v>
      </c>
      <c r="C1509">
        <v>54</v>
      </c>
      <c r="D1509" t="s">
        <v>2065</v>
      </c>
      <c r="E1509" t="s">
        <v>1112</v>
      </c>
      <c r="F1509" t="s">
        <v>1163</v>
      </c>
      <c r="H1509">
        <f t="shared" si="97"/>
        <v>7200</v>
      </c>
      <c r="I1509">
        <f>IFERROR(VLOOKUP(CONCATENATE($C1509,$D1509,I$1,$E1509),AuxFolhas!$A:$E,5,FALSE),"")</f>
        <v>600</v>
      </c>
      <c r="J1509">
        <f>IFERROR(VLOOKUP(CONCATENATE($C1509,$D1509,J$1,$E1509),AuxFolhas!$A:$E,5,FALSE),"")</f>
        <v>600</v>
      </c>
      <c r="K1509">
        <f>IFERROR(VLOOKUP(CONCATENATE($C1509,$D1509,K$1,$E1509),AuxFolhas!$A:$E,5,FALSE),"")</f>
        <v>600</v>
      </c>
      <c r="L1509">
        <f>IFERROR(VLOOKUP(CONCATENATE($C1509,$D1509,L$1,$E1509),AuxFolhas!$A:$E,5,FALSE),"")</f>
        <v>600</v>
      </c>
      <c r="M1509">
        <f>IFERROR(VLOOKUP(CONCATENATE($C1509,$D1509,M$1,$E1509),AuxFolhas!$A:$E,5,FALSE),"")</f>
        <v>600</v>
      </c>
      <c r="N1509">
        <f>IFERROR(VLOOKUP(CONCATENATE($C1509,$D1509,N$1,$E1509),AuxFolhas!$A:$E,5,FALSE),"")</f>
        <v>600</v>
      </c>
      <c r="O1509">
        <f>IFERROR(VLOOKUP(CONCATENATE($C1509,$D1509,O$1,$E1509),AuxFolhas!$A:$E,5,FALSE),"")</f>
        <v>600</v>
      </c>
      <c r="P1509">
        <f>IFERROR(VLOOKUP(CONCATENATE($C1509,$D1509,P$1,$E1509),AuxFolhas!$A:$E,5,FALSE),"")</f>
        <v>600</v>
      </c>
      <c r="Q1509">
        <f>IFERROR(VLOOKUP(CONCATENATE($C1509,$D1509,Q$1,$E1509),AuxFolhas!$A:$E,5,FALSE),"")</f>
        <v>600</v>
      </c>
      <c r="R1509">
        <f>IFERROR(VLOOKUP(CONCATENATE($C1509,$D1509,R$1,$E1509),AuxFolhas!$A:$E,5,FALSE),"")</f>
        <v>600</v>
      </c>
      <c r="S1509">
        <f>IFERROR(VLOOKUP(CONCATENATE($C1509,$D1509,S$1,$E1509),AuxFolhas!$A:$E,5,FALSE),"")</f>
        <v>600</v>
      </c>
      <c r="T1509">
        <f>IFERROR(VLOOKUP(CONCATENATE($C1509,$D1509,T$1,$E1509),AuxFolhas!$A:$E,5,FALSE),"")</f>
        <v>600</v>
      </c>
      <c r="U1509">
        <f t="shared" si="98"/>
        <v>1</v>
      </c>
    </row>
    <row r="1510" spans="1:21" hidden="1">
      <c r="A1510" t="str">
        <f t="shared" si="99"/>
        <v>54.1-6</v>
      </c>
      <c r="B1510">
        <f t="shared" si="100"/>
        <v>6</v>
      </c>
      <c r="C1510">
        <v>54</v>
      </c>
      <c r="D1510" t="s">
        <v>2066</v>
      </c>
      <c r="E1510" t="s">
        <v>1112</v>
      </c>
      <c r="F1510" t="s">
        <v>1163</v>
      </c>
      <c r="H1510">
        <f t="shared" si="97"/>
        <v>7200</v>
      </c>
      <c r="I1510">
        <f>IFERROR(VLOOKUP(CONCATENATE($C1510,$D1510,I$1,$E1510),AuxFolhas!$A:$E,5,FALSE),"")</f>
        <v>600</v>
      </c>
      <c r="J1510">
        <f>IFERROR(VLOOKUP(CONCATENATE($C1510,$D1510,J$1,$E1510),AuxFolhas!$A:$E,5,FALSE),"")</f>
        <v>600</v>
      </c>
      <c r="K1510">
        <f>IFERROR(VLOOKUP(CONCATENATE($C1510,$D1510,K$1,$E1510),AuxFolhas!$A:$E,5,FALSE),"")</f>
        <v>600</v>
      </c>
      <c r="L1510">
        <f>IFERROR(VLOOKUP(CONCATENATE($C1510,$D1510,L$1,$E1510),AuxFolhas!$A:$E,5,FALSE),"")</f>
        <v>600</v>
      </c>
      <c r="M1510">
        <f>IFERROR(VLOOKUP(CONCATENATE($C1510,$D1510,M$1,$E1510),AuxFolhas!$A:$E,5,FALSE),"")</f>
        <v>600</v>
      </c>
      <c r="N1510">
        <f>IFERROR(VLOOKUP(CONCATENATE($C1510,$D1510,N$1,$E1510),AuxFolhas!$A:$E,5,FALSE),"")</f>
        <v>600</v>
      </c>
      <c r="O1510">
        <f>IFERROR(VLOOKUP(CONCATENATE($C1510,$D1510,O$1,$E1510),AuxFolhas!$A:$E,5,FALSE),"")</f>
        <v>600</v>
      </c>
      <c r="P1510">
        <f>IFERROR(VLOOKUP(CONCATENATE($C1510,$D1510,P$1,$E1510),AuxFolhas!$A:$E,5,FALSE),"")</f>
        <v>600</v>
      </c>
      <c r="Q1510">
        <f>IFERROR(VLOOKUP(CONCATENATE($C1510,$D1510,Q$1,$E1510),AuxFolhas!$A:$E,5,FALSE),"")</f>
        <v>600</v>
      </c>
      <c r="R1510">
        <f>IFERROR(VLOOKUP(CONCATENATE($C1510,$D1510,R$1,$E1510),AuxFolhas!$A:$E,5,FALSE),"")</f>
        <v>600</v>
      </c>
      <c r="S1510">
        <f>IFERROR(VLOOKUP(CONCATENATE($C1510,$D1510,S$1,$E1510),AuxFolhas!$A:$E,5,FALSE),"")</f>
        <v>600</v>
      </c>
      <c r="T1510">
        <f>IFERROR(VLOOKUP(CONCATENATE($C1510,$D1510,T$1,$E1510),AuxFolhas!$A:$E,5,FALSE),"")</f>
        <v>600</v>
      </c>
      <c r="U1510">
        <f t="shared" si="98"/>
        <v>1</v>
      </c>
    </row>
    <row r="1511" spans="1:21" hidden="1">
      <c r="A1511" t="str">
        <f t="shared" si="99"/>
        <v>54.1-7</v>
      </c>
      <c r="B1511">
        <f t="shared" si="100"/>
        <v>7</v>
      </c>
      <c r="C1511">
        <v>54</v>
      </c>
      <c r="D1511" t="s">
        <v>2597</v>
      </c>
      <c r="E1511" t="s">
        <v>1112</v>
      </c>
      <c r="F1511" t="s">
        <v>1163</v>
      </c>
      <c r="H1511">
        <f t="shared" si="97"/>
        <v>6000</v>
      </c>
      <c r="I1511" t="str">
        <f>IFERROR(VLOOKUP(CONCATENATE($C1511,$D1511,I$1,$E1511),AuxFolhas!$A:$E,5,FALSE),"")</f>
        <v/>
      </c>
      <c r="J1511" t="str">
        <f>IFERROR(VLOOKUP(CONCATENATE($C1511,$D1511,J$1,$E1511),AuxFolhas!$A:$E,5,FALSE),"")</f>
        <v/>
      </c>
      <c r="K1511">
        <f>IFERROR(VLOOKUP(CONCATENATE($C1511,$D1511,K$1,$E1511),AuxFolhas!$A:$E,5,FALSE),"")</f>
        <v>600</v>
      </c>
      <c r="L1511">
        <f>IFERROR(VLOOKUP(CONCATENATE($C1511,$D1511,L$1,$E1511),AuxFolhas!$A:$E,5,FALSE),"")</f>
        <v>600</v>
      </c>
      <c r="M1511">
        <f>IFERROR(VLOOKUP(CONCATENATE($C1511,$D1511,M$1,$E1511),AuxFolhas!$A:$E,5,FALSE),"")</f>
        <v>600</v>
      </c>
      <c r="N1511">
        <f>IFERROR(VLOOKUP(CONCATENATE($C1511,$D1511,N$1,$E1511),AuxFolhas!$A:$E,5,FALSE),"")</f>
        <v>600</v>
      </c>
      <c r="O1511">
        <f>IFERROR(VLOOKUP(CONCATENATE($C1511,$D1511,O$1,$E1511),AuxFolhas!$A:$E,5,FALSE),"")</f>
        <v>600</v>
      </c>
      <c r="P1511">
        <f>IFERROR(VLOOKUP(CONCATENATE($C1511,$D1511,P$1,$E1511),AuxFolhas!$A:$E,5,FALSE),"")</f>
        <v>600</v>
      </c>
      <c r="Q1511">
        <f>IFERROR(VLOOKUP(CONCATENATE($C1511,$D1511,Q$1,$E1511),AuxFolhas!$A:$E,5,FALSE),"")</f>
        <v>600</v>
      </c>
      <c r="R1511">
        <f>IFERROR(VLOOKUP(CONCATENATE($C1511,$D1511,R$1,$E1511),AuxFolhas!$A:$E,5,FALSE),"")</f>
        <v>600</v>
      </c>
      <c r="S1511">
        <f>IFERROR(VLOOKUP(CONCATENATE($C1511,$D1511,S$1,$E1511),AuxFolhas!$A:$E,5,FALSE),"")</f>
        <v>600</v>
      </c>
      <c r="T1511">
        <f>IFERROR(VLOOKUP(CONCATENATE($C1511,$D1511,T$1,$E1511),AuxFolhas!$A:$E,5,FALSE),"")</f>
        <v>600</v>
      </c>
      <c r="U1511">
        <f t="shared" si="98"/>
        <v>1</v>
      </c>
    </row>
    <row r="1512" spans="1:21" hidden="1">
      <c r="A1512" t="str">
        <f t="shared" si="99"/>
        <v>54.1-8</v>
      </c>
      <c r="B1512">
        <f t="shared" si="100"/>
        <v>8</v>
      </c>
      <c r="C1512">
        <v>54</v>
      </c>
      <c r="D1512" t="s">
        <v>2067</v>
      </c>
      <c r="E1512" t="s">
        <v>1112</v>
      </c>
      <c r="F1512" t="s">
        <v>1163</v>
      </c>
      <c r="H1512">
        <f t="shared" si="97"/>
        <v>3600</v>
      </c>
      <c r="I1512">
        <f>IFERROR(VLOOKUP(CONCATENATE($C1512,$D1512,I$1,$E1512),AuxFolhas!$A:$E,5,FALSE),"")</f>
        <v>600</v>
      </c>
      <c r="J1512">
        <f>IFERROR(VLOOKUP(CONCATENATE($C1512,$D1512,J$1,$E1512),AuxFolhas!$A:$E,5,FALSE),"")</f>
        <v>600</v>
      </c>
      <c r="K1512">
        <f>IFERROR(VLOOKUP(CONCATENATE($C1512,$D1512,K$1,$E1512),AuxFolhas!$A:$E,5,FALSE),"")</f>
        <v>600</v>
      </c>
      <c r="L1512">
        <f>IFERROR(VLOOKUP(CONCATENATE($C1512,$D1512,L$1,$E1512),AuxFolhas!$A:$E,5,FALSE),"")</f>
        <v>600</v>
      </c>
      <c r="M1512">
        <f>IFERROR(VLOOKUP(CONCATENATE($C1512,$D1512,M$1,$E1512),AuxFolhas!$A:$E,5,FALSE),"")</f>
        <v>600</v>
      </c>
      <c r="N1512">
        <f>IFERROR(VLOOKUP(CONCATENATE($C1512,$D1512,N$1,$E1512),AuxFolhas!$A:$E,5,FALSE),"")</f>
        <v>600</v>
      </c>
      <c r="O1512" t="str">
        <f>IFERROR(VLOOKUP(CONCATENATE($C1512,$D1512,O$1,$E1512),AuxFolhas!$A:$E,5,FALSE),"")</f>
        <v/>
      </c>
      <c r="P1512" t="str">
        <f>IFERROR(VLOOKUP(CONCATENATE($C1512,$D1512,P$1,$E1512),AuxFolhas!$A:$E,5,FALSE),"")</f>
        <v/>
      </c>
      <c r="Q1512" t="str">
        <f>IFERROR(VLOOKUP(CONCATENATE($C1512,$D1512,Q$1,$E1512),AuxFolhas!$A:$E,5,FALSE),"")</f>
        <v/>
      </c>
      <c r="R1512" t="str">
        <f>IFERROR(VLOOKUP(CONCATENATE($C1512,$D1512,R$1,$E1512),AuxFolhas!$A:$E,5,FALSE),"")</f>
        <v/>
      </c>
      <c r="S1512" t="str">
        <f>IFERROR(VLOOKUP(CONCATENATE($C1512,$D1512,S$1,$E1512),AuxFolhas!$A:$E,5,FALSE),"")</f>
        <v/>
      </c>
      <c r="T1512" t="str">
        <f>IFERROR(VLOOKUP(CONCATENATE($C1512,$D1512,T$1,$E1512),AuxFolhas!$A:$E,5,FALSE),"")</f>
        <v/>
      </c>
      <c r="U1512">
        <f t="shared" si="98"/>
        <v>1</v>
      </c>
    </row>
    <row r="1513" spans="1:21" hidden="1">
      <c r="A1513" t="str">
        <f t="shared" si="99"/>
        <v>54.1-9</v>
      </c>
      <c r="B1513">
        <f t="shared" si="100"/>
        <v>9</v>
      </c>
      <c r="C1513">
        <v>54</v>
      </c>
      <c r="D1513" t="s">
        <v>2068</v>
      </c>
      <c r="E1513" t="s">
        <v>1112</v>
      </c>
      <c r="F1513" t="s">
        <v>1163</v>
      </c>
      <c r="H1513">
        <f t="shared" si="97"/>
        <v>7200</v>
      </c>
      <c r="I1513">
        <f>IFERROR(VLOOKUP(CONCATENATE($C1513,$D1513,I$1,$E1513),AuxFolhas!$A:$E,5,FALSE),"")</f>
        <v>600</v>
      </c>
      <c r="J1513">
        <f>IFERROR(VLOOKUP(CONCATENATE($C1513,$D1513,J$1,$E1513),AuxFolhas!$A:$E,5,FALSE),"")</f>
        <v>600</v>
      </c>
      <c r="K1513">
        <f>IFERROR(VLOOKUP(CONCATENATE($C1513,$D1513,K$1,$E1513),AuxFolhas!$A:$E,5,FALSE),"")</f>
        <v>600</v>
      </c>
      <c r="L1513">
        <f>IFERROR(VLOOKUP(CONCATENATE($C1513,$D1513,L$1,$E1513),AuxFolhas!$A:$E,5,FALSE),"")</f>
        <v>600</v>
      </c>
      <c r="M1513">
        <f>IFERROR(VLOOKUP(CONCATENATE($C1513,$D1513,M$1,$E1513),AuxFolhas!$A:$E,5,FALSE),"")</f>
        <v>600</v>
      </c>
      <c r="N1513">
        <f>IFERROR(VLOOKUP(CONCATENATE($C1513,$D1513,N$1,$E1513),AuxFolhas!$A:$E,5,FALSE),"")</f>
        <v>600</v>
      </c>
      <c r="O1513">
        <f>IFERROR(VLOOKUP(CONCATENATE($C1513,$D1513,O$1,$E1513),AuxFolhas!$A:$E,5,FALSE),"")</f>
        <v>600</v>
      </c>
      <c r="P1513">
        <f>IFERROR(VLOOKUP(CONCATENATE($C1513,$D1513,P$1,$E1513),AuxFolhas!$A:$E,5,FALSE),"")</f>
        <v>600</v>
      </c>
      <c r="Q1513">
        <f>IFERROR(VLOOKUP(CONCATENATE($C1513,$D1513,Q$1,$E1513),AuxFolhas!$A:$E,5,FALSE),"")</f>
        <v>600</v>
      </c>
      <c r="R1513">
        <f>IFERROR(VLOOKUP(CONCATENATE($C1513,$D1513,R$1,$E1513),AuxFolhas!$A:$E,5,FALSE),"")</f>
        <v>600</v>
      </c>
      <c r="S1513">
        <f>IFERROR(VLOOKUP(CONCATENATE($C1513,$D1513,S$1,$E1513),AuxFolhas!$A:$E,5,FALSE),"")</f>
        <v>600</v>
      </c>
      <c r="T1513">
        <f>IFERROR(VLOOKUP(CONCATENATE($C1513,$D1513,T$1,$E1513),AuxFolhas!$A:$E,5,FALSE),"")</f>
        <v>600</v>
      </c>
      <c r="U1513">
        <f t="shared" si="98"/>
        <v>1</v>
      </c>
    </row>
    <row r="1514" spans="1:21" hidden="1">
      <c r="A1514" t="str">
        <f t="shared" si="99"/>
        <v>54.1-10</v>
      </c>
      <c r="B1514">
        <f t="shared" si="100"/>
        <v>10</v>
      </c>
      <c r="C1514">
        <v>54</v>
      </c>
      <c r="D1514" t="s">
        <v>2069</v>
      </c>
      <c r="E1514" t="s">
        <v>1112</v>
      </c>
      <c r="F1514" t="s">
        <v>1163</v>
      </c>
      <c r="H1514">
        <f t="shared" si="97"/>
        <v>7200</v>
      </c>
      <c r="I1514">
        <f>IFERROR(VLOOKUP(CONCATENATE($C1514,$D1514,I$1,$E1514),AuxFolhas!$A:$E,5,FALSE),"")</f>
        <v>600</v>
      </c>
      <c r="J1514">
        <f>IFERROR(VLOOKUP(CONCATENATE($C1514,$D1514,J$1,$E1514),AuxFolhas!$A:$E,5,FALSE),"")</f>
        <v>600</v>
      </c>
      <c r="K1514">
        <f>IFERROR(VLOOKUP(CONCATENATE($C1514,$D1514,K$1,$E1514),AuxFolhas!$A:$E,5,FALSE),"")</f>
        <v>600</v>
      </c>
      <c r="L1514">
        <f>IFERROR(VLOOKUP(CONCATENATE($C1514,$D1514,L$1,$E1514),AuxFolhas!$A:$E,5,FALSE),"")</f>
        <v>600</v>
      </c>
      <c r="M1514">
        <f>IFERROR(VLOOKUP(CONCATENATE($C1514,$D1514,M$1,$E1514),AuxFolhas!$A:$E,5,FALSE),"")</f>
        <v>600</v>
      </c>
      <c r="N1514">
        <f>IFERROR(VLOOKUP(CONCATENATE($C1514,$D1514,N$1,$E1514),AuxFolhas!$A:$E,5,FALSE),"")</f>
        <v>600</v>
      </c>
      <c r="O1514">
        <f>IFERROR(VLOOKUP(CONCATENATE($C1514,$D1514,O$1,$E1514),AuxFolhas!$A:$E,5,FALSE),"")</f>
        <v>600</v>
      </c>
      <c r="P1514">
        <f>IFERROR(VLOOKUP(CONCATENATE($C1514,$D1514,P$1,$E1514),AuxFolhas!$A:$E,5,FALSE),"")</f>
        <v>600</v>
      </c>
      <c r="Q1514">
        <f>IFERROR(VLOOKUP(CONCATENATE($C1514,$D1514,Q$1,$E1514),AuxFolhas!$A:$E,5,FALSE),"")</f>
        <v>600</v>
      </c>
      <c r="R1514">
        <f>IFERROR(VLOOKUP(CONCATENATE($C1514,$D1514,R$1,$E1514),AuxFolhas!$A:$E,5,FALSE),"")</f>
        <v>600</v>
      </c>
      <c r="S1514">
        <f>IFERROR(VLOOKUP(CONCATENATE($C1514,$D1514,S$1,$E1514),AuxFolhas!$A:$E,5,FALSE),"")</f>
        <v>600</v>
      </c>
      <c r="T1514">
        <f>IFERROR(VLOOKUP(CONCATENATE($C1514,$D1514,T$1,$E1514),AuxFolhas!$A:$E,5,FALSE),"")</f>
        <v>600</v>
      </c>
      <c r="U1514">
        <f t="shared" si="98"/>
        <v>1</v>
      </c>
    </row>
    <row r="1515" spans="1:21" hidden="1">
      <c r="A1515" t="str">
        <f t="shared" si="99"/>
        <v>54.1-11</v>
      </c>
      <c r="B1515">
        <f t="shared" si="100"/>
        <v>11</v>
      </c>
      <c r="C1515">
        <v>54</v>
      </c>
      <c r="D1515" t="s">
        <v>2598</v>
      </c>
      <c r="E1515" t="s">
        <v>1112</v>
      </c>
      <c r="F1515" t="s">
        <v>1163</v>
      </c>
      <c r="H1515">
        <f t="shared" si="97"/>
        <v>6000</v>
      </c>
      <c r="I1515" t="str">
        <f>IFERROR(VLOOKUP(CONCATENATE($C1515,$D1515,I$1,$E1515),AuxFolhas!$A:$E,5,FALSE),"")</f>
        <v/>
      </c>
      <c r="J1515" t="str">
        <f>IFERROR(VLOOKUP(CONCATENATE($C1515,$D1515,J$1,$E1515),AuxFolhas!$A:$E,5,FALSE),"")</f>
        <v/>
      </c>
      <c r="K1515">
        <f>IFERROR(VLOOKUP(CONCATENATE($C1515,$D1515,K$1,$E1515),AuxFolhas!$A:$E,5,FALSE),"")</f>
        <v>600</v>
      </c>
      <c r="L1515">
        <f>IFERROR(VLOOKUP(CONCATENATE($C1515,$D1515,L$1,$E1515),AuxFolhas!$A:$E,5,FALSE),"")</f>
        <v>600</v>
      </c>
      <c r="M1515">
        <f>IFERROR(VLOOKUP(CONCATENATE($C1515,$D1515,M$1,$E1515),AuxFolhas!$A:$E,5,FALSE),"")</f>
        <v>600</v>
      </c>
      <c r="N1515">
        <f>IFERROR(VLOOKUP(CONCATENATE($C1515,$D1515,N$1,$E1515),AuxFolhas!$A:$E,5,FALSE),"")</f>
        <v>600</v>
      </c>
      <c r="O1515">
        <f>IFERROR(VLOOKUP(CONCATENATE($C1515,$D1515,O$1,$E1515),AuxFolhas!$A:$E,5,FALSE),"")</f>
        <v>600</v>
      </c>
      <c r="P1515">
        <f>IFERROR(VLOOKUP(CONCATENATE($C1515,$D1515,P$1,$E1515),AuxFolhas!$A:$E,5,FALSE),"")</f>
        <v>600</v>
      </c>
      <c r="Q1515">
        <f>IFERROR(VLOOKUP(CONCATENATE($C1515,$D1515,Q$1,$E1515),AuxFolhas!$A:$E,5,FALSE),"")</f>
        <v>600</v>
      </c>
      <c r="R1515">
        <f>IFERROR(VLOOKUP(CONCATENATE($C1515,$D1515,R$1,$E1515),AuxFolhas!$A:$E,5,FALSE),"")</f>
        <v>600</v>
      </c>
      <c r="S1515">
        <f>IFERROR(VLOOKUP(CONCATENATE($C1515,$D1515,S$1,$E1515),AuxFolhas!$A:$E,5,FALSE),"")</f>
        <v>600</v>
      </c>
      <c r="T1515">
        <f>IFERROR(VLOOKUP(CONCATENATE($C1515,$D1515,T$1,$E1515),AuxFolhas!$A:$E,5,FALSE),"")</f>
        <v>600</v>
      </c>
      <c r="U1515">
        <f t="shared" si="98"/>
        <v>1</v>
      </c>
    </row>
    <row r="1516" spans="1:21" hidden="1">
      <c r="A1516" t="str">
        <f t="shared" si="99"/>
        <v>54.1-12</v>
      </c>
      <c r="B1516">
        <f t="shared" si="100"/>
        <v>12</v>
      </c>
      <c r="C1516">
        <v>54</v>
      </c>
      <c r="D1516" t="s">
        <v>2801</v>
      </c>
      <c r="E1516" t="s">
        <v>1112</v>
      </c>
      <c r="F1516" t="s">
        <v>1163</v>
      </c>
      <c r="H1516">
        <f t="shared" si="97"/>
        <v>3600</v>
      </c>
      <c r="I1516" t="str">
        <f>IFERROR(VLOOKUP(CONCATENATE($C1516,$D1516,I$1,$E1516),AuxFolhas!$A:$E,5,FALSE),"")</f>
        <v/>
      </c>
      <c r="J1516" t="str">
        <f>IFERROR(VLOOKUP(CONCATENATE($C1516,$D1516,J$1,$E1516),AuxFolhas!$A:$E,5,FALSE),"")</f>
        <v/>
      </c>
      <c r="K1516" t="str">
        <f>IFERROR(VLOOKUP(CONCATENATE($C1516,$D1516,K$1,$E1516),AuxFolhas!$A:$E,5,FALSE),"")</f>
        <v/>
      </c>
      <c r="L1516" t="str">
        <f>IFERROR(VLOOKUP(CONCATENATE($C1516,$D1516,L$1,$E1516),AuxFolhas!$A:$E,5,FALSE),"")</f>
        <v/>
      </c>
      <c r="M1516" t="str">
        <f>IFERROR(VLOOKUP(CONCATENATE($C1516,$D1516,M$1,$E1516),AuxFolhas!$A:$E,5,FALSE),"")</f>
        <v/>
      </c>
      <c r="N1516" t="str">
        <f>IFERROR(VLOOKUP(CONCATENATE($C1516,$D1516,N$1,$E1516),AuxFolhas!$A:$E,5,FALSE),"")</f>
        <v/>
      </c>
      <c r="O1516">
        <f>IFERROR(VLOOKUP(CONCATENATE($C1516,$D1516,O$1,$E1516),AuxFolhas!$A:$E,5,FALSE),"")</f>
        <v>600</v>
      </c>
      <c r="P1516">
        <f>IFERROR(VLOOKUP(CONCATENATE($C1516,$D1516,P$1,$E1516),AuxFolhas!$A:$E,5,FALSE),"")</f>
        <v>600</v>
      </c>
      <c r="Q1516">
        <f>IFERROR(VLOOKUP(CONCATENATE($C1516,$D1516,Q$1,$E1516),AuxFolhas!$A:$E,5,FALSE),"")</f>
        <v>600</v>
      </c>
      <c r="R1516">
        <f>IFERROR(VLOOKUP(CONCATENATE($C1516,$D1516,R$1,$E1516),AuxFolhas!$A:$E,5,FALSE),"")</f>
        <v>600</v>
      </c>
      <c r="S1516">
        <f>IFERROR(VLOOKUP(CONCATENATE($C1516,$D1516,S$1,$E1516),AuxFolhas!$A:$E,5,FALSE),"")</f>
        <v>600</v>
      </c>
      <c r="T1516">
        <f>IFERROR(VLOOKUP(CONCATENATE($C1516,$D1516,T$1,$E1516),AuxFolhas!$A:$E,5,FALSE),"")</f>
        <v>600</v>
      </c>
      <c r="U1516">
        <f t="shared" si="98"/>
        <v>1</v>
      </c>
    </row>
    <row r="1517" spans="1:21" hidden="1">
      <c r="A1517" t="str">
        <f t="shared" si="99"/>
        <v>54.1-13</v>
      </c>
      <c r="B1517">
        <f t="shared" si="100"/>
        <v>13</v>
      </c>
      <c r="C1517">
        <v>54</v>
      </c>
      <c r="D1517" t="s">
        <v>2070</v>
      </c>
      <c r="E1517" t="s">
        <v>1112</v>
      </c>
      <c r="F1517" t="s">
        <v>1163</v>
      </c>
      <c r="H1517">
        <f t="shared" si="97"/>
        <v>3600</v>
      </c>
      <c r="I1517">
        <f>IFERROR(VLOOKUP(CONCATENATE($C1517,$D1517,I$1,$E1517),AuxFolhas!$A:$E,5,FALSE),"")</f>
        <v>600</v>
      </c>
      <c r="J1517">
        <f>IFERROR(VLOOKUP(CONCATENATE($C1517,$D1517,J$1,$E1517),AuxFolhas!$A:$E,5,FALSE),"")</f>
        <v>600</v>
      </c>
      <c r="K1517" t="str">
        <f>IFERROR(VLOOKUP(CONCATENATE($C1517,$D1517,K$1,$E1517),AuxFolhas!$A:$E,5,FALSE),"")</f>
        <v/>
      </c>
      <c r="L1517" t="str">
        <f>IFERROR(VLOOKUP(CONCATENATE($C1517,$D1517,L$1,$E1517),AuxFolhas!$A:$E,5,FALSE),"")</f>
        <v/>
      </c>
      <c r="M1517" t="str">
        <f>IFERROR(VLOOKUP(CONCATENATE($C1517,$D1517,M$1,$E1517),AuxFolhas!$A:$E,5,FALSE),"")</f>
        <v/>
      </c>
      <c r="N1517" t="str">
        <f>IFERROR(VLOOKUP(CONCATENATE($C1517,$D1517,N$1,$E1517),AuxFolhas!$A:$E,5,FALSE),"")</f>
        <v/>
      </c>
      <c r="O1517" t="str">
        <f>IFERROR(VLOOKUP(CONCATENATE($C1517,$D1517,O$1,$E1517),AuxFolhas!$A:$E,5,FALSE),"")</f>
        <v/>
      </c>
      <c r="P1517" t="str">
        <f>IFERROR(VLOOKUP(CONCATENATE($C1517,$D1517,P$1,$E1517),AuxFolhas!$A:$E,5,FALSE),"")</f>
        <v/>
      </c>
      <c r="Q1517">
        <f>IFERROR(VLOOKUP(CONCATENATE($C1517,$D1517,Q$1,$E1517),AuxFolhas!$A:$E,5,FALSE),"")</f>
        <v>600</v>
      </c>
      <c r="R1517">
        <f>IFERROR(VLOOKUP(CONCATENATE($C1517,$D1517,R$1,$E1517),AuxFolhas!$A:$E,5,FALSE),"")</f>
        <v>600</v>
      </c>
      <c r="S1517">
        <f>IFERROR(VLOOKUP(CONCATENATE($C1517,$D1517,S$1,$E1517),AuxFolhas!$A:$E,5,FALSE),"")</f>
        <v>600</v>
      </c>
      <c r="T1517">
        <f>IFERROR(VLOOKUP(CONCATENATE($C1517,$D1517,T$1,$E1517),AuxFolhas!$A:$E,5,FALSE),"")</f>
        <v>600</v>
      </c>
      <c r="U1517">
        <f t="shared" si="98"/>
        <v>1</v>
      </c>
    </row>
    <row r="1518" spans="1:21" hidden="1">
      <c r="A1518" t="str">
        <f t="shared" si="99"/>
        <v>54.1-14</v>
      </c>
      <c r="B1518">
        <f t="shared" si="100"/>
        <v>14</v>
      </c>
      <c r="C1518">
        <v>54</v>
      </c>
      <c r="D1518" t="s">
        <v>2071</v>
      </c>
      <c r="E1518" t="s">
        <v>1112</v>
      </c>
      <c r="F1518" t="s">
        <v>1163</v>
      </c>
      <c r="H1518">
        <f t="shared" si="97"/>
        <v>2400</v>
      </c>
      <c r="I1518">
        <f>IFERROR(VLOOKUP(CONCATENATE($C1518,$D1518,I$1,$E1518),AuxFolhas!$A:$E,5,FALSE),"")</f>
        <v>600</v>
      </c>
      <c r="J1518">
        <f>IFERROR(VLOOKUP(CONCATENATE($C1518,$D1518,J$1,$E1518),AuxFolhas!$A:$E,5,FALSE),"")</f>
        <v>600</v>
      </c>
      <c r="K1518">
        <f>IFERROR(VLOOKUP(CONCATENATE($C1518,$D1518,K$1,$E1518),AuxFolhas!$A:$E,5,FALSE),"")</f>
        <v>600</v>
      </c>
      <c r="L1518">
        <f>IFERROR(VLOOKUP(CONCATENATE($C1518,$D1518,L$1,$E1518),AuxFolhas!$A:$E,5,FALSE),"")</f>
        <v>600</v>
      </c>
      <c r="M1518" t="str">
        <f>IFERROR(VLOOKUP(CONCATENATE($C1518,$D1518,M$1,$E1518),AuxFolhas!$A:$E,5,FALSE),"")</f>
        <v/>
      </c>
      <c r="N1518" t="str">
        <f>IFERROR(VLOOKUP(CONCATENATE($C1518,$D1518,N$1,$E1518),AuxFolhas!$A:$E,5,FALSE),"")</f>
        <v/>
      </c>
      <c r="O1518" t="str">
        <f>IFERROR(VLOOKUP(CONCATENATE($C1518,$D1518,O$1,$E1518),AuxFolhas!$A:$E,5,FALSE),"")</f>
        <v/>
      </c>
      <c r="P1518" t="str">
        <f>IFERROR(VLOOKUP(CONCATENATE($C1518,$D1518,P$1,$E1518),AuxFolhas!$A:$E,5,FALSE),"")</f>
        <v/>
      </c>
      <c r="Q1518" t="str">
        <f>IFERROR(VLOOKUP(CONCATENATE($C1518,$D1518,Q$1,$E1518),AuxFolhas!$A:$E,5,FALSE),"")</f>
        <v/>
      </c>
      <c r="R1518" t="str">
        <f>IFERROR(VLOOKUP(CONCATENATE($C1518,$D1518,R$1,$E1518),AuxFolhas!$A:$E,5,FALSE),"")</f>
        <v/>
      </c>
      <c r="S1518" t="str">
        <f>IFERROR(VLOOKUP(CONCATENATE($C1518,$D1518,S$1,$E1518),AuxFolhas!$A:$E,5,FALSE),"")</f>
        <v/>
      </c>
      <c r="T1518" t="str">
        <f>IFERROR(VLOOKUP(CONCATENATE($C1518,$D1518,T$1,$E1518),AuxFolhas!$A:$E,5,FALSE),"")</f>
        <v/>
      </c>
      <c r="U1518">
        <f t="shared" si="98"/>
        <v>1</v>
      </c>
    </row>
    <row r="1519" spans="1:21" hidden="1">
      <c r="A1519" t="str">
        <f t="shared" si="99"/>
        <v>54.1-15</v>
      </c>
      <c r="B1519">
        <f t="shared" si="100"/>
        <v>15</v>
      </c>
      <c r="C1519">
        <v>54</v>
      </c>
      <c r="D1519" t="s">
        <v>2072</v>
      </c>
      <c r="E1519" t="s">
        <v>1112</v>
      </c>
      <c r="F1519" t="s">
        <v>1163</v>
      </c>
      <c r="H1519">
        <f t="shared" si="97"/>
        <v>600</v>
      </c>
      <c r="I1519">
        <f>IFERROR(VLOOKUP(CONCATENATE($C1519,$D1519,I$1,$E1519),AuxFolhas!$A:$E,5,FALSE),"")</f>
        <v>600</v>
      </c>
      <c r="J1519" t="str">
        <f>IFERROR(VLOOKUP(CONCATENATE($C1519,$D1519,J$1,$E1519),AuxFolhas!$A:$E,5,FALSE),"")</f>
        <v/>
      </c>
      <c r="K1519" t="str">
        <f>IFERROR(VLOOKUP(CONCATENATE($C1519,$D1519,K$1,$E1519),AuxFolhas!$A:$E,5,FALSE),"")</f>
        <v/>
      </c>
      <c r="L1519" t="str">
        <f>IFERROR(VLOOKUP(CONCATENATE($C1519,$D1519,L$1,$E1519),AuxFolhas!$A:$E,5,FALSE),"")</f>
        <v/>
      </c>
      <c r="M1519" t="str">
        <f>IFERROR(VLOOKUP(CONCATENATE($C1519,$D1519,M$1,$E1519),AuxFolhas!$A:$E,5,FALSE),"")</f>
        <v/>
      </c>
      <c r="N1519" t="str">
        <f>IFERROR(VLOOKUP(CONCATENATE($C1519,$D1519,N$1,$E1519),AuxFolhas!$A:$E,5,FALSE),"")</f>
        <v/>
      </c>
      <c r="O1519" t="str">
        <f>IFERROR(VLOOKUP(CONCATENATE($C1519,$D1519,O$1,$E1519),AuxFolhas!$A:$E,5,FALSE),"")</f>
        <v/>
      </c>
      <c r="P1519" t="str">
        <f>IFERROR(VLOOKUP(CONCATENATE($C1519,$D1519,P$1,$E1519),AuxFolhas!$A:$E,5,FALSE),"")</f>
        <v/>
      </c>
      <c r="Q1519" t="str">
        <f>IFERROR(VLOOKUP(CONCATENATE($C1519,$D1519,Q$1,$E1519),AuxFolhas!$A:$E,5,FALSE),"")</f>
        <v/>
      </c>
      <c r="R1519" t="str">
        <f>IFERROR(VLOOKUP(CONCATENATE($C1519,$D1519,R$1,$E1519),AuxFolhas!$A:$E,5,FALSE),"")</f>
        <v/>
      </c>
      <c r="S1519" t="str">
        <f>IFERROR(VLOOKUP(CONCATENATE($C1519,$D1519,S$1,$E1519),AuxFolhas!$A:$E,5,FALSE),"")</f>
        <v/>
      </c>
      <c r="T1519" t="str">
        <f>IFERROR(VLOOKUP(CONCATENATE($C1519,$D1519,T$1,$E1519),AuxFolhas!$A:$E,5,FALSE),"")</f>
        <v/>
      </c>
      <c r="U1519">
        <f t="shared" si="98"/>
        <v>1</v>
      </c>
    </row>
    <row r="1520" spans="1:21" hidden="1">
      <c r="A1520" t="str">
        <f t="shared" si="99"/>
        <v>54.1-16</v>
      </c>
      <c r="B1520">
        <f t="shared" si="100"/>
        <v>16</v>
      </c>
      <c r="C1520">
        <v>54</v>
      </c>
      <c r="D1520" t="s">
        <v>2802</v>
      </c>
      <c r="E1520" t="s">
        <v>1112</v>
      </c>
      <c r="F1520" t="s">
        <v>1163</v>
      </c>
      <c r="H1520">
        <f t="shared" si="97"/>
        <v>3600</v>
      </c>
      <c r="I1520" t="str">
        <f>IFERROR(VLOOKUP(CONCATENATE($C1520,$D1520,I$1,$E1520),AuxFolhas!$A:$E,5,FALSE),"")</f>
        <v/>
      </c>
      <c r="J1520" t="str">
        <f>IFERROR(VLOOKUP(CONCATENATE($C1520,$D1520,J$1,$E1520),AuxFolhas!$A:$E,5,FALSE),"")</f>
        <v/>
      </c>
      <c r="K1520" t="str">
        <f>IFERROR(VLOOKUP(CONCATENATE($C1520,$D1520,K$1,$E1520),AuxFolhas!$A:$E,5,FALSE),"")</f>
        <v/>
      </c>
      <c r="L1520" t="str">
        <f>IFERROR(VLOOKUP(CONCATENATE($C1520,$D1520,L$1,$E1520),AuxFolhas!$A:$E,5,FALSE),"")</f>
        <v/>
      </c>
      <c r="M1520" t="str">
        <f>IFERROR(VLOOKUP(CONCATENATE($C1520,$D1520,M$1,$E1520),AuxFolhas!$A:$E,5,FALSE),"")</f>
        <v/>
      </c>
      <c r="N1520" t="str">
        <f>IFERROR(VLOOKUP(CONCATENATE($C1520,$D1520,N$1,$E1520),AuxFolhas!$A:$E,5,FALSE),"")</f>
        <v/>
      </c>
      <c r="O1520">
        <f>IFERROR(VLOOKUP(CONCATENATE($C1520,$D1520,O$1,$E1520),AuxFolhas!$A:$E,5,FALSE),"")</f>
        <v>600</v>
      </c>
      <c r="P1520">
        <f>IFERROR(VLOOKUP(CONCATENATE($C1520,$D1520,P$1,$E1520),AuxFolhas!$A:$E,5,FALSE),"")</f>
        <v>600</v>
      </c>
      <c r="Q1520">
        <f>IFERROR(VLOOKUP(CONCATENATE($C1520,$D1520,Q$1,$E1520),AuxFolhas!$A:$E,5,FALSE),"")</f>
        <v>600</v>
      </c>
      <c r="R1520">
        <f>IFERROR(VLOOKUP(CONCATENATE($C1520,$D1520,R$1,$E1520),AuxFolhas!$A:$E,5,FALSE),"")</f>
        <v>600</v>
      </c>
      <c r="S1520">
        <f>IFERROR(VLOOKUP(CONCATENATE($C1520,$D1520,S$1,$E1520),AuxFolhas!$A:$E,5,FALSE),"")</f>
        <v>600</v>
      </c>
      <c r="T1520">
        <f>IFERROR(VLOOKUP(CONCATENATE($C1520,$D1520,T$1,$E1520),AuxFolhas!$A:$E,5,FALSE),"")</f>
        <v>600</v>
      </c>
      <c r="U1520">
        <f t="shared" si="98"/>
        <v>1</v>
      </c>
    </row>
    <row r="1521" spans="1:21" hidden="1">
      <c r="A1521" t="str">
        <f t="shared" si="99"/>
        <v>54.1-17</v>
      </c>
      <c r="B1521">
        <f t="shared" si="100"/>
        <v>17</v>
      </c>
      <c r="C1521">
        <v>54</v>
      </c>
      <c r="D1521" t="s">
        <v>2073</v>
      </c>
      <c r="E1521" t="s">
        <v>1112</v>
      </c>
      <c r="F1521" t="s">
        <v>1163</v>
      </c>
      <c r="H1521">
        <f t="shared" si="97"/>
        <v>2400</v>
      </c>
      <c r="I1521">
        <f>IFERROR(VLOOKUP(CONCATENATE($C1521,$D1521,I$1,$E1521),AuxFolhas!$A:$E,5,FALSE),"")</f>
        <v>600</v>
      </c>
      <c r="J1521">
        <f>IFERROR(VLOOKUP(CONCATENATE($C1521,$D1521,J$1,$E1521),AuxFolhas!$A:$E,5,FALSE),"")</f>
        <v>600</v>
      </c>
      <c r="K1521">
        <f>IFERROR(VLOOKUP(CONCATENATE($C1521,$D1521,K$1,$E1521),AuxFolhas!$A:$E,5,FALSE),"")</f>
        <v>600</v>
      </c>
      <c r="L1521">
        <f>IFERROR(VLOOKUP(CONCATENATE($C1521,$D1521,L$1,$E1521),AuxFolhas!$A:$E,5,FALSE),"")</f>
        <v>600</v>
      </c>
      <c r="M1521" t="str">
        <f>IFERROR(VLOOKUP(CONCATENATE($C1521,$D1521,M$1,$E1521),AuxFolhas!$A:$E,5,FALSE),"")</f>
        <v/>
      </c>
      <c r="N1521" t="str">
        <f>IFERROR(VLOOKUP(CONCATENATE($C1521,$D1521,N$1,$E1521),AuxFolhas!$A:$E,5,FALSE),"")</f>
        <v/>
      </c>
      <c r="O1521" t="str">
        <f>IFERROR(VLOOKUP(CONCATENATE($C1521,$D1521,O$1,$E1521),AuxFolhas!$A:$E,5,FALSE),"")</f>
        <v/>
      </c>
      <c r="P1521" t="str">
        <f>IFERROR(VLOOKUP(CONCATENATE($C1521,$D1521,P$1,$E1521),AuxFolhas!$A:$E,5,FALSE),"")</f>
        <v/>
      </c>
      <c r="Q1521" t="str">
        <f>IFERROR(VLOOKUP(CONCATENATE($C1521,$D1521,Q$1,$E1521),AuxFolhas!$A:$E,5,FALSE),"")</f>
        <v/>
      </c>
      <c r="R1521" t="str">
        <f>IFERROR(VLOOKUP(CONCATENATE($C1521,$D1521,R$1,$E1521),AuxFolhas!$A:$E,5,FALSE),"")</f>
        <v/>
      </c>
      <c r="S1521" t="str">
        <f>IFERROR(VLOOKUP(CONCATENATE($C1521,$D1521,S$1,$E1521),AuxFolhas!$A:$E,5,FALSE),"")</f>
        <v/>
      </c>
      <c r="T1521" t="str">
        <f>IFERROR(VLOOKUP(CONCATENATE($C1521,$D1521,T$1,$E1521),AuxFolhas!$A:$E,5,FALSE),"")</f>
        <v/>
      </c>
      <c r="U1521">
        <f t="shared" si="98"/>
        <v>1</v>
      </c>
    </row>
    <row r="1522" spans="1:21" hidden="1">
      <c r="A1522" t="str">
        <f t="shared" si="99"/>
        <v>54.1-18</v>
      </c>
      <c r="B1522">
        <f t="shared" si="100"/>
        <v>18</v>
      </c>
      <c r="C1522">
        <v>54</v>
      </c>
      <c r="D1522" t="s">
        <v>2074</v>
      </c>
      <c r="E1522" t="s">
        <v>1112</v>
      </c>
      <c r="F1522" t="s">
        <v>1163</v>
      </c>
      <c r="H1522">
        <f t="shared" si="97"/>
        <v>2400</v>
      </c>
      <c r="I1522">
        <f>IFERROR(VLOOKUP(CONCATENATE($C1522,$D1522,I$1,$E1522),AuxFolhas!$A:$E,5,FALSE),"")</f>
        <v>600</v>
      </c>
      <c r="J1522">
        <f>IFERROR(VLOOKUP(CONCATENATE($C1522,$D1522,J$1,$E1522),AuxFolhas!$A:$E,5,FALSE),"")</f>
        <v>600</v>
      </c>
      <c r="K1522">
        <f>IFERROR(VLOOKUP(CONCATENATE($C1522,$D1522,K$1,$E1522),AuxFolhas!$A:$E,5,FALSE),"")</f>
        <v>600</v>
      </c>
      <c r="L1522">
        <f>IFERROR(VLOOKUP(CONCATENATE($C1522,$D1522,L$1,$E1522),AuxFolhas!$A:$E,5,FALSE),"")</f>
        <v>600</v>
      </c>
      <c r="M1522" t="str">
        <f>IFERROR(VLOOKUP(CONCATENATE($C1522,$D1522,M$1,$E1522),AuxFolhas!$A:$E,5,FALSE),"")</f>
        <v/>
      </c>
      <c r="N1522" t="str">
        <f>IFERROR(VLOOKUP(CONCATENATE($C1522,$D1522,N$1,$E1522),AuxFolhas!$A:$E,5,FALSE),"")</f>
        <v/>
      </c>
      <c r="O1522" t="str">
        <f>IFERROR(VLOOKUP(CONCATENATE($C1522,$D1522,O$1,$E1522),AuxFolhas!$A:$E,5,FALSE),"")</f>
        <v/>
      </c>
      <c r="P1522" t="str">
        <f>IFERROR(VLOOKUP(CONCATENATE($C1522,$D1522,P$1,$E1522),AuxFolhas!$A:$E,5,FALSE),"")</f>
        <v/>
      </c>
      <c r="Q1522" t="str">
        <f>IFERROR(VLOOKUP(CONCATENATE($C1522,$D1522,Q$1,$E1522),AuxFolhas!$A:$E,5,FALSE),"")</f>
        <v/>
      </c>
      <c r="R1522" t="str">
        <f>IFERROR(VLOOKUP(CONCATENATE($C1522,$D1522,R$1,$E1522),AuxFolhas!$A:$E,5,FALSE),"")</f>
        <v/>
      </c>
      <c r="S1522" t="str">
        <f>IFERROR(VLOOKUP(CONCATENATE($C1522,$D1522,S$1,$E1522),AuxFolhas!$A:$E,5,FALSE),"")</f>
        <v/>
      </c>
      <c r="T1522" t="str">
        <f>IFERROR(VLOOKUP(CONCATENATE($C1522,$D1522,T$1,$E1522),AuxFolhas!$A:$E,5,FALSE),"")</f>
        <v/>
      </c>
      <c r="U1522">
        <f t="shared" si="98"/>
        <v>1</v>
      </c>
    </row>
    <row r="1523" spans="1:21" hidden="1">
      <c r="A1523" t="str">
        <f t="shared" si="99"/>
        <v>54.1-19</v>
      </c>
      <c r="B1523">
        <f t="shared" si="100"/>
        <v>19</v>
      </c>
      <c r="C1523">
        <v>54</v>
      </c>
      <c r="D1523" t="s">
        <v>2803</v>
      </c>
      <c r="E1523" t="s">
        <v>1112</v>
      </c>
      <c r="F1523" t="s">
        <v>1163</v>
      </c>
      <c r="H1523">
        <f t="shared" si="97"/>
        <v>3600</v>
      </c>
      <c r="I1523" t="str">
        <f>IFERROR(VLOOKUP(CONCATENATE($C1523,$D1523,I$1,$E1523),AuxFolhas!$A:$E,5,FALSE),"")</f>
        <v/>
      </c>
      <c r="J1523" t="str">
        <f>IFERROR(VLOOKUP(CONCATENATE($C1523,$D1523,J$1,$E1523),AuxFolhas!$A:$E,5,FALSE),"")</f>
        <v/>
      </c>
      <c r="K1523" t="str">
        <f>IFERROR(VLOOKUP(CONCATENATE($C1523,$D1523,K$1,$E1523),AuxFolhas!$A:$E,5,FALSE),"")</f>
        <v/>
      </c>
      <c r="L1523" t="str">
        <f>IFERROR(VLOOKUP(CONCATENATE($C1523,$D1523,L$1,$E1523),AuxFolhas!$A:$E,5,FALSE),"")</f>
        <v/>
      </c>
      <c r="M1523" t="str">
        <f>IFERROR(VLOOKUP(CONCATENATE($C1523,$D1523,M$1,$E1523),AuxFolhas!$A:$E,5,FALSE),"")</f>
        <v/>
      </c>
      <c r="N1523" t="str">
        <f>IFERROR(VLOOKUP(CONCATENATE($C1523,$D1523,N$1,$E1523),AuxFolhas!$A:$E,5,FALSE),"")</f>
        <v/>
      </c>
      <c r="O1523">
        <f>IFERROR(VLOOKUP(CONCATENATE($C1523,$D1523,O$1,$E1523),AuxFolhas!$A:$E,5,FALSE),"")</f>
        <v>600</v>
      </c>
      <c r="P1523">
        <f>IFERROR(VLOOKUP(CONCATENATE($C1523,$D1523,P$1,$E1523),AuxFolhas!$A:$E,5,FALSE),"")</f>
        <v>600</v>
      </c>
      <c r="Q1523">
        <f>IFERROR(VLOOKUP(CONCATENATE($C1523,$D1523,Q$1,$E1523),AuxFolhas!$A:$E,5,FALSE),"")</f>
        <v>600</v>
      </c>
      <c r="R1523">
        <f>IFERROR(VLOOKUP(CONCATENATE($C1523,$D1523,R$1,$E1523),AuxFolhas!$A:$E,5,FALSE),"")</f>
        <v>600</v>
      </c>
      <c r="S1523">
        <f>IFERROR(VLOOKUP(CONCATENATE($C1523,$D1523,S$1,$E1523),AuxFolhas!$A:$E,5,FALSE),"")</f>
        <v>600</v>
      </c>
      <c r="T1523">
        <f>IFERROR(VLOOKUP(CONCATENATE($C1523,$D1523,T$1,$E1523),AuxFolhas!$A:$E,5,FALSE),"")</f>
        <v>600</v>
      </c>
      <c r="U1523">
        <f t="shared" si="98"/>
        <v>1</v>
      </c>
    </row>
    <row r="1524" spans="1:21" hidden="1">
      <c r="A1524" t="str">
        <f t="shared" si="99"/>
        <v>54.1-20</v>
      </c>
      <c r="B1524">
        <f t="shared" si="100"/>
        <v>20</v>
      </c>
      <c r="C1524">
        <v>54</v>
      </c>
      <c r="D1524" t="s">
        <v>2075</v>
      </c>
      <c r="E1524" t="s">
        <v>1114</v>
      </c>
      <c r="F1524" t="s">
        <v>1163</v>
      </c>
      <c r="H1524">
        <f t="shared" si="97"/>
        <v>26760</v>
      </c>
      <c r="I1524">
        <f>IFERROR(VLOOKUP(CONCATENATE($C1524,$D1524,I$1,$E1524),AuxFolhas!$A:$E,5,FALSE),"")</f>
        <v>2230</v>
      </c>
      <c r="J1524">
        <f>IFERROR(VLOOKUP(CONCATENATE($C1524,$D1524,J$1,$E1524),AuxFolhas!$A:$E,5,FALSE),"")</f>
        <v>2230</v>
      </c>
      <c r="K1524">
        <f>IFERROR(VLOOKUP(CONCATENATE($C1524,$D1524,K$1,$E1524),AuxFolhas!$A:$E,5,FALSE),"")</f>
        <v>2230</v>
      </c>
      <c r="L1524">
        <f>IFERROR(VLOOKUP(CONCATENATE($C1524,$D1524,L$1,$E1524),AuxFolhas!$A:$E,5,FALSE),"")</f>
        <v>2230</v>
      </c>
      <c r="M1524">
        <f>IFERROR(VLOOKUP(CONCATENATE($C1524,$D1524,M$1,$E1524),AuxFolhas!$A:$E,5,FALSE),"")</f>
        <v>2230</v>
      </c>
      <c r="N1524">
        <f>IFERROR(VLOOKUP(CONCATENATE($C1524,$D1524,N$1,$E1524),AuxFolhas!$A:$E,5,FALSE),"")</f>
        <v>2230</v>
      </c>
      <c r="O1524">
        <f>IFERROR(VLOOKUP(CONCATENATE($C1524,$D1524,O$1,$E1524),AuxFolhas!$A:$E,5,FALSE),"")</f>
        <v>2230</v>
      </c>
      <c r="P1524">
        <f>IFERROR(VLOOKUP(CONCATENATE($C1524,$D1524,P$1,$E1524),AuxFolhas!$A:$E,5,FALSE),"")</f>
        <v>2230</v>
      </c>
      <c r="Q1524">
        <f>IFERROR(VLOOKUP(CONCATENATE($C1524,$D1524,Q$1,$E1524),AuxFolhas!$A:$E,5,FALSE),"")</f>
        <v>2230</v>
      </c>
      <c r="R1524">
        <f>IFERROR(VLOOKUP(CONCATENATE($C1524,$D1524,R$1,$E1524),AuxFolhas!$A:$E,5,FALSE),"")</f>
        <v>2230</v>
      </c>
      <c r="S1524">
        <f>IFERROR(VLOOKUP(CONCATENATE($C1524,$D1524,S$1,$E1524),AuxFolhas!$A:$E,5,FALSE),"")</f>
        <v>2230</v>
      </c>
      <c r="T1524">
        <f>IFERROR(VLOOKUP(CONCATENATE($C1524,$D1524,T$1,$E1524),AuxFolhas!$A:$E,5,FALSE),"")</f>
        <v>2230</v>
      </c>
      <c r="U1524">
        <f t="shared" si="98"/>
        <v>1</v>
      </c>
    </row>
    <row r="1525" spans="1:21" hidden="1">
      <c r="A1525" t="str">
        <f t="shared" si="99"/>
        <v>54.1-21</v>
      </c>
      <c r="B1525">
        <f t="shared" si="100"/>
        <v>21</v>
      </c>
      <c r="C1525">
        <v>54</v>
      </c>
      <c r="D1525" t="s">
        <v>2237</v>
      </c>
      <c r="E1525" t="s">
        <v>1114</v>
      </c>
      <c r="F1525" t="s">
        <v>1163</v>
      </c>
      <c r="H1525">
        <f t="shared" si="97"/>
        <v>26760</v>
      </c>
      <c r="I1525">
        <f>IFERROR(VLOOKUP(CONCATENATE($C1525,$D1525,I$1,$E1525),AuxFolhas!$A:$E,5,FALSE),"")</f>
        <v>2230</v>
      </c>
      <c r="J1525">
        <f>IFERROR(VLOOKUP(CONCATENATE($C1525,$D1525,J$1,$E1525),AuxFolhas!$A:$E,5,FALSE),"")</f>
        <v>2230</v>
      </c>
      <c r="K1525">
        <f>IFERROR(VLOOKUP(CONCATENATE($C1525,$D1525,K$1,$E1525),AuxFolhas!$A:$E,5,FALSE),"")</f>
        <v>2230</v>
      </c>
      <c r="L1525">
        <f>IFERROR(VLOOKUP(CONCATENATE($C1525,$D1525,L$1,$E1525),AuxFolhas!$A:$E,5,FALSE),"")</f>
        <v>2230</v>
      </c>
      <c r="M1525">
        <f>IFERROR(VLOOKUP(CONCATENATE($C1525,$D1525,M$1,$E1525),AuxFolhas!$A:$E,5,FALSE),"")</f>
        <v>2230</v>
      </c>
      <c r="N1525">
        <f>IFERROR(VLOOKUP(CONCATENATE($C1525,$D1525,N$1,$E1525),AuxFolhas!$A:$E,5,FALSE),"")</f>
        <v>2230</v>
      </c>
      <c r="O1525">
        <f>IFERROR(VLOOKUP(CONCATENATE($C1525,$D1525,O$1,$E1525),AuxFolhas!$A:$E,5,FALSE),"")</f>
        <v>2230</v>
      </c>
      <c r="P1525">
        <f>IFERROR(VLOOKUP(CONCATENATE($C1525,$D1525,P$1,$E1525),AuxFolhas!$A:$E,5,FALSE),"")</f>
        <v>2230</v>
      </c>
      <c r="Q1525">
        <f>IFERROR(VLOOKUP(CONCATENATE($C1525,$D1525,Q$1,$E1525),AuxFolhas!$A:$E,5,FALSE),"")</f>
        <v>2230</v>
      </c>
      <c r="R1525">
        <f>IFERROR(VLOOKUP(CONCATENATE($C1525,$D1525,R$1,$E1525),AuxFolhas!$A:$E,5,FALSE),"")</f>
        <v>2230</v>
      </c>
      <c r="S1525">
        <f>IFERROR(VLOOKUP(CONCATENATE($C1525,$D1525,S$1,$E1525),AuxFolhas!$A:$E,5,FALSE),"")</f>
        <v>2230</v>
      </c>
      <c r="T1525">
        <f>IFERROR(VLOOKUP(CONCATENATE($C1525,$D1525,T$1,$E1525),AuxFolhas!$A:$E,5,FALSE),"")</f>
        <v>2230</v>
      </c>
      <c r="U1525">
        <f t="shared" si="98"/>
        <v>1</v>
      </c>
    </row>
    <row r="1526" spans="1:21" hidden="1">
      <c r="A1526" t="str">
        <f t="shared" si="99"/>
        <v>54.1-22</v>
      </c>
      <c r="B1526">
        <f t="shared" si="100"/>
        <v>22</v>
      </c>
      <c r="C1526">
        <v>54</v>
      </c>
      <c r="D1526" t="s">
        <v>2076</v>
      </c>
      <c r="E1526" t="s">
        <v>1114</v>
      </c>
      <c r="F1526" t="s">
        <v>1163</v>
      </c>
      <c r="H1526">
        <f t="shared" si="97"/>
        <v>26760</v>
      </c>
      <c r="I1526">
        <f>IFERROR(VLOOKUP(CONCATENATE($C1526,$D1526,I$1,$E1526),AuxFolhas!$A:$E,5,FALSE),"")</f>
        <v>2230</v>
      </c>
      <c r="J1526">
        <f>IFERROR(VLOOKUP(CONCATENATE($C1526,$D1526,J$1,$E1526),AuxFolhas!$A:$E,5,FALSE),"")</f>
        <v>2230</v>
      </c>
      <c r="K1526">
        <f>IFERROR(VLOOKUP(CONCATENATE($C1526,$D1526,K$1,$E1526),AuxFolhas!$A:$E,5,FALSE),"")</f>
        <v>2230</v>
      </c>
      <c r="L1526">
        <f>IFERROR(VLOOKUP(CONCATENATE($C1526,$D1526,L$1,$E1526),AuxFolhas!$A:$E,5,FALSE),"")</f>
        <v>2230</v>
      </c>
      <c r="M1526">
        <f>IFERROR(VLOOKUP(CONCATENATE($C1526,$D1526,M$1,$E1526),AuxFolhas!$A:$E,5,FALSE),"")</f>
        <v>2230</v>
      </c>
      <c r="N1526">
        <f>IFERROR(VLOOKUP(CONCATENATE($C1526,$D1526,N$1,$E1526),AuxFolhas!$A:$E,5,FALSE),"")</f>
        <v>2230</v>
      </c>
      <c r="O1526">
        <f>IFERROR(VLOOKUP(CONCATENATE($C1526,$D1526,O$1,$E1526),AuxFolhas!$A:$E,5,FALSE),"")</f>
        <v>2230</v>
      </c>
      <c r="P1526">
        <f>IFERROR(VLOOKUP(CONCATENATE($C1526,$D1526,P$1,$E1526),AuxFolhas!$A:$E,5,FALSE),"")</f>
        <v>2230</v>
      </c>
      <c r="Q1526">
        <f>IFERROR(VLOOKUP(CONCATENATE($C1526,$D1526,Q$1,$E1526),AuxFolhas!$A:$E,5,FALSE),"")</f>
        <v>2230</v>
      </c>
      <c r="R1526">
        <f>IFERROR(VLOOKUP(CONCATENATE($C1526,$D1526,R$1,$E1526),AuxFolhas!$A:$E,5,FALSE),"")</f>
        <v>2230</v>
      </c>
      <c r="S1526">
        <f>IFERROR(VLOOKUP(CONCATENATE($C1526,$D1526,S$1,$E1526),AuxFolhas!$A:$E,5,FALSE),"")</f>
        <v>2230</v>
      </c>
      <c r="T1526">
        <f>IFERROR(VLOOKUP(CONCATENATE($C1526,$D1526,T$1,$E1526),AuxFolhas!$A:$E,5,FALSE),"")</f>
        <v>2230</v>
      </c>
      <c r="U1526">
        <f t="shared" si="98"/>
        <v>1</v>
      </c>
    </row>
    <row r="1527" spans="1:21" hidden="1">
      <c r="A1527" t="str">
        <f t="shared" si="99"/>
        <v>54.1-23</v>
      </c>
      <c r="B1527">
        <f t="shared" si="100"/>
        <v>23</v>
      </c>
      <c r="C1527">
        <v>54</v>
      </c>
      <c r="D1527" t="s">
        <v>2078</v>
      </c>
      <c r="E1527" t="s">
        <v>1114</v>
      </c>
      <c r="F1527" t="s">
        <v>1163</v>
      </c>
      <c r="H1527">
        <f t="shared" si="97"/>
        <v>26760</v>
      </c>
      <c r="I1527">
        <f>IFERROR(VLOOKUP(CONCATENATE($C1527,$D1527,I$1,$E1527),AuxFolhas!$A:$E,5,FALSE),"")</f>
        <v>2230</v>
      </c>
      <c r="J1527">
        <f>IFERROR(VLOOKUP(CONCATENATE($C1527,$D1527,J$1,$E1527),AuxFolhas!$A:$E,5,FALSE),"")</f>
        <v>2230</v>
      </c>
      <c r="K1527">
        <f>IFERROR(VLOOKUP(CONCATENATE($C1527,$D1527,K$1,$E1527),AuxFolhas!$A:$E,5,FALSE),"")</f>
        <v>2230</v>
      </c>
      <c r="L1527">
        <f>IFERROR(VLOOKUP(CONCATENATE($C1527,$D1527,L$1,$E1527),AuxFolhas!$A:$E,5,FALSE),"")</f>
        <v>2230</v>
      </c>
      <c r="M1527">
        <f>IFERROR(VLOOKUP(CONCATENATE($C1527,$D1527,M$1,$E1527),AuxFolhas!$A:$E,5,FALSE),"")</f>
        <v>2230</v>
      </c>
      <c r="N1527">
        <f>IFERROR(VLOOKUP(CONCATENATE($C1527,$D1527,N$1,$E1527),AuxFolhas!$A:$E,5,FALSE),"")</f>
        <v>2230</v>
      </c>
      <c r="O1527">
        <f>IFERROR(VLOOKUP(CONCATENATE($C1527,$D1527,O$1,$E1527),AuxFolhas!$A:$E,5,FALSE),"")</f>
        <v>2230</v>
      </c>
      <c r="P1527">
        <f>IFERROR(VLOOKUP(CONCATENATE($C1527,$D1527,P$1,$E1527),AuxFolhas!$A:$E,5,FALSE),"")</f>
        <v>2230</v>
      </c>
      <c r="Q1527">
        <f>IFERROR(VLOOKUP(CONCATENATE($C1527,$D1527,Q$1,$E1527),AuxFolhas!$A:$E,5,FALSE),"")</f>
        <v>2230</v>
      </c>
      <c r="R1527">
        <f>IFERROR(VLOOKUP(CONCATENATE($C1527,$D1527,R$1,$E1527),AuxFolhas!$A:$E,5,FALSE),"")</f>
        <v>2230</v>
      </c>
      <c r="S1527">
        <f>IFERROR(VLOOKUP(CONCATENATE($C1527,$D1527,S$1,$E1527),AuxFolhas!$A:$E,5,FALSE),"")</f>
        <v>2230</v>
      </c>
      <c r="T1527">
        <f>IFERROR(VLOOKUP(CONCATENATE($C1527,$D1527,T$1,$E1527),AuxFolhas!$A:$E,5,FALSE),"")</f>
        <v>2230</v>
      </c>
      <c r="U1527">
        <f t="shared" si="98"/>
        <v>1</v>
      </c>
    </row>
    <row r="1528" spans="1:21" hidden="1">
      <c r="A1528" t="str">
        <f t="shared" si="99"/>
        <v>54.1-24</v>
      </c>
      <c r="B1528">
        <f t="shared" si="100"/>
        <v>24</v>
      </c>
      <c r="C1528">
        <v>54</v>
      </c>
      <c r="D1528" t="s">
        <v>2236</v>
      </c>
      <c r="E1528" t="s">
        <v>1162</v>
      </c>
      <c r="F1528" t="s">
        <v>1163</v>
      </c>
      <c r="H1528">
        <f t="shared" si="97"/>
        <v>39360</v>
      </c>
      <c r="I1528">
        <f>IFERROR(VLOOKUP(CONCATENATE($C1528,$D1528,I$1,$E1528),AuxFolhas!$A:$E,5,FALSE),"")</f>
        <v>3280</v>
      </c>
      <c r="J1528">
        <f>IFERROR(VLOOKUP(CONCATENATE($C1528,$D1528,J$1,$E1528),AuxFolhas!$A:$E,5,FALSE),"")</f>
        <v>3280</v>
      </c>
      <c r="K1528">
        <f>IFERROR(VLOOKUP(CONCATENATE($C1528,$D1528,K$1,$E1528),AuxFolhas!$A:$E,5,FALSE),"")</f>
        <v>3280</v>
      </c>
      <c r="L1528">
        <f>IFERROR(VLOOKUP(CONCATENATE($C1528,$D1528,L$1,$E1528),AuxFolhas!$A:$E,5,FALSE),"")</f>
        <v>3280</v>
      </c>
      <c r="M1528">
        <f>IFERROR(VLOOKUP(CONCATENATE($C1528,$D1528,M$1,$E1528),AuxFolhas!$A:$E,5,FALSE),"")</f>
        <v>3280</v>
      </c>
      <c r="N1528">
        <f>IFERROR(VLOOKUP(CONCATENATE($C1528,$D1528,N$1,$E1528),AuxFolhas!$A:$E,5,FALSE),"")</f>
        <v>3280</v>
      </c>
      <c r="O1528">
        <f>IFERROR(VLOOKUP(CONCATENATE($C1528,$D1528,O$1,$E1528),AuxFolhas!$A:$E,5,FALSE),"")</f>
        <v>3280</v>
      </c>
      <c r="P1528">
        <f>IFERROR(VLOOKUP(CONCATENATE($C1528,$D1528,P$1,$E1528),AuxFolhas!$A:$E,5,FALSE),"")</f>
        <v>3280</v>
      </c>
      <c r="Q1528">
        <f>IFERROR(VLOOKUP(CONCATENATE($C1528,$D1528,Q$1,$E1528),AuxFolhas!$A:$E,5,FALSE),"")</f>
        <v>3280</v>
      </c>
      <c r="R1528">
        <f>IFERROR(VLOOKUP(CONCATENATE($C1528,$D1528,R$1,$E1528),AuxFolhas!$A:$E,5,FALSE),"")</f>
        <v>3280</v>
      </c>
      <c r="S1528">
        <f>IFERROR(VLOOKUP(CONCATENATE($C1528,$D1528,S$1,$E1528),AuxFolhas!$A:$E,5,FALSE),"")</f>
        <v>3280</v>
      </c>
      <c r="T1528">
        <f>IFERROR(VLOOKUP(CONCATENATE($C1528,$D1528,T$1,$E1528),AuxFolhas!$A:$E,5,FALSE),"")</f>
        <v>3280</v>
      </c>
      <c r="U1528">
        <f t="shared" si="98"/>
        <v>1</v>
      </c>
    </row>
    <row r="1529" spans="1:21" hidden="1">
      <c r="A1529" t="str">
        <f t="shared" si="99"/>
        <v>54.1-25</v>
      </c>
      <c r="B1529">
        <f t="shared" si="100"/>
        <v>25</v>
      </c>
      <c r="C1529">
        <v>54</v>
      </c>
      <c r="D1529" t="s">
        <v>2062</v>
      </c>
      <c r="E1529" t="s">
        <v>1162</v>
      </c>
      <c r="F1529" t="s">
        <v>1163</v>
      </c>
      <c r="H1529">
        <f t="shared" si="97"/>
        <v>39360</v>
      </c>
      <c r="I1529">
        <f>IFERROR(VLOOKUP(CONCATENATE($C1529,$D1529,I$1,$E1529),AuxFolhas!$A:$E,5,FALSE),"")</f>
        <v>3280</v>
      </c>
      <c r="J1529">
        <f>IFERROR(VLOOKUP(CONCATENATE($C1529,$D1529,J$1,$E1529),AuxFolhas!$A:$E,5,FALSE),"")</f>
        <v>3280</v>
      </c>
      <c r="K1529">
        <f>IFERROR(VLOOKUP(CONCATENATE($C1529,$D1529,K$1,$E1529),AuxFolhas!$A:$E,5,FALSE),"")</f>
        <v>3280</v>
      </c>
      <c r="L1529">
        <f>IFERROR(VLOOKUP(CONCATENATE($C1529,$D1529,L$1,$E1529),AuxFolhas!$A:$E,5,FALSE),"")</f>
        <v>3280</v>
      </c>
      <c r="M1529">
        <f>IFERROR(VLOOKUP(CONCATENATE($C1529,$D1529,M$1,$E1529),AuxFolhas!$A:$E,5,FALSE),"")</f>
        <v>3280</v>
      </c>
      <c r="N1529">
        <f>IFERROR(VLOOKUP(CONCATENATE($C1529,$D1529,N$1,$E1529),AuxFolhas!$A:$E,5,FALSE),"")</f>
        <v>3280</v>
      </c>
      <c r="O1529">
        <f>IFERROR(VLOOKUP(CONCATENATE($C1529,$D1529,O$1,$E1529),AuxFolhas!$A:$E,5,FALSE),"")</f>
        <v>3280</v>
      </c>
      <c r="P1529">
        <f>IFERROR(VLOOKUP(CONCATENATE($C1529,$D1529,P$1,$E1529),AuxFolhas!$A:$E,5,FALSE),"")</f>
        <v>3280</v>
      </c>
      <c r="Q1529">
        <f>IFERROR(VLOOKUP(CONCATENATE($C1529,$D1529,Q$1,$E1529),AuxFolhas!$A:$E,5,FALSE),"")</f>
        <v>3280</v>
      </c>
      <c r="R1529">
        <f>IFERROR(VLOOKUP(CONCATENATE($C1529,$D1529,R$1,$E1529),AuxFolhas!$A:$E,5,FALSE),"")</f>
        <v>3280</v>
      </c>
      <c r="S1529">
        <f>IFERROR(VLOOKUP(CONCATENATE($C1529,$D1529,S$1,$E1529),AuxFolhas!$A:$E,5,FALSE),"")</f>
        <v>3280</v>
      </c>
      <c r="T1529">
        <f>IFERROR(VLOOKUP(CONCATENATE($C1529,$D1529,T$1,$E1529),AuxFolhas!$A:$E,5,FALSE),"")</f>
        <v>3280</v>
      </c>
      <c r="U1529">
        <f t="shared" si="98"/>
        <v>1</v>
      </c>
    </row>
    <row r="1530" spans="1:21" hidden="1">
      <c r="A1530" t="str">
        <f t="shared" si="99"/>
        <v>54.1-26</v>
      </c>
      <c r="B1530">
        <f t="shared" si="100"/>
        <v>26</v>
      </c>
      <c r="C1530">
        <v>54</v>
      </c>
      <c r="D1530" t="s">
        <v>2077</v>
      </c>
      <c r="E1530" t="s">
        <v>1162</v>
      </c>
      <c r="F1530" t="s">
        <v>1163</v>
      </c>
      <c r="H1530">
        <f t="shared" si="97"/>
        <v>3280</v>
      </c>
      <c r="I1530" t="str">
        <f>IFERROR(VLOOKUP(CONCATENATE($C1530,$D1530,I$1,$E1530),AuxFolhas!$A:$E,5,FALSE),"")</f>
        <v/>
      </c>
      <c r="J1530" t="str">
        <f>IFERROR(VLOOKUP(CONCATENATE($C1530,$D1530,J$1,$E1530),AuxFolhas!$A:$E,5,FALSE),"")</f>
        <v/>
      </c>
      <c r="K1530" t="str">
        <f>IFERROR(VLOOKUP(CONCATENATE($C1530,$D1530,K$1,$E1530),AuxFolhas!$A:$E,5,FALSE),"")</f>
        <v/>
      </c>
      <c r="L1530" t="str">
        <f>IFERROR(VLOOKUP(CONCATENATE($C1530,$D1530,L$1,$E1530),AuxFolhas!$A:$E,5,FALSE),"")</f>
        <v/>
      </c>
      <c r="M1530" t="str">
        <f>IFERROR(VLOOKUP(CONCATENATE($C1530,$D1530,M$1,$E1530),AuxFolhas!$A:$E,5,FALSE),"")</f>
        <v/>
      </c>
      <c r="N1530" t="str">
        <f>IFERROR(VLOOKUP(CONCATENATE($C1530,$D1530,N$1,$E1530),AuxFolhas!$A:$E,5,FALSE),"")</f>
        <v/>
      </c>
      <c r="O1530" t="str">
        <f>IFERROR(VLOOKUP(CONCATENATE($C1530,$D1530,O$1,$E1530),AuxFolhas!$A:$E,5,FALSE),"")</f>
        <v/>
      </c>
      <c r="P1530" t="str">
        <f>IFERROR(VLOOKUP(CONCATENATE($C1530,$D1530,P$1,$E1530),AuxFolhas!$A:$E,5,FALSE),"")</f>
        <v/>
      </c>
      <c r="Q1530" t="str">
        <f>IFERROR(VLOOKUP(CONCATENATE($C1530,$D1530,Q$1,$E1530),AuxFolhas!$A:$E,5,FALSE),"")</f>
        <v/>
      </c>
      <c r="R1530" t="str">
        <f>IFERROR(VLOOKUP(CONCATENATE($C1530,$D1530,R$1,$E1530),AuxFolhas!$A:$E,5,FALSE),"")</f>
        <v/>
      </c>
      <c r="S1530" t="str">
        <f>IFERROR(VLOOKUP(CONCATENATE($C1530,$D1530,S$1,$E1530),AuxFolhas!$A:$E,5,FALSE),"")</f>
        <v/>
      </c>
      <c r="T1530">
        <f>IFERROR(VLOOKUP(CONCATENATE($C1530,$D1530,T$1,$E1530),AuxFolhas!$A:$E,5,FALSE),"")</f>
        <v>3280</v>
      </c>
      <c r="U1530">
        <f t="shared" si="98"/>
        <v>1</v>
      </c>
    </row>
    <row r="1531" spans="1:21" hidden="1">
      <c r="A1531" t="str">
        <f t="shared" si="99"/>
        <v>54.1-27</v>
      </c>
      <c r="B1531">
        <f t="shared" si="100"/>
        <v>27</v>
      </c>
      <c r="C1531">
        <v>54</v>
      </c>
      <c r="D1531" t="s">
        <v>2063</v>
      </c>
      <c r="E1531" t="s">
        <v>1162</v>
      </c>
      <c r="F1531" t="s">
        <v>1163</v>
      </c>
      <c r="H1531">
        <f t="shared" si="97"/>
        <v>39360</v>
      </c>
      <c r="I1531">
        <f>IFERROR(VLOOKUP(CONCATENATE($C1531,$D1531,I$1,$E1531),AuxFolhas!$A:$E,5,FALSE),"")</f>
        <v>3280</v>
      </c>
      <c r="J1531">
        <f>IFERROR(VLOOKUP(CONCATENATE($C1531,$D1531,J$1,$E1531),AuxFolhas!$A:$E,5,FALSE),"")</f>
        <v>3280</v>
      </c>
      <c r="K1531">
        <f>IFERROR(VLOOKUP(CONCATENATE($C1531,$D1531,K$1,$E1531),AuxFolhas!$A:$E,5,FALSE),"")</f>
        <v>3280</v>
      </c>
      <c r="L1531">
        <f>IFERROR(VLOOKUP(CONCATENATE($C1531,$D1531,L$1,$E1531),AuxFolhas!$A:$E,5,FALSE),"")</f>
        <v>3280</v>
      </c>
      <c r="M1531">
        <f>IFERROR(VLOOKUP(CONCATENATE($C1531,$D1531,M$1,$E1531),AuxFolhas!$A:$E,5,FALSE),"")</f>
        <v>3280</v>
      </c>
      <c r="N1531">
        <f>IFERROR(VLOOKUP(CONCATENATE($C1531,$D1531,N$1,$E1531),AuxFolhas!$A:$E,5,FALSE),"")</f>
        <v>3280</v>
      </c>
      <c r="O1531">
        <f>IFERROR(VLOOKUP(CONCATENATE($C1531,$D1531,O$1,$E1531),AuxFolhas!$A:$E,5,FALSE),"")</f>
        <v>3280</v>
      </c>
      <c r="P1531">
        <f>IFERROR(VLOOKUP(CONCATENATE($C1531,$D1531,P$1,$E1531),AuxFolhas!$A:$E,5,FALSE),"")</f>
        <v>3280</v>
      </c>
      <c r="Q1531">
        <f>IFERROR(VLOOKUP(CONCATENATE($C1531,$D1531,Q$1,$E1531),AuxFolhas!$A:$E,5,FALSE),"")</f>
        <v>3280</v>
      </c>
      <c r="R1531">
        <f>IFERROR(VLOOKUP(CONCATENATE($C1531,$D1531,R$1,$E1531),AuxFolhas!$A:$E,5,FALSE),"")</f>
        <v>3280</v>
      </c>
      <c r="S1531">
        <f>IFERROR(VLOOKUP(CONCATENATE($C1531,$D1531,S$1,$E1531),AuxFolhas!$A:$E,5,FALSE),"")</f>
        <v>3280</v>
      </c>
      <c r="T1531">
        <f>IFERROR(VLOOKUP(CONCATENATE($C1531,$D1531,T$1,$E1531),AuxFolhas!$A:$E,5,FALSE),"")</f>
        <v>3280</v>
      </c>
      <c r="U1531">
        <f t="shared" si="98"/>
        <v>1</v>
      </c>
    </row>
    <row r="1532" spans="1:21" hidden="1">
      <c r="A1532" t="str">
        <f t="shared" si="99"/>
        <v>54.1-28</v>
      </c>
      <c r="B1532">
        <f t="shared" si="100"/>
        <v>28</v>
      </c>
      <c r="C1532">
        <v>54</v>
      </c>
      <c r="D1532" t="s">
        <v>2079</v>
      </c>
      <c r="E1532" t="s">
        <v>1165</v>
      </c>
      <c r="F1532" t="s">
        <v>1163</v>
      </c>
      <c r="H1532">
        <f t="shared" si="97"/>
        <v>61100</v>
      </c>
      <c r="I1532">
        <f>IFERROR(VLOOKUP(CONCATENATE($C1532,$D1532,I$1,$E1532),AuxFolhas!$A:$E,5,FALSE),"")</f>
        <v>6110</v>
      </c>
      <c r="J1532">
        <f>IFERROR(VLOOKUP(CONCATENATE($C1532,$D1532,J$1,$E1532),AuxFolhas!$A:$E,5,FALSE),"")</f>
        <v>6110</v>
      </c>
      <c r="K1532">
        <f>IFERROR(VLOOKUP(CONCATENATE($C1532,$D1532,K$1,$E1532),AuxFolhas!$A:$E,5,FALSE),"")</f>
        <v>6110</v>
      </c>
      <c r="L1532">
        <f>IFERROR(VLOOKUP(CONCATENATE($C1532,$D1532,L$1,$E1532),AuxFolhas!$A:$E,5,FALSE),"")</f>
        <v>6110</v>
      </c>
      <c r="M1532" t="str">
        <f>IFERROR(VLOOKUP(CONCATENATE($C1532,$D1532,M$1,$E1532),AuxFolhas!$A:$E,5,FALSE),"")</f>
        <v/>
      </c>
      <c r="N1532" t="str">
        <f>IFERROR(VLOOKUP(CONCATENATE($C1532,$D1532,N$1,$E1532),AuxFolhas!$A:$E,5,FALSE),"")</f>
        <v/>
      </c>
      <c r="O1532">
        <f>IFERROR(VLOOKUP(CONCATENATE($C1532,$D1532,O$1,$E1532),AuxFolhas!$A:$E,5,FALSE),"")</f>
        <v>6110</v>
      </c>
      <c r="P1532">
        <f>IFERROR(VLOOKUP(CONCATENATE($C1532,$D1532,P$1,$E1532),AuxFolhas!$A:$E,5,FALSE),"")</f>
        <v>6110</v>
      </c>
      <c r="Q1532">
        <f>IFERROR(VLOOKUP(CONCATENATE($C1532,$D1532,Q$1,$E1532),AuxFolhas!$A:$E,5,FALSE),"")</f>
        <v>6110</v>
      </c>
      <c r="R1532">
        <f>IFERROR(VLOOKUP(CONCATENATE($C1532,$D1532,R$1,$E1532),AuxFolhas!$A:$E,5,FALSE),"")</f>
        <v>6110</v>
      </c>
      <c r="S1532">
        <f>IFERROR(VLOOKUP(CONCATENATE($C1532,$D1532,S$1,$E1532),AuxFolhas!$A:$E,5,FALSE),"")</f>
        <v>6110</v>
      </c>
      <c r="T1532">
        <f>IFERROR(VLOOKUP(CONCATENATE($C1532,$D1532,T$1,$E1532),AuxFolhas!$A:$E,5,FALSE),"")</f>
        <v>6110</v>
      </c>
      <c r="U1532">
        <f t="shared" si="98"/>
        <v>1</v>
      </c>
    </row>
    <row r="1533" spans="1:21" hidden="1">
      <c r="A1533" t="str">
        <f t="shared" si="99"/>
        <v>54.1-29</v>
      </c>
      <c r="B1533">
        <f t="shared" si="100"/>
        <v>29</v>
      </c>
      <c r="C1533">
        <v>54</v>
      </c>
      <c r="D1533" t="s">
        <v>2060</v>
      </c>
      <c r="E1533" t="s">
        <v>1117</v>
      </c>
      <c r="F1533" t="s">
        <v>1159</v>
      </c>
      <c r="H1533">
        <f t="shared" si="97"/>
        <v>9840</v>
      </c>
      <c r="I1533">
        <f>IFERROR(VLOOKUP(CONCATENATE($C1533,$D1533,I$1,$E1533),AuxFolhas!$A:$E,5,FALSE),"")</f>
        <v>820</v>
      </c>
      <c r="J1533">
        <f>IFERROR(VLOOKUP(CONCATENATE($C1533,$D1533,J$1,$E1533),AuxFolhas!$A:$E,5,FALSE),"")</f>
        <v>820</v>
      </c>
      <c r="K1533">
        <f>IFERROR(VLOOKUP(CONCATENATE($C1533,$D1533,K$1,$E1533),AuxFolhas!$A:$E,5,FALSE),"")</f>
        <v>820</v>
      </c>
      <c r="L1533">
        <f>IFERROR(VLOOKUP(CONCATENATE($C1533,$D1533,L$1,$E1533),AuxFolhas!$A:$E,5,FALSE),"")</f>
        <v>820</v>
      </c>
      <c r="M1533">
        <f>IFERROR(VLOOKUP(CONCATENATE($C1533,$D1533,M$1,$E1533),AuxFolhas!$A:$E,5,FALSE),"")</f>
        <v>820</v>
      </c>
      <c r="N1533">
        <f>IFERROR(VLOOKUP(CONCATENATE($C1533,$D1533,N$1,$E1533),AuxFolhas!$A:$E,5,FALSE),"")</f>
        <v>820</v>
      </c>
      <c r="O1533">
        <f>IFERROR(VLOOKUP(CONCATENATE($C1533,$D1533,O$1,$E1533),AuxFolhas!$A:$E,5,FALSE),"")</f>
        <v>820</v>
      </c>
      <c r="P1533">
        <f>IFERROR(VLOOKUP(CONCATENATE($C1533,$D1533,P$1,$E1533),AuxFolhas!$A:$E,5,FALSE),"")</f>
        <v>820</v>
      </c>
      <c r="Q1533">
        <f>IFERROR(VLOOKUP(CONCATENATE($C1533,$D1533,Q$1,$E1533),AuxFolhas!$A:$E,5,FALSE),"")</f>
        <v>820</v>
      </c>
      <c r="R1533">
        <f>IFERROR(VLOOKUP(CONCATENATE($C1533,$D1533,R$1,$E1533),AuxFolhas!$A:$E,5,FALSE),"")</f>
        <v>820</v>
      </c>
      <c r="S1533">
        <f>IFERROR(VLOOKUP(CONCATENATE($C1533,$D1533,S$1,$E1533),AuxFolhas!$A:$E,5,FALSE),"")</f>
        <v>820</v>
      </c>
      <c r="T1533">
        <f>IFERROR(VLOOKUP(CONCATENATE($C1533,$D1533,T$1,$E1533),AuxFolhas!$A:$E,5,FALSE),"")</f>
        <v>820</v>
      </c>
      <c r="U1533">
        <f t="shared" si="98"/>
        <v>1</v>
      </c>
    </row>
    <row r="1534" spans="1:21" hidden="1">
      <c r="A1534" t="str">
        <f t="shared" si="99"/>
        <v>54.1-30</v>
      </c>
      <c r="B1534">
        <f t="shared" si="100"/>
        <v>30</v>
      </c>
      <c r="C1534">
        <v>54</v>
      </c>
      <c r="D1534" t="s">
        <v>2080</v>
      </c>
      <c r="E1534" t="s">
        <v>1115</v>
      </c>
      <c r="F1534" t="s">
        <v>1159</v>
      </c>
      <c r="H1534">
        <f t="shared" si="97"/>
        <v>93000</v>
      </c>
      <c r="I1534">
        <f>IFERROR(VLOOKUP(CONCATENATE($C1534,$D1534,I$1,$E1534),AuxFolhas!$A:$E,5,FALSE),"")</f>
        <v>7750</v>
      </c>
      <c r="J1534">
        <f>IFERROR(VLOOKUP(CONCATENATE($C1534,$D1534,J$1,$E1534),AuxFolhas!$A:$E,5,FALSE),"")</f>
        <v>7750</v>
      </c>
      <c r="K1534">
        <f>IFERROR(VLOOKUP(CONCATENATE($C1534,$D1534,K$1,$E1534),AuxFolhas!$A:$E,5,FALSE),"")</f>
        <v>7750</v>
      </c>
      <c r="L1534">
        <f>IFERROR(VLOOKUP(CONCATENATE($C1534,$D1534,L$1,$E1534),AuxFolhas!$A:$E,5,FALSE),"")</f>
        <v>7750</v>
      </c>
      <c r="M1534">
        <f>IFERROR(VLOOKUP(CONCATENATE($C1534,$D1534,M$1,$E1534),AuxFolhas!$A:$E,5,FALSE),"")</f>
        <v>7750</v>
      </c>
      <c r="N1534">
        <f>IFERROR(VLOOKUP(CONCATENATE($C1534,$D1534,N$1,$E1534),AuxFolhas!$A:$E,5,FALSE),"")</f>
        <v>7750</v>
      </c>
      <c r="O1534">
        <f>IFERROR(VLOOKUP(CONCATENATE($C1534,$D1534,O$1,$E1534),AuxFolhas!$A:$E,5,FALSE),"")</f>
        <v>7750</v>
      </c>
      <c r="P1534">
        <f>IFERROR(VLOOKUP(CONCATENATE($C1534,$D1534,P$1,$E1534),AuxFolhas!$A:$E,5,FALSE),"")</f>
        <v>7750</v>
      </c>
      <c r="Q1534">
        <f>IFERROR(VLOOKUP(CONCATENATE($C1534,$D1534,Q$1,$E1534),AuxFolhas!$A:$E,5,FALSE),"")</f>
        <v>7750</v>
      </c>
      <c r="R1534">
        <f>IFERROR(VLOOKUP(CONCATENATE($C1534,$D1534,R$1,$E1534),AuxFolhas!$A:$E,5,FALSE),"")</f>
        <v>7750</v>
      </c>
      <c r="S1534">
        <f>IFERROR(VLOOKUP(CONCATENATE($C1534,$D1534,S$1,$E1534),AuxFolhas!$A:$E,5,FALSE),"")</f>
        <v>7750</v>
      </c>
      <c r="T1534">
        <f>IFERROR(VLOOKUP(CONCATENATE($C1534,$D1534,T$1,$E1534),AuxFolhas!$A:$E,5,FALSE),"")</f>
        <v>7750</v>
      </c>
      <c r="U1534">
        <f t="shared" si="98"/>
        <v>1</v>
      </c>
    </row>
    <row r="1535" spans="1:21">
      <c r="A1535" t="str">
        <f t="shared" si="99"/>
        <v>54.1-31</v>
      </c>
      <c r="B1535">
        <f t="shared" si="100"/>
        <v>31</v>
      </c>
      <c r="C1535">
        <v>54</v>
      </c>
      <c r="D1535" t="s">
        <v>2061</v>
      </c>
      <c r="E1535" t="s">
        <v>1113</v>
      </c>
      <c r="F1535" t="s">
        <v>1159</v>
      </c>
      <c r="H1535">
        <f t="shared" si="97"/>
        <v>33600</v>
      </c>
      <c r="I1535">
        <f>IFERROR(VLOOKUP(CONCATENATE($C1535,$D1535,I$1,$E1535),AuxFolhas!$A:$E,5,FALSE),"")</f>
        <v>2800</v>
      </c>
      <c r="J1535">
        <f>IFERROR(VLOOKUP(CONCATENATE($C1535,$D1535,J$1,$E1535),AuxFolhas!$A:$E,5,FALSE),"")</f>
        <v>2800</v>
      </c>
      <c r="K1535">
        <f>IFERROR(VLOOKUP(CONCATENATE($C1535,$D1535,K$1,$E1535),AuxFolhas!$A:$E,5,FALSE),"")</f>
        <v>2800</v>
      </c>
      <c r="L1535">
        <f>IFERROR(VLOOKUP(CONCATENATE($C1535,$D1535,L$1,$E1535),AuxFolhas!$A:$E,5,FALSE),"")</f>
        <v>2800</v>
      </c>
      <c r="M1535">
        <f>IFERROR(VLOOKUP(CONCATENATE($C1535,$D1535,M$1,$E1535),AuxFolhas!$A:$E,5,FALSE),"")</f>
        <v>2800</v>
      </c>
      <c r="N1535">
        <f>IFERROR(VLOOKUP(CONCATENATE($C1535,$D1535,N$1,$E1535),AuxFolhas!$A:$E,5,FALSE),"")</f>
        <v>2800</v>
      </c>
      <c r="O1535">
        <f>IFERROR(VLOOKUP(CONCATENATE($C1535,$D1535,O$1,$E1535),AuxFolhas!$A:$E,5,FALSE),"")</f>
        <v>2800</v>
      </c>
      <c r="P1535">
        <f>IFERROR(VLOOKUP(CONCATENATE($C1535,$D1535,P$1,$E1535),AuxFolhas!$A:$E,5,FALSE),"")</f>
        <v>2800</v>
      </c>
      <c r="Q1535">
        <f>IFERROR(VLOOKUP(CONCATENATE($C1535,$D1535,Q$1,$E1535),AuxFolhas!$A:$E,5,FALSE),"")</f>
        <v>2800</v>
      </c>
      <c r="R1535">
        <f>IFERROR(VLOOKUP(CONCATENATE($C1535,$D1535,R$1,$E1535),AuxFolhas!$A:$E,5,FALSE),"")</f>
        <v>2800</v>
      </c>
      <c r="S1535">
        <f>IFERROR(VLOOKUP(CONCATENATE($C1535,$D1535,S$1,$E1535),AuxFolhas!$A:$E,5,FALSE),"")</f>
        <v>2800</v>
      </c>
      <c r="T1535">
        <f>IFERROR(VLOOKUP(CONCATENATE($C1535,$D1535,T$1,$E1535),AuxFolhas!$A:$E,5,FALSE),"")</f>
        <v>2800</v>
      </c>
      <c r="U1535">
        <f t="shared" si="98"/>
        <v>1</v>
      </c>
    </row>
    <row r="1536" spans="1:21" hidden="1">
      <c r="A1536" t="str">
        <f t="shared" si="99"/>
        <v>55.1-1</v>
      </c>
      <c r="B1536">
        <f t="shared" si="100"/>
        <v>1</v>
      </c>
      <c r="C1536">
        <v>55</v>
      </c>
      <c r="D1536" t="s">
        <v>2600</v>
      </c>
      <c r="E1536" t="s">
        <v>1112</v>
      </c>
      <c r="F1536" t="s">
        <v>1163</v>
      </c>
      <c r="H1536">
        <f t="shared" si="97"/>
        <v>7200</v>
      </c>
      <c r="I1536">
        <f>IFERROR(VLOOKUP(CONCATENATE($C1536,$D1536,I$1,$E1536),AuxFolhas!$A:$E,5,FALSE),"")</f>
        <v>600</v>
      </c>
      <c r="J1536">
        <f>IFERROR(VLOOKUP(CONCATENATE($C1536,$D1536,J$1,$E1536),AuxFolhas!$A:$E,5,FALSE),"")</f>
        <v>600</v>
      </c>
      <c r="K1536">
        <f>IFERROR(VLOOKUP(CONCATENATE($C1536,$D1536,K$1,$E1536),AuxFolhas!$A:$E,5,FALSE),"")</f>
        <v>600</v>
      </c>
      <c r="L1536">
        <f>IFERROR(VLOOKUP(CONCATENATE($C1536,$D1536,L$1,$E1536),AuxFolhas!$A:$E,5,FALSE),"")</f>
        <v>600</v>
      </c>
      <c r="M1536">
        <f>IFERROR(VLOOKUP(CONCATENATE($C1536,$D1536,M$1,$E1536),AuxFolhas!$A:$E,5,FALSE),"")</f>
        <v>600</v>
      </c>
      <c r="N1536">
        <f>IFERROR(VLOOKUP(CONCATENATE($C1536,$D1536,N$1,$E1536),AuxFolhas!$A:$E,5,FALSE),"")</f>
        <v>600</v>
      </c>
      <c r="O1536">
        <f>IFERROR(VLOOKUP(CONCATENATE($C1536,$D1536,O$1,$E1536),AuxFolhas!$A:$E,5,FALSE),"")</f>
        <v>600</v>
      </c>
      <c r="P1536">
        <f>IFERROR(VLOOKUP(CONCATENATE($C1536,$D1536,P$1,$E1536),AuxFolhas!$A:$E,5,FALSE),"")</f>
        <v>600</v>
      </c>
      <c r="Q1536">
        <f>IFERROR(VLOOKUP(CONCATENATE($C1536,$D1536,Q$1,$E1536),AuxFolhas!$A:$E,5,FALSE),"")</f>
        <v>600</v>
      </c>
      <c r="R1536">
        <f>IFERROR(VLOOKUP(CONCATENATE($C1536,$D1536,R$1,$E1536),AuxFolhas!$A:$E,5,FALSE),"")</f>
        <v>600</v>
      </c>
      <c r="S1536">
        <f>IFERROR(VLOOKUP(CONCATENATE($C1536,$D1536,S$1,$E1536),AuxFolhas!$A:$E,5,FALSE),"")</f>
        <v>600</v>
      </c>
      <c r="T1536">
        <f>IFERROR(VLOOKUP(CONCATENATE($C1536,$D1536,T$1,$E1536),AuxFolhas!$A:$E,5,FALSE),"")</f>
        <v>600</v>
      </c>
      <c r="U1536">
        <f t="shared" si="98"/>
        <v>1</v>
      </c>
    </row>
    <row r="1537" spans="1:21" hidden="1">
      <c r="A1537" t="str">
        <f t="shared" si="99"/>
        <v>55.1-2</v>
      </c>
      <c r="B1537">
        <f t="shared" si="100"/>
        <v>2</v>
      </c>
      <c r="C1537">
        <v>55</v>
      </c>
      <c r="D1537" t="s">
        <v>2601</v>
      </c>
      <c r="E1537" t="s">
        <v>1112</v>
      </c>
      <c r="F1537" t="s">
        <v>1163</v>
      </c>
      <c r="H1537">
        <f t="shared" ref="H1537:H1564" si="101">SUM(I1537:T1537)</f>
        <v>5400</v>
      </c>
      <c r="I1537" t="str">
        <f>IFERROR(VLOOKUP(CONCATENATE($C1537,$D1537,I$1,$E1537),AuxFolhas!$A:$E,5,FALSE),"")</f>
        <v/>
      </c>
      <c r="J1537" t="str">
        <f>IFERROR(VLOOKUP(CONCATENATE($C1537,$D1537,J$1,$E1537),AuxFolhas!$A:$E,5,FALSE),"")</f>
        <v/>
      </c>
      <c r="K1537" t="str">
        <f>IFERROR(VLOOKUP(CONCATENATE($C1537,$D1537,K$1,$E1537),AuxFolhas!$A:$E,5,FALSE),"")</f>
        <v/>
      </c>
      <c r="L1537">
        <f>IFERROR(VLOOKUP(CONCATENATE($C1537,$D1537,L$1,$E1537),AuxFolhas!$A:$E,5,FALSE),"")</f>
        <v>600</v>
      </c>
      <c r="M1537">
        <f>IFERROR(VLOOKUP(CONCATENATE($C1537,$D1537,M$1,$E1537),AuxFolhas!$A:$E,5,FALSE),"")</f>
        <v>600</v>
      </c>
      <c r="N1537">
        <f>IFERROR(VLOOKUP(CONCATENATE($C1537,$D1537,N$1,$E1537),AuxFolhas!$A:$E,5,FALSE),"")</f>
        <v>600</v>
      </c>
      <c r="O1537">
        <f>IFERROR(VLOOKUP(CONCATENATE($C1537,$D1537,O$1,$E1537),AuxFolhas!$A:$E,5,FALSE),"")</f>
        <v>600</v>
      </c>
      <c r="P1537">
        <f>IFERROR(VLOOKUP(CONCATENATE($C1537,$D1537,P$1,$E1537),AuxFolhas!$A:$E,5,FALSE),"")</f>
        <v>600</v>
      </c>
      <c r="Q1537">
        <f>IFERROR(VLOOKUP(CONCATENATE($C1537,$D1537,Q$1,$E1537),AuxFolhas!$A:$E,5,FALSE),"")</f>
        <v>600</v>
      </c>
      <c r="R1537">
        <f>IFERROR(VLOOKUP(CONCATENATE($C1537,$D1537,R$1,$E1537),AuxFolhas!$A:$E,5,FALSE),"")</f>
        <v>600</v>
      </c>
      <c r="S1537">
        <f>IFERROR(VLOOKUP(CONCATENATE($C1537,$D1537,S$1,$E1537),AuxFolhas!$A:$E,5,FALSE),"")</f>
        <v>600</v>
      </c>
      <c r="T1537">
        <f>IFERROR(VLOOKUP(CONCATENATE($C1537,$D1537,T$1,$E1537),AuxFolhas!$A:$E,5,FALSE),"")</f>
        <v>600</v>
      </c>
      <c r="U1537">
        <f t="shared" si="98"/>
        <v>1</v>
      </c>
    </row>
    <row r="1538" spans="1:21" hidden="1">
      <c r="A1538" t="str">
        <f t="shared" si="99"/>
        <v>55.1-3</v>
      </c>
      <c r="B1538">
        <f t="shared" si="100"/>
        <v>3</v>
      </c>
      <c r="C1538">
        <v>55</v>
      </c>
      <c r="D1538" t="s">
        <v>2085</v>
      </c>
      <c r="E1538" t="s">
        <v>1112</v>
      </c>
      <c r="F1538" t="s">
        <v>1163</v>
      </c>
      <c r="H1538">
        <f t="shared" si="101"/>
        <v>6600</v>
      </c>
      <c r="I1538">
        <f>IFERROR(VLOOKUP(CONCATENATE($C1538,$D1538,I$1,$E1538),AuxFolhas!$A:$E,5,FALSE),"")</f>
        <v>600</v>
      </c>
      <c r="J1538">
        <f>IFERROR(VLOOKUP(CONCATENATE($C1538,$D1538,J$1,$E1538),AuxFolhas!$A:$E,5,FALSE),"")</f>
        <v>600</v>
      </c>
      <c r="K1538">
        <f>IFERROR(VLOOKUP(CONCATENATE($C1538,$D1538,K$1,$E1538),AuxFolhas!$A:$E,5,FALSE),"")</f>
        <v>600</v>
      </c>
      <c r="L1538">
        <f>IFERROR(VLOOKUP(CONCATENATE($C1538,$D1538,L$1,$E1538),AuxFolhas!$A:$E,5,FALSE),"")</f>
        <v>600</v>
      </c>
      <c r="M1538">
        <f>IFERROR(VLOOKUP(CONCATENATE($C1538,$D1538,M$1,$E1538),AuxFolhas!$A:$E,5,FALSE),"")</f>
        <v>600</v>
      </c>
      <c r="N1538">
        <f>IFERROR(VLOOKUP(CONCATENATE($C1538,$D1538,N$1,$E1538),AuxFolhas!$A:$E,5,FALSE),"")</f>
        <v>600</v>
      </c>
      <c r="O1538">
        <f>IFERROR(VLOOKUP(CONCATENATE($C1538,$D1538,O$1,$E1538),AuxFolhas!$A:$E,5,FALSE),"")</f>
        <v>600</v>
      </c>
      <c r="P1538">
        <f>IFERROR(VLOOKUP(CONCATENATE($C1538,$D1538,P$1,$E1538),AuxFolhas!$A:$E,5,FALSE),"")</f>
        <v>600</v>
      </c>
      <c r="Q1538">
        <f>IFERROR(VLOOKUP(CONCATENATE($C1538,$D1538,Q$1,$E1538),AuxFolhas!$A:$E,5,FALSE),"")</f>
        <v>600</v>
      </c>
      <c r="R1538">
        <f>IFERROR(VLOOKUP(CONCATENATE($C1538,$D1538,R$1,$E1538),AuxFolhas!$A:$E,5,FALSE),"")</f>
        <v>600</v>
      </c>
      <c r="S1538">
        <f>IFERROR(VLOOKUP(CONCATENATE($C1538,$D1538,S$1,$E1538),AuxFolhas!$A:$E,5,FALSE),"")</f>
        <v>600</v>
      </c>
      <c r="T1538" t="str">
        <f>IFERROR(VLOOKUP(CONCATENATE($C1538,$D1538,T$1,$E1538),AuxFolhas!$A:$E,5,FALSE),"")</f>
        <v/>
      </c>
      <c r="U1538">
        <f t="shared" ref="U1538:U1564" si="102">COUNTIF($D:$D,D1538)</f>
        <v>1</v>
      </c>
    </row>
    <row r="1539" spans="1:21" hidden="1">
      <c r="A1539" t="str">
        <f t="shared" si="99"/>
        <v>55.1-4</v>
      </c>
      <c r="B1539">
        <f t="shared" si="100"/>
        <v>4</v>
      </c>
      <c r="C1539">
        <v>55</v>
      </c>
      <c r="D1539" t="s">
        <v>2602</v>
      </c>
      <c r="E1539" t="s">
        <v>1112</v>
      </c>
      <c r="F1539" t="s">
        <v>1163</v>
      </c>
      <c r="H1539">
        <f t="shared" si="101"/>
        <v>6000</v>
      </c>
      <c r="I1539">
        <f>IFERROR(VLOOKUP(CONCATENATE($C1539,$D1539,I$1,$E1539),AuxFolhas!$A:$E,5,FALSE),"")</f>
        <v>600</v>
      </c>
      <c r="J1539">
        <f>IFERROR(VLOOKUP(CONCATENATE($C1539,$D1539,J$1,$E1539),AuxFolhas!$A:$E,5,FALSE),"")</f>
        <v>600</v>
      </c>
      <c r="K1539">
        <f>IFERROR(VLOOKUP(CONCATENATE($C1539,$D1539,K$1,$E1539),AuxFolhas!$A:$E,5,FALSE),"")</f>
        <v>600</v>
      </c>
      <c r="L1539">
        <f>IFERROR(VLOOKUP(CONCATENATE($C1539,$D1539,L$1,$E1539),AuxFolhas!$A:$E,5,FALSE),"")</f>
        <v>600</v>
      </c>
      <c r="M1539">
        <f>IFERROR(VLOOKUP(CONCATENATE($C1539,$D1539,M$1,$E1539),AuxFolhas!$A:$E,5,FALSE),"")</f>
        <v>600</v>
      </c>
      <c r="N1539">
        <f>IFERROR(VLOOKUP(CONCATENATE($C1539,$D1539,N$1,$E1539),AuxFolhas!$A:$E,5,FALSE),"")</f>
        <v>600</v>
      </c>
      <c r="O1539">
        <f>IFERROR(VLOOKUP(CONCATENATE($C1539,$D1539,O$1,$E1539),AuxFolhas!$A:$E,5,FALSE),"")</f>
        <v>600</v>
      </c>
      <c r="P1539">
        <f>IFERROR(VLOOKUP(CONCATENATE($C1539,$D1539,P$1,$E1539),AuxFolhas!$A:$E,5,FALSE),"")</f>
        <v>600</v>
      </c>
      <c r="Q1539">
        <f>IFERROR(VLOOKUP(CONCATENATE($C1539,$D1539,Q$1,$E1539),AuxFolhas!$A:$E,5,FALSE),"")</f>
        <v>600</v>
      </c>
      <c r="R1539">
        <f>IFERROR(VLOOKUP(CONCATENATE($C1539,$D1539,R$1,$E1539),AuxFolhas!$A:$E,5,FALSE),"")</f>
        <v>600</v>
      </c>
      <c r="S1539" t="str">
        <f>IFERROR(VLOOKUP(CONCATENATE($C1539,$D1539,S$1,$E1539),AuxFolhas!$A:$E,5,FALSE),"")</f>
        <v/>
      </c>
      <c r="T1539" t="str">
        <f>IFERROR(VLOOKUP(CONCATENATE($C1539,$D1539,T$1,$E1539),AuxFolhas!$A:$E,5,FALSE),"")</f>
        <v/>
      </c>
      <c r="U1539">
        <f t="shared" si="102"/>
        <v>1</v>
      </c>
    </row>
    <row r="1540" spans="1:21" hidden="1">
      <c r="A1540" t="str">
        <f t="shared" si="99"/>
        <v>55.1-5</v>
      </c>
      <c r="B1540">
        <f t="shared" si="100"/>
        <v>5</v>
      </c>
      <c r="C1540">
        <v>55</v>
      </c>
      <c r="D1540" t="s">
        <v>2086</v>
      </c>
      <c r="E1540" t="s">
        <v>1112</v>
      </c>
      <c r="F1540" t="s">
        <v>1163</v>
      </c>
      <c r="H1540">
        <f t="shared" si="101"/>
        <v>6600</v>
      </c>
      <c r="I1540">
        <f>IFERROR(VLOOKUP(CONCATENATE($C1540,$D1540,I$1,$E1540),AuxFolhas!$A:$E,5,FALSE),"")</f>
        <v>600</v>
      </c>
      <c r="J1540">
        <f>IFERROR(VLOOKUP(CONCATENATE($C1540,$D1540,J$1,$E1540),AuxFolhas!$A:$E,5,FALSE),"")</f>
        <v>600</v>
      </c>
      <c r="K1540">
        <f>IFERROR(VLOOKUP(CONCATENATE($C1540,$D1540,K$1,$E1540),AuxFolhas!$A:$E,5,FALSE),"")</f>
        <v>600</v>
      </c>
      <c r="L1540">
        <f>IFERROR(VLOOKUP(CONCATENATE($C1540,$D1540,L$1,$E1540),AuxFolhas!$A:$E,5,FALSE),"")</f>
        <v>600</v>
      </c>
      <c r="M1540">
        <f>IFERROR(VLOOKUP(CONCATENATE($C1540,$D1540,M$1,$E1540),AuxFolhas!$A:$E,5,FALSE),"")</f>
        <v>600</v>
      </c>
      <c r="N1540">
        <f>IFERROR(VLOOKUP(CONCATENATE($C1540,$D1540,N$1,$E1540),AuxFolhas!$A:$E,5,FALSE),"")</f>
        <v>600</v>
      </c>
      <c r="O1540">
        <f>IFERROR(VLOOKUP(CONCATENATE($C1540,$D1540,O$1,$E1540),AuxFolhas!$A:$E,5,FALSE),"")</f>
        <v>600</v>
      </c>
      <c r="P1540">
        <f>IFERROR(VLOOKUP(CONCATENATE($C1540,$D1540,P$1,$E1540),AuxFolhas!$A:$E,5,FALSE),"")</f>
        <v>600</v>
      </c>
      <c r="Q1540">
        <f>IFERROR(VLOOKUP(CONCATENATE($C1540,$D1540,Q$1,$E1540),AuxFolhas!$A:$E,5,FALSE),"")</f>
        <v>600</v>
      </c>
      <c r="R1540">
        <f>IFERROR(VLOOKUP(CONCATENATE($C1540,$D1540,R$1,$E1540),AuxFolhas!$A:$E,5,FALSE),"")</f>
        <v>600</v>
      </c>
      <c r="S1540">
        <f>IFERROR(VLOOKUP(CONCATENATE($C1540,$D1540,S$1,$E1540),AuxFolhas!$A:$E,5,FALSE),"")</f>
        <v>600</v>
      </c>
      <c r="T1540" t="str">
        <f>IFERROR(VLOOKUP(CONCATENATE($C1540,$D1540,T$1,$E1540),AuxFolhas!$A:$E,5,FALSE),"")</f>
        <v/>
      </c>
      <c r="U1540">
        <f t="shared" si="102"/>
        <v>1</v>
      </c>
    </row>
    <row r="1541" spans="1:21" hidden="1">
      <c r="A1541" t="str">
        <f t="shared" si="99"/>
        <v>55.1-6</v>
      </c>
      <c r="B1541">
        <f t="shared" si="100"/>
        <v>6</v>
      </c>
      <c r="C1541">
        <v>55</v>
      </c>
      <c r="D1541" t="s">
        <v>2603</v>
      </c>
      <c r="E1541" t="s">
        <v>1112</v>
      </c>
      <c r="F1541" t="s">
        <v>1163</v>
      </c>
      <c r="H1541">
        <f t="shared" si="101"/>
        <v>7200</v>
      </c>
      <c r="I1541">
        <f>IFERROR(VLOOKUP(CONCATENATE($C1541,$D1541,I$1,$E1541),AuxFolhas!$A:$E,5,FALSE),"")</f>
        <v>600</v>
      </c>
      <c r="J1541">
        <f>IFERROR(VLOOKUP(CONCATENATE($C1541,$D1541,J$1,$E1541),AuxFolhas!$A:$E,5,FALSE),"")</f>
        <v>600</v>
      </c>
      <c r="K1541">
        <f>IFERROR(VLOOKUP(CONCATENATE($C1541,$D1541,K$1,$E1541),AuxFolhas!$A:$E,5,FALSE),"")</f>
        <v>600</v>
      </c>
      <c r="L1541">
        <f>IFERROR(VLOOKUP(CONCATENATE($C1541,$D1541,L$1,$E1541),AuxFolhas!$A:$E,5,FALSE),"")</f>
        <v>600</v>
      </c>
      <c r="M1541">
        <f>IFERROR(VLOOKUP(CONCATENATE($C1541,$D1541,M$1,$E1541),AuxFolhas!$A:$E,5,FALSE),"")</f>
        <v>600</v>
      </c>
      <c r="N1541">
        <f>IFERROR(VLOOKUP(CONCATENATE($C1541,$D1541,N$1,$E1541),AuxFolhas!$A:$E,5,FALSE),"")</f>
        <v>600</v>
      </c>
      <c r="O1541">
        <f>IFERROR(VLOOKUP(CONCATENATE($C1541,$D1541,O$1,$E1541),AuxFolhas!$A:$E,5,FALSE),"")</f>
        <v>600</v>
      </c>
      <c r="P1541">
        <f>IFERROR(VLOOKUP(CONCATENATE($C1541,$D1541,P$1,$E1541),AuxFolhas!$A:$E,5,FALSE),"")</f>
        <v>600</v>
      </c>
      <c r="Q1541">
        <f>IFERROR(VLOOKUP(CONCATENATE($C1541,$D1541,Q$1,$E1541),AuxFolhas!$A:$E,5,FALSE),"")</f>
        <v>600</v>
      </c>
      <c r="R1541">
        <f>IFERROR(VLOOKUP(CONCATENATE($C1541,$D1541,R$1,$E1541),AuxFolhas!$A:$E,5,FALSE),"")</f>
        <v>600</v>
      </c>
      <c r="S1541">
        <f>IFERROR(VLOOKUP(CONCATENATE($C1541,$D1541,S$1,$E1541),AuxFolhas!$A:$E,5,FALSE),"")</f>
        <v>600</v>
      </c>
      <c r="T1541">
        <f>IFERROR(VLOOKUP(CONCATENATE($C1541,$D1541,T$1,$E1541),AuxFolhas!$A:$E,5,FALSE),"")</f>
        <v>600</v>
      </c>
      <c r="U1541">
        <f t="shared" si="102"/>
        <v>1</v>
      </c>
    </row>
    <row r="1542" spans="1:21" hidden="1">
      <c r="A1542" t="str">
        <f t="shared" si="99"/>
        <v>55.1-7</v>
      </c>
      <c r="B1542">
        <f t="shared" si="100"/>
        <v>7</v>
      </c>
      <c r="C1542">
        <v>55</v>
      </c>
      <c r="D1542" t="s">
        <v>2604</v>
      </c>
      <c r="E1542" t="s">
        <v>1112</v>
      </c>
      <c r="F1542" t="s">
        <v>1163</v>
      </c>
      <c r="H1542">
        <f t="shared" si="101"/>
        <v>7200</v>
      </c>
      <c r="I1542">
        <f>IFERROR(VLOOKUP(CONCATENATE($C1542,$D1542,I$1,$E1542),AuxFolhas!$A:$E,5,FALSE),"")</f>
        <v>600</v>
      </c>
      <c r="J1542">
        <f>IFERROR(VLOOKUP(CONCATENATE($C1542,$D1542,J$1,$E1542),AuxFolhas!$A:$E,5,FALSE),"")</f>
        <v>600</v>
      </c>
      <c r="K1542">
        <f>IFERROR(VLOOKUP(CONCATENATE($C1542,$D1542,K$1,$E1542),AuxFolhas!$A:$E,5,FALSE),"")</f>
        <v>600</v>
      </c>
      <c r="L1542">
        <f>IFERROR(VLOOKUP(CONCATENATE($C1542,$D1542,L$1,$E1542),AuxFolhas!$A:$E,5,FALSE),"")</f>
        <v>600</v>
      </c>
      <c r="M1542">
        <f>IFERROR(VLOOKUP(CONCATENATE($C1542,$D1542,M$1,$E1542),AuxFolhas!$A:$E,5,FALSE),"")</f>
        <v>600</v>
      </c>
      <c r="N1542">
        <f>IFERROR(VLOOKUP(CONCATENATE($C1542,$D1542,N$1,$E1542),AuxFolhas!$A:$E,5,FALSE),"")</f>
        <v>600</v>
      </c>
      <c r="O1542">
        <f>IFERROR(VLOOKUP(CONCATENATE($C1542,$D1542,O$1,$E1542),AuxFolhas!$A:$E,5,FALSE),"")</f>
        <v>600</v>
      </c>
      <c r="P1542">
        <f>IFERROR(VLOOKUP(CONCATENATE($C1542,$D1542,P$1,$E1542),AuxFolhas!$A:$E,5,FALSE),"")</f>
        <v>600</v>
      </c>
      <c r="Q1542">
        <f>IFERROR(VLOOKUP(CONCATENATE($C1542,$D1542,Q$1,$E1542),AuxFolhas!$A:$E,5,FALSE),"")</f>
        <v>600</v>
      </c>
      <c r="R1542">
        <f>IFERROR(VLOOKUP(CONCATENATE($C1542,$D1542,R$1,$E1542),AuxFolhas!$A:$E,5,FALSE),"")</f>
        <v>600</v>
      </c>
      <c r="S1542">
        <f>IFERROR(VLOOKUP(CONCATENATE($C1542,$D1542,S$1,$E1542),AuxFolhas!$A:$E,5,FALSE),"")</f>
        <v>600</v>
      </c>
      <c r="T1542">
        <f>IFERROR(VLOOKUP(CONCATENATE($C1542,$D1542,T$1,$E1542),AuxFolhas!$A:$E,5,FALSE),"")</f>
        <v>600</v>
      </c>
      <c r="U1542">
        <f t="shared" si="102"/>
        <v>1</v>
      </c>
    </row>
    <row r="1543" spans="1:21" hidden="1">
      <c r="A1543" t="str">
        <f t="shared" si="99"/>
        <v>55.1-8</v>
      </c>
      <c r="B1543">
        <f t="shared" si="100"/>
        <v>8</v>
      </c>
      <c r="C1543">
        <v>55</v>
      </c>
      <c r="D1543" t="s">
        <v>2605</v>
      </c>
      <c r="E1543" t="s">
        <v>1112</v>
      </c>
      <c r="F1543" t="s">
        <v>1163</v>
      </c>
      <c r="H1543">
        <f t="shared" si="101"/>
        <v>7200</v>
      </c>
      <c r="I1543">
        <f>IFERROR(VLOOKUP(CONCATENATE($C1543,$D1543,I$1,$E1543),AuxFolhas!$A:$E,5,FALSE),"")</f>
        <v>600</v>
      </c>
      <c r="J1543">
        <f>IFERROR(VLOOKUP(CONCATENATE($C1543,$D1543,J$1,$E1543),AuxFolhas!$A:$E,5,FALSE),"")</f>
        <v>600</v>
      </c>
      <c r="K1543">
        <f>IFERROR(VLOOKUP(CONCATENATE($C1543,$D1543,K$1,$E1543),AuxFolhas!$A:$E,5,FALSE),"")</f>
        <v>600</v>
      </c>
      <c r="L1543">
        <f>IFERROR(VLOOKUP(CONCATENATE($C1543,$D1543,L$1,$E1543),AuxFolhas!$A:$E,5,FALSE),"")</f>
        <v>600</v>
      </c>
      <c r="M1543">
        <f>IFERROR(VLOOKUP(CONCATENATE($C1543,$D1543,M$1,$E1543),AuxFolhas!$A:$E,5,FALSE),"")</f>
        <v>600</v>
      </c>
      <c r="N1543">
        <f>IFERROR(VLOOKUP(CONCATENATE($C1543,$D1543,N$1,$E1543),AuxFolhas!$A:$E,5,FALSE),"")</f>
        <v>600</v>
      </c>
      <c r="O1543">
        <f>IFERROR(VLOOKUP(CONCATENATE($C1543,$D1543,O$1,$E1543),AuxFolhas!$A:$E,5,FALSE),"")</f>
        <v>600</v>
      </c>
      <c r="P1543">
        <f>IFERROR(VLOOKUP(CONCATENATE($C1543,$D1543,P$1,$E1543),AuxFolhas!$A:$E,5,FALSE),"")</f>
        <v>600</v>
      </c>
      <c r="Q1543">
        <f>IFERROR(VLOOKUP(CONCATENATE($C1543,$D1543,Q$1,$E1543),AuxFolhas!$A:$E,5,FALSE),"")</f>
        <v>600</v>
      </c>
      <c r="R1543">
        <f>IFERROR(VLOOKUP(CONCATENATE($C1543,$D1543,R$1,$E1543),AuxFolhas!$A:$E,5,FALSE),"")</f>
        <v>600</v>
      </c>
      <c r="S1543">
        <f>IFERROR(VLOOKUP(CONCATENATE($C1543,$D1543,S$1,$E1543),AuxFolhas!$A:$E,5,FALSE),"")</f>
        <v>600</v>
      </c>
      <c r="T1543">
        <f>IFERROR(VLOOKUP(CONCATENATE($C1543,$D1543,T$1,$E1543),AuxFolhas!$A:$E,5,FALSE),"")</f>
        <v>600</v>
      </c>
      <c r="U1543">
        <f t="shared" si="102"/>
        <v>1</v>
      </c>
    </row>
    <row r="1544" spans="1:21" hidden="1">
      <c r="A1544" t="str">
        <f t="shared" si="99"/>
        <v>55.1-9</v>
      </c>
      <c r="B1544">
        <f t="shared" si="100"/>
        <v>9</v>
      </c>
      <c r="C1544">
        <v>55</v>
      </c>
      <c r="D1544" t="s">
        <v>2606</v>
      </c>
      <c r="E1544" t="s">
        <v>1112</v>
      </c>
      <c r="F1544" t="s">
        <v>1163</v>
      </c>
      <c r="H1544">
        <f t="shared" si="101"/>
        <v>7200</v>
      </c>
      <c r="I1544">
        <f>IFERROR(VLOOKUP(CONCATENATE($C1544,$D1544,I$1,$E1544),AuxFolhas!$A:$E,5,FALSE),"")</f>
        <v>600</v>
      </c>
      <c r="J1544">
        <f>IFERROR(VLOOKUP(CONCATENATE($C1544,$D1544,J$1,$E1544),AuxFolhas!$A:$E,5,FALSE),"")</f>
        <v>600</v>
      </c>
      <c r="K1544">
        <f>IFERROR(VLOOKUP(CONCATENATE($C1544,$D1544,K$1,$E1544),AuxFolhas!$A:$E,5,FALSE),"")</f>
        <v>600</v>
      </c>
      <c r="L1544">
        <f>IFERROR(VLOOKUP(CONCATENATE($C1544,$D1544,L$1,$E1544),AuxFolhas!$A:$E,5,FALSE),"")</f>
        <v>600</v>
      </c>
      <c r="M1544">
        <f>IFERROR(VLOOKUP(CONCATENATE($C1544,$D1544,M$1,$E1544),AuxFolhas!$A:$E,5,FALSE),"")</f>
        <v>600</v>
      </c>
      <c r="N1544">
        <f>IFERROR(VLOOKUP(CONCATENATE($C1544,$D1544,N$1,$E1544),AuxFolhas!$A:$E,5,FALSE),"")</f>
        <v>600</v>
      </c>
      <c r="O1544">
        <f>IFERROR(VLOOKUP(CONCATENATE($C1544,$D1544,O$1,$E1544),AuxFolhas!$A:$E,5,FALSE),"")</f>
        <v>600</v>
      </c>
      <c r="P1544">
        <f>IFERROR(VLOOKUP(CONCATENATE($C1544,$D1544,P$1,$E1544),AuxFolhas!$A:$E,5,FALSE),"")</f>
        <v>600</v>
      </c>
      <c r="Q1544">
        <f>IFERROR(VLOOKUP(CONCATENATE($C1544,$D1544,Q$1,$E1544),AuxFolhas!$A:$E,5,FALSE),"")</f>
        <v>600</v>
      </c>
      <c r="R1544">
        <f>IFERROR(VLOOKUP(CONCATENATE($C1544,$D1544,R$1,$E1544),AuxFolhas!$A:$E,5,FALSE),"")</f>
        <v>600</v>
      </c>
      <c r="S1544">
        <f>IFERROR(VLOOKUP(CONCATENATE($C1544,$D1544,S$1,$E1544),AuxFolhas!$A:$E,5,FALSE),"")</f>
        <v>600</v>
      </c>
      <c r="T1544">
        <f>IFERROR(VLOOKUP(CONCATENATE($C1544,$D1544,T$1,$E1544),AuxFolhas!$A:$E,5,FALSE),"")</f>
        <v>600</v>
      </c>
      <c r="U1544">
        <f t="shared" si="102"/>
        <v>1</v>
      </c>
    </row>
    <row r="1545" spans="1:21" hidden="1">
      <c r="A1545" t="str">
        <f t="shared" si="99"/>
        <v>55.1-10</v>
      </c>
      <c r="B1545">
        <f t="shared" si="100"/>
        <v>10</v>
      </c>
      <c r="C1545">
        <v>55</v>
      </c>
      <c r="D1545" t="s">
        <v>2607</v>
      </c>
      <c r="E1545" t="s">
        <v>1112</v>
      </c>
      <c r="F1545" t="s">
        <v>1163</v>
      </c>
      <c r="H1545">
        <f t="shared" si="101"/>
        <v>7200</v>
      </c>
      <c r="I1545">
        <f>IFERROR(VLOOKUP(CONCATENATE($C1545,$D1545,I$1,$E1545),AuxFolhas!$A:$E,5,FALSE),"")</f>
        <v>600</v>
      </c>
      <c r="J1545">
        <f>IFERROR(VLOOKUP(CONCATENATE($C1545,$D1545,J$1,$E1545),AuxFolhas!$A:$E,5,FALSE),"")</f>
        <v>600</v>
      </c>
      <c r="K1545">
        <f>IFERROR(VLOOKUP(CONCATENATE($C1545,$D1545,K$1,$E1545),AuxFolhas!$A:$E,5,FALSE),"")</f>
        <v>600</v>
      </c>
      <c r="L1545">
        <f>IFERROR(VLOOKUP(CONCATENATE($C1545,$D1545,L$1,$E1545),AuxFolhas!$A:$E,5,FALSE),"")</f>
        <v>600</v>
      </c>
      <c r="M1545">
        <f>IFERROR(VLOOKUP(CONCATENATE($C1545,$D1545,M$1,$E1545),AuxFolhas!$A:$E,5,FALSE),"")</f>
        <v>600</v>
      </c>
      <c r="N1545">
        <f>IFERROR(VLOOKUP(CONCATENATE($C1545,$D1545,N$1,$E1545),AuxFolhas!$A:$E,5,FALSE),"")</f>
        <v>600</v>
      </c>
      <c r="O1545">
        <f>IFERROR(VLOOKUP(CONCATENATE($C1545,$D1545,O$1,$E1545),AuxFolhas!$A:$E,5,FALSE),"")</f>
        <v>600</v>
      </c>
      <c r="P1545">
        <f>IFERROR(VLOOKUP(CONCATENATE($C1545,$D1545,P$1,$E1545),AuxFolhas!$A:$E,5,FALSE),"")</f>
        <v>600</v>
      </c>
      <c r="Q1545">
        <f>IFERROR(VLOOKUP(CONCATENATE($C1545,$D1545,Q$1,$E1545),AuxFolhas!$A:$E,5,FALSE),"")</f>
        <v>600</v>
      </c>
      <c r="R1545">
        <f>IFERROR(VLOOKUP(CONCATENATE($C1545,$D1545,R$1,$E1545),AuxFolhas!$A:$E,5,FALSE),"")</f>
        <v>600</v>
      </c>
      <c r="S1545">
        <f>IFERROR(VLOOKUP(CONCATENATE($C1545,$D1545,S$1,$E1545),AuxFolhas!$A:$E,5,FALSE),"")</f>
        <v>600</v>
      </c>
      <c r="T1545">
        <f>IFERROR(VLOOKUP(CONCATENATE($C1545,$D1545,T$1,$E1545),AuxFolhas!$A:$E,5,FALSE),"")</f>
        <v>600</v>
      </c>
      <c r="U1545">
        <f t="shared" si="102"/>
        <v>1</v>
      </c>
    </row>
    <row r="1546" spans="1:21" hidden="1">
      <c r="A1546" t="str">
        <f t="shared" si="99"/>
        <v>55.1-11</v>
      </c>
      <c r="B1546">
        <f t="shared" si="100"/>
        <v>11</v>
      </c>
      <c r="C1546">
        <v>55</v>
      </c>
      <c r="D1546" t="s">
        <v>2608</v>
      </c>
      <c r="E1546" t="s">
        <v>1112</v>
      </c>
      <c r="F1546" t="s">
        <v>1163</v>
      </c>
      <c r="H1546">
        <f t="shared" si="101"/>
        <v>7200</v>
      </c>
      <c r="I1546">
        <f>IFERROR(VLOOKUP(CONCATENATE($C1546,$D1546,I$1,$E1546),AuxFolhas!$A:$E,5,FALSE),"")</f>
        <v>600</v>
      </c>
      <c r="J1546">
        <f>IFERROR(VLOOKUP(CONCATENATE($C1546,$D1546,J$1,$E1546),AuxFolhas!$A:$E,5,FALSE),"")</f>
        <v>600</v>
      </c>
      <c r="K1546">
        <f>IFERROR(VLOOKUP(CONCATENATE($C1546,$D1546,K$1,$E1546),AuxFolhas!$A:$E,5,FALSE),"")</f>
        <v>600</v>
      </c>
      <c r="L1546">
        <f>IFERROR(VLOOKUP(CONCATENATE($C1546,$D1546,L$1,$E1546),AuxFolhas!$A:$E,5,FALSE),"")</f>
        <v>600</v>
      </c>
      <c r="M1546">
        <f>IFERROR(VLOOKUP(CONCATENATE($C1546,$D1546,M$1,$E1546),AuxFolhas!$A:$E,5,FALSE),"")</f>
        <v>600</v>
      </c>
      <c r="N1546">
        <f>IFERROR(VLOOKUP(CONCATENATE($C1546,$D1546,N$1,$E1546),AuxFolhas!$A:$E,5,FALSE),"")</f>
        <v>600</v>
      </c>
      <c r="O1546">
        <f>IFERROR(VLOOKUP(CONCATENATE($C1546,$D1546,O$1,$E1546),AuxFolhas!$A:$E,5,FALSE),"")</f>
        <v>600</v>
      </c>
      <c r="P1546">
        <f>IFERROR(VLOOKUP(CONCATENATE($C1546,$D1546,P$1,$E1546),AuxFolhas!$A:$E,5,FALSE),"")</f>
        <v>600</v>
      </c>
      <c r="Q1546">
        <f>IFERROR(VLOOKUP(CONCATENATE($C1546,$D1546,Q$1,$E1546),AuxFolhas!$A:$E,5,FALSE),"")</f>
        <v>600</v>
      </c>
      <c r="R1546">
        <f>IFERROR(VLOOKUP(CONCATENATE($C1546,$D1546,R$1,$E1546),AuxFolhas!$A:$E,5,FALSE),"")</f>
        <v>600</v>
      </c>
      <c r="S1546">
        <f>IFERROR(VLOOKUP(CONCATENATE($C1546,$D1546,S$1,$E1546),AuxFolhas!$A:$E,5,FALSE),"")</f>
        <v>600</v>
      </c>
      <c r="T1546">
        <f>IFERROR(VLOOKUP(CONCATENATE($C1546,$D1546,T$1,$E1546),AuxFolhas!$A:$E,5,FALSE),"")</f>
        <v>600</v>
      </c>
      <c r="U1546">
        <f t="shared" si="102"/>
        <v>1</v>
      </c>
    </row>
    <row r="1547" spans="1:21" hidden="1">
      <c r="A1547" t="str">
        <f t="shared" si="99"/>
        <v>55.1-12</v>
      </c>
      <c r="B1547">
        <f t="shared" si="100"/>
        <v>12</v>
      </c>
      <c r="C1547">
        <v>55</v>
      </c>
      <c r="D1547" t="s">
        <v>2087</v>
      </c>
      <c r="E1547" t="s">
        <v>1112</v>
      </c>
      <c r="F1547" t="s">
        <v>1163</v>
      </c>
      <c r="H1547">
        <f t="shared" si="101"/>
        <v>6600</v>
      </c>
      <c r="I1547">
        <f>IFERROR(VLOOKUP(CONCATENATE($C1547,$D1547,I$1,$E1547),AuxFolhas!$A:$E,5,FALSE),"")</f>
        <v>600</v>
      </c>
      <c r="J1547">
        <f>IFERROR(VLOOKUP(CONCATENATE($C1547,$D1547,J$1,$E1547),AuxFolhas!$A:$E,5,FALSE),"")</f>
        <v>600</v>
      </c>
      <c r="K1547">
        <f>IFERROR(VLOOKUP(CONCATENATE($C1547,$D1547,K$1,$E1547),AuxFolhas!$A:$E,5,FALSE),"")</f>
        <v>600</v>
      </c>
      <c r="L1547">
        <f>IFERROR(VLOOKUP(CONCATENATE($C1547,$D1547,L$1,$E1547),AuxFolhas!$A:$E,5,FALSE),"")</f>
        <v>600</v>
      </c>
      <c r="M1547">
        <f>IFERROR(VLOOKUP(CONCATENATE($C1547,$D1547,M$1,$E1547),AuxFolhas!$A:$E,5,FALSE),"")</f>
        <v>600</v>
      </c>
      <c r="N1547">
        <f>IFERROR(VLOOKUP(CONCATENATE($C1547,$D1547,N$1,$E1547),AuxFolhas!$A:$E,5,FALSE),"")</f>
        <v>600</v>
      </c>
      <c r="O1547">
        <f>IFERROR(VLOOKUP(CONCATENATE($C1547,$D1547,O$1,$E1547),AuxFolhas!$A:$E,5,FALSE),"")</f>
        <v>600</v>
      </c>
      <c r="P1547">
        <f>IFERROR(VLOOKUP(CONCATENATE($C1547,$D1547,P$1,$E1547),AuxFolhas!$A:$E,5,FALSE),"")</f>
        <v>600</v>
      </c>
      <c r="Q1547">
        <f>IFERROR(VLOOKUP(CONCATENATE($C1547,$D1547,Q$1,$E1547),AuxFolhas!$A:$E,5,FALSE),"")</f>
        <v>600</v>
      </c>
      <c r="R1547">
        <f>IFERROR(VLOOKUP(CONCATENATE($C1547,$D1547,R$1,$E1547),AuxFolhas!$A:$E,5,FALSE),"")</f>
        <v>600</v>
      </c>
      <c r="S1547">
        <f>IFERROR(VLOOKUP(CONCATENATE($C1547,$D1547,S$1,$E1547),AuxFolhas!$A:$E,5,FALSE),"")</f>
        <v>600</v>
      </c>
      <c r="T1547" t="str">
        <f>IFERROR(VLOOKUP(CONCATENATE($C1547,$D1547,T$1,$E1547),AuxFolhas!$A:$E,5,FALSE),"")</f>
        <v/>
      </c>
      <c r="U1547">
        <f t="shared" si="102"/>
        <v>1</v>
      </c>
    </row>
    <row r="1548" spans="1:21" hidden="1">
      <c r="A1548" t="str">
        <f t="shared" si="99"/>
        <v>55.1-13</v>
      </c>
      <c r="B1548">
        <f t="shared" si="100"/>
        <v>13</v>
      </c>
      <c r="C1548">
        <v>55</v>
      </c>
      <c r="D1548" t="s">
        <v>2609</v>
      </c>
      <c r="E1548" t="s">
        <v>1112</v>
      </c>
      <c r="F1548" t="s">
        <v>1163</v>
      </c>
      <c r="H1548">
        <f t="shared" si="101"/>
        <v>4200</v>
      </c>
      <c r="I1548">
        <f>IFERROR(VLOOKUP(CONCATENATE($C1548,$D1548,I$1,$E1548),AuxFolhas!$A:$E,5,FALSE),"")</f>
        <v>600</v>
      </c>
      <c r="J1548">
        <f>IFERROR(VLOOKUP(CONCATENATE($C1548,$D1548,J$1,$E1548),AuxFolhas!$A:$E,5,FALSE),"")</f>
        <v>600</v>
      </c>
      <c r="K1548">
        <f>IFERROR(VLOOKUP(CONCATENATE($C1548,$D1548,K$1,$E1548),AuxFolhas!$A:$E,5,FALSE),"")</f>
        <v>600</v>
      </c>
      <c r="L1548">
        <f>IFERROR(VLOOKUP(CONCATENATE($C1548,$D1548,L$1,$E1548),AuxFolhas!$A:$E,5,FALSE),"")</f>
        <v>600</v>
      </c>
      <c r="M1548">
        <f>IFERROR(VLOOKUP(CONCATENATE($C1548,$D1548,M$1,$E1548),AuxFolhas!$A:$E,5,FALSE),"")</f>
        <v>600</v>
      </c>
      <c r="N1548">
        <f>IFERROR(VLOOKUP(CONCATENATE($C1548,$D1548,N$1,$E1548),AuxFolhas!$A:$E,5,FALSE),"")</f>
        <v>600</v>
      </c>
      <c r="O1548">
        <f>IFERROR(VLOOKUP(CONCATENATE($C1548,$D1548,O$1,$E1548),AuxFolhas!$A:$E,5,FALSE),"")</f>
        <v>600</v>
      </c>
      <c r="P1548" t="str">
        <f>IFERROR(VLOOKUP(CONCATENATE($C1548,$D1548,P$1,$E1548),AuxFolhas!$A:$E,5,FALSE),"")</f>
        <v/>
      </c>
      <c r="Q1548" t="str">
        <f>IFERROR(VLOOKUP(CONCATENATE($C1548,$D1548,Q$1,$E1548),AuxFolhas!$A:$E,5,FALSE),"")</f>
        <v/>
      </c>
      <c r="R1548" t="str">
        <f>IFERROR(VLOOKUP(CONCATENATE($C1548,$D1548,R$1,$E1548),AuxFolhas!$A:$E,5,FALSE),"")</f>
        <v/>
      </c>
      <c r="S1548" t="str">
        <f>IFERROR(VLOOKUP(CONCATENATE($C1548,$D1548,S$1,$E1548),AuxFolhas!$A:$E,5,FALSE),"")</f>
        <v/>
      </c>
      <c r="T1548" t="str">
        <f>IFERROR(VLOOKUP(CONCATENATE($C1548,$D1548,T$1,$E1548),AuxFolhas!$A:$E,5,FALSE),"")</f>
        <v/>
      </c>
      <c r="U1548">
        <f t="shared" si="102"/>
        <v>1</v>
      </c>
    </row>
    <row r="1549" spans="1:21" hidden="1">
      <c r="A1549" t="str">
        <f t="shared" si="99"/>
        <v>55.1-14</v>
      </c>
      <c r="B1549">
        <f t="shared" si="100"/>
        <v>14</v>
      </c>
      <c r="C1549">
        <v>55</v>
      </c>
      <c r="D1549" t="s">
        <v>2610</v>
      </c>
      <c r="E1549" t="s">
        <v>1112</v>
      </c>
      <c r="F1549" t="s">
        <v>1163</v>
      </c>
      <c r="H1549">
        <f t="shared" si="101"/>
        <v>5400</v>
      </c>
      <c r="I1549" t="str">
        <f>IFERROR(VLOOKUP(CONCATENATE($C1549,$D1549,I$1,$E1549),AuxFolhas!$A:$E,5,FALSE),"")</f>
        <v/>
      </c>
      <c r="J1549" t="str">
        <f>IFERROR(VLOOKUP(CONCATENATE($C1549,$D1549,J$1,$E1549),AuxFolhas!$A:$E,5,FALSE),"")</f>
        <v/>
      </c>
      <c r="K1549" t="str">
        <f>IFERROR(VLOOKUP(CONCATENATE($C1549,$D1549,K$1,$E1549),AuxFolhas!$A:$E,5,FALSE),"")</f>
        <v/>
      </c>
      <c r="L1549">
        <f>IFERROR(VLOOKUP(CONCATENATE($C1549,$D1549,L$1,$E1549),AuxFolhas!$A:$E,5,FALSE),"")</f>
        <v>600</v>
      </c>
      <c r="M1549">
        <f>IFERROR(VLOOKUP(CONCATENATE($C1549,$D1549,M$1,$E1549),AuxFolhas!$A:$E,5,FALSE),"")</f>
        <v>600</v>
      </c>
      <c r="N1549">
        <f>IFERROR(VLOOKUP(CONCATENATE($C1549,$D1549,N$1,$E1549),AuxFolhas!$A:$E,5,FALSE),"")</f>
        <v>600</v>
      </c>
      <c r="O1549">
        <f>IFERROR(VLOOKUP(CONCATENATE($C1549,$D1549,O$1,$E1549),AuxFolhas!$A:$E,5,FALSE),"")</f>
        <v>600</v>
      </c>
      <c r="P1549">
        <f>IFERROR(VLOOKUP(CONCATENATE($C1549,$D1549,P$1,$E1549),AuxFolhas!$A:$E,5,FALSE),"")</f>
        <v>600</v>
      </c>
      <c r="Q1549">
        <f>IFERROR(VLOOKUP(CONCATENATE($C1549,$D1549,Q$1,$E1549),AuxFolhas!$A:$E,5,FALSE),"")</f>
        <v>600</v>
      </c>
      <c r="R1549">
        <f>IFERROR(VLOOKUP(CONCATENATE($C1549,$D1549,R$1,$E1549),AuxFolhas!$A:$E,5,FALSE),"")</f>
        <v>600</v>
      </c>
      <c r="S1549">
        <f>IFERROR(VLOOKUP(CONCATENATE($C1549,$D1549,S$1,$E1549),AuxFolhas!$A:$E,5,FALSE),"")</f>
        <v>600</v>
      </c>
      <c r="T1549">
        <f>IFERROR(VLOOKUP(CONCATENATE($C1549,$D1549,T$1,$E1549),AuxFolhas!$A:$E,5,FALSE),"")</f>
        <v>600</v>
      </c>
      <c r="U1549">
        <f t="shared" si="102"/>
        <v>1</v>
      </c>
    </row>
    <row r="1550" spans="1:21" hidden="1">
      <c r="A1550" t="str">
        <f t="shared" si="99"/>
        <v>55.1-15</v>
      </c>
      <c r="B1550">
        <f t="shared" si="100"/>
        <v>15</v>
      </c>
      <c r="C1550">
        <v>55</v>
      </c>
      <c r="D1550" t="s">
        <v>2611</v>
      </c>
      <c r="E1550" t="s">
        <v>1112</v>
      </c>
      <c r="F1550" t="s">
        <v>1163</v>
      </c>
      <c r="H1550">
        <f t="shared" si="101"/>
        <v>5400</v>
      </c>
      <c r="I1550" t="str">
        <f>IFERROR(VLOOKUP(CONCATENATE($C1550,$D1550,I$1,$E1550),AuxFolhas!$A:$E,5,FALSE),"")</f>
        <v/>
      </c>
      <c r="J1550" t="str">
        <f>IFERROR(VLOOKUP(CONCATENATE($C1550,$D1550,J$1,$E1550),AuxFolhas!$A:$E,5,FALSE),"")</f>
        <v/>
      </c>
      <c r="K1550" t="str">
        <f>IFERROR(VLOOKUP(CONCATENATE($C1550,$D1550,K$1,$E1550),AuxFolhas!$A:$E,5,FALSE),"")</f>
        <v/>
      </c>
      <c r="L1550">
        <f>IFERROR(VLOOKUP(CONCATENATE($C1550,$D1550,L$1,$E1550),AuxFolhas!$A:$E,5,FALSE),"")</f>
        <v>600</v>
      </c>
      <c r="M1550">
        <f>IFERROR(VLOOKUP(CONCATENATE($C1550,$D1550,M$1,$E1550),AuxFolhas!$A:$E,5,FALSE),"")</f>
        <v>600</v>
      </c>
      <c r="N1550">
        <f>IFERROR(VLOOKUP(CONCATENATE($C1550,$D1550,N$1,$E1550),AuxFolhas!$A:$E,5,FALSE),"")</f>
        <v>600</v>
      </c>
      <c r="O1550">
        <f>IFERROR(VLOOKUP(CONCATENATE($C1550,$D1550,O$1,$E1550),AuxFolhas!$A:$E,5,FALSE),"")</f>
        <v>600</v>
      </c>
      <c r="P1550">
        <f>IFERROR(VLOOKUP(CONCATENATE($C1550,$D1550,P$1,$E1550),AuxFolhas!$A:$E,5,FALSE),"")</f>
        <v>600</v>
      </c>
      <c r="Q1550">
        <f>IFERROR(VLOOKUP(CONCATENATE($C1550,$D1550,Q$1,$E1550),AuxFolhas!$A:$E,5,FALSE),"")</f>
        <v>600</v>
      </c>
      <c r="R1550">
        <f>IFERROR(VLOOKUP(CONCATENATE($C1550,$D1550,R$1,$E1550),AuxFolhas!$A:$E,5,FALSE),"")</f>
        <v>600</v>
      </c>
      <c r="S1550">
        <f>IFERROR(VLOOKUP(CONCATENATE($C1550,$D1550,S$1,$E1550),AuxFolhas!$A:$E,5,FALSE),"")</f>
        <v>600</v>
      </c>
      <c r="T1550">
        <f>IFERROR(VLOOKUP(CONCATENATE($C1550,$D1550,T$1,$E1550),AuxFolhas!$A:$E,5,FALSE),"")</f>
        <v>600</v>
      </c>
      <c r="U1550">
        <f t="shared" si="102"/>
        <v>1</v>
      </c>
    </row>
    <row r="1551" spans="1:21" hidden="1">
      <c r="A1551" t="str">
        <f t="shared" si="99"/>
        <v>55.1-16</v>
      </c>
      <c r="B1551">
        <f t="shared" si="100"/>
        <v>16</v>
      </c>
      <c r="C1551">
        <v>55</v>
      </c>
      <c r="D1551" t="s">
        <v>2088</v>
      </c>
      <c r="E1551" t="s">
        <v>1112</v>
      </c>
      <c r="F1551" t="s">
        <v>1163</v>
      </c>
      <c r="H1551">
        <f t="shared" si="101"/>
        <v>3000</v>
      </c>
      <c r="I1551">
        <f>IFERROR(VLOOKUP(CONCATENATE($C1551,$D1551,I$1,$E1551),AuxFolhas!$A:$E,5,FALSE),"")</f>
        <v>600</v>
      </c>
      <c r="J1551">
        <f>IFERROR(VLOOKUP(CONCATENATE($C1551,$D1551,J$1,$E1551),AuxFolhas!$A:$E,5,FALSE),"")</f>
        <v>600</v>
      </c>
      <c r="K1551">
        <f>IFERROR(VLOOKUP(CONCATENATE($C1551,$D1551,K$1,$E1551),AuxFolhas!$A:$E,5,FALSE),"")</f>
        <v>600</v>
      </c>
      <c r="L1551">
        <f>IFERROR(VLOOKUP(CONCATENATE($C1551,$D1551,L$1,$E1551),AuxFolhas!$A:$E,5,FALSE),"")</f>
        <v>600</v>
      </c>
      <c r="M1551">
        <f>IFERROR(VLOOKUP(CONCATENATE($C1551,$D1551,M$1,$E1551),AuxFolhas!$A:$E,5,FALSE),"")</f>
        <v>600</v>
      </c>
      <c r="N1551" t="str">
        <f>IFERROR(VLOOKUP(CONCATENATE($C1551,$D1551,N$1,$E1551),AuxFolhas!$A:$E,5,FALSE),"")</f>
        <v/>
      </c>
      <c r="O1551" t="str">
        <f>IFERROR(VLOOKUP(CONCATENATE($C1551,$D1551,O$1,$E1551),AuxFolhas!$A:$E,5,FALSE),"")</f>
        <v/>
      </c>
      <c r="P1551" t="str">
        <f>IFERROR(VLOOKUP(CONCATENATE($C1551,$D1551,P$1,$E1551),AuxFolhas!$A:$E,5,FALSE),"")</f>
        <v/>
      </c>
      <c r="Q1551" t="str">
        <f>IFERROR(VLOOKUP(CONCATENATE($C1551,$D1551,Q$1,$E1551),AuxFolhas!$A:$E,5,FALSE),"")</f>
        <v/>
      </c>
      <c r="R1551" t="str">
        <f>IFERROR(VLOOKUP(CONCATENATE($C1551,$D1551,R$1,$E1551),AuxFolhas!$A:$E,5,FALSE),"")</f>
        <v/>
      </c>
      <c r="S1551" t="str">
        <f>IFERROR(VLOOKUP(CONCATENATE($C1551,$D1551,S$1,$E1551),AuxFolhas!$A:$E,5,FALSE),"")</f>
        <v/>
      </c>
      <c r="T1551" t="str">
        <f>IFERROR(VLOOKUP(CONCATENATE($C1551,$D1551,T$1,$E1551),AuxFolhas!$A:$E,5,FALSE),"")</f>
        <v/>
      </c>
      <c r="U1551">
        <f t="shared" si="102"/>
        <v>1</v>
      </c>
    </row>
    <row r="1552" spans="1:21" hidden="1">
      <c r="A1552" t="str">
        <f t="shared" si="99"/>
        <v>55.1-17</v>
      </c>
      <c r="B1552">
        <f t="shared" si="100"/>
        <v>17</v>
      </c>
      <c r="C1552">
        <v>55</v>
      </c>
      <c r="D1552" t="s">
        <v>2612</v>
      </c>
      <c r="E1552" t="s">
        <v>1114</v>
      </c>
      <c r="F1552" t="s">
        <v>1163</v>
      </c>
      <c r="H1552">
        <f t="shared" si="101"/>
        <v>26760</v>
      </c>
      <c r="I1552">
        <f>IFERROR(VLOOKUP(CONCATENATE($C1552,$D1552,I$1,$E1552),AuxFolhas!$A:$E,5,FALSE),"")</f>
        <v>2230</v>
      </c>
      <c r="J1552">
        <f>IFERROR(VLOOKUP(CONCATENATE($C1552,$D1552,J$1,$E1552),AuxFolhas!$A:$E,5,FALSE),"")</f>
        <v>2230</v>
      </c>
      <c r="K1552">
        <f>IFERROR(VLOOKUP(CONCATENATE($C1552,$D1552,K$1,$E1552),AuxFolhas!$A:$E,5,FALSE),"")</f>
        <v>2230</v>
      </c>
      <c r="L1552">
        <f>IFERROR(VLOOKUP(CONCATENATE($C1552,$D1552,L$1,$E1552),AuxFolhas!$A:$E,5,FALSE),"")</f>
        <v>2230</v>
      </c>
      <c r="M1552">
        <f>IFERROR(VLOOKUP(CONCATENATE($C1552,$D1552,M$1,$E1552),AuxFolhas!$A:$E,5,FALSE),"")</f>
        <v>2230</v>
      </c>
      <c r="N1552">
        <f>IFERROR(VLOOKUP(CONCATENATE($C1552,$D1552,N$1,$E1552),AuxFolhas!$A:$E,5,FALSE),"")</f>
        <v>2230</v>
      </c>
      <c r="O1552">
        <f>IFERROR(VLOOKUP(CONCATENATE($C1552,$D1552,O$1,$E1552),AuxFolhas!$A:$E,5,FALSE),"")</f>
        <v>2230</v>
      </c>
      <c r="P1552">
        <f>IFERROR(VLOOKUP(CONCATENATE($C1552,$D1552,P$1,$E1552),AuxFolhas!$A:$E,5,FALSE),"")</f>
        <v>2230</v>
      </c>
      <c r="Q1552">
        <f>IFERROR(VLOOKUP(CONCATENATE($C1552,$D1552,Q$1,$E1552),AuxFolhas!$A:$E,5,FALSE),"")</f>
        <v>2230</v>
      </c>
      <c r="R1552">
        <f>IFERROR(VLOOKUP(CONCATENATE($C1552,$D1552,R$1,$E1552),AuxFolhas!$A:$E,5,FALSE),"")</f>
        <v>2230</v>
      </c>
      <c r="S1552">
        <f>IFERROR(VLOOKUP(CONCATENATE($C1552,$D1552,S$1,$E1552),AuxFolhas!$A:$E,5,FALSE),"")</f>
        <v>2230</v>
      </c>
      <c r="T1552">
        <f>IFERROR(VLOOKUP(CONCATENATE($C1552,$D1552,T$1,$E1552),AuxFolhas!$A:$E,5,FALSE),"")</f>
        <v>2230</v>
      </c>
      <c r="U1552">
        <f t="shared" si="102"/>
        <v>1</v>
      </c>
    </row>
    <row r="1553" spans="1:21" hidden="1">
      <c r="A1553" t="str">
        <f t="shared" si="99"/>
        <v>55.1-18</v>
      </c>
      <c r="B1553">
        <f t="shared" si="100"/>
        <v>18</v>
      </c>
      <c r="C1553">
        <v>55</v>
      </c>
      <c r="D1553" t="s">
        <v>2089</v>
      </c>
      <c r="E1553" t="s">
        <v>1114</v>
      </c>
      <c r="F1553" t="s">
        <v>1163</v>
      </c>
      <c r="H1553">
        <f t="shared" si="101"/>
        <v>24530</v>
      </c>
      <c r="I1553">
        <f>IFERROR(VLOOKUP(CONCATENATE($C1553,$D1553,I$1,$E1553),AuxFolhas!$A:$E,5,FALSE),"")</f>
        <v>2230</v>
      </c>
      <c r="J1553">
        <f>IFERROR(VLOOKUP(CONCATENATE($C1553,$D1553,J$1,$E1553),AuxFolhas!$A:$E,5,FALSE),"")</f>
        <v>2230</v>
      </c>
      <c r="K1553">
        <f>IFERROR(VLOOKUP(CONCATENATE($C1553,$D1553,K$1,$E1553),AuxFolhas!$A:$E,5,FALSE),"")</f>
        <v>2230</v>
      </c>
      <c r="L1553">
        <f>IFERROR(VLOOKUP(CONCATENATE($C1553,$D1553,L$1,$E1553),AuxFolhas!$A:$E,5,FALSE),"")</f>
        <v>2230</v>
      </c>
      <c r="M1553">
        <f>IFERROR(VLOOKUP(CONCATENATE($C1553,$D1553,M$1,$E1553),AuxFolhas!$A:$E,5,FALSE),"")</f>
        <v>2230</v>
      </c>
      <c r="N1553">
        <f>IFERROR(VLOOKUP(CONCATENATE($C1553,$D1553,N$1,$E1553),AuxFolhas!$A:$E,5,FALSE),"")</f>
        <v>2230</v>
      </c>
      <c r="O1553">
        <f>IFERROR(VLOOKUP(CONCATENATE($C1553,$D1553,O$1,$E1553),AuxFolhas!$A:$E,5,FALSE),"")</f>
        <v>2230</v>
      </c>
      <c r="P1553">
        <f>IFERROR(VLOOKUP(CONCATENATE($C1553,$D1553,P$1,$E1553),AuxFolhas!$A:$E,5,FALSE),"")</f>
        <v>2230</v>
      </c>
      <c r="Q1553">
        <f>IFERROR(VLOOKUP(CONCATENATE($C1553,$D1553,Q$1,$E1553),AuxFolhas!$A:$E,5,FALSE),"")</f>
        <v>2230</v>
      </c>
      <c r="R1553">
        <f>IFERROR(VLOOKUP(CONCATENATE($C1553,$D1553,R$1,$E1553),AuxFolhas!$A:$E,5,FALSE),"")</f>
        <v>2230</v>
      </c>
      <c r="S1553">
        <f>IFERROR(VLOOKUP(CONCATENATE($C1553,$D1553,S$1,$E1553),AuxFolhas!$A:$E,5,FALSE),"")</f>
        <v>2230</v>
      </c>
      <c r="T1553" t="str">
        <f>IFERROR(VLOOKUP(CONCATENATE($C1553,$D1553,T$1,$E1553),AuxFolhas!$A:$E,5,FALSE),"")</f>
        <v/>
      </c>
      <c r="U1553">
        <f t="shared" si="102"/>
        <v>1</v>
      </c>
    </row>
    <row r="1554" spans="1:21" hidden="1">
      <c r="A1554" t="str">
        <f t="shared" si="99"/>
        <v>55.1-19</v>
      </c>
      <c r="B1554">
        <f t="shared" si="100"/>
        <v>19</v>
      </c>
      <c r="C1554">
        <v>55</v>
      </c>
      <c r="D1554" t="s">
        <v>2613</v>
      </c>
      <c r="E1554" t="s">
        <v>1114</v>
      </c>
      <c r="F1554" t="s">
        <v>1163</v>
      </c>
      <c r="H1554">
        <f t="shared" si="101"/>
        <v>26760</v>
      </c>
      <c r="I1554">
        <f>IFERROR(VLOOKUP(CONCATENATE($C1554,$D1554,I$1,$E1554),AuxFolhas!$A:$E,5,FALSE),"")</f>
        <v>2230</v>
      </c>
      <c r="J1554">
        <f>IFERROR(VLOOKUP(CONCATENATE($C1554,$D1554,J$1,$E1554),AuxFolhas!$A:$E,5,FALSE),"")</f>
        <v>2230</v>
      </c>
      <c r="K1554">
        <f>IFERROR(VLOOKUP(CONCATENATE($C1554,$D1554,K$1,$E1554),AuxFolhas!$A:$E,5,FALSE),"")</f>
        <v>2230</v>
      </c>
      <c r="L1554">
        <f>IFERROR(VLOOKUP(CONCATENATE($C1554,$D1554,L$1,$E1554),AuxFolhas!$A:$E,5,FALSE),"")</f>
        <v>2230</v>
      </c>
      <c r="M1554">
        <f>IFERROR(VLOOKUP(CONCATENATE($C1554,$D1554,M$1,$E1554),AuxFolhas!$A:$E,5,FALSE),"")</f>
        <v>2230</v>
      </c>
      <c r="N1554">
        <f>IFERROR(VLOOKUP(CONCATENATE($C1554,$D1554,N$1,$E1554),AuxFolhas!$A:$E,5,FALSE),"")</f>
        <v>2230</v>
      </c>
      <c r="O1554">
        <f>IFERROR(VLOOKUP(CONCATENATE($C1554,$D1554,O$1,$E1554),AuxFolhas!$A:$E,5,FALSE),"")</f>
        <v>2230</v>
      </c>
      <c r="P1554">
        <f>IFERROR(VLOOKUP(CONCATENATE($C1554,$D1554,P$1,$E1554),AuxFolhas!$A:$E,5,FALSE),"")</f>
        <v>2230</v>
      </c>
      <c r="Q1554">
        <f>IFERROR(VLOOKUP(CONCATENATE($C1554,$D1554,Q$1,$E1554),AuxFolhas!$A:$E,5,FALSE),"")</f>
        <v>2230</v>
      </c>
      <c r="R1554">
        <f>IFERROR(VLOOKUP(CONCATENATE($C1554,$D1554,R$1,$E1554),AuxFolhas!$A:$E,5,FALSE),"")</f>
        <v>2230</v>
      </c>
      <c r="S1554">
        <f>IFERROR(VLOOKUP(CONCATENATE($C1554,$D1554,S$1,$E1554),AuxFolhas!$A:$E,5,FALSE),"")</f>
        <v>2230</v>
      </c>
      <c r="T1554">
        <f>IFERROR(VLOOKUP(CONCATENATE($C1554,$D1554,T$1,$E1554),AuxFolhas!$A:$E,5,FALSE),"")</f>
        <v>2230</v>
      </c>
      <c r="U1554">
        <f t="shared" si="102"/>
        <v>1</v>
      </c>
    </row>
    <row r="1555" spans="1:21" hidden="1">
      <c r="A1555" t="str">
        <f t="shared" si="99"/>
        <v>55.1-20</v>
      </c>
      <c r="B1555">
        <f t="shared" si="100"/>
        <v>20</v>
      </c>
      <c r="C1555">
        <v>55</v>
      </c>
      <c r="D1555" t="s">
        <v>2090</v>
      </c>
      <c r="E1555" t="s">
        <v>1114</v>
      </c>
      <c r="F1555" t="s">
        <v>1163</v>
      </c>
      <c r="H1555">
        <f t="shared" si="101"/>
        <v>24530</v>
      </c>
      <c r="I1555">
        <f>IFERROR(VLOOKUP(CONCATENATE($C1555,$D1555,I$1,$E1555),AuxFolhas!$A:$E,5,FALSE),"")</f>
        <v>2230</v>
      </c>
      <c r="J1555">
        <f>IFERROR(VLOOKUP(CONCATENATE($C1555,$D1555,J$1,$E1555),AuxFolhas!$A:$E,5,FALSE),"")</f>
        <v>2230</v>
      </c>
      <c r="K1555">
        <f>IFERROR(VLOOKUP(CONCATENATE($C1555,$D1555,K$1,$E1555),AuxFolhas!$A:$E,5,FALSE),"")</f>
        <v>2230</v>
      </c>
      <c r="L1555">
        <f>IFERROR(VLOOKUP(CONCATENATE($C1555,$D1555,L$1,$E1555),AuxFolhas!$A:$E,5,FALSE),"")</f>
        <v>2230</v>
      </c>
      <c r="M1555">
        <f>IFERROR(VLOOKUP(CONCATENATE($C1555,$D1555,M$1,$E1555),AuxFolhas!$A:$E,5,FALSE),"")</f>
        <v>2230</v>
      </c>
      <c r="N1555">
        <f>IFERROR(VLOOKUP(CONCATENATE($C1555,$D1555,N$1,$E1555),AuxFolhas!$A:$E,5,FALSE),"")</f>
        <v>2230</v>
      </c>
      <c r="O1555">
        <f>IFERROR(VLOOKUP(CONCATENATE($C1555,$D1555,O$1,$E1555),AuxFolhas!$A:$E,5,FALSE),"")</f>
        <v>2230</v>
      </c>
      <c r="P1555">
        <f>IFERROR(VLOOKUP(CONCATENATE($C1555,$D1555,P$1,$E1555),AuxFolhas!$A:$E,5,FALSE),"")</f>
        <v>2230</v>
      </c>
      <c r="Q1555">
        <f>IFERROR(VLOOKUP(CONCATENATE($C1555,$D1555,Q$1,$E1555),AuxFolhas!$A:$E,5,FALSE),"")</f>
        <v>2230</v>
      </c>
      <c r="R1555">
        <f>IFERROR(VLOOKUP(CONCATENATE($C1555,$D1555,R$1,$E1555),AuxFolhas!$A:$E,5,FALSE),"")</f>
        <v>2230</v>
      </c>
      <c r="S1555">
        <f>IFERROR(VLOOKUP(CONCATENATE($C1555,$D1555,S$1,$E1555),AuxFolhas!$A:$E,5,FALSE),"")</f>
        <v>2230</v>
      </c>
      <c r="T1555" t="str">
        <f>IFERROR(VLOOKUP(CONCATENATE($C1555,$D1555,T$1,$E1555),AuxFolhas!$A:$E,5,FALSE),"")</f>
        <v/>
      </c>
      <c r="U1555">
        <f t="shared" si="102"/>
        <v>1</v>
      </c>
    </row>
    <row r="1556" spans="1:21" hidden="1">
      <c r="A1556" t="str">
        <f t="shared" si="99"/>
        <v>55.1-21</v>
      </c>
      <c r="B1556">
        <f t="shared" si="100"/>
        <v>21</v>
      </c>
      <c r="C1556">
        <v>55</v>
      </c>
      <c r="D1556" t="s">
        <v>2614</v>
      </c>
      <c r="E1556" t="s">
        <v>1114</v>
      </c>
      <c r="F1556" t="s">
        <v>1163</v>
      </c>
      <c r="H1556">
        <f t="shared" si="101"/>
        <v>22300</v>
      </c>
      <c r="I1556" t="str">
        <f>IFERROR(VLOOKUP(CONCATENATE($C1556,$D1556,I$1,$E1556),AuxFolhas!$A:$E,5,FALSE),"")</f>
        <v/>
      </c>
      <c r="J1556" t="str">
        <f>IFERROR(VLOOKUP(CONCATENATE($C1556,$D1556,J$1,$E1556),AuxFolhas!$A:$E,5,FALSE),"")</f>
        <v/>
      </c>
      <c r="K1556">
        <f>IFERROR(VLOOKUP(CONCATENATE($C1556,$D1556,K$1,$E1556),AuxFolhas!$A:$E,5,FALSE),"")</f>
        <v>2230</v>
      </c>
      <c r="L1556">
        <f>IFERROR(VLOOKUP(CONCATENATE($C1556,$D1556,L$1,$E1556),AuxFolhas!$A:$E,5,FALSE),"")</f>
        <v>2230</v>
      </c>
      <c r="M1556">
        <f>IFERROR(VLOOKUP(CONCATENATE($C1556,$D1556,M$1,$E1556),AuxFolhas!$A:$E,5,FALSE),"")</f>
        <v>2230</v>
      </c>
      <c r="N1556">
        <f>IFERROR(VLOOKUP(CONCATENATE($C1556,$D1556,N$1,$E1556),AuxFolhas!$A:$E,5,FALSE),"")</f>
        <v>2230</v>
      </c>
      <c r="O1556">
        <f>IFERROR(VLOOKUP(CONCATENATE($C1556,$D1556,O$1,$E1556),AuxFolhas!$A:$E,5,FALSE),"")</f>
        <v>2230</v>
      </c>
      <c r="P1556">
        <f>IFERROR(VLOOKUP(CONCATENATE($C1556,$D1556,P$1,$E1556),AuxFolhas!$A:$E,5,FALSE),"")</f>
        <v>2230</v>
      </c>
      <c r="Q1556">
        <f>IFERROR(VLOOKUP(CONCATENATE($C1556,$D1556,Q$1,$E1556),AuxFolhas!$A:$E,5,FALSE),"")</f>
        <v>2230</v>
      </c>
      <c r="R1556">
        <f>IFERROR(VLOOKUP(CONCATENATE($C1556,$D1556,R$1,$E1556),AuxFolhas!$A:$E,5,FALSE),"")</f>
        <v>2230</v>
      </c>
      <c r="S1556">
        <f>IFERROR(VLOOKUP(CONCATENATE($C1556,$D1556,S$1,$E1556),AuxFolhas!$A:$E,5,FALSE),"")</f>
        <v>2230</v>
      </c>
      <c r="T1556">
        <f>IFERROR(VLOOKUP(CONCATENATE($C1556,$D1556,T$1,$E1556),AuxFolhas!$A:$E,5,FALSE),"")</f>
        <v>2230</v>
      </c>
      <c r="U1556">
        <f t="shared" si="102"/>
        <v>1</v>
      </c>
    </row>
    <row r="1557" spans="1:21" hidden="1">
      <c r="A1557" t="str">
        <f t="shared" si="99"/>
        <v>55.1-22</v>
      </c>
      <c r="B1557">
        <f t="shared" si="100"/>
        <v>22</v>
      </c>
      <c r="C1557">
        <v>55</v>
      </c>
      <c r="D1557" t="s">
        <v>2091</v>
      </c>
      <c r="E1557" t="s">
        <v>1114</v>
      </c>
      <c r="F1557" t="s">
        <v>1163</v>
      </c>
      <c r="H1557">
        <f t="shared" si="101"/>
        <v>24530</v>
      </c>
      <c r="I1557">
        <f>IFERROR(VLOOKUP(CONCATENATE($C1557,$D1557,I$1,$E1557),AuxFolhas!$A:$E,5,FALSE),"")</f>
        <v>2230</v>
      </c>
      <c r="J1557">
        <f>IFERROR(VLOOKUP(CONCATENATE($C1557,$D1557,J$1,$E1557),AuxFolhas!$A:$E,5,FALSE),"")</f>
        <v>2230</v>
      </c>
      <c r="K1557">
        <f>IFERROR(VLOOKUP(CONCATENATE($C1557,$D1557,K$1,$E1557),AuxFolhas!$A:$E,5,FALSE),"")</f>
        <v>2230</v>
      </c>
      <c r="L1557">
        <f>IFERROR(VLOOKUP(CONCATENATE($C1557,$D1557,L$1,$E1557),AuxFolhas!$A:$E,5,FALSE),"")</f>
        <v>2230</v>
      </c>
      <c r="M1557">
        <f>IFERROR(VLOOKUP(CONCATENATE($C1557,$D1557,M$1,$E1557),AuxFolhas!$A:$E,5,FALSE),"")</f>
        <v>2230</v>
      </c>
      <c r="N1557">
        <f>IFERROR(VLOOKUP(CONCATENATE($C1557,$D1557,N$1,$E1557),AuxFolhas!$A:$E,5,FALSE),"")</f>
        <v>2230</v>
      </c>
      <c r="O1557">
        <f>IFERROR(VLOOKUP(CONCATENATE($C1557,$D1557,O$1,$E1557),AuxFolhas!$A:$E,5,FALSE),"")</f>
        <v>2230</v>
      </c>
      <c r="P1557">
        <f>IFERROR(VLOOKUP(CONCATENATE($C1557,$D1557,P$1,$E1557),AuxFolhas!$A:$E,5,FALSE),"")</f>
        <v>2230</v>
      </c>
      <c r="Q1557">
        <f>IFERROR(VLOOKUP(CONCATENATE($C1557,$D1557,Q$1,$E1557),AuxFolhas!$A:$E,5,FALSE),"")</f>
        <v>2230</v>
      </c>
      <c r="R1557">
        <f>IFERROR(VLOOKUP(CONCATENATE($C1557,$D1557,R$1,$E1557),AuxFolhas!$A:$E,5,FALSE),"")</f>
        <v>2230</v>
      </c>
      <c r="S1557">
        <f>IFERROR(VLOOKUP(CONCATENATE($C1557,$D1557,S$1,$E1557),AuxFolhas!$A:$E,5,FALSE),"")</f>
        <v>2230</v>
      </c>
      <c r="T1557" t="str">
        <f>IFERROR(VLOOKUP(CONCATENATE($C1557,$D1557,T$1,$E1557),AuxFolhas!$A:$E,5,FALSE),"")</f>
        <v/>
      </c>
      <c r="U1557">
        <f t="shared" si="102"/>
        <v>1</v>
      </c>
    </row>
    <row r="1558" spans="1:21" hidden="1">
      <c r="A1558" t="str">
        <f t="shared" si="99"/>
        <v>55.1-23</v>
      </c>
      <c r="B1558">
        <f t="shared" si="100"/>
        <v>23</v>
      </c>
      <c r="C1558">
        <v>55</v>
      </c>
      <c r="D1558" t="s">
        <v>2083</v>
      </c>
      <c r="E1558" t="s">
        <v>1162</v>
      </c>
      <c r="F1558" t="s">
        <v>1163</v>
      </c>
      <c r="H1558">
        <f t="shared" si="101"/>
        <v>39360</v>
      </c>
      <c r="I1558">
        <f>IFERROR(VLOOKUP(CONCATENATE($C1558,$D1558,I$1,$E1558),AuxFolhas!$A:$E,5,FALSE),"")</f>
        <v>3280</v>
      </c>
      <c r="J1558">
        <f>IFERROR(VLOOKUP(CONCATENATE($C1558,$D1558,J$1,$E1558),AuxFolhas!$A:$E,5,FALSE),"")</f>
        <v>3280</v>
      </c>
      <c r="K1558">
        <f>IFERROR(VLOOKUP(CONCATENATE($C1558,$D1558,K$1,$E1558),AuxFolhas!$A:$E,5,FALSE),"")</f>
        <v>3280</v>
      </c>
      <c r="L1558">
        <f>IFERROR(VLOOKUP(CONCATENATE($C1558,$D1558,L$1,$E1558),AuxFolhas!$A:$E,5,FALSE),"")</f>
        <v>3280</v>
      </c>
      <c r="M1558">
        <f>IFERROR(VLOOKUP(CONCATENATE($C1558,$D1558,M$1,$E1558),AuxFolhas!$A:$E,5,FALSE),"")</f>
        <v>3280</v>
      </c>
      <c r="N1558">
        <f>IFERROR(VLOOKUP(CONCATENATE($C1558,$D1558,N$1,$E1558),AuxFolhas!$A:$E,5,FALSE),"")</f>
        <v>3280</v>
      </c>
      <c r="O1558">
        <f>IFERROR(VLOOKUP(CONCATENATE($C1558,$D1558,O$1,$E1558),AuxFolhas!$A:$E,5,FALSE),"")</f>
        <v>3280</v>
      </c>
      <c r="P1558">
        <f>IFERROR(VLOOKUP(CONCATENATE($C1558,$D1558,P$1,$E1558),AuxFolhas!$A:$E,5,FALSE),"")</f>
        <v>3280</v>
      </c>
      <c r="Q1558">
        <f>IFERROR(VLOOKUP(CONCATENATE($C1558,$D1558,Q$1,$E1558),AuxFolhas!$A:$E,5,FALSE),"")</f>
        <v>3280</v>
      </c>
      <c r="R1558">
        <f>IFERROR(VLOOKUP(CONCATENATE($C1558,$D1558,R$1,$E1558),AuxFolhas!$A:$E,5,FALSE),"")</f>
        <v>3280</v>
      </c>
      <c r="S1558">
        <f>IFERROR(VLOOKUP(CONCATENATE($C1558,$D1558,S$1,$E1558),AuxFolhas!$A:$E,5,FALSE),"")</f>
        <v>3280</v>
      </c>
      <c r="T1558">
        <f>IFERROR(VLOOKUP(CONCATENATE($C1558,$D1558,T$1,$E1558),AuxFolhas!$A:$E,5,FALSE),"")</f>
        <v>3280</v>
      </c>
      <c r="U1558">
        <f t="shared" si="102"/>
        <v>1</v>
      </c>
    </row>
    <row r="1559" spans="1:21" hidden="1">
      <c r="A1559" t="str">
        <f t="shared" si="99"/>
        <v>55.1-24</v>
      </c>
      <c r="B1559">
        <f t="shared" si="100"/>
        <v>24</v>
      </c>
      <c r="C1559">
        <v>55</v>
      </c>
      <c r="D1559" t="s">
        <v>3746</v>
      </c>
      <c r="E1559" t="s">
        <v>1162</v>
      </c>
      <c r="F1559" t="s">
        <v>1163</v>
      </c>
      <c r="H1559">
        <f t="shared" si="101"/>
        <v>6560</v>
      </c>
      <c r="I1559" t="str">
        <f>IFERROR(VLOOKUP(CONCATENATE($C1559,$D1559,I$1,$E1559),AuxFolhas!$A:$E,5,FALSE),"")</f>
        <v/>
      </c>
      <c r="J1559" t="str">
        <f>IFERROR(VLOOKUP(CONCATENATE($C1559,$D1559,J$1,$E1559),AuxFolhas!$A:$E,5,FALSE),"")</f>
        <v/>
      </c>
      <c r="K1559" t="str">
        <f>IFERROR(VLOOKUP(CONCATENATE($C1559,$D1559,K$1,$E1559),AuxFolhas!$A:$E,5,FALSE),"")</f>
        <v/>
      </c>
      <c r="L1559" t="str">
        <f>IFERROR(VLOOKUP(CONCATENATE($C1559,$D1559,L$1,$E1559),AuxFolhas!$A:$E,5,FALSE),"")</f>
        <v/>
      </c>
      <c r="M1559" t="str">
        <f>IFERROR(VLOOKUP(CONCATENATE($C1559,$D1559,M$1,$E1559),AuxFolhas!$A:$E,5,FALSE),"")</f>
        <v/>
      </c>
      <c r="N1559" t="str">
        <f>IFERROR(VLOOKUP(CONCATENATE($C1559,$D1559,N$1,$E1559),AuxFolhas!$A:$E,5,FALSE),"")</f>
        <v/>
      </c>
      <c r="O1559" t="str">
        <f>IFERROR(VLOOKUP(CONCATENATE($C1559,$D1559,O$1,$E1559),AuxFolhas!$A:$E,5,FALSE),"")</f>
        <v/>
      </c>
      <c r="P1559" t="str">
        <f>IFERROR(VLOOKUP(CONCATENATE($C1559,$D1559,P$1,$E1559),AuxFolhas!$A:$E,5,FALSE),"")</f>
        <v/>
      </c>
      <c r="Q1559" t="str">
        <f>IFERROR(VLOOKUP(CONCATENATE($C1559,$D1559,Q$1,$E1559),AuxFolhas!$A:$E,5,FALSE),"")</f>
        <v/>
      </c>
      <c r="R1559" t="str">
        <f>IFERROR(VLOOKUP(CONCATENATE($C1559,$D1559,R$1,$E1559),AuxFolhas!$A:$E,5,FALSE),"")</f>
        <v/>
      </c>
      <c r="S1559">
        <f>IFERROR(VLOOKUP(CONCATENATE($C1559,$D1559,S$1,$E1559),AuxFolhas!$A:$E,5,FALSE),"")</f>
        <v>3280</v>
      </c>
      <c r="T1559">
        <f>IFERROR(VLOOKUP(CONCATENATE($C1559,$D1559,T$1,$E1559),AuxFolhas!$A:$E,5,FALSE),"")</f>
        <v>3280</v>
      </c>
      <c r="U1559">
        <f t="shared" si="102"/>
        <v>1</v>
      </c>
    </row>
    <row r="1560" spans="1:21" hidden="1">
      <c r="A1560" t="str">
        <f t="shared" ref="A1560:A1564" si="103">CONCATENATE(C1560,".1-",B1560)</f>
        <v>55.1-25</v>
      </c>
      <c r="B1560">
        <f t="shared" ref="B1560:B1564" si="104">IF(C1560&lt;&gt;C1559,1,B1559+1)</f>
        <v>25</v>
      </c>
      <c r="C1560">
        <v>55</v>
      </c>
      <c r="D1560" t="s">
        <v>2599</v>
      </c>
      <c r="E1560" t="s">
        <v>1162</v>
      </c>
      <c r="F1560" t="s">
        <v>1163</v>
      </c>
      <c r="H1560">
        <f t="shared" si="101"/>
        <v>36080</v>
      </c>
      <c r="I1560">
        <f>IFERROR(VLOOKUP(CONCATENATE($C1560,$D1560,I$1,$E1560),AuxFolhas!$A:$E,5,FALSE),"")</f>
        <v>3280</v>
      </c>
      <c r="J1560">
        <f>IFERROR(VLOOKUP(CONCATENATE($C1560,$D1560,J$1,$E1560),AuxFolhas!$A:$E,5,FALSE),"")</f>
        <v>3280</v>
      </c>
      <c r="K1560">
        <f>IFERROR(VLOOKUP(CONCATENATE($C1560,$D1560,K$1,$E1560),AuxFolhas!$A:$E,5,FALSE),"")</f>
        <v>3280</v>
      </c>
      <c r="L1560">
        <f>IFERROR(VLOOKUP(CONCATENATE($C1560,$D1560,L$1,$E1560),AuxFolhas!$A:$E,5,FALSE),"")</f>
        <v>3280</v>
      </c>
      <c r="M1560">
        <f>IFERROR(VLOOKUP(CONCATENATE($C1560,$D1560,M$1,$E1560),AuxFolhas!$A:$E,5,FALSE),"")</f>
        <v>3280</v>
      </c>
      <c r="N1560">
        <f>IFERROR(VLOOKUP(CONCATENATE($C1560,$D1560,N$1,$E1560),AuxFolhas!$A:$E,5,FALSE),"")</f>
        <v>3280</v>
      </c>
      <c r="O1560">
        <f>IFERROR(VLOOKUP(CONCATENATE($C1560,$D1560,O$1,$E1560),AuxFolhas!$A:$E,5,FALSE),"")</f>
        <v>3280</v>
      </c>
      <c r="P1560">
        <f>IFERROR(VLOOKUP(CONCATENATE($C1560,$D1560,P$1,$E1560),AuxFolhas!$A:$E,5,FALSE),"")</f>
        <v>3280</v>
      </c>
      <c r="Q1560">
        <f>IFERROR(VLOOKUP(CONCATENATE($C1560,$D1560,Q$1,$E1560),AuxFolhas!$A:$E,5,FALSE),"")</f>
        <v>3280</v>
      </c>
      <c r="R1560">
        <f>IFERROR(VLOOKUP(CONCATENATE($C1560,$D1560,R$1,$E1560),AuxFolhas!$A:$E,5,FALSE),"")</f>
        <v>3280</v>
      </c>
      <c r="S1560">
        <f>IFERROR(VLOOKUP(CONCATENATE($C1560,$D1560,S$1,$E1560),AuxFolhas!$A:$E,5,FALSE),"")</f>
        <v>3280</v>
      </c>
      <c r="T1560" t="str">
        <f>IFERROR(VLOOKUP(CONCATENATE($C1560,$D1560,T$1,$E1560),AuxFolhas!$A:$E,5,FALSE),"")</f>
        <v/>
      </c>
      <c r="U1560">
        <f t="shared" si="102"/>
        <v>1</v>
      </c>
    </row>
    <row r="1561" spans="1:21" hidden="1">
      <c r="A1561" t="str">
        <f t="shared" si="103"/>
        <v>55.1-26</v>
      </c>
      <c r="B1561">
        <f t="shared" si="104"/>
        <v>26</v>
      </c>
      <c r="C1561">
        <v>55</v>
      </c>
      <c r="D1561" t="s">
        <v>2084</v>
      </c>
      <c r="E1561" t="s">
        <v>1162</v>
      </c>
      <c r="F1561" t="s">
        <v>1163</v>
      </c>
      <c r="H1561">
        <f t="shared" si="101"/>
        <v>39360</v>
      </c>
      <c r="I1561">
        <f>IFERROR(VLOOKUP(CONCATENATE($C1561,$D1561,I$1,$E1561),AuxFolhas!$A:$E,5,FALSE),"")</f>
        <v>3280</v>
      </c>
      <c r="J1561">
        <f>IFERROR(VLOOKUP(CONCATENATE($C1561,$D1561,J$1,$E1561),AuxFolhas!$A:$E,5,FALSE),"")</f>
        <v>3280</v>
      </c>
      <c r="K1561">
        <f>IFERROR(VLOOKUP(CONCATENATE($C1561,$D1561,K$1,$E1561),AuxFolhas!$A:$E,5,FALSE),"")</f>
        <v>3280</v>
      </c>
      <c r="L1561">
        <f>IFERROR(VLOOKUP(CONCATENATE($C1561,$D1561,L$1,$E1561),AuxFolhas!$A:$E,5,FALSE),"")</f>
        <v>3280</v>
      </c>
      <c r="M1561">
        <f>IFERROR(VLOOKUP(CONCATENATE($C1561,$D1561,M$1,$E1561),AuxFolhas!$A:$E,5,FALSE),"")</f>
        <v>3280</v>
      </c>
      <c r="N1561">
        <f>IFERROR(VLOOKUP(CONCATENATE($C1561,$D1561,N$1,$E1561),AuxFolhas!$A:$E,5,FALSE),"")</f>
        <v>3280</v>
      </c>
      <c r="O1561">
        <f>IFERROR(VLOOKUP(CONCATENATE($C1561,$D1561,O$1,$E1561),AuxFolhas!$A:$E,5,FALSE),"")</f>
        <v>3280</v>
      </c>
      <c r="P1561">
        <f>IFERROR(VLOOKUP(CONCATENATE($C1561,$D1561,P$1,$E1561),AuxFolhas!$A:$E,5,FALSE),"")</f>
        <v>3280</v>
      </c>
      <c r="Q1561">
        <f>IFERROR(VLOOKUP(CONCATENATE($C1561,$D1561,Q$1,$E1561),AuxFolhas!$A:$E,5,FALSE),"")</f>
        <v>3280</v>
      </c>
      <c r="R1561">
        <f>IFERROR(VLOOKUP(CONCATENATE($C1561,$D1561,R$1,$E1561),AuxFolhas!$A:$E,5,FALSE),"")</f>
        <v>3280</v>
      </c>
      <c r="S1561">
        <f>IFERROR(VLOOKUP(CONCATENATE($C1561,$D1561,S$1,$E1561),AuxFolhas!$A:$E,5,FALSE),"")</f>
        <v>3280</v>
      </c>
      <c r="T1561">
        <f>IFERROR(VLOOKUP(CONCATENATE($C1561,$D1561,T$1,$E1561),AuxFolhas!$A:$E,5,FALSE),"")</f>
        <v>3280</v>
      </c>
      <c r="U1561">
        <f t="shared" si="102"/>
        <v>1</v>
      </c>
    </row>
    <row r="1562" spans="1:21" hidden="1">
      <c r="A1562" t="str">
        <f t="shared" si="103"/>
        <v>55.1-27</v>
      </c>
      <c r="B1562">
        <f t="shared" si="104"/>
        <v>27</v>
      </c>
      <c r="C1562">
        <v>55</v>
      </c>
      <c r="D1562" t="s">
        <v>2081</v>
      </c>
      <c r="E1562" t="s">
        <v>1117</v>
      </c>
      <c r="F1562" t="s">
        <v>1159</v>
      </c>
      <c r="H1562">
        <f t="shared" si="101"/>
        <v>9840</v>
      </c>
      <c r="I1562">
        <f>IFERROR(VLOOKUP(CONCATENATE($C1562,$D1562,I$1,$E1562),AuxFolhas!$A:$E,5,FALSE),"")</f>
        <v>820</v>
      </c>
      <c r="J1562">
        <f>IFERROR(VLOOKUP(CONCATENATE($C1562,$D1562,J$1,$E1562),AuxFolhas!$A:$E,5,FALSE),"")</f>
        <v>820</v>
      </c>
      <c r="K1562">
        <f>IFERROR(VLOOKUP(CONCATENATE($C1562,$D1562,K$1,$E1562),AuxFolhas!$A:$E,5,FALSE),"")</f>
        <v>820</v>
      </c>
      <c r="L1562">
        <f>IFERROR(VLOOKUP(CONCATENATE($C1562,$D1562,L$1,$E1562),AuxFolhas!$A:$E,5,FALSE),"")</f>
        <v>820</v>
      </c>
      <c r="M1562">
        <f>IFERROR(VLOOKUP(CONCATENATE($C1562,$D1562,M$1,$E1562),AuxFolhas!$A:$E,5,FALSE),"")</f>
        <v>820</v>
      </c>
      <c r="N1562">
        <f>IFERROR(VLOOKUP(CONCATENATE($C1562,$D1562,N$1,$E1562),AuxFolhas!$A:$E,5,FALSE),"")</f>
        <v>820</v>
      </c>
      <c r="O1562">
        <f>IFERROR(VLOOKUP(CONCATENATE($C1562,$D1562,O$1,$E1562),AuxFolhas!$A:$E,5,FALSE),"")</f>
        <v>820</v>
      </c>
      <c r="P1562">
        <f>IFERROR(VLOOKUP(CONCATENATE($C1562,$D1562,P$1,$E1562),AuxFolhas!$A:$E,5,FALSE),"")</f>
        <v>820</v>
      </c>
      <c r="Q1562">
        <f>IFERROR(VLOOKUP(CONCATENATE($C1562,$D1562,Q$1,$E1562),AuxFolhas!$A:$E,5,FALSE),"")</f>
        <v>820</v>
      </c>
      <c r="R1562">
        <f>IFERROR(VLOOKUP(CONCATENATE($C1562,$D1562,R$1,$E1562),AuxFolhas!$A:$E,5,FALSE),"")</f>
        <v>820</v>
      </c>
      <c r="S1562">
        <f>IFERROR(VLOOKUP(CONCATENATE($C1562,$D1562,S$1,$E1562),AuxFolhas!$A:$E,5,FALSE),"")</f>
        <v>820</v>
      </c>
      <c r="T1562">
        <f>IFERROR(VLOOKUP(CONCATENATE($C1562,$D1562,T$1,$E1562),AuxFolhas!$A:$E,5,FALSE),"")</f>
        <v>820</v>
      </c>
      <c r="U1562">
        <f t="shared" si="102"/>
        <v>1</v>
      </c>
    </row>
    <row r="1563" spans="1:21" hidden="1">
      <c r="A1563" t="str">
        <f t="shared" si="103"/>
        <v>55.1-28</v>
      </c>
      <c r="B1563">
        <f t="shared" si="104"/>
        <v>28</v>
      </c>
      <c r="C1563">
        <v>55</v>
      </c>
      <c r="D1563" t="s">
        <v>2238</v>
      </c>
      <c r="E1563" t="s">
        <v>1115</v>
      </c>
      <c r="F1563" t="s">
        <v>1159</v>
      </c>
      <c r="H1563">
        <f t="shared" si="101"/>
        <v>93000</v>
      </c>
      <c r="I1563">
        <f>IFERROR(VLOOKUP(CONCATENATE($C1563,$D1563,I$1,$E1563),AuxFolhas!$A:$E,5,FALSE),"")</f>
        <v>7750</v>
      </c>
      <c r="J1563">
        <f>IFERROR(VLOOKUP(CONCATENATE($C1563,$D1563,J$1,$E1563),AuxFolhas!$A:$E,5,FALSE),"")</f>
        <v>7750</v>
      </c>
      <c r="K1563">
        <f>IFERROR(VLOOKUP(CONCATENATE($C1563,$D1563,K$1,$E1563),AuxFolhas!$A:$E,5,FALSE),"")</f>
        <v>7750</v>
      </c>
      <c r="L1563">
        <f>IFERROR(VLOOKUP(CONCATENATE($C1563,$D1563,L$1,$E1563),AuxFolhas!$A:$E,5,FALSE),"")</f>
        <v>7750</v>
      </c>
      <c r="M1563">
        <f>IFERROR(VLOOKUP(CONCATENATE($C1563,$D1563,M$1,$E1563),AuxFolhas!$A:$E,5,FALSE),"")</f>
        <v>7750</v>
      </c>
      <c r="N1563">
        <f>IFERROR(VLOOKUP(CONCATENATE($C1563,$D1563,N$1,$E1563),AuxFolhas!$A:$E,5,FALSE),"")</f>
        <v>7750</v>
      </c>
      <c r="O1563">
        <f>IFERROR(VLOOKUP(CONCATENATE($C1563,$D1563,O$1,$E1563),AuxFolhas!$A:$E,5,FALSE),"")</f>
        <v>7750</v>
      </c>
      <c r="P1563">
        <f>IFERROR(VLOOKUP(CONCATENATE($C1563,$D1563,P$1,$E1563),AuxFolhas!$A:$E,5,FALSE),"")</f>
        <v>7750</v>
      </c>
      <c r="Q1563">
        <f>IFERROR(VLOOKUP(CONCATENATE($C1563,$D1563,Q$1,$E1563),AuxFolhas!$A:$E,5,FALSE),"")</f>
        <v>7750</v>
      </c>
      <c r="R1563">
        <f>IFERROR(VLOOKUP(CONCATENATE($C1563,$D1563,R$1,$E1563),AuxFolhas!$A:$E,5,FALSE),"")</f>
        <v>7750</v>
      </c>
      <c r="S1563">
        <f>IFERROR(VLOOKUP(CONCATENATE($C1563,$D1563,S$1,$E1563),AuxFolhas!$A:$E,5,FALSE),"")</f>
        <v>7750</v>
      </c>
      <c r="T1563">
        <f>IFERROR(VLOOKUP(CONCATENATE($C1563,$D1563,T$1,$E1563),AuxFolhas!$A:$E,5,FALSE),"")</f>
        <v>7750</v>
      </c>
      <c r="U1563">
        <f t="shared" si="102"/>
        <v>1</v>
      </c>
    </row>
    <row r="1564" spans="1:21">
      <c r="A1564" t="str">
        <f t="shared" si="103"/>
        <v>55.1-29</v>
      </c>
      <c r="B1564">
        <f t="shared" si="104"/>
        <v>29</v>
      </c>
      <c r="C1564">
        <v>55</v>
      </c>
      <c r="D1564" t="s">
        <v>2082</v>
      </c>
      <c r="E1564" t="s">
        <v>1113</v>
      </c>
      <c r="F1564" t="s">
        <v>1159</v>
      </c>
      <c r="H1564">
        <f t="shared" si="101"/>
        <v>33600</v>
      </c>
      <c r="I1564">
        <f>IFERROR(VLOOKUP(CONCATENATE($C1564,$D1564,I$1,$E1564),AuxFolhas!$A:$E,5,FALSE),"")</f>
        <v>2800</v>
      </c>
      <c r="J1564">
        <f>IFERROR(VLOOKUP(CONCATENATE($C1564,$D1564,J$1,$E1564),AuxFolhas!$A:$E,5,FALSE),"")</f>
        <v>2800</v>
      </c>
      <c r="K1564">
        <f>IFERROR(VLOOKUP(CONCATENATE($C1564,$D1564,K$1,$E1564),AuxFolhas!$A:$E,5,FALSE),"")</f>
        <v>2800</v>
      </c>
      <c r="L1564">
        <f>IFERROR(VLOOKUP(CONCATENATE($C1564,$D1564,L$1,$E1564),AuxFolhas!$A:$E,5,FALSE),"")</f>
        <v>2800</v>
      </c>
      <c r="M1564">
        <f>IFERROR(VLOOKUP(CONCATENATE($C1564,$D1564,M$1,$E1564),AuxFolhas!$A:$E,5,FALSE),"")</f>
        <v>2800</v>
      </c>
      <c r="N1564">
        <f>IFERROR(VLOOKUP(CONCATENATE($C1564,$D1564,N$1,$E1564),AuxFolhas!$A:$E,5,FALSE),"")</f>
        <v>2800</v>
      </c>
      <c r="O1564">
        <f>IFERROR(VLOOKUP(CONCATENATE($C1564,$D1564,O$1,$E1564),AuxFolhas!$A:$E,5,FALSE),"")</f>
        <v>2800</v>
      </c>
      <c r="P1564">
        <f>IFERROR(VLOOKUP(CONCATENATE($C1564,$D1564,P$1,$E1564),AuxFolhas!$A:$E,5,FALSE),"")</f>
        <v>2800</v>
      </c>
      <c r="Q1564">
        <f>IFERROR(VLOOKUP(CONCATENATE($C1564,$D1564,Q$1,$E1564),AuxFolhas!$A:$E,5,FALSE),"")</f>
        <v>2800</v>
      </c>
      <c r="R1564">
        <f>IFERROR(VLOOKUP(CONCATENATE($C1564,$D1564,R$1,$E1564),AuxFolhas!$A:$E,5,FALSE),"")</f>
        <v>2800</v>
      </c>
      <c r="S1564">
        <f>IFERROR(VLOOKUP(CONCATENATE($C1564,$D1564,S$1,$E1564),AuxFolhas!$A:$E,5,FALSE),"")</f>
        <v>2800</v>
      </c>
      <c r="T1564">
        <f>IFERROR(VLOOKUP(CONCATENATE($C1564,$D1564,T$1,$E1564),AuxFolhas!$A:$E,5,FALSE),"")</f>
        <v>2800</v>
      </c>
      <c r="U1564">
        <f t="shared" si="102"/>
        <v>1</v>
      </c>
    </row>
    <row r="1565" spans="1:21" hidden="1"/>
    <row r="1566" spans="1:21" hidden="1"/>
    <row r="1567" spans="1:21" hidden="1"/>
    <row r="1568" spans="1:21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</sheetData>
  <autoFilter ref="A1:U1630" xr:uid="{00000000-0009-0000-0000-000005000000}">
    <filterColumn colId="19">
      <filters>
        <filter val="2800"/>
      </filters>
    </filterColumn>
  </autoFilter>
  <sortState xmlns:xlrd2="http://schemas.microsoft.com/office/spreadsheetml/2017/richdata2" ref="C2:F1564">
    <sortCondition ref="C2:C1564"/>
    <sortCondition ref="D2:D1564"/>
  </sortState>
  <pageMargins left="0.511811024" right="0.511811024" top="0.78740157500000008" bottom="0.78740157500000008" header="0.31496062000000008" footer="0.3149606200000000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5F533-AA95-4AA2-ADCA-42F966F28C72}">
  <dimension ref="A1:K12818"/>
  <sheetViews>
    <sheetView topLeftCell="A1025" workbookViewId="0">
      <selection activeCell="I1052" sqref="I1052"/>
    </sheetView>
  </sheetViews>
  <sheetFormatPr defaultRowHeight="15"/>
  <cols>
    <col min="1" max="1" width="40.42578125" customWidth="1"/>
    <col min="9" max="9" width="41.85546875" customWidth="1"/>
  </cols>
  <sheetData>
    <row r="1" spans="1:11">
      <c r="H1" t="s">
        <v>1</v>
      </c>
      <c r="I1" t="s">
        <v>1153</v>
      </c>
      <c r="J1" t="s">
        <v>1154</v>
      </c>
      <c r="K1" t="s">
        <v>1155</v>
      </c>
    </row>
    <row r="2" spans="1:11">
      <c r="A2" t="str">
        <f>CONCATENATE(B2,C2,VALUE(D2),F2)</f>
        <v>1Ítalo Marques da Costa44743GRA</v>
      </c>
      <c r="B2">
        <v>1</v>
      </c>
      <c r="C2" t="s">
        <v>1166</v>
      </c>
      <c r="D2">
        <v>44743</v>
      </c>
      <c r="E2">
        <v>600</v>
      </c>
      <c r="F2" t="s">
        <v>1112</v>
      </c>
      <c r="H2">
        <v>1</v>
      </c>
      <c r="I2" t="s">
        <v>1161</v>
      </c>
      <c r="J2" t="s">
        <v>1162</v>
      </c>
      <c r="K2" t="str">
        <f t="shared" ref="K2:K65" si="0">IF(OR(UPPER(J2)="GRA",UPPER(J2)="MSC",UPPER(J2)="DSC",UPPER(J2)="PDSC"),"Aluno","Apoio")</f>
        <v>Aluno</v>
      </c>
    </row>
    <row r="3" spans="1:11">
      <c r="A3" t="str">
        <f t="shared" ref="A3:A66" si="1">CONCATENATE(B3,C3,VALUE(D3),F3)</f>
        <v>1Francisca Gabriela Lopes Rosado44743DSC</v>
      </c>
      <c r="B3">
        <v>1</v>
      </c>
      <c r="C3" t="s">
        <v>1161</v>
      </c>
      <c r="D3">
        <v>44743</v>
      </c>
      <c r="E3">
        <v>3280</v>
      </c>
      <c r="F3" t="s">
        <v>1162</v>
      </c>
      <c r="H3">
        <v>1</v>
      </c>
      <c r="I3" t="s">
        <v>2836</v>
      </c>
      <c r="J3" t="s">
        <v>1162</v>
      </c>
      <c r="K3" t="str">
        <f t="shared" si="0"/>
        <v>Aluno</v>
      </c>
    </row>
    <row r="4" spans="1:11">
      <c r="A4" t="str">
        <f t="shared" si="1"/>
        <v>1Wadahan Nascimento44743GRA</v>
      </c>
      <c r="B4">
        <v>1</v>
      </c>
      <c r="C4" t="s">
        <v>1172</v>
      </c>
      <c r="D4">
        <v>44743</v>
      </c>
      <c r="E4">
        <v>600</v>
      </c>
      <c r="F4" t="s">
        <v>1112</v>
      </c>
      <c r="H4">
        <v>1</v>
      </c>
      <c r="I4" t="s">
        <v>1175</v>
      </c>
      <c r="J4" t="s">
        <v>1162</v>
      </c>
      <c r="K4" t="str">
        <f t="shared" si="0"/>
        <v>Aluno</v>
      </c>
    </row>
    <row r="5" spans="1:11">
      <c r="A5" t="str">
        <f t="shared" si="1"/>
        <v>1Sarah Fernandes Coelho Viana44743GRA</v>
      </c>
      <c r="B5">
        <v>1</v>
      </c>
      <c r="C5" t="s">
        <v>2127</v>
      </c>
      <c r="D5">
        <v>44743</v>
      </c>
      <c r="E5">
        <v>600</v>
      </c>
      <c r="F5" t="s">
        <v>1112</v>
      </c>
      <c r="H5">
        <v>1</v>
      </c>
      <c r="I5" t="s">
        <v>2124</v>
      </c>
      <c r="J5" t="s">
        <v>1112</v>
      </c>
      <c r="K5" t="str">
        <f t="shared" si="0"/>
        <v>Aluno</v>
      </c>
    </row>
    <row r="6" spans="1:11">
      <c r="A6" t="str">
        <f t="shared" si="1"/>
        <v>1Henrique dos Santos Oliveira44743PV</v>
      </c>
      <c r="B6">
        <v>1</v>
      </c>
      <c r="C6" t="s">
        <v>1177</v>
      </c>
      <c r="D6">
        <v>44743</v>
      </c>
      <c r="E6">
        <v>7750</v>
      </c>
      <c r="F6" t="s">
        <v>1115</v>
      </c>
      <c r="H6">
        <v>1</v>
      </c>
      <c r="I6" t="s">
        <v>1164</v>
      </c>
      <c r="J6" t="s">
        <v>1112</v>
      </c>
      <c r="K6" t="str">
        <f t="shared" si="0"/>
        <v>Aluno</v>
      </c>
    </row>
    <row r="7" spans="1:11">
      <c r="A7" t="str">
        <f t="shared" si="1"/>
        <v>1Julia Souto de Souza Rodrigues Curvelo44743GRA</v>
      </c>
      <c r="B7">
        <v>1</v>
      </c>
      <c r="C7" t="s">
        <v>1168</v>
      </c>
      <c r="D7">
        <v>44743</v>
      </c>
      <c r="E7">
        <v>600</v>
      </c>
      <c r="F7" t="s">
        <v>1112</v>
      </c>
      <c r="H7">
        <v>1</v>
      </c>
      <c r="I7" t="s">
        <v>2125</v>
      </c>
      <c r="J7" t="s">
        <v>1112</v>
      </c>
      <c r="K7" t="str">
        <f t="shared" si="0"/>
        <v>Aluno</v>
      </c>
    </row>
    <row r="8" spans="1:11">
      <c r="A8" t="str">
        <f t="shared" si="1"/>
        <v>1DENNER SILVA DE CARVALHO44743GRA</v>
      </c>
      <c r="B8">
        <v>1</v>
      </c>
      <c r="C8" t="s">
        <v>1164</v>
      </c>
      <c r="D8">
        <v>44743</v>
      </c>
      <c r="E8">
        <v>600</v>
      </c>
      <c r="F8" t="s">
        <v>1112</v>
      </c>
      <c r="H8">
        <v>1</v>
      </c>
      <c r="I8" t="s">
        <v>1166</v>
      </c>
      <c r="J8" t="s">
        <v>1112</v>
      </c>
      <c r="K8" t="str">
        <f t="shared" si="0"/>
        <v>Aluno</v>
      </c>
    </row>
    <row r="9" spans="1:11">
      <c r="A9" t="str">
        <f t="shared" si="1"/>
        <v>1Pablo Batista Mendes44743GRA</v>
      </c>
      <c r="B9">
        <v>1</v>
      </c>
      <c r="C9" t="s">
        <v>2126</v>
      </c>
      <c r="D9">
        <v>44743</v>
      </c>
      <c r="E9">
        <v>600</v>
      </c>
      <c r="F9" t="s">
        <v>1112</v>
      </c>
      <c r="H9">
        <v>1</v>
      </c>
      <c r="I9" t="s">
        <v>1167</v>
      </c>
      <c r="J9" t="s">
        <v>1112</v>
      </c>
      <c r="K9" t="str">
        <f t="shared" si="0"/>
        <v>Aluno</v>
      </c>
    </row>
    <row r="10" spans="1:11">
      <c r="A10" t="str">
        <f t="shared" si="1"/>
        <v>1Natália Lima Luiz44743MSc</v>
      </c>
      <c r="B10">
        <v>1</v>
      </c>
      <c r="C10" t="s">
        <v>1174</v>
      </c>
      <c r="D10">
        <v>44743</v>
      </c>
      <c r="E10">
        <v>2230</v>
      </c>
      <c r="F10" t="s">
        <v>1114</v>
      </c>
      <c r="H10">
        <v>1</v>
      </c>
      <c r="I10" t="s">
        <v>1168</v>
      </c>
      <c r="J10" t="s">
        <v>1112</v>
      </c>
      <c r="K10" t="str">
        <f t="shared" si="0"/>
        <v>Aluno</v>
      </c>
    </row>
    <row r="11" spans="1:11">
      <c r="A11" t="str">
        <f t="shared" si="1"/>
        <v>1Jéssika Thayanne da Silva44743MSc</v>
      </c>
      <c r="B11">
        <v>1</v>
      </c>
      <c r="C11" t="s">
        <v>2128</v>
      </c>
      <c r="D11">
        <v>44743</v>
      </c>
      <c r="E11">
        <v>2230</v>
      </c>
      <c r="F11" t="s">
        <v>1114</v>
      </c>
      <c r="H11">
        <v>1</v>
      </c>
      <c r="I11" t="s">
        <v>1169</v>
      </c>
      <c r="J11" t="s">
        <v>1112</v>
      </c>
      <c r="K11" t="str">
        <f t="shared" si="0"/>
        <v>Aluno</v>
      </c>
    </row>
    <row r="12" spans="1:11">
      <c r="A12" t="str">
        <f t="shared" si="1"/>
        <v>1Alexandre Augusto Salvador Barbosa44743GRA</v>
      </c>
      <c r="B12">
        <v>1</v>
      </c>
      <c r="C12" t="s">
        <v>2124</v>
      </c>
      <c r="D12">
        <v>44743</v>
      </c>
      <c r="E12">
        <v>600</v>
      </c>
      <c r="F12" t="s">
        <v>1112</v>
      </c>
      <c r="H12">
        <v>1</v>
      </c>
      <c r="I12" t="s">
        <v>1170</v>
      </c>
      <c r="J12" t="s">
        <v>1112</v>
      </c>
      <c r="K12" t="str">
        <f t="shared" si="0"/>
        <v>Aluno</v>
      </c>
    </row>
    <row r="13" spans="1:11">
      <c r="A13" t="str">
        <f t="shared" si="1"/>
        <v>1Mariana Gualberto de Mendonça44743MSc</v>
      </c>
      <c r="B13">
        <v>1</v>
      </c>
      <c r="C13" t="s">
        <v>1173</v>
      </c>
      <c r="D13">
        <v>44743</v>
      </c>
      <c r="E13">
        <v>2230</v>
      </c>
      <c r="F13" t="s">
        <v>1114</v>
      </c>
      <c r="H13">
        <v>1</v>
      </c>
      <c r="I13" t="s">
        <v>2126</v>
      </c>
      <c r="J13" t="s">
        <v>1112</v>
      </c>
      <c r="K13" t="str">
        <f t="shared" si="0"/>
        <v>Aluno</v>
      </c>
    </row>
    <row r="14" spans="1:11">
      <c r="A14" t="str">
        <f t="shared" si="1"/>
        <v>1José Amâncio Vieira Neto44743GRA</v>
      </c>
      <c r="B14">
        <v>1</v>
      </c>
      <c r="C14" t="s">
        <v>1167</v>
      </c>
      <c r="D14">
        <v>44743</v>
      </c>
      <c r="E14">
        <v>600</v>
      </c>
      <c r="F14" t="s">
        <v>1112</v>
      </c>
      <c r="H14">
        <v>1</v>
      </c>
      <c r="I14" t="s">
        <v>3715</v>
      </c>
      <c r="J14" t="s">
        <v>1112</v>
      </c>
      <c r="K14" t="str">
        <f t="shared" si="0"/>
        <v>Aluno</v>
      </c>
    </row>
    <row r="15" spans="1:11">
      <c r="A15" t="str">
        <f t="shared" si="1"/>
        <v>1Lislye Corrêa de Faria44743GRA</v>
      </c>
      <c r="B15">
        <v>1</v>
      </c>
      <c r="C15" t="s">
        <v>1169</v>
      </c>
      <c r="D15">
        <v>44743</v>
      </c>
      <c r="E15">
        <v>600</v>
      </c>
      <c r="F15" t="s">
        <v>1112</v>
      </c>
      <c r="H15">
        <v>1</v>
      </c>
      <c r="I15" t="s">
        <v>2127</v>
      </c>
      <c r="J15" t="s">
        <v>1112</v>
      </c>
      <c r="K15" t="str">
        <f t="shared" si="0"/>
        <v>Aluno</v>
      </c>
    </row>
    <row r="16" spans="1:11">
      <c r="A16" t="str">
        <f t="shared" si="1"/>
        <v>1Luciana Santos Torres44743GRA</v>
      </c>
      <c r="B16">
        <v>1</v>
      </c>
      <c r="C16" t="s">
        <v>1170</v>
      </c>
      <c r="D16">
        <v>44743</v>
      </c>
      <c r="E16">
        <v>600</v>
      </c>
      <c r="F16" t="s">
        <v>1112</v>
      </c>
      <c r="H16">
        <v>1</v>
      </c>
      <c r="I16" t="s">
        <v>1171</v>
      </c>
      <c r="J16" t="s">
        <v>1112</v>
      </c>
      <c r="K16" t="str">
        <f t="shared" si="0"/>
        <v>Aluno</v>
      </c>
    </row>
    <row r="17" spans="1:11">
      <c r="A17" t="str">
        <f t="shared" si="1"/>
        <v>1Vitor Augusto Pinto Dias44743GRA</v>
      </c>
      <c r="B17">
        <v>1</v>
      </c>
      <c r="C17" t="s">
        <v>1171</v>
      </c>
      <c r="D17">
        <v>44743</v>
      </c>
      <c r="E17">
        <v>600</v>
      </c>
      <c r="F17" t="s">
        <v>1112</v>
      </c>
      <c r="H17">
        <v>1</v>
      </c>
      <c r="I17" t="s">
        <v>1172</v>
      </c>
      <c r="J17" t="s">
        <v>1112</v>
      </c>
      <c r="K17" t="str">
        <f t="shared" si="0"/>
        <v>Aluno</v>
      </c>
    </row>
    <row r="18" spans="1:11">
      <c r="A18" t="str">
        <f t="shared" si="1"/>
        <v>1Yuri Gontijo Rosa44743DSC</v>
      </c>
      <c r="B18">
        <v>1</v>
      </c>
      <c r="C18" t="s">
        <v>1175</v>
      </c>
      <c r="D18">
        <v>44743</v>
      </c>
      <c r="E18">
        <v>3280</v>
      </c>
      <c r="F18" t="s">
        <v>1162</v>
      </c>
      <c r="H18">
        <v>1</v>
      </c>
      <c r="I18" t="s">
        <v>3716</v>
      </c>
      <c r="J18" t="s">
        <v>1114</v>
      </c>
      <c r="K18" t="str">
        <f t="shared" si="0"/>
        <v>Aluno</v>
      </c>
    </row>
    <row r="19" spans="1:11">
      <c r="A19" t="str">
        <f t="shared" si="1"/>
        <v>1Leonardo Gomes de Abreu44743MSc</v>
      </c>
      <c r="B19">
        <v>1</v>
      </c>
      <c r="C19" t="s">
        <v>2129</v>
      </c>
      <c r="D19">
        <v>44743</v>
      </c>
      <c r="E19">
        <v>2230</v>
      </c>
      <c r="F19" t="s">
        <v>1114</v>
      </c>
      <c r="H19">
        <v>1</v>
      </c>
      <c r="I19" t="s">
        <v>1166</v>
      </c>
      <c r="J19" t="s">
        <v>1114</v>
      </c>
      <c r="K19" t="str">
        <f t="shared" si="0"/>
        <v>Aluno</v>
      </c>
    </row>
    <row r="20" spans="1:11">
      <c r="A20" t="str">
        <f t="shared" si="1"/>
        <v>1Vânya Márcia Duarte Pasa44743COO</v>
      </c>
      <c r="B20">
        <v>1</v>
      </c>
      <c r="C20" t="s">
        <v>1160</v>
      </c>
      <c r="D20">
        <v>44743</v>
      </c>
      <c r="E20">
        <v>2800</v>
      </c>
      <c r="F20" t="s">
        <v>1113</v>
      </c>
      <c r="H20">
        <v>1</v>
      </c>
      <c r="I20" t="s">
        <v>2128</v>
      </c>
      <c r="J20" t="s">
        <v>1114</v>
      </c>
      <c r="K20" t="str">
        <f t="shared" si="0"/>
        <v>Aluno</v>
      </c>
    </row>
    <row r="21" spans="1:11">
      <c r="A21" t="str">
        <f t="shared" si="1"/>
        <v>1Gabriel Dias Godinho44743GRA</v>
      </c>
      <c r="B21">
        <v>1</v>
      </c>
      <c r="C21" t="s">
        <v>2125</v>
      </c>
      <c r="D21">
        <v>44743</v>
      </c>
      <c r="E21">
        <v>600</v>
      </c>
      <c r="F21" t="s">
        <v>1112</v>
      </c>
      <c r="H21">
        <v>1</v>
      </c>
      <c r="I21" t="s">
        <v>2129</v>
      </c>
      <c r="J21" t="s">
        <v>1114</v>
      </c>
      <c r="K21" t="str">
        <f t="shared" si="0"/>
        <v>Aluno</v>
      </c>
    </row>
    <row r="22" spans="1:11">
      <c r="A22" t="str">
        <f t="shared" si="1"/>
        <v>2Vinícius Garibaldi Rigon44743GRA</v>
      </c>
      <c r="B22">
        <v>2</v>
      </c>
      <c r="C22" t="s">
        <v>1186</v>
      </c>
      <c r="D22">
        <v>44743</v>
      </c>
      <c r="E22">
        <v>600</v>
      </c>
      <c r="F22" t="s">
        <v>1112</v>
      </c>
      <c r="H22">
        <v>1</v>
      </c>
      <c r="I22" t="s">
        <v>1173</v>
      </c>
      <c r="J22" t="s">
        <v>1114</v>
      </c>
      <c r="K22" t="str">
        <f t="shared" si="0"/>
        <v>Aluno</v>
      </c>
    </row>
    <row r="23" spans="1:11">
      <c r="A23" t="str">
        <f t="shared" si="1"/>
        <v>2Enio Snoeijer44743AT</v>
      </c>
      <c r="B23">
        <v>2</v>
      </c>
      <c r="C23" t="s">
        <v>1178</v>
      </c>
      <c r="D23">
        <v>44743</v>
      </c>
      <c r="E23">
        <v>820</v>
      </c>
      <c r="F23" t="s">
        <v>1117</v>
      </c>
      <c r="H23">
        <v>1</v>
      </c>
      <c r="I23" t="s">
        <v>1174</v>
      </c>
      <c r="J23" t="s">
        <v>1114</v>
      </c>
      <c r="K23" t="str">
        <f t="shared" si="0"/>
        <v>Aluno</v>
      </c>
    </row>
    <row r="24" spans="1:11">
      <c r="A24" t="str">
        <f t="shared" si="1"/>
        <v>2Rafael Vilarins Silva44743MSc</v>
      </c>
      <c r="B24">
        <v>2</v>
      </c>
      <c r="C24" t="s">
        <v>2327</v>
      </c>
      <c r="D24">
        <v>44743</v>
      </c>
      <c r="E24">
        <v>2230</v>
      </c>
      <c r="F24" t="s">
        <v>1114</v>
      </c>
      <c r="H24">
        <v>1</v>
      </c>
      <c r="I24" t="s">
        <v>3717</v>
      </c>
      <c r="J24" t="s">
        <v>1114</v>
      </c>
      <c r="K24" t="str">
        <f t="shared" si="0"/>
        <v>Aluno</v>
      </c>
    </row>
    <row r="25" spans="1:11">
      <c r="A25" t="str">
        <f t="shared" si="1"/>
        <v>2Rodolfo César Costa Flesch44743COO</v>
      </c>
      <c r="B25">
        <v>2</v>
      </c>
      <c r="C25" t="s">
        <v>1179</v>
      </c>
      <c r="D25">
        <v>44743</v>
      </c>
      <c r="E25">
        <v>2800</v>
      </c>
      <c r="F25" t="s">
        <v>1113</v>
      </c>
      <c r="H25">
        <v>1</v>
      </c>
      <c r="I25" t="s">
        <v>1176</v>
      </c>
      <c r="J25" t="s">
        <v>1165</v>
      </c>
      <c r="K25" t="str">
        <f t="shared" si="0"/>
        <v>Aluno</v>
      </c>
    </row>
    <row r="26" spans="1:11">
      <c r="A26" t="str">
        <f t="shared" si="1"/>
        <v>2Ahryman Seixas Busse de Siqueira Nascimento44743PV</v>
      </c>
      <c r="B26">
        <v>2</v>
      </c>
      <c r="C26" t="s">
        <v>1191</v>
      </c>
      <c r="D26">
        <v>44743</v>
      </c>
      <c r="E26">
        <v>7750</v>
      </c>
      <c r="F26" t="s">
        <v>1115</v>
      </c>
      <c r="H26">
        <v>1</v>
      </c>
      <c r="I26" t="s">
        <v>2325</v>
      </c>
      <c r="J26" t="s">
        <v>1117</v>
      </c>
      <c r="K26" t="str">
        <f t="shared" si="0"/>
        <v>Apoio</v>
      </c>
    </row>
    <row r="27" spans="1:11">
      <c r="A27" t="str">
        <f t="shared" si="1"/>
        <v>2Erique Moser44743MSc</v>
      </c>
      <c r="B27">
        <v>2</v>
      </c>
      <c r="C27" t="s">
        <v>1188</v>
      </c>
      <c r="D27">
        <v>44743</v>
      </c>
      <c r="E27">
        <v>2230</v>
      </c>
      <c r="F27" t="s">
        <v>1114</v>
      </c>
      <c r="H27">
        <v>1</v>
      </c>
      <c r="I27" t="s">
        <v>1160</v>
      </c>
      <c r="J27" t="s">
        <v>1113</v>
      </c>
      <c r="K27" t="str">
        <f t="shared" si="0"/>
        <v>Apoio</v>
      </c>
    </row>
    <row r="28" spans="1:11">
      <c r="A28" t="str">
        <f t="shared" si="1"/>
        <v>2Eric Mochiutti44743MSc</v>
      </c>
      <c r="B28">
        <v>2</v>
      </c>
      <c r="C28" t="s">
        <v>1187</v>
      </c>
      <c r="D28">
        <v>44743</v>
      </c>
      <c r="E28">
        <v>2230</v>
      </c>
      <c r="F28" t="s">
        <v>1114</v>
      </c>
      <c r="H28">
        <v>1</v>
      </c>
      <c r="I28" t="s">
        <v>1177</v>
      </c>
      <c r="J28" t="s">
        <v>1115</v>
      </c>
      <c r="K28" t="str">
        <f t="shared" si="0"/>
        <v>Apoio</v>
      </c>
    </row>
    <row r="29" spans="1:11">
      <c r="A29" t="str">
        <f t="shared" si="1"/>
        <v>2Vinicius Trombin Barros44743DSC</v>
      </c>
      <c r="B29">
        <v>2</v>
      </c>
      <c r="C29" t="s">
        <v>2130</v>
      </c>
      <c r="D29">
        <v>44743</v>
      </c>
      <c r="E29">
        <v>3280</v>
      </c>
      <c r="F29" t="s">
        <v>1162</v>
      </c>
      <c r="H29">
        <v>2</v>
      </c>
      <c r="I29" t="s">
        <v>1180</v>
      </c>
      <c r="J29" t="s">
        <v>1162</v>
      </c>
      <c r="K29" t="str">
        <f t="shared" si="0"/>
        <v>Aluno</v>
      </c>
    </row>
    <row r="30" spans="1:11">
      <c r="A30" t="str">
        <f t="shared" si="1"/>
        <v>2Rafael Sartori44743DSC</v>
      </c>
      <c r="B30">
        <v>2</v>
      </c>
      <c r="C30" t="s">
        <v>1180</v>
      </c>
      <c r="D30">
        <v>44743</v>
      </c>
      <c r="E30">
        <v>3280</v>
      </c>
      <c r="F30" t="s">
        <v>1162</v>
      </c>
      <c r="H30">
        <v>2</v>
      </c>
      <c r="I30" t="s">
        <v>2130</v>
      </c>
      <c r="J30" t="s">
        <v>1162</v>
      </c>
      <c r="K30" t="str">
        <f t="shared" si="0"/>
        <v>Aluno</v>
      </c>
    </row>
    <row r="31" spans="1:11">
      <c r="A31" t="str">
        <f t="shared" si="1"/>
        <v>2Pedro Slaviero de Vargas44743GRA</v>
      </c>
      <c r="B31">
        <v>2</v>
      </c>
      <c r="C31" t="s">
        <v>1185</v>
      </c>
      <c r="D31">
        <v>44743</v>
      </c>
      <c r="E31">
        <v>600</v>
      </c>
      <c r="F31" t="s">
        <v>1112</v>
      </c>
      <c r="H31">
        <v>2</v>
      </c>
      <c r="I31" t="s">
        <v>2131</v>
      </c>
      <c r="J31" t="s">
        <v>1112</v>
      </c>
      <c r="K31" t="str">
        <f t="shared" si="0"/>
        <v>Aluno</v>
      </c>
    </row>
    <row r="32" spans="1:11">
      <c r="A32" t="str">
        <f t="shared" si="1"/>
        <v>2Luiz Gustavo Dal Magro44743GRA</v>
      </c>
      <c r="B32">
        <v>2</v>
      </c>
      <c r="C32" t="s">
        <v>2132</v>
      </c>
      <c r="D32">
        <v>44743</v>
      </c>
      <c r="E32">
        <v>600</v>
      </c>
      <c r="F32" t="s">
        <v>1112</v>
      </c>
      <c r="H32">
        <v>2</v>
      </c>
      <c r="I32" t="s">
        <v>1181</v>
      </c>
      <c r="J32" t="s">
        <v>1112</v>
      </c>
      <c r="K32" t="str">
        <f t="shared" si="0"/>
        <v>Aluno</v>
      </c>
    </row>
    <row r="33" spans="1:11">
      <c r="A33" t="str">
        <f t="shared" si="1"/>
        <v>2Cassiano Montibeller44743GRA</v>
      </c>
      <c r="B33">
        <v>2</v>
      </c>
      <c r="C33" t="s">
        <v>1181</v>
      </c>
      <c r="D33">
        <v>44743</v>
      </c>
      <c r="E33">
        <v>600</v>
      </c>
      <c r="F33" t="s">
        <v>1112</v>
      </c>
      <c r="H33">
        <v>2</v>
      </c>
      <c r="I33" t="s">
        <v>1182</v>
      </c>
      <c r="J33" t="s">
        <v>1112</v>
      </c>
      <c r="K33" t="str">
        <f t="shared" si="0"/>
        <v>Aluno</v>
      </c>
    </row>
    <row r="34" spans="1:11">
      <c r="A34" t="str">
        <f t="shared" si="1"/>
        <v>2João Pedro Brunoni44743MSc</v>
      </c>
      <c r="B34">
        <v>2</v>
      </c>
      <c r="C34" t="s">
        <v>2326</v>
      </c>
      <c r="D34">
        <v>44743</v>
      </c>
      <c r="E34">
        <v>2230</v>
      </c>
      <c r="F34" t="s">
        <v>1114</v>
      </c>
      <c r="H34">
        <v>2</v>
      </c>
      <c r="I34" t="s">
        <v>1183</v>
      </c>
      <c r="J34" t="s">
        <v>1112</v>
      </c>
      <c r="K34" t="str">
        <f t="shared" si="0"/>
        <v>Aluno</v>
      </c>
    </row>
    <row r="35" spans="1:11">
      <c r="A35" t="str">
        <f t="shared" si="1"/>
        <v>2Pedro Marcolin Antunes44743GRA</v>
      </c>
      <c r="B35">
        <v>2</v>
      </c>
      <c r="C35" t="s">
        <v>1184</v>
      </c>
      <c r="D35">
        <v>44743</v>
      </c>
      <c r="E35">
        <v>600</v>
      </c>
      <c r="F35" t="s">
        <v>1112</v>
      </c>
      <c r="H35">
        <v>2</v>
      </c>
      <c r="I35" t="s">
        <v>2132</v>
      </c>
      <c r="J35" t="s">
        <v>1112</v>
      </c>
      <c r="K35" t="str">
        <f t="shared" si="0"/>
        <v>Aluno</v>
      </c>
    </row>
    <row r="36" spans="1:11">
      <c r="A36" t="str">
        <f t="shared" si="1"/>
        <v>2Rafael Heidemann de Santana44743GRA</v>
      </c>
      <c r="B36">
        <v>2</v>
      </c>
      <c r="C36" t="s">
        <v>2133</v>
      </c>
      <c r="D36">
        <v>44743</v>
      </c>
      <c r="E36">
        <v>600</v>
      </c>
      <c r="F36" t="s">
        <v>1112</v>
      </c>
      <c r="H36">
        <v>2</v>
      </c>
      <c r="I36" t="s">
        <v>1184</v>
      </c>
      <c r="J36" t="s">
        <v>1112</v>
      </c>
      <c r="K36" t="str">
        <f t="shared" si="0"/>
        <v>Aluno</v>
      </c>
    </row>
    <row r="37" spans="1:11">
      <c r="A37" t="str">
        <f t="shared" si="1"/>
        <v>2Caio Cesar Branco Nunes44743MSc</v>
      </c>
      <c r="B37">
        <v>2</v>
      </c>
      <c r="C37" t="s">
        <v>2134</v>
      </c>
      <c r="D37">
        <v>44743</v>
      </c>
      <c r="E37">
        <v>2230</v>
      </c>
      <c r="F37" t="s">
        <v>1114</v>
      </c>
      <c r="H37">
        <v>2</v>
      </c>
      <c r="I37" t="s">
        <v>1185</v>
      </c>
      <c r="J37" t="s">
        <v>1112</v>
      </c>
      <c r="K37" t="str">
        <f t="shared" si="0"/>
        <v>Aluno</v>
      </c>
    </row>
    <row r="38" spans="1:11">
      <c r="A38" t="str">
        <f t="shared" si="1"/>
        <v>2Carlos Eduardo Xavier Correia44743GRA</v>
      </c>
      <c r="B38">
        <v>2</v>
      </c>
      <c r="C38" t="s">
        <v>2131</v>
      </c>
      <c r="D38">
        <v>44743</v>
      </c>
      <c r="E38">
        <v>600</v>
      </c>
      <c r="F38" t="s">
        <v>1112</v>
      </c>
      <c r="H38">
        <v>2</v>
      </c>
      <c r="I38" t="s">
        <v>2133</v>
      </c>
      <c r="J38" t="s">
        <v>1112</v>
      </c>
      <c r="K38" t="str">
        <f t="shared" si="0"/>
        <v>Aluno</v>
      </c>
    </row>
    <row r="39" spans="1:11">
      <c r="A39" t="str">
        <f t="shared" si="1"/>
        <v>2Guilherme Henrique Ludwig44743GRA</v>
      </c>
      <c r="B39">
        <v>2</v>
      </c>
      <c r="C39" t="s">
        <v>1182</v>
      </c>
      <c r="D39">
        <v>44743</v>
      </c>
      <c r="E39">
        <v>600</v>
      </c>
      <c r="F39" t="s">
        <v>1112</v>
      </c>
      <c r="H39">
        <v>2</v>
      </c>
      <c r="I39" t="s">
        <v>1186</v>
      </c>
      <c r="J39" t="s">
        <v>1112</v>
      </c>
      <c r="K39" t="str">
        <f t="shared" si="0"/>
        <v>Aluno</v>
      </c>
    </row>
    <row r="40" spans="1:11">
      <c r="A40" t="str">
        <f t="shared" si="1"/>
        <v>2Juliano Ricardo da Silva44743GRA</v>
      </c>
      <c r="B40">
        <v>2</v>
      </c>
      <c r="C40" t="s">
        <v>1183</v>
      </c>
      <c r="D40">
        <v>44743</v>
      </c>
      <c r="E40">
        <v>600</v>
      </c>
      <c r="F40" t="s">
        <v>1112</v>
      </c>
      <c r="H40">
        <v>2</v>
      </c>
      <c r="I40" t="s">
        <v>2134</v>
      </c>
      <c r="J40" t="s">
        <v>1114</v>
      </c>
      <c r="K40" t="str">
        <f t="shared" si="0"/>
        <v>Aluno</v>
      </c>
    </row>
    <row r="41" spans="1:11">
      <c r="A41" t="str">
        <f t="shared" si="1"/>
        <v>2Serigne Khassim Mbaye44743MSc</v>
      </c>
      <c r="B41">
        <v>2</v>
      </c>
      <c r="C41" t="s">
        <v>1189</v>
      </c>
      <c r="D41">
        <v>44743</v>
      </c>
      <c r="E41">
        <v>2230</v>
      </c>
      <c r="F41" t="s">
        <v>1114</v>
      </c>
      <c r="H41">
        <v>2</v>
      </c>
      <c r="I41" t="s">
        <v>1187</v>
      </c>
      <c r="J41" t="s">
        <v>1114</v>
      </c>
      <c r="K41" t="str">
        <f t="shared" si="0"/>
        <v>Aluno</v>
      </c>
    </row>
    <row r="42" spans="1:11">
      <c r="A42" t="str">
        <f t="shared" si="1"/>
        <v>2Elisângela Guzi de Moraes44743PDSC</v>
      </c>
      <c r="B42">
        <v>2</v>
      </c>
      <c r="C42" t="s">
        <v>1190</v>
      </c>
      <c r="D42">
        <v>44743</v>
      </c>
      <c r="E42">
        <v>6110</v>
      </c>
      <c r="F42" t="s">
        <v>1165</v>
      </c>
      <c r="H42">
        <v>2</v>
      </c>
      <c r="I42" t="s">
        <v>1188</v>
      </c>
      <c r="J42" t="s">
        <v>1114</v>
      </c>
      <c r="K42" t="str">
        <f t="shared" si="0"/>
        <v>Aluno</v>
      </c>
    </row>
    <row r="43" spans="1:11">
      <c r="A43" t="str">
        <f t="shared" si="1"/>
        <v>3Flávio da Silva Francisco44743PV</v>
      </c>
      <c r="B43">
        <v>3</v>
      </c>
      <c r="C43" t="s">
        <v>1205</v>
      </c>
      <c r="D43">
        <v>44743</v>
      </c>
      <c r="E43">
        <v>7750</v>
      </c>
      <c r="F43" t="s">
        <v>1115</v>
      </c>
      <c r="H43">
        <v>2</v>
      </c>
      <c r="I43" t="s">
        <v>2326</v>
      </c>
      <c r="J43" t="s">
        <v>1114</v>
      </c>
      <c r="K43" t="str">
        <f t="shared" si="0"/>
        <v>Aluno</v>
      </c>
    </row>
    <row r="44" spans="1:11">
      <c r="A44" t="str">
        <f t="shared" si="1"/>
        <v>3Felipe Pereira da Silva44743DSC</v>
      </c>
      <c r="B44">
        <v>3</v>
      </c>
      <c r="C44" t="s">
        <v>1193</v>
      </c>
      <c r="D44">
        <v>44743</v>
      </c>
      <c r="E44">
        <v>3280</v>
      </c>
      <c r="F44" t="s">
        <v>1162</v>
      </c>
      <c r="H44">
        <v>2</v>
      </c>
      <c r="I44" t="s">
        <v>2327</v>
      </c>
      <c r="J44" t="s">
        <v>1114</v>
      </c>
      <c r="K44" t="str">
        <f t="shared" si="0"/>
        <v>Aluno</v>
      </c>
    </row>
    <row r="45" spans="1:11">
      <c r="A45" t="str">
        <f t="shared" si="1"/>
        <v>3Lucas Araújo de Oliveira44743GRA</v>
      </c>
      <c r="B45">
        <v>3</v>
      </c>
      <c r="C45" t="s">
        <v>2663</v>
      </c>
      <c r="D45">
        <v>44743</v>
      </c>
      <c r="E45">
        <v>600</v>
      </c>
      <c r="F45" t="s">
        <v>1112</v>
      </c>
      <c r="H45">
        <v>2</v>
      </c>
      <c r="I45" t="s">
        <v>1189</v>
      </c>
      <c r="J45" t="s">
        <v>1114</v>
      </c>
      <c r="K45" t="str">
        <f t="shared" si="0"/>
        <v>Aluno</v>
      </c>
    </row>
    <row r="46" spans="1:11">
      <c r="A46" t="str">
        <f t="shared" si="1"/>
        <v>3Matheus Calheiros Fernandes Cadorini44743MSc</v>
      </c>
      <c r="B46">
        <v>3</v>
      </c>
      <c r="C46" t="s">
        <v>1204</v>
      </c>
      <c r="D46">
        <v>44743</v>
      </c>
      <c r="E46">
        <v>2230</v>
      </c>
      <c r="F46" t="s">
        <v>1114</v>
      </c>
      <c r="H46">
        <v>2</v>
      </c>
      <c r="I46" t="s">
        <v>2328</v>
      </c>
      <c r="J46" t="s">
        <v>1165</v>
      </c>
      <c r="K46" t="str">
        <f t="shared" si="0"/>
        <v>Aluno</v>
      </c>
    </row>
    <row r="47" spans="1:11">
      <c r="A47" t="str">
        <f t="shared" si="1"/>
        <v>3João Henrique Pereira Lins Souza44743GRA</v>
      </c>
      <c r="B47">
        <v>3</v>
      </c>
      <c r="C47" t="s">
        <v>1196</v>
      </c>
      <c r="D47">
        <v>44743</v>
      </c>
      <c r="E47">
        <v>600</v>
      </c>
      <c r="F47" t="s">
        <v>1112</v>
      </c>
      <c r="H47">
        <v>2</v>
      </c>
      <c r="I47" t="s">
        <v>1190</v>
      </c>
      <c r="J47" t="s">
        <v>1165</v>
      </c>
      <c r="K47" t="str">
        <f t="shared" si="0"/>
        <v>Aluno</v>
      </c>
    </row>
    <row r="48" spans="1:11">
      <c r="A48" t="str">
        <f t="shared" si="1"/>
        <v>3Maria Eduarda Pereira Barros44743GRA</v>
      </c>
      <c r="B48">
        <v>3</v>
      </c>
      <c r="C48" t="s">
        <v>1198</v>
      </c>
      <c r="D48">
        <v>44743</v>
      </c>
      <c r="E48">
        <v>600</v>
      </c>
      <c r="F48" t="s">
        <v>1112</v>
      </c>
      <c r="H48">
        <v>2</v>
      </c>
      <c r="I48" t="s">
        <v>1178</v>
      </c>
      <c r="J48" t="s">
        <v>1117</v>
      </c>
      <c r="K48" t="str">
        <f t="shared" si="0"/>
        <v>Apoio</v>
      </c>
    </row>
    <row r="49" spans="1:11">
      <c r="A49" t="str">
        <f t="shared" si="1"/>
        <v>3Rodrigo Curvelo Santos44743DSC</v>
      </c>
      <c r="B49">
        <v>3</v>
      </c>
      <c r="C49" t="s">
        <v>1194</v>
      </c>
      <c r="D49">
        <v>44743</v>
      </c>
      <c r="E49">
        <v>3280</v>
      </c>
      <c r="F49" t="s">
        <v>1162</v>
      </c>
      <c r="H49">
        <v>2</v>
      </c>
      <c r="I49" t="s">
        <v>2329</v>
      </c>
      <c r="J49" t="s">
        <v>1117</v>
      </c>
      <c r="K49" t="str">
        <f t="shared" si="0"/>
        <v>Apoio</v>
      </c>
    </row>
    <row r="50" spans="1:11">
      <c r="A50" t="str">
        <f t="shared" si="1"/>
        <v>3Bruno Lenilson Costa da Gama Saraiva44743AT</v>
      </c>
      <c r="B50">
        <v>3</v>
      </c>
      <c r="C50" t="s">
        <v>1192</v>
      </c>
      <c r="D50">
        <v>44743</v>
      </c>
      <c r="E50">
        <v>820</v>
      </c>
      <c r="F50" t="s">
        <v>1117</v>
      </c>
      <c r="H50">
        <v>2</v>
      </c>
      <c r="I50" t="s">
        <v>1179</v>
      </c>
      <c r="J50" t="s">
        <v>1113</v>
      </c>
      <c r="K50" t="str">
        <f t="shared" si="0"/>
        <v>Apoio</v>
      </c>
    </row>
    <row r="51" spans="1:11">
      <c r="A51" t="str">
        <f t="shared" si="1"/>
        <v>3Polyanna Kort Kamp Dias44743GRA</v>
      </c>
      <c r="B51">
        <v>3</v>
      </c>
      <c r="C51" t="s">
        <v>1200</v>
      </c>
      <c r="D51">
        <v>44743</v>
      </c>
      <c r="E51">
        <v>600</v>
      </c>
      <c r="F51" t="s">
        <v>1112</v>
      </c>
      <c r="H51">
        <v>2</v>
      </c>
      <c r="I51" t="s">
        <v>1191</v>
      </c>
      <c r="J51" t="s">
        <v>1115</v>
      </c>
      <c r="K51" t="str">
        <f t="shared" si="0"/>
        <v>Apoio</v>
      </c>
    </row>
    <row r="52" spans="1:11">
      <c r="A52" t="str">
        <f t="shared" si="1"/>
        <v>3Natielly Andressa Souza Pícoli44743MSc</v>
      </c>
      <c r="B52">
        <v>3</v>
      </c>
      <c r="C52" t="s">
        <v>2135</v>
      </c>
      <c r="D52">
        <v>44743</v>
      </c>
      <c r="E52">
        <v>2230</v>
      </c>
      <c r="F52" t="s">
        <v>1114</v>
      </c>
      <c r="H52">
        <v>2</v>
      </c>
      <c r="I52" t="s">
        <v>2860</v>
      </c>
      <c r="J52" t="s">
        <v>1115</v>
      </c>
      <c r="K52" t="str">
        <f t="shared" si="0"/>
        <v>Apoio</v>
      </c>
    </row>
    <row r="53" spans="1:11">
      <c r="A53" t="str">
        <f t="shared" si="1"/>
        <v>3José Victor Neves Ibrahim44743GRA</v>
      </c>
      <c r="B53">
        <v>3</v>
      </c>
      <c r="C53" t="s">
        <v>2662</v>
      </c>
      <c r="D53">
        <v>44743</v>
      </c>
      <c r="E53">
        <v>600</v>
      </c>
      <c r="F53" t="s">
        <v>1112</v>
      </c>
      <c r="H53">
        <v>3</v>
      </c>
      <c r="I53" t="s">
        <v>2751</v>
      </c>
      <c r="J53" t="s">
        <v>1162</v>
      </c>
      <c r="K53" t="str">
        <f t="shared" si="0"/>
        <v>Aluno</v>
      </c>
    </row>
    <row r="54" spans="1:11">
      <c r="A54" t="str">
        <f t="shared" si="1"/>
        <v>3Ohanna da Motta de Jesus Teixeira44743GRA</v>
      </c>
      <c r="B54">
        <v>3</v>
      </c>
      <c r="C54" t="s">
        <v>1199</v>
      </c>
      <c r="D54">
        <v>44743</v>
      </c>
      <c r="E54">
        <v>600</v>
      </c>
      <c r="F54" t="s">
        <v>1112</v>
      </c>
      <c r="H54">
        <v>3</v>
      </c>
      <c r="I54" t="s">
        <v>1193</v>
      </c>
      <c r="J54" t="s">
        <v>1162</v>
      </c>
      <c r="K54" t="str">
        <f t="shared" si="0"/>
        <v>Aluno</v>
      </c>
    </row>
    <row r="55" spans="1:11">
      <c r="A55" t="str">
        <f t="shared" si="1"/>
        <v>3Gustavo Luís Rodrigues Caldas44743MSc</v>
      </c>
      <c r="B55">
        <v>3</v>
      </c>
      <c r="C55" t="s">
        <v>1203</v>
      </c>
      <c r="D55">
        <v>44743</v>
      </c>
      <c r="E55">
        <v>2230</v>
      </c>
      <c r="F55" t="s">
        <v>1114</v>
      </c>
      <c r="H55">
        <v>3</v>
      </c>
      <c r="I55" t="s">
        <v>1194</v>
      </c>
      <c r="J55" t="s">
        <v>1162</v>
      </c>
      <c r="K55" t="str">
        <f t="shared" si="0"/>
        <v>Aluno</v>
      </c>
    </row>
    <row r="56" spans="1:11">
      <c r="A56" t="str">
        <f t="shared" si="1"/>
        <v>3Tatiana de Oliveira Pinto44743GRA</v>
      </c>
      <c r="B56">
        <v>3</v>
      </c>
      <c r="C56" t="s">
        <v>1202</v>
      </c>
      <c r="D56">
        <v>44743</v>
      </c>
      <c r="E56">
        <v>600</v>
      </c>
      <c r="F56" t="s">
        <v>1112</v>
      </c>
      <c r="H56">
        <v>3</v>
      </c>
      <c r="I56" t="s">
        <v>2330</v>
      </c>
      <c r="J56" t="s">
        <v>1112</v>
      </c>
      <c r="K56" t="str">
        <f t="shared" si="0"/>
        <v>Aluno</v>
      </c>
    </row>
    <row r="57" spans="1:11">
      <c r="A57" t="str">
        <f t="shared" si="1"/>
        <v>3Júlia Frauches do Nascimento44743GRA</v>
      </c>
      <c r="B57">
        <v>3</v>
      </c>
      <c r="C57" t="s">
        <v>1197</v>
      </c>
      <c r="D57">
        <v>44743</v>
      </c>
      <c r="E57">
        <v>600</v>
      </c>
      <c r="F57" t="s">
        <v>1112</v>
      </c>
      <c r="H57">
        <v>3</v>
      </c>
      <c r="I57" t="s">
        <v>2331</v>
      </c>
      <c r="J57" t="s">
        <v>1112</v>
      </c>
      <c r="K57" t="str">
        <f t="shared" si="0"/>
        <v>Aluno</v>
      </c>
    </row>
    <row r="58" spans="1:11">
      <c r="A58" t="str">
        <f t="shared" si="1"/>
        <v>3Raquel Reiner Tavares44743GRA</v>
      </c>
      <c r="B58">
        <v>3</v>
      </c>
      <c r="C58" t="s">
        <v>1201</v>
      </c>
      <c r="D58">
        <v>44743</v>
      </c>
      <c r="E58">
        <v>600</v>
      </c>
      <c r="F58" t="s">
        <v>1112</v>
      </c>
      <c r="H58">
        <v>3</v>
      </c>
      <c r="I58" t="s">
        <v>2332</v>
      </c>
      <c r="J58" t="s">
        <v>1112</v>
      </c>
      <c r="K58" t="str">
        <f t="shared" si="0"/>
        <v>Aluno</v>
      </c>
    </row>
    <row r="59" spans="1:11">
      <c r="A59" t="str">
        <f t="shared" si="1"/>
        <v>3Giovanna Maria da Costa Corrêa44743GRA</v>
      </c>
      <c r="B59">
        <v>3</v>
      </c>
      <c r="C59" t="s">
        <v>1195</v>
      </c>
      <c r="D59">
        <v>44743</v>
      </c>
      <c r="E59">
        <v>600</v>
      </c>
      <c r="F59" t="s">
        <v>1112</v>
      </c>
      <c r="H59">
        <v>3</v>
      </c>
      <c r="I59" t="s">
        <v>1195</v>
      </c>
      <c r="J59" t="s">
        <v>1112</v>
      </c>
      <c r="K59" t="str">
        <f t="shared" si="0"/>
        <v>Aluno</v>
      </c>
    </row>
    <row r="60" spans="1:11">
      <c r="A60" t="str">
        <f t="shared" si="1"/>
        <v>3Eduardo Mach Queiroz44743COO</v>
      </c>
      <c r="B60">
        <v>3</v>
      </c>
      <c r="C60" t="s">
        <v>2136</v>
      </c>
      <c r="D60">
        <v>44743</v>
      </c>
      <c r="E60">
        <v>2800</v>
      </c>
      <c r="F60" t="s">
        <v>1113</v>
      </c>
      <c r="H60">
        <v>3</v>
      </c>
      <c r="I60" t="s">
        <v>2333</v>
      </c>
      <c r="J60" t="s">
        <v>1112</v>
      </c>
      <c r="K60" t="str">
        <f t="shared" si="0"/>
        <v>Aluno</v>
      </c>
    </row>
    <row r="61" spans="1:11">
      <c r="A61" t="str">
        <f t="shared" si="1"/>
        <v>4Letícia Fonseca Machado44743DSC</v>
      </c>
      <c r="B61">
        <v>4</v>
      </c>
      <c r="C61" t="s">
        <v>1208</v>
      </c>
      <c r="D61">
        <v>44743</v>
      </c>
      <c r="E61">
        <v>3280</v>
      </c>
      <c r="F61" t="s">
        <v>1162</v>
      </c>
      <c r="H61">
        <v>3</v>
      </c>
      <c r="I61" t="s">
        <v>1196</v>
      </c>
      <c r="J61" t="s">
        <v>1112</v>
      </c>
      <c r="K61" t="str">
        <f t="shared" si="0"/>
        <v>Aluno</v>
      </c>
    </row>
    <row r="62" spans="1:11">
      <c r="A62" t="str">
        <f t="shared" si="1"/>
        <v>4Emily Katarine Ferreira Vale44743GRA</v>
      </c>
      <c r="B62">
        <v>4</v>
      </c>
      <c r="C62" t="s">
        <v>1209</v>
      </c>
      <c r="D62">
        <v>44743</v>
      </c>
      <c r="E62">
        <v>600</v>
      </c>
      <c r="F62" t="s">
        <v>1112</v>
      </c>
      <c r="H62">
        <v>3</v>
      </c>
      <c r="I62" t="s">
        <v>2662</v>
      </c>
      <c r="J62" t="s">
        <v>1112</v>
      </c>
      <c r="K62" t="str">
        <f t="shared" si="0"/>
        <v>Aluno</v>
      </c>
    </row>
    <row r="63" spans="1:11">
      <c r="A63" t="str">
        <f t="shared" si="1"/>
        <v>4Simone de Carvalho Miyoshi44743PDSC</v>
      </c>
      <c r="B63">
        <v>4</v>
      </c>
      <c r="C63" t="s">
        <v>1214</v>
      </c>
      <c r="D63">
        <v>44743</v>
      </c>
      <c r="E63">
        <v>6110</v>
      </c>
      <c r="F63" t="s">
        <v>1165</v>
      </c>
      <c r="H63">
        <v>3</v>
      </c>
      <c r="I63" t="s">
        <v>1197</v>
      </c>
      <c r="J63" t="s">
        <v>1112</v>
      </c>
      <c r="K63" t="str">
        <f t="shared" si="0"/>
        <v>Aluno</v>
      </c>
    </row>
    <row r="64" spans="1:11">
      <c r="A64" t="str">
        <f t="shared" si="1"/>
        <v>4Miquéias Mateus Ferreira Leite44743MSc</v>
      </c>
      <c r="B64">
        <v>4</v>
      </c>
      <c r="C64" t="s">
        <v>2346</v>
      </c>
      <c r="D64">
        <v>44743</v>
      </c>
      <c r="E64">
        <v>2230</v>
      </c>
      <c r="F64" t="s">
        <v>1114</v>
      </c>
      <c r="H64">
        <v>3</v>
      </c>
      <c r="I64" t="s">
        <v>2334</v>
      </c>
      <c r="J64" t="s">
        <v>1112</v>
      </c>
      <c r="K64" t="str">
        <f t="shared" si="0"/>
        <v>Aluno</v>
      </c>
    </row>
    <row r="65" spans="1:11">
      <c r="A65" t="str">
        <f t="shared" si="1"/>
        <v>4Fernando Henrique Guimarães Rezende44743MSc</v>
      </c>
      <c r="B65">
        <v>4</v>
      </c>
      <c r="C65" t="s">
        <v>1213</v>
      </c>
      <c r="D65">
        <v>44743</v>
      </c>
      <c r="E65">
        <v>2230</v>
      </c>
      <c r="F65" t="s">
        <v>1114</v>
      </c>
      <c r="H65">
        <v>3</v>
      </c>
      <c r="I65" t="s">
        <v>2663</v>
      </c>
      <c r="J65" t="s">
        <v>1112</v>
      </c>
      <c r="K65" t="str">
        <f t="shared" si="0"/>
        <v>Aluno</v>
      </c>
    </row>
    <row r="66" spans="1:11">
      <c r="A66" t="str">
        <f t="shared" si="1"/>
        <v>4Diego Angelo Libânio44743MSc</v>
      </c>
      <c r="B66">
        <v>4</v>
      </c>
      <c r="C66" t="s">
        <v>1212</v>
      </c>
      <c r="D66">
        <v>44743</v>
      </c>
      <c r="E66">
        <v>2230</v>
      </c>
      <c r="F66" t="s">
        <v>1114</v>
      </c>
      <c r="H66">
        <v>3</v>
      </c>
      <c r="I66" t="s">
        <v>1198</v>
      </c>
      <c r="J66" t="s">
        <v>1112</v>
      </c>
      <c r="K66" t="str">
        <f t="shared" ref="K66:K129" si="2">IF(OR(UPPER(J66)="GRA",UPPER(J66)="MSC",UPPER(J66)="DSC",UPPER(J66)="PDSC"),"Aluno","Apoio")</f>
        <v>Aluno</v>
      </c>
    </row>
    <row r="67" spans="1:11">
      <c r="A67" t="str">
        <f t="shared" ref="A67:A130" si="3">CONCATENATE(B67,C67,VALUE(D67),F67)</f>
        <v>4Gabrielle de Souza Brum44743MSc</v>
      </c>
      <c r="B67">
        <v>4</v>
      </c>
      <c r="C67" t="s">
        <v>2137</v>
      </c>
      <c r="D67">
        <v>44743</v>
      </c>
      <c r="E67">
        <v>2230</v>
      </c>
      <c r="F67" t="s">
        <v>1114</v>
      </c>
      <c r="H67">
        <v>3</v>
      </c>
      <c r="I67" t="s">
        <v>2752</v>
      </c>
      <c r="J67" t="s">
        <v>1112</v>
      </c>
      <c r="K67" t="str">
        <f t="shared" si="2"/>
        <v>Aluno</v>
      </c>
    </row>
    <row r="68" spans="1:11">
      <c r="A68" t="str">
        <f t="shared" si="3"/>
        <v>4DEBORAH SOUSA VIDAL44743MSc</v>
      </c>
      <c r="B68">
        <v>4</v>
      </c>
      <c r="C68" t="s">
        <v>1211</v>
      </c>
      <c r="D68">
        <v>44743</v>
      </c>
      <c r="E68">
        <v>2230</v>
      </c>
      <c r="F68" t="s">
        <v>1114</v>
      </c>
      <c r="H68">
        <v>3</v>
      </c>
      <c r="I68" t="s">
        <v>2804</v>
      </c>
      <c r="J68" t="s">
        <v>1112</v>
      </c>
      <c r="K68" t="str">
        <f t="shared" si="2"/>
        <v>Aluno</v>
      </c>
    </row>
    <row r="69" spans="1:11">
      <c r="A69" t="str">
        <f t="shared" si="3"/>
        <v>4Gabriel de Abreu Pinto Junior44743GRA</v>
      </c>
      <c r="B69">
        <v>4</v>
      </c>
      <c r="C69" t="s">
        <v>1210</v>
      </c>
      <c r="D69">
        <v>44743</v>
      </c>
      <c r="E69">
        <v>600</v>
      </c>
      <c r="F69" t="s">
        <v>1112</v>
      </c>
      <c r="H69">
        <v>3</v>
      </c>
      <c r="I69" t="s">
        <v>2335</v>
      </c>
      <c r="J69" t="s">
        <v>1112</v>
      </c>
      <c r="K69" t="str">
        <f t="shared" si="2"/>
        <v>Aluno</v>
      </c>
    </row>
    <row r="70" spans="1:11">
      <c r="A70" t="str">
        <f t="shared" si="3"/>
        <v>4Alexandre Gonçalves Evsukoff44743COO</v>
      </c>
      <c r="B70">
        <v>4</v>
      </c>
      <c r="C70" t="s">
        <v>1207</v>
      </c>
      <c r="D70">
        <v>44743</v>
      </c>
      <c r="E70">
        <v>2800</v>
      </c>
      <c r="F70" t="s">
        <v>1113</v>
      </c>
      <c r="H70">
        <v>3</v>
      </c>
      <c r="I70" t="s">
        <v>1199</v>
      </c>
      <c r="J70" t="s">
        <v>1112</v>
      </c>
      <c r="K70" t="str">
        <f t="shared" si="2"/>
        <v>Aluno</v>
      </c>
    </row>
    <row r="71" spans="1:11">
      <c r="A71" t="str">
        <f t="shared" si="3"/>
        <v>4Mônica Caruso Stoque44743AT</v>
      </c>
      <c r="B71">
        <v>4</v>
      </c>
      <c r="C71" t="s">
        <v>1206</v>
      </c>
      <c r="D71">
        <v>44743</v>
      </c>
      <c r="E71">
        <v>820</v>
      </c>
      <c r="F71" t="s">
        <v>1117</v>
      </c>
      <c r="H71">
        <v>3</v>
      </c>
      <c r="I71" t="s">
        <v>2336</v>
      </c>
      <c r="J71" t="s">
        <v>1112</v>
      </c>
      <c r="K71" t="str">
        <f t="shared" si="2"/>
        <v>Aluno</v>
      </c>
    </row>
    <row r="72" spans="1:11">
      <c r="A72" t="str">
        <f t="shared" si="3"/>
        <v>4Félix Thadeu Teixeira Gonçalves44743PV</v>
      </c>
      <c r="B72">
        <v>4</v>
      </c>
      <c r="C72" t="s">
        <v>1215</v>
      </c>
      <c r="D72">
        <v>44743</v>
      </c>
      <c r="E72">
        <v>7750</v>
      </c>
      <c r="F72" t="s">
        <v>1115</v>
      </c>
      <c r="H72">
        <v>3</v>
      </c>
      <c r="I72" t="s">
        <v>1200</v>
      </c>
      <c r="J72" t="s">
        <v>1112</v>
      </c>
      <c r="K72" t="str">
        <f t="shared" si="2"/>
        <v>Aluno</v>
      </c>
    </row>
    <row r="73" spans="1:11">
      <c r="A73" t="str">
        <f t="shared" si="3"/>
        <v>5Andre Augusto de Lima Brasil44743MSc</v>
      </c>
      <c r="B73">
        <v>5</v>
      </c>
      <c r="C73" t="s">
        <v>1224</v>
      </c>
      <c r="D73">
        <v>44743</v>
      </c>
      <c r="E73">
        <v>2230</v>
      </c>
      <c r="F73" t="s">
        <v>1114</v>
      </c>
      <c r="H73">
        <v>3</v>
      </c>
      <c r="I73" t="s">
        <v>1201</v>
      </c>
      <c r="J73" t="s">
        <v>1112</v>
      </c>
      <c r="K73" t="str">
        <f t="shared" si="2"/>
        <v>Aluno</v>
      </c>
    </row>
    <row r="74" spans="1:11">
      <c r="A74" t="str">
        <f t="shared" si="3"/>
        <v>5Amanda Gabriela Aparecida Silva Leite44743MSc</v>
      </c>
      <c r="B74">
        <v>5</v>
      </c>
      <c r="C74" t="s">
        <v>1223</v>
      </c>
      <c r="D74">
        <v>44743</v>
      </c>
      <c r="E74">
        <v>2230</v>
      </c>
      <c r="F74" t="s">
        <v>1114</v>
      </c>
      <c r="H74">
        <v>3</v>
      </c>
      <c r="I74" t="s">
        <v>1202</v>
      </c>
      <c r="J74" t="s">
        <v>1112</v>
      </c>
      <c r="K74" t="str">
        <f t="shared" si="2"/>
        <v>Aluno</v>
      </c>
    </row>
    <row r="75" spans="1:11">
      <c r="A75" t="str">
        <f t="shared" si="3"/>
        <v>5Jessica Palma Silva44743MSc</v>
      </c>
      <c r="B75">
        <v>5</v>
      </c>
      <c r="C75" t="s">
        <v>1225</v>
      </c>
      <c r="D75">
        <v>44743</v>
      </c>
      <c r="E75">
        <v>2230</v>
      </c>
      <c r="F75" t="s">
        <v>1114</v>
      </c>
      <c r="H75">
        <v>3</v>
      </c>
      <c r="I75" t="s">
        <v>3747</v>
      </c>
      <c r="J75" t="s">
        <v>1114</v>
      </c>
      <c r="K75" t="str">
        <f t="shared" si="2"/>
        <v>Aluno</v>
      </c>
    </row>
    <row r="76" spans="1:11">
      <c r="A76" t="str">
        <f t="shared" si="3"/>
        <v>5Antonio Rodrigues Patricio44743PV</v>
      </c>
      <c r="B76">
        <v>5</v>
      </c>
      <c r="C76" t="s">
        <v>1228</v>
      </c>
      <c r="D76">
        <v>44743</v>
      </c>
      <c r="E76">
        <v>7750</v>
      </c>
      <c r="F76" t="s">
        <v>1115</v>
      </c>
      <c r="H76">
        <v>3</v>
      </c>
      <c r="I76" t="s">
        <v>1203</v>
      </c>
      <c r="J76" t="s">
        <v>1114</v>
      </c>
      <c r="K76" t="str">
        <f t="shared" si="2"/>
        <v>Aluno</v>
      </c>
    </row>
    <row r="77" spans="1:11">
      <c r="A77" t="str">
        <f t="shared" si="3"/>
        <v>5Túlio Christian Gonçalves Soares44743MSc</v>
      </c>
      <c r="B77">
        <v>5</v>
      </c>
      <c r="C77" t="s">
        <v>1226</v>
      </c>
      <c r="D77">
        <v>44743</v>
      </c>
      <c r="E77">
        <v>2230</v>
      </c>
      <c r="F77" t="s">
        <v>1114</v>
      </c>
      <c r="H77">
        <v>3</v>
      </c>
      <c r="I77" t="s">
        <v>2337</v>
      </c>
      <c r="J77" t="s">
        <v>1114</v>
      </c>
      <c r="K77" t="str">
        <f t="shared" si="2"/>
        <v>Aluno</v>
      </c>
    </row>
    <row r="78" spans="1:11">
      <c r="A78" t="str">
        <f t="shared" si="3"/>
        <v>5Caio Cesar de Oliveira Trigo44743AT</v>
      </c>
      <c r="B78">
        <v>5</v>
      </c>
      <c r="C78" t="s">
        <v>1216</v>
      </c>
      <c r="D78">
        <v>44743</v>
      </c>
      <c r="E78">
        <v>820</v>
      </c>
      <c r="F78" t="s">
        <v>1117</v>
      </c>
      <c r="H78">
        <v>3</v>
      </c>
      <c r="I78" t="s">
        <v>2338</v>
      </c>
      <c r="J78" t="s">
        <v>1114</v>
      </c>
      <c r="K78" t="str">
        <f t="shared" si="2"/>
        <v>Aluno</v>
      </c>
    </row>
    <row r="79" spans="1:11">
      <c r="A79" t="str">
        <f t="shared" si="3"/>
        <v>5Vanessa Rufato Carpi44743MSc</v>
      </c>
      <c r="B79">
        <v>5</v>
      </c>
      <c r="C79" t="s">
        <v>1227</v>
      </c>
      <c r="D79">
        <v>44743</v>
      </c>
      <c r="E79">
        <v>2230</v>
      </c>
      <c r="F79" t="s">
        <v>1114</v>
      </c>
      <c r="H79">
        <v>3</v>
      </c>
      <c r="I79" t="s">
        <v>1204</v>
      </c>
      <c r="J79" t="s">
        <v>1114</v>
      </c>
      <c r="K79" t="str">
        <f t="shared" si="2"/>
        <v>Aluno</v>
      </c>
    </row>
    <row r="80" spans="1:11">
      <c r="A80" t="str">
        <f t="shared" si="3"/>
        <v>5Thiago Guedin Verratti44743DSC</v>
      </c>
      <c r="B80">
        <v>5</v>
      </c>
      <c r="C80" t="s">
        <v>1218</v>
      </c>
      <c r="D80">
        <v>44743</v>
      </c>
      <c r="E80">
        <v>3280</v>
      </c>
      <c r="F80" t="s">
        <v>1162</v>
      </c>
      <c r="H80">
        <v>3</v>
      </c>
      <c r="I80" t="s">
        <v>3748</v>
      </c>
      <c r="J80" t="s">
        <v>1114</v>
      </c>
      <c r="K80" t="str">
        <f t="shared" si="2"/>
        <v>Aluno</v>
      </c>
    </row>
    <row r="81" spans="1:11">
      <c r="A81" t="str">
        <f t="shared" si="3"/>
        <v>5Bruna Rodrigues Barbosa44743GRA</v>
      </c>
      <c r="B81">
        <v>5</v>
      </c>
      <c r="C81" t="s">
        <v>1220</v>
      </c>
      <c r="D81">
        <v>44743</v>
      </c>
      <c r="E81">
        <v>600</v>
      </c>
      <c r="F81" t="s">
        <v>1112</v>
      </c>
      <c r="H81">
        <v>3</v>
      </c>
      <c r="I81" t="s">
        <v>2135</v>
      </c>
      <c r="J81" t="s">
        <v>1114</v>
      </c>
      <c r="K81" t="str">
        <f t="shared" si="2"/>
        <v>Aluno</v>
      </c>
    </row>
    <row r="82" spans="1:11">
      <c r="A82" t="str">
        <f t="shared" si="3"/>
        <v>5Bianca Arcifa de Resende44743GRA</v>
      </c>
      <c r="B82">
        <v>5</v>
      </c>
      <c r="C82" t="s">
        <v>1219</v>
      </c>
      <c r="D82">
        <v>44743</v>
      </c>
      <c r="E82">
        <v>600</v>
      </c>
      <c r="F82" t="s">
        <v>1112</v>
      </c>
      <c r="H82">
        <v>3</v>
      </c>
      <c r="I82" t="s">
        <v>1545</v>
      </c>
      <c r="J82" t="s">
        <v>1165</v>
      </c>
      <c r="K82" t="str">
        <f t="shared" si="2"/>
        <v>Aluno</v>
      </c>
    </row>
    <row r="83" spans="1:11">
      <c r="A83" t="str">
        <f t="shared" si="3"/>
        <v>5Nathália Rocha Amorim44743GRA</v>
      </c>
      <c r="B83">
        <v>5</v>
      </c>
      <c r="C83" t="s">
        <v>1222</v>
      </c>
      <c r="D83">
        <v>44743</v>
      </c>
      <c r="E83">
        <v>600</v>
      </c>
      <c r="F83" t="s">
        <v>1112</v>
      </c>
      <c r="H83">
        <v>3</v>
      </c>
      <c r="I83" t="s">
        <v>1192</v>
      </c>
      <c r="J83" t="s">
        <v>1117</v>
      </c>
      <c r="K83" t="str">
        <f t="shared" si="2"/>
        <v>Apoio</v>
      </c>
    </row>
    <row r="84" spans="1:11">
      <c r="A84" t="str">
        <f t="shared" si="3"/>
        <v>5Leonardo Fernandes Godoi44743GRA</v>
      </c>
      <c r="B84">
        <v>5</v>
      </c>
      <c r="C84" t="s">
        <v>1221</v>
      </c>
      <c r="D84">
        <v>44743</v>
      </c>
      <c r="E84">
        <v>600</v>
      </c>
      <c r="F84" t="s">
        <v>1112</v>
      </c>
      <c r="H84">
        <v>3</v>
      </c>
      <c r="I84" t="s">
        <v>2136</v>
      </c>
      <c r="J84" t="s">
        <v>1113</v>
      </c>
      <c r="K84" t="str">
        <f t="shared" si="2"/>
        <v>Apoio</v>
      </c>
    </row>
    <row r="85" spans="1:11">
      <c r="A85" t="str">
        <f t="shared" si="3"/>
        <v>5Sérgio Nascimento Bordalo44743COO</v>
      </c>
      <c r="B85">
        <v>5</v>
      </c>
      <c r="C85" t="s">
        <v>1217</v>
      </c>
      <c r="D85">
        <v>44743</v>
      </c>
      <c r="E85">
        <v>2800</v>
      </c>
      <c r="F85" t="s">
        <v>1113</v>
      </c>
      <c r="H85">
        <v>3</v>
      </c>
      <c r="I85" t="s">
        <v>1205</v>
      </c>
      <c r="J85" t="s">
        <v>1115</v>
      </c>
      <c r="K85" t="str">
        <f t="shared" si="2"/>
        <v>Apoio</v>
      </c>
    </row>
    <row r="86" spans="1:11">
      <c r="A86" t="str">
        <f t="shared" si="3"/>
        <v>6Bruno Andrade Leite44743GRA</v>
      </c>
      <c r="B86">
        <v>6</v>
      </c>
      <c r="C86" t="s">
        <v>1232</v>
      </c>
      <c r="D86">
        <v>44743</v>
      </c>
      <c r="E86">
        <v>600</v>
      </c>
      <c r="F86" t="s">
        <v>1112</v>
      </c>
      <c r="H86">
        <v>4</v>
      </c>
      <c r="I86" t="s">
        <v>2339</v>
      </c>
      <c r="J86" t="s">
        <v>1162</v>
      </c>
      <c r="K86" t="str">
        <f t="shared" si="2"/>
        <v>Aluno</v>
      </c>
    </row>
    <row r="87" spans="1:11">
      <c r="A87" t="str">
        <f t="shared" si="3"/>
        <v>6Luiz Felipe Niedermaier Custódio44743MSc</v>
      </c>
      <c r="B87">
        <v>6</v>
      </c>
      <c r="C87" t="s">
        <v>1237</v>
      </c>
      <c r="D87">
        <v>44743</v>
      </c>
      <c r="E87">
        <v>2230</v>
      </c>
      <c r="F87" t="s">
        <v>1114</v>
      </c>
      <c r="H87">
        <v>4</v>
      </c>
      <c r="I87" t="s">
        <v>2340</v>
      </c>
      <c r="J87" t="s">
        <v>1162</v>
      </c>
      <c r="K87" t="str">
        <f t="shared" si="2"/>
        <v>Aluno</v>
      </c>
    </row>
    <row r="88" spans="1:11">
      <c r="A88" t="str">
        <f t="shared" si="3"/>
        <v>6Eduardo Henrique Gomes Evaristo44743DSC</v>
      </c>
      <c r="B88">
        <v>6</v>
      </c>
      <c r="C88" t="s">
        <v>1231</v>
      </c>
      <c r="D88">
        <v>44743</v>
      </c>
      <c r="E88">
        <v>3280</v>
      </c>
      <c r="F88" t="s">
        <v>1162</v>
      </c>
      <c r="H88">
        <v>4</v>
      </c>
      <c r="I88" t="s">
        <v>2892</v>
      </c>
      <c r="J88" t="s">
        <v>1162</v>
      </c>
      <c r="K88" t="str">
        <f t="shared" si="2"/>
        <v>Aluno</v>
      </c>
    </row>
    <row r="89" spans="1:11">
      <c r="A89" t="str">
        <f t="shared" si="3"/>
        <v>6Thierry Caique Lima Magalhães44743MSc</v>
      </c>
      <c r="B89">
        <v>6</v>
      </c>
      <c r="C89" t="s">
        <v>1239</v>
      </c>
      <c r="D89">
        <v>44743</v>
      </c>
      <c r="E89">
        <v>2230</v>
      </c>
      <c r="F89" t="s">
        <v>1114</v>
      </c>
      <c r="H89">
        <v>4</v>
      </c>
      <c r="I89" t="s">
        <v>1208</v>
      </c>
      <c r="J89" t="s">
        <v>1162</v>
      </c>
      <c r="K89" t="str">
        <f t="shared" si="2"/>
        <v>Aluno</v>
      </c>
    </row>
    <row r="90" spans="1:11">
      <c r="A90" t="str">
        <f t="shared" si="3"/>
        <v>6Lânia Camilo de Oliveira44743AT</v>
      </c>
      <c r="B90">
        <v>6</v>
      </c>
      <c r="C90" t="s">
        <v>1229</v>
      </c>
      <c r="D90">
        <v>44743</v>
      </c>
      <c r="E90">
        <v>820</v>
      </c>
      <c r="F90" t="s">
        <v>1117</v>
      </c>
      <c r="H90">
        <v>4</v>
      </c>
      <c r="I90" t="s">
        <v>3718</v>
      </c>
      <c r="J90" t="s">
        <v>1162</v>
      </c>
      <c r="K90" t="str">
        <f t="shared" si="2"/>
        <v>Aluno</v>
      </c>
    </row>
    <row r="91" spans="1:11">
      <c r="A91" t="str">
        <f t="shared" si="3"/>
        <v>6Mayara Antunes da Trindade Silva44743MSc</v>
      </c>
      <c r="B91">
        <v>6</v>
      </c>
      <c r="C91" t="s">
        <v>1238</v>
      </c>
      <c r="D91">
        <v>44743</v>
      </c>
      <c r="E91">
        <v>2230</v>
      </c>
      <c r="F91" t="s">
        <v>1114</v>
      </c>
      <c r="H91">
        <v>4</v>
      </c>
      <c r="I91" t="s">
        <v>2341</v>
      </c>
      <c r="J91" t="s">
        <v>1112</v>
      </c>
      <c r="K91" t="str">
        <f t="shared" si="2"/>
        <v>Aluno</v>
      </c>
    </row>
    <row r="92" spans="1:11">
      <c r="A92" t="str">
        <f t="shared" si="3"/>
        <v>6Marcelo Ramos Martins44743COO</v>
      </c>
      <c r="B92">
        <v>6</v>
      </c>
      <c r="C92" t="s">
        <v>1230</v>
      </c>
      <c r="D92">
        <v>44743</v>
      </c>
      <c r="E92">
        <v>2800</v>
      </c>
      <c r="F92" t="s">
        <v>1113</v>
      </c>
      <c r="H92">
        <v>4</v>
      </c>
      <c r="I92" t="s">
        <v>1209</v>
      </c>
      <c r="J92" t="s">
        <v>1112</v>
      </c>
      <c r="K92" t="str">
        <f t="shared" si="2"/>
        <v>Aluno</v>
      </c>
    </row>
    <row r="93" spans="1:11">
      <c r="A93" t="str">
        <f t="shared" si="3"/>
        <v>6Mateus Franceschini44743GRA</v>
      </c>
      <c r="B93">
        <v>6</v>
      </c>
      <c r="C93" t="s">
        <v>1235</v>
      </c>
      <c r="D93">
        <v>44743</v>
      </c>
      <c r="E93">
        <v>600</v>
      </c>
      <c r="F93" t="s">
        <v>1112</v>
      </c>
      <c r="H93">
        <v>4</v>
      </c>
      <c r="I93" t="s">
        <v>2342</v>
      </c>
      <c r="J93" t="s">
        <v>1112</v>
      </c>
      <c r="K93" t="str">
        <f t="shared" si="2"/>
        <v>Aluno</v>
      </c>
    </row>
    <row r="94" spans="1:11">
      <c r="A94" t="str">
        <f t="shared" si="3"/>
        <v>6Lucas Ribeiro de Almeida44743MSc</v>
      </c>
      <c r="B94">
        <v>6</v>
      </c>
      <c r="C94" t="s">
        <v>1236</v>
      </c>
      <c r="D94">
        <v>44743</v>
      </c>
      <c r="E94">
        <v>2230</v>
      </c>
      <c r="F94" t="s">
        <v>1114</v>
      </c>
      <c r="H94">
        <v>4</v>
      </c>
      <c r="I94" t="s">
        <v>1210</v>
      </c>
      <c r="J94" t="s">
        <v>1112</v>
      </c>
      <c r="K94" t="str">
        <f t="shared" si="2"/>
        <v>Aluno</v>
      </c>
    </row>
    <row r="95" spans="1:11">
      <c r="A95" t="str">
        <f t="shared" si="3"/>
        <v>6Isabella Branco Renolphi44743GRA</v>
      </c>
      <c r="B95">
        <v>6</v>
      </c>
      <c r="C95" t="s">
        <v>1233</v>
      </c>
      <c r="D95">
        <v>44743</v>
      </c>
      <c r="E95">
        <v>600</v>
      </c>
      <c r="F95" t="s">
        <v>1112</v>
      </c>
      <c r="H95">
        <v>4</v>
      </c>
      <c r="I95" t="s">
        <v>3749</v>
      </c>
      <c r="J95" t="s">
        <v>1112</v>
      </c>
      <c r="K95" t="str">
        <f t="shared" si="2"/>
        <v>Aluno</v>
      </c>
    </row>
    <row r="96" spans="1:11">
      <c r="A96" t="str">
        <f t="shared" si="3"/>
        <v>6Vinicius Bueno Bernardes44743GRA</v>
      </c>
      <c r="B96">
        <v>6</v>
      </c>
      <c r="C96" t="s">
        <v>2664</v>
      </c>
      <c r="D96">
        <v>44743</v>
      </c>
      <c r="E96">
        <v>600</v>
      </c>
      <c r="F96" t="s">
        <v>1112</v>
      </c>
      <c r="H96">
        <v>4</v>
      </c>
      <c r="I96" t="s">
        <v>3750</v>
      </c>
      <c r="J96" t="s">
        <v>1112</v>
      </c>
      <c r="K96" t="str">
        <f t="shared" si="2"/>
        <v>Aluno</v>
      </c>
    </row>
    <row r="97" spans="1:11">
      <c r="A97" t="str">
        <f t="shared" si="3"/>
        <v>6Luana Cavalcanti do Vale44743GRA</v>
      </c>
      <c r="B97">
        <v>6</v>
      </c>
      <c r="C97" t="s">
        <v>1234</v>
      </c>
      <c r="D97">
        <v>44743</v>
      </c>
      <c r="E97">
        <v>600</v>
      </c>
      <c r="F97" t="s">
        <v>1112</v>
      </c>
      <c r="H97">
        <v>4</v>
      </c>
      <c r="I97" t="s">
        <v>2343</v>
      </c>
      <c r="J97" t="s">
        <v>1112</v>
      </c>
      <c r="K97" t="str">
        <f t="shared" si="2"/>
        <v>Aluno</v>
      </c>
    </row>
    <row r="98" spans="1:11">
      <c r="A98" t="str">
        <f t="shared" si="3"/>
        <v>6Ricardo Sbragio44743PDSC</v>
      </c>
      <c r="B98">
        <v>6</v>
      </c>
      <c r="C98" t="s">
        <v>1240</v>
      </c>
      <c r="D98">
        <v>44743</v>
      </c>
      <c r="E98">
        <v>6110</v>
      </c>
      <c r="F98" t="s">
        <v>1165</v>
      </c>
      <c r="H98">
        <v>4</v>
      </c>
      <c r="I98" t="s">
        <v>2344</v>
      </c>
      <c r="J98" t="s">
        <v>1114</v>
      </c>
      <c r="K98" t="str">
        <f t="shared" si="2"/>
        <v>Aluno</v>
      </c>
    </row>
    <row r="99" spans="1:11">
      <c r="A99" t="str">
        <f t="shared" si="3"/>
        <v>7Inês Sterphanne Gurjão Freitas44743MSc</v>
      </c>
      <c r="B99">
        <v>7</v>
      </c>
      <c r="C99" t="s">
        <v>1259</v>
      </c>
      <c r="D99">
        <v>44743</v>
      </c>
      <c r="E99">
        <v>2230</v>
      </c>
      <c r="F99" t="s">
        <v>1114</v>
      </c>
      <c r="H99">
        <v>4</v>
      </c>
      <c r="I99" t="s">
        <v>2753</v>
      </c>
      <c r="J99" t="s">
        <v>1114</v>
      </c>
      <c r="K99" t="str">
        <f t="shared" si="2"/>
        <v>Aluno</v>
      </c>
    </row>
    <row r="100" spans="1:11">
      <c r="A100" t="str">
        <f t="shared" si="3"/>
        <v>7Flavia da Cruz Gallo44743PDSC</v>
      </c>
      <c r="B100">
        <v>7</v>
      </c>
      <c r="C100" t="s">
        <v>1261</v>
      </c>
      <c r="D100">
        <v>44743</v>
      </c>
      <c r="E100">
        <v>6110</v>
      </c>
      <c r="F100" t="s">
        <v>1165</v>
      </c>
      <c r="H100">
        <v>4</v>
      </c>
      <c r="I100" t="s">
        <v>2345</v>
      </c>
      <c r="J100" t="s">
        <v>1114</v>
      </c>
      <c r="K100" t="str">
        <f t="shared" si="2"/>
        <v>Aluno</v>
      </c>
    </row>
    <row r="101" spans="1:11">
      <c r="A101" t="str">
        <f t="shared" si="3"/>
        <v>7Sérgio Luis Gonzalez Assias44743DSC</v>
      </c>
      <c r="B101">
        <v>7</v>
      </c>
      <c r="C101" t="s">
        <v>1243</v>
      </c>
      <c r="D101">
        <v>44743</v>
      </c>
      <c r="E101">
        <v>3280</v>
      </c>
      <c r="F101" t="s">
        <v>1162</v>
      </c>
      <c r="H101">
        <v>4</v>
      </c>
      <c r="I101" t="s">
        <v>1211</v>
      </c>
      <c r="J101" t="s">
        <v>1114</v>
      </c>
      <c r="K101" t="str">
        <f t="shared" si="2"/>
        <v>Aluno</v>
      </c>
    </row>
    <row r="102" spans="1:11">
      <c r="A102" t="str">
        <f t="shared" si="3"/>
        <v>7Ehsan Nikkhah44743DSC</v>
      </c>
      <c r="B102">
        <v>7</v>
      </c>
      <c r="C102" t="s">
        <v>1242</v>
      </c>
      <c r="D102">
        <v>44743</v>
      </c>
      <c r="E102">
        <v>3280</v>
      </c>
      <c r="F102" t="s">
        <v>1162</v>
      </c>
      <c r="H102">
        <v>4</v>
      </c>
      <c r="I102" t="s">
        <v>1212</v>
      </c>
      <c r="J102" t="s">
        <v>1114</v>
      </c>
      <c r="K102" t="str">
        <f t="shared" si="2"/>
        <v>Aluno</v>
      </c>
    </row>
    <row r="103" spans="1:11">
      <c r="A103" t="str">
        <f t="shared" si="3"/>
        <v>7Rodrigo Vital Salvador44743AT</v>
      </c>
      <c r="B103">
        <v>7</v>
      </c>
      <c r="C103" t="s">
        <v>1241</v>
      </c>
      <c r="D103">
        <v>44743</v>
      </c>
      <c r="E103">
        <v>820</v>
      </c>
      <c r="F103" t="s">
        <v>1117</v>
      </c>
      <c r="H103">
        <v>4</v>
      </c>
      <c r="I103" t="s">
        <v>1213</v>
      </c>
      <c r="J103" t="s">
        <v>1114</v>
      </c>
      <c r="K103" t="str">
        <f t="shared" si="2"/>
        <v>Aluno</v>
      </c>
    </row>
    <row r="104" spans="1:11">
      <c r="A104" t="str">
        <f t="shared" si="3"/>
        <v>7Umberto Cassara de C S Siciliano44743GRA</v>
      </c>
      <c r="B104">
        <v>7</v>
      </c>
      <c r="C104" t="s">
        <v>1256</v>
      </c>
      <c r="D104">
        <v>44743</v>
      </c>
      <c r="E104">
        <v>600</v>
      </c>
      <c r="F104" t="s">
        <v>1112</v>
      </c>
      <c r="H104">
        <v>4</v>
      </c>
      <c r="I104" t="s">
        <v>2137</v>
      </c>
      <c r="J104" t="s">
        <v>1114</v>
      </c>
      <c r="K104" t="str">
        <f t="shared" si="2"/>
        <v>Aluno</v>
      </c>
    </row>
    <row r="105" spans="1:11">
      <c r="A105" t="str">
        <f t="shared" si="3"/>
        <v>7Thais Paula Motta Domingues Maia44743GRA</v>
      </c>
      <c r="B105">
        <v>7</v>
      </c>
      <c r="C105" t="s">
        <v>1255</v>
      </c>
      <c r="D105">
        <v>44743</v>
      </c>
      <c r="E105">
        <v>600</v>
      </c>
      <c r="F105" t="s">
        <v>1112</v>
      </c>
      <c r="H105">
        <v>4</v>
      </c>
      <c r="I105" t="s">
        <v>2346</v>
      </c>
      <c r="J105" t="s">
        <v>1114</v>
      </c>
      <c r="K105" t="str">
        <f t="shared" si="2"/>
        <v>Aluno</v>
      </c>
    </row>
    <row r="106" spans="1:11">
      <c r="A106" t="str">
        <f t="shared" si="3"/>
        <v>7Pedro Wutkovsky dos Reis44743GRA</v>
      </c>
      <c r="B106">
        <v>7</v>
      </c>
      <c r="C106" t="s">
        <v>1253</v>
      </c>
      <c r="D106">
        <v>44743</v>
      </c>
      <c r="E106">
        <v>600</v>
      </c>
      <c r="F106" t="s">
        <v>1112</v>
      </c>
      <c r="H106">
        <v>4</v>
      </c>
      <c r="I106" t="s">
        <v>2347</v>
      </c>
      <c r="J106" t="s">
        <v>1114</v>
      </c>
      <c r="K106" t="str">
        <f t="shared" si="2"/>
        <v>Aluno</v>
      </c>
    </row>
    <row r="107" spans="1:11">
      <c r="A107" t="str">
        <f t="shared" si="3"/>
        <v>7Marcelo Florentino Bahia44743GRA</v>
      </c>
      <c r="B107">
        <v>7</v>
      </c>
      <c r="C107" t="s">
        <v>1249</v>
      </c>
      <c r="D107">
        <v>44743</v>
      </c>
      <c r="E107">
        <v>600</v>
      </c>
      <c r="F107" t="s">
        <v>1112</v>
      </c>
      <c r="H107">
        <v>4</v>
      </c>
      <c r="I107" t="s">
        <v>1214</v>
      </c>
      <c r="J107" t="s">
        <v>1165</v>
      </c>
      <c r="K107" t="str">
        <f t="shared" si="2"/>
        <v>Aluno</v>
      </c>
    </row>
    <row r="108" spans="1:11">
      <c r="A108" t="str">
        <f t="shared" si="3"/>
        <v>7Geovana Pereira Drumond44743PV</v>
      </c>
      <c r="B108">
        <v>7</v>
      </c>
      <c r="C108" t="s">
        <v>1262</v>
      </c>
      <c r="D108">
        <v>44743</v>
      </c>
      <c r="E108">
        <v>7750</v>
      </c>
      <c r="F108" t="s">
        <v>1115</v>
      </c>
      <c r="H108">
        <v>4</v>
      </c>
      <c r="I108" t="s">
        <v>1206</v>
      </c>
      <c r="J108" t="s">
        <v>1117</v>
      </c>
      <c r="K108" t="str">
        <f t="shared" si="2"/>
        <v>Apoio</v>
      </c>
    </row>
    <row r="109" spans="1:11">
      <c r="A109" t="str">
        <f t="shared" si="3"/>
        <v>7Gabriella Ramos Lacerda Ferreira44743MSc</v>
      </c>
      <c r="B109">
        <v>7</v>
      </c>
      <c r="C109" t="s">
        <v>1258</v>
      </c>
      <c r="D109">
        <v>44743</v>
      </c>
      <c r="E109">
        <v>2230</v>
      </c>
      <c r="F109" t="s">
        <v>1114</v>
      </c>
      <c r="H109">
        <v>4</v>
      </c>
      <c r="I109" t="s">
        <v>1207</v>
      </c>
      <c r="J109" t="s">
        <v>1113</v>
      </c>
      <c r="K109" t="str">
        <f t="shared" si="2"/>
        <v>Apoio</v>
      </c>
    </row>
    <row r="110" spans="1:11">
      <c r="A110" t="str">
        <f t="shared" si="3"/>
        <v>7Filipe Salvador Lopes44743MSc</v>
      </c>
      <c r="B110">
        <v>7</v>
      </c>
      <c r="C110" t="s">
        <v>1257</v>
      </c>
      <c r="D110">
        <v>44743</v>
      </c>
      <c r="E110">
        <v>2230</v>
      </c>
      <c r="F110" t="s">
        <v>1114</v>
      </c>
      <c r="H110">
        <v>4</v>
      </c>
      <c r="I110" t="s">
        <v>1215</v>
      </c>
      <c r="J110" t="s">
        <v>1115</v>
      </c>
      <c r="K110" t="str">
        <f t="shared" si="2"/>
        <v>Apoio</v>
      </c>
    </row>
    <row r="111" spans="1:11">
      <c r="A111" t="str">
        <f t="shared" si="3"/>
        <v>7Lucas Cavalcante Clarino44743GRA</v>
      </c>
      <c r="B111">
        <v>7</v>
      </c>
      <c r="C111" t="s">
        <v>1248</v>
      </c>
      <c r="D111">
        <v>44743</v>
      </c>
      <c r="E111">
        <v>600</v>
      </c>
      <c r="F111" t="s">
        <v>1112</v>
      </c>
      <c r="H111">
        <v>5</v>
      </c>
      <c r="I111" t="s">
        <v>1218</v>
      </c>
      <c r="J111" t="s">
        <v>1162</v>
      </c>
      <c r="K111" t="str">
        <f t="shared" si="2"/>
        <v>Aluno</v>
      </c>
    </row>
    <row r="112" spans="1:11">
      <c r="A112" t="str">
        <f t="shared" si="3"/>
        <v>7Gabriel Luiz Ribeiro44743GRA</v>
      </c>
      <c r="B112">
        <v>7</v>
      </c>
      <c r="C112" t="s">
        <v>2140</v>
      </c>
      <c r="D112">
        <v>44743</v>
      </c>
      <c r="E112">
        <v>600</v>
      </c>
      <c r="F112" t="s">
        <v>1112</v>
      </c>
      <c r="H112">
        <v>5</v>
      </c>
      <c r="I112" t="s">
        <v>1227</v>
      </c>
      <c r="J112" t="s">
        <v>1162</v>
      </c>
      <c r="K112" t="str">
        <f t="shared" si="2"/>
        <v>Aluno</v>
      </c>
    </row>
    <row r="113" spans="1:11">
      <c r="A113" t="str">
        <f t="shared" si="3"/>
        <v>7Marina Bernardes dos Santos44743GRA</v>
      </c>
      <c r="B113">
        <v>7</v>
      </c>
      <c r="C113" t="s">
        <v>1251</v>
      </c>
      <c r="D113">
        <v>44743</v>
      </c>
      <c r="E113">
        <v>600</v>
      </c>
      <c r="F113" t="s">
        <v>1112</v>
      </c>
      <c r="H113">
        <v>5</v>
      </c>
      <c r="I113" t="s">
        <v>1219</v>
      </c>
      <c r="J113" t="s">
        <v>1112</v>
      </c>
      <c r="K113" t="str">
        <f t="shared" si="2"/>
        <v>Aluno</v>
      </c>
    </row>
    <row r="114" spans="1:11">
      <c r="A114" t="str">
        <f t="shared" si="3"/>
        <v>7Fillipe Rosa de Assis Santos44743GRA</v>
      </c>
      <c r="B114">
        <v>7</v>
      </c>
      <c r="C114" t="s">
        <v>1244</v>
      </c>
      <c r="D114">
        <v>44743</v>
      </c>
      <c r="E114">
        <v>600</v>
      </c>
      <c r="F114" t="s">
        <v>1112</v>
      </c>
      <c r="H114">
        <v>5</v>
      </c>
      <c r="I114" t="s">
        <v>1220</v>
      </c>
      <c r="J114" t="s">
        <v>1112</v>
      </c>
      <c r="K114" t="str">
        <f t="shared" si="2"/>
        <v>Aluno</v>
      </c>
    </row>
    <row r="115" spans="1:11">
      <c r="A115" t="str">
        <f t="shared" si="3"/>
        <v>7Jullia Rosa Oliveira44743GRA</v>
      </c>
      <c r="B115">
        <v>7</v>
      </c>
      <c r="C115" t="s">
        <v>1246</v>
      </c>
      <c r="D115">
        <v>44743</v>
      </c>
      <c r="E115">
        <v>600</v>
      </c>
      <c r="F115" t="s">
        <v>1112</v>
      </c>
      <c r="H115">
        <v>5</v>
      </c>
      <c r="I115" t="s">
        <v>1221</v>
      </c>
      <c r="J115" t="s">
        <v>1112</v>
      </c>
      <c r="K115" t="str">
        <f t="shared" si="2"/>
        <v>Aluno</v>
      </c>
    </row>
    <row r="116" spans="1:11">
      <c r="A116" t="str">
        <f t="shared" si="3"/>
        <v>7Júlia Araujo Perim44743GRA</v>
      </c>
      <c r="B116">
        <v>7</v>
      </c>
      <c r="C116" t="s">
        <v>1245</v>
      </c>
      <c r="D116">
        <v>44743</v>
      </c>
      <c r="E116">
        <v>600</v>
      </c>
      <c r="F116" t="s">
        <v>1112</v>
      </c>
      <c r="H116">
        <v>5</v>
      </c>
      <c r="I116" t="s">
        <v>1222</v>
      </c>
      <c r="J116" t="s">
        <v>1112</v>
      </c>
      <c r="K116" t="str">
        <f t="shared" si="2"/>
        <v>Aluno</v>
      </c>
    </row>
    <row r="117" spans="1:11">
      <c r="A117" t="str">
        <f t="shared" si="3"/>
        <v>7Daniel da Silva Calixto44743GRA</v>
      </c>
      <c r="B117">
        <v>7</v>
      </c>
      <c r="C117" t="s">
        <v>2138</v>
      </c>
      <c r="D117">
        <v>44743</v>
      </c>
      <c r="E117">
        <v>600</v>
      </c>
      <c r="F117" t="s">
        <v>1112</v>
      </c>
      <c r="H117">
        <v>5</v>
      </c>
      <c r="I117" t="s">
        <v>1223</v>
      </c>
      <c r="J117" t="s">
        <v>1114</v>
      </c>
      <c r="K117" t="str">
        <f t="shared" si="2"/>
        <v>Aluno</v>
      </c>
    </row>
    <row r="118" spans="1:11">
      <c r="A118" t="str">
        <f t="shared" si="3"/>
        <v>7Luana de Jesus da Silva Lima44743GRA</v>
      </c>
      <c r="B118">
        <v>7</v>
      </c>
      <c r="C118" t="s">
        <v>1247</v>
      </c>
      <c r="D118">
        <v>44743</v>
      </c>
      <c r="E118">
        <v>600</v>
      </c>
      <c r="F118" t="s">
        <v>1112</v>
      </c>
      <c r="H118">
        <v>5</v>
      </c>
      <c r="I118" t="s">
        <v>1224</v>
      </c>
      <c r="J118" t="s">
        <v>1114</v>
      </c>
      <c r="K118" t="str">
        <f t="shared" si="2"/>
        <v>Aluno</v>
      </c>
    </row>
    <row r="119" spans="1:11">
      <c r="A119" t="str">
        <f t="shared" si="3"/>
        <v>7Tami Takahashi Goes de Souza44743GRA</v>
      </c>
      <c r="B119">
        <v>7</v>
      </c>
      <c r="C119" t="s">
        <v>1254</v>
      </c>
      <c r="D119">
        <v>44743</v>
      </c>
      <c r="E119">
        <v>600</v>
      </c>
      <c r="F119" t="s">
        <v>1112</v>
      </c>
      <c r="H119">
        <v>5</v>
      </c>
      <c r="I119" t="s">
        <v>2348</v>
      </c>
      <c r="J119" t="s">
        <v>1114</v>
      </c>
      <c r="K119" t="str">
        <f t="shared" si="2"/>
        <v>Aluno</v>
      </c>
    </row>
    <row r="120" spans="1:11">
      <c r="A120" t="str">
        <f t="shared" si="3"/>
        <v>7Pedro Luna Araújo Oliveira44743GRA</v>
      </c>
      <c r="B120">
        <v>7</v>
      </c>
      <c r="C120" t="s">
        <v>1252</v>
      </c>
      <c r="D120">
        <v>44743</v>
      </c>
      <c r="E120">
        <v>600</v>
      </c>
      <c r="F120" t="s">
        <v>1112</v>
      </c>
      <c r="H120">
        <v>5</v>
      </c>
      <c r="I120" t="s">
        <v>1225</v>
      </c>
      <c r="J120" t="s">
        <v>1114</v>
      </c>
      <c r="K120" t="str">
        <f t="shared" si="2"/>
        <v>Aluno</v>
      </c>
    </row>
    <row r="121" spans="1:11">
      <c r="A121" t="str">
        <f t="shared" si="3"/>
        <v>7Eloá Cruz Puell44743GRA</v>
      </c>
      <c r="B121">
        <v>7</v>
      </c>
      <c r="C121" t="s">
        <v>2139</v>
      </c>
      <c r="D121">
        <v>44743</v>
      </c>
      <c r="E121">
        <v>600</v>
      </c>
      <c r="F121" t="s">
        <v>1112</v>
      </c>
      <c r="H121">
        <v>5</v>
      </c>
      <c r="I121" t="s">
        <v>1226</v>
      </c>
      <c r="J121" t="s">
        <v>1114</v>
      </c>
      <c r="K121" t="str">
        <f t="shared" si="2"/>
        <v>Aluno</v>
      </c>
    </row>
    <row r="122" spans="1:11">
      <c r="A122" t="str">
        <f t="shared" si="3"/>
        <v>7Marcelo Massao Nagata44743GRA</v>
      </c>
      <c r="B122">
        <v>7</v>
      </c>
      <c r="C122" t="s">
        <v>1250</v>
      </c>
      <c r="D122">
        <v>44743</v>
      </c>
      <c r="E122">
        <v>600</v>
      </c>
      <c r="F122" t="s">
        <v>1112</v>
      </c>
      <c r="H122">
        <v>5</v>
      </c>
      <c r="I122" t="s">
        <v>1227</v>
      </c>
      <c r="J122" t="s">
        <v>1114</v>
      </c>
      <c r="K122" t="str">
        <f t="shared" si="2"/>
        <v>Aluno</v>
      </c>
    </row>
    <row r="123" spans="1:11">
      <c r="A123" t="str">
        <f t="shared" si="3"/>
        <v>7LEIDIANE DE AMORIM COSTA44743MSc</v>
      </c>
      <c r="B123">
        <v>7</v>
      </c>
      <c r="C123" t="s">
        <v>1260</v>
      </c>
      <c r="D123">
        <v>44743</v>
      </c>
      <c r="E123">
        <v>2230</v>
      </c>
      <c r="F123" t="s">
        <v>1114</v>
      </c>
      <c r="H123">
        <v>5</v>
      </c>
      <c r="I123" t="s">
        <v>1216</v>
      </c>
      <c r="J123" t="s">
        <v>1117</v>
      </c>
      <c r="K123" t="str">
        <f t="shared" si="2"/>
        <v>Apoio</v>
      </c>
    </row>
    <row r="124" spans="1:11">
      <c r="A124" t="str">
        <f t="shared" si="3"/>
        <v>7Matheus Pereira de Oliveira e Silva44743GRA</v>
      </c>
      <c r="B124">
        <v>7</v>
      </c>
      <c r="C124" t="s">
        <v>2141</v>
      </c>
      <c r="D124">
        <v>44743</v>
      </c>
      <c r="E124">
        <v>600</v>
      </c>
      <c r="F124" t="s">
        <v>1112</v>
      </c>
      <c r="H124">
        <v>5</v>
      </c>
      <c r="I124" t="s">
        <v>1217</v>
      </c>
      <c r="J124" t="s">
        <v>1113</v>
      </c>
      <c r="K124" t="str">
        <f t="shared" si="2"/>
        <v>Apoio</v>
      </c>
    </row>
    <row r="125" spans="1:11">
      <c r="A125" t="str">
        <f t="shared" si="3"/>
        <v>8Marcelo José Colaço44743COO</v>
      </c>
      <c r="B125">
        <v>8</v>
      </c>
      <c r="C125" t="s">
        <v>1264</v>
      </c>
      <c r="D125">
        <v>44743</v>
      </c>
      <c r="E125">
        <v>2800</v>
      </c>
      <c r="F125" t="s">
        <v>1113</v>
      </c>
      <c r="H125">
        <v>5</v>
      </c>
      <c r="I125" t="s">
        <v>1228</v>
      </c>
      <c r="J125" t="s">
        <v>1115</v>
      </c>
      <c r="K125" t="str">
        <f t="shared" si="2"/>
        <v>Apoio</v>
      </c>
    </row>
    <row r="126" spans="1:11">
      <c r="A126" t="str">
        <f t="shared" si="3"/>
        <v>8Carlos Rodrigues Pereira Belchior44743PV</v>
      </c>
      <c r="B126">
        <v>8</v>
      </c>
      <c r="C126" t="s">
        <v>1277</v>
      </c>
      <c r="D126">
        <v>44743</v>
      </c>
      <c r="E126">
        <v>7750</v>
      </c>
      <c r="F126" t="s">
        <v>1115</v>
      </c>
      <c r="H126">
        <v>6</v>
      </c>
      <c r="I126" t="s">
        <v>2349</v>
      </c>
      <c r="J126" t="s">
        <v>1162</v>
      </c>
      <c r="K126" t="str">
        <f t="shared" si="2"/>
        <v>Aluno</v>
      </c>
    </row>
    <row r="127" spans="1:11">
      <c r="A127" t="str">
        <f t="shared" si="3"/>
        <v>8Bruno Henrique Marques Margotto44743DSC</v>
      </c>
      <c r="B127">
        <v>8</v>
      </c>
      <c r="C127" t="s">
        <v>1265</v>
      </c>
      <c r="D127">
        <v>44743</v>
      </c>
      <c r="E127">
        <v>3280</v>
      </c>
      <c r="F127" t="s">
        <v>1162</v>
      </c>
      <c r="H127">
        <v>6</v>
      </c>
      <c r="I127" t="s">
        <v>1231</v>
      </c>
      <c r="J127" t="s">
        <v>1162</v>
      </c>
      <c r="K127" t="str">
        <f t="shared" si="2"/>
        <v>Aluno</v>
      </c>
    </row>
    <row r="128" spans="1:11">
      <c r="A128" t="str">
        <f t="shared" si="3"/>
        <v>8Sami Massalami Mohammed Elmassalami Ayad44743PDSC</v>
      </c>
      <c r="B128">
        <v>8</v>
      </c>
      <c r="C128" t="s">
        <v>1276</v>
      </c>
      <c r="D128">
        <v>44743</v>
      </c>
      <c r="E128">
        <v>6110</v>
      </c>
      <c r="F128" t="s">
        <v>1165</v>
      </c>
      <c r="H128">
        <v>6</v>
      </c>
      <c r="I128" t="s">
        <v>1232</v>
      </c>
      <c r="J128" t="s">
        <v>1112</v>
      </c>
      <c r="K128" t="str">
        <f t="shared" si="2"/>
        <v>Aluno</v>
      </c>
    </row>
    <row r="129" spans="1:11">
      <c r="A129" t="str">
        <f t="shared" si="3"/>
        <v>8Carlos Eduardo Polatschek Kopperschmidt44743DSC</v>
      </c>
      <c r="B129">
        <v>8</v>
      </c>
      <c r="C129" t="s">
        <v>1266</v>
      </c>
      <c r="D129">
        <v>44743</v>
      </c>
      <c r="E129">
        <v>3280</v>
      </c>
      <c r="F129" t="s">
        <v>1162</v>
      </c>
      <c r="H129">
        <v>6</v>
      </c>
      <c r="I129" t="s">
        <v>1233</v>
      </c>
      <c r="J129" t="s">
        <v>1112</v>
      </c>
      <c r="K129" t="str">
        <f t="shared" si="2"/>
        <v>Aluno</v>
      </c>
    </row>
    <row r="130" spans="1:11">
      <c r="A130" t="str">
        <f t="shared" si="3"/>
        <v>8Daniel Moreira Spesani44743GRA</v>
      </c>
      <c r="B130">
        <v>8</v>
      </c>
      <c r="C130" t="s">
        <v>1270</v>
      </c>
      <c r="D130">
        <v>44743</v>
      </c>
      <c r="E130">
        <v>600</v>
      </c>
      <c r="F130" t="s">
        <v>1112</v>
      </c>
      <c r="H130">
        <v>6</v>
      </c>
      <c r="I130" t="s">
        <v>1234</v>
      </c>
      <c r="J130" t="s">
        <v>1112</v>
      </c>
      <c r="K130" t="str">
        <f t="shared" ref="K130:K193" si="4">IF(OR(UPPER(J130)="GRA",UPPER(J130)="MSC",UPPER(J130)="DSC",UPPER(J130)="PDSC"),"Aluno","Apoio")</f>
        <v>Aluno</v>
      </c>
    </row>
    <row r="131" spans="1:11">
      <c r="A131" t="str">
        <f t="shared" ref="A131:A194" si="5">CONCATENATE(B131,C131,VALUE(D131),F131)</f>
        <v>8Michel Silva Bonifácio44743MSc</v>
      </c>
      <c r="B131">
        <v>8</v>
      </c>
      <c r="C131" t="s">
        <v>1275</v>
      </c>
      <c r="D131">
        <v>44743</v>
      </c>
      <c r="E131">
        <v>2230</v>
      </c>
      <c r="F131" t="s">
        <v>1114</v>
      </c>
      <c r="H131">
        <v>6</v>
      </c>
      <c r="I131" t="s">
        <v>1235</v>
      </c>
      <c r="J131" t="s">
        <v>1112</v>
      </c>
      <c r="K131" t="str">
        <f t="shared" si="4"/>
        <v>Aluno</v>
      </c>
    </row>
    <row r="132" spans="1:11">
      <c r="A132" t="str">
        <f t="shared" si="5"/>
        <v>8Fabio Batista Fernandes Júnior44743GRA</v>
      </c>
      <c r="B132">
        <v>8</v>
      </c>
      <c r="C132" t="s">
        <v>1271</v>
      </c>
      <c r="D132">
        <v>44743</v>
      </c>
      <c r="E132">
        <v>600</v>
      </c>
      <c r="F132" t="s">
        <v>1112</v>
      </c>
      <c r="H132">
        <v>6</v>
      </c>
      <c r="I132" t="s">
        <v>2350</v>
      </c>
      <c r="J132" t="s">
        <v>1112</v>
      </c>
      <c r="K132" t="str">
        <f t="shared" si="4"/>
        <v>Aluno</v>
      </c>
    </row>
    <row r="133" spans="1:11">
      <c r="A133" t="str">
        <f t="shared" si="5"/>
        <v>8ANNA BARBARA SEREJO COIMBRA44743GRA</v>
      </c>
      <c r="B133">
        <v>8</v>
      </c>
      <c r="C133" t="s">
        <v>2142</v>
      </c>
      <c r="D133">
        <v>44743</v>
      </c>
      <c r="E133">
        <v>600</v>
      </c>
      <c r="F133" t="s">
        <v>1112</v>
      </c>
      <c r="H133">
        <v>6</v>
      </c>
      <c r="I133" t="s">
        <v>2664</v>
      </c>
      <c r="J133" t="s">
        <v>1112</v>
      </c>
      <c r="K133" t="str">
        <f t="shared" si="4"/>
        <v>Aluno</v>
      </c>
    </row>
    <row r="134" spans="1:11">
      <c r="A134" t="str">
        <f t="shared" si="5"/>
        <v>8João Pedro Rodrigues Ferreira44743GRA</v>
      </c>
      <c r="B134">
        <v>8</v>
      </c>
      <c r="C134" t="s">
        <v>1273</v>
      </c>
      <c r="D134">
        <v>44743</v>
      </c>
      <c r="E134">
        <v>600</v>
      </c>
      <c r="F134" t="s">
        <v>1112</v>
      </c>
      <c r="H134">
        <v>6</v>
      </c>
      <c r="I134" t="s">
        <v>1236</v>
      </c>
      <c r="J134" t="s">
        <v>1114</v>
      </c>
      <c r="K134" t="str">
        <f t="shared" si="4"/>
        <v>Aluno</v>
      </c>
    </row>
    <row r="135" spans="1:11">
      <c r="A135" t="str">
        <f t="shared" si="5"/>
        <v>8Felipe Feres Ferreira44743MSc</v>
      </c>
      <c r="B135">
        <v>8</v>
      </c>
      <c r="C135" t="s">
        <v>1274</v>
      </c>
      <c r="D135">
        <v>44743</v>
      </c>
      <c r="E135">
        <v>2230</v>
      </c>
      <c r="F135" t="s">
        <v>1114</v>
      </c>
      <c r="H135">
        <v>6</v>
      </c>
      <c r="I135" t="s">
        <v>2351</v>
      </c>
      <c r="J135" t="s">
        <v>1114</v>
      </c>
      <c r="K135" t="str">
        <f t="shared" si="4"/>
        <v>Aluno</v>
      </c>
    </row>
    <row r="136" spans="1:11">
      <c r="A136" t="str">
        <f t="shared" si="5"/>
        <v>8Bianca Moreira Areias Cariello44743GRA</v>
      </c>
      <c r="B136">
        <v>8</v>
      </c>
      <c r="C136" t="s">
        <v>1268</v>
      </c>
      <c r="D136">
        <v>44743</v>
      </c>
      <c r="E136">
        <v>600</v>
      </c>
      <c r="F136" t="s">
        <v>1112</v>
      </c>
      <c r="H136">
        <v>6</v>
      </c>
      <c r="I136" t="s">
        <v>1237</v>
      </c>
      <c r="J136" t="s">
        <v>1114</v>
      </c>
      <c r="K136" t="str">
        <f t="shared" si="4"/>
        <v>Aluno</v>
      </c>
    </row>
    <row r="137" spans="1:11">
      <c r="A137" t="str">
        <f t="shared" si="5"/>
        <v>8Ágatha Pires Florentino de Lima44743GRA</v>
      </c>
      <c r="B137">
        <v>8</v>
      </c>
      <c r="C137" t="s">
        <v>1267</v>
      </c>
      <c r="D137">
        <v>44743</v>
      </c>
      <c r="E137">
        <v>600</v>
      </c>
      <c r="F137" t="s">
        <v>1112</v>
      </c>
      <c r="H137">
        <v>6</v>
      </c>
      <c r="I137" t="s">
        <v>1238</v>
      </c>
      <c r="J137" t="s">
        <v>1114</v>
      </c>
      <c r="K137" t="str">
        <f t="shared" si="4"/>
        <v>Aluno</v>
      </c>
    </row>
    <row r="138" spans="1:11">
      <c r="A138" t="str">
        <f t="shared" si="5"/>
        <v>8Gabriela Assino de Souza Nascimento44743GRA</v>
      </c>
      <c r="B138">
        <v>8</v>
      </c>
      <c r="C138" t="s">
        <v>1272</v>
      </c>
      <c r="D138">
        <v>44743</v>
      </c>
      <c r="E138">
        <v>600</v>
      </c>
      <c r="F138" t="s">
        <v>1112</v>
      </c>
      <c r="H138">
        <v>6</v>
      </c>
      <c r="I138" t="s">
        <v>2352</v>
      </c>
      <c r="J138" t="s">
        <v>1114</v>
      </c>
      <c r="K138" t="str">
        <f t="shared" si="4"/>
        <v>Aluno</v>
      </c>
    </row>
    <row r="139" spans="1:11">
      <c r="A139" t="str">
        <f t="shared" si="5"/>
        <v>8Carolina Nascimento da Silva44743GRA</v>
      </c>
      <c r="B139">
        <v>8</v>
      </c>
      <c r="C139" t="s">
        <v>1269</v>
      </c>
      <c r="D139">
        <v>44743</v>
      </c>
      <c r="E139">
        <v>600</v>
      </c>
      <c r="F139" t="s">
        <v>1112</v>
      </c>
      <c r="H139">
        <v>6</v>
      </c>
      <c r="I139" t="s">
        <v>1239</v>
      </c>
      <c r="J139" t="s">
        <v>1114</v>
      </c>
      <c r="K139" t="str">
        <f t="shared" si="4"/>
        <v>Aluno</v>
      </c>
    </row>
    <row r="140" spans="1:11">
      <c r="A140" t="str">
        <f t="shared" si="5"/>
        <v>8João Roberto Alves44743AT</v>
      </c>
      <c r="B140">
        <v>8</v>
      </c>
      <c r="C140" t="s">
        <v>1263</v>
      </c>
      <c r="D140">
        <v>44743</v>
      </c>
      <c r="E140">
        <v>820</v>
      </c>
      <c r="F140" t="s">
        <v>1117</v>
      </c>
      <c r="H140">
        <v>6</v>
      </c>
      <c r="I140" t="s">
        <v>1240</v>
      </c>
      <c r="J140" t="s">
        <v>1165</v>
      </c>
      <c r="K140" t="str">
        <f t="shared" si="4"/>
        <v>Aluno</v>
      </c>
    </row>
    <row r="141" spans="1:11">
      <c r="A141" t="str">
        <f t="shared" si="5"/>
        <v>9PAUL RICHARD MARQUES ACURCIO44743GRA</v>
      </c>
      <c r="B141">
        <v>9</v>
      </c>
      <c r="C141" t="s">
        <v>1283</v>
      </c>
      <c r="D141">
        <v>44743</v>
      </c>
      <c r="E141">
        <v>600</v>
      </c>
      <c r="F141" t="s">
        <v>1112</v>
      </c>
      <c r="H141">
        <v>6</v>
      </c>
      <c r="I141" t="s">
        <v>1229</v>
      </c>
      <c r="J141" t="s">
        <v>1117</v>
      </c>
      <c r="K141" t="str">
        <f t="shared" si="4"/>
        <v>Apoio</v>
      </c>
    </row>
    <row r="142" spans="1:11">
      <c r="A142" t="str">
        <f t="shared" si="5"/>
        <v>9Sebastião Guilherme Pedroso44743AT</v>
      </c>
      <c r="B142">
        <v>9</v>
      </c>
      <c r="C142" t="s">
        <v>1278</v>
      </c>
      <c r="D142">
        <v>44743</v>
      </c>
      <c r="E142">
        <v>820</v>
      </c>
      <c r="F142" t="s">
        <v>1117</v>
      </c>
      <c r="H142">
        <v>6</v>
      </c>
      <c r="I142" t="s">
        <v>1230</v>
      </c>
      <c r="J142" t="s">
        <v>1113</v>
      </c>
      <c r="K142" t="str">
        <f t="shared" si="4"/>
        <v>Apoio</v>
      </c>
    </row>
    <row r="143" spans="1:11">
      <c r="A143" t="str">
        <f t="shared" si="5"/>
        <v>9Gustavo Luz Xavier da Costa44743DSC</v>
      </c>
      <c r="B143">
        <v>9</v>
      </c>
      <c r="C143" t="s">
        <v>2143</v>
      </c>
      <c r="D143">
        <v>44743</v>
      </c>
      <c r="E143">
        <v>3280</v>
      </c>
      <c r="F143" t="s">
        <v>1162</v>
      </c>
      <c r="H143">
        <v>6</v>
      </c>
      <c r="I143" t="s">
        <v>1240</v>
      </c>
      <c r="J143" t="s">
        <v>1115</v>
      </c>
      <c r="K143" t="str">
        <f t="shared" si="4"/>
        <v>Apoio</v>
      </c>
    </row>
    <row r="144" spans="1:11">
      <c r="A144" t="str">
        <f t="shared" si="5"/>
        <v>9Magnus Carvalho de Vilhena Prata44743MSc</v>
      </c>
      <c r="B144">
        <v>9</v>
      </c>
      <c r="C144" t="s">
        <v>2145</v>
      </c>
      <c r="D144">
        <v>44743</v>
      </c>
      <c r="E144">
        <v>2230</v>
      </c>
      <c r="F144" t="s">
        <v>1114</v>
      </c>
      <c r="H144">
        <v>7</v>
      </c>
      <c r="I144" t="s">
        <v>2353</v>
      </c>
      <c r="J144" t="s">
        <v>1162</v>
      </c>
      <c r="K144" t="str">
        <f t="shared" si="4"/>
        <v>Aluno</v>
      </c>
    </row>
    <row r="145" spans="1:11">
      <c r="A145" t="str">
        <f t="shared" si="5"/>
        <v>9RICARDO SANTOS DE SOUSA44743GRA</v>
      </c>
      <c r="B145">
        <v>9</v>
      </c>
      <c r="C145" t="s">
        <v>1284</v>
      </c>
      <c r="D145">
        <v>44743</v>
      </c>
      <c r="E145">
        <v>600</v>
      </c>
      <c r="F145" t="s">
        <v>1112</v>
      </c>
      <c r="H145">
        <v>7</v>
      </c>
      <c r="I145" t="s">
        <v>1242</v>
      </c>
      <c r="J145" t="s">
        <v>1162</v>
      </c>
      <c r="K145" t="str">
        <f t="shared" si="4"/>
        <v>Aluno</v>
      </c>
    </row>
    <row r="146" spans="1:11">
      <c r="A146" t="str">
        <f t="shared" si="5"/>
        <v>9Breno Pinheiro Jacob44743COO</v>
      </c>
      <c r="B146">
        <v>9</v>
      </c>
      <c r="C146" t="s">
        <v>1279</v>
      </c>
      <c r="D146">
        <v>44743</v>
      </c>
      <c r="E146">
        <v>2800</v>
      </c>
      <c r="F146" t="s">
        <v>1113</v>
      </c>
      <c r="H146">
        <v>7</v>
      </c>
      <c r="I146" t="s">
        <v>1243</v>
      </c>
      <c r="J146" t="s">
        <v>1162</v>
      </c>
      <c r="K146" t="str">
        <f t="shared" si="4"/>
        <v>Aluno</v>
      </c>
    </row>
    <row r="147" spans="1:11">
      <c r="A147" t="str">
        <f t="shared" si="5"/>
        <v>9Lucas Ruffo Pinto44743DSC</v>
      </c>
      <c r="B147">
        <v>9</v>
      </c>
      <c r="C147" t="s">
        <v>1280</v>
      </c>
      <c r="D147">
        <v>44743</v>
      </c>
      <c r="E147">
        <v>3280</v>
      </c>
      <c r="F147" t="s">
        <v>1162</v>
      </c>
      <c r="H147">
        <v>7</v>
      </c>
      <c r="I147" t="s">
        <v>2354</v>
      </c>
      <c r="J147" t="s">
        <v>1112</v>
      </c>
      <c r="K147" t="str">
        <f t="shared" si="4"/>
        <v>Aluno</v>
      </c>
    </row>
    <row r="148" spans="1:11">
      <c r="A148" t="str">
        <f t="shared" si="5"/>
        <v>9Priscilla Velloso de Albuquerque Nunes44743MSc</v>
      </c>
      <c r="B148">
        <v>9</v>
      </c>
      <c r="C148" t="s">
        <v>1286</v>
      </c>
      <c r="D148">
        <v>44743</v>
      </c>
      <c r="E148">
        <v>2230</v>
      </c>
      <c r="F148" t="s">
        <v>1114</v>
      </c>
      <c r="H148">
        <v>7</v>
      </c>
      <c r="I148" t="s">
        <v>2138</v>
      </c>
      <c r="J148" t="s">
        <v>1112</v>
      </c>
      <c r="K148" t="str">
        <f t="shared" si="4"/>
        <v>Aluno</v>
      </c>
    </row>
    <row r="149" spans="1:11">
      <c r="A149" t="str">
        <f t="shared" si="5"/>
        <v>9JONAS DA SILVA CHAVES44743GRA</v>
      </c>
      <c r="B149">
        <v>9</v>
      </c>
      <c r="C149" t="s">
        <v>1282</v>
      </c>
      <c r="D149">
        <v>44743</v>
      </c>
      <c r="E149">
        <v>600</v>
      </c>
      <c r="F149" t="s">
        <v>1112</v>
      </c>
      <c r="H149">
        <v>7</v>
      </c>
      <c r="I149" t="s">
        <v>2139</v>
      </c>
      <c r="J149" t="s">
        <v>1112</v>
      </c>
      <c r="K149" t="str">
        <f t="shared" si="4"/>
        <v>Aluno</v>
      </c>
    </row>
    <row r="150" spans="1:11">
      <c r="A150" t="str">
        <f t="shared" si="5"/>
        <v>9Thiago Camargo Rodrigues44743MSc</v>
      </c>
      <c r="B150">
        <v>9</v>
      </c>
      <c r="C150" t="s">
        <v>1287</v>
      </c>
      <c r="D150">
        <v>44743</v>
      </c>
      <c r="E150">
        <v>2230</v>
      </c>
      <c r="F150" t="s">
        <v>1114</v>
      </c>
      <c r="H150">
        <v>7</v>
      </c>
      <c r="I150" t="s">
        <v>1244</v>
      </c>
      <c r="J150" t="s">
        <v>1112</v>
      </c>
      <c r="K150" t="str">
        <f t="shared" si="4"/>
        <v>Aluno</v>
      </c>
    </row>
    <row r="151" spans="1:11">
      <c r="A151" t="str">
        <f t="shared" si="5"/>
        <v>9Bruno Guilherme Corrêa Silva44743GRA</v>
      </c>
      <c r="B151">
        <v>9</v>
      </c>
      <c r="C151" t="s">
        <v>1281</v>
      </c>
      <c r="D151">
        <v>44743</v>
      </c>
      <c r="E151">
        <v>600</v>
      </c>
      <c r="F151" t="s">
        <v>1112</v>
      </c>
      <c r="H151">
        <v>7</v>
      </c>
      <c r="I151" t="s">
        <v>2140</v>
      </c>
      <c r="J151" t="s">
        <v>1112</v>
      </c>
      <c r="K151" t="str">
        <f t="shared" si="4"/>
        <v>Aluno</v>
      </c>
    </row>
    <row r="152" spans="1:11">
      <c r="A152" t="str">
        <f t="shared" si="5"/>
        <v>9João Pedro Nunes Cavalcante44743GRA</v>
      </c>
      <c r="B152">
        <v>9</v>
      </c>
      <c r="C152" t="s">
        <v>2666</v>
      </c>
      <c r="D152">
        <v>44743</v>
      </c>
      <c r="E152">
        <v>600</v>
      </c>
      <c r="F152" t="s">
        <v>1112</v>
      </c>
      <c r="H152">
        <v>7</v>
      </c>
      <c r="I152" t="s">
        <v>1245</v>
      </c>
      <c r="J152" t="s">
        <v>1112</v>
      </c>
      <c r="K152" t="str">
        <f t="shared" si="4"/>
        <v>Aluno</v>
      </c>
    </row>
    <row r="153" spans="1:11">
      <c r="A153" t="str">
        <f t="shared" si="5"/>
        <v>9JOAO MARCOS BASTOS VIEIRA44743MSc</v>
      </c>
      <c r="B153">
        <v>9</v>
      </c>
      <c r="C153" t="s">
        <v>1285</v>
      </c>
      <c r="D153">
        <v>44743</v>
      </c>
      <c r="E153">
        <v>2230</v>
      </c>
      <c r="F153" t="s">
        <v>1114</v>
      </c>
      <c r="H153">
        <v>7</v>
      </c>
      <c r="I153" t="s">
        <v>1246</v>
      </c>
      <c r="J153" t="s">
        <v>1112</v>
      </c>
      <c r="K153" t="str">
        <f t="shared" si="4"/>
        <v>Aluno</v>
      </c>
    </row>
    <row r="154" spans="1:11">
      <c r="A154" t="str">
        <f t="shared" si="5"/>
        <v>9Christie de Vilhena Prata Machado44743MSc</v>
      </c>
      <c r="B154">
        <v>9</v>
      </c>
      <c r="C154" t="s">
        <v>2144</v>
      </c>
      <c r="D154">
        <v>44743</v>
      </c>
      <c r="E154">
        <v>2230</v>
      </c>
      <c r="F154" t="s">
        <v>1114</v>
      </c>
      <c r="H154">
        <v>7</v>
      </c>
      <c r="I154" t="s">
        <v>1247</v>
      </c>
      <c r="J154" t="s">
        <v>1112</v>
      </c>
      <c r="K154" t="str">
        <f t="shared" si="4"/>
        <v>Aluno</v>
      </c>
    </row>
    <row r="155" spans="1:11">
      <c r="A155" t="str">
        <f t="shared" si="5"/>
        <v>9José Antonio Moreira Lima44743PV</v>
      </c>
      <c r="B155">
        <v>9</v>
      </c>
      <c r="C155" t="s">
        <v>1289</v>
      </c>
      <c r="D155">
        <v>44743</v>
      </c>
      <c r="E155">
        <v>7750</v>
      </c>
      <c r="F155" t="s">
        <v>1115</v>
      </c>
      <c r="H155">
        <v>7</v>
      </c>
      <c r="I155" t="s">
        <v>1248</v>
      </c>
      <c r="J155" t="s">
        <v>1112</v>
      </c>
      <c r="K155" t="str">
        <f t="shared" si="4"/>
        <v>Aluno</v>
      </c>
    </row>
    <row r="156" spans="1:11">
      <c r="A156" t="str">
        <f t="shared" si="5"/>
        <v>9Raphael Vieira Menezes de Souza44743PDSC</v>
      </c>
      <c r="B156">
        <v>9</v>
      </c>
      <c r="C156" t="s">
        <v>1288</v>
      </c>
      <c r="D156">
        <v>44743</v>
      </c>
      <c r="E156">
        <v>6110</v>
      </c>
      <c r="F156" t="s">
        <v>1165</v>
      </c>
      <c r="H156">
        <v>7</v>
      </c>
      <c r="I156" t="s">
        <v>1249</v>
      </c>
      <c r="J156" t="s">
        <v>1112</v>
      </c>
      <c r="K156" t="str">
        <f t="shared" si="4"/>
        <v>Aluno</v>
      </c>
    </row>
    <row r="157" spans="1:11">
      <c r="A157" t="str">
        <f t="shared" si="5"/>
        <v>10Grace Mary dos Santos Silva44743AT</v>
      </c>
      <c r="B157">
        <v>10</v>
      </c>
      <c r="C157" t="s">
        <v>1290</v>
      </c>
      <c r="D157">
        <v>44743</v>
      </c>
      <c r="E157">
        <v>820</v>
      </c>
      <c r="F157" t="s">
        <v>1117</v>
      </c>
      <c r="H157">
        <v>7</v>
      </c>
      <c r="I157" t="s">
        <v>1250</v>
      </c>
      <c r="J157" t="s">
        <v>1112</v>
      </c>
      <c r="K157" t="str">
        <f t="shared" si="4"/>
        <v>Aluno</v>
      </c>
    </row>
    <row r="158" spans="1:11">
      <c r="A158" t="str">
        <f t="shared" si="5"/>
        <v>10Rafael Menezes de Oliveira44743COO</v>
      </c>
      <c r="B158">
        <v>10</v>
      </c>
      <c r="C158" t="s">
        <v>1291</v>
      </c>
      <c r="D158">
        <v>44743</v>
      </c>
      <c r="E158">
        <v>2800</v>
      </c>
      <c r="F158" t="s">
        <v>1113</v>
      </c>
      <c r="H158">
        <v>7</v>
      </c>
      <c r="I158" t="s">
        <v>2355</v>
      </c>
      <c r="J158" t="s">
        <v>1112</v>
      </c>
      <c r="K158" t="str">
        <f t="shared" si="4"/>
        <v>Aluno</v>
      </c>
    </row>
    <row r="159" spans="1:11">
      <c r="A159" t="str">
        <f t="shared" si="5"/>
        <v>10Christiano Moreira do Nascimento44743MSc</v>
      </c>
      <c r="B159">
        <v>10</v>
      </c>
      <c r="C159" t="s">
        <v>1301</v>
      </c>
      <c r="D159">
        <v>44743</v>
      </c>
      <c r="E159">
        <v>2230</v>
      </c>
      <c r="F159" t="s">
        <v>1114</v>
      </c>
      <c r="H159">
        <v>7</v>
      </c>
      <c r="I159" t="s">
        <v>1251</v>
      </c>
      <c r="J159" t="s">
        <v>1112</v>
      </c>
      <c r="K159" t="str">
        <f t="shared" si="4"/>
        <v>Aluno</v>
      </c>
    </row>
    <row r="160" spans="1:11">
      <c r="A160" t="str">
        <f t="shared" si="5"/>
        <v>10Patricia Almeida Tristão44743GRA</v>
      </c>
      <c r="B160">
        <v>10</v>
      </c>
      <c r="C160" t="s">
        <v>1297</v>
      </c>
      <c r="D160">
        <v>44743</v>
      </c>
      <c r="E160">
        <v>600</v>
      </c>
      <c r="F160" t="s">
        <v>1112</v>
      </c>
      <c r="H160">
        <v>7</v>
      </c>
      <c r="I160" t="s">
        <v>2141</v>
      </c>
      <c r="J160" t="s">
        <v>1112</v>
      </c>
      <c r="K160" t="str">
        <f t="shared" si="4"/>
        <v>Aluno</v>
      </c>
    </row>
    <row r="161" spans="1:11">
      <c r="A161" t="str">
        <f t="shared" si="5"/>
        <v>10Roberto Miguel Mollinedo Hevia44743GRA</v>
      </c>
      <c r="B161">
        <v>10</v>
      </c>
      <c r="C161" t="s">
        <v>1300</v>
      </c>
      <c r="D161">
        <v>44743</v>
      </c>
      <c r="E161">
        <v>600</v>
      </c>
      <c r="F161" t="s">
        <v>1112</v>
      </c>
      <c r="H161">
        <v>7</v>
      </c>
      <c r="I161" t="s">
        <v>2356</v>
      </c>
      <c r="J161" t="s">
        <v>1112</v>
      </c>
      <c r="K161" t="str">
        <f t="shared" si="4"/>
        <v>Aluno</v>
      </c>
    </row>
    <row r="162" spans="1:11">
      <c r="A162" t="str">
        <f t="shared" si="5"/>
        <v>10Pedro Soledade da Camara44743GRA</v>
      </c>
      <c r="B162">
        <v>10</v>
      </c>
      <c r="C162" t="s">
        <v>1299</v>
      </c>
      <c r="D162">
        <v>44743</v>
      </c>
      <c r="E162">
        <v>600</v>
      </c>
      <c r="F162" t="s">
        <v>1112</v>
      </c>
      <c r="H162">
        <v>7</v>
      </c>
      <c r="I162" t="s">
        <v>2357</v>
      </c>
      <c r="J162" t="s">
        <v>1112</v>
      </c>
      <c r="K162" t="str">
        <f t="shared" si="4"/>
        <v>Aluno</v>
      </c>
    </row>
    <row r="163" spans="1:11">
      <c r="A163" t="str">
        <f t="shared" si="5"/>
        <v>10Mario Andrés Garzón Moreno44743MSc</v>
      </c>
      <c r="B163">
        <v>10</v>
      </c>
      <c r="C163" t="s">
        <v>1302</v>
      </c>
      <c r="D163">
        <v>44743</v>
      </c>
      <c r="E163">
        <v>2230</v>
      </c>
      <c r="F163" t="s">
        <v>1114</v>
      </c>
      <c r="H163">
        <v>7</v>
      </c>
      <c r="I163" t="s">
        <v>1252</v>
      </c>
      <c r="J163" t="s">
        <v>1112</v>
      </c>
      <c r="K163" t="str">
        <f t="shared" si="4"/>
        <v>Aluno</v>
      </c>
    </row>
    <row r="164" spans="1:11">
      <c r="A164" t="str">
        <f t="shared" si="5"/>
        <v>10Bruno Jorge Macedo dos Santos44743DSC</v>
      </c>
      <c r="B164">
        <v>10</v>
      </c>
      <c r="C164" t="s">
        <v>1292</v>
      </c>
      <c r="D164">
        <v>44743</v>
      </c>
      <c r="E164">
        <v>3280</v>
      </c>
      <c r="F164" t="s">
        <v>1162</v>
      </c>
      <c r="H164">
        <v>7</v>
      </c>
      <c r="I164" t="s">
        <v>1253</v>
      </c>
      <c r="J164" t="s">
        <v>1112</v>
      </c>
      <c r="K164" t="str">
        <f t="shared" si="4"/>
        <v>Aluno</v>
      </c>
    </row>
    <row r="165" spans="1:11">
      <c r="A165" t="str">
        <f t="shared" si="5"/>
        <v>10Larissa Figueiredo dos Santos44743GRA</v>
      </c>
      <c r="B165">
        <v>10</v>
      </c>
      <c r="C165" t="s">
        <v>1295</v>
      </c>
      <c r="D165">
        <v>44743</v>
      </c>
      <c r="E165">
        <v>600</v>
      </c>
      <c r="F165" t="s">
        <v>1112</v>
      </c>
      <c r="H165">
        <v>7</v>
      </c>
      <c r="I165" t="s">
        <v>1254</v>
      </c>
      <c r="J165" t="s">
        <v>1112</v>
      </c>
      <c r="K165" t="str">
        <f t="shared" si="4"/>
        <v>Aluno</v>
      </c>
    </row>
    <row r="166" spans="1:11">
      <c r="A166" t="str">
        <f t="shared" si="5"/>
        <v>10Yago Chamoun Ferreira Soares44743DSC</v>
      </c>
      <c r="B166">
        <v>10</v>
      </c>
      <c r="C166" t="s">
        <v>1293</v>
      </c>
      <c r="D166">
        <v>44743</v>
      </c>
      <c r="E166">
        <v>3280</v>
      </c>
      <c r="F166" t="s">
        <v>1162</v>
      </c>
      <c r="H166">
        <v>7</v>
      </c>
      <c r="I166" t="s">
        <v>1255</v>
      </c>
      <c r="J166" t="s">
        <v>1112</v>
      </c>
      <c r="K166" t="str">
        <f t="shared" si="4"/>
        <v>Aluno</v>
      </c>
    </row>
    <row r="167" spans="1:11">
      <c r="A167" t="str">
        <f t="shared" si="5"/>
        <v>10Pedro Eugenio Amaral dos Santos44743GRA</v>
      </c>
      <c r="B167">
        <v>10</v>
      </c>
      <c r="C167" t="s">
        <v>1298</v>
      </c>
      <c r="D167">
        <v>44743</v>
      </c>
      <c r="E167">
        <v>600</v>
      </c>
      <c r="F167" t="s">
        <v>1112</v>
      </c>
      <c r="H167">
        <v>7</v>
      </c>
      <c r="I167" t="s">
        <v>1256</v>
      </c>
      <c r="J167" t="s">
        <v>1112</v>
      </c>
      <c r="K167" t="str">
        <f t="shared" si="4"/>
        <v>Aluno</v>
      </c>
    </row>
    <row r="168" spans="1:11">
      <c r="A168" t="str">
        <f t="shared" si="5"/>
        <v>10Júlia Machado de Souza44743GRA</v>
      </c>
      <c r="B168">
        <v>10</v>
      </c>
      <c r="C168" t="s">
        <v>1294</v>
      </c>
      <c r="D168">
        <v>44743</v>
      </c>
      <c r="E168">
        <v>600</v>
      </c>
      <c r="F168" t="s">
        <v>1112</v>
      </c>
      <c r="H168">
        <v>7</v>
      </c>
      <c r="I168" t="s">
        <v>1257</v>
      </c>
      <c r="J168" t="s">
        <v>1114</v>
      </c>
      <c r="K168" t="str">
        <f t="shared" si="4"/>
        <v>Aluno</v>
      </c>
    </row>
    <row r="169" spans="1:11">
      <c r="A169" t="str">
        <f t="shared" si="5"/>
        <v>10Louise Erthal Rabelo Parente44743GRA</v>
      </c>
      <c r="B169">
        <v>10</v>
      </c>
      <c r="C169" t="s">
        <v>1296</v>
      </c>
      <c r="D169">
        <v>44743</v>
      </c>
      <c r="E169">
        <v>600</v>
      </c>
      <c r="F169" t="s">
        <v>1112</v>
      </c>
      <c r="H169">
        <v>7</v>
      </c>
      <c r="I169" t="s">
        <v>1258</v>
      </c>
      <c r="J169" t="s">
        <v>1114</v>
      </c>
      <c r="K169" t="str">
        <f t="shared" si="4"/>
        <v>Aluno</v>
      </c>
    </row>
    <row r="170" spans="1:11">
      <c r="A170" t="str">
        <f t="shared" si="5"/>
        <v>10Paula Aida Sesini44743PV</v>
      </c>
      <c r="B170">
        <v>10</v>
      </c>
      <c r="C170" t="s">
        <v>1303</v>
      </c>
      <c r="D170">
        <v>44743</v>
      </c>
      <c r="E170">
        <v>7750</v>
      </c>
      <c r="F170" t="s">
        <v>1115</v>
      </c>
      <c r="H170">
        <v>7</v>
      </c>
      <c r="I170" t="s">
        <v>2358</v>
      </c>
      <c r="J170" t="s">
        <v>1114</v>
      </c>
      <c r="K170" t="str">
        <f t="shared" si="4"/>
        <v>Aluno</v>
      </c>
    </row>
    <row r="171" spans="1:11">
      <c r="A171" t="str">
        <f t="shared" si="5"/>
        <v>11Letícia Alves da Costa Laqua44743PV</v>
      </c>
      <c r="B171">
        <v>11</v>
      </c>
      <c r="C171" t="s">
        <v>1323</v>
      </c>
      <c r="D171">
        <v>44743</v>
      </c>
      <c r="E171">
        <v>7750</v>
      </c>
      <c r="F171" t="s">
        <v>1115</v>
      </c>
      <c r="H171">
        <v>7</v>
      </c>
      <c r="I171" t="s">
        <v>1259</v>
      </c>
      <c r="J171" t="s">
        <v>1114</v>
      </c>
      <c r="K171" t="str">
        <f t="shared" si="4"/>
        <v>Aluno</v>
      </c>
    </row>
    <row r="172" spans="1:11">
      <c r="A172" t="str">
        <f t="shared" si="5"/>
        <v>11Luís Henrique Zimmermann Feistel44743MSc</v>
      </c>
      <c r="B172">
        <v>11</v>
      </c>
      <c r="C172" t="s">
        <v>1320</v>
      </c>
      <c r="D172">
        <v>44743</v>
      </c>
      <c r="E172">
        <v>2230</v>
      </c>
      <c r="F172" t="s">
        <v>1114</v>
      </c>
      <c r="H172">
        <v>7</v>
      </c>
      <c r="I172" t="s">
        <v>1260</v>
      </c>
      <c r="J172" t="s">
        <v>1114</v>
      </c>
      <c r="K172" t="str">
        <f t="shared" si="4"/>
        <v>Aluno</v>
      </c>
    </row>
    <row r="173" spans="1:11">
      <c r="A173" t="str">
        <f t="shared" si="5"/>
        <v>11Victor de Aguiar Pedott44743MSc</v>
      </c>
      <c r="B173">
        <v>11</v>
      </c>
      <c r="C173" t="s">
        <v>1321</v>
      </c>
      <c r="D173">
        <v>44743</v>
      </c>
      <c r="E173">
        <v>2230</v>
      </c>
      <c r="F173" t="s">
        <v>1114</v>
      </c>
      <c r="H173">
        <v>7</v>
      </c>
      <c r="I173" t="s">
        <v>2359</v>
      </c>
      <c r="J173" t="s">
        <v>1114</v>
      </c>
      <c r="K173" t="str">
        <f t="shared" si="4"/>
        <v>Aluno</v>
      </c>
    </row>
    <row r="174" spans="1:11">
      <c r="A174" t="str">
        <f t="shared" si="5"/>
        <v>11Júlia de Oliveira Martins Muller44743MSc</v>
      </c>
      <c r="B174">
        <v>11</v>
      </c>
      <c r="C174" t="s">
        <v>2366</v>
      </c>
      <c r="D174">
        <v>44743</v>
      </c>
      <c r="E174">
        <v>2230</v>
      </c>
      <c r="F174" t="s">
        <v>1114</v>
      </c>
      <c r="H174">
        <v>7</v>
      </c>
      <c r="I174" t="s">
        <v>1261</v>
      </c>
      <c r="J174" t="s">
        <v>1165</v>
      </c>
      <c r="K174" t="str">
        <f t="shared" si="4"/>
        <v>Aluno</v>
      </c>
    </row>
    <row r="175" spans="1:11">
      <c r="A175" t="str">
        <f t="shared" si="5"/>
        <v>11Micael Kukla Ramos44743MSc</v>
      </c>
      <c r="B175">
        <v>11</v>
      </c>
      <c r="C175" t="s">
        <v>2147</v>
      </c>
      <c r="D175">
        <v>44743</v>
      </c>
      <c r="E175">
        <v>2230</v>
      </c>
      <c r="F175" t="s">
        <v>1114</v>
      </c>
      <c r="H175">
        <v>7</v>
      </c>
      <c r="I175" t="s">
        <v>1241</v>
      </c>
      <c r="J175" t="s">
        <v>1117</v>
      </c>
      <c r="K175" t="str">
        <f t="shared" si="4"/>
        <v>Apoio</v>
      </c>
    </row>
    <row r="176" spans="1:11">
      <c r="A176" t="str">
        <f t="shared" si="5"/>
        <v>11Diego Alex Mayer44743DSC</v>
      </c>
      <c r="B176">
        <v>11</v>
      </c>
      <c r="C176" t="s">
        <v>1306</v>
      </c>
      <c r="D176">
        <v>44743</v>
      </c>
      <c r="E176">
        <v>3280</v>
      </c>
      <c r="F176" t="s">
        <v>1162</v>
      </c>
      <c r="H176">
        <v>7</v>
      </c>
      <c r="I176" t="s">
        <v>2289</v>
      </c>
      <c r="J176" t="s">
        <v>1113</v>
      </c>
      <c r="K176" t="str">
        <f t="shared" si="4"/>
        <v>Apoio</v>
      </c>
    </row>
    <row r="177" spans="1:11">
      <c r="A177" t="str">
        <f t="shared" si="5"/>
        <v>11Maira Debarba Mallmann44743PDSC</v>
      </c>
      <c r="B177">
        <v>11</v>
      </c>
      <c r="C177" t="s">
        <v>1322</v>
      </c>
      <c r="D177">
        <v>44743</v>
      </c>
      <c r="E177">
        <v>6110</v>
      </c>
      <c r="F177" t="s">
        <v>1165</v>
      </c>
      <c r="H177">
        <v>7</v>
      </c>
      <c r="I177" t="s">
        <v>1262</v>
      </c>
      <c r="J177" t="s">
        <v>1115</v>
      </c>
      <c r="K177" t="str">
        <f t="shared" si="4"/>
        <v>Apoio</v>
      </c>
    </row>
    <row r="178" spans="1:11">
      <c r="A178" t="str">
        <f t="shared" si="5"/>
        <v>11Anna Luíza Lima Zortéa44743GRA</v>
      </c>
      <c r="B178">
        <v>11</v>
      </c>
      <c r="C178" t="s">
        <v>1310</v>
      </c>
      <c r="D178">
        <v>44743</v>
      </c>
      <c r="E178">
        <v>600</v>
      </c>
      <c r="F178" t="s">
        <v>1112</v>
      </c>
      <c r="H178">
        <v>7</v>
      </c>
      <c r="I178" t="s">
        <v>3751</v>
      </c>
      <c r="J178" t="s">
        <v>1115</v>
      </c>
      <c r="K178" t="str">
        <f t="shared" si="4"/>
        <v>Apoio</v>
      </c>
    </row>
    <row r="179" spans="1:11">
      <c r="A179" t="str">
        <f t="shared" si="5"/>
        <v>11Ana Claudia Andrade Alves44743GRA</v>
      </c>
      <c r="B179">
        <v>11</v>
      </c>
      <c r="C179" t="s">
        <v>1308</v>
      </c>
      <c r="D179">
        <v>44743</v>
      </c>
      <c r="E179">
        <v>600</v>
      </c>
      <c r="F179" t="s">
        <v>1112</v>
      </c>
      <c r="H179">
        <v>8</v>
      </c>
      <c r="I179" t="s">
        <v>1265</v>
      </c>
      <c r="J179" t="s">
        <v>1162</v>
      </c>
      <c r="K179" t="str">
        <f t="shared" si="4"/>
        <v>Aluno</v>
      </c>
    </row>
    <row r="180" spans="1:11">
      <c r="A180" t="str">
        <f t="shared" si="5"/>
        <v>11Francyne Martins Espíndola44743AT</v>
      </c>
      <c r="B180">
        <v>11</v>
      </c>
      <c r="C180" t="s">
        <v>1304</v>
      </c>
      <c r="D180">
        <v>44743</v>
      </c>
      <c r="E180">
        <v>820</v>
      </c>
      <c r="F180" t="s">
        <v>1117</v>
      </c>
      <c r="H180">
        <v>8</v>
      </c>
      <c r="I180" t="s">
        <v>1266</v>
      </c>
      <c r="J180" t="s">
        <v>1162</v>
      </c>
      <c r="K180" t="str">
        <f t="shared" si="4"/>
        <v>Aluno</v>
      </c>
    </row>
    <row r="181" spans="1:11">
      <c r="A181" t="str">
        <f t="shared" si="5"/>
        <v>11LETICIA DIETRICH44743GRA</v>
      </c>
      <c r="B181">
        <v>11</v>
      </c>
      <c r="C181" t="s">
        <v>1315</v>
      </c>
      <c r="D181">
        <v>44743</v>
      </c>
      <c r="E181">
        <v>600</v>
      </c>
      <c r="F181" t="s">
        <v>1112</v>
      </c>
      <c r="H181">
        <v>8</v>
      </c>
      <c r="I181" t="s">
        <v>1267</v>
      </c>
      <c r="J181" t="s">
        <v>1112</v>
      </c>
      <c r="K181" t="str">
        <f t="shared" si="4"/>
        <v>Aluno</v>
      </c>
    </row>
    <row r="182" spans="1:11">
      <c r="A182" t="str">
        <f t="shared" si="5"/>
        <v>11Mateus Yunes De Meirelles44743GRA</v>
      </c>
      <c r="B182">
        <v>11</v>
      </c>
      <c r="C182" t="s">
        <v>1317</v>
      </c>
      <c r="D182">
        <v>44743</v>
      </c>
      <c r="E182">
        <v>600</v>
      </c>
      <c r="F182" t="s">
        <v>1112</v>
      </c>
      <c r="H182">
        <v>8</v>
      </c>
      <c r="I182" t="s">
        <v>2142</v>
      </c>
      <c r="J182" t="s">
        <v>1112</v>
      </c>
      <c r="K182" t="str">
        <f t="shared" si="4"/>
        <v>Aluno</v>
      </c>
    </row>
    <row r="183" spans="1:11">
      <c r="A183" t="str">
        <f t="shared" si="5"/>
        <v>11Raimundo Renato de Melo Neto44743DSC</v>
      </c>
      <c r="B183">
        <v>11</v>
      </c>
      <c r="C183" t="s">
        <v>1307</v>
      </c>
      <c r="D183">
        <v>44743</v>
      </c>
      <c r="E183">
        <v>3280</v>
      </c>
      <c r="F183" t="s">
        <v>1162</v>
      </c>
      <c r="H183">
        <v>8</v>
      </c>
      <c r="I183" t="s">
        <v>1268</v>
      </c>
      <c r="J183" t="s">
        <v>1112</v>
      </c>
      <c r="K183" t="str">
        <f t="shared" si="4"/>
        <v>Aluno</v>
      </c>
    </row>
    <row r="184" spans="1:11">
      <c r="A184" t="str">
        <f t="shared" si="5"/>
        <v>11Sílvia Betta Canever44743DSC</v>
      </c>
      <c r="B184">
        <v>11</v>
      </c>
      <c r="C184" t="s">
        <v>2146</v>
      </c>
      <c r="D184">
        <v>44743</v>
      </c>
      <c r="E184">
        <v>3280</v>
      </c>
      <c r="F184" t="s">
        <v>1162</v>
      </c>
      <c r="H184">
        <v>8</v>
      </c>
      <c r="I184" t="s">
        <v>1269</v>
      </c>
      <c r="J184" t="s">
        <v>1112</v>
      </c>
      <c r="K184" t="str">
        <f t="shared" si="4"/>
        <v>Aluno</v>
      </c>
    </row>
    <row r="185" spans="1:11">
      <c r="A185" t="str">
        <f t="shared" si="5"/>
        <v>11Diego Simão Gonçalves44743GRA</v>
      </c>
      <c r="B185">
        <v>11</v>
      </c>
      <c r="C185" t="s">
        <v>1311</v>
      </c>
      <c r="D185">
        <v>44743</v>
      </c>
      <c r="E185">
        <v>600</v>
      </c>
      <c r="F185" t="s">
        <v>1112</v>
      </c>
      <c r="H185">
        <v>8</v>
      </c>
      <c r="I185" t="s">
        <v>1270</v>
      </c>
      <c r="J185" t="s">
        <v>1112</v>
      </c>
      <c r="K185" t="str">
        <f t="shared" si="4"/>
        <v>Aluno</v>
      </c>
    </row>
    <row r="186" spans="1:11">
      <c r="A186" t="str">
        <f t="shared" si="5"/>
        <v>11Lucas Degang44743GRA</v>
      </c>
      <c r="B186">
        <v>11</v>
      </c>
      <c r="C186" t="s">
        <v>1316</v>
      </c>
      <c r="D186">
        <v>44743</v>
      </c>
      <c r="E186">
        <v>600</v>
      </c>
      <c r="F186" t="s">
        <v>1112</v>
      </c>
      <c r="H186">
        <v>8</v>
      </c>
      <c r="I186" t="s">
        <v>1271</v>
      </c>
      <c r="J186" t="s">
        <v>1112</v>
      </c>
      <c r="K186" t="str">
        <f t="shared" si="4"/>
        <v>Aluno</v>
      </c>
    </row>
    <row r="187" spans="1:11">
      <c r="A187" t="str">
        <f t="shared" si="5"/>
        <v>11André Sorato Fragnani44743GRA</v>
      </c>
      <c r="B187">
        <v>11</v>
      </c>
      <c r="C187" t="s">
        <v>1309</v>
      </c>
      <c r="D187">
        <v>44743</v>
      </c>
      <c r="E187">
        <v>600</v>
      </c>
      <c r="F187" t="s">
        <v>1112</v>
      </c>
      <c r="H187">
        <v>8</v>
      </c>
      <c r="I187" t="s">
        <v>1272</v>
      </c>
      <c r="J187" t="s">
        <v>1112</v>
      </c>
      <c r="K187" t="str">
        <f t="shared" si="4"/>
        <v>Aluno</v>
      </c>
    </row>
    <row r="188" spans="1:11">
      <c r="A188" t="str">
        <f t="shared" si="5"/>
        <v>11Thomas Philip Starucka44743GRA</v>
      </c>
      <c r="B188">
        <v>11</v>
      </c>
      <c r="C188" t="s">
        <v>1318</v>
      </c>
      <c r="D188">
        <v>44743</v>
      </c>
      <c r="E188">
        <v>600</v>
      </c>
      <c r="F188" t="s">
        <v>1112</v>
      </c>
      <c r="H188">
        <v>8</v>
      </c>
      <c r="I188" t="s">
        <v>1273</v>
      </c>
      <c r="J188" t="s">
        <v>1112</v>
      </c>
      <c r="K188" t="str">
        <f t="shared" si="4"/>
        <v>Aluno</v>
      </c>
    </row>
    <row r="189" spans="1:11">
      <c r="A189" t="str">
        <f t="shared" si="5"/>
        <v>11GUSTAVO HENRIQUE MORAES44743GRA</v>
      </c>
      <c r="B189">
        <v>11</v>
      </c>
      <c r="C189" t="s">
        <v>1313</v>
      </c>
      <c r="D189">
        <v>44743</v>
      </c>
      <c r="E189">
        <v>600</v>
      </c>
      <c r="F189" t="s">
        <v>1112</v>
      </c>
      <c r="H189">
        <v>8</v>
      </c>
      <c r="I189" t="s">
        <v>2360</v>
      </c>
      <c r="J189" t="s">
        <v>1114</v>
      </c>
      <c r="K189" t="str">
        <f t="shared" si="4"/>
        <v>Aluno</v>
      </c>
    </row>
    <row r="190" spans="1:11">
      <c r="A190" t="str">
        <f t="shared" si="5"/>
        <v>11LARISSA MOREIRA CAFFARO DOS SANTOS44743GRA</v>
      </c>
      <c r="B190">
        <v>11</v>
      </c>
      <c r="C190" t="s">
        <v>1314</v>
      </c>
      <c r="D190">
        <v>44743</v>
      </c>
      <c r="E190">
        <v>600</v>
      </c>
      <c r="F190" t="s">
        <v>1112</v>
      </c>
      <c r="H190">
        <v>8</v>
      </c>
      <c r="I190" t="s">
        <v>1274</v>
      </c>
      <c r="J190" t="s">
        <v>1114</v>
      </c>
      <c r="K190" t="str">
        <f t="shared" si="4"/>
        <v>Aluno</v>
      </c>
    </row>
    <row r="191" spans="1:11">
      <c r="A191" t="str">
        <f t="shared" si="5"/>
        <v>11Eduardo Carpes Dib44743GRA</v>
      </c>
      <c r="B191">
        <v>11</v>
      </c>
      <c r="C191" t="s">
        <v>1312</v>
      </c>
      <c r="D191">
        <v>44743</v>
      </c>
      <c r="E191">
        <v>600</v>
      </c>
      <c r="F191" t="s">
        <v>1112</v>
      </c>
      <c r="H191">
        <v>8</v>
      </c>
      <c r="I191" t="s">
        <v>1275</v>
      </c>
      <c r="J191" t="s">
        <v>1114</v>
      </c>
      <c r="K191" t="str">
        <f t="shared" si="4"/>
        <v>Aluno</v>
      </c>
    </row>
    <row r="192" spans="1:11">
      <c r="A192" t="str">
        <f t="shared" si="5"/>
        <v>11Jesús Efraín Apolinar Hernández44743MSc</v>
      </c>
      <c r="B192">
        <v>11</v>
      </c>
      <c r="C192" t="s">
        <v>1319</v>
      </c>
      <c r="D192">
        <v>44743</v>
      </c>
      <c r="E192">
        <v>2230</v>
      </c>
      <c r="F192" t="s">
        <v>1114</v>
      </c>
      <c r="H192">
        <v>8</v>
      </c>
      <c r="I192" t="s">
        <v>1276</v>
      </c>
      <c r="J192" t="s">
        <v>1165</v>
      </c>
      <c r="K192" t="str">
        <f t="shared" si="4"/>
        <v>Aluno</v>
      </c>
    </row>
    <row r="193" spans="1:11">
      <c r="A193" t="str">
        <f t="shared" si="5"/>
        <v>11Ricardo Antônio Francisco Machado44743COO</v>
      </c>
      <c r="B193">
        <v>11</v>
      </c>
      <c r="C193" t="s">
        <v>1305</v>
      </c>
      <c r="D193">
        <v>44743</v>
      </c>
      <c r="E193">
        <v>2800</v>
      </c>
      <c r="F193" t="s">
        <v>1113</v>
      </c>
      <c r="H193">
        <v>8</v>
      </c>
      <c r="I193" t="s">
        <v>1263</v>
      </c>
      <c r="J193" t="s">
        <v>1117</v>
      </c>
      <c r="K193" t="str">
        <f t="shared" si="4"/>
        <v>Apoio</v>
      </c>
    </row>
    <row r="194" spans="1:11">
      <c r="A194" t="str">
        <f t="shared" si="5"/>
        <v>11José Estevão André Mendonça44743MSc</v>
      </c>
      <c r="B194">
        <v>11</v>
      </c>
      <c r="C194" t="s">
        <v>2365</v>
      </c>
      <c r="D194">
        <v>44743</v>
      </c>
      <c r="E194">
        <v>2230</v>
      </c>
      <c r="F194" t="s">
        <v>1114</v>
      </c>
      <c r="H194">
        <v>8</v>
      </c>
      <c r="I194" t="s">
        <v>1264</v>
      </c>
      <c r="J194" t="s">
        <v>1113</v>
      </c>
      <c r="K194" t="str">
        <f t="shared" ref="K194:K257" si="6">IF(OR(UPPER(J194)="GRA",UPPER(J194)="MSC",UPPER(J194)="DSC",UPPER(J194)="PDSC"),"Aluno","Apoio")</f>
        <v>Apoio</v>
      </c>
    </row>
    <row r="195" spans="1:11">
      <c r="A195" t="str">
        <f t="shared" ref="A195:A258" si="7">CONCATENATE(B195,C195,VALUE(D195),F195)</f>
        <v>12Giovana Signori Iamin44743MSc</v>
      </c>
      <c r="B195">
        <v>12</v>
      </c>
      <c r="C195" t="s">
        <v>1336</v>
      </c>
      <c r="D195">
        <v>44743</v>
      </c>
      <c r="E195">
        <v>2230</v>
      </c>
      <c r="F195" t="s">
        <v>1114</v>
      </c>
      <c r="H195">
        <v>8</v>
      </c>
      <c r="I195" t="s">
        <v>1277</v>
      </c>
      <c r="J195" t="s">
        <v>1115</v>
      </c>
      <c r="K195" t="str">
        <f t="shared" si="6"/>
        <v>Apoio</v>
      </c>
    </row>
    <row r="196" spans="1:11">
      <c r="A196" t="str">
        <f t="shared" si="7"/>
        <v>12Renata Bachmann Guimarães Valt44743PV</v>
      </c>
      <c r="B196">
        <v>12</v>
      </c>
      <c r="C196" t="s">
        <v>1338</v>
      </c>
      <c r="D196">
        <v>44743</v>
      </c>
      <c r="E196">
        <v>7750</v>
      </c>
      <c r="F196" t="s">
        <v>1115</v>
      </c>
      <c r="H196">
        <v>9</v>
      </c>
      <c r="I196" t="s">
        <v>2143</v>
      </c>
      <c r="J196" t="s">
        <v>1162</v>
      </c>
      <c r="K196" t="str">
        <f t="shared" si="6"/>
        <v>Aluno</v>
      </c>
    </row>
    <row r="197" spans="1:11">
      <c r="A197" t="str">
        <f t="shared" si="7"/>
        <v>12Bruna Ricetti Margarida44743DSC</v>
      </c>
      <c r="B197">
        <v>12</v>
      </c>
      <c r="C197" t="s">
        <v>1326</v>
      </c>
      <c r="D197">
        <v>44743</v>
      </c>
      <c r="E197">
        <v>3280</v>
      </c>
      <c r="F197" t="s">
        <v>1162</v>
      </c>
      <c r="H197">
        <v>9</v>
      </c>
      <c r="I197" t="s">
        <v>1280</v>
      </c>
      <c r="J197" t="s">
        <v>1162</v>
      </c>
      <c r="K197" t="str">
        <f t="shared" si="6"/>
        <v>Aluno</v>
      </c>
    </row>
    <row r="198" spans="1:11">
      <c r="A198" t="str">
        <f t="shared" si="7"/>
        <v>12GABRIELLI MARCHI BARBOSA44743GRA</v>
      </c>
      <c r="B198">
        <v>12</v>
      </c>
      <c r="C198" t="s">
        <v>2150</v>
      </c>
      <c r="D198">
        <v>44743</v>
      </c>
      <c r="E198">
        <v>600</v>
      </c>
      <c r="F198" t="s">
        <v>1112</v>
      </c>
      <c r="H198">
        <v>9</v>
      </c>
      <c r="I198" t="s">
        <v>1287</v>
      </c>
      <c r="J198" t="s">
        <v>1162</v>
      </c>
      <c r="K198" t="str">
        <f t="shared" si="6"/>
        <v>Aluno</v>
      </c>
    </row>
    <row r="199" spans="1:11">
      <c r="A199" t="str">
        <f t="shared" si="7"/>
        <v>12ISABELLA DO ROSÁRIO44743GRA</v>
      </c>
      <c r="B199">
        <v>12</v>
      </c>
      <c r="C199" t="s">
        <v>2151</v>
      </c>
      <c r="D199">
        <v>44743</v>
      </c>
      <c r="E199">
        <v>600</v>
      </c>
      <c r="F199" t="s">
        <v>1112</v>
      </c>
      <c r="H199">
        <v>9</v>
      </c>
      <c r="I199" t="s">
        <v>1281</v>
      </c>
      <c r="J199" t="s">
        <v>1112</v>
      </c>
      <c r="K199" t="str">
        <f t="shared" si="6"/>
        <v>Aluno</v>
      </c>
    </row>
    <row r="200" spans="1:11">
      <c r="A200" t="str">
        <f t="shared" si="7"/>
        <v>12Nadia Maria do Valle Ramos44743MSc</v>
      </c>
      <c r="B200">
        <v>12</v>
      </c>
      <c r="C200" t="s">
        <v>1337</v>
      </c>
      <c r="D200">
        <v>44743</v>
      </c>
      <c r="E200">
        <v>2230</v>
      </c>
      <c r="F200" t="s">
        <v>1114</v>
      </c>
      <c r="H200">
        <v>9</v>
      </c>
      <c r="I200" t="s">
        <v>2666</v>
      </c>
      <c r="J200" t="s">
        <v>1112</v>
      </c>
      <c r="K200" t="str">
        <f t="shared" si="6"/>
        <v>Aluno</v>
      </c>
    </row>
    <row r="201" spans="1:11">
      <c r="A201" t="str">
        <f t="shared" si="7"/>
        <v>12Juliana Tiemi David44743GRA</v>
      </c>
      <c r="B201">
        <v>12</v>
      </c>
      <c r="C201" t="s">
        <v>2370</v>
      </c>
      <c r="D201">
        <v>44743</v>
      </c>
      <c r="E201">
        <v>600</v>
      </c>
      <c r="F201" t="s">
        <v>1112</v>
      </c>
      <c r="H201">
        <v>9</v>
      </c>
      <c r="I201" t="s">
        <v>1282</v>
      </c>
      <c r="J201" t="s">
        <v>1112</v>
      </c>
      <c r="K201" t="str">
        <f t="shared" si="6"/>
        <v>Aluno</v>
      </c>
    </row>
    <row r="202" spans="1:11">
      <c r="A202" t="str">
        <f t="shared" si="7"/>
        <v>12Rodrigo Enzo Viergbiski Schwitzner44743GRA</v>
      </c>
      <c r="B202">
        <v>12</v>
      </c>
      <c r="C202" t="s">
        <v>2372</v>
      </c>
      <c r="D202">
        <v>44743</v>
      </c>
      <c r="E202">
        <v>600</v>
      </c>
      <c r="F202" t="s">
        <v>1112</v>
      </c>
      <c r="H202">
        <v>9</v>
      </c>
      <c r="I202" t="s">
        <v>1283</v>
      </c>
      <c r="J202" t="s">
        <v>1112</v>
      </c>
      <c r="K202" t="str">
        <f t="shared" si="6"/>
        <v>Aluno</v>
      </c>
    </row>
    <row r="203" spans="1:11">
      <c r="A203" t="str">
        <f t="shared" si="7"/>
        <v>12José Antônio Miranda Mattei44743GRA</v>
      </c>
      <c r="B203">
        <v>12</v>
      </c>
      <c r="C203" t="s">
        <v>2368</v>
      </c>
      <c r="D203">
        <v>44743</v>
      </c>
      <c r="E203">
        <v>600</v>
      </c>
      <c r="F203" t="s">
        <v>1112</v>
      </c>
      <c r="H203">
        <v>9</v>
      </c>
      <c r="I203" t="s">
        <v>1284</v>
      </c>
      <c r="J203" t="s">
        <v>1112</v>
      </c>
      <c r="K203" t="str">
        <f t="shared" si="6"/>
        <v>Aluno</v>
      </c>
    </row>
    <row r="204" spans="1:11">
      <c r="A204" t="str">
        <f t="shared" si="7"/>
        <v>12Valentina de Melo Cezar de Araujo44743GRA</v>
      </c>
      <c r="B204">
        <v>12</v>
      </c>
      <c r="C204" t="s">
        <v>1333</v>
      </c>
      <c r="D204">
        <v>44743</v>
      </c>
      <c r="E204">
        <v>600</v>
      </c>
      <c r="F204" t="s">
        <v>1112</v>
      </c>
      <c r="H204">
        <v>9</v>
      </c>
      <c r="I204" t="s">
        <v>2144</v>
      </c>
      <c r="J204" t="s">
        <v>1114</v>
      </c>
      <c r="K204" t="str">
        <f t="shared" si="6"/>
        <v>Aluno</v>
      </c>
    </row>
    <row r="205" spans="1:11">
      <c r="A205" t="str">
        <f t="shared" si="7"/>
        <v>12Samuel Cavalli Kluthcovsky44743DSC</v>
      </c>
      <c r="B205">
        <v>12</v>
      </c>
      <c r="C205" t="s">
        <v>2148</v>
      </c>
      <c r="D205">
        <v>44743</v>
      </c>
      <c r="E205">
        <v>3280</v>
      </c>
      <c r="F205" t="s">
        <v>1162</v>
      </c>
      <c r="H205">
        <v>9</v>
      </c>
      <c r="I205" t="s">
        <v>2361</v>
      </c>
      <c r="J205" t="s">
        <v>1114</v>
      </c>
      <c r="K205" t="str">
        <f t="shared" si="6"/>
        <v>Aluno</v>
      </c>
    </row>
    <row r="206" spans="1:11">
      <c r="A206" t="str">
        <f t="shared" si="7"/>
        <v>12Ana Paula Canarines44743AT</v>
      </c>
      <c r="B206">
        <v>12</v>
      </c>
      <c r="C206" t="s">
        <v>1324</v>
      </c>
      <c r="D206">
        <v>44743</v>
      </c>
      <c r="E206">
        <v>820</v>
      </c>
      <c r="F206" t="s">
        <v>1117</v>
      </c>
      <c r="H206">
        <v>9</v>
      </c>
      <c r="I206" t="s">
        <v>1285</v>
      </c>
      <c r="J206" t="s">
        <v>1114</v>
      </c>
      <c r="K206" t="str">
        <f t="shared" si="6"/>
        <v>Aluno</v>
      </c>
    </row>
    <row r="207" spans="1:11">
      <c r="A207" t="str">
        <f t="shared" si="7"/>
        <v>12Sandmara Lanhi44743DSC</v>
      </c>
      <c r="B207">
        <v>12</v>
      </c>
      <c r="C207" t="s">
        <v>1327</v>
      </c>
      <c r="D207">
        <v>44743</v>
      </c>
      <c r="E207">
        <v>3280</v>
      </c>
      <c r="F207" t="s">
        <v>1162</v>
      </c>
      <c r="H207">
        <v>9</v>
      </c>
      <c r="I207" t="s">
        <v>3719</v>
      </c>
      <c r="J207" t="s">
        <v>1114</v>
      </c>
      <c r="K207" t="str">
        <f t="shared" si="6"/>
        <v>Aluno</v>
      </c>
    </row>
    <row r="208" spans="1:11">
      <c r="A208" t="str">
        <f t="shared" si="7"/>
        <v>12Eduardo Bonatto Dalla Vecchia44743MSc</v>
      </c>
      <c r="B208">
        <v>12</v>
      </c>
      <c r="C208" t="s">
        <v>2153</v>
      </c>
      <c r="D208">
        <v>44743</v>
      </c>
      <c r="E208">
        <v>2230</v>
      </c>
      <c r="F208" t="s">
        <v>1114</v>
      </c>
      <c r="H208">
        <v>9</v>
      </c>
      <c r="I208" t="s">
        <v>2145</v>
      </c>
      <c r="J208" t="s">
        <v>1114</v>
      </c>
      <c r="K208" t="str">
        <f t="shared" si="6"/>
        <v>Aluno</v>
      </c>
    </row>
    <row r="209" spans="1:11">
      <c r="A209" t="str">
        <f t="shared" si="7"/>
        <v>12Andreas Pauli de Castro44743MSc</v>
      </c>
      <c r="B209">
        <v>12</v>
      </c>
      <c r="C209" t="s">
        <v>1334</v>
      </c>
      <c r="D209">
        <v>44743</v>
      </c>
      <c r="E209">
        <v>2230</v>
      </c>
      <c r="F209" t="s">
        <v>1114</v>
      </c>
      <c r="H209">
        <v>9</v>
      </c>
      <c r="I209" t="s">
        <v>1286</v>
      </c>
      <c r="J209" t="s">
        <v>1114</v>
      </c>
      <c r="K209" t="str">
        <f t="shared" si="6"/>
        <v>Aluno</v>
      </c>
    </row>
    <row r="210" spans="1:11">
      <c r="A210" t="str">
        <f t="shared" si="7"/>
        <v>12Igor Carvalho Losina44743GRA</v>
      </c>
      <c r="B210">
        <v>12</v>
      </c>
      <c r="C210" t="s">
        <v>1329</v>
      </c>
      <c r="D210">
        <v>44743</v>
      </c>
      <c r="E210">
        <v>600</v>
      </c>
      <c r="F210" t="s">
        <v>1112</v>
      </c>
      <c r="H210">
        <v>9</v>
      </c>
      <c r="I210" t="s">
        <v>1287</v>
      </c>
      <c r="J210" t="s">
        <v>1114</v>
      </c>
      <c r="K210" t="str">
        <f t="shared" si="6"/>
        <v>Aluno</v>
      </c>
    </row>
    <row r="211" spans="1:11">
      <c r="A211" t="str">
        <f t="shared" si="7"/>
        <v>12Bruno Ferrari de Almeida Prado44743MSc</v>
      </c>
      <c r="B211">
        <v>12</v>
      </c>
      <c r="C211" t="s">
        <v>1335</v>
      </c>
      <c r="D211">
        <v>44743</v>
      </c>
      <c r="E211">
        <v>2230</v>
      </c>
      <c r="F211" t="s">
        <v>1114</v>
      </c>
      <c r="H211">
        <v>9</v>
      </c>
      <c r="I211" t="s">
        <v>1288</v>
      </c>
      <c r="J211" t="s">
        <v>1165</v>
      </c>
      <c r="K211" t="str">
        <f t="shared" si="6"/>
        <v>Aluno</v>
      </c>
    </row>
    <row r="212" spans="1:11">
      <c r="A212" t="str">
        <f t="shared" si="7"/>
        <v>12Natália do Carmo Diniz44743GRA</v>
      </c>
      <c r="B212">
        <v>12</v>
      </c>
      <c r="C212" t="s">
        <v>1332</v>
      </c>
      <c r="D212">
        <v>44743</v>
      </c>
      <c r="E212">
        <v>600</v>
      </c>
      <c r="F212" t="s">
        <v>1112</v>
      </c>
      <c r="H212">
        <v>9</v>
      </c>
      <c r="I212" t="s">
        <v>1278</v>
      </c>
      <c r="J212" t="s">
        <v>1117</v>
      </c>
      <c r="K212" t="str">
        <f t="shared" si="6"/>
        <v>Apoio</v>
      </c>
    </row>
    <row r="213" spans="1:11">
      <c r="A213" t="str">
        <f t="shared" si="7"/>
        <v>12Kevin Vinicius Branco Yang44743GRA</v>
      </c>
      <c r="B213">
        <v>12</v>
      </c>
      <c r="C213" t="s">
        <v>1331</v>
      </c>
      <c r="D213">
        <v>44743</v>
      </c>
      <c r="E213">
        <v>600</v>
      </c>
      <c r="F213" t="s">
        <v>1112</v>
      </c>
      <c r="H213">
        <v>9</v>
      </c>
      <c r="I213" t="s">
        <v>1279</v>
      </c>
      <c r="J213" t="s">
        <v>1113</v>
      </c>
      <c r="K213" t="str">
        <f t="shared" si="6"/>
        <v>Apoio</v>
      </c>
    </row>
    <row r="214" spans="1:11">
      <c r="A214" t="str">
        <f t="shared" si="7"/>
        <v>12Isadora Zangari Ambrosio44743GRA</v>
      </c>
      <c r="B214">
        <v>12</v>
      </c>
      <c r="C214" t="s">
        <v>1330</v>
      </c>
      <c r="D214">
        <v>44743</v>
      </c>
      <c r="E214">
        <v>600</v>
      </c>
      <c r="F214" t="s">
        <v>1112</v>
      </c>
      <c r="H214">
        <v>9</v>
      </c>
      <c r="I214" t="s">
        <v>1289</v>
      </c>
      <c r="J214" t="s">
        <v>1115</v>
      </c>
      <c r="K214" t="str">
        <f t="shared" si="6"/>
        <v>Apoio</v>
      </c>
    </row>
    <row r="215" spans="1:11">
      <c r="A215" t="str">
        <f t="shared" si="7"/>
        <v>12Henrique da Rosa Galeski44743GRA</v>
      </c>
      <c r="B215">
        <v>12</v>
      </c>
      <c r="C215" t="s">
        <v>1328</v>
      </c>
      <c r="D215">
        <v>44743</v>
      </c>
      <c r="E215">
        <v>600</v>
      </c>
      <c r="F215" t="s">
        <v>1112</v>
      </c>
      <c r="H215">
        <v>10</v>
      </c>
      <c r="I215" t="s">
        <v>1292</v>
      </c>
      <c r="J215" t="s">
        <v>1162</v>
      </c>
      <c r="K215" t="str">
        <f t="shared" si="6"/>
        <v>Aluno</v>
      </c>
    </row>
    <row r="216" spans="1:11">
      <c r="A216" t="str">
        <f t="shared" si="7"/>
        <v>12GABRIEL PIZZINATTO KULKA44743GRA</v>
      </c>
      <c r="B216">
        <v>12</v>
      </c>
      <c r="C216" t="s">
        <v>2149</v>
      </c>
      <c r="D216">
        <v>44743</v>
      </c>
      <c r="E216">
        <v>600</v>
      </c>
      <c r="F216" t="s">
        <v>1112</v>
      </c>
      <c r="H216">
        <v>10</v>
      </c>
      <c r="I216" t="s">
        <v>2362</v>
      </c>
      <c r="J216" t="s">
        <v>1162</v>
      </c>
      <c r="K216" t="str">
        <f t="shared" si="6"/>
        <v>Aluno</v>
      </c>
    </row>
    <row r="217" spans="1:11">
      <c r="A217" t="str">
        <f t="shared" si="7"/>
        <v>12Haroldo de Araújo Ponte44743COO</v>
      </c>
      <c r="B217">
        <v>12</v>
      </c>
      <c r="C217" t="s">
        <v>1325</v>
      </c>
      <c r="D217">
        <v>44743</v>
      </c>
      <c r="E217">
        <v>2800</v>
      </c>
      <c r="F217" t="s">
        <v>1113</v>
      </c>
      <c r="H217">
        <v>10</v>
      </c>
      <c r="I217" t="s">
        <v>1293</v>
      </c>
      <c r="J217" t="s">
        <v>1162</v>
      </c>
      <c r="K217" t="str">
        <f t="shared" si="6"/>
        <v>Aluno</v>
      </c>
    </row>
    <row r="218" spans="1:11">
      <c r="A218" t="str">
        <f t="shared" si="7"/>
        <v>12MARIA FERNANDA MURASKI44743GRA</v>
      </c>
      <c r="B218">
        <v>12</v>
      </c>
      <c r="C218" t="s">
        <v>2152</v>
      </c>
      <c r="D218">
        <v>44743</v>
      </c>
      <c r="E218">
        <v>600</v>
      </c>
      <c r="F218" t="s">
        <v>1112</v>
      </c>
      <c r="H218">
        <v>10</v>
      </c>
      <c r="I218" t="s">
        <v>2363</v>
      </c>
      <c r="J218" t="s">
        <v>1112</v>
      </c>
      <c r="K218" t="str">
        <f t="shared" si="6"/>
        <v>Aluno</v>
      </c>
    </row>
    <row r="219" spans="1:11">
      <c r="A219" t="str">
        <f t="shared" si="7"/>
        <v>13Henrique Emílio Aguilar44743MSc</v>
      </c>
      <c r="B219">
        <v>13</v>
      </c>
      <c r="C219" t="s">
        <v>1353</v>
      </c>
      <c r="D219">
        <v>44743</v>
      </c>
      <c r="E219">
        <v>2230</v>
      </c>
      <c r="F219" t="s">
        <v>1114</v>
      </c>
      <c r="H219">
        <v>10</v>
      </c>
      <c r="I219" t="s">
        <v>1294</v>
      </c>
      <c r="J219" t="s">
        <v>1112</v>
      </c>
      <c r="K219" t="str">
        <f t="shared" si="6"/>
        <v>Aluno</v>
      </c>
    </row>
    <row r="220" spans="1:11">
      <c r="A220" t="str">
        <f t="shared" si="7"/>
        <v>13Luane Tavares Contreira44743GRA</v>
      </c>
      <c r="B220">
        <v>13</v>
      </c>
      <c r="C220" t="s">
        <v>1348</v>
      </c>
      <c r="D220">
        <v>44743</v>
      </c>
      <c r="E220">
        <v>600</v>
      </c>
      <c r="F220" t="s">
        <v>1112</v>
      </c>
      <c r="H220">
        <v>10</v>
      </c>
      <c r="I220" t="s">
        <v>1295</v>
      </c>
      <c r="J220" t="s">
        <v>1112</v>
      </c>
      <c r="K220" t="str">
        <f t="shared" si="6"/>
        <v>Aluno</v>
      </c>
    </row>
    <row r="221" spans="1:11">
      <c r="A221" t="str">
        <f t="shared" si="7"/>
        <v>13TAILANE HAUSCHILD44743DSC</v>
      </c>
      <c r="B221">
        <v>13</v>
      </c>
      <c r="C221" t="s">
        <v>2154</v>
      </c>
      <c r="D221">
        <v>44743</v>
      </c>
      <c r="E221">
        <v>3280</v>
      </c>
      <c r="F221" t="s">
        <v>1162</v>
      </c>
      <c r="H221">
        <v>10</v>
      </c>
      <c r="I221" t="s">
        <v>1296</v>
      </c>
      <c r="J221" t="s">
        <v>1112</v>
      </c>
      <c r="K221" t="str">
        <f t="shared" si="6"/>
        <v>Aluno</v>
      </c>
    </row>
    <row r="222" spans="1:11">
      <c r="A222" t="str">
        <f t="shared" si="7"/>
        <v>13Ana Paula Gomes de Almeida44743MSc</v>
      </c>
      <c r="B222">
        <v>13</v>
      </c>
      <c r="C222" t="s">
        <v>1343</v>
      </c>
      <c r="D222">
        <v>44743</v>
      </c>
      <c r="E222">
        <v>2230</v>
      </c>
      <c r="F222" t="s">
        <v>1114</v>
      </c>
      <c r="H222">
        <v>10</v>
      </c>
      <c r="I222" t="s">
        <v>1297</v>
      </c>
      <c r="J222" t="s">
        <v>1112</v>
      </c>
      <c r="K222" t="str">
        <f t="shared" si="6"/>
        <v>Aluno</v>
      </c>
    </row>
    <row r="223" spans="1:11">
      <c r="A223" t="str">
        <f t="shared" si="7"/>
        <v>13Francieli Gonçalves Franceschini44743DSC</v>
      </c>
      <c r="B223">
        <v>13</v>
      </c>
      <c r="C223" t="s">
        <v>1341</v>
      </c>
      <c r="D223">
        <v>44743</v>
      </c>
      <c r="E223">
        <v>3280</v>
      </c>
      <c r="F223" t="s">
        <v>1162</v>
      </c>
      <c r="H223">
        <v>10</v>
      </c>
      <c r="I223" t="s">
        <v>1298</v>
      </c>
      <c r="J223" t="s">
        <v>1112</v>
      </c>
      <c r="K223" t="str">
        <f t="shared" si="6"/>
        <v>Aluno</v>
      </c>
    </row>
    <row r="224" spans="1:11">
      <c r="A224" t="str">
        <f t="shared" si="7"/>
        <v>13GABRIEL CESTARI ALFAYA44743GRA</v>
      </c>
      <c r="B224">
        <v>13</v>
      </c>
      <c r="C224" t="s">
        <v>1346</v>
      </c>
      <c r="D224">
        <v>44743</v>
      </c>
      <c r="E224">
        <v>600</v>
      </c>
      <c r="F224" t="s">
        <v>1112</v>
      </c>
      <c r="H224">
        <v>10</v>
      </c>
      <c r="I224" t="s">
        <v>1299</v>
      </c>
      <c r="J224" t="s">
        <v>1112</v>
      </c>
      <c r="K224" t="str">
        <f t="shared" si="6"/>
        <v>Aluno</v>
      </c>
    </row>
    <row r="225" spans="1:11">
      <c r="A225" t="str">
        <f t="shared" si="7"/>
        <v>13Eduardo Rodrigues Gonçalves44743GRA</v>
      </c>
      <c r="B225">
        <v>13</v>
      </c>
      <c r="C225" t="s">
        <v>1345</v>
      </c>
      <c r="D225">
        <v>44743</v>
      </c>
      <c r="E225">
        <v>600</v>
      </c>
      <c r="F225" t="s">
        <v>1112</v>
      </c>
      <c r="H225">
        <v>10</v>
      </c>
      <c r="I225" t="s">
        <v>1300</v>
      </c>
      <c r="J225" t="s">
        <v>1112</v>
      </c>
      <c r="K225" t="str">
        <f t="shared" si="6"/>
        <v>Aluno</v>
      </c>
    </row>
    <row r="226" spans="1:11">
      <c r="A226" t="str">
        <f t="shared" si="7"/>
        <v>13EDUARDO SOUZA DA CUNHA44743MSc</v>
      </c>
      <c r="B226">
        <v>13</v>
      </c>
      <c r="C226" t="s">
        <v>1352</v>
      </c>
      <c r="D226">
        <v>44743</v>
      </c>
      <c r="E226">
        <v>2230</v>
      </c>
      <c r="F226" t="s">
        <v>1114</v>
      </c>
      <c r="H226">
        <v>10</v>
      </c>
      <c r="I226" t="s">
        <v>2950</v>
      </c>
      <c r="J226" t="s">
        <v>1114</v>
      </c>
      <c r="K226" t="str">
        <f t="shared" si="6"/>
        <v>Aluno</v>
      </c>
    </row>
    <row r="227" spans="1:11">
      <c r="A227" t="str">
        <f t="shared" si="7"/>
        <v>13Eduardo Blauth Ahlert44743GRA</v>
      </c>
      <c r="B227">
        <v>13</v>
      </c>
      <c r="C227" t="s">
        <v>1344</v>
      </c>
      <c r="D227">
        <v>44743</v>
      </c>
      <c r="E227">
        <v>600</v>
      </c>
      <c r="F227" t="s">
        <v>1112</v>
      </c>
      <c r="H227">
        <v>10</v>
      </c>
      <c r="I227" t="s">
        <v>1301</v>
      </c>
      <c r="J227" t="s">
        <v>1114</v>
      </c>
      <c r="K227" t="str">
        <f t="shared" si="6"/>
        <v>Aluno</v>
      </c>
    </row>
    <row r="228" spans="1:11">
      <c r="A228" t="str">
        <f t="shared" si="7"/>
        <v>13Giovana Fior Giacomolli44743GRA</v>
      </c>
      <c r="B228">
        <v>13</v>
      </c>
      <c r="C228" t="s">
        <v>2155</v>
      </c>
      <c r="D228">
        <v>44743</v>
      </c>
      <c r="E228">
        <v>600</v>
      </c>
      <c r="F228" t="s">
        <v>1112</v>
      </c>
      <c r="H228">
        <v>10</v>
      </c>
      <c r="I228" t="s">
        <v>2951</v>
      </c>
      <c r="J228" t="s">
        <v>1114</v>
      </c>
      <c r="K228" t="str">
        <f t="shared" si="6"/>
        <v>Aluno</v>
      </c>
    </row>
    <row r="229" spans="1:11">
      <c r="A229" t="str">
        <f t="shared" si="7"/>
        <v>13Alice Guimarães Wendestein44743GRA</v>
      </c>
      <c r="B229">
        <v>13</v>
      </c>
      <c r="C229" t="s">
        <v>1342</v>
      </c>
      <c r="D229">
        <v>44743</v>
      </c>
      <c r="E229">
        <v>600</v>
      </c>
      <c r="F229" t="s">
        <v>1112</v>
      </c>
      <c r="H229">
        <v>10</v>
      </c>
      <c r="I229" t="s">
        <v>1302</v>
      </c>
      <c r="J229" t="s">
        <v>1114</v>
      </c>
      <c r="K229" t="str">
        <f t="shared" si="6"/>
        <v>Aluno</v>
      </c>
    </row>
    <row r="230" spans="1:11">
      <c r="A230" t="str">
        <f t="shared" si="7"/>
        <v>13Letícia Steckel44743DSC</v>
      </c>
      <c r="B230">
        <v>13</v>
      </c>
      <c r="C230" t="s">
        <v>2655</v>
      </c>
      <c r="D230">
        <v>44743</v>
      </c>
      <c r="E230">
        <v>3280</v>
      </c>
      <c r="F230" t="s">
        <v>1162</v>
      </c>
      <c r="H230">
        <v>10</v>
      </c>
      <c r="I230" t="s">
        <v>2952</v>
      </c>
      <c r="J230" t="s">
        <v>1114</v>
      </c>
      <c r="K230" t="str">
        <f t="shared" si="6"/>
        <v>Aluno</v>
      </c>
    </row>
    <row r="231" spans="1:11">
      <c r="A231" t="str">
        <f t="shared" si="7"/>
        <v>13William Santos de Oliveira44743GRA</v>
      </c>
      <c r="B231">
        <v>13</v>
      </c>
      <c r="C231" t="s">
        <v>1351</v>
      </c>
      <c r="D231">
        <v>44743</v>
      </c>
      <c r="E231">
        <v>600</v>
      </c>
      <c r="F231" t="s">
        <v>1112</v>
      </c>
      <c r="H231">
        <v>10</v>
      </c>
      <c r="I231" t="s">
        <v>2364</v>
      </c>
      <c r="J231" t="s">
        <v>1165</v>
      </c>
      <c r="K231" t="str">
        <f t="shared" si="6"/>
        <v>Aluno</v>
      </c>
    </row>
    <row r="232" spans="1:11">
      <c r="A232" t="str">
        <f t="shared" si="7"/>
        <v>13Jennifer Leiria44743GRA</v>
      </c>
      <c r="B232">
        <v>13</v>
      </c>
      <c r="C232" t="s">
        <v>2157</v>
      </c>
      <c r="D232">
        <v>44743</v>
      </c>
      <c r="E232">
        <v>600</v>
      </c>
      <c r="F232" t="s">
        <v>1112</v>
      </c>
      <c r="H232">
        <v>10</v>
      </c>
      <c r="I232" t="s">
        <v>1290</v>
      </c>
      <c r="J232" t="s">
        <v>1117</v>
      </c>
      <c r="K232" t="str">
        <f t="shared" si="6"/>
        <v>Apoio</v>
      </c>
    </row>
    <row r="233" spans="1:11">
      <c r="A233" t="str">
        <f t="shared" si="7"/>
        <v>13Maria Luisa Puga Jardim44743MSc</v>
      </c>
      <c r="B233">
        <v>13</v>
      </c>
      <c r="C233" t="s">
        <v>1354</v>
      </c>
      <c r="D233">
        <v>44743</v>
      </c>
      <c r="E233">
        <v>2230</v>
      </c>
      <c r="F233" t="s">
        <v>1114</v>
      </c>
      <c r="H233">
        <v>10</v>
      </c>
      <c r="I233" t="s">
        <v>1291</v>
      </c>
      <c r="J233" t="s">
        <v>1113</v>
      </c>
      <c r="K233" t="str">
        <f t="shared" si="6"/>
        <v>Apoio</v>
      </c>
    </row>
    <row r="234" spans="1:11">
      <c r="A234" t="str">
        <f t="shared" si="7"/>
        <v>13Victor Matheus Jacques Fraga44743GRA</v>
      </c>
      <c r="B234">
        <v>13</v>
      </c>
      <c r="C234" t="s">
        <v>1350</v>
      </c>
      <c r="D234">
        <v>44743</v>
      </c>
      <c r="E234">
        <v>600</v>
      </c>
      <c r="F234" t="s">
        <v>1112</v>
      </c>
      <c r="H234">
        <v>10</v>
      </c>
      <c r="I234" t="s">
        <v>1303</v>
      </c>
      <c r="J234" t="s">
        <v>1115</v>
      </c>
      <c r="K234" t="str">
        <f t="shared" si="6"/>
        <v>Apoio</v>
      </c>
    </row>
    <row r="235" spans="1:11">
      <c r="A235" t="str">
        <f t="shared" si="7"/>
        <v>13Gabriela Alves Zorzi44743GRA</v>
      </c>
      <c r="B235">
        <v>13</v>
      </c>
      <c r="C235" t="s">
        <v>1347</v>
      </c>
      <c r="D235">
        <v>44743</v>
      </c>
      <c r="E235">
        <v>600</v>
      </c>
      <c r="F235" t="s">
        <v>1112</v>
      </c>
      <c r="H235">
        <v>11</v>
      </c>
      <c r="I235" t="s">
        <v>1306</v>
      </c>
      <c r="J235" t="s">
        <v>1162</v>
      </c>
      <c r="K235" t="str">
        <f t="shared" si="6"/>
        <v>Aluno</v>
      </c>
    </row>
    <row r="236" spans="1:11">
      <c r="A236" t="str">
        <f t="shared" si="7"/>
        <v>13Carlos Pérez Bergmann44743COO</v>
      </c>
      <c r="B236">
        <v>13</v>
      </c>
      <c r="C236" t="s">
        <v>1340</v>
      </c>
      <c r="D236">
        <v>44743</v>
      </c>
      <c r="E236">
        <v>2800</v>
      </c>
      <c r="F236" t="s">
        <v>1113</v>
      </c>
      <c r="H236">
        <v>11</v>
      </c>
      <c r="I236" t="s">
        <v>1307</v>
      </c>
      <c r="J236" t="s">
        <v>1162</v>
      </c>
      <c r="K236" t="str">
        <f t="shared" si="6"/>
        <v>Aluno</v>
      </c>
    </row>
    <row r="237" spans="1:11">
      <c r="A237" t="str">
        <f t="shared" si="7"/>
        <v>13Tania Maria Basegio44743PV</v>
      </c>
      <c r="B237">
        <v>13</v>
      </c>
      <c r="C237" t="s">
        <v>1355</v>
      </c>
      <c r="D237">
        <v>44743</v>
      </c>
      <c r="E237">
        <v>7750</v>
      </c>
      <c r="F237" t="s">
        <v>1115</v>
      </c>
      <c r="H237">
        <v>11</v>
      </c>
      <c r="I237" t="s">
        <v>2146</v>
      </c>
      <c r="J237" t="s">
        <v>1162</v>
      </c>
      <c r="K237" t="str">
        <f t="shared" si="6"/>
        <v>Aluno</v>
      </c>
    </row>
    <row r="238" spans="1:11">
      <c r="A238" t="str">
        <f t="shared" si="7"/>
        <v>13Rafael dos Santos Mendonça44743GRA</v>
      </c>
      <c r="B238">
        <v>13</v>
      </c>
      <c r="C238" t="s">
        <v>1349</v>
      </c>
      <c r="D238">
        <v>44743</v>
      </c>
      <c r="E238">
        <v>600</v>
      </c>
      <c r="F238" t="s">
        <v>1112</v>
      </c>
      <c r="H238">
        <v>11</v>
      </c>
      <c r="I238" t="s">
        <v>1308</v>
      </c>
      <c r="J238" t="s">
        <v>1112</v>
      </c>
      <c r="K238" t="str">
        <f t="shared" si="6"/>
        <v>Aluno</v>
      </c>
    </row>
    <row r="239" spans="1:11">
      <c r="A239" t="str">
        <f t="shared" si="7"/>
        <v>13Márcia Corrêa Machado44743AT</v>
      </c>
      <c r="B239">
        <v>13</v>
      </c>
      <c r="C239" t="s">
        <v>1339</v>
      </c>
      <c r="D239">
        <v>44743</v>
      </c>
      <c r="E239">
        <v>820</v>
      </c>
      <c r="F239" t="s">
        <v>1117</v>
      </c>
      <c r="H239">
        <v>11</v>
      </c>
      <c r="I239" t="s">
        <v>1309</v>
      </c>
      <c r="J239" t="s">
        <v>1112</v>
      </c>
      <c r="K239" t="str">
        <f t="shared" si="6"/>
        <v>Aluno</v>
      </c>
    </row>
    <row r="240" spans="1:11">
      <c r="A240" t="str">
        <f t="shared" si="7"/>
        <v>13Guilherme Pontes de Oliveira Sapuda44743GRA</v>
      </c>
      <c r="B240">
        <v>13</v>
      </c>
      <c r="C240" t="s">
        <v>2156</v>
      </c>
      <c r="D240">
        <v>44743</v>
      </c>
      <c r="E240">
        <v>600</v>
      </c>
      <c r="F240" t="s">
        <v>1112</v>
      </c>
      <c r="H240">
        <v>11</v>
      </c>
      <c r="I240" t="s">
        <v>1310</v>
      </c>
      <c r="J240" t="s">
        <v>1112</v>
      </c>
      <c r="K240" t="str">
        <f t="shared" si="6"/>
        <v>Aluno</v>
      </c>
    </row>
    <row r="241" spans="1:11">
      <c r="A241" t="str">
        <f t="shared" si="7"/>
        <v>14Loren Pinto Martins44743PDSC</v>
      </c>
      <c r="B241">
        <v>14</v>
      </c>
      <c r="C241" t="s">
        <v>1376</v>
      </c>
      <c r="D241">
        <v>44743</v>
      </c>
      <c r="E241">
        <v>6110</v>
      </c>
      <c r="F241" t="s">
        <v>1165</v>
      </c>
      <c r="H241">
        <v>11</v>
      </c>
      <c r="I241" t="s">
        <v>1311</v>
      </c>
      <c r="J241" t="s">
        <v>1112</v>
      </c>
      <c r="K241" t="str">
        <f t="shared" si="6"/>
        <v>Aluno</v>
      </c>
    </row>
    <row r="242" spans="1:11">
      <c r="A242" t="str">
        <f t="shared" si="7"/>
        <v>14JÚLIA PERESIN CARBONERA44743GRA</v>
      </c>
      <c r="B242">
        <v>14</v>
      </c>
      <c r="C242" t="s">
        <v>1368</v>
      </c>
      <c r="D242">
        <v>44743</v>
      </c>
      <c r="E242">
        <v>600</v>
      </c>
      <c r="F242" t="s">
        <v>1112</v>
      </c>
      <c r="H242">
        <v>11</v>
      </c>
      <c r="I242" t="s">
        <v>1312</v>
      </c>
      <c r="J242" t="s">
        <v>1112</v>
      </c>
      <c r="K242" t="str">
        <f t="shared" si="6"/>
        <v>Aluno</v>
      </c>
    </row>
    <row r="243" spans="1:11">
      <c r="A243" t="str">
        <f t="shared" si="7"/>
        <v>14Erick Vaz44743AT</v>
      </c>
      <c r="B243">
        <v>14</v>
      </c>
      <c r="C243" t="s">
        <v>1356</v>
      </c>
      <c r="D243">
        <v>44743</v>
      </c>
      <c r="E243">
        <v>820</v>
      </c>
      <c r="F243" t="s">
        <v>1117</v>
      </c>
      <c r="H243">
        <v>11</v>
      </c>
      <c r="I243" t="s">
        <v>1313</v>
      </c>
      <c r="J243" t="s">
        <v>1112</v>
      </c>
      <c r="K243" t="str">
        <f t="shared" si="6"/>
        <v>Aluno</v>
      </c>
    </row>
    <row r="244" spans="1:11">
      <c r="A244" t="str">
        <f t="shared" si="7"/>
        <v>14GABRIELA MEYER NEIBERT KNOBELOCK DOS SANTOS44743MSc</v>
      </c>
      <c r="B244">
        <v>14</v>
      </c>
      <c r="C244" t="s">
        <v>2158</v>
      </c>
      <c r="D244">
        <v>44743</v>
      </c>
      <c r="E244">
        <v>2230</v>
      </c>
      <c r="F244" t="s">
        <v>1114</v>
      </c>
      <c r="H244">
        <v>11</v>
      </c>
      <c r="I244" t="s">
        <v>1314</v>
      </c>
      <c r="J244" t="s">
        <v>1112</v>
      </c>
      <c r="K244" t="str">
        <f t="shared" si="6"/>
        <v>Aluno</v>
      </c>
    </row>
    <row r="245" spans="1:11">
      <c r="A245" t="str">
        <f t="shared" si="7"/>
        <v>14INGRID MULLER MOHR44743GRA</v>
      </c>
      <c r="B245">
        <v>14</v>
      </c>
      <c r="C245" t="s">
        <v>1364</v>
      </c>
      <c r="D245">
        <v>44743</v>
      </c>
      <c r="E245">
        <v>600</v>
      </c>
      <c r="F245" t="s">
        <v>1112</v>
      </c>
      <c r="H245">
        <v>11</v>
      </c>
      <c r="I245" t="s">
        <v>1315</v>
      </c>
      <c r="J245" t="s">
        <v>1112</v>
      </c>
      <c r="K245" t="str">
        <f t="shared" si="6"/>
        <v>Aluno</v>
      </c>
    </row>
    <row r="246" spans="1:11">
      <c r="A246" t="str">
        <f t="shared" si="7"/>
        <v>14Bruno Silverston Angonese44743MSc</v>
      </c>
      <c r="B246">
        <v>14</v>
      </c>
      <c r="C246" t="s">
        <v>1374</v>
      </c>
      <c r="D246">
        <v>44743</v>
      </c>
      <c r="E246">
        <v>2230</v>
      </c>
      <c r="F246" t="s">
        <v>1114</v>
      </c>
      <c r="H246">
        <v>11</v>
      </c>
      <c r="I246" t="s">
        <v>1316</v>
      </c>
      <c r="J246" t="s">
        <v>1112</v>
      </c>
      <c r="K246" t="str">
        <f t="shared" si="6"/>
        <v>Aluno</v>
      </c>
    </row>
    <row r="247" spans="1:11">
      <c r="A247" t="str">
        <f t="shared" si="7"/>
        <v>14Ana Paula Mirabelli Stensmann44743GRA</v>
      </c>
      <c r="B247">
        <v>14</v>
      </c>
      <c r="C247" t="s">
        <v>1360</v>
      </c>
      <c r="D247">
        <v>44743</v>
      </c>
      <c r="E247">
        <v>600</v>
      </c>
      <c r="F247" t="s">
        <v>1112</v>
      </c>
      <c r="H247">
        <v>11</v>
      </c>
      <c r="I247" t="s">
        <v>1317</v>
      </c>
      <c r="J247" t="s">
        <v>1112</v>
      </c>
      <c r="K247" t="str">
        <f t="shared" si="6"/>
        <v>Aluno</v>
      </c>
    </row>
    <row r="248" spans="1:11">
      <c r="A248" t="str">
        <f t="shared" si="7"/>
        <v>14Rossano Dalla Lana Michel44743MSc</v>
      </c>
      <c r="B248">
        <v>14</v>
      </c>
      <c r="C248" t="s">
        <v>1375</v>
      </c>
      <c r="D248">
        <v>44743</v>
      </c>
      <c r="E248">
        <v>2230</v>
      </c>
      <c r="F248" t="s">
        <v>1114</v>
      </c>
      <c r="H248">
        <v>11</v>
      </c>
      <c r="I248" t="s">
        <v>1318</v>
      </c>
      <c r="J248" t="s">
        <v>1112</v>
      </c>
      <c r="K248" t="str">
        <f t="shared" si="6"/>
        <v>Aluno</v>
      </c>
    </row>
    <row r="249" spans="1:11">
      <c r="A249" t="str">
        <f t="shared" si="7"/>
        <v>14THAÍS SCHÄFER LUIZ44743GRA</v>
      </c>
      <c r="B249">
        <v>14</v>
      </c>
      <c r="C249" t="s">
        <v>1373</v>
      </c>
      <c r="D249">
        <v>44743</v>
      </c>
      <c r="E249">
        <v>600</v>
      </c>
      <c r="F249" t="s">
        <v>1112</v>
      </c>
      <c r="H249">
        <v>11</v>
      </c>
      <c r="I249" t="s">
        <v>1319</v>
      </c>
      <c r="J249" t="s">
        <v>1114</v>
      </c>
      <c r="K249" t="str">
        <f t="shared" si="6"/>
        <v>Aluno</v>
      </c>
    </row>
    <row r="250" spans="1:11">
      <c r="A250" t="str">
        <f t="shared" si="7"/>
        <v>14Gabriel Calzia Brose44743GRA</v>
      </c>
      <c r="B250">
        <v>14</v>
      </c>
      <c r="C250" t="s">
        <v>1362</v>
      </c>
      <c r="D250">
        <v>44743</v>
      </c>
      <c r="E250">
        <v>600</v>
      </c>
      <c r="F250" t="s">
        <v>1112</v>
      </c>
      <c r="H250">
        <v>11</v>
      </c>
      <c r="I250" t="s">
        <v>2365</v>
      </c>
      <c r="J250" t="s">
        <v>1114</v>
      </c>
      <c r="K250" t="str">
        <f t="shared" si="6"/>
        <v>Aluno</v>
      </c>
    </row>
    <row r="251" spans="1:11">
      <c r="A251" t="str">
        <f t="shared" si="7"/>
        <v>14RONALDO PINTO CECHETTI44743GRA</v>
      </c>
      <c r="B251">
        <v>14</v>
      </c>
      <c r="C251" t="s">
        <v>1372</v>
      </c>
      <c r="D251">
        <v>44743</v>
      </c>
      <c r="E251">
        <v>600</v>
      </c>
      <c r="F251" t="s">
        <v>1112</v>
      </c>
      <c r="H251">
        <v>11</v>
      </c>
      <c r="I251" t="s">
        <v>2366</v>
      </c>
      <c r="J251" t="s">
        <v>1114</v>
      </c>
      <c r="K251" t="str">
        <f t="shared" si="6"/>
        <v>Aluno</v>
      </c>
    </row>
    <row r="252" spans="1:11">
      <c r="A252" t="str">
        <f t="shared" si="7"/>
        <v>14Nicole Lopes Padilha44743GRA</v>
      </c>
      <c r="B252">
        <v>14</v>
      </c>
      <c r="C252" t="s">
        <v>1370</v>
      </c>
      <c r="D252">
        <v>44743</v>
      </c>
      <c r="E252">
        <v>600</v>
      </c>
      <c r="F252" t="s">
        <v>1112</v>
      </c>
      <c r="H252">
        <v>11</v>
      </c>
      <c r="I252" t="s">
        <v>1320</v>
      </c>
      <c r="J252" t="s">
        <v>1114</v>
      </c>
      <c r="K252" t="str">
        <f t="shared" si="6"/>
        <v>Aluno</v>
      </c>
    </row>
    <row r="253" spans="1:11">
      <c r="A253" t="str">
        <f t="shared" si="7"/>
        <v>14João Miguel Maraschin Santos44743GRA</v>
      </c>
      <c r="B253">
        <v>14</v>
      </c>
      <c r="C253" t="s">
        <v>1366</v>
      </c>
      <c r="D253">
        <v>44743</v>
      </c>
      <c r="E253">
        <v>600</v>
      </c>
      <c r="F253" t="s">
        <v>1112</v>
      </c>
      <c r="H253">
        <v>11</v>
      </c>
      <c r="I253" t="s">
        <v>2147</v>
      </c>
      <c r="J253" t="s">
        <v>1114</v>
      </c>
      <c r="K253" t="str">
        <f t="shared" si="6"/>
        <v>Aluno</v>
      </c>
    </row>
    <row r="254" spans="1:11">
      <c r="A254" t="str">
        <f t="shared" si="7"/>
        <v>14Gabriel Menezes de Ayala44743GRA</v>
      </c>
      <c r="B254">
        <v>14</v>
      </c>
      <c r="C254" t="s">
        <v>1363</v>
      </c>
      <c r="D254">
        <v>44743</v>
      </c>
      <c r="E254">
        <v>600</v>
      </c>
      <c r="F254" t="s">
        <v>1112</v>
      </c>
      <c r="H254">
        <v>11</v>
      </c>
      <c r="I254" t="s">
        <v>1321</v>
      </c>
      <c r="J254" t="s">
        <v>1114</v>
      </c>
      <c r="K254" t="str">
        <f t="shared" si="6"/>
        <v>Aluno</v>
      </c>
    </row>
    <row r="255" spans="1:11">
      <c r="A255" t="str">
        <f t="shared" si="7"/>
        <v>14Paula Luiza de Lima44743GRA</v>
      </c>
      <c r="B255">
        <v>14</v>
      </c>
      <c r="C255" t="s">
        <v>1371</v>
      </c>
      <c r="D255">
        <v>44743</v>
      </c>
      <c r="E255">
        <v>600</v>
      </c>
      <c r="F255" t="s">
        <v>1112</v>
      </c>
      <c r="H255">
        <v>11</v>
      </c>
      <c r="I255" t="s">
        <v>1190</v>
      </c>
      <c r="J255" t="s">
        <v>1165</v>
      </c>
      <c r="K255" t="str">
        <f t="shared" si="6"/>
        <v>Aluno</v>
      </c>
    </row>
    <row r="256" spans="1:11">
      <c r="A256" t="str">
        <f t="shared" si="7"/>
        <v>14Marcelo Canals Meucci44743GRA</v>
      </c>
      <c r="B256">
        <v>14</v>
      </c>
      <c r="C256" t="s">
        <v>1369</v>
      </c>
      <c r="D256">
        <v>44743</v>
      </c>
      <c r="E256">
        <v>600</v>
      </c>
      <c r="F256" t="s">
        <v>1112</v>
      </c>
      <c r="H256">
        <v>11</v>
      </c>
      <c r="I256" t="s">
        <v>1322</v>
      </c>
      <c r="J256" t="s">
        <v>1165</v>
      </c>
      <c r="K256" t="str">
        <f t="shared" si="6"/>
        <v>Aluno</v>
      </c>
    </row>
    <row r="257" spans="1:11">
      <c r="A257" t="str">
        <f t="shared" si="7"/>
        <v>14Monica Oliveira Manna44743DSC</v>
      </c>
      <c r="B257">
        <v>14</v>
      </c>
      <c r="C257" t="s">
        <v>1359</v>
      </c>
      <c r="D257">
        <v>44743</v>
      </c>
      <c r="E257">
        <v>3280</v>
      </c>
      <c r="F257" t="s">
        <v>1162</v>
      </c>
      <c r="H257">
        <v>11</v>
      </c>
      <c r="I257" t="s">
        <v>1304</v>
      </c>
      <c r="J257" t="s">
        <v>1117</v>
      </c>
      <c r="K257" t="str">
        <f t="shared" si="6"/>
        <v>Apoio</v>
      </c>
    </row>
    <row r="258" spans="1:11">
      <c r="A258" t="str">
        <f t="shared" si="7"/>
        <v>14Mariane Cristina Trombetta44743DSC</v>
      </c>
      <c r="B258">
        <v>14</v>
      </c>
      <c r="C258" t="s">
        <v>1358</v>
      </c>
      <c r="D258">
        <v>44743</v>
      </c>
      <c r="E258">
        <v>3280</v>
      </c>
      <c r="F258" t="s">
        <v>1162</v>
      </c>
      <c r="H258">
        <v>11</v>
      </c>
      <c r="I258" t="s">
        <v>2367</v>
      </c>
      <c r="J258" t="s">
        <v>1113</v>
      </c>
      <c r="K258" t="str">
        <f t="shared" ref="K258:K321" si="8">IF(OR(UPPER(J258)="GRA",UPPER(J258)="MSC",UPPER(J258)="DSC",UPPER(J258)="PDSC"),"Aluno","Apoio")</f>
        <v>Apoio</v>
      </c>
    </row>
    <row r="259" spans="1:11">
      <c r="A259" t="str">
        <f t="shared" ref="A259:A322" si="9">CONCATENATE(B259,C259,VALUE(D259),F259)</f>
        <v>14Jhenifer Caroline da Silva Paim44743GRA</v>
      </c>
      <c r="B259">
        <v>14</v>
      </c>
      <c r="C259" t="s">
        <v>1365</v>
      </c>
      <c r="D259">
        <v>44743</v>
      </c>
      <c r="E259">
        <v>600</v>
      </c>
      <c r="F259" t="s">
        <v>1112</v>
      </c>
      <c r="H259">
        <v>11</v>
      </c>
      <c r="I259" t="s">
        <v>1305</v>
      </c>
      <c r="J259" t="s">
        <v>1113</v>
      </c>
      <c r="K259" t="str">
        <f t="shared" si="8"/>
        <v>Apoio</v>
      </c>
    </row>
    <row r="260" spans="1:11">
      <c r="A260" t="str">
        <f t="shared" si="9"/>
        <v>14Roberto Iannuzzi44743COO</v>
      </c>
      <c r="B260">
        <v>14</v>
      </c>
      <c r="C260" t="s">
        <v>1357</v>
      </c>
      <c r="D260">
        <v>44743</v>
      </c>
      <c r="E260">
        <v>2800</v>
      </c>
      <c r="F260" t="s">
        <v>1113</v>
      </c>
      <c r="H260">
        <v>11</v>
      </c>
      <c r="I260" t="s">
        <v>1323</v>
      </c>
      <c r="J260" t="s">
        <v>1115</v>
      </c>
      <c r="K260" t="str">
        <f t="shared" si="8"/>
        <v>Apoio</v>
      </c>
    </row>
    <row r="261" spans="1:11">
      <c r="A261" t="str">
        <f t="shared" si="9"/>
        <v>14Andrey Pinheiro Ribeiro Chagas44743GRA</v>
      </c>
      <c r="B261">
        <v>14</v>
      </c>
      <c r="C261" t="s">
        <v>1361</v>
      </c>
      <c r="D261">
        <v>44743</v>
      </c>
      <c r="E261">
        <v>600</v>
      </c>
      <c r="F261" t="s">
        <v>1112</v>
      </c>
      <c r="H261">
        <v>12</v>
      </c>
      <c r="I261" t="s">
        <v>3752</v>
      </c>
      <c r="J261" t="s">
        <v>1162</v>
      </c>
      <c r="K261" t="str">
        <f t="shared" si="8"/>
        <v>Aluno</v>
      </c>
    </row>
    <row r="262" spans="1:11">
      <c r="A262" t="str">
        <f t="shared" si="9"/>
        <v>14JOAO VITOR FRAGA MENCHICK44743GRA</v>
      </c>
      <c r="B262">
        <v>14</v>
      </c>
      <c r="C262" t="s">
        <v>1367</v>
      </c>
      <c r="D262">
        <v>44743</v>
      </c>
      <c r="E262">
        <v>600</v>
      </c>
      <c r="F262" t="s">
        <v>1112</v>
      </c>
      <c r="H262">
        <v>12</v>
      </c>
      <c r="I262" t="s">
        <v>1326</v>
      </c>
      <c r="J262" t="s">
        <v>1162</v>
      </c>
      <c r="K262" t="str">
        <f t="shared" si="8"/>
        <v>Aluno</v>
      </c>
    </row>
    <row r="263" spans="1:11">
      <c r="A263" t="str">
        <f t="shared" si="9"/>
        <v>14Renata dos Santos Alvarenga Kuchle44743PV</v>
      </c>
      <c r="B263">
        <v>14</v>
      </c>
      <c r="C263" t="s">
        <v>1377</v>
      </c>
      <c r="D263">
        <v>44743</v>
      </c>
      <c r="E263">
        <v>7750</v>
      </c>
      <c r="F263" t="s">
        <v>1115</v>
      </c>
      <c r="H263">
        <v>12</v>
      </c>
      <c r="I263" t="s">
        <v>2148</v>
      </c>
      <c r="J263" t="s">
        <v>1162</v>
      </c>
      <c r="K263" t="str">
        <f t="shared" si="8"/>
        <v>Aluno</v>
      </c>
    </row>
    <row r="264" spans="1:11">
      <c r="A264" t="str">
        <f t="shared" si="9"/>
        <v>15Jacqueline Gisele Batista Silva44743AT</v>
      </c>
      <c r="B264">
        <v>15</v>
      </c>
      <c r="C264" t="s">
        <v>1378</v>
      </c>
      <c r="D264">
        <v>44743</v>
      </c>
      <c r="E264">
        <v>820</v>
      </c>
      <c r="F264" t="s">
        <v>1117</v>
      </c>
      <c r="H264">
        <v>12</v>
      </c>
      <c r="I264" t="s">
        <v>1327</v>
      </c>
      <c r="J264" t="s">
        <v>1162</v>
      </c>
      <c r="K264" t="str">
        <f t="shared" si="8"/>
        <v>Aluno</v>
      </c>
    </row>
    <row r="265" spans="1:11">
      <c r="A265" t="str">
        <f t="shared" si="9"/>
        <v>15William Adrian Clavijo Vitto44743PDSC</v>
      </c>
      <c r="B265">
        <v>15</v>
      </c>
      <c r="C265" t="s">
        <v>1389</v>
      </c>
      <c r="D265">
        <v>44743</v>
      </c>
      <c r="E265">
        <v>6110</v>
      </c>
      <c r="F265" t="s">
        <v>1165</v>
      </c>
      <c r="H265">
        <v>12</v>
      </c>
      <c r="I265" t="s">
        <v>3753</v>
      </c>
      <c r="J265" t="s">
        <v>1112</v>
      </c>
      <c r="K265" t="str">
        <f t="shared" si="8"/>
        <v>Aluno</v>
      </c>
    </row>
    <row r="266" spans="1:11">
      <c r="A266" t="str">
        <f t="shared" si="9"/>
        <v>15João Pedro Bastos da Rocha Miranda44743GRA</v>
      </c>
      <c r="B266">
        <v>15</v>
      </c>
      <c r="C266" t="s">
        <v>2385</v>
      </c>
      <c r="D266">
        <v>44743</v>
      </c>
      <c r="E266">
        <v>600</v>
      </c>
      <c r="F266" t="s">
        <v>1112</v>
      </c>
      <c r="H266">
        <v>12</v>
      </c>
      <c r="I266" t="s">
        <v>3720</v>
      </c>
      <c r="J266" t="s">
        <v>1112</v>
      </c>
      <c r="K266" t="str">
        <f t="shared" si="8"/>
        <v>Aluno</v>
      </c>
    </row>
    <row r="267" spans="1:11">
      <c r="A267" t="str">
        <f t="shared" si="9"/>
        <v>15Eliel Prueza de Oliveira44743MSc</v>
      </c>
      <c r="B267">
        <v>15</v>
      </c>
      <c r="C267" t="s">
        <v>1386</v>
      </c>
      <c r="D267">
        <v>44743</v>
      </c>
      <c r="E267">
        <v>2230</v>
      </c>
      <c r="F267" t="s">
        <v>1114</v>
      </c>
      <c r="H267">
        <v>12</v>
      </c>
      <c r="I267" t="s">
        <v>2149</v>
      </c>
      <c r="J267" t="s">
        <v>1112</v>
      </c>
      <c r="K267" t="str">
        <f t="shared" si="8"/>
        <v>Aluno</v>
      </c>
    </row>
    <row r="268" spans="1:11">
      <c r="A268" t="str">
        <f t="shared" si="9"/>
        <v>15Letícia Anselmo de Mattos44743MSc</v>
      </c>
      <c r="B268">
        <v>15</v>
      </c>
      <c r="C268" t="s">
        <v>1387</v>
      </c>
      <c r="D268">
        <v>44743</v>
      </c>
      <c r="E268">
        <v>2230</v>
      </c>
      <c r="F268" t="s">
        <v>1114</v>
      </c>
      <c r="H268">
        <v>12</v>
      </c>
      <c r="I268" t="s">
        <v>3754</v>
      </c>
      <c r="J268" t="s">
        <v>1112</v>
      </c>
      <c r="K268" t="str">
        <f t="shared" si="8"/>
        <v>Aluno</v>
      </c>
    </row>
    <row r="269" spans="1:11">
      <c r="A269" t="str">
        <f t="shared" si="9"/>
        <v>15Bernardo Millan Morgado44743GRA</v>
      </c>
      <c r="B269">
        <v>15</v>
      </c>
      <c r="C269" t="s">
        <v>1381</v>
      </c>
      <c r="D269">
        <v>44743</v>
      </c>
      <c r="E269">
        <v>600</v>
      </c>
      <c r="F269" t="s">
        <v>1112</v>
      </c>
      <c r="H269">
        <v>12</v>
      </c>
      <c r="I269" t="s">
        <v>2150</v>
      </c>
      <c r="J269" t="s">
        <v>1112</v>
      </c>
      <c r="K269" t="str">
        <f t="shared" si="8"/>
        <v>Aluno</v>
      </c>
    </row>
    <row r="270" spans="1:11">
      <c r="A270" t="str">
        <f t="shared" si="9"/>
        <v>15Beatriz Rosenburg Marques44743MSc</v>
      </c>
      <c r="B270">
        <v>15</v>
      </c>
      <c r="C270" t="s">
        <v>1385</v>
      </c>
      <c r="D270">
        <v>44743</v>
      </c>
      <c r="E270">
        <v>2230</v>
      </c>
      <c r="F270" t="s">
        <v>1114</v>
      </c>
      <c r="H270">
        <v>12</v>
      </c>
      <c r="I270" t="s">
        <v>1328</v>
      </c>
      <c r="J270" t="s">
        <v>1112</v>
      </c>
      <c r="K270" t="str">
        <f t="shared" si="8"/>
        <v>Aluno</v>
      </c>
    </row>
    <row r="271" spans="1:11">
      <c r="A271" t="str">
        <f t="shared" si="9"/>
        <v>15Ricardo Gonçalves Cavalcante44743GRA</v>
      </c>
      <c r="B271">
        <v>15</v>
      </c>
      <c r="C271" t="s">
        <v>1384</v>
      </c>
      <c r="D271">
        <v>44743</v>
      </c>
      <c r="E271">
        <v>600</v>
      </c>
      <c r="F271" t="s">
        <v>1112</v>
      </c>
      <c r="H271">
        <v>12</v>
      </c>
      <c r="I271" t="s">
        <v>1329</v>
      </c>
      <c r="J271" t="s">
        <v>1112</v>
      </c>
      <c r="K271" t="str">
        <f t="shared" si="8"/>
        <v>Aluno</v>
      </c>
    </row>
    <row r="272" spans="1:11">
      <c r="A272" t="str">
        <f t="shared" si="9"/>
        <v>15Vitor Fernando Silva Gomes Pereira44743MSc</v>
      </c>
      <c r="B272">
        <v>15</v>
      </c>
      <c r="C272" t="s">
        <v>1388</v>
      </c>
      <c r="D272">
        <v>44743</v>
      </c>
      <c r="E272">
        <v>2230</v>
      </c>
      <c r="F272" t="s">
        <v>1114</v>
      </c>
      <c r="H272">
        <v>12</v>
      </c>
      <c r="I272" t="s">
        <v>2151</v>
      </c>
      <c r="J272" t="s">
        <v>1112</v>
      </c>
      <c r="K272" t="str">
        <f t="shared" si="8"/>
        <v>Aluno</v>
      </c>
    </row>
    <row r="273" spans="1:11">
      <c r="A273" t="str">
        <f t="shared" si="9"/>
        <v>15Felipe de Souza Romeiro44743GRA</v>
      </c>
      <c r="B273">
        <v>15</v>
      </c>
      <c r="C273" t="s">
        <v>1382</v>
      </c>
      <c r="D273">
        <v>44743</v>
      </c>
      <c r="E273">
        <v>600</v>
      </c>
      <c r="F273" t="s">
        <v>1112</v>
      </c>
      <c r="H273">
        <v>12</v>
      </c>
      <c r="I273" t="s">
        <v>1330</v>
      </c>
      <c r="J273" t="s">
        <v>1112</v>
      </c>
      <c r="K273" t="str">
        <f t="shared" si="8"/>
        <v>Aluno</v>
      </c>
    </row>
    <row r="274" spans="1:11">
      <c r="A274" t="str">
        <f t="shared" si="9"/>
        <v>15Renato Barros Lima44743GRA</v>
      </c>
      <c r="B274">
        <v>15</v>
      </c>
      <c r="C274" t="s">
        <v>1383</v>
      </c>
      <c r="D274">
        <v>44743</v>
      </c>
      <c r="E274">
        <v>600</v>
      </c>
      <c r="F274" t="s">
        <v>1112</v>
      </c>
      <c r="H274">
        <v>12</v>
      </c>
      <c r="I274" t="s">
        <v>2368</v>
      </c>
      <c r="J274" t="s">
        <v>1112</v>
      </c>
      <c r="K274" t="str">
        <f t="shared" si="8"/>
        <v>Aluno</v>
      </c>
    </row>
    <row r="275" spans="1:11">
      <c r="A275" t="str">
        <f t="shared" si="9"/>
        <v>15Paulo Camargo Silva44743PV</v>
      </c>
      <c r="B275">
        <v>15</v>
      </c>
      <c r="C275" t="s">
        <v>1390</v>
      </c>
      <c r="D275">
        <v>44743</v>
      </c>
      <c r="E275">
        <v>7750</v>
      </c>
      <c r="F275" t="s">
        <v>1115</v>
      </c>
      <c r="H275">
        <v>12</v>
      </c>
      <c r="I275" t="s">
        <v>2369</v>
      </c>
      <c r="J275" t="s">
        <v>1112</v>
      </c>
      <c r="K275" t="str">
        <f t="shared" si="8"/>
        <v>Aluno</v>
      </c>
    </row>
    <row r="276" spans="1:11">
      <c r="A276" t="str">
        <f t="shared" si="9"/>
        <v>15Virgilio Jose Martins Ferreira Filho44743COO</v>
      </c>
      <c r="B276">
        <v>15</v>
      </c>
      <c r="C276" t="s">
        <v>1379</v>
      </c>
      <c r="D276">
        <v>44743</v>
      </c>
      <c r="E276">
        <v>2800</v>
      </c>
      <c r="F276" t="s">
        <v>1113</v>
      </c>
      <c r="H276">
        <v>12</v>
      </c>
      <c r="I276" t="s">
        <v>2370</v>
      </c>
      <c r="J276" t="s">
        <v>1112</v>
      </c>
      <c r="K276" t="str">
        <f t="shared" si="8"/>
        <v>Aluno</v>
      </c>
    </row>
    <row r="277" spans="1:11">
      <c r="A277" t="str">
        <f t="shared" si="9"/>
        <v>15CARLOS FELIPE GUIMARÃES LODI44743DSC</v>
      </c>
      <c r="B277">
        <v>15</v>
      </c>
      <c r="C277" t="s">
        <v>1380</v>
      </c>
      <c r="D277">
        <v>44743</v>
      </c>
      <c r="E277">
        <v>3280</v>
      </c>
      <c r="F277" t="s">
        <v>1162</v>
      </c>
      <c r="H277">
        <v>12</v>
      </c>
      <c r="I277" t="s">
        <v>1331</v>
      </c>
      <c r="J277" t="s">
        <v>1112</v>
      </c>
      <c r="K277" t="str">
        <f t="shared" si="8"/>
        <v>Aluno</v>
      </c>
    </row>
    <row r="278" spans="1:11">
      <c r="A278" t="str">
        <f t="shared" si="9"/>
        <v>16Vanessa Martins Picoli44743MSc</v>
      </c>
      <c r="B278">
        <v>16</v>
      </c>
      <c r="C278" t="s">
        <v>1410</v>
      </c>
      <c r="D278">
        <v>44743</v>
      </c>
      <c r="E278">
        <v>2230</v>
      </c>
      <c r="F278" t="s">
        <v>1114</v>
      </c>
      <c r="H278">
        <v>12</v>
      </c>
      <c r="I278" t="s">
        <v>2152</v>
      </c>
      <c r="J278" t="s">
        <v>1112</v>
      </c>
      <c r="K278" t="str">
        <f t="shared" si="8"/>
        <v>Aluno</v>
      </c>
    </row>
    <row r="279" spans="1:11">
      <c r="A279" t="str">
        <f t="shared" si="9"/>
        <v>16Juan David Lopes Vargas44743DSC</v>
      </c>
      <c r="B279">
        <v>16</v>
      </c>
      <c r="C279" t="s">
        <v>2389</v>
      </c>
      <c r="D279">
        <v>44743</v>
      </c>
      <c r="E279">
        <v>3280</v>
      </c>
      <c r="F279" t="s">
        <v>1162</v>
      </c>
      <c r="H279">
        <v>12</v>
      </c>
      <c r="I279" t="s">
        <v>2371</v>
      </c>
      <c r="J279" t="s">
        <v>1112</v>
      </c>
      <c r="K279" t="str">
        <f t="shared" si="8"/>
        <v>Aluno</v>
      </c>
    </row>
    <row r="280" spans="1:11">
      <c r="A280" t="str">
        <f t="shared" si="9"/>
        <v>16Rodrigo Cravo de Lima44743AT</v>
      </c>
      <c r="B280">
        <v>16</v>
      </c>
      <c r="C280" t="s">
        <v>1391</v>
      </c>
      <c r="D280">
        <v>44743</v>
      </c>
      <c r="E280">
        <v>820</v>
      </c>
      <c r="F280" t="s">
        <v>1117</v>
      </c>
      <c r="H280">
        <v>12</v>
      </c>
      <c r="I280" t="s">
        <v>3755</v>
      </c>
      <c r="J280" t="s">
        <v>1112</v>
      </c>
      <c r="K280" t="str">
        <f t="shared" si="8"/>
        <v>Aluno</v>
      </c>
    </row>
    <row r="281" spans="1:11">
      <c r="A281" t="str">
        <f t="shared" si="9"/>
        <v>16Juan Pablo Cuenca Vargas44743DSC</v>
      </c>
      <c r="B281">
        <v>16</v>
      </c>
      <c r="C281" t="s">
        <v>2159</v>
      </c>
      <c r="D281">
        <v>44743</v>
      </c>
      <c r="E281">
        <v>3280</v>
      </c>
      <c r="F281" t="s">
        <v>1162</v>
      </c>
      <c r="H281">
        <v>12</v>
      </c>
      <c r="I281" t="s">
        <v>1332</v>
      </c>
      <c r="J281" t="s">
        <v>1112</v>
      </c>
      <c r="K281" t="str">
        <f t="shared" si="8"/>
        <v>Aluno</v>
      </c>
    </row>
    <row r="282" spans="1:11">
      <c r="A282" t="str">
        <f t="shared" si="9"/>
        <v>16Ingryd Vieira Lima Fróes de Andrade44743GRA</v>
      </c>
      <c r="B282">
        <v>16</v>
      </c>
      <c r="C282" t="s">
        <v>1396</v>
      </c>
      <c r="D282">
        <v>44743</v>
      </c>
      <c r="E282">
        <v>600</v>
      </c>
      <c r="F282" t="s">
        <v>1112</v>
      </c>
      <c r="H282">
        <v>12</v>
      </c>
      <c r="I282" t="s">
        <v>2372</v>
      </c>
      <c r="J282" t="s">
        <v>1112</v>
      </c>
      <c r="K282" t="str">
        <f t="shared" si="8"/>
        <v>Aluno</v>
      </c>
    </row>
    <row r="283" spans="1:11">
      <c r="A283" t="str">
        <f t="shared" si="9"/>
        <v>16Mateus Silva Barros Rosado44743GRA</v>
      </c>
      <c r="B283">
        <v>16</v>
      </c>
      <c r="C283" t="s">
        <v>1402</v>
      </c>
      <c r="D283">
        <v>44743</v>
      </c>
      <c r="E283">
        <v>600</v>
      </c>
      <c r="F283" t="s">
        <v>1112</v>
      </c>
      <c r="H283">
        <v>12</v>
      </c>
      <c r="I283" t="s">
        <v>1333</v>
      </c>
      <c r="J283" t="s">
        <v>1112</v>
      </c>
      <c r="K283" t="str">
        <f t="shared" si="8"/>
        <v>Aluno</v>
      </c>
    </row>
    <row r="284" spans="1:11">
      <c r="A284" t="str">
        <f t="shared" si="9"/>
        <v>16Iury de Jesus Rodrigues44743GRA</v>
      </c>
      <c r="B284">
        <v>16</v>
      </c>
      <c r="C284" t="s">
        <v>1397</v>
      </c>
      <c r="D284">
        <v>44743</v>
      </c>
      <c r="E284">
        <v>600</v>
      </c>
      <c r="F284" t="s">
        <v>1112</v>
      </c>
      <c r="H284">
        <v>12</v>
      </c>
      <c r="I284" t="s">
        <v>2754</v>
      </c>
      <c r="J284" t="s">
        <v>1112</v>
      </c>
      <c r="K284" t="str">
        <f t="shared" si="8"/>
        <v>Aluno</v>
      </c>
    </row>
    <row r="285" spans="1:11">
      <c r="A285" t="str">
        <f t="shared" si="9"/>
        <v>16Mariana dos Santos de Aquino44743MSc</v>
      </c>
      <c r="B285">
        <v>16</v>
      </c>
      <c r="C285" t="s">
        <v>1408</v>
      </c>
      <c r="D285">
        <v>44743</v>
      </c>
      <c r="E285">
        <v>2230</v>
      </c>
      <c r="F285" t="s">
        <v>1114</v>
      </c>
      <c r="H285">
        <v>12</v>
      </c>
      <c r="I285" t="s">
        <v>1334</v>
      </c>
      <c r="J285" t="s">
        <v>1114</v>
      </c>
      <c r="K285" t="str">
        <f t="shared" si="8"/>
        <v>Aluno</v>
      </c>
    </row>
    <row r="286" spans="1:11">
      <c r="A286" t="str">
        <f t="shared" si="9"/>
        <v>16Sophia Elizabeth Cezar e Silva44743GRA</v>
      </c>
      <c r="B286">
        <v>16</v>
      </c>
      <c r="C286" t="s">
        <v>1404</v>
      </c>
      <c r="D286">
        <v>44743</v>
      </c>
      <c r="E286">
        <v>600</v>
      </c>
      <c r="F286" t="s">
        <v>1112</v>
      </c>
      <c r="H286">
        <v>12</v>
      </c>
      <c r="I286" t="s">
        <v>1335</v>
      </c>
      <c r="J286" t="s">
        <v>1114</v>
      </c>
      <c r="K286" t="str">
        <f t="shared" si="8"/>
        <v>Aluno</v>
      </c>
    </row>
    <row r="287" spans="1:11">
      <c r="A287" t="str">
        <f t="shared" si="9"/>
        <v>16Bianca Bassetti e Silva44743MSc</v>
      </c>
      <c r="B287">
        <v>16</v>
      </c>
      <c r="C287" t="s">
        <v>1407</v>
      </c>
      <c r="D287">
        <v>44743</v>
      </c>
      <c r="E287">
        <v>2230</v>
      </c>
      <c r="F287" t="s">
        <v>1114</v>
      </c>
      <c r="H287">
        <v>12</v>
      </c>
      <c r="I287" t="s">
        <v>2153</v>
      </c>
      <c r="J287" t="s">
        <v>1114</v>
      </c>
      <c r="K287" t="str">
        <f t="shared" si="8"/>
        <v>Aluno</v>
      </c>
    </row>
    <row r="288" spans="1:11">
      <c r="A288" t="str">
        <f t="shared" si="9"/>
        <v>16Eduardo Soares da Silva Pereira44743GRA</v>
      </c>
      <c r="B288">
        <v>16</v>
      </c>
      <c r="C288" t="s">
        <v>1395</v>
      </c>
      <c r="D288">
        <v>44743</v>
      </c>
      <c r="E288">
        <v>600</v>
      </c>
      <c r="F288" t="s">
        <v>1112</v>
      </c>
      <c r="H288">
        <v>12</v>
      </c>
      <c r="I288" t="s">
        <v>2373</v>
      </c>
      <c r="J288" t="s">
        <v>1114</v>
      </c>
      <c r="K288" t="str">
        <f t="shared" si="8"/>
        <v>Aluno</v>
      </c>
    </row>
    <row r="289" spans="1:11">
      <c r="A289" t="str">
        <f t="shared" si="9"/>
        <v>16Julia Barboza de Souza44743GRA</v>
      </c>
      <c r="B289">
        <v>16</v>
      </c>
      <c r="C289" t="s">
        <v>1398</v>
      </c>
      <c r="D289">
        <v>44743</v>
      </c>
      <c r="E289">
        <v>600</v>
      </c>
      <c r="F289" t="s">
        <v>1112</v>
      </c>
      <c r="H289">
        <v>12</v>
      </c>
      <c r="I289" t="s">
        <v>1336</v>
      </c>
      <c r="J289" t="s">
        <v>1114</v>
      </c>
      <c r="K289" t="str">
        <f t="shared" si="8"/>
        <v>Aluno</v>
      </c>
    </row>
    <row r="290" spans="1:11">
      <c r="A290" t="str">
        <f t="shared" si="9"/>
        <v>16Camila Assis da Silva44743GRA</v>
      </c>
      <c r="B290">
        <v>16</v>
      </c>
      <c r="C290" t="s">
        <v>1393</v>
      </c>
      <c r="D290">
        <v>44743</v>
      </c>
      <c r="E290">
        <v>600</v>
      </c>
      <c r="F290" t="s">
        <v>1112</v>
      </c>
      <c r="H290">
        <v>12</v>
      </c>
      <c r="I290" t="s">
        <v>3756</v>
      </c>
      <c r="J290" t="s">
        <v>1114</v>
      </c>
      <c r="K290" t="str">
        <f t="shared" si="8"/>
        <v>Aluno</v>
      </c>
    </row>
    <row r="291" spans="1:11">
      <c r="A291" t="str">
        <f t="shared" si="9"/>
        <v>16Lucas Fernandes Teixeira44743GRA</v>
      </c>
      <c r="B291">
        <v>16</v>
      </c>
      <c r="C291" t="s">
        <v>1399</v>
      </c>
      <c r="D291">
        <v>44743</v>
      </c>
      <c r="E291">
        <v>600</v>
      </c>
      <c r="F291" t="s">
        <v>1112</v>
      </c>
      <c r="H291">
        <v>12</v>
      </c>
      <c r="I291" t="s">
        <v>1337</v>
      </c>
      <c r="J291" t="s">
        <v>1114</v>
      </c>
      <c r="K291" t="str">
        <f t="shared" si="8"/>
        <v>Aluno</v>
      </c>
    </row>
    <row r="292" spans="1:11">
      <c r="A292" t="str">
        <f t="shared" si="9"/>
        <v>16Maria Eduarda Pinto David Furtado44743GRA</v>
      </c>
      <c r="B292">
        <v>16</v>
      </c>
      <c r="C292" t="s">
        <v>1401</v>
      </c>
      <c r="D292">
        <v>44743</v>
      </c>
      <c r="E292">
        <v>600</v>
      </c>
      <c r="F292" t="s">
        <v>1112</v>
      </c>
      <c r="H292">
        <v>12</v>
      </c>
      <c r="I292" t="s">
        <v>2755</v>
      </c>
      <c r="J292" t="s">
        <v>1165</v>
      </c>
      <c r="K292" t="str">
        <f t="shared" si="8"/>
        <v>Aluno</v>
      </c>
    </row>
    <row r="293" spans="1:11">
      <c r="A293" t="str">
        <f t="shared" si="9"/>
        <v>16Carolina dos Santos Silva44743GRA</v>
      </c>
      <c r="B293">
        <v>16</v>
      </c>
      <c r="C293" t="s">
        <v>1394</v>
      </c>
      <c r="D293">
        <v>44743</v>
      </c>
      <c r="E293">
        <v>600</v>
      </c>
      <c r="F293" t="s">
        <v>1112</v>
      </c>
      <c r="H293">
        <v>12</v>
      </c>
      <c r="I293" t="s">
        <v>1324</v>
      </c>
      <c r="J293" t="s">
        <v>1117</v>
      </c>
      <c r="K293" t="str">
        <f t="shared" si="8"/>
        <v>Apoio</v>
      </c>
    </row>
    <row r="294" spans="1:11">
      <c r="A294" t="str">
        <f t="shared" si="9"/>
        <v>16Vitor Soares Ferreira44743GRA</v>
      </c>
      <c r="B294">
        <v>16</v>
      </c>
      <c r="C294" t="s">
        <v>1406</v>
      </c>
      <c r="D294">
        <v>44743</v>
      </c>
      <c r="E294">
        <v>600</v>
      </c>
      <c r="F294" t="s">
        <v>1112</v>
      </c>
      <c r="H294">
        <v>12</v>
      </c>
      <c r="I294" t="s">
        <v>1325</v>
      </c>
      <c r="J294" t="s">
        <v>1113</v>
      </c>
      <c r="K294" t="str">
        <f t="shared" si="8"/>
        <v>Apoio</v>
      </c>
    </row>
    <row r="295" spans="1:11">
      <c r="A295" t="str">
        <f t="shared" si="9"/>
        <v>16Mateus de Oliveira Cruz44743GRA</v>
      </c>
      <c r="B295">
        <v>16</v>
      </c>
      <c r="C295" t="s">
        <v>2393</v>
      </c>
      <c r="D295">
        <v>44743</v>
      </c>
      <c r="E295">
        <v>600</v>
      </c>
      <c r="F295" t="s">
        <v>1112</v>
      </c>
      <c r="H295">
        <v>12</v>
      </c>
      <c r="I295" t="s">
        <v>1338</v>
      </c>
      <c r="J295" t="s">
        <v>1115</v>
      </c>
      <c r="K295" t="str">
        <f t="shared" si="8"/>
        <v>Apoio</v>
      </c>
    </row>
    <row r="296" spans="1:11">
      <c r="A296" t="str">
        <f t="shared" si="9"/>
        <v>16Thiago Maia Martins44743GRA</v>
      </c>
      <c r="B296">
        <v>16</v>
      </c>
      <c r="C296" t="s">
        <v>1405</v>
      </c>
      <c r="D296">
        <v>44743</v>
      </c>
      <c r="E296">
        <v>600</v>
      </c>
      <c r="F296" t="s">
        <v>1112</v>
      </c>
      <c r="H296">
        <v>13</v>
      </c>
      <c r="I296" t="s">
        <v>1341</v>
      </c>
      <c r="J296" t="s">
        <v>1162</v>
      </c>
      <c r="K296" t="str">
        <f t="shared" si="8"/>
        <v>Aluno</v>
      </c>
    </row>
    <row r="297" spans="1:11">
      <c r="A297" t="str">
        <f t="shared" si="9"/>
        <v>16Pedro Faria Xavier44743GRA</v>
      </c>
      <c r="B297">
        <v>16</v>
      </c>
      <c r="C297" t="s">
        <v>1403</v>
      </c>
      <c r="D297">
        <v>44743</v>
      </c>
      <c r="E297">
        <v>600</v>
      </c>
      <c r="F297" t="s">
        <v>1112</v>
      </c>
      <c r="H297">
        <v>13</v>
      </c>
      <c r="I297" t="s">
        <v>2655</v>
      </c>
      <c r="J297" t="s">
        <v>1162</v>
      </c>
      <c r="K297" t="str">
        <f t="shared" si="8"/>
        <v>Aluno</v>
      </c>
    </row>
    <row r="298" spans="1:11">
      <c r="A298" t="str">
        <f t="shared" si="9"/>
        <v>16Maria Carolina Lopes Leão Silva44743GRA</v>
      </c>
      <c r="B298">
        <v>16</v>
      </c>
      <c r="C298" t="s">
        <v>1400</v>
      </c>
      <c r="D298">
        <v>44743</v>
      </c>
      <c r="E298">
        <v>600</v>
      </c>
      <c r="F298" t="s">
        <v>1112</v>
      </c>
      <c r="H298">
        <v>13</v>
      </c>
      <c r="I298" t="s">
        <v>2154</v>
      </c>
      <c r="J298" t="s">
        <v>1162</v>
      </c>
      <c r="K298" t="str">
        <f t="shared" si="8"/>
        <v>Aluno</v>
      </c>
    </row>
    <row r="299" spans="1:11">
      <c r="A299" t="str">
        <f t="shared" si="9"/>
        <v>16Priscila Soares de Souza Domingues44743MSc</v>
      </c>
      <c r="B299">
        <v>16</v>
      </c>
      <c r="C299" t="s">
        <v>1409</v>
      </c>
      <c r="D299">
        <v>44743</v>
      </c>
      <c r="E299">
        <v>2230</v>
      </c>
      <c r="F299" t="s">
        <v>1114</v>
      </c>
      <c r="H299">
        <v>13</v>
      </c>
      <c r="I299" t="s">
        <v>1342</v>
      </c>
      <c r="J299" t="s">
        <v>1112</v>
      </c>
      <c r="K299" t="str">
        <f t="shared" si="8"/>
        <v>Aluno</v>
      </c>
    </row>
    <row r="300" spans="1:11">
      <c r="A300" t="str">
        <f t="shared" si="9"/>
        <v>16Daniela Hartmann44743PV</v>
      </c>
      <c r="B300">
        <v>16</v>
      </c>
      <c r="C300" t="s">
        <v>2160</v>
      </c>
      <c r="D300">
        <v>44743</v>
      </c>
      <c r="E300">
        <v>7750</v>
      </c>
      <c r="F300" t="s">
        <v>1115</v>
      </c>
      <c r="H300">
        <v>13</v>
      </c>
      <c r="I300" t="s">
        <v>2756</v>
      </c>
      <c r="J300" t="s">
        <v>1112</v>
      </c>
      <c r="K300" t="str">
        <f t="shared" si="8"/>
        <v>Aluno</v>
      </c>
    </row>
    <row r="301" spans="1:11">
      <c r="A301" t="str">
        <f t="shared" si="9"/>
        <v>16Elizabete Fernandes Lucas44743COO</v>
      </c>
      <c r="B301">
        <v>16</v>
      </c>
      <c r="C301" t="s">
        <v>1392</v>
      </c>
      <c r="D301">
        <v>44743</v>
      </c>
      <c r="E301">
        <v>2800</v>
      </c>
      <c r="F301" t="s">
        <v>1113</v>
      </c>
      <c r="H301">
        <v>13</v>
      </c>
      <c r="I301" t="s">
        <v>3757</v>
      </c>
      <c r="J301" t="s">
        <v>1112</v>
      </c>
      <c r="K301" t="str">
        <f t="shared" si="8"/>
        <v>Aluno</v>
      </c>
    </row>
    <row r="302" spans="1:11">
      <c r="A302" t="str">
        <f t="shared" si="9"/>
        <v>17Vitoria Beatriz Pellizzari44743MSc</v>
      </c>
      <c r="B302">
        <v>17</v>
      </c>
      <c r="C302" t="s">
        <v>2162</v>
      </c>
      <c r="D302">
        <v>44743</v>
      </c>
      <c r="E302">
        <v>2230</v>
      </c>
      <c r="F302" t="s">
        <v>1114</v>
      </c>
      <c r="H302">
        <v>13</v>
      </c>
      <c r="I302" t="s">
        <v>1344</v>
      </c>
      <c r="J302" t="s">
        <v>1112</v>
      </c>
      <c r="K302" t="str">
        <f t="shared" si="8"/>
        <v>Aluno</v>
      </c>
    </row>
    <row r="303" spans="1:11">
      <c r="A303" t="str">
        <f t="shared" si="9"/>
        <v>17Daniela Hurtado Tejada44743DSC</v>
      </c>
      <c r="B303">
        <v>17</v>
      </c>
      <c r="C303" t="s">
        <v>1412</v>
      </c>
      <c r="D303">
        <v>44743</v>
      </c>
      <c r="E303">
        <v>3280</v>
      </c>
      <c r="F303" t="s">
        <v>1162</v>
      </c>
      <c r="H303">
        <v>13</v>
      </c>
      <c r="I303" t="s">
        <v>1345</v>
      </c>
      <c r="J303" t="s">
        <v>1112</v>
      </c>
      <c r="K303" t="str">
        <f t="shared" si="8"/>
        <v>Aluno</v>
      </c>
    </row>
    <row r="304" spans="1:11">
      <c r="A304" t="str">
        <f t="shared" si="9"/>
        <v>17Lídia Yokoyama44743COO</v>
      </c>
      <c r="B304">
        <v>17</v>
      </c>
      <c r="C304" t="s">
        <v>2163</v>
      </c>
      <c r="D304">
        <v>44743</v>
      </c>
      <c r="E304">
        <v>2800</v>
      </c>
      <c r="F304" t="s">
        <v>1113</v>
      </c>
      <c r="H304">
        <v>13</v>
      </c>
      <c r="I304" t="s">
        <v>1346</v>
      </c>
      <c r="J304" t="s">
        <v>1112</v>
      </c>
      <c r="K304" t="str">
        <f t="shared" si="8"/>
        <v>Aluno</v>
      </c>
    </row>
    <row r="305" spans="1:11">
      <c r="A305" t="str">
        <f t="shared" si="9"/>
        <v>17Juliana Barboza do Nascimento44743MSc</v>
      </c>
      <c r="B305">
        <v>17</v>
      </c>
      <c r="C305" t="s">
        <v>1427</v>
      </c>
      <c r="D305">
        <v>44743</v>
      </c>
      <c r="E305">
        <v>2230</v>
      </c>
      <c r="F305" t="s">
        <v>1114</v>
      </c>
      <c r="H305">
        <v>13</v>
      </c>
      <c r="I305" t="s">
        <v>1347</v>
      </c>
      <c r="J305" t="s">
        <v>1112</v>
      </c>
      <c r="K305" t="str">
        <f t="shared" si="8"/>
        <v>Aluno</v>
      </c>
    </row>
    <row r="306" spans="1:11">
      <c r="A306" t="str">
        <f t="shared" si="9"/>
        <v>17Elisa Maria Mano Esteves44743PV</v>
      </c>
      <c r="B306">
        <v>17</v>
      </c>
      <c r="C306" t="s">
        <v>1430</v>
      </c>
      <c r="D306">
        <v>44743</v>
      </c>
      <c r="E306">
        <v>7750</v>
      </c>
      <c r="F306" t="s">
        <v>1115</v>
      </c>
      <c r="H306">
        <v>13</v>
      </c>
      <c r="I306" t="s">
        <v>2155</v>
      </c>
      <c r="J306" t="s">
        <v>1112</v>
      </c>
      <c r="K306" t="str">
        <f t="shared" si="8"/>
        <v>Aluno</v>
      </c>
    </row>
    <row r="307" spans="1:11">
      <c r="A307" t="str">
        <f t="shared" si="9"/>
        <v>17Jessica dos Santos Cugula44743GRA</v>
      </c>
      <c r="B307">
        <v>17</v>
      </c>
      <c r="C307" t="s">
        <v>1417</v>
      </c>
      <c r="D307">
        <v>44743</v>
      </c>
      <c r="E307">
        <v>600</v>
      </c>
      <c r="F307" t="s">
        <v>1112</v>
      </c>
      <c r="H307">
        <v>13</v>
      </c>
      <c r="I307" t="s">
        <v>2156</v>
      </c>
      <c r="J307" t="s">
        <v>1112</v>
      </c>
      <c r="K307" t="str">
        <f t="shared" si="8"/>
        <v>Aluno</v>
      </c>
    </row>
    <row r="308" spans="1:11">
      <c r="A308" t="str">
        <f t="shared" si="9"/>
        <v>17Rhamon Victor Menezes Lima Bastos Garcia44743GRA</v>
      </c>
      <c r="B308">
        <v>17</v>
      </c>
      <c r="C308" t="s">
        <v>1423</v>
      </c>
      <c r="D308">
        <v>44743</v>
      </c>
      <c r="E308">
        <v>600</v>
      </c>
      <c r="F308" t="s">
        <v>1112</v>
      </c>
      <c r="H308">
        <v>13</v>
      </c>
      <c r="I308" t="s">
        <v>2157</v>
      </c>
      <c r="J308" t="s">
        <v>1112</v>
      </c>
      <c r="K308" t="str">
        <f t="shared" si="8"/>
        <v>Aluno</v>
      </c>
    </row>
    <row r="309" spans="1:11">
      <c r="A309" t="str">
        <f t="shared" si="9"/>
        <v>17Matheus Pereira Moraes44743GRA</v>
      </c>
      <c r="B309">
        <v>17</v>
      </c>
      <c r="C309" t="s">
        <v>1421</v>
      </c>
      <c r="D309">
        <v>44743</v>
      </c>
      <c r="E309">
        <v>600</v>
      </c>
      <c r="F309" t="s">
        <v>1112</v>
      </c>
      <c r="H309">
        <v>13</v>
      </c>
      <c r="I309" t="s">
        <v>1348</v>
      </c>
      <c r="J309" t="s">
        <v>1112</v>
      </c>
      <c r="K309" t="str">
        <f t="shared" si="8"/>
        <v>Aluno</v>
      </c>
    </row>
    <row r="310" spans="1:11">
      <c r="A310" t="str">
        <f t="shared" si="9"/>
        <v>17Gonçalo Fontenele Batista Junior44743GRA</v>
      </c>
      <c r="B310">
        <v>17</v>
      </c>
      <c r="C310" t="s">
        <v>1416</v>
      </c>
      <c r="D310">
        <v>44743</v>
      </c>
      <c r="E310">
        <v>600</v>
      </c>
      <c r="F310" t="s">
        <v>1112</v>
      </c>
      <c r="H310">
        <v>13</v>
      </c>
      <c r="I310" t="s">
        <v>1349</v>
      </c>
      <c r="J310" t="s">
        <v>1112</v>
      </c>
      <c r="K310" t="str">
        <f t="shared" si="8"/>
        <v>Aluno</v>
      </c>
    </row>
    <row r="311" spans="1:11">
      <c r="A311" t="str">
        <f t="shared" si="9"/>
        <v>17Rafael de Freitas Moura44743MSc</v>
      </c>
      <c r="B311">
        <v>17</v>
      </c>
      <c r="C311" t="s">
        <v>1428</v>
      </c>
      <c r="D311">
        <v>44743</v>
      </c>
      <c r="E311">
        <v>2230</v>
      </c>
      <c r="F311" t="s">
        <v>1114</v>
      </c>
      <c r="H311">
        <v>13</v>
      </c>
      <c r="I311" t="s">
        <v>1350</v>
      </c>
      <c r="J311" t="s">
        <v>1112</v>
      </c>
      <c r="K311" t="str">
        <f t="shared" si="8"/>
        <v>Aluno</v>
      </c>
    </row>
    <row r="312" spans="1:11">
      <c r="A312" t="str">
        <f t="shared" si="9"/>
        <v>17Victoria Santos Jacques Castello44743GRA</v>
      </c>
      <c r="B312">
        <v>17</v>
      </c>
      <c r="C312" t="s">
        <v>1425</v>
      </c>
      <c r="D312">
        <v>44743</v>
      </c>
      <c r="E312">
        <v>600</v>
      </c>
      <c r="F312" t="s">
        <v>1112</v>
      </c>
      <c r="H312">
        <v>13</v>
      </c>
      <c r="I312" t="s">
        <v>1351</v>
      </c>
      <c r="J312" t="s">
        <v>1112</v>
      </c>
      <c r="K312" t="str">
        <f t="shared" si="8"/>
        <v>Aluno</v>
      </c>
    </row>
    <row r="313" spans="1:11">
      <c r="A313" t="str">
        <f t="shared" si="9"/>
        <v>17Icaro Barboza Boa Morte44743DSC</v>
      </c>
      <c r="B313">
        <v>17</v>
      </c>
      <c r="C313" t="s">
        <v>1413</v>
      </c>
      <c r="D313">
        <v>44743</v>
      </c>
      <c r="E313">
        <v>3280</v>
      </c>
      <c r="F313" t="s">
        <v>1162</v>
      </c>
      <c r="H313">
        <v>13</v>
      </c>
      <c r="I313" t="s">
        <v>1343</v>
      </c>
      <c r="J313" t="s">
        <v>1114</v>
      </c>
      <c r="K313" t="str">
        <f t="shared" si="8"/>
        <v>Aluno</v>
      </c>
    </row>
    <row r="314" spans="1:11">
      <c r="A314" t="str">
        <f t="shared" si="9"/>
        <v>17Gabriella Casado Coelho da Silva44743GRA</v>
      </c>
      <c r="B314">
        <v>17</v>
      </c>
      <c r="C314" t="s">
        <v>1415</v>
      </c>
      <c r="D314">
        <v>44743</v>
      </c>
      <c r="E314">
        <v>600</v>
      </c>
      <c r="F314" t="s">
        <v>1112</v>
      </c>
      <c r="H314">
        <v>13</v>
      </c>
      <c r="I314" t="s">
        <v>1352</v>
      </c>
      <c r="J314" t="s">
        <v>1114</v>
      </c>
      <c r="K314" t="str">
        <f t="shared" si="8"/>
        <v>Aluno</v>
      </c>
    </row>
    <row r="315" spans="1:11">
      <c r="A315" t="str">
        <f t="shared" si="9"/>
        <v>17Raíssa André de Araujo44743MSc</v>
      </c>
      <c r="B315">
        <v>17</v>
      </c>
      <c r="C315" t="s">
        <v>1429</v>
      </c>
      <c r="D315">
        <v>44743</v>
      </c>
      <c r="E315">
        <v>2230</v>
      </c>
      <c r="F315" t="s">
        <v>1114</v>
      </c>
      <c r="H315">
        <v>13</v>
      </c>
      <c r="I315" t="s">
        <v>2805</v>
      </c>
      <c r="J315" t="s">
        <v>1114</v>
      </c>
      <c r="K315" t="str">
        <f t="shared" si="8"/>
        <v>Aluno</v>
      </c>
    </row>
    <row r="316" spans="1:11">
      <c r="A316" t="str">
        <f t="shared" si="9"/>
        <v>17Rafaella Castanheira Gimenez Cavalcanti44743GRA</v>
      </c>
      <c r="B316">
        <v>17</v>
      </c>
      <c r="C316" t="s">
        <v>1422</v>
      </c>
      <c r="D316">
        <v>44743</v>
      </c>
      <c r="E316">
        <v>600</v>
      </c>
      <c r="F316" t="s">
        <v>1112</v>
      </c>
      <c r="H316">
        <v>13</v>
      </c>
      <c r="I316" t="s">
        <v>1347</v>
      </c>
      <c r="J316" t="s">
        <v>1114</v>
      </c>
      <c r="K316" t="str">
        <f t="shared" si="8"/>
        <v>Aluno</v>
      </c>
    </row>
    <row r="317" spans="1:11">
      <c r="A317" t="str">
        <f t="shared" si="9"/>
        <v>17Luan Lopes dos Santos44743GRA</v>
      </c>
      <c r="B317">
        <v>17</v>
      </c>
      <c r="C317" t="s">
        <v>1419</v>
      </c>
      <c r="D317">
        <v>44743</v>
      </c>
      <c r="E317">
        <v>600</v>
      </c>
      <c r="F317" t="s">
        <v>1112</v>
      </c>
      <c r="H317">
        <v>13</v>
      </c>
      <c r="I317" t="s">
        <v>1353</v>
      </c>
      <c r="J317" t="s">
        <v>1114</v>
      </c>
      <c r="K317" t="str">
        <f t="shared" si="8"/>
        <v>Aluno</v>
      </c>
    </row>
    <row r="318" spans="1:11">
      <c r="A318" t="str">
        <f t="shared" si="9"/>
        <v>17Luiza Gonçalves Ibanez Ribeiro44743GRA</v>
      </c>
      <c r="B318">
        <v>17</v>
      </c>
      <c r="C318" t="s">
        <v>1420</v>
      </c>
      <c r="D318">
        <v>44743</v>
      </c>
      <c r="E318">
        <v>600</v>
      </c>
      <c r="F318" t="s">
        <v>1112</v>
      </c>
      <c r="H318">
        <v>13</v>
      </c>
      <c r="I318" t="s">
        <v>1354</v>
      </c>
      <c r="J318" t="s">
        <v>1114</v>
      </c>
      <c r="K318" t="str">
        <f t="shared" si="8"/>
        <v>Aluno</v>
      </c>
    </row>
    <row r="319" spans="1:11">
      <c r="A319" t="str">
        <f t="shared" si="9"/>
        <v>17Yuri da Silva Souza44743GRA</v>
      </c>
      <c r="B319">
        <v>17</v>
      </c>
      <c r="C319" t="s">
        <v>1426</v>
      </c>
      <c r="D319">
        <v>44743</v>
      </c>
      <c r="E319">
        <v>600</v>
      </c>
      <c r="F319" t="s">
        <v>1112</v>
      </c>
      <c r="H319">
        <v>13</v>
      </c>
      <c r="I319" t="s">
        <v>2374</v>
      </c>
      <c r="J319" t="s">
        <v>1165</v>
      </c>
      <c r="K319" t="str">
        <f t="shared" si="8"/>
        <v>Aluno</v>
      </c>
    </row>
    <row r="320" spans="1:11">
      <c r="A320" t="str">
        <f t="shared" si="9"/>
        <v>17Thais dos Santos Lucena44743GRA</v>
      </c>
      <c r="B320">
        <v>17</v>
      </c>
      <c r="C320" t="s">
        <v>1424</v>
      </c>
      <c r="D320">
        <v>44743</v>
      </c>
      <c r="E320">
        <v>600</v>
      </c>
      <c r="F320" t="s">
        <v>1112</v>
      </c>
      <c r="H320">
        <v>13</v>
      </c>
      <c r="I320" t="s">
        <v>1339</v>
      </c>
      <c r="J320" t="s">
        <v>1117</v>
      </c>
      <c r="K320" t="str">
        <f t="shared" si="8"/>
        <v>Apoio</v>
      </c>
    </row>
    <row r="321" spans="1:11">
      <c r="A321" t="str">
        <f t="shared" si="9"/>
        <v>17André Lopes Pereira44743GRA</v>
      </c>
      <c r="B321">
        <v>17</v>
      </c>
      <c r="C321" t="s">
        <v>1414</v>
      </c>
      <c r="D321">
        <v>44743</v>
      </c>
      <c r="E321">
        <v>600</v>
      </c>
      <c r="F321" t="s">
        <v>1112</v>
      </c>
      <c r="H321">
        <v>13</v>
      </c>
      <c r="I321" t="s">
        <v>1340</v>
      </c>
      <c r="J321" t="s">
        <v>1113</v>
      </c>
      <c r="K321" t="str">
        <f t="shared" si="8"/>
        <v>Apoio</v>
      </c>
    </row>
    <row r="322" spans="1:11">
      <c r="A322" t="str">
        <f t="shared" si="9"/>
        <v>17Carolina Coutinho Mendonça de Souza44743GRA</v>
      </c>
      <c r="B322">
        <v>17</v>
      </c>
      <c r="C322" t="s">
        <v>2161</v>
      </c>
      <c r="D322">
        <v>44743</v>
      </c>
      <c r="E322">
        <v>600</v>
      </c>
      <c r="F322" t="s">
        <v>1112</v>
      </c>
      <c r="H322">
        <v>13</v>
      </c>
      <c r="I322" t="s">
        <v>1355</v>
      </c>
      <c r="J322" t="s">
        <v>1115</v>
      </c>
      <c r="K322" t="str">
        <f t="shared" ref="K322:K385" si="10">IF(OR(UPPER(J322)="GRA",UPPER(J322)="MSC",UPPER(J322)="DSC",UPPER(J322)="PDSC"),"Aluno","Apoio")</f>
        <v>Apoio</v>
      </c>
    </row>
    <row r="323" spans="1:11">
      <c r="A323" t="str">
        <f t="shared" ref="A323:A386" si="11">CONCATENATE(B323,C323,VALUE(D323),F323)</f>
        <v>17Larissa Zamuner44743GRA</v>
      </c>
      <c r="B323">
        <v>17</v>
      </c>
      <c r="C323" t="s">
        <v>1418</v>
      </c>
      <c r="D323">
        <v>44743</v>
      </c>
      <c r="E323">
        <v>600</v>
      </c>
      <c r="F323" t="s">
        <v>1112</v>
      </c>
      <c r="H323">
        <v>14</v>
      </c>
      <c r="I323" t="s">
        <v>1358</v>
      </c>
      <c r="J323" t="s">
        <v>1162</v>
      </c>
      <c r="K323" t="str">
        <f t="shared" si="10"/>
        <v>Aluno</v>
      </c>
    </row>
    <row r="324" spans="1:11">
      <c r="A324" t="str">
        <f t="shared" si="11"/>
        <v>17Kárida Lúcia Silva do Espirito Santo Palheiros44743AT</v>
      </c>
      <c r="B324">
        <v>17</v>
      </c>
      <c r="C324" t="s">
        <v>1411</v>
      </c>
      <c r="D324">
        <v>44743</v>
      </c>
      <c r="E324">
        <v>820</v>
      </c>
      <c r="F324" t="s">
        <v>1117</v>
      </c>
      <c r="H324">
        <v>14</v>
      </c>
      <c r="I324" t="s">
        <v>1359</v>
      </c>
      <c r="J324" t="s">
        <v>1162</v>
      </c>
      <c r="K324" t="str">
        <f t="shared" si="10"/>
        <v>Aluno</v>
      </c>
    </row>
    <row r="325" spans="1:11">
      <c r="A325" t="str">
        <f t="shared" si="11"/>
        <v>18Gabriele dos Santos Silva44743DSC</v>
      </c>
      <c r="B325">
        <v>18</v>
      </c>
      <c r="C325" t="s">
        <v>1433</v>
      </c>
      <c r="D325">
        <v>44743</v>
      </c>
      <c r="E325">
        <v>3280</v>
      </c>
      <c r="F325" t="s">
        <v>1162</v>
      </c>
      <c r="H325">
        <v>14</v>
      </c>
      <c r="I325" t="s">
        <v>1360</v>
      </c>
      <c r="J325" t="s">
        <v>1112</v>
      </c>
      <c r="K325" t="str">
        <f t="shared" si="10"/>
        <v>Aluno</v>
      </c>
    </row>
    <row r="326" spans="1:11">
      <c r="A326" t="str">
        <f t="shared" si="11"/>
        <v>18Josias de Souza Borges44743AT</v>
      </c>
      <c r="B326">
        <v>18</v>
      </c>
      <c r="C326" t="s">
        <v>1431</v>
      </c>
      <c r="D326">
        <v>44743</v>
      </c>
      <c r="E326">
        <v>820</v>
      </c>
      <c r="F326" t="s">
        <v>1117</v>
      </c>
      <c r="H326">
        <v>14</v>
      </c>
      <c r="I326" t="s">
        <v>2375</v>
      </c>
      <c r="J326" t="s">
        <v>1112</v>
      </c>
      <c r="K326" t="str">
        <f t="shared" si="10"/>
        <v>Aluno</v>
      </c>
    </row>
    <row r="327" spans="1:11">
      <c r="A327" t="str">
        <f t="shared" si="11"/>
        <v>18Mojtaba Maali Amiri44743PV</v>
      </c>
      <c r="B327">
        <v>18</v>
      </c>
      <c r="C327" t="s">
        <v>1444</v>
      </c>
      <c r="D327">
        <v>44743</v>
      </c>
      <c r="E327">
        <v>7750</v>
      </c>
      <c r="F327" t="s">
        <v>1115</v>
      </c>
      <c r="H327">
        <v>14</v>
      </c>
      <c r="I327" t="s">
        <v>1361</v>
      </c>
      <c r="J327" t="s">
        <v>1112</v>
      </c>
      <c r="K327" t="str">
        <f t="shared" si="10"/>
        <v>Aluno</v>
      </c>
    </row>
    <row r="328" spans="1:11">
      <c r="A328" t="str">
        <f t="shared" si="11"/>
        <v>18Renata Mont`Alverne Braun Chaves Martins44743DSC</v>
      </c>
      <c r="B328">
        <v>18</v>
      </c>
      <c r="C328" t="s">
        <v>1434</v>
      </c>
      <c r="D328">
        <v>44743</v>
      </c>
      <c r="E328">
        <v>3280</v>
      </c>
      <c r="F328" t="s">
        <v>1162</v>
      </c>
      <c r="H328">
        <v>14</v>
      </c>
      <c r="I328" t="s">
        <v>2376</v>
      </c>
      <c r="J328" t="s">
        <v>1112</v>
      </c>
      <c r="K328" t="str">
        <f t="shared" si="10"/>
        <v>Aluno</v>
      </c>
    </row>
    <row r="329" spans="1:11">
      <c r="A329" t="str">
        <f t="shared" si="11"/>
        <v>18LUCAS VICENTE MENEZES DO VALE44743MSc</v>
      </c>
      <c r="B329">
        <v>18</v>
      </c>
      <c r="C329" t="s">
        <v>1442</v>
      </c>
      <c r="D329">
        <v>44743</v>
      </c>
      <c r="E329">
        <v>2230</v>
      </c>
      <c r="F329" t="s">
        <v>1114</v>
      </c>
      <c r="H329">
        <v>14</v>
      </c>
      <c r="I329" t="s">
        <v>2377</v>
      </c>
      <c r="J329" t="s">
        <v>1112</v>
      </c>
      <c r="K329" t="str">
        <f t="shared" si="10"/>
        <v>Aluno</v>
      </c>
    </row>
    <row r="330" spans="1:11">
      <c r="A330" t="str">
        <f t="shared" si="11"/>
        <v>18Victor Hugo Fagundes Peclat44743MSc</v>
      </c>
      <c r="B330">
        <v>18</v>
      </c>
      <c r="C330" t="s">
        <v>1443</v>
      </c>
      <c r="D330">
        <v>44743</v>
      </c>
      <c r="E330">
        <v>2230</v>
      </c>
      <c r="F330" t="s">
        <v>1114</v>
      </c>
      <c r="H330">
        <v>14</v>
      </c>
      <c r="I330" t="s">
        <v>1362</v>
      </c>
      <c r="J330" t="s">
        <v>1112</v>
      </c>
      <c r="K330" t="str">
        <f t="shared" si="10"/>
        <v>Aluno</v>
      </c>
    </row>
    <row r="331" spans="1:11">
      <c r="A331" t="str">
        <f t="shared" si="11"/>
        <v>18Vinícius Almeida de Oliveira44743GRA</v>
      </c>
      <c r="B331">
        <v>18</v>
      </c>
      <c r="C331" t="s">
        <v>1440</v>
      </c>
      <c r="D331">
        <v>44743</v>
      </c>
      <c r="E331">
        <v>600</v>
      </c>
      <c r="F331" t="s">
        <v>1112</v>
      </c>
      <c r="H331">
        <v>14</v>
      </c>
      <c r="I331" t="s">
        <v>1363</v>
      </c>
      <c r="J331" t="s">
        <v>1112</v>
      </c>
      <c r="K331" t="str">
        <f t="shared" si="10"/>
        <v>Aluno</v>
      </c>
    </row>
    <row r="332" spans="1:11">
      <c r="A332" t="str">
        <f t="shared" si="11"/>
        <v>18JOÃO PEDRO ACHERMANN TAVARES44743GRA</v>
      </c>
      <c r="B332">
        <v>18</v>
      </c>
      <c r="C332" t="s">
        <v>1435</v>
      </c>
      <c r="D332">
        <v>44743</v>
      </c>
      <c r="E332">
        <v>600</v>
      </c>
      <c r="F332" t="s">
        <v>1112</v>
      </c>
      <c r="H332">
        <v>14</v>
      </c>
      <c r="I332" t="s">
        <v>1364</v>
      </c>
      <c r="J332" t="s">
        <v>1112</v>
      </c>
      <c r="K332" t="str">
        <f t="shared" si="10"/>
        <v>Aluno</v>
      </c>
    </row>
    <row r="333" spans="1:11">
      <c r="A333" t="str">
        <f t="shared" si="11"/>
        <v>18RINA PERUZZO RIGONI44743GRA</v>
      </c>
      <c r="B333">
        <v>18</v>
      </c>
      <c r="C333" t="s">
        <v>1439</v>
      </c>
      <c r="D333">
        <v>44743</v>
      </c>
      <c r="E333">
        <v>600</v>
      </c>
      <c r="F333" t="s">
        <v>1112</v>
      </c>
      <c r="H333">
        <v>14</v>
      </c>
      <c r="I333" t="s">
        <v>1365</v>
      </c>
      <c r="J333" t="s">
        <v>1112</v>
      </c>
      <c r="K333" t="str">
        <f t="shared" si="10"/>
        <v>Aluno</v>
      </c>
    </row>
    <row r="334" spans="1:11">
      <c r="A334" t="str">
        <f t="shared" si="11"/>
        <v>18Julio Cesar Ramalho Cyrino44743COO</v>
      </c>
      <c r="B334">
        <v>18</v>
      </c>
      <c r="C334" t="s">
        <v>1432</v>
      </c>
      <c r="D334">
        <v>44743</v>
      </c>
      <c r="E334">
        <v>2800</v>
      </c>
      <c r="F334" t="s">
        <v>1113</v>
      </c>
      <c r="H334">
        <v>14</v>
      </c>
      <c r="I334" t="s">
        <v>1366</v>
      </c>
      <c r="J334" t="s">
        <v>1112</v>
      </c>
      <c r="K334" t="str">
        <f t="shared" si="10"/>
        <v>Aluno</v>
      </c>
    </row>
    <row r="335" spans="1:11">
      <c r="A335" t="str">
        <f t="shared" si="11"/>
        <v>18Marlon Barreto Silva44743GRA</v>
      </c>
      <c r="B335">
        <v>18</v>
      </c>
      <c r="C335" t="s">
        <v>1437</v>
      </c>
      <c r="D335">
        <v>44743</v>
      </c>
      <c r="E335">
        <v>600</v>
      </c>
      <c r="F335" t="s">
        <v>1112</v>
      </c>
      <c r="H335">
        <v>14</v>
      </c>
      <c r="I335" t="s">
        <v>1367</v>
      </c>
      <c r="J335" t="s">
        <v>1112</v>
      </c>
      <c r="K335" t="str">
        <f t="shared" si="10"/>
        <v>Aluno</v>
      </c>
    </row>
    <row r="336" spans="1:11">
      <c r="A336" t="str">
        <f t="shared" si="11"/>
        <v>18MARCELLY DE ALMEIDA TEIXEIRA44743GRA</v>
      </c>
      <c r="B336">
        <v>18</v>
      </c>
      <c r="C336" t="s">
        <v>1436</v>
      </c>
      <c r="D336">
        <v>44743</v>
      </c>
      <c r="E336">
        <v>600</v>
      </c>
      <c r="F336" t="s">
        <v>1112</v>
      </c>
      <c r="H336">
        <v>14</v>
      </c>
      <c r="I336" t="s">
        <v>1368</v>
      </c>
      <c r="J336" t="s">
        <v>1112</v>
      </c>
      <c r="K336" t="str">
        <f t="shared" si="10"/>
        <v>Aluno</v>
      </c>
    </row>
    <row r="337" spans="1:11">
      <c r="A337" t="str">
        <f t="shared" si="11"/>
        <v>18Vitor Fiori44743GRA</v>
      </c>
      <c r="B337">
        <v>18</v>
      </c>
      <c r="C337" t="s">
        <v>2412</v>
      </c>
      <c r="D337">
        <v>44743</v>
      </c>
      <c r="E337">
        <v>600</v>
      </c>
      <c r="F337" t="s">
        <v>1112</v>
      </c>
      <c r="H337">
        <v>14</v>
      </c>
      <c r="I337" t="s">
        <v>2378</v>
      </c>
      <c r="J337" t="s">
        <v>1112</v>
      </c>
      <c r="K337" t="str">
        <f t="shared" si="10"/>
        <v>Aluno</v>
      </c>
    </row>
    <row r="338" spans="1:11">
      <c r="A338" t="str">
        <f t="shared" si="11"/>
        <v>18Agnaldo Santana dos Santos44743GRA</v>
      </c>
      <c r="B338">
        <v>18</v>
      </c>
      <c r="C338" t="s">
        <v>2405</v>
      </c>
      <c r="D338">
        <v>44743</v>
      </c>
      <c r="E338">
        <v>600</v>
      </c>
      <c r="F338" t="s">
        <v>1112</v>
      </c>
      <c r="H338">
        <v>14</v>
      </c>
      <c r="I338" t="s">
        <v>1369</v>
      </c>
      <c r="J338" t="s">
        <v>1112</v>
      </c>
      <c r="K338" t="str">
        <f t="shared" si="10"/>
        <v>Aluno</v>
      </c>
    </row>
    <row r="339" spans="1:11">
      <c r="A339" t="str">
        <f t="shared" si="11"/>
        <v>18VINICIUS DE OLIVEIRA RESENDE44743GRA</v>
      </c>
      <c r="B339">
        <v>18</v>
      </c>
      <c r="C339" t="s">
        <v>1441</v>
      </c>
      <c r="D339">
        <v>44743</v>
      </c>
      <c r="E339">
        <v>600</v>
      </c>
      <c r="F339" t="s">
        <v>1112</v>
      </c>
      <c r="H339">
        <v>14</v>
      </c>
      <c r="I339" t="s">
        <v>2379</v>
      </c>
      <c r="J339" t="s">
        <v>1112</v>
      </c>
      <c r="K339" t="str">
        <f t="shared" si="10"/>
        <v>Aluno</v>
      </c>
    </row>
    <row r="340" spans="1:11">
      <c r="A340" t="str">
        <f t="shared" si="11"/>
        <v>18Giulia Elvira Araujo Santana Carvalho44743GRA</v>
      </c>
      <c r="B340">
        <v>18</v>
      </c>
      <c r="C340" t="s">
        <v>2408</v>
      </c>
      <c r="D340">
        <v>44743</v>
      </c>
      <c r="E340">
        <v>600</v>
      </c>
      <c r="F340" t="s">
        <v>1112</v>
      </c>
      <c r="H340">
        <v>14</v>
      </c>
      <c r="I340" t="s">
        <v>1370</v>
      </c>
      <c r="J340" t="s">
        <v>1112</v>
      </c>
      <c r="K340" t="str">
        <f t="shared" si="10"/>
        <v>Aluno</v>
      </c>
    </row>
    <row r="341" spans="1:11">
      <c r="A341" t="str">
        <f t="shared" si="11"/>
        <v>18RAQUEL SILVA MARTINS44743GRA</v>
      </c>
      <c r="B341">
        <v>18</v>
      </c>
      <c r="C341" t="s">
        <v>1438</v>
      </c>
      <c r="D341">
        <v>44743</v>
      </c>
      <c r="E341">
        <v>600</v>
      </c>
      <c r="F341" t="s">
        <v>1112</v>
      </c>
      <c r="H341">
        <v>14</v>
      </c>
      <c r="I341" t="s">
        <v>1371</v>
      </c>
      <c r="J341" t="s">
        <v>1112</v>
      </c>
      <c r="K341" t="str">
        <f t="shared" si="10"/>
        <v>Aluno</v>
      </c>
    </row>
    <row r="342" spans="1:11">
      <c r="A342" t="str">
        <f t="shared" si="11"/>
        <v>18Janaina Alves Monteiro de Castro44743GRA</v>
      </c>
      <c r="B342">
        <v>18</v>
      </c>
      <c r="C342" t="s">
        <v>2409</v>
      </c>
      <c r="D342">
        <v>44743</v>
      </c>
      <c r="E342">
        <v>600</v>
      </c>
      <c r="F342" t="s">
        <v>1112</v>
      </c>
      <c r="H342">
        <v>14</v>
      </c>
      <c r="I342" t="s">
        <v>2380</v>
      </c>
      <c r="J342" t="s">
        <v>1112</v>
      </c>
      <c r="K342" t="str">
        <f t="shared" si="10"/>
        <v>Aluno</v>
      </c>
    </row>
    <row r="343" spans="1:11">
      <c r="A343" t="str">
        <f t="shared" si="11"/>
        <v>18Caio Henrique Manganeli44743GRA</v>
      </c>
      <c r="B343">
        <v>18</v>
      </c>
      <c r="C343" t="s">
        <v>2407</v>
      </c>
      <c r="D343">
        <v>44743</v>
      </c>
      <c r="E343">
        <v>600</v>
      </c>
      <c r="F343" t="s">
        <v>1112</v>
      </c>
      <c r="H343">
        <v>14</v>
      </c>
      <c r="I343" t="s">
        <v>1372</v>
      </c>
      <c r="J343" t="s">
        <v>1112</v>
      </c>
      <c r="K343" t="str">
        <f t="shared" si="10"/>
        <v>Aluno</v>
      </c>
    </row>
    <row r="344" spans="1:11">
      <c r="A344" t="str">
        <f t="shared" si="11"/>
        <v>18Marcus Vinícius da Cruz44743GRA</v>
      </c>
      <c r="B344">
        <v>18</v>
      </c>
      <c r="C344" t="s">
        <v>2164</v>
      </c>
      <c r="D344">
        <v>44743</v>
      </c>
      <c r="E344">
        <v>600</v>
      </c>
      <c r="F344" t="s">
        <v>1112</v>
      </c>
      <c r="H344">
        <v>14</v>
      </c>
      <c r="I344" t="s">
        <v>1373</v>
      </c>
      <c r="J344" t="s">
        <v>1112</v>
      </c>
      <c r="K344" t="str">
        <f t="shared" si="10"/>
        <v>Aluno</v>
      </c>
    </row>
    <row r="345" spans="1:11">
      <c r="A345" t="str">
        <f t="shared" si="11"/>
        <v>19Samara Cristina dos Reis Medeiros44743MSc</v>
      </c>
      <c r="B345">
        <v>19</v>
      </c>
      <c r="C345" t="s">
        <v>1466</v>
      </c>
      <c r="D345">
        <v>44743</v>
      </c>
      <c r="E345">
        <v>2230</v>
      </c>
      <c r="F345" t="s">
        <v>1114</v>
      </c>
      <c r="H345">
        <v>14</v>
      </c>
      <c r="I345" t="s">
        <v>2381</v>
      </c>
      <c r="J345" t="s">
        <v>1112</v>
      </c>
      <c r="K345" t="str">
        <f t="shared" si="10"/>
        <v>Aluno</v>
      </c>
    </row>
    <row r="346" spans="1:11">
      <c r="A346" t="str">
        <f t="shared" si="11"/>
        <v>19Luciano Areas Carvalho44743DSC</v>
      </c>
      <c r="B346">
        <v>19</v>
      </c>
      <c r="C346" t="s">
        <v>1447</v>
      </c>
      <c r="D346">
        <v>44743</v>
      </c>
      <c r="E346">
        <v>3280</v>
      </c>
      <c r="F346" t="s">
        <v>1162</v>
      </c>
      <c r="H346">
        <v>14</v>
      </c>
      <c r="I346" t="s">
        <v>1374</v>
      </c>
      <c r="J346" t="s">
        <v>1114</v>
      </c>
      <c r="K346" t="str">
        <f t="shared" si="10"/>
        <v>Aluno</v>
      </c>
    </row>
    <row r="347" spans="1:11">
      <c r="A347" t="str">
        <f t="shared" si="11"/>
        <v>19Áquila Ferreira Mesquita44743PV</v>
      </c>
      <c r="B347">
        <v>19</v>
      </c>
      <c r="C347" t="s">
        <v>1469</v>
      </c>
      <c r="D347">
        <v>44743</v>
      </c>
      <c r="E347">
        <v>7750</v>
      </c>
      <c r="F347" t="s">
        <v>1115</v>
      </c>
      <c r="H347">
        <v>14</v>
      </c>
      <c r="I347" t="s">
        <v>2382</v>
      </c>
      <c r="J347" t="s">
        <v>1114</v>
      </c>
      <c r="K347" t="str">
        <f t="shared" si="10"/>
        <v>Aluno</v>
      </c>
    </row>
    <row r="348" spans="1:11">
      <c r="A348" t="str">
        <f t="shared" si="11"/>
        <v>19Luiz Henrique Joca Leite44743MSc</v>
      </c>
      <c r="B348">
        <v>19</v>
      </c>
      <c r="C348" t="s">
        <v>2166</v>
      </c>
      <c r="D348">
        <v>44743</v>
      </c>
      <c r="E348">
        <v>2230</v>
      </c>
      <c r="F348" t="s">
        <v>1114</v>
      </c>
      <c r="H348">
        <v>14</v>
      </c>
      <c r="I348" t="s">
        <v>2158</v>
      </c>
      <c r="J348" t="s">
        <v>1114</v>
      </c>
      <c r="K348" t="str">
        <f t="shared" si="10"/>
        <v>Aluno</v>
      </c>
    </row>
    <row r="349" spans="1:11">
      <c r="A349" t="str">
        <f t="shared" si="11"/>
        <v>19Priscila Martins Oliveira44743DSC</v>
      </c>
      <c r="B349">
        <v>19</v>
      </c>
      <c r="C349" t="s">
        <v>1448</v>
      </c>
      <c r="D349">
        <v>44743</v>
      </c>
      <c r="E349">
        <v>3280</v>
      </c>
      <c r="F349" t="s">
        <v>1162</v>
      </c>
      <c r="H349">
        <v>14</v>
      </c>
      <c r="I349" t="s">
        <v>1365</v>
      </c>
      <c r="J349" t="s">
        <v>1114</v>
      </c>
      <c r="K349" t="str">
        <f t="shared" si="10"/>
        <v>Aluno</v>
      </c>
    </row>
    <row r="350" spans="1:11">
      <c r="A350" t="str">
        <f t="shared" si="11"/>
        <v>19Carlos Roberto de Souza Filho44743COO</v>
      </c>
      <c r="B350">
        <v>19</v>
      </c>
      <c r="C350" t="s">
        <v>1446</v>
      </c>
      <c r="D350">
        <v>44743</v>
      </c>
      <c r="E350">
        <v>2800</v>
      </c>
      <c r="F350" t="s">
        <v>1113</v>
      </c>
      <c r="H350">
        <v>14</v>
      </c>
      <c r="I350" t="s">
        <v>1369</v>
      </c>
      <c r="J350" t="s">
        <v>1114</v>
      </c>
      <c r="K350" t="str">
        <f t="shared" si="10"/>
        <v>Aluno</v>
      </c>
    </row>
    <row r="351" spans="1:11">
      <c r="A351" t="str">
        <f t="shared" si="11"/>
        <v>19Iasmim Ribeiro Portela Lima44743GRA</v>
      </c>
      <c r="B351">
        <v>19</v>
      </c>
      <c r="C351" t="s">
        <v>1456</v>
      </c>
      <c r="D351">
        <v>44743</v>
      </c>
      <c r="E351">
        <v>600</v>
      </c>
      <c r="F351" t="s">
        <v>1112</v>
      </c>
      <c r="H351">
        <v>14</v>
      </c>
      <c r="I351" t="s">
        <v>1375</v>
      </c>
      <c r="J351" t="s">
        <v>1114</v>
      </c>
      <c r="K351" t="str">
        <f t="shared" si="10"/>
        <v>Aluno</v>
      </c>
    </row>
    <row r="352" spans="1:11">
      <c r="A352" t="str">
        <f t="shared" si="11"/>
        <v>19Mohammad Hassan Tayebi44743PDSC</v>
      </c>
      <c r="B352">
        <v>19</v>
      </c>
      <c r="C352" t="s">
        <v>1468</v>
      </c>
      <c r="D352">
        <v>44743</v>
      </c>
      <c r="E352">
        <v>6110</v>
      </c>
      <c r="F352" t="s">
        <v>1165</v>
      </c>
      <c r="H352">
        <v>14</v>
      </c>
      <c r="I352" t="s">
        <v>2383</v>
      </c>
      <c r="J352" t="s">
        <v>1165</v>
      </c>
      <c r="K352" t="str">
        <f t="shared" si="10"/>
        <v>Aluno</v>
      </c>
    </row>
    <row r="353" spans="1:11">
      <c r="A353" t="str">
        <f t="shared" si="11"/>
        <v>19Barbara Cassu Manzano44743AT</v>
      </c>
      <c r="B353">
        <v>19</v>
      </c>
      <c r="C353" t="s">
        <v>1445</v>
      </c>
      <c r="D353">
        <v>44743</v>
      </c>
      <c r="E353">
        <v>820</v>
      </c>
      <c r="F353" t="s">
        <v>1117</v>
      </c>
      <c r="H353">
        <v>14</v>
      </c>
      <c r="I353" t="s">
        <v>1376</v>
      </c>
      <c r="J353" t="s">
        <v>1165</v>
      </c>
      <c r="K353" t="str">
        <f t="shared" si="10"/>
        <v>Aluno</v>
      </c>
    </row>
    <row r="354" spans="1:11">
      <c r="A354" t="str">
        <f t="shared" si="11"/>
        <v>19Fernando Lessa Pereira44743MSc</v>
      </c>
      <c r="B354">
        <v>19</v>
      </c>
      <c r="C354" t="s">
        <v>1464</v>
      </c>
      <c r="D354">
        <v>44743</v>
      </c>
      <c r="E354">
        <v>2230</v>
      </c>
      <c r="F354" t="s">
        <v>1114</v>
      </c>
      <c r="H354">
        <v>14</v>
      </c>
      <c r="I354" t="s">
        <v>1356</v>
      </c>
      <c r="J354" t="s">
        <v>1117</v>
      </c>
      <c r="K354" t="str">
        <f t="shared" si="10"/>
        <v>Apoio</v>
      </c>
    </row>
    <row r="355" spans="1:11">
      <c r="A355" t="str">
        <f t="shared" si="11"/>
        <v>19Reginaldo Molka Júnior44743GRA</v>
      </c>
      <c r="B355">
        <v>19</v>
      </c>
      <c r="C355" t="s">
        <v>1461</v>
      </c>
      <c r="D355">
        <v>44743</v>
      </c>
      <c r="E355">
        <v>600</v>
      </c>
      <c r="F355" t="s">
        <v>1112</v>
      </c>
      <c r="H355">
        <v>14</v>
      </c>
      <c r="I355" t="s">
        <v>1357</v>
      </c>
      <c r="J355" t="s">
        <v>1113</v>
      </c>
      <c r="K355" t="str">
        <f t="shared" si="10"/>
        <v>Apoio</v>
      </c>
    </row>
    <row r="356" spans="1:11">
      <c r="A356" t="str">
        <f t="shared" si="11"/>
        <v>19Taisa Rebuá Barroso44743GRA</v>
      </c>
      <c r="B356">
        <v>19</v>
      </c>
      <c r="C356" t="s">
        <v>1462</v>
      </c>
      <c r="D356">
        <v>44743</v>
      </c>
      <c r="E356">
        <v>600</v>
      </c>
      <c r="F356" t="s">
        <v>1112</v>
      </c>
      <c r="H356">
        <v>14</v>
      </c>
      <c r="I356" t="s">
        <v>1377</v>
      </c>
      <c r="J356" t="s">
        <v>1115</v>
      </c>
      <c r="K356" t="str">
        <f t="shared" si="10"/>
        <v>Apoio</v>
      </c>
    </row>
    <row r="357" spans="1:11">
      <c r="A357" t="str">
        <f t="shared" si="11"/>
        <v>19Pietro Demattê Avona44743MSc</v>
      </c>
      <c r="B357">
        <v>19</v>
      </c>
      <c r="C357" t="s">
        <v>2167</v>
      </c>
      <c r="D357">
        <v>44743</v>
      </c>
      <c r="E357">
        <v>2230</v>
      </c>
      <c r="F357" t="s">
        <v>1114</v>
      </c>
      <c r="H357">
        <v>15</v>
      </c>
      <c r="I357" t="s">
        <v>3758</v>
      </c>
      <c r="J357" t="s">
        <v>1162</v>
      </c>
      <c r="K357" t="str">
        <f t="shared" si="10"/>
        <v>Aluno</v>
      </c>
    </row>
    <row r="358" spans="1:11">
      <c r="A358" t="str">
        <f t="shared" si="11"/>
        <v>19Lorenzo Bueno Correa44743GRA</v>
      </c>
      <c r="B358">
        <v>19</v>
      </c>
      <c r="C358" t="s">
        <v>1457</v>
      </c>
      <c r="D358">
        <v>44743</v>
      </c>
      <c r="E358">
        <v>600</v>
      </c>
      <c r="F358" t="s">
        <v>1112</v>
      </c>
      <c r="H358">
        <v>15</v>
      </c>
      <c r="I358" t="s">
        <v>1380</v>
      </c>
      <c r="J358" t="s">
        <v>1162</v>
      </c>
      <c r="K358" t="str">
        <f t="shared" si="10"/>
        <v>Aluno</v>
      </c>
    </row>
    <row r="359" spans="1:11">
      <c r="A359" t="str">
        <f t="shared" si="11"/>
        <v>19Gabriel Mateus Alves de Lima44743GRA</v>
      </c>
      <c r="B359">
        <v>19</v>
      </c>
      <c r="C359" t="s">
        <v>1455</v>
      </c>
      <c r="D359">
        <v>44743</v>
      </c>
      <c r="E359">
        <v>600</v>
      </c>
      <c r="F359" t="s">
        <v>1112</v>
      </c>
      <c r="H359">
        <v>15</v>
      </c>
      <c r="I359" t="s">
        <v>3759</v>
      </c>
      <c r="J359" t="s">
        <v>1162</v>
      </c>
      <c r="K359" t="str">
        <f t="shared" si="10"/>
        <v>Aluno</v>
      </c>
    </row>
    <row r="360" spans="1:11">
      <c r="A360" t="str">
        <f t="shared" si="11"/>
        <v>19Bruno Guellis de Almeida44743GRA</v>
      </c>
      <c r="B360">
        <v>19</v>
      </c>
      <c r="C360" t="s">
        <v>1449</v>
      </c>
      <c r="D360">
        <v>44743</v>
      </c>
      <c r="E360">
        <v>600</v>
      </c>
      <c r="F360" t="s">
        <v>1112</v>
      </c>
      <c r="H360">
        <v>15</v>
      </c>
      <c r="I360" t="s">
        <v>1381</v>
      </c>
      <c r="J360" t="s">
        <v>1112</v>
      </c>
      <c r="K360" t="str">
        <f t="shared" si="10"/>
        <v>Aluno</v>
      </c>
    </row>
    <row r="361" spans="1:11">
      <c r="A361" t="str">
        <f t="shared" si="11"/>
        <v>19Scarlet Inácio44743GRA</v>
      </c>
      <c r="B361">
        <v>19</v>
      </c>
      <c r="C361" t="s">
        <v>2165</v>
      </c>
      <c r="D361">
        <v>44743</v>
      </c>
      <c r="E361">
        <v>600</v>
      </c>
      <c r="F361" t="s">
        <v>1112</v>
      </c>
      <c r="H361">
        <v>15</v>
      </c>
      <c r="I361" t="s">
        <v>1382</v>
      </c>
      <c r="J361" t="s">
        <v>1112</v>
      </c>
      <c r="K361" t="str">
        <f t="shared" si="10"/>
        <v>Aluno</v>
      </c>
    </row>
    <row r="362" spans="1:11">
      <c r="A362" t="str">
        <f t="shared" si="11"/>
        <v>19Davi Betetto Drezza44743GRA</v>
      </c>
      <c r="B362">
        <v>19</v>
      </c>
      <c r="C362" t="s">
        <v>1450</v>
      </c>
      <c r="D362">
        <v>44743</v>
      </c>
      <c r="E362">
        <v>600</v>
      </c>
      <c r="F362" t="s">
        <v>1112</v>
      </c>
      <c r="H362">
        <v>15</v>
      </c>
      <c r="I362" t="s">
        <v>2384</v>
      </c>
      <c r="J362" t="s">
        <v>1112</v>
      </c>
      <c r="K362" t="str">
        <f t="shared" si="10"/>
        <v>Aluno</v>
      </c>
    </row>
    <row r="363" spans="1:11">
      <c r="A363" t="str">
        <f t="shared" si="11"/>
        <v>19Natalia Lima de Sousa44743MSc</v>
      </c>
      <c r="B363">
        <v>19</v>
      </c>
      <c r="C363" t="s">
        <v>1465</v>
      </c>
      <c r="D363">
        <v>44743</v>
      </c>
      <c r="E363">
        <v>2230</v>
      </c>
      <c r="F363" t="s">
        <v>1114</v>
      </c>
      <c r="H363">
        <v>15</v>
      </c>
      <c r="I363" t="s">
        <v>2385</v>
      </c>
      <c r="J363" t="s">
        <v>1112</v>
      </c>
      <c r="K363" t="str">
        <f t="shared" si="10"/>
        <v>Aluno</v>
      </c>
    </row>
    <row r="364" spans="1:11">
      <c r="A364" t="str">
        <f t="shared" si="11"/>
        <v>19Eloise Cristina Santos44743GRA</v>
      </c>
      <c r="B364">
        <v>19</v>
      </c>
      <c r="C364" t="s">
        <v>1452</v>
      </c>
      <c r="D364">
        <v>44743</v>
      </c>
      <c r="E364">
        <v>600</v>
      </c>
      <c r="F364" t="s">
        <v>1112</v>
      </c>
      <c r="H364">
        <v>15</v>
      </c>
      <c r="I364" t="s">
        <v>2757</v>
      </c>
      <c r="J364" t="s">
        <v>1112</v>
      </c>
      <c r="K364" t="str">
        <f t="shared" si="10"/>
        <v>Aluno</v>
      </c>
    </row>
    <row r="365" spans="1:11">
      <c r="A365" t="str">
        <f t="shared" si="11"/>
        <v>19Davi Machado Querubim44743GRA</v>
      </c>
      <c r="B365">
        <v>19</v>
      </c>
      <c r="C365" t="s">
        <v>1451</v>
      </c>
      <c r="D365">
        <v>44743</v>
      </c>
      <c r="E365">
        <v>600</v>
      </c>
      <c r="F365" t="s">
        <v>1112</v>
      </c>
      <c r="H365">
        <v>15</v>
      </c>
      <c r="I365" t="s">
        <v>2386</v>
      </c>
      <c r="J365" t="s">
        <v>1112</v>
      </c>
      <c r="K365" t="str">
        <f t="shared" si="10"/>
        <v>Aluno</v>
      </c>
    </row>
    <row r="366" spans="1:11">
      <c r="A366" t="str">
        <f t="shared" si="11"/>
        <v>19Thiago Rivaben Lopes44743MSc</v>
      </c>
      <c r="B366">
        <v>19</v>
      </c>
      <c r="C366" t="s">
        <v>1467</v>
      </c>
      <c r="D366">
        <v>44743</v>
      </c>
      <c r="E366">
        <v>2230</v>
      </c>
      <c r="F366" t="s">
        <v>1114</v>
      </c>
      <c r="H366">
        <v>15</v>
      </c>
      <c r="I366" t="s">
        <v>1383</v>
      </c>
      <c r="J366" t="s">
        <v>1112</v>
      </c>
      <c r="K366" t="str">
        <f t="shared" si="10"/>
        <v>Aluno</v>
      </c>
    </row>
    <row r="367" spans="1:11">
      <c r="A367" t="str">
        <f t="shared" si="11"/>
        <v>19Vitória Ventura44743GRA</v>
      </c>
      <c r="B367">
        <v>19</v>
      </c>
      <c r="C367" t="s">
        <v>1463</v>
      </c>
      <c r="D367">
        <v>44743</v>
      </c>
      <c r="E367">
        <v>600</v>
      </c>
      <c r="F367" t="s">
        <v>1112</v>
      </c>
      <c r="H367">
        <v>15</v>
      </c>
      <c r="I367" t="s">
        <v>1384</v>
      </c>
      <c r="J367" t="s">
        <v>1112</v>
      </c>
      <c r="K367" t="str">
        <f t="shared" si="10"/>
        <v>Aluno</v>
      </c>
    </row>
    <row r="368" spans="1:11">
      <c r="A368" t="str">
        <f t="shared" si="11"/>
        <v>19Fernando Antonio Novais Vieira44743GRA</v>
      </c>
      <c r="B368">
        <v>19</v>
      </c>
      <c r="C368" t="s">
        <v>1454</v>
      </c>
      <c r="D368">
        <v>44743</v>
      </c>
      <c r="E368">
        <v>600</v>
      </c>
      <c r="F368" t="s">
        <v>1112</v>
      </c>
      <c r="H368">
        <v>15</v>
      </c>
      <c r="I368" t="s">
        <v>1385</v>
      </c>
      <c r="J368" t="s">
        <v>1114</v>
      </c>
      <c r="K368" t="str">
        <f t="shared" si="10"/>
        <v>Aluno</v>
      </c>
    </row>
    <row r="369" spans="1:11">
      <c r="A369" t="str">
        <f t="shared" si="11"/>
        <v>19Lucas Marti44743GRA</v>
      </c>
      <c r="B369">
        <v>19</v>
      </c>
      <c r="C369" t="s">
        <v>1458</v>
      </c>
      <c r="D369">
        <v>44743</v>
      </c>
      <c r="E369">
        <v>600</v>
      </c>
      <c r="F369" t="s">
        <v>1112</v>
      </c>
      <c r="H369">
        <v>15</v>
      </c>
      <c r="I369" t="s">
        <v>1386</v>
      </c>
      <c r="J369" t="s">
        <v>1114</v>
      </c>
      <c r="K369" t="str">
        <f t="shared" si="10"/>
        <v>Aluno</v>
      </c>
    </row>
    <row r="370" spans="1:11">
      <c r="A370" t="str">
        <f t="shared" si="11"/>
        <v>19Lucca Munhoz dos Santos44743GRA</v>
      </c>
      <c r="B370">
        <v>19</v>
      </c>
      <c r="C370" t="s">
        <v>1459</v>
      </c>
      <c r="D370">
        <v>44743</v>
      </c>
      <c r="E370">
        <v>600</v>
      </c>
      <c r="F370" t="s">
        <v>1112</v>
      </c>
      <c r="H370">
        <v>15</v>
      </c>
      <c r="I370" t="s">
        <v>1387</v>
      </c>
      <c r="J370" t="s">
        <v>1114</v>
      </c>
      <c r="K370" t="str">
        <f t="shared" si="10"/>
        <v>Aluno</v>
      </c>
    </row>
    <row r="371" spans="1:11">
      <c r="A371" t="str">
        <f t="shared" si="11"/>
        <v>19Pedro Dias Antunes44743GRA</v>
      </c>
      <c r="B371">
        <v>19</v>
      </c>
      <c r="C371" t="s">
        <v>1460</v>
      </c>
      <c r="D371">
        <v>44743</v>
      </c>
      <c r="E371">
        <v>600</v>
      </c>
      <c r="F371" t="s">
        <v>1112</v>
      </c>
      <c r="H371">
        <v>15</v>
      </c>
      <c r="I371" t="s">
        <v>2387</v>
      </c>
      <c r="J371" t="s">
        <v>1114</v>
      </c>
      <c r="K371" t="str">
        <f t="shared" si="10"/>
        <v>Aluno</v>
      </c>
    </row>
    <row r="372" spans="1:11">
      <c r="A372" t="str">
        <f t="shared" si="11"/>
        <v>19Felipe Fortuna Perez44743GRA</v>
      </c>
      <c r="B372">
        <v>19</v>
      </c>
      <c r="C372" t="s">
        <v>1453</v>
      </c>
      <c r="D372">
        <v>44743</v>
      </c>
      <c r="E372">
        <v>600</v>
      </c>
      <c r="F372" t="s">
        <v>1112</v>
      </c>
      <c r="H372">
        <v>15</v>
      </c>
      <c r="I372" t="s">
        <v>1388</v>
      </c>
      <c r="J372" t="s">
        <v>1114</v>
      </c>
      <c r="K372" t="str">
        <f t="shared" si="10"/>
        <v>Aluno</v>
      </c>
    </row>
    <row r="373" spans="1:11">
      <c r="A373" t="str">
        <f t="shared" si="11"/>
        <v>20Cristiane Rossi de Oliveira44743PV</v>
      </c>
      <c r="B373">
        <v>20</v>
      </c>
      <c r="C373" t="s">
        <v>1486</v>
      </c>
      <c r="D373">
        <v>44743</v>
      </c>
      <c r="E373">
        <v>7750</v>
      </c>
      <c r="F373" t="s">
        <v>1115</v>
      </c>
      <c r="H373">
        <v>15</v>
      </c>
      <c r="I373" t="s">
        <v>1389</v>
      </c>
      <c r="J373" t="s">
        <v>1165</v>
      </c>
      <c r="K373" t="str">
        <f t="shared" si="10"/>
        <v>Aluno</v>
      </c>
    </row>
    <row r="374" spans="1:11">
      <c r="A374" t="str">
        <f t="shared" si="11"/>
        <v>20Michelle Ramos Cavalcante Fortunato44743GRA</v>
      </c>
      <c r="B374">
        <v>20</v>
      </c>
      <c r="C374" t="s">
        <v>1480</v>
      </c>
      <c r="D374">
        <v>44743</v>
      </c>
      <c r="E374">
        <v>600</v>
      </c>
      <c r="F374" t="s">
        <v>1112</v>
      </c>
      <c r="H374">
        <v>15</v>
      </c>
      <c r="I374" t="s">
        <v>1378</v>
      </c>
      <c r="J374" t="s">
        <v>1117</v>
      </c>
      <c r="K374" t="str">
        <f t="shared" si="10"/>
        <v>Apoio</v>
      </c>
    </row>
    <row r="375" spans="1:11">
      <c r="A375" t="str">
        <f t="shared" si="11"/>
        <v>20VANESSA GOMES FURTADO DA CRUZ44743MSc</v>
      </c>
      <c r="B375">
        <v>20</v>
      </c>
      <c r="C375" t="s">
        <v>2174</v>
      </c>
      <c r="D375">
        <v>44743</v>
      </c>
      <c r="E375">
        <v>2230</v>
      </c>
      <c r="F375" t="s">
        <v>1114</v>
      </c>
      <c r="H375">
        <v>15</v>
      </c>
      <c r="I375" t="s">
        <v>2388</v>
      </c>
      <c r="J375" t="s">
        <v>1113</v>
      </c>
      <c r="K375" t="str">
        <f t="shared" si="10"/>
        <v>Apoio</v>
      </c>
    </row>
    <row r="376" spans="1:11">
      <c r="A376" t="str">
        <f t="shared" si="11"/>
        <v>20Nayanna Souza Passos44743MSc</v>
      </c>
      <c r="B376">
        <v>20</v>
      </c>
      <c r="C376" t="s">
        <v>1485</v>
      </c>
      <c r="D376">
        <v>44743</v>
      </c>
      <c r="E376">
        <v>2230</v>
      </c>
      <c r="F376" t="s">
        <v>1114</v>
      </c>
      <c r="H376">
        <v>15</v>
      </c>
      <c r="I376" t="s">
        <v>1379</v>
      </c>
      <c r="J376" t="s">
        <v>1113</v>
      </c>
      <c r="K376" t="str">
        <f t="shared" si="10"/>
        <v>Apoio</v>
      </c>
    </row>
    <row r="377" spans="1:11">
      <c r="A377" t="str">
        <f t="shared" si="11"/>
        <v>20Vitória da Nobrega Galvão44743GRA</v>
      </c>
      <c r="B377">
        <v>20</v>
      </c>
      <c r="C377" t="s">
        <v>1482</v>
      </c>
      <c r="D377">
        <v>44743</v>
      </c>
      <c r="E377">
        <v>600</v>
      </c>
      <c r="F377" t="s">
        <v>1112</v>
      </c>
      <c r="H377">
        <v>15</v>
      </c>
      <c r="I377" t="s">
        <v>3760</v>
      </c>
      <c r="J377" t="s">
        <v>1115</v>
      </c>
      <c r="K377" t="str">
        <f t="shared" si="10"/>
        <v>Apoio</v>
      </c>
    </row>
    <row r="378" spans="1:11">
      <c r="A378" t="str">
        <f t="shared" si="11"/>
        <v>20BEATRIZ HENRIQUE DA ROCHA44743GRA</v>
      </c>
      <c r="B378">
        <v>20</v>
      </c>
      <c r="C378" t="s">
        <v>2169</v>
      </c>
      <c r="D378">
        <v>44743</v>
      </c>
      <c r="E378">
        <v>600</v>
      </c>
      <c r="F378" t="s">
        <v>1112</v>
      </c>
      <c r="H378">
        <v>15</v>
      </c>
      <c r="I378" t="s">
        <v>1390</v>
      </c>
      <c r="J378" t="s">
        <v>1115</v>
      </c>
      <c r="K378" t="str">
        <f t="shared" si="10"/>
        <v>Apoio</v>
      </c>
    </row>
    <row r="379" spans="1:11">
      <c r="A379" t="str">
        <f t="shared" si="11"/>
        <v>20Flavia Rodrigues Alvares44743GRA</v>
      </c>
      <c r="B379">
        <v>20</v>
      </c>
      <c r="C379" t="s">
        <v>1474</v>
      </c>
      <c r="D379">
        <v>44743</v>
      </c>
      <c r="E379">
        <v>600</v>
      </c>
      <c r="F379" t="s">
        <v>1112</v>
      </c>
      <c r="H379">
        <v>16</v>
      </c>
      <c r="I379" t="s">
        <v>3042</v>
      </c>
      <c r="J379" t="s">
        <v>1162</v>
      </c>
      <c r="K379" t="str">
        <f t="shared" si="10"/>
        <v>Aluno</v>
      </c>
    </row>
    <row r="380" spans="1:11">
      <c r="A380" t="str">
        <f t="shared" si="11"/>
        <v>20ALINE DE OLIVEIRA MACHADO44743AT</v>
      </c>
      <c r="B380">
        <v>20</v>
      </c>
      <c r="C380" t="s">
        <v>1470</v>
      </c>
      <c r="D380">
        <v>44743</v>
      </c>
      <c r="E380">
        <v>820</v>
      </c>
      <c r="F380" t="s">
        <v>1117</v>
      </c>
      <c r="H380">
        <v>16</v>
      </c>
      <c r="I380" t="s">
        <v>2389</v>
      </c>
      <c r="J380" t="s">
        <v>1162</v>
      </c>
      <c r="K380" t="str">
        <f t="shared" si="10"/>
        <v>Aluno</v>
      </c>
    </row>
    <row r="381" spans="1:11">
      <c r="A381" t="str">
        <f t="shared" si="11"/>
        <v>20Hiasmin Christine Kurrle Pinheiro Sodré44743GRA</v>
      </c>
      <c r="B381">
        <v>20</v>
      </c>
      <c r="C381" t="s">
        <v>1476</v>
      </c>
      <c r="D381">
        <v>44743</v>
      </c>
      <c r="E381">
        <v>600</v>
      </c>
      <c r="F381" t="s">
        <v>1112</v>
      </c>
      <c r="H381">
        <v>16</v>
      </c>
      <c r="I381" t="s">
        <v>2159</v>
      </c>
      <c r="J381" t="s">
        <v>1162</v>
      </c>
      <c r="K381" t="str">
        <f t="shared" si="10"/>
        <v>Aluno</v>
      </c>
    </row>
    <row r="382" spans="1:11">
      <c r="A382" t="str">
        <f t="shared" si="11"/>
        <v>20Ana Cristina de Araujo Collaço44743DSC</v>
      </c>
      <c r="B382">
        <v>20</v>
      </c>
      <c r="C382" t="s">
        <v>1471</v>
      </c>
      <c r="D382">
        <v>44743</v>
      </c>
      <c r="E382">
        <v>3280</v>
      </c>
      <c r="F382" t="s">
        <v>1162</v>
      </c>
      <c r="H382">
        <v>16</v>
      </c>
      <c r="I382" t="s">
        <v>2390</v>
      </c>
      <c r="J382" t="s">
        <v>1112</v>
      </c>
      <c r="K382" t="str">
        <f t="shared" si="10"/>
        <v>Aluno</v>
      </c>
    </row>
    <row r="383" spans="1:11">
      <c r="A383" t="str">
        <f t="shared" si="11"/>
        <v>20Mateus Perissé Moreira44743MSc</v>
      </c>
      <c r="B383">
        <v>20</v>
      </c>
      <c r="C383" t="s">
        <v>1484</v>
      </c>
      <c r="D383">
        <v>44743</v>
      </c>
      <c r="E383">
        <v>2230</v>
      </c>
      <c r="F383" t="s">
        <v>1114</v>
      </c>
      <c r="H383">
        <v>16</v>
      </c>
      <c r="I383" t="s">
        <v>1393</v>
      </c>
      <c r="J383" t="s">
        <v>1112</v>
      </c>
      <c r="K383" t="str">
        <f t="shared" si="10"/>
        <v>Aluno</v>
      </c>
    </row>
    <row r="384" spans="1:11">
      <c r="A384" t="str">
        <f t="shared" si="11"/>
        <v>20JÉSSICA DE OLIVEIRA SOUZA44743MSc</v>
      </c>
      <c r="B384">
        <v>20</v>
      </c>
      <c r="C384" t="s">
        <v>2683</v>
      </c>
      <c r="D384">
        <v>44743</v>
      </c>
      <c r="E384">
        <v>2230</v>
      </c>
      <c r="F384" t="s">
        <v>1114</v>
      </c>
      <c r="H384">
        <v>16</v>
      </c>
      <c r="I384" t="s">
        <v>1394</v>
      </c>
      <c r="J384" t="s">
        <v>1112</v>
      </c>
      <c r="K384" t="str">
        <f t="shared" si="10"/>
        <v>Aluno</v>
      </c>
    </row>
    <row r="385" spans="1:11">
      <c r="A385" t="str">
        <f t="shared" si="11"/>
        <v>20Lucas Vieira de Souza44743GRA</v>
      </c>
      <c r="B385">
        <v>20</v>
      </c>
      <c r="C385" t="s">
        <v>1479</v>
      </c>
      <c r="D385">
        <v>44743</v>
      </c>
      <c r="E385">
        <v>600</v>
      </c>
      <c r="F385" t="s">
        <v>1112</v>
      </c>
      <c r="H385">
        <v>16</v>
      </c>
      <c r="I385" t="s">
        <v>1395</v>
      </c>
      <c r="J385" t="s">
        <v>1112</v>
      </c>
      <c r="K385" t="str">
        <f t="shared" si="10"/>
        <v>Aluno</v>
      </c>
    </row>
    <row r="386" spans="1:11">
      <c r="A386" t="str">
        <f t="shared" si="11"/>
        <v>20Brenno Danho Véras Evangelista44743DSC</v>
      </c>
      <c r="B386">
        <v>20</v>
      </c>
      <c r="C386" t="s">
        <v>1472</v>
      </c>
      <c r="D386">
        <v>44743</v>
      </c>
      <c r="E386">
        <v>3280</v>
      </c>
      <c r="F386" t="s">
        <v>1162</v>
      </c>
      <c r="H386">
        <v>16</v>
      </c>
      <c r="I386" t="s">
        <v>2391</v>
      </c>
      <c r="J386" t="s">
        <v>1112</v>
      </c>
      <c r="K386" t="str">
        <f t="shared" ref="K386:K449" si="12">IF(OR(UPPER(J386)="GRA",UPPER(J386)="MSC",UPPER(J386)="DSC",UPPER(J386)="PDSC"),"Aluno","Apoio")</f>
        <v>Aluno</v>
      </c>
    </row>
    <row r="387" spans="1:11">
      <c r="A387" t="str">
        <f t="shared" ref="A387:A450" si="13">CONCATENATE(B387,C387,VALUE(D387),F387)</f>
        <v>20MARIA LUIZA MARUJO DE ARAUJO44743GRA</v>
      </c>
      <c r="B387">
        <v>20</v>
      </c>
      <c r="C387" t="s">
        <v>2171</v>
      </c>
      <c r="D387">
        <v>44743</v>
      </c>
      <c r="E387">
        <v>600</v>
      </c>
      <c r="F387" t="s">
        <v>1112</v>
      </c>
      <c r="H387">
        <v>16</v>
      </c>
      <c r="I387" t="s">
        <v>1396</v>
      </c>
      <c r="J387" t="s">
        <v>1112</v>
      </c>
      <c r="K387" t="str">
        <f t="shared" si="12"/>
        <v>Aluno</v>
      </c>
    </row>
    <row r="388" spans="1:11">
      <c r="A388" t="str">
        <f t="shared" si="13"/>
        <v>20Alexandre Narcelli Pestana de Aguiar44743MSc</v>
      </c>
      <c r="B388">
        <v>20</v>
      </c>
      <c r="C388" t="s">
        <v>1483</v>
      </c>
      <c r="D388">
        <v>44743</v>
      </c>
      <c r="E388">
        <v>2230</v>
      </c>
      <c r="F388" t="s">
        <v>1114</v>
      </c>
      <c r="H388">
        <v>16</v>
      </c>
      <c r="I388" t="s">
        <v>1397</v>
      </c>
      <c r="J388" t="s">
        <v>1112</v>
      </c>
      <c r="K388" t="str">
        <f t="shared" si="12"/>
        <v>Aluno</v>
      </c>
    </row>
    <row r="389" spans="1:11">
      <c r="A389" t="str">
        <f t="shared" si="13"/>
        <v>20AMANDA VIEIRA XAVIER44743GRA</v>
      </c>
      <c r="B389">
        <v>20</v>
      </c>
      <c r="C389" t="s">
        <v>2168</v>
      </c>
      <c r="D389">
        <v>44743</v>
      </c>
      <c r="E389">
        <v>600</v>
      </c>
      <c r="F389" t="s">
        <v>1112</v>
      </c>
      <c r="H389">
        <v>16</v>
      </c>
      <c r="I389" t="s">
        <v>1398</v>
      </c>
      <c r="J389" t="s">
        <v>1112</v>
      </c>
      <c r="K389" t="str">
        <f t="shared" si="12"/>
        <v>Aluno</v>
      </c>
    </row>
    <row r="390" spans="1:11">
      <c r="A390" t="str">
        <f t="shared" si="13"/>
        <v>20João Mario Brito Neto44743GRA</v>
      </c>
      <c r="B390">
        <v>20</v>
      </c>
      <c r="C390" t="s">
        <v>1477</v>
      </c>
      <c r="D390">
        <v>44743</v>
      </c>
      <c r="E390">
        <v>600</v>
      </c>
      <c r="F390" t="s">
        <v>1112</v>
      </c>
      <c r="H390">
        <v>16</v>
      </c>
      <c r="I390" t="s">
        <v>1399</v>
      </c>
      <c r="J390" t="s">
        <v>1112</v>
      </c>
      <c r="K390" t="str">
        <f t="shared" si="12"/>
        <v>Aluno</v>
      </c>
    </row>
    <row r="391" spans="1:11">
      <c r="A391" t="str">
        <f t="shared" si="13"/>
        <v>20Pedro Henrique Antunes da Silva44743MSc</v>
      </c>
      <c r="B391">
        <v>20</v>
      </c>
      <c r="C391" t="s">
        <v>2173</v>
      </c>
      <c r="D391">
        <v>44743</v>
      </c>
      <c r="E391">
        <v>2230</v>
      </c>
      <c r="F391" t="s">
        <v>1114</v>
      </c>
      <c r="H391">
        <v>16</v>
      </c>
      <c r="I391" t="s">
        <v>2392</v>
      </c>
      <c r="J391" t="s">
        <v>1112</v>
      </c>
      <c r="K391" t="str">
        <f t="shared" si="12"/>
        <v>Aluno</v>
      </c>
    </row>
    <row r="392" spans="1:11">
      <c r="A392" t="str">
        <f t="shared" si="13"/>
        <v>20VALTER SOUZA MOREIRA44743GRA</v>
      </c>
      <c r="B392">
        <v>20</v>
      </c>
      <c r="C392" t="s">
        <v>2172</v>
      </c>
      <c r="D392">
        <v>44743</v>
      </c>
      <c r="E392">
        <v>600</v>
      </c>
      <c r="F392" t="s">
        <v>1112</v>
      </c>
      <c r="H392">
        <v>16</v>
      </c>
      <c r="I392" t="s">
        <v>1400</v>
      </c>
      <c r="J392" t="s">
        <v>1112</v>
      </c>
      <c r="K392" t="str">
        <f t="shared" si="12"/>
        <v>Aluno</v>
      </c>
    </row>
    <row r="393" spans="1:11">
      <c r="A393" t="str">
        <f t="shared" si="13"/>
        <v>20Gustavo Almeida de Olivera44743GRA</v>
      </c>
      <c r="B393">
        <v>20</v>
      </c>
      <c r="C393" t="s">
        <v>1475</v>
      </c>
      <c r="D393">
        <v>44743</v>
      </c>
      <c r="E393">
        <v>600</v>
      </c>
      <c r="F393" t="s">
        <v>1112</v>
      </c>
      <c r="H393">
        <v>16</v>
      </c>
      <c r="I393" t="s">
        <v>1401</v>
      </c>
      <c r="J393" t="s">
        <v>1112</v>
      </c>
      <c r="K393" t="str">
        <f t="shared" si="12"/>
        <v>Aluno</v>
      </c>
    </row>
    <row r="394" spans="1:11">
      <c r="A394" t="str">
        <f t="shared" si="13"/>
        <v>20KEVIN ENRICK ALVES DE ABREU44743GRA</v>
      </c>
      <c r="B394">
        <v>20</v>
      </c>
      <c r="C394" t="s">
        <v>1478</v>
      </c>
      <c r="D394">
        <v>44743</v>
      </c>
      <c r="E394">
        <v>600</v>
      </c>
      <c r="F394" t="s">
        <v>1112</v>
      </c>
      <c r="H394">
        <v>16</v>
      </c>
      <c r="I394" t="s">
        <v>2393</v>
      </c>
      <c r="J394" t="s">
        <v>1112</v>
      </c>
      <c r="K394" t="str">
        <f t="shared" si="12"/>
        <v>Aluno</v>
      </c>
    </row>
    <row r="395" spans="1:11">
      <c r="A395" t="str">
        <f t="shared" si="13"/>
        <v>20Rayane de Souza Soares44743GRA</v>
      </c>
      <c r="B395">
        <v>20</v>
      </c>
      <c r="C395" t="s">
        <v>1481</v>
      </c>
      <c r="D395">
        <v>44743</v>
      </c>
      <c r="E395">
        <v>600</v>
      </c>
      <c r="F395" t="s">
        <v>1112</v>
      </c>
      <c r="H395">
        <v>16</v>
      </c>
      <c r="I395" t="s">
        <v>1402</v>
      </c>
      <c r="J395" t="s">
        <v>1112</v>
      </c>
      <c r="K395" t="str">
        <f t="shared" si="12"/>
        <v>Aluno</v>
      </c>
    </row>
    <row r="396" spans="1:11">
      <c r="A396" t="str">
        <f t="shared" si="13"/>
        <v>20CAIO BARBOSA E SOUZA44743GRA</v>
      </c>
      <c r="B396">
        <v>20</v>
      </c>
      <c r="C396" t="s">
        <v>1473</v>
      </c>
      <c r="D396">
        <v>44743</v>
      </c>
      <c r="E396">
        <v>600</v>
      </c>
      <c r="F396" t="s">
        <v>1112</v>
      </c>
      <c r="H396">
        <v>16</v>
      </c>
      <c r="I396" t="s">
        <v>1403</v>
      </c>
      <c r="J396" t="s">
        <v>1112</v>
      </c>
      <c r="K396" t="str">
        <f t="shared" si="12"/>
        <v>Aluno</v>
      </c>
    </row>
    <row r="397" spans="1:11">
      <c r="A397" t="str">
        <f t="shared" si="13"/>
        <v>20JOAO MATHEUS CHAGAS SOUSA44743GRA</v>
      </c>
      <c r="B397">
        <v>20</v>
      </c>
      <c r="C397" t="s">
        <v>2170</v>
      </c>
      <c r="D397">
        <v>44743</v>
      </c>
      <c r="E397">
        <v>600</v>
      </c>
      <c r="F397" t="s">
        <v>1112</v>
      </c>
      <c r="H397">
        <v>16</v>
      </c>
      <c r="I397" t="s">
        <v>2394</v>
      </c>
      <c r="J397" t="s">
        <v>1112</v>
      </c>
      <c r="K397" t="str">
        <f t="shared" si="12"/>
        <v>Aluno</v>
      </c>
    </row>
    <row r="398" spans="1:11">
      <c r="A398" t="str">
        <f t="shared" si="13"/>
        <v>20JUSSARA LOPES DE MIRANDA44743COO</v>
      </c>
      <c r="B398">
        <v>20</v>
      </c>
      <c r="C398" t="s">
        <v>2656</v>
      </c>
      <c r="D398">
        <v>44743</v>
      </c>
      <c r="E398">
        <v>2800</v>
      </c>
      <c r="F398" t="s">
        <v>1113</v>
      </c>
      <c r="H398">
        <v>16</v>
      </c>
      <c r="I398" t="s">
        <v>1404</v>
      </c>
      <c r="J398" t="s">
        <v>1112</v>
      </c>
      <c r="K398" t="str">
        <f t="shared" si="12"/>
        <v>Aluno</v>
      </c>
    </row>
    <row r="399" spans="1:11">
      <c r="A399" t="str">
        <f t="shared" si="13"/>
        <v>21Anna Carolina Zornitta Liston44743MSc</v>
      </c>
      <c r="B399">
        <v>21</v>
      </c>
      <c r="C399" t="s">
        <v>1501</v>
      </c>
      <c r="D399">
        <v>44743</v>
      </c>
      <c r="E399">
        <v>2230</v>
      </c>
      <c r="F399" t="s">
        <v>1114</v>
      </c>
      <c r="H399">
        <v>16</v>
      </c>
      <c r="I399" t="s">
        <v>1405</v>
      </c>
      <c r="J399" t="s">
        <v>1112</v>
      </c>
      <c r="K399" t="str">
        <f t="shared" si="12"/>
        <v>Aluno</v>
      </c>
    </row>
    <row r="400" spans="1:11">
      <c r="A400" t="str">
        <f t="shared" si="13"/>
        <v>21Carolina Cimarelli Rodrigues44743DSC</v>
      </c>
      <c r="B400">
        <v>21</v>
      </c>
      <c r="C400" t="s">
        <v>1489</v>
      </c>
      <c r="D400">
        <v>44743</v>
      </c>
      <c r="E400">
        <v>3280</v>
      </c>
      <c r="F400" t="s">
        <v>1162</v>
      </c>
      <c r="H400">
        <v>16</v>
      </c>
      <c r="I400" t="s">
        <v>1406</v>
      </c>
      <c r="J400" t="s">
        <v>1112</v>
      </c>
      <c r="K400" t="str">
        <f t="shared" si="12"/>
        <v>Aluno</v>
      </c>
    </row>
    <row r="401" spans="1:11">
      <c r="A401" t="str">
        <f t="shared" si="13"/>
        <v>21Katsuk Suemitsu Ofuchi44743AT</v>
      </c>
      <c r="B401">
        <v>21</v>
      </c>
      <c r="C401" t="s">
        <v>1487</v>
      </c>
      <c r="D401">
        <v>44743</v>
      </c>
      <c r="E401">
        <v>820</v>
      </c>
      <c r="F401" t="s">
        <v>1117</v>
      </c>
      <c r="H401">
        <v>16</v>
      </c>
      <c r="I401" t="s">
        <v>1407</v>
      </c>
      <c r="J401" t="s">
        <v>1114</v>
      </c>
      <c r="K401" t="str">
        <f t="shared" si="12"/>
        <v>Aluno</v>
      </c>
    </row>
    <row r="402" spans="1:11">
      <c r="A402" t="str">
        <f t="shared" si="13"/>
        <v>21Camila Rodrigues de Sousa44743GRA</v>
      </c>
      <c r="B402">
        <v>21</v>
      </c>
      <c r="C402" t="s">
        <v>1491</v>
      </c>
      <c r="D402">
        <v>44743</v>
      </c>
      <c r="E402">
        <v>600</v>
      </c>
      <c r="F402" t="s">
        <v>1112</v>
      </c>
      <c r="H402">
        <v>16</v>
      </c>
      <c r="I402" t="s">
        <v>2743</v>
      </c>
      <c r="J402" t="s">
        <v>1114</v>
      </c>
      <c r="K402" t="str">
        <f t="shared" si="12"/>
        <v>Aluno</v>
      </c>
    </row>
    <row r="403" spans="1:11">
      <c r="A403" t="str">
        <f t="shared" si="13"/>
        <v>21Paula Wassão Forigo44743GRA</v>
      </c>
      <c r="B403">
        <v>21</v>
      </c>
      <c r="C403" t="s">
        <v>1497</v>
      </c>
      <c r="D403">
        <v>44743</v>
      </c>
      <c r="E403">
        <v>600</v>
      </c>
      <c r="F403" t="s">
        <v>1112</v>
      </c>
      <c r="H403">
        <v>16</v>
      </c>
      <c r="I403" t="s">
        <v>2395</v>
      </c>
      <c r="J403" t="s">
        <v>1114</v>
      </c>
      <c r="K403" t="str">
        <f t="shared" si="12"/>
        <v>Aluno</v>
      </c>
    </row>
    <row r="404" spans="1:11">
      <c r="A404" t="str">
        <f t="shared" si="13"/>
        <v>21Pedro Augusto Ferreira Hreczkiu44743GRA</v>
      </c>
      <c r="B404">
        <v>21</v>
      </c>
      <c r="C404" t="s">
        <v>1498</v>
      </c>
      <c r="D404">
        <v>44743</v>
      </c>
      <c r="E404">
        <v>600</v>
      </c>
      <c r="F404" t="s">
        <v>1112</v>
      </c>
      <c r="H404">
        <v>16</v>
      </c>
      <c r="I404" t="s">
        <v>1408</v>
      </c>
      <c r="J404" t="s">
        <v>1114</v>
      </c>
      <c r="K404" t="str">
        <f t="shared" si="12"/>
        <v>Aluno</v>
      </c>
    </row>
    <row r="405" spans="1:11">
      <c r="A405" t="str">
        <f t="shared" si="13"/>
        <v>21Nicolas Dalmedico44743DSC</v>
      </c>
      <c r="B405">
        <v>21</v>
      </c>
      <c r="C405" t="s">
        <v>1490</v>
      </c>
      <c r="D405">
        <v>44743</v>
      </c>
      <c r="E405">
        <v>3280</v>
      </c>
      <c r="F405" t="s">
        <v>1162</v>
      </c>
      <c r="H405">
        <v>16</v>
      </c>
      <c r="I405" t="s">
        <v>1409</v>
      </c>
      <c r="J405" t="s">
        <v>1114</v>
      </c>
      <c r="K405" t="str">
        <f t="shared" si="12"/>
        <v>Aluno</v>
      </c>
    </row>
    <row r="406" spans="1:11">
      <c r="A406" t="str">
        <f t="shared" si="13"/>
        <v>21Daniel Ligmanovski Ferreira44743GRA</v>
      </c>
      <c r="B406">
        <v>21</v>
      </c>
      <c r="C406" t="s">
        <v>1493</v>
      </c>
      <c r="D406">
        <v>44743</v>
      </c>
      <c r="E406">
        <v>600</v>
      </c>
      <c r="F406" t="s">
        <v>1112</v>
      </c>
      <c r="H406">
        <v>16</v>
      </c>
      <c r="I406" t="s">
        <v>1410</v>
      </c>
      <c r="J406" t="s">
        <v>1114</v>
      </c>
      <c r="K406" t="str">
        <f t="shared" si="12"/>
        <v>Aluno</v>
      </c>
    </row>
    <row r="407" spans="1:11">
      <c r="A407" t="str">
        <f t="shared" si="13"/>
        <v>21Gabriel Rocha Sallem44743GRA</v>
      </c>
      <c r="B407">
        <v>21</v>
      </c>
      <c r="C407" t="s">
        <v>1494</v>
      </c>
      <c r="D407">
        <v>44743</v>
      </c>
      <c r="E407">
        <v>600</v>
      </c>
      <c r="F407" t="s">
        <v>1112</v>
      </c>
      <c r="H407">
        <v>16</v>
      </c>
      <c r="I407" t="s">
        <v>1391</v>
      </c>
      <c r="J407" t="s">
        <v>1117</v>
      </c>
      <c r="K407" t="str">
        <f t="shared" si="12"/>
        <v>Apoio</v>
      </c>
    </row>
    <row r="408" spans="1:11">
      <c r="A408" t="str">
        <f t="shared" si="13"/>
        <v>21Cassio Vinicius Kurutz44743GRA</v>
      </c>
      <c r="B408">
        <v>21</v>
      </c>
      <c r="C408" t="s">
        <v>1492</v>
      </c>
      <c r="D408">
        <v>44743</v>
      </c>
      <c r="E408">
        <v>600</v>
      </c>
      <c r="F408" t="s">
        <v>1112</v>
      </c>
      <c r="H408">
        <v>16</v>
      </c>
      <c r="I408" t="s">
        <v>2806</v>
      </c>
      <c r="J408" t="s">
        <v>1117</v>
      </c>
      <c r="K408" t="str">
        <f t="shared" si="12"/>
        <v>Apoio</v>
      </c>
    </row>
    <row r="409" spans="1:11">
      <c r="A409" t="str">
        <f t="shared" si="13"/>
        <v>21Victor Emanuel Santana44743GRA</v>
      </c>
      <c r="B409">
        <v>21</v>
      </c>
      <c r="C409" t="s">
        <v>1500</v>
      </c>
      <c r="D409">
        <v>44743</v>
      </c>
      <c r="E409">
        <v>600</v>
      </c>
      <c r="F409" t="s">
        <v>1112</v>
      </c>
      <c r="H409">
        <v>16</v>
      </c>
      <c r="I409" t="s">
        <v>1392</v>
      </c>
      <c r="J409" t="s">
        <v>1113</v>
      </c>
      <c r="K409" t="str">
        <f t="shared" si="12"/>
        <v>Apoio</v>
      </c>
    </row>
    <row r="410" spans="1:11">
      <c r="A410" t="str">
        <f t="shared" si="13"/>
        <v>21Tiago Henrique Leitao Dalcuche44743MSc</v>
      </c>
      <c r="B410">
        <v>21</v>
      </c>
      <c r="C410" t="s">
        <v>1503</v>
      </c>
      <c r="D410">
        <v>44743</v>
      </c>
      <c r="E410">
        <v>2230</v>
      </c>
      <c r="F410" t="s">
        <v>1114</v>
      </c>
      <c r="H410">
        <v>16</v>
      </c>
      <c r="I410" t="s">
        <v>2160</v>
      </c>
      <c r="J410" t="s">
        <v>1115</v>
      </c>
      <c r="K410" t="str">
        <f t="shared" si="12"/>
        <v>Apoio</v>
      </c>
    </row>
    <row r="411" spans="1:11">
      <c r="A411" t="str">
        <f t="shared" si="13"/>
        <v>21Jaqueline de Azevedo Rocha44743GRA</v>
      </c>
      <c r="B411">
        <v>21</v>
      </c>
      <c r="C411" t="s">
        <v>1496</v>
      </c>
      <c r="D411">
        <v>44743</v>
      </c>
      <c r="E411">
        <v>600</v>
      </c>
      <c r="F411" t="s">
        <v>1112</v>
      </c>
      <c r="H411">
        <v>16</v>
      </c>
      <c r="I411" t="s">
        <v>2819</v>
      </c>
      <c r="J411" t="s">
        <v>1115</v>
      </c>
      <c r="K411" t="str">
        <f t="shared" si="12"/>
        <v>Apoio</v>
      </c>
    </row>
    <row r="412" spans="1:11">
      <c r="A412" t="str">
        <f t="shared" si="13"/>
        <v>21Roberto Kato Roehrig44743GRA</v>
      </c>
      <c r="B412">
        <v>21</v>
      </c>
      <c r="C412" t="s">
        <v>1499</v>
      </c>
      <c r="D412">
        <v>44743</v>
      </c>
      <c r="E412">
        <v>600</v>
      </c>
      <c r="F412" t="s">
        <v>1112</v>
      </c>
      <c r="H412">
        <v>17</v>
      </c>
      <c r="I412" t="s">
        <v>1412</v>
      </c>
      <c r="J412" t="s">
        <v>1162</v>
      </c>
      <c r="K412" t="str">
        <f t="shared" si="12"/>
        <v>Aluno</v>
      </c>
    </row>
    <row r="413" spans="1:11">
      <c r="A413" t="str">
        <f t="shared" si="13"/>
        <v>21Rômulo Luis de Paiva Rodrigues44743PV</v>
      </c>
      <c r="B413">
        <v>21</v>
      </c>
      <c r="C413" t="s">
        <v>1504</v>
      </c>
      <c r="D413">
        <v>44743</v>
      </c>
      <c r="E413">
        <v>7750</v>
      </c>
      <c r="F413" t="s">
        <v>1115</v>
      </c>
      <c r="H413">
        <v>17</v>
      </c>
      <c r="I413" t="s">
        <v>2396</v>
      </c>
      <c r="J413" t="s">
        <v>1162</v>
      </c>
      <c r="K413" t="str">
        <f t="shared" si="12"/>
        <v>Aluno</v>
      </c>
    </row>
    <row r="414" spans="1:11">
      <c r="A414" t="str">
        <f t="shared" si="13"/>
        <v>21Murilo Henrique Almeida Santos44743MSc</v>
      </c>
      <c r="B414">
        <v>21</v>
      </c>
      <c r="C414" t="s">
        <v>1502</v>
      </c>
      <c r="D414">
        <v>44743</v>
      </c>
      <c r="E414">
        <v>2230</v>
      </c>
      <c r="F414" t="s">
        <v>1114</v>
      </c>
      <c r="H414">
        <v>17</v>
      </c>
      <c r="I414" t="s">
        <v>1413</v>
      </c>
      <c r="J414" t="s">
        <v>1162</v>
      </c>
      <c r="K414" t="str">
        <f t="shared" si="12"/>
        <v>Aluno</v>
      </c>
    </row>
    <row r="415" spans="1:11">
      <c r="A415" t="str">
        <f t="shared" si="13"/>
        <v>21Guilherme Kenji Takeda Kaneko44743GRA</v>
      </c>
      <c r="B415">
        <v>21</v>
      </c>
      <c r="C415" t="s">
        <v>1495</v>
      </c>
      <c r="D415">
        <v>44743</v>
      </c>
      <c r="E415">
        <v>600</v>
      </c>
      <c r="F415" t="s">
        <v>1112</v>
      </c>
      <c r="H415">
        <v>17</v>
      </c>
      <c r="I415" t="s">
        <v>1414</v>
      </c>
      <c r="J415" t="s">
        <v>1112</v>
      </c>
      <c r="K415" t="str">
        <f t="shared" si="12"/>
        <v>Aluno</v>
      </c>
    </row>
    <row r="416" spans="1:11">
      <c r="A416" t="str">
        <f t="shared" si="13"/>
        <v>21Flavio Neves Junior44743COO</v>
      </c>
      <c r="B416">
        <v>21</v>
      </c>
      <c r="C416" t="s">
        <v>1488</v>
      </c>
      <c r="D416">
        <v>44743</v>
      </c>
      <c r="E416">
        <v>2800</v>
      </c>
      <c r="F416" t="s">
        <v>1113</v>
      </c>
      <c r="H416">
        <v>17</v>
      </c>
      <c r="I416" t="s">
        <v>2397</v>
      </c>
      <c r="J416" t="s">
        <v>1112</v>
      </c>
      <c r="K416" t="str">
        <f t="shared" si="12"/>
        <v>Aluno</v>
      </c>
    </row>
    <row r="417" spans="1:11">
      <c r="A417" t="str">
        <f t="shared" si="13"/>
        <v>22Vinicius Vasconcelos Maurente44743MSc</v>
      </c>
      <c r="B417">
        <v>22</v>
      </c>
      <c r="C417" t="s">
        <v>1525</v>
      </c>
      <c r="D417">
        <v>44743</v>
      </c>
      <c r="E417">
        <v>2230</v>
      </c>
      <c r="F417" t="s">
        <v>1114</v>
      </c>
      <c r="H417">
        <v>17</v>
      </c>
      <c r="I417" t="s">
        <v>2161</v>
      </c>
      <c r="J417" t="s">
        <v>1112</v>
      </c>
      <c r="K417" t="str">
        <f t="shared" si="12"/>
        <v>Aluno</v>
      </c>
    </row>
    <row r="418" spans="1:11">
      <c r="A418" t="str">
        <f t="shared" si="13"/>
        <v>22Sersana Sabreda de Oliveira44743DSC</v>
      </c>
      <c r="B418">
        <v>22</v>
      </c>
      <c r="C418" t="s">
        <v>1507</v>
      </c>
      <c r="D418">
        <v>44743</v>
      </c>
      <c r="E418">
        <v>3280</v>
      </c>
      <c r="F418" t="s">
        <v>1162</v>
      </c>
      <c r="H418">
        <v>17</v>
      </c>
      <c r="I418" t="s">
        <v>1415</v>
      </c>
      <c r="J418" t="s">
        <v>1112</v>
      </c>
      <c r="K418" t="str">
        <f t="shared" si="12"/>
        <v>Aluno</v>
      </c>
    </row>
    <row r="419" spans="1:11">
      <c r="A419" t="str">
        <f t="shared" si="13"/>
        <v>22João Francisco de Souza Santos Lemos44743GRA</v>
      </c>
      <c r="B419">
        <v>22</v>
      </c>
      <c r="C419" t="s">
        <v>1517</v>
      </c>
      <c r="D419">
        <v>44743</v>
      </c>
      <c r="E419">
        <v>600</v>
      </c>
      <c r="F419" t="s">
        <v>1112</v>
      </c>
      <c r="H419">
        <v>17</v>
      </c>
      <c r="I419" t="s">
        <v>2398</v>
      </c>
      <c r="J419" t="s">
        <v>1112</v>
      </c>
      <c r="K419" t="str">
        <f t="shared" si="12"/>
        <v>Aluno</v>
      </c>
    </row>
    <row r="420" spans="1:11">
      <c r="A420" t="str">
        <f t="shared" si="13"/>
        <v>22Luciane Baldassari soares44743DSC</v>
      </c>
      <c r="B420">
        <v>22</v>
      </c>
      <c r="C420" t="s">
        <v>1506</v>
      </c>
      <c r="D420">
        <v>44743</v>
      </c>
      <c r="E420">
        <v>3280</v>
      </c>
      <c r="F420" t="s">
        <v>1162</v>
      </c>
      <c r="H420">
        <v>17</v>
      </c>
      <c r="I420" t="s">
        <v>1416</v>
      </c>
      <c r="J420" t="s">
        <v>1112</v>
      </c>
      <c r="K420" t="str">
        <f t="shared" si="12"/>
        <v>Aluno</v>
      </c>
    </row>
    <row r="421" spans="1:11">
      <c r="A421" t="str">
        <f t="shared" si="13"/>
        <v>22Adir Arocha Pedroso Junior44743GRA</v>
      </c>
      <c r="B421">
        <v>22</v>
      </c>
      <c r="C421" t="s">
        <v>2175</v>
      </c>
      <c r="D421">
        <v>44743</v>
      </c>
      <c r="E421">
        <v>600</v>
      </c>
      <c r="F421" t="s">
        <v>1112</v>
      </c>
      <c r="H421">
        <v>17</v>
      </c>
      <c r="I421" t="s">
        <v>2399</v>
      </c>
      <c r="J421" t="s">
        <v>1112</v>
      </c>
      <c r="K421" t="str">
        <f t="shared" si="12"/>
        <v>Aluno</v>
      </c>
    </row>
    <row r="422" spans="1:11">
      <c r="A422" t="str">
        <f t="shared" si="13"/>
        <v>22ENRIQUE FARIAS GARCIA44743GRA</v>
      </c>
      <c r="B422">
        <v>22</v>
      </c>
      <c r="C422" t="s">
        <v>1510</v>
      </c>
      <c r="D422">
        <v>44743</v>
      </c>
      <c r="E422">
        <v>600</v>
      </c>
      <c r="F422" t="s">
        <v>1112</v>
      </c>
      <c r="H422">
        <v>17</v>
      </c>
      <c r="I422" t="s">
        <v>2758</v>
      </c>
      <c r="J422" t="s">
        <v>1112</v>
      </c>
      <c r="K422" t="str">
        <f t="shared" si="12"/>
        <v>Aluno</v>
      </c>
    </row>
    <row r="423" spans="1:11">
      <c r="A423" t="str">
        <f t="shared" si="13"/>
        <v>22Rebekah Caroline Diniz Veiga44743GRA</v>
      </c>
      <c r="B423">
        <v>22</v>
      </c>
      <c r="C423" t="s">
        <v>1521</v>
      </c>
      <c r="D423">
        <v>44743</v>
      </c>
      <c r="E423">
        <v>600</v>
      </c>
      <c r="F423" t="s">
        <v>1112</v>
      </c>
      <c r="H423">
        <v>17</v>
      </c>
      <c r="I423" t="s">
        <v>1417</v>
      </c>
      <c r="J423" t="s">
        <v>1112</v>
      </c>
      <c r="K423" t="str">
        <f t="shared" si="12"/>
        <v>Aluno</v>
      </c>
    </row>
    <row r="424" spans="1:11">
      <c r="A424" t="str">
        <f t="shared" si="13"/>
        <v>22Pedro Lima Corçaque44743GRA</v>
      </c>
      <c r="B424">
        <v>22</v>
      </c>
      <c r="C424" t="s">
        <v>1520</v>
      </c>
      <c r="D424">
        <v>44743</v>
      </c>
      <c r="E424">
        <v>600</v>
      </c>
      <c r="F424" t="s">
        <v>1112</v>
      </c>
      <c r="H424">
        <v>17</v>
      </c>
      <c r="I424" t="s">
        <v>2400</v>
      </c>
      <c r="J424" t="s">
        <v>1112</v>
      </c>
      <c r="K424" t="str">
        <f t="shared" si="12"/>
        <v>Aluno</v>
      </c>
    </row>
    <row r="425" spans="1:11">
      <c r="A425" t="str">
        <f t="shared" si="13"/>
        <v>22Paulo Jefferson Dias de Oliveira Evald44743PDSC</v>
      </c>
      <c r="B425">
        <v>22</v>
      </c>
      <c r="C425" t="s">
        <v>2177</v>
      </c>
      <c r="D425">
        <v>44743</v>
      </c>
      <c r="E425">
        <v>6110</v>
      </c>
      <c r="F425" t="s">
        <v>1165</v>
      </c>
      <c r="H425">
        <v>17</v>
      </c>
      <c r="I425" t="s">
        <v>2759</v>
      </c>
      <c r="J425" t="s">
        <v>1112</v>
      </c>
      <c r="K425" t="str">
        <f t="shared" si="12"/>
        <v>Aluno</v>
      </c>
    </row>
    <row r="426" spans="1:11">
      <c r="A426" t="str">
        <f t="shared" si="13"/>
        <v>22Herica Pereira Rodrigues44743GRA</v>
      </c>
      <c r="B426">
        <v>22</v>
      </c>
      <c r="C426" t="s">
        <v>1513</v>
      </c>
      <c r="D426">
        <v>44743</v>
      </c>
      <c r="E426">
        <v>600</v>
      </c>
      <c r="F426" t="s">
        <v>1112</v>
      </c>
      <c r="H426">
        <v>17</v>
      </c>
      <c r="I426" t="s">
        <v>3761</v>
      </c>
      <c r="J426" t="s">
        <v>1112</v>
      </c>
      <c r="K426" t="str">
        <f t="shared" si="12"/>
        <v>Aluno</v>
      </c>
    </row>
    <row r="427" spans="1:11">
      <c r="A427" t="str">
        <f t="shared" si="13"/>
        <v>22Flavia da Silva Macedo44743MSc</v>
      </c>
      <c r="B427">
        <v>22</v>
      </c>
      <c r="C427" t="s">
        <v>1523</v>
      </c>
      <c r="D427">
        <v>44743</v>
      </c>
      <c r="E427">
        <v>2230</v>
      </c>
      <c r="F427" t="s">
        <v>1114</v>
      </c>
      <c r="H427">
        <v>17</v>
      </c>
      <c r="I427" t="s">
        <v>1418</v>
      </c>
      <c r="J427" t="s">
        <v>1112</v>
      </c>
      <c r="K427" t="str">
        <f t="shared" si="12"/>
        <v>Aluno</v>
      </c>
    </row>
    <row r="428" spans="1:11">
      <c r="A428" t="str">
        <f t="shared" si="13"/>
        <v>22Joana da Silva Sgandella44743GRA</v>
      </c>
      <c r="B428">
        <v>22</v>
      </c>
      <c r="C428" t="s">
        <v>1515</v>
      </c>
      <c r="D428">
        <v>44743</v>
      </c>
      <c r="E428">
        <v>600</v>
      </c>
      <c r="F428" t="s">
        <v>1112</v>
      </c>
      <c r="H428">
        <v>17</v>
      </c>
      <c r="I428" t="s">
        <v>1419</v>
      </c>
      <c r="J428" t="s">
        <v>1112</v>
      </c>
      <c r="K428" t="str">
        <f t="shared" si="12"/>
        <v>Aluno</v>
      </c>
    </row>
    <row r="429" spans="1:11">
      <c r="A429" t="str">
        <f t="shared" si="13"/>
        <v>22Isadora Vieira Carvalho44743GRA</v>
      </c>
      <c r="B429">
        <v>22</v>
      </c>
      <c r="C429" t="s">
        <v>1514</v>
      </c>
      <c r="D429">
        <v>44743</v>
      </c>
      <c r="E429">
        <v>600</v>
      </c>
      <c r="F429" t="s">
        <v>1112</v>
      </c>
      <c r="H429">
        <v>17</v>
      </c>
      <c r="I429" t="s">
        <v>1420</v>
      </c>
      <c r="J429" t="s">
        <v>1112</v>
      </c>
      <c r="K429" t="str">
        <f t="shared" si="12"/>
        <v>Aluno</v>
      </c>
    </row>
    <row r="430" spans="1:11">
      <c r="A430" t="str">
        <f t="shared" si="13"/>
        <v>22Nicolle Ribeiro Pereira44743GRA</v>
      </c>
      <c r="B430">
        <v>22</v>
      </c>
      <c r="C430" t="s">
        <v>1519</v>
      </c>
      <c r="D430">
        <v>44743</v>
      </c>
      <c r="E430">
        <v>600</v>
      </c>
      <c r="F430" t="s">
        <v>1112</v>
      </c>
      <c r="H430">
        <v>17</v>
      </c>
      <c r="I430" t="s">
        <v>1421</v>
      </c>
      <c r="J430" t="s">
        <v>1112</v>
      </c>
      <c r="K430" t="str">
        <f t="shared" si="12"/>
        <v>Aluno</v>
      </c>
    </row>
    <row r="431" spans="1:11">
      <c r="A431" t="str">
        <f t="shared" si="13"/>
        <v>22Igor Pardo Maurell44743MSc</v>
      </c>
      <c r="B431">
        <v>22</v>
      </c>
      <c r="C431" t="s">
        <v>1524</v>
      </c>
      <c r="D431">
        <v>44743</v>
      </c>
      <c r="E431">
        <v>2230</v>
      </c>
      <c r="F431" t="s">
        <v>1114</v>
      </c>
      <c r="H431">
        <v>17</v>
      </c>
      <c r="I431" t="s">
        <v>1422</v>
      </c>
      <c r="J431" t="s">
        <v>1112</v>
      </c>
      <c r="K431" t="str">
        <f t="shared" si="12"/>
        <v>Aluno</v>
      </c>
    </row>
    <row r="432" spans="1:11">
      <c r="A432" t="str">
        <f t="shared" si="13"/>
        <v>22Guilherme Correa de Oliveira44743GRA</v>
      </c>
      <c r="B432">
        <v>22</v>
      </c>
      <c r="C432" t="s">
        <v>1511</v>
      </c>
      <c r="D432">
        <v>44743</v>
      </c>
      <c r="E432">
        <v>600</v>
      </c>
      <c r="F432" t="s">
        <v>1112</v>
      </c>
      <c r="H432">
        <v>17</v>
      </c>
      <c r="I432" t="s">
        <v>2401</v>
      </c>
      <c r="J432" t="s">
        <v>1112</v>
      </c>
      <c r="K432" t="str">
        <f t="shared" si="12"/>
        <v>Aluno</v>
      </c>
    </row>
    <row r="433" spans="1:11">
      <c r="A433" t="str">
        <f t="shared" si="13"/>
        <v>22Dayana Santos Cardoso44743GRA</v>
      </c>
      <c r="B433">
        <v>22</v>
      </c>
      <c r="C433" t="s">
        <v>1509</v>
      </c>
      <c r="D433">
        <v>44743</v>
      </c>
      <c r="E433">
        <v>600</v>
      </c>
      <c r="F433" t="s">
        <v>1112</v>
      </c>
      <c r="H433">
        <v>17</v>
      </c>
      <c r="I433" t="s">
        <v>1423</v>
      </c>
      <c r="J433" t="s">
        <v>1112</v>
      </c>
      <c r="K433" t="str">
        <f t="shared" si="12"/>
        <v>Aluno</v>
      </c>
    </row>
    <row r="434" spans="1:11">
      <c r="A434" t="str">
        <f t="shared" si="13"/>
        <v>22João Felipe Magalhães Santelli Maia44743GRA</v>
      </c>
      <c r="B434">
        <v>22</v>
      </c>
      <c r="C434" t="s">
        <v>1516</v>
      </c>
      <c r="D434">
        <v>44743</v>
      </c>
      <c r="E434">
        <v>600</v>
      </c>
      <c r="F434" t="s">
        <v>1112</v>
      </c>
      <c r="H434">
        <v>17</v>
      </c>
      <c r="I434" t="s">
        <v>2402</v>
      </c>
      <c r="J434" t="s">
        <v>1112</v>
      </c>
      <c r="K434" t="str">
        <f t="shared" si="12"/>
        <v>Aluno</v>
      </c>
    </row>
    <row r="435" spans="1:11">
      <c r="A435" t="str">
        <f t="shared" si="13"/>
        <v>22Maria Isabel Corrêa da Silva Machado44743PV</v>
      </c>
      <c r="B435">
        <v>22</v>
      </c>
      <c r="C435" t="s">
        <v>1526</v>
      </c>
      <c r="D435">
        <v>44743</v>
      </c>
      <c r="E435">
        <v>7750</v>
      </c>
      <c r="F435" t="s">
        <v>1115</v>
      </c>
      <c r="H435">
        <v>17</v>
      </c>
      <c r="I435" t="s">
        <v>1424</v>
      </c>
      <c r="J435" t="s">
        <v>1112</v>
      </c>
      <c r="K435" t="str">
        <f t="shared" si="12"/>
        <v>Aluno</v>
      </c>
    </row>
    <row r="436" spans="1:11">
      <c r="A436" t="str">
        <f t="shared" si="13"/>
        <v>22Carolina de Lima Santana44743GRA</v>
      </c>
      <c r="B436">
        <v>22</v>
      </c>
      <c r="C436" t="s">
        <v>1508</v>
      </c>
      <c r="D436">
        <v>44743</v>
      </c>
      <c r="E436">
        <v>600</v>
      </c>
      <c r="F436" t="s">
        <v>1112</v>
      </c>
      <c r="H436">
        <v>17</v>
      </c>
      <c r="I436" t="s">
        <v>3762</v>
      </c>
      <c r="J436" t="s">
        <v>1112</v>
      </c>
      <c r="K436" t="str">
        <f t="shared" si="12"/>
        <v>Aluno</v>
      </c>
    </row>
    <row r="437" spans="1:11">
      <c r="A437" t="str">
        <f t="shared" si="13"/>
        <v>22Hallysson Mateus Santos Assunção44743GRA</v>
      </c>
      <c r="B437">
        <v>22</v>
      </c>
      <c r="C437" t="s">
        <v>1512</v>
      </c>
      <c r="D437">
        <v>44743</v>
      </c>
      <c r="E437">
        <v>600</v>
      </c>
      <c r="F437" t="s">
        <v>1112</v>
      </c>
      <c r="H437">
        <v>17</v>
      </c>
      <c r="I437" t="s">
        <v>2403</v>
      </c>
      <c r="J437" t="s">
        <v>1112</v>
      </c>
      <c r="K437" t="str">
        <f t="shared" si="12"/>
        <v>Aluno</v>
      </c>
    </row>
    <row r="438" spans="1:11">
      <c r="A438" t="str">
        <f t="shared" si="13"/>
        <v>22Júlia de Amorim Cometti44743GRA</v>
      </c>
      <c r="B438">
        <v>22</v>
      </c>
      <c r="C438" t="s">
        <v>1518</v>
      </c>
      <c r="D438">
        <v>44743</v>
      </c>
      <c r="E438">
        <v>600</v>
      </c>
      <c r="F438" t="s">
        <v>1112</v>
      </c>
      <c r="H438">
        <v>17</v>
      </c>
      <c r="I438" t="s">
        <v>1425</v>
      </c>
      <c r="J438" t="s">
        <v>1112</v>
      </c>
      <c r="K438" t="str">
        <f t="shared" si="12"/>
        <v>Aluno</v>
      </c>
    </row>
    <row r="439" spans="1:11">
      <c r="A439" t="str">
        <f t="shared" si="13"/>
        <v>22Ylanna Bandeira Lima44743GRA</v>
      </c>
      <c r="B439">
        <v>22</v>
      </c>
      <c r="C439" t="s">
        <v>1522</v>
      </c>
      <c r="D439">
        <v>44743</v>
      </c>
      <c r="E439">
        <v>600</v>
      </c>
      <c r="F439" t="s">
        <v>1112</v>
      </c>
      <c r="H439">
        <v>17</v>
      </c>
      <c r="I439" t="s">
        <v>1426</v>
      </c>
      <c r="J439" t="s">
        <v>1112</v>
      </c>
      <c r="K439" t="str">
        <f t="shared" si="12"/>
        <v>Aluno</v>
      </c>
    </row>
    <row r="440" spans="1:11">
      <c r="A440" t="str">
        <f t="shared" si="13"/>
        <v>22Andressa Cavalcante da Silva44743GRA</v>
      </c>
      <c r="B440">
        <v>22</v>
      </c>
      <c r="C440" t="s">
        <v>2176</v>
      </c>
      <c r="D440">
        <v>44743</v>
      </c>
      <c r="E440">
        <v>600</v>
      </c>
      <c r="F440" t="s">
        <v>1112</v>
      </c>
      <c r="H440">
        <v>17</v>
      </c>
      <c r="I440" t="s">
        <v>2760</v>
      </c>
      <c r="J440" t="s">
        <v>1114</v>
      </c>
      <c r="K440" t="str">
        <f t="shared" si="12"/>
        <v>Aluno</v>
      </c>
    </row>
    <row r="441" spans="1:11">
      <c r="A441" t="str">
        <f t="shared" si="13"/>
        <v>22Silvia Silva da Costa Botelho44743COO</v>
      </c>
      <c r="B441">
        <v>22</v>
      </c>
      <c r="C441" t="s">
        <v>1505</v>
      </c>
      <c r="D441">
        <v>44743</v>
      </c>
      <c r="E441">
        <v>2800</v>
      </c>
      <c r="F441" t="s">
        <v>1113</v>
      </c>
      <c r="H441">
        <v>17</v>
      </c>
      <c r="I441" t="s">
        <v>1427</v>
      </c>
      <c r="J441" t="s">
        <v>1114</v>
      </c>
      <c r="K441" t="str">
        <f t="shared" si="12"/>
        <v>Aluno</v>
      </c>
    </row>
    <row r="442" spans="1:11">
      <c r="A442" t="str">
        <f t="shared" si="13"/>
        <v>23Pedro Henrique Menegotto Weingartner44743GRA</v>
      </c>
      <c r="B442">
        <v>23</v>
      </c>
      <c r="C442" t="s">
        <v>1537</v>
      </c>
      <c r="D442">
        <v>44743</v>
      </c>
      <c r="E442">
        <v>600</v>
      </c>
      <c r="F442" t="s">
        <v>1112</v>
      </c>
      <c r="H442">
        <v>17</v>
      </c>
      <c r="I442" t="s">
        <v>1428</v>
      </c>
      <c r="J442" t="s">
        <v>1114</v>
      </c>
      <c r="K442" t="str">
        <f t="shared" si="12"/>
        <v>Aluno</v>
      </c>
    </row>
    <row r="443" spans="1:11">
      <c r="A443" t="str">
        <f t="shared" si="13"/>
        <v>23Jessica Gil Londono44743MSc</v>
      </c>
      <c r="B443">
        <v>23</v>
      </c>
      <c r="C443" t="s">
        <v>1543</v>
      </c>
      <c r="D443">
        <v>44743</v>
      </c>
      <c r="E443">
        <v>2230</v>
      </c>
      <c r="F443" t="s">
        <v>1114</v>
      </c>
      <c r="H443">
        <v>17</v>
      </c>
      <c r="I443" t="s">
        <v>1429</v>
      </c>
      <c r="J443" t="s">
        <v>1114</v>
      </c>
      <c r="K443" t="str">
        <f t="shared" si="12"/>
        <v>Aluno</v>
      </c>
    </row>
    <row r="444" spans="1:11">
      <c r="A444" t="str">
        <f t="shared" si="13"/>
        <v>23João Gonçalves Neto44743DSC</v>
      </c>
      <c r="B444">
        <v>23</v>
      </c>
      <c r="C444" t="s">
        <v>1528</v>
      </c>
      <c r="D444">
        <v>44743</v>
      </c>
      <c r="E444">
        <v>3280</v>
      </c>
      <c r="F444" t="s">
        <v>1162</v>
      </c>
      <c r="H444">
        <v>17</v>
      </c>
      <c r="I444" t="s">
        <v>2162</v>
      </c>
      <c r="J444" t="s">
        <v>1114</v>
      </c>
      <c r="K444" t="str">
        <f t="shared" si="12"/>
        <v>Aluno</v>
      </c>
    </row>
    <row r="445" spans="1:11">
      <c r="A445" t="str">
        <f t="shared" si="13"/>
        <v>23Daniel Pereira Humberto44743MSc</v>
      </c>
      <c r="B445">
        <v>23</v>
      </c>
      <c r="C445" t="s">
        <v>1541</v>
      </c>
      <c r="D445">
        <v>44743</v>
      </c>
      <c r="E445">
        <v>2230</v>
      </c>
      <c r="F445" t="s">
        <v>1114</v>
      </c>
      <c r="H445">
        <v>17</v>
      </c>
      <c r="I445" t="s">
        <v>2404</v>
      </c>
      <c r="J445" t="s">
        <v>1165</v>
      </c>
      <c r="K445" t="str">
        <f t="shared" si="12"/>
        <v>Aluno</v>
      </c>
    </row>
    <row r="446" spans="1:11">
      <c r="A446" t="str">
        <f t="shared" si="13"/>
        <v>23Andréa Pereira Parente44743PDSC</v>
      </c>
      <c r="B446">
        <v>23</v>
      </c>
      <c r="C446" t="s">
        <v>1545</v>
      </c>
      <c r="D446">
        <v>44743</v>
      </c>
      <c r="E446">
        <v>6110</v>
      </c>
      <c r="F446" t="s">
        <v>1165</v>
      </c>
      <c r="H446">
        <v>17</v>
      </c>
      <c r="I446" t="s">
        <v>1411</v>
      </c>
      <c r="J446" t="s">
        <v>1117</v>
      </c>
      <c r="K446" t="str">
        <f t="shared" si="12"/>
        <v>Apoio</v>
      </c>
    </row>
    <row r="447" spans="1:11">
      <c r="A447" t="str">
        <f t="shared" si="13"/>
        <v>23Letícia Leiroz Fangueira Campos44743GRA</v>
      </c>
      <c r="B447">
        <v>23</v>
      </c>
      <c r="C447" t="s">
        <v>1533</v>
      </c>
      <c r="D447">
        <v>44743</v>
      </c>
      <c r="E447">
        <v>600</v>
      </c>
      <c r="F447" t="s">
        <v>1112</v>
      </c>
      <c r="H447">
        <v>17</v>
      </c>
      <c r="I447" t="s">
        <v>2163</v>
      </c>
      <c r="J447" t="s">
        <v>1113</v>
      </c>
      <c r="K447" t="str">
        <f t="shared" si="12"/>
        <v>Apoio</v>
      </c>
    </row>
    <row r="448" spans="1:11">
      <c r="A448" t="str">
        <f t="shared" si="13"/>
        <v>23Gisele Barbosa Florêncio44743AT</v>
      </c>
      <c r="B448">
        <v>23</v>
      </c>
      <c r="C448" t="s">
        <v>2689</v>
      </c>
      <c r="D448">
        <v>44743</v>
      </c>
      <c r="E448">
        <v>820</v>
      </c>
      <c r="F448" t="s">
        <v>1117</v>
      </c>
      <c r="H448">
        <v>17</v>
      </c>
      <c r="I448" t="s">
        <v>1430</v>
      </c>
      <c r="J448" t="s">
        <v>1115</v>
      </c>
      <c r="K448" t="str">
        <f t="shared" si="12"/>
        <v>Apoio</v>
      </c>
    </row>
    <row r="449" spans="1:11">
      <c r="A449" t="str">
        <f t="shared" si="13"/>
        <v>23Mariana Passos Bandeira de Mello44743GRA</v>
      </c>
      <c r="B449">
        <v>23</v>
      </c>
      <c r="C449" t="s">
        <v>1536</v>
      </c>
      <c r="D449">
        <v>44743</v>
      </c>
      <c r="E449">
        <v>600</v>
      </c>
      <c r="F449" t="s">
        <v>1112</v>
      </c>
      <c r="H449">
        <v>18</v>
      </c>
      <c r="I449" t="s">
        <v>3721</v>
      </c>
      <c r="J449" t="s">
        <v>1162</v>
      </c>
      <c r="K449" t="str">
        <f t="shared" si="12"/>
        <v>Aluno</v>
      </c>
    </row>
    <row r="450" spans="1:11">
      <c r="A450" t="str">
        <f t="shared" si="13"/>
        <v>23Lorraine Pavão de Oliveira44743GRA</v>
      </c>
      <c r="B450">
        <v>23</v>
      </c>
      <c r="C450" t="s">
        <v>1534</v>
      </c>
      <c r="D450">
        <v>44743</v>
      </c>
      <c r="E450">
        <v>600</v>
      </c>
      <c r="F450" t="s">
        <v>1112</v>
      </c>
      <c r="H450">
        <v>18</v>
      </c>
      <c r="I450" t="s">
        <v>1433</v>
      </c>
      <c r="J450" t="s">
        <v>1162</v>
      </c>
      <c r="K450" t="str">
        <f t="shared" ref="K450:K513" si="14">IF(OR(UPPER(J450)="GRA",UPPER(J450)="MSC",UPPER(J450)="DSC",UPPER(J450)="PDSC"),"Aluno","Apoio")</f>
        <v>Aluno</v>
      </c>
    </row>
    <row r="451" spans="1:11">
      <c r="A451" t="str">
        <f t="shared" ref="A451:A514" si="15">CONCATENATE(B451,C451,VALUE(D451),F451)</f>
        <v>23Raysa Brandão Soares Silva44743GRA</v>
      </c>
      <c r="B451">
        <v>23</v>
      </c>
      <c r="C451" t="s">
        <v>1538</v>
      </c>
      <c r="D451">
        <v>44743</v>
      </c>
      <c r="E451">
        <v>600</v>
      </c>
      <c r="F451" t="s">
        <v>1112</v>
      </c>
      <c r="H451">
        <v>18</v>
      </c>
      <c r="I451" t="s">
        <v>1434</v>
      </c>
      <c r="J451" t="s">
        <v>1162</v>
      </c>
      <c r="K451" t="str">
        <f t="shared" si="14"/>
        <v>Aluno</v>
      </c>
    </row>
    <row r="452" spans="1:11">
      <c r="A452" t="str">
        <f t="shared" si="15"/>
        <v>23Camila Paes Barreto Brandão Fernandes44743GRA</v>
      </c>
      <c r="B452">
        <v>23</v>
      </c>
      <c r="C452" t="s">
        <v>1529</v>
      </c>
      <c r="D452">
        <v>44743</v>
      </c>
      <c r="E452">
        <v>600</v>
      </c>
      <c r="F452" t="s">
        <v>1112</v>
      </c>
      <c r="H452">
        <v>18</v>
      </c>
      <c r="I452" t="s">
        <v>2405</v>
      </c>
      <c r="J452" t="s">
        <v>1112</v>
      </c>
      <c r="K452" t="str">
        <f t="shared" si="14"/>
        <v>Aluno</v>
      </c>
    </row>
    <row r="453" spans="1:11">
      <c r="A453" t="str">
        <f t="shared" si="15"/>
        <v>23Pedro Henrique de Lima Ripper Moreira44743MSc</v>
      </c>
      <c r="B453">
        <v>23</v>
      </c>
      <c r="C453" t="s">
        <v>1544</v>
      </c>
      <c r="D453">
        <v>44743</v>
      </c>
      <c r="E453">
        <v>2230</v>
      </c>
      <c r="F453" t="s">
        <v>1114</v>
      </c>
      <c r="H453">
        <v>18</v>
      </c>
      <c r="I453" t="s">
        <v>2406</v>
      </c>
      <c r="J453" t="s">
        <v>1112</v>
      </c>
      <c r="K453" t="str">
        <f t="shared" si="14"/>
        <v>Aluno</v>
      </c>
    </row>
    <row r="454" spans="1:11">
      <c r="A454" t="str">
        <f t="shared" si="15"/>
        <v>23Gabriela Ferreira Pimenta da Silva44743GRA</v>
      </c>
      <c r="B454">
        <v>23</v>
      </c>
      <c r="C454" t="s">
        <v>1531</v>
      </c>
      <c r="D454">
        <v>44743</v>
      </c>
      <c r="E454">
        <v>600</v>
      </c>
      <c r="F454" t="s">
        <v>1112</v>
      </c>
      <c r="H454">
        <v>18</v>
      </c>
      <c r="I454" t="s">
        <v>2407</v>
      </c>
      <c r="J454" t="s">
        <v>1112</v>
      </c>
      <c r="K454" t="str">
        <f t="shared" si="14"/>
        <v>Aluno</v>
      </c>
    </row>
    <row r="455" spans="1:11">
      <c r="A455" t="str">
        <f t="shared" si="15"/>
        <v>23Victoria Mello Fracassio44743GRA</v>
      </c>
      <c r="B455">
        <v>23</v>
      </c>
      <c r="C455" t="s">
        <v>1539</v>
      </c>
      <c r="D455">
        <v>44743</v>
      </c>
      <c r="E455">
        <v>600</v>
      </c>
      <c r="F455" t="s">
        <v>1112</v>
      </c>
      <c r="H455">
        <v>18</v>
      </c>
      <c r="I455" t="s">
        <v>2408</v>
      </c>
      <c r="J455" t="s">
        <v>1112</v>
      </c>
      <c r="K455" t="str">
        <f t="shared" si="14"/>
        <v>Aluno</v>
      </c>
    </row>
    <row r="456" spans="1:11">
      <c r="A456" t="str">
        <f t="shared" si="15"/>
        <v>23Lucas Araújo Lima Almeida44743DSC</v>
      </c>
      <c r="B456">
        <v>23</v>
      </c>
      <c r="C456" t="s">
        <v>2690</v>
      </c>
      <c r="D456">
        <v>44743</v>
      </c>
      <c r="E456">
        <v>3280</v>
      </c>
      <c r="F456" t="s">
        <v>1162</v>
      </c>
      <c r="H456">
        <v>18</v>
      </c>
      <c r="I456" t="s">
        <v>2409</v>
      </c>
      <c r="J456" t="s">
        <v>1112</v>
      </c>
      <c r="K456" t="str">
        <f t="shared" si="14"/>
        <v>Aluno</v>
      </c>
    </row>
    <row r="457" spans="1:11">
      <c r="A457" t="str">
        <f t="shared" si="15"/>
        <v>23Francisco José Burok Teixeira Leite Strunck44743MSc</v>
      </c>
      <c r="B457">
        <v>23</v>
      </c>
      <c r="C457" t="s">
        <v>1542</v>
      </c>
      <c r="D457">
        <v>44743</v>
      </c>
      <c r="E457">
        <v>2230</v>
      </c>
      <c r="F457" t="s">
        <v>1114</v>
      </c>
      <c r="H457">
        <v>18</v>
      </c>
      <c r="I457" t="s">
        <v>1435</v>
      </c>
      <c r="J457" t="s">
        <v>1112</v>
      </c>
      <c r="K457" t="str">
        <f t="shared" si="14"/>
        <v>Aluno</v>
      </c>
    </row>
    <row r="458" spans="1:11">
      <c r="A458" t="str">
        <f t="shared" si="15"/>
        <v>23Mariana Cristina Monteiro de Almeida44743GRA</v>
      </c>
      <c r="B458">
        <v>23</v>
      </c>
      <c r="C458" t="s">
        <v>1535</v>
      </c>
      <c r="D458">
        <v>44743</v>
      </c>
      <c r="E458">
        <v>600</v>
      </c>
      <c r="F458" t="s">
        <v>1112</v>
      </c>
      <c r="H458">
        <v>18</v>
      </c>
      <c r="I458" t="s">
        <v>2410</v>
      </c>
      <c r="J458" t="s">
        <v>1112</v>
      </c>
      <c r="K458" t="str">
        <f t="shared" si="14"/>
        <v>Aluno</v>
      </c>
    </row>
    <row r="459" spans="1:11">
      <c r="A459" t="str">
        <f t="shared" si="15"/>
        <v>23Bruno Wellsausen Canario44743MSc</v>
      </c>
      <c r="B459">
        <v>23</v>
      </c>
      <c r="C459" t="s">
        <v>1540</v>
      </c>
      <c r="D459">
        <v>44743</v>
      </c>
      <c r="E459">
        <v>2230</v>
      </c>
      <c r="F459" t="s">
        <v>1114</v>
      </c>
      <c r="H459">
        <v>18</v>
      </c>
      <c r="I459" t="s">
        <v>1436</v>
      </c>
      <c r="J459" t="s">
        <v>1112</v>
      </c>
      <c r="K459" t="str">
        <f t="shared" si="14"/>
        <v>Aluno</v>
      </c>
    </row>
    <row r="460" spans="1:11">
      <c r="A460" t="str">
        <f t="shared" si="15"/>
        <v>23Priscila Carvalhais de Oliveira44743GRA</v>
      </c>
      <c r="B460">
        <v>23</v>
      </c>
      <c r="C460" t="s">
        <v>2178</v>
      </c>
      <c r="D460">
        <v>44743</v>
      </c>
      <c r="E460">
        <v>600</v>
      </c>
      <c r="F460" t="s">
        <v>1112</v>
      </c>
      <c r="H460">
        <v>18</v>
      </c>
      <c r="I460" t="s">
        <v>2164</v>
      </c>
      <c r="J460" t="s">
        <v>1112</v>
      </c>
      <c r="K460" t="str">
        <f t="shared" si="14"/>
        <v>Aluno</v>
      </c>
    </row>
    <row r="461" spans="1:11">
      <c r="A461" t="str">
        <f t="shared" si="15"/>
        <v>23Juliana Barrozo Nadier44743GRA</v>
      </c>
      <c r="B461">
        <v>23</v>
      </c>
      <c r="C461" t="s">
        <v>1532</v>
      </c>
      <c r="D461">
        <v>44743</v>
      </c>
      <c r="E461">
        <v>600</v>
      </c>
      <c r="F461" t="s">
        <v>1112</v>
      </c>
      <c r="H461">
        <v>18</v>
      </c>
      <c r="I461" t="s">
        <v>1437</v>
      </c>
      <c r="J461" t="s">
        <v>1112</v>
      </c>
      <c r="K461" t="str">
        <f t="shared" si="14"/>
        <v>Aluno</v>
      </c>
    </row>
    <row r="462" spans="1:11">
      <c r="A462" t="str">
        <f t="shared" si="15"/>
        <v>23Gabriel Ribeiro de Andrade44743GRA</v>
      </c>
      <c r="B462">
        <v>23</v>
      </c>
      <c r="C462" t="s">
        <v>1530</v>
      </c>
      <c r="D462">
        <v>44743</v>
      </c>
      <c r="E462">
        <v>600</v>
      </c>
      <c r="F462" t="s">
        <v>1112</v>
      </c>
      <c r="H462">
        <v>18</v>
      </c>
      <c r="I462" t="s">
        <v>2411</v>
      </c>
      <c r="J462" t="s">
        <v>1112</v>
      </c>
      <c r="K462" t="str">
        <f t="shared" si="14"/>
        <v>Aluno</v>
      </c>
    </row>
    <row r="463" spans="1:11">
      <c r="A463" t="str">
        <f t="shared" si="15"/>
        <v>23Maria Isabel Pais da Silva44743COO</v>
      </c>
      <c r="B463">
        <v>23</v>
      </c>
      <c r="C463" t="s">
        <v>1527</v>
      </c>
      <c r="D463">
        <v>44743</v>
      </c>
      <c r="E463">
        <v>2800</v>
      </c>
      <c r="F463" t="s">
        <v>1113</v>
      </c>
      <c r="H463">
        <v>18</v>
      </c>
      <c r="I463" t="s">
        <v>1438</v>
      </c>
      <c r="J463" t="s">
        <v>1112</v>
      </c>
      <c r="K463" t="str">
        <f t="shared" si="14"/>
        <v>Aluno</v>
      </c>
    </row>
    <row r="464" spans="1:11">
      <c r="A464" t="str">
        <f t="shared" si="15"/>
        <v>23Marco Antonio Magalhães de Menezes44743PV</v>
      </c>
      <c r="B464">
        <v>23</v>
      </c>
      <c r="C464" t="s">
        <v>1546</v>
      </c>
      <c r="D464">
        <v>44743</v>
      </c>
      <c r="E464">
        <v>7750</v>
      </c>
      <c r="F464" t="s">
        <v>1115</v>
      </c>
      <c r="H464">
        <v>18</v>
      </c>
      <c r="I464" t="s">
        <v>1439</v>
      </c>
      <c r="J464" t="s">
        <v>1112</v>
      </c>
      <c r="K464" t="str">
        <f t="shared" si="14"/>
        <v>Aluno</v>
      </c>
    </row>
    <row r="465" spans="1:11">
      <c r="A465" t="str">
        <f t="shared" si="15"/>
        <v>24Márcio Luis Lyra Paredes44743COO</v>
      </c>
      <c r="B465">
        <v>24</v>
      </c>
      <c r="C465" t="s">
        <v>1548</v>
      </c>
      <c r="D465">
        <v>44743</v>
      </c>
      <c r="E465">
        <v>2800</v>
      </c>
      <c r="F465" t="s">
        <v>1113</v>
      </c>
      <c r="H465">
        <v>18</v>
      </c>
      <c r="I465" t="s">
        <v>1440</v>
      </c>
      <c r="J465" t="s">
        <v>1112</v>
      </c>
      <c r="K465" t="str">
        <f t="shared" si="14"/>
        <v>Aluno</v>
      </c>
    </row>
    <row r="466" spans="1:11">
      <c r="A466" t="str">
        <f t="shared" si="15"/>
        <v>24Tamires Carvalho dos Santos44743PDSC</v>
      </c>
      <c r="B466">
        <v>24</v>
      </c>
      <c r="C466" t="s">
        <v>1566</v>
      </c>
      <c r="D466">
        <v>44743</v>
      </c>
      <c r="E466">
        <v>6110</v>
      </c>
      <c r="F466" t="s">
        <v>1165</v>
      </c>
      <c r="H466">
        <v>18</v>
      </c>
      <c r="I466" t="s">
        <v>1441</v>
      </c>
      <c r="J466" t="s">
        <v>1112</v>
      </c>
      <c r="K466" t="str">
        <f t="shared" si="14"/>
        <v>Aluno</v>
      </c>
    </row>
    <row r="467" spans="1:11">
      <c r="A467" t="str">
        <f t="shared" si="15"/>
        <v>24Patricia Braz Ximango44743DSC</v>
      </c>
      <c r="B467">
        <v>24</v>
      </c>
      <c r="C467" t="s">
        <v>1550</v>
      </c>
      <c r="D467">
        <v>44743</v>
      </c>
      <c r="E467">
        <v>3280</v>
      </c>
      <c r="F467" t="s">
        <v>1162</v>
      </c>
      <c r="H467">
        <v>18</v>
      </c>
      <c r="I467" t="s">
        <v>2412</v>
      </c>
      <c r="J467" t="s">
        <v>1112</v>
      </c>
      <c r="K467" t="str">
        <f t="shared" si="14"/>
        <v>Aluno</v>
      </c>
    </row>
    <row r="468" spans="1:11">
      <c r="A468" t="str">
        <f t="shared" si="15"/>
        <v>24Camilla Vianna Gomes Pinheiro44743AT</v>
      </c>
      <c r="B468">
        <v>24</v>
      </c>
      <c r="C468" t="s">
        <v>1547</v>
      </c>
      <c r="D468">
        <v>44743</v>
      </c>
      <c r="E468">
        <v>820</v>
      </c>
      <c r="F468" t="s">
        <v>1117</v>
      </c>
      <c r="H468">
        <v>18</v>
      </c>
      <c r="I468" t="s">
        <v>3722</v>
      </c>
      <c r="J468" t="s">
        <v>1114</v>
      </c>
      <c r="K468" t="str">
        <f t="shared" si="14"/>
        <v>Aluno</v>
      </c>
    </row>
    <row r="469" spans="1:11">
      <c r="A469" t="str">
        <f t="shared" si="15"/>
        <v>24Camila Maria Ribeiro de Oliveira44743GRA</v>
      </c>
      <c r="B469">
        <v>24</v>
      </c>
      <c r="C469" t="s">
        <v>1551</v>
      </c>
      <c r="D469">
        <v>44743</v>
      </c>
      <c r="E469">
        <v>600</v>
      </c>
      <c r="F469" t="s">
        <v>1112</v>
      </c>
      <c r="H469">
        <v>18</v>
      </c>
      <c r="I469" t="s">
        <v>1442</v>
      </c>
      <c r="J469" t="s">
        <v>1114</v>
      </c>
      <c r="K469" t="str">
        <f t="shared" si="14"/>
        <v>Aluno</v>
      </c>
    </row>
    <row r="470" spans="1:11">
      <c r="A470" t="str">
        <f t="shared" si="15"/>
        <v>24Ian Henrique Brito da Costa44743MSc</v>
      </c>
      <c r="B470">
        <v>24</v>
      </c>
      <c r="C470" t="s">
        <v>1564</v>
      </c>
      <c r="D470">
        <v>44743</v>
      </c>
      <c r="E470">
        <v>2230</v>
      </c>
      <c r="F470" t="s">
        <v>1114</v>
      </c>
      <c r="H470">
        <v>18</v>
      </c>
      <c r="I470" t="s">
        <v>1443</v>
      </c>
      <c r="J470" t="s">
        <v>1114</v>
      </c>
      <c r="K470" t="str">
        <f t="shared" si="14"/>
        <v>Aluno</v>
      </c>
    </row>
    <row r="471" spans="1:11">
      <c r="A471" t="str">
        <f t="shared" si="15"/>
        <v>24Vanessa Moura Franco44743GRA</v>
      </c>
      <c r="B471">
        <v>24</v>
      </c>
      <c r="C471" t="s">
        <v>1561</v>
      </c>
      <c r="D471">
        <v>44743</v>
      </c>
      <c r="E471">
        <v>600</v>
      </c>
      <c r="F471" t="s">
        <v>1112</v>
      </c>
      <c r="H471">
        <v>18</v>
      </c>
      <c r="I471" t="s">
        <v>1431</v>
      </c>
      <c r="J471" t="s">
        <v>1117</v>
      </c>
      <c r="K471" t="str">
        <f t="shared" si="14"/>
        <v>Apoio</v>
      </c>
    </row>
    <row r="472" spans="1:11">
      <c r="A472" t="str">
        <f t="shared" si="15"/>
        <v>24João Alves Cassiano Junior44743GRA</v>
      </c>
      <c r="B472">
        <v>24</v>
      </c>
      <c r="C472" t="s">
        <v>1554</v>
      </c>
      <c r="D472">
        <v>44743</v>
      </c>
      <c r="E472">
        <v>600</v>
      </c>
      <c r="F472" t="s">
        <v>1112</v>
      </c>
      <c r="H472">
        <v>18</v>
      </c>
      <c r="I472" t="s">
        <v>1432</v>
      </c>
      <c r="J472" t="s">
        <v>1113</v>
      </c>
      <c r="K472" t="str">
        <f t="shared" si="14"/>
        <v>Apoio</v>
      </c>
    </row>
    <row r="473" spans="1:11">
      <c r="A473" t="str">
        <f t="shared" si="15"/>
        <v>24Bruna Marinho de Sousa44743MSc</v>
      </c>
      <c r="B473">
        <v>24</v>
      </c>
      <c r="C473" t="s">
        <v>1562</v>
      </c>
      <c r="D473">
        <v>44743</v>
      </c>
      <c r="E473">
        <v>2230</v>
      </c>
      <c r="F473" t="s">
        <v>1114</v>
      </c>
      <c r="H473">
        <v>18</v>
      </c>
      <c r="I473" t="s">
        <v>1444</v>
      </c>
      <c r="J473" t="s">
        <v>1115</v>
      </c>
      <c r="K473" t="str">
        <f t="shared" si="14"/>
        <v>Apoio</v>
      </c>
    </row>
    <row r="474" spans="1:11">
      <c r="A474" t="str">
        <f t="shared" si="15"/>
        <v>24Leonardo Carletti Lorenzo Koatz44743GRA</v>
      </c>
      <c r="B474">
        <v>24</v>
      </c>
      <c r="C474" t="s">
        <v>2182</v>
      </c>
      <c r="D474">
        <v>44743</v>
      </c>
      <c r="E474">
        <v>600</v>
      </c>
      <c r="F474" t="s">
        <v>1112</v>
      </c>
      <c r="H474">
        <v>19</v>
      </c>
      <c r="I474" t="s">
        <v>1447</v>
      </c>
      <c r="J474" t="s">
        <v>1162</v>
      </c>
      <c r="K474" t="str">
        <f t="shared" si="14"/>
        <v>Aluno</v>
      </c>
    </row>
    <row r="475" spans="1:11">
      <c r="A475" t="str">
        <f t="shared" si="15"/>
        <v>24Lais Grácio Lopes44743MSc</v>
      </c>
      <c r="B475">
        <v>24</v>
      </c>
      <c r="C475" t="s">
        <v>1565</v>
      </c>
      <c r="D475">
        <v>44743</v>
      </c>
      <c r="E475">
        <v>2230</v>
      </c>
      <c r="F475" t="s">
        <v>1114</v>
      </c>
      <c r="H475">
        <v>19</v>
      </c>
      <c r="I475" t="s">
        <v>2413</v>
      </c>
      <c r="J475" t="s">
        <v>1162</v>
      </c>
      <c r="K475" t="str">
        <f t="shared" si="14"/>
        <v>Aluno</v>
      </c>
    </row>
    <row r="476" spans="1:11">
      <c r="A476" t="str">
        <f t="shared" si="15"/>
        <v>24Giovanna Benvenuto Ferraz Reis44743GRA</v>
      </c>
      <c r="B476">
        <v>24</v>
      </c>
      <c r="C476" t="s">
        <v>2181</v>
      </c>
      <c r="D476">
        <v>44743</v>
      </c>
      <c r="E476">
        <v>600</v>
      </c>
      <c r="F476" t="s">
        <v>1112</v>
      </c>
      <c r="H476">
        <v>19</v>
      </c>
      <c r="I476" t="s">
        <v>1448</v>
      </c>
      <c r="J476" t="s">
        <v>1162</v>
      </c>
      <c r="K476" t="str">
        <f t="shared" si="14"/>
        <v>Aluno</v>
      </c>
    </row>
    <row r="477" spans="1:11">
      <c r="A477" t="str">
        <f t="shared" si="15"/>
        <v>24Thais Silva de Magalhães44743GRA</v>
      </c>
      <c r="B477">
        <v>24</v>
      </c>
      <c r="C477" t="s">
        <v>1560</v>
      </c>
      <c r="D477">
        <v>44743</v>
      </c>
      <c r="E477">
        <v>600</v>
      </c>
      <c r="F477" t="s">
        <v>1112</v>
      </c>
      <c r="H477">
        <v>19</v>
      </c>
      <c r="I477" t="s">
        <v>3107</v>
      </c>
      <c r="J477" t="s">
        <v>1162</v>
      </c>
      <c r="K477" t="str">
        <f t="shared" si="14"/>
        <v>Aluno</v>
      </c>
    </row>
    <row r="478" spans="1:11">
      <c r="A478" t="str">
        <f t="shared" si="15"/>
        <v>24Marcely Cristiny Conrado da Costa44743GRA</v>
      </c>
      <c r="B478">
        <v>24</v>
      </c>
      <c r="C478" t="s">
        <v>1557</v>
      </c>
      <c r="D478">
        <v>44743</v>
      </c>
      <c r="E478">
        <v>600</v>
      </c>
      <c r="F478" t="s">
        <v>1112</v>
      </c>
      <c r="H478">
        <v>19</v>
      </c>
      <c r="I478" t="s">
        <v>2414</v>
      </c>
      <c r="J478" t="s">
        <v>1112</v>
      </c>
      <c r="K478" t="str">
        <f t="shared" si="14"/>
        <v>Aluno</v>
      </c>
    </row>
    <row r="479" spans="1:11">
      <c r="A479" t="str">
        <f t="shared" si="15"/>
        <v>24Matheus Vidal Bessa44743DSC</v>
      </c>
      <c r="B479">
        <v>24</v>
      </c>
      <c r="C479" t="s">
        <v>1549</v>
      </c>
      <c r="D479">
        <v>44743</v>
      </c>
      <c r="E479">
        <v>3280</v>
      </c>
      <c r="F479" t="s">
        <v>1162</v>
      </c>
      <c r="H479">
        <v>19</v>
      </c>
      <c r="I479" t="s">
        <v>1449</v>
      </c>
      <c r="J479" t="s">
        <v>1112</v>
      </c>
      <c r="K479" t="str">
        <f t="shared" si="14"/>
        <v>Aluno</v>
      </c>
    </row>
    <row r="480" spans="1:11">
      <c r="A480" t="str">
        <f t="shared" si="15"/>
        <v>24Felipe Pinheiro de Lima44743GRA</v>
      </c>
      <c r="B480">
        <v>24</v>
      </c>
      <c r="C480" t="s">
        <v>1552</v>
      </c>
      <c r="D480">
        <v>44743</v>
      </c>
      <c r="E480">
        <v>600</v>
      </c>
      <c r="F480" t="s">
        <v>1112</v>
      </c>
      <c r="H480">
        <v>19</v>
      </c>
      <c r="I480" t="s">
        <v>1450</v>
      </c>
      <c r="J480" t="s">
        <v>1112</v>
      </c>
      <c r="K480" t="str">
        <f t="shared" si="14"/>
        <v>Aluno</v>
      </c>
    </row>
    <row r="481" spans="1:11">
      <c r="A481" t="str">
        <f t="shared" si="15"/>
        <v>24João Victor Guerreiro44743GRA</v>
      </c>
      <c r="B481">
        <v>24</v>
      </c>
      <c r="C481" t="s">
        <v>1556</v>
      </c>
      <c r="D481">
        <v>44743</v>
      </c>
      <c r="E481">
        <v>600</v>
      </c>
      <c r="F481" t="s">
        <v>1112</v>
      </c>
      <c r="H481">
        <v>19</v>
      </c>
      <c r="I481" t="s">
        <v>1451</v>
      </c>
      <c r="J481" t="s">
        <v>1112</v>
      </c>
      <c r="K481" t="str">
        <f t="shared" si="14"/>
        <v>Aluno</v>
      </c>
    </row>
    <row r="482" spans="1:11">
      <c r="A482" t="str">
        <f t="shared" si="15"/>
        <v>24Milena Mendonça Guimarães44743GRA</v>
      </c>
      <c r="B482">
        <v>24</v>
      </c>
      <c r="C482" t="s">
        <v>1558</v>
      </c>
      <c r="D482">
        <v>44743</v>
      </c>
      <c r="E482">
        <v>600</v>
      </c>
      <c r="F482" t="s">
        <v>1112</v>
      </c>
      <c r="H482">
        <v>19</v>
      </c>
      <c r="I482" t="s">
        <v>1452</v>
      </c>
      <c r="J482" t="s">
        <v>1112</v>
      </c>
      <c r="K482" t="str">
        <f t="shared" si="14"/>
        <v>Aluno</v>
      </c>
    </row>
    <row r="483" spans="1:11">
      <c r="A483" t="str">
        <f t="shared" si="15"/>
        <v>24João Pedro Koehler Domingues44743GRA</v>
      </c>
      <c r="B483">
        <v>24</v>
      </c>
      <c r="C483" t="s">
        <v>1555</v>
      </c>
      <c r="D483">
        <v>44743</v>
      </c>
      <c r="E483">
        <v>600</v>
      </c>
      <c r="F483" t="s">
        <v>1112</v>
      </c>
      <c r="H483">
        <v>19</v>
      </c>
      <c r="I483" t="s">
        <v>1453</v>
      </c>
      <c r="J483" t="s">
        <v>1112</v>
      </c>
      <c r="K483" t="str">
        <f t="shared" si="14"/>
        <v>Aluno</v>
      </c>
    </row>
    <row r="484" spans="1:11">
      <c r="A484" t="str">
        <f t="shared" si="15"/>
        <v>24Giovanna Meriade Farias44743GRA</v>
      </c>
      <c r="B484">
        <v>24</v>
      </c>
      <c r="C484" t="s">
        <v>1553</v>
      </c>
      <c r="D484">
        <v>44743</v>
      </c>
      <c r="E484">
        <v>600</v>
      </c>
      <c r="F484" t="s">
        <v>1112</v>
      </c>
      <c r="H484">
        <v>19</v>
      </c>
      <c r="I484" t="s">
        <v>1454</v>
      </c>
      <c r="J484" t="s">
        <v>1112</v>
      </c>
      <c r="K484" t="str">
        <f t="shared" si="14"/>
        <v>Aluno</v>
      </c>
    </row>
    <row r="485" spans="1:11">
      <c r="A485" t="str">
        <f t="shared" si="15"/>
        <v>24Guilherme Martinez Sechi44743MSc</v>
      </c>
      <c r="B485">
        <v>24</v>
      </c>
      <c r="C485" t="s">
        <v>1563</v>
      </c>
      <c r="D485">
        <v>44743</v>
      </c>
      <c r="E485">
        <v>2230</v>
      </c>
      <c r="F485" t="s">
        <v>1114</v>
      </c>
      <c r="H485">
        <v>19</v>
      </c>
      <c r="I485" t="s">
        <v>2761</v>
      </c>
      <c r="J485" t="s">
        <v>1112</v>
      </c>
      <c r="K485" t="str">
        <f t="shared" si="14"/>
        <v>Aluno</v>
      </c>
    </row>
    <row r="486" spans="1:11">
      <c r="A486" t="str">
        <f t="shared" si="15"/>
        <v>24Pedro Henrique de Farias Machado44743GRA</v>
      </c>
      <c r="B486">
        <v>24</v>
      </c>
      <c r="C486" t="s">
        <v>1559</v>
      </c>
      <c r="D486">
        <v>44743</v>
      </c>
      <c r="E486">
        <v>600</v>
      </c>
      <c r="F486" t="s">
        <v>1112</v>
      </c>
      <c r="H486">
        <v>19</v>
      </c>
      <c r="I486" t="s">
        <v>1455</v>
      </c>
      <c r="J486" t="s">
        <v>1112</v>
      </c>
      <c r="K486" t="str">
        <f t="shared" si="14"/>
        <v>Aluno</v>
      </c>
    </row>
    <row r="487" spans="1:11">
      <c r="A487" t="str">
        <f t="shared" si="15"/>
        <v>24Crislaine Soares Bastos44743GRA</v>
      </c>
      <c r="B487">
        <v>24</v>
      </c>
      <c r="C487" t="s">
        <v>2180</v>
      </c>
      <c r="D487">
        <v>44743</v>
      </c>
      <c r="E487">
        <v>600</v>
      </c>
      <c r="F487" t="s">
        <v>1112</v>
      </c>
      <c r="H487">
        <v>19</v>
      </c>
      <c r="I487" t="s">
        <v>2762</v>
      </c>
      <c r="J487" t="s">
        <v>1112</v>
      </c>
      <c r="K487" t="str">
        <f t="shared" si="14"/>
        <v>Aluno</v>
      </c>
    </row>
    <row r="488" spans="1:11">
      <c r="A488" t="str">
        <f t="shared" si="15"/>
        <v>24Acácia Rocha de Oliveira44743GRA</v>
      </c>
      <c r="B488">
        <v>24</v>
      </c>
      <c r="C488" t="s">
        <v>2179</v>
      </c>
      <c r="D488">
        <v>44743</v>
      </c>
      <c r="E488">
        <v>600</v>
      </c>
      <c r="F488" t="s">
        <v>1112</v>
      </c>
      <c r="H488">
        <v>19</v>
      </c>
      <c r="I488" t="s">
        <v>1456</v>
      </c>
      <c r="J488" t="s">
        <v>1112</v>
      </c>
      <c r="K488" t="str">
        <f t="shared" si="14"/>
        <v>Aluno</v>
      </c>
    </row>
    <row r="489" spans="1:11">
      <c r="A489" t="str">
        <f t="shared" si="15"/>
        <v>24Walmir Gomes dos Santos44743PV</v>
      </c>
      <c r="B489">
        <v>24</v>
      </c>
      <c r="C489" t="s">
        <v>1567</v>
      </c>
      <c r="D489">
        <v>44743</v>
      </c>
      <c r="E489">
        <v>7750</v>
      </c>
      <c r="F489" t="s">
        <v>1115</v>
      </c>
      <c r="H489">
        <v>19</v>
      </c>
      <c r="I489" t="s">
        <v>1457</v>
      </c>
      <c r="J489" t="s">
        <v>1112</v>
      </c>
      <c r="K489" t="str">
        <f t="shared" si="14"/>
        <v>Aluno</v>
      </c>
    </row>
    <row r="490" spans="1:11">
      <c r="A490" t="str">
        <f t="shared" si="15"/>
        <v>26CAYRO THIAGO DE LIMA44743GRA</v>
      </c>
      <c r="B490">
        <v>26</v>
      </c>
      <c r="C490" t="s">
        <v>2185</v>
      </c>
      <c r="D490">
        <v>44743</v>
      </c>
      <c r="E490">
        <v>600</v>
      </c>
      <c r="F490" t="s">
        <v>1112</v>
      </c>
      <c r="H490">
        <v>19</v>
      </c>
      <c r="I490" t="s">
        <v>1458</v>
      </c>
      <c r="J490" t="s">
        <v>1112</v>
      </c>
      <c r="K490" t="str">
        <f t="shared" si="14"/>
        <v>Aluno</v>
      </c>
    </row>
    <row r="491" spans="1:11">
      <c r="A491" t="str">
        <f t="shared" si="15"/>
        <v>26FELIPE WICLEF SILVA CAVALCANTE44743GRA</v>
      </c>
      <c r="B491">
        <v>26</v>
      </c>
      <c r="C491" t="s">
        <v>1575</v>
      </c>
      <c r="D491">
        <v>44743</v>
      </c>
      <c r="E491">
        <v>600</v>
      </c>
      <c r="F491" t="s">
        <v>1112</v>
      </c>
      <c r="H491">
        <v>19</v>
      </c>
      <c r="I491" t="s">
        <v>1459</v>
      </c>
      <c r="J491" t="s">
        <v>1112</v>
      </c>
      <c r="K491" t="str">
        <f t="shared" si="14"/>
        <v>Aluno</v>
      </c>
    </row>
    <row r="492" spans="1:11">
      <c r="A492" t="str">
        <f t="shared" si="15"/>
        <v>26Emerson Azevedo do Nascimento44743AT</v>
      </c>
      <c r="B492">
        <v>26</v>
      </c>
      <c r="C492" t="s">
        <v>1568</v>
      </c>
      <c r="D492">
        <v>44743</v>
      </c>
      <c r="E492">
        <v>820</v>
      </c>
      <c r="F492" t="s">
        <v>1117</v>
      </c>
      <c r="H492">
        <v>19</v>
      </c>
      <c r="I492" t="s">
        <v>2415</v>
      </c>
      <c r="J492" t="s">
        <v>1112</v>
      </c>
      <c r="K492" t="str">
        <f t="shared" si="14"/>
        <v>Aluno</v>
      </c>
    </row>
    <row r="493" spans="1:11">
      <c r="A493" t="str">
        <f t="shared" si="15"/>
        <v>26EDNEY RAFAEL VIANA PINHEIRO GALVÃO44743COO</v>
      </c>
      <c r="B493">
        <v>26</v>
      </c>
      <c r="C493" t="s">
        <v>1569</v>
      </c>
      <c r="D493">
        <v>44743</v>
      </c>
      <c r="E493">
        <v>2800</v>
      </c>
      <c r="F493" t="s">
        <v>1113</v>
      </c>
      <c r="H493">
        <v>19</v>
      </c>
      <c r="I493" t="s">
        <v>2763</v>
      </c>
      <c r="J493" t="s">
        <v>1112</v>
      </c>
      <c r="K493" t="str">
        <f t="shared" si="14"/>
        <v>Aluno</v>
      </c>
    </row>
    <row r="494" spans="1:11">
      <c r="A494" t="str">
        <f t="shared" si="15"/>
        <v>26TATYANE MEDEIROS GOMES DA SILVA44743MSc</v>
      </c>
      <c r="B494">
        <v>26</v>
      </c>
      <c r="C494" t="s">
        <v>1584</v>
      </c>
      <c r="D494">
        <v>44743</v>
      </c>
      <c r="E494">
        <v>2230</v>
      </c>
      <c r="F494" t="s">
        <v>1114</v>
      </c>
      <c r="H494">
        <v>19</v>
      </c>
      <c r="I494" t="s">
        <v>2416</v>
      </c>
      <c r="J494" t="s">
        <v>1112</v>
      </c>
      <c r="K494" t="str">
        <f t="shared" si="14"/>
        <v>Aluno</v>
      </c>
    </row>
    <row r="495" spans="1:11">
      <c r="A495" t="str">
        <f t="shared" si="15"/>
        <v>26RIVALDO LEONN BEZERRA CABRAL44743DSC</v>
      </c>
      <c r="B495">
        <v>26</v>
      </c>
      <c r="C495" t="s">
        <v>2183</v>
      </c>
      <c r="D495">
        <v>44743</v>
      </c>
      <c r="E495">
        <v>3280</v>
      </c>
      <c r="F495" t="s">
        <v>1162</v>
      </c>
      <c r="H495">
        <v>19</v>
      </c>
      <c r="I495" t="s">
        <v>2417</v>
      </c>
      <c r="J495" t="s">
        <v>1112</v>
      </c>
      <c r="K495" t="str">
        <f t="shared" si="14"/>
        <v>Aluno</v>
      </c>
    </row>
    <row r="496" spans="1:11">
      <c r="A496" t="str">
        <f t="shared" si="15"/>
        <v>26WILSON DA MATA44743PV</v>
      </c>
      <c r="B496">
        <v>26</v>
      </c>
      <c r="C496" t="s">
        <v>1585</v>
      </c>
      <c r="D496">
        <v>44743</v>
      </c>
      <c r="E496">
        <v>7750</v>
      </c>
      <c r="F496" t="s">
        <v>1115</v>
      </c>
      <c r="H496">
        <v>19</v>
      </c>
      <c r="I496" t="s">
        <v>1460</v>
      </c>
      <c r="J496" t="s">
        <v>1112</v>
      </c>
      <c r="K496" t="str">
        <f t="shared" si="14"/>
        <v>Aluno</v>
      </c>
    </row>
    <row r="497" spans="1:11">
      <c r="A497" t="str">
        <f t="shared" si="15"/>
        <v>26MÁRIO HERMES DE MOURA NETO44743DSC</v>
      </c>
      <c r="B497">
        <v>26</v>
      </c>
      <c r="C497" t="s">
        <v>1571</v>
      </c>
      <c r="D497">
        <v>44743</v>
      </c>
      <c r="E497">
        <v>3280</v>
      </c>
      <c r="F497" t="s">
        <v>1162</v>
      </c>
      <c r="H497">
        <v>19</v>
      </c>
      <c r="I497" t="s">
        <v>1461</v>
      </c>
      <c r="J497" t="s">
        <v>1112</v>
      </c>
      <c r="K497" t="str">
        <f t="shared" si="14"/>
        <v>Aluno</v>
      </c>
    </row>
    <row r="498" spans="1:11">
      <c r="A498" t="str">
        <f t="shared" si="15"/>
        <v>26LINDOARTE ALVES MOREIRA44743GRA</v>
      </c>
      <c r="B498">
        <v>26</v>
      </c>
      <c r="C498" t="s">
        <v>1577</v>
      </c>
      <c r="D498">
        <v>44743</v>
      </c>
      <c r="E498">
        <v>600</v>
      </c>
      <c r="F498" t="s">
        <v>1112</v>
      </c>
      <c r="H498">
        <v>19</v>
      </c>
      <c r="I498" t="s">
        <v>2165</v>
      </c>
      <c r="J498" t="s">
        <v>1112</v>
      </c>
      <c r="K498" t="str">
        <f t="shared" si="14"/>
        <v>Aluno</v>
      </c>
    </row>
    <row r="499" spans="1:11">
      <c r="A499" t="str">
        <f t="shared" si="15"/>
        <v>26GUILHERME MENTGES ARRUDA44743DSC</v>
      </c>
      <c r="B499">
        <v>26</v>
      </c>
      <c r="C499" t="s">
        <v>1570</v>
      </c>
      <c r="D499">
        <v>44743</v>
      </c>
      <c r="E499">
        <v>3280</v>
      </c>
      <c r="F499" t="s">
        <v>1162</v>
      </c>
      <c r="H499">
        <v>19</v>
      </c>
      <c r="I499" t="s">
        <v>1462</v>
      </c>
      <c r="J499" t="s">
        <v>1112</v>
      </c>
      <c r="K499" t="str">
        <f t="shared" si="14"/>
        <v>Aluno</v>
      </c>
    </row>
    <row r="500" spans="1:11">
      <c r="A500" t="str">
        <f t="shared" si="15"/>
        <v>26MARCOS GOMES BEZERRA44743GRA</v>
      </c>
      <c r="B500">
        <v>26</v>
      </c>
      <c r="C500" t="s">
        <v>1578</v>
      </c>
      <c r="D500">
        <v>44743</v>
      </c>
      <c r="E500">
        <v>600</v>
      </c>
      <c r="F500" t="s">
        <v>1112</v>
      </c>
      <c r="H500">
        <v>19</v>
      </c>
      <c r="I500" t="s">
        <v>2418</v>
      </c>
      <c r="J500" t="s">
        <v>1112</v>
      </c>
      <c r="K500" t="str">
        <f t="shared" si="14"/>
        <v>Aluno</v>
      </c>
    </row>
    <row r="501" spans="1:11">
      <c r="A501" t="str">
        <f t="shared" si="15"/>
        <v>26MARIA EDUARDA MEDEIROS MONTEIRO44743GRA</v>
      </c>
      <c r="B501">
        <v>26</v>
      </c>
      <c r="C501" t="s">
        <v>1579</v>
      </c>
      <c r="D501">
        <v>44743</v>
      </c>
      <c r="E501">
        <v>600</v>
      </c>
      <c r="F501" t="s">
        <v>1112</v>
      </c>
      <c r="H501">
        <v>19</v>
      </c>
      <c r="I501" t="s">
        <v>2419</v>
      </c>
      <c r="J501" t="s">
        <v>1112</v>
      </c>
      <c r="K501" t="str">
        <f t="shared" si="14"/>
        <v>Aluno</v>
      </c>
    </row>
    <row r="502" spans="1:11">
      <c r="A502" t="str">
        <f t="shared" si="15"/>
        <v>26MARIA EDUARDA MELO DE ALMEIDA44743GRA</v>
      </c>
      <c r="B502">
        <v>26</v>
      </c>
      <c r="C502" t="s">
        <v>1580</v>
      </c>
      <c r="D502">
        <v>44743</v>
      </c>
      <c r="E502">
        <v>600</v>
      </c>
      <c r="F502" t="s">
        <v>1112</v>
      </c>
      <c r="H502">
        <v>19</v>
      </c>
      <c r="I502" t="s">
        <v>2420</v>
      </c>
      <c r="J502" t="s">
        <v>1112</v>
      </c>
      <c r="K502" t="str">
        <f t="shared" si="14"/>
        <v>Aluno</v>
      </c>
    </row>
    <row r="503" spans="1:11">
      <c r="A503" t="str">
        <f t="shared" si="15"/>
        <v>26EUDES MEDEIROS DO CARMO FILHO44743GRA</v>
      </c>
      <c r="B503">
        <v>26</v>
      </c>
      <c r="C503" t="s">
        <v>1574</v>
      </c>
      <c r="D503">
        <v>44743</v>
      </c>
      <c r="E503">
        <v>600</v>
      </c>
      <c r="F503" t="s">
        <v>1112</v>
      </c>
      <c r="H503">
        <v>19</v>
      </c>
      <c r="I503" t="s">
        <v>1463</v>
      </c>
      <c r="J503" t="s">
        <v>1112</v>
      </c>
      <c r="K503" t="str">
        <f t="shared" si="14"/>
        <v>Aluno</v>
      </c>
    </row>
    <row r="504" spans="1:11">
      <c r="A504" t="str">
        <f t="shared" si="15"/>
        <v>26ANTONIO MARQUES PEDRA44743GRA</v>
      </c>
      <c r="B504">
        <v>26</v>
      </c>
      <c r="C504" t="s">
        <v>1573</v>
      </c>
      <c r="D504">
        <v>44743</v>
      </c>
      <c r="E504">
        <v>600</v>
      </c>
      <c r="F504" t="s">
        <v>1112</v>
      </c>
      <c r="H504">
        <v>19</v>
      </c>
      <c r="I504" t="s">
        <v>2421</v>
      </c>
      <c r="J504" t="s">
        <v>1114</v>
      </c>
      <c r="K504" t="str">
        <f t="shared" si="14"/>
        <v>Aluno</v>
      </c>
    </row>
    <row r="505" spans="1:11">
      <c r="A505" t="str">
        <f t="shared" si="15"/>
        <v>26RAFAELA BRENDA DE SOUZA ALVES44743MSc</v>
      </c>
      <c r="B505">
        <v>26</v>
      </c>
      <c r="C505" t="s">
        <v>1583</v>
      </c>
      <c r="D505">
        <v>44743</v>
      </c>
      <c r="E505">
        <v>2230</v>
      </c>
      <c r="F505" t="s">
        <v>1114</v>
      </c>
      <c r="H505">
        <v>19</v>
      </c>
      <c r="I505" t="s">
        <v>2820</v>
      </c>
      <c r="J505" t="s">
        <v>1114</v>
      </c>
      <c r="K505" t="str">
        <f t="shared" si="14"/>
        <v>Aluno</v>
      </c>
    </row>
    <row r="506" spans="1:11">
      <c r="A506" t="str">
        <f t="shared" si="15"/>
        <v>26SÉRGIO LUIZ SOUZA DA SILVA JÚNIOR44743GRA</v>
      </c>
      <c r="B506">
        <v>26</v>
      </c>
      <c r="C506" t="s">
        <v>1582</v>
      </c>
      <c r="D506">
        <v>44743</v>
      </c>
      <c r="E506">
        <v>600</v>
      </c>
      <c r="F506" t="s">
        <v>1112</v>
      </c>
      <c r="H506">
        <v>19</v>
      </c>
      <c r="I506" t="s">
        <v>1464</v>
      </c>
      <c r="J506" t="s">
        <v>1114</v>
      </c>
      <c r="K506" t="str">
        <f t="shared" si="14"/>
        <v>Aluno</v>
      </c>
    </row>
    <row r="507" spans="1:11">
      <c r="A507" t="str">
        <f t="shared" si="15"/>
        <v>26ANA PAULA TEIXEIRA ARAUJO DE FREITAS44743GRA</v>
      </c>
      <c r="B507">
        <v>26</v>
      </c>
      <c r="C507" t="s">
        <v>1572</v>
      </c>
      <c r="D507">
        <v>44743</v>
      </c>
      <c r="E507">
        <v>600</v>
      </c>
      <c r="F507" t="s">
        <v>1112</v>
      </c>
      <c r="H507">
        <v>19</v>
      </c>
      <c r="I507" t="s">
        <v>2166</v>
      </c>
      <c r="J507" t="s">
        <v>1114</v>
      </c>
      <c r="K507" t="str">
        <f t="shared" si="14"/>
        <v>Aluno</v>
      </c>
    </row>
    <row r="508" spans="1:11">
      <c r="A508" t="str">
        <f t="shared" si="15"/>
        <v>26RAFAEL DE LIMA NUNES44743GRA</v>
      </c>
      <c r="B508">
        <v>26</v>
      </c>
      <c r="C508" t="s">
        <v>1581</v>
      </c>
      <c r="D508">
        <v>44743</v>
      </c>
      <c r="E508">
        <v>600</v>
      </c>
      <c r="F508" t="s">
        <v>1112</v>
      </c>
      <c r="H508">
        <v>19</v>
      </c>
      <c r="I508" t="s">
        <v>1465</v>
      </c>
      <c r="J508" t="s">
        <v>1114</v>
      </c>
      <c r="K508" t="str">
        <f t="shared" si="14"/>
        <v>Aluno</v>
      </c>
    </row>
    <row r="509" spans="1:11">
      <c r="A509" t="str">
        <f t="shared" si="15"/>
        <v>26JOÃO VICTOR PEREIRA TRINDADE44743GRA</v>
      </c>
      <c r="B509">
        <v>26</v>
      </c>
      <c r="C509" t="s">
        <v>1576</v>
      </c>
      <c r="D509">
        <v>44743</v>
      </c>
      <c r="E509">
        <v>600</v>
      </c>
      <c r="F509" t="s">
        <v>1112</v>
      </c>
      <c r="H509">
        <v>19</v>
      </c>
      <c r="I509" t="s">
        <v>2167</v>
      </c>
      <c r="J509" t="s">
        <v>1114</v>
      </c>
      <c r="K509" t="str">
        <f t="shared" si="14"/>
        <v>Aluno</v>
      </c>
    </row>
    <row r="510" spans="1:11">
      <c r="A510" t="str">
        <f t="shared" si="15"/>
        <v>26ÁLVARO JOSÉ LUCENA MARINHO44743GRA</v>
      </c>
      <c r="B510">
        <v>26</v>
      </c>
      <c r="C510" t="s">
        <v>2184</v>
      </c>
      <c r="D510">
        <v>44743</v>
      </c>
      <c r="E510">
        <v>600</v>
      </c>
      <c r="F510" t="s">
        <v>1112</v>
      </c>
      <c r="H510">
        <v>19</v>
      </c>
      <c r="I510" t="s">
        <v>1466</v>
      </c>
      <c r="J510" t="s">
        <v>1114</v>
      </c>
      <c r="K510" t="str">
        <f t="shared" si="14"/>
        <v>Aluno</v>
      </c>
    </row>
    <row r="511" spans="1:11">
      <c r="A511" t="str">
        <f t="shared" si="15"/>
        <v>27Igor Oliveira de Freitas Campos44743MSc</v>
      </c>
      <c r="B511">
        <v>27</v>
      </c>
      <c r="C511" t="s">
        <v>1604</v>
      </c>
      <c r="D511">
        <v>44743</v>
      </c>
      <c r="E511">
        <v>2230</v>
      </c>
      <c r="F511" t="s">
        <v>1114</v>
      </c>
      <c r="H511">
        <v>19</v>
      </c>
      <c r="I511" t="s">
        <v>1467</v>
      </c>
      <c r="J511" t="s">
        <v>1114</v>
      </c>
      <c r="K511" t="str">
        <f t="shared" si="14"/>
        <v>Aluno</v>
      </c>
    </row>
    <row r="512" spans="1:11">
      <c r="A512" t="str">
        <f t="shared" si="15"/>
        <v>27Luiz Gutemberg Santiago Dias Junior44743MSc</v>
      </c>
      <c r="B512">
        <v>27</v>
      </c>
      <c r="C512" t="s">
        <v>2188</v>
      </c>
      <c r="D512">
        <v>44743</v>
      </c>
      <c r="E512">
        <v>2230</v>
      </c>
      <c r="F512" t="s">
        <v>1114</v>
      </c>
      <c r="H512">
        <v>19</v>
      </c>
      <c r="I512" t="s">
        <v>2764</v>
      </c>
      <c r="J512" t="s">
        <v>1165</v>
      </c>
      <c r="K512" t="str">
        <f t="shared" si="14"/>
        <v>Aluno</v>
      </c>
    </row>
    <row r="513" spans="1:11">
      <c r="A513" t="str">
        <f t="shared" si="15"/>
        <v>27Laura Beatriz de Carvalho Embiruçu44743GRA</v>
      </c>
      <c r="B513">
        <v>27</v>
      </c>
      <c r="C513" t="s">
        <v>1596</v>
      </c>
      <c r="D513">
        <v>44743</v>
      </c>
      <c r="E513">
        <v>600</v>
      </c>
      <c r="F513" t="s">
        <v>1112</v>
      </c>
      <c r="H513">
        <v>19</v>
      </c>
      <c r="I513" t="s">
        <v>1468</v>
      </c>
      <c r="J513" t="s">
        <v>1165</v>
      </c>
      <c r="K513" t="str">
        <f t="shared" si="14"/>
        <v>Aluno</v>
      </c>
    </row>
    <row r="514" spans="1:11">
      <c r="A514" t="str">
        <f t="shared" si="15"/>
        <v>27Danielle Silva Santos44743MSc</v>
      </c>
      <c r="B514">
        <v>27</v>
      </c>
      <c r="C514" t="s">
        <v>1603</v>
      </c>
      <c r="D514">
        <v>44743</v>
      </c>
      <c r="E514">
        <v>2230</v>
      </c>
      <c r="F514" t="s">
        <v>1114</v>
      </c>
      <c r="H514">
        <v>19</v>
      </c>
      <c r="I514" t="s">
        <v>1445</v>
      </c>
      <c r="J514" t="s">
        <v>1117</v>
      </c>
      <c r="K514" t="str">
        <f t="shared" ref="K514:K577" si="16">IF(OR(UPPER(J514)="GRA",UPPER(J514)="MSC",UPPER(J514)="DSC",UPPER(J514)="PDSC"),"Aluno","Apoio")</f>
        <v>Apoio</v>
      </c>
    </row>
    <row r="515" spans="1:11">
      <c r="A515" t="str">
        <f t="shared" ref="A515:A578" si="17">CONCATENATE(B515,C515,VALUE(D515),F515)</f>
        <v>27Lílian Lefol Nani Guarieiro44743COO</v>
      </c>
      <c r="B515">
        <v>27</v>
      </c>
      <c r="C515" t="s">
        <v>1587</v>
      </c>
      <c r="D515">
        <v>44743</v>
      </c>
      <c r="E515">
        <v>2800</v>
      </c>
      <c r="F515" t="s">
        <v>1113</v>
      </c>
      <c r="H515">
        <v>19</v>
      </c>
      <c r="I515" t="s">
        <v>1446</v>
      </c>
      <c r="J515" t="s">
        <v>1113</v>
      </c>
      <c r="K515" t="str">
        <f t="shared" si="16"/>
        <v>Apoio</v>
      </c>
    </row>
    <row r="516" spans="1:11">
      <c r="A516" t="str">
        <f t="shared" si="17"/>
        <v>27Yan Valdez Santos Rodrigues44743GRA</v>
      </c>
      <c r="B516">
        <v>27</v>
      </c>
      <c r="C516" t="s">
        <v>1601</v>
      </c>
      <c r="D516">
        <v>44743</v>
      </c>
      <c r="E516">
        <v>600</v>
      </c>
      <c r="F516" t="s">
        <v>1112</v>
      </c>
      <c r="H516">
        <v>19</v>
      </c>
      <c r="I516" t="s">
        <v>1469</v>
      </c>
      <c r="J516" t="s">
        <v>1115</v>
      </c>
      <c r="K516" t="str">
        <f t="shared" si="16"/>
        <v>Apoio</v>
      </c>
    </row>
    <row r="517" spans="1:11">
      <c r="A517" t="str">
        <f t="shared" si="17"/>
        <v>27Beatriz Almeida Carneiro Palmeira44743MSc</v>
      </c>
      <c r="B517">
        <v>27</v>
      </c>
      <c r="C517" t="s">
        <v>1602</v>
      </c>
      <c r="D517">
        <v>44743</v>
      </c>
      <c r="E517">
        <v>2230</v>
      </c>
      <c r="F517" t="s">
        <v>1114</v>
      </c>
      <c r="H517">
        <v>20</v>
      </c>
      <c r="I517" t="s">
        <v>1471</v>
      </c>
      <c r="J517" t="s">
        <v>1162</v>
      </c>
      <c r="K517" t="str">
        <f t="shared" si="16"/>
        <v>Aluno</v>
      </c>
    </row>
    <row r="518" spans="1:11">
      <c r="A518" t="str">
        <f t="shared" si="17"/>
        <v>27Daniel Andrade de Lira44743DSC</v>
      </c>
      <c r="B518">
        <v>27</v>
      </c>
      <c r="C518" t="s">
        <v>1588</v>
      </c>
      <c r="D518">
        <v>44743</v>
      </c>
      <c r="E518">
        <v>3280</v>
      </c>
      <c r="F518" t="s">
        <v>1162</v>
      </c>
      <c r="H518">
        <v>20</v>
      </c>
      <c r="I518" t="s">
        <v>1472</v>
      </c>
      <c r="J518" t="s">
        <v>1162</v>
      </c>
      <c r="K518" t="str">
        <f t="shared" si="16"/>
        <v>Aluno</v>
      </c>
    </row>
    <row r="519" spans="1:11">
      <c r="A519" t="str">
        <f t="shared" si="17"/>
        <v>27Lucas Meireles Fontes44743GRA</v>
      </c>
      <c r="B519">
        <v>27</v>
      </c>
      <c r="C519" t="s">
        <v>2187</v>
      </c>
      <c r="D519">
        <v>44743</v>
      </c>
      <c r="E519">
        <v>600</v>
      </c>
      <c r="F519" t="s">
        <v>1112</v>
      </c>
      <c r="H519">
        <v>20</v>
      </c>
      <c r="I519" t="s">
        <v>1480</v>
      </c>
      <c r="J519" t="s">
        <v>1162</v>
      </c>
      <c r="K519" t="str">
        <f t="shared" si="16"/>
        <v>Aluno</v>
      </c>
    </row>
    <row r="520" spans="1:11">
      <c r="A520" t="str">
        <f t="shared" si="17"/>
        <v>27Catarina Silva Ferreira44743GRA</v>
      </c>
      <c r="B520">
        <v>27</v>
      </c>
      <c r="C520" t="s">
        <v>1591</v>
      </c>
      <c r="D520">
        <v>44743</v>
      </c>
      <c r="E520">
        <v>600</v>
      </c>
      <c r="F520" t="s">
        <v>1112</v>
      </c>
      <c r="H520">
        <v>20</v>
      </c>
      <c r="I520" t="s">
        <v>2168</v>
      </c>
      <c r="J520" t="s">
        <v>1112</v>
      </c>
      <c r="K520" t="str">
        <f t="shared" si="16"/>
        <v>Aluno</v>
      </c>
    </row>
    <row r="521" spans="1:11">
      <c r="A521" t="str">
        <f t="shared" si="17"/>
        <v>27Gisele Beatriz Teles Góes44743GRA</v>
      </c>
      <c r="B521">
        <v>27</v>
      </c>
      <c r="C521" t="s">
        <v>1593</v>
      </c>
      <c r="D521">
        <v>44743</v>
      </c>
      <c r="E521">
        <v>600</v>
      </c>
      <c r="F521" t="s">
        <v>1112</v>
      </c>
      <c r="H521">
        <v>20</v>
      </c>
      <c r="I521" t="s">
        <v>2422</v>
      </c>
      <c r="J521" t="s">
        <v>1112</v>
      </c>
      <c r="K521" t="str">
        <f t="shared" si="16"/>
        <v>Aluno</v>
      </c>
    </row>
    <row r="522" spans="1:11">
      <c r="A522" t="str">
        <f t="shared" si="17"/>
        <v>27Manoela Bastos Alves44743GRA</v>
      </c>
      <c r="B522">
        <v>27</v>
      </c>
      <c r="C522" t="s">
        <v>1597</v>
      </c>
      <c r="D522">
        <v>44743</v>
      </c>
      <c r="E522">
        <v>600</v>
      </c>
      <c r="F522" t="s">
        <v>1112</v>
      </c>
      <c r="H522">
        <v>20</v>
      </c>
      <c r="I522" t="s">
        <v>2423</v>
      </c>
      <c r="J522" t="s">
        <v>1112</v>
      </c>
      <c r="K522" t="str">
        <f t="shared" si="16"/>
        <v>Aluno</v>
      </c>
    </row>
    <row r="523" spans="1:11">
      <c r="A523" t="str">
        <f t="shared" si="17"/>
        <v>27Joyce Mara Brito Maia44743MSc</v>
      </c>
      <c r="B523">
        <v>27</v>
      </c>
      <c r="C523" t="s">
        <v>1605</v>
      </c>
      <c r="D523">
        <v>44743</v>
      </c>
      <c r="E523">
        <v>2230</v>
      </c>
      <c r="F523" t="s">
        <v>1114</v>
      </c>
      <c r="H523">
        <v>20</v>
      </c>
      <c r="I523" t="s">
        <v>2169</v>
      </c>
      <c r="J523" t="s">
        <v>1112</v>
      </c>
      <c r="K523" t="str">
        <f t="shared" si="16"/>
        <v>Aluno</v>
      </c>
    </row>
    <row r="524" spans="1:11">
      <c r="A524" t="str">
        <f t="shared" si="17"/>
        <v>27Larissa Sousa Cardeal de Miranda44743GRA</v>
      </c>
      <c r="B524">
        <v>27</v>
      </c>
      <c r="C524" t="s">
        <v>1595</v>
      </c>
      <c r="D524">
        <v>44743</v>
      </c>
      <c r="E524">
        <v>600</v>
      </c>
      <c r="F524" t="s">
        <v>1112</v>
      </c>
      <c r="H524">
        <v>20</v>
      </c>
      <c r="I524" t="s">
        <v>1473</v>
      </c>
      <c r="J524" t="s">
        <v>1112</v>
      </c>
      <c r="K524" t="str">
        <f t="shared" si="16"/>
        <v>Aluno</v>
      </c>
    </row>
    <row r="525" spans="1:11">
      <c r="A525" t="str">
        <f t="shared" si="17"/>
        <v>27Mariana Araújo de Assis Ribeiro44743GRA</v>
      </c>
      <c r="B525">
        <v>27</v>
      </c>
      <c r="C525" t="s">
        <v>1598</v>
      </c>
      <c r="D525">
        <v>44743</v>
      </c>
      <c r="E525">
        <v>600</v>
      </c>
      <c r="F525" t="s">
        <v>1112</v>
      </c>
      <c r="H525">
        <v>20</v>
      </c>
      <c r="I525" t="s">
        <v>1474</v>
      </c>
      <c r="J525" t="s">
        <v>1112</v>
      </c>
      <c r="K525" t="str">
        <f t="shared" si="16"/>
        <v>Aluno</v>
      </c>
    </row>
    <row r="526" spans="1:11">
      <c r="A526" t="str">
        <f t="shared" si="17"/>
        <v>27Reinaldo Coelho Mirre44743PV</v>
      </c>
      <c r="B526">
        <v>27</v>
      </c>
      <c r="C526" t="s">
        <v>1606</v>
      </c>
      <c r="D526">
        <v>44743</v>
      </c>
      <c r="E526">
        <v>7750</v>
      </c>
      <c r="F526" t="s">
        <v>1115</v>
      </c>
      <c r="H526">
        <v>20</v>
      </c>
      <c r="I526" t="s">
        <v>2424</v>
      </c>
      <c r="J526" t="s">
        <v>1112</v>
      </c>
      <c r="K526" t="str">
        <f t="shared" si="16"/>
        <v>Aluno</v>
      </c>
    </row>
    <row r="527" spans="1:11">
      <c r="A527" t="str">
        <f t="shared" si="17"/>
        <v>27Thaylanne Kadman Costa Duarte44743GRA</v>
      </c>
      <c r="B527">
        <v>27</v>
      </c>
      <c r="C527" t="s">
        <v>1600</v>
      </c>
      <c r="D527">
        <v>44743</v>
      </c>
      <c r="E527">
        <v>600</v>
      </c>
      <c r="F527" t="s">
        <v>1112</v>
      </c>
      <c r="H527">
        <v>20</v>
      </c>
      <c r="I527" t="s">
        <v>1475</v>
      </c>
      <c r="J527" t="s">
        <v>1112</v>
      </c>
      <c r="K527" t="str">
        <f t="shared" si="16"/>
        <v>Aluno</v>
      </c>
    </row>
    <row r="528" spans="1:11">
      <c r="A528" t="str">
        <f t="shared" si="17"/>
        <v>27Ana Carolina Araújo dos Santos44743GRA</v>
      </c>
      <c r="B528">
        <v>27</v>
      </c>
      <c r="C528" t="s">
        <v>1589</v>
      </c>
      <c r="D528">
        <v>44743</v>
      </c>
      <c r="E528">
        <v>600</v>
      </c>
      <c r="F528" t="s">
        <v>1112</v>
      </c>
      <c r="H528">
        <v>20</v>
      </c>
      <c r="I528" t="s">
        <v>2425</v>
      </c>
      <c r="J528" t="s">
        <v>1112</v>
      </c>
      <c r="K528" t="str">
        <f t="shared" si="16"/>
        <v>Aluno</v>
      </c>
    </row>
    <row r="529" spans="1:11">
      <c r="A529" t="str">
        <f t="shared" si="17"/>
        <v>27Carolina Cristina dos Santos Silva44743AT</v>
      </c>
      <c r="B529">
        <v>27</v>
      </c>
      <c r="C529" t="s">
        <v>1586</v>
      </c>
      <c r="D529">
        <v>44743</v>
      </c>
      <c r="E529">
        <v>820</v>
      </c>
      <c r="F529" t="s">
        <v>1117</v>
      </c>
      <c r="H529">
        <v>20</v>
      </c>
      <c r="I529" t="s">
        <v>1476</v>
      </c>
      <c r="J529" t="s">
        <v>1112</v>
      </c>
      <c r="K529" t="str">
        <f t="shared" si="16"/>
        <v>Aluno</v>
      </c>
    </row>
    <row r="530" spans="1:11">
      <c r="A530" t="str">
        <f t="shared" si="17"/>
        <v>27Caio Tadeu Veloso Gargur44743GRA</v>
      </c>
      <c r="B530">
        <v>27</v>
      </c>
      <c r="C530" t="s">
        <v>1590</v>
      </c>
      <c r="D530">
        <v>44743</v>
      </c>
      <c r="E530">
        <v>600</v>
      </c>
      <c r="F530" t="s">
        <v>1112</v>
      </c>
      <c r="H530">
        <v>20</v>
      </c>
      <c r="I530" t="s">
        <v>1477</v>
      </c>
      <c r="J530" t="s">
        <v>1112</v>
      </c>
      <c r="K530" t="str">
        <f t="shared" si="16"/>
        <v>Aluno</v>
      </c>
    </row>
    <row r="531" spans="1:11">
      <c r="A531" t="str">
        <f t="shared" si="17"/>
        <v>27Fernanda dos Santos Cardoso44743GRA</v>
      </c>
      <c r="B531">
        <v>27</v>
      </c>
      <c r="C531" t="s">
        <v>1592</v>
      </c>
      <c r="D531">
        <v>44743</v>
      </c>
      <c r="E531">
        <v>600</v>
      </c>
      <c r="F531" t="s">
        <v>1112</v>
      </c>
      <c r="H531">
        <v>20</v>
      </c>
      <c r="I531" t="s">
        <v>2170</v>
      </c>
      <c r="J531" t="s">
        <v>1112</v>
      </c>
      <c r="K531" t="str">
        <f t="shared" si="16"/>
        <v>Aluno</v>
      </c>
    </row>
    <row r="532" spans="1:11">
      <c r="A532" t="str">
        <f t="shared" si="17"/>
        <v>27Sara Freitas Santos Vasconcelos44743GRA</v>
      </c>
      <c r="B532">
        <v>27</v>
      </c>
      <c r="C532" t="s">
        <v>1599</v>
      </c>
      <c r="D532">
        <v>44743</v>
      </c>
      <c r="E532">
        <v>600</v>
      </c>
      <c r="F532" t="s">
        <v>1112</v>
      </c>
      <c r="H532">
        <v>20</v>
      </c>
      <c r="I532" t="s">
        <v>1478</v>
      </c>
      <c r="J532" t="s">
        <v>1112</v>
      </c>
      <c r="K532" t="str">
        <f t="shared" si="16"/>
        <v>Aluno</v>
      </c>
    </row>
    <row r="533" spans="1:11">
      <c r="A533" t="str">
        <f t="shared" si="17"/>
        <v>27Helter de Freitas Oliveira44743GRA</v>
      </c>
      <c r="B533">
        <v>27</v>
      </c>
      <c r="C533" t="s">
        <v>1594</v>
      </c>
      <c r="D533">
        <v>44743</v>
      </c>
      <c r="E533">
        <v>600</v>
      </c>
      <c r="F533" t="s">
        <v>1112</v>
      </c>
      <c r="H533">
        <v>20</v>
      </c>
      <c r="I533" t="s">
        <v>2426</v>
      </c>
      <c r="J533" t="s">
        <v>1112</v>
      </c>
      <c r="K533" t="str">
        <f t="shared" si="16"/>
        <v>Aluno</v>
      </c>
    </row>
    <row r="534" spans="1:11">
      <c r="A534" t="str">
        <f t="shared" si="17"/>
        <v>27Fabio de Sousa Santos44743DSC</v>
      </c>
      <c r="B534">
        <v>27</v>
      </c>
      <c r="C534" t="s">
        <v>2186</v>
      </c>
      <c r="D534">
        <v>44743</v>
      </c>
      <c r="E534">
        <v>3280</v>
      </c>
      <c r="F534" t="s">
        <v>1162</v>
      </c>
      <c r="H534">
        <v>20</v>
      </c>
      <c r="I534" t="s">
        <v>2427</v>
      </c>
      <c r="J534" t="s">
        <v>1112</v>
      </c>
      <c r="K534" t="str">
        <f t="shared" si="16"/>
        <v>Aluno</v>
      </c>
    </row>
    <row r="535" spans="1:11">
      <c r="A535" t="str">
        <f t="shared" si="17"/>
        <v>28RENÉ RODRIGUES44743PV</v>
      </c>
      <c r="B535">
        <v>28</v>
      </c>
      <c r="C535" t="s">
        <v>3260</v>
      </c>
      <c r="D535">
        <v>44743</v>
      </c>
      <c r="E535">
        <v>7750</v>
      </c>
      <c r="F535" t="s">
        <v>1115</v>
      </c>
      <c r="H535">
        <v>20</v>
      </c>
      <c r="I535" t="s">
        <v>1479</v>
      </c>
      <c r="J535" t="s">
        <v>1112</v>
      </c>
      <c r="K535" t="str">
        <f t="shared" si="16"/>
        <v>Aluno</v>
      </c>
    </row>
    <row r="536" spans="1:11">
      <c r="A536" t="str">
        <f t="shared" si="17"/>
        <v>28Sergio Bergamaschi44743COO</v>
      </c>
      <c r="B536">
        <v>28</v>
      </c>
      <c r="C536" t="s">
        <v>1607</v>
      </c>
      <c r="D536">
        <v>44743</v>
      </c>
      <c r="E536">
        <v>2800</v>
      </c>
      <c r="F536" t="s">
        <v>1113</v>
      </c>
      <c r="H536">
        <v>20</v>
      </c>
      <c r="I536" t="s">
        <v>2171</v>
      </c>
      <c r="J536" t="s">
        <v>1112</v>
      </c>
      <c r="K536" t="str">
        <f t="shared" si="16"/>
        <v>Aluno</v>
      </c>
    </row>
    <row r="537" spans="1:11">
      <c r="A537" t="str">
        <f t="shared" si="17"/>
        <v>28Carmen Fernandes Cardoso Santos44743MSc</v>
      </c>
      <c r="B537">
        <v>28</v>
      </c>
      <c r="C537" t="s">
        <v>1617</v>
      </c>
      <c r="D537">
        <v>44743</v>
      </c>
      <c r="E537">
        <v>2230</v>
      </c>
      <c r="F537" t="s">
        <v>1114</v>
      </c>
      <c r="H537">
        <v>20</v>
      </c>
      <c r="I537" t="s">
        <v>2428</v>
      </c>
      <c r="J537" t="s">
        <v>1112</v>
      </c>
      <c r="K537" t="str">
        <f t="shared" si="16"/>
        <v>Aluno</v>
      </c>
    </row>
    <row r="538" spans="1:11">
      <c r="A538" t="str">
        <f t="shared" si="17"/>
        <v>28Leonardo Campos João44743MSc</v>
      </c>
      <c r="B538">
        <v>28</v>
      </c>
      <c r="C538" t="s">
        <v>1620</v>
      </c>
      <c r="D538">
        <v>44743</v>
      </c>
      <c r="E538">
        <v>2230</v>
      </c>
      <c r="F538" t="s">
        <v>1114</v>
      </c>
      <c r="H538">
        <v>20</v>
      </c>
      <c r="I538" t="s">
        <v>1480</v>
      </c>
      <c r="J538" t="s">
        <v>1112</v>
      </c>
      <c r="K538" t="str">
        <f t="shared" si="16"/>
        <v>Aluno</v>
      </c>
    </row>
    <row r="539" spans="1:11">
      <c r="A539" t="str">
        <f t="shared" si="17"/>
        <v>28RACHEL RODRIGUES LOPES44743GRA</v>
      </c>
      <c r="B539">
        <v>28</v>
      </c>
      <c r="C539" t="s">
        <v>1616</v>
      </c>
      <c r="D539">
        <v>44743</v>
      </c>
      <c r="E539">
        <v>600</v>
      </c>
      <c r="F539" t="s">
        <v>1112</v>
      </c>
      <c r="H539">
        <v>20</v>
      </c>
      <c r="I539" t="s">
        <v>1481</v>
      </c>
      <c r="J539" t="s">
        <v>1112</v>
      </c>
      <c r="K539" t="str">
        <f t="shared" si="16"/>
        <v>Aluno</v>
      </c>
    </row>
    <row r="540" spans="1:11">
      <c r="A540" t="str">
        <f t="shared" si="17"/>
        <v>28Ingrid Pereira Ribeiro de Araujo44743GRA</v>
      </c>
      <c r="B540">
        <v>28</v>
      </c>
      <c r="C540" t="s">
        <v>1614</v>
      </c>
      <c r="D540">
        <v>44743</v>
      </c>
      <c r="E540">
        <v>600</v>
      </c>
      <c r="F540" t="s">
        <v>1112</v>
      </c>
      <c r="H540">
        <v>20</v>
      </c>
      <c r="I540" t="s">
        <v>2172</v>
      </c>
      <c r="J540" t="s">
        <v>1112</v>
      </c>
      <c r="K540" t="str">
        <f t="shared" si="16"/>
        <v>Aluno</v>
      </c>
    </row>
    <row r="541" spans="1:11">
      <c r="A541" t="str">
        <f t="shared" si="17"/>
        <v>28Giovanni de Oliveira Eneas44743MSc</v>
      </c>
      <c r="B541">
        <v>28</v>
      </c>
      <c r="C541" t="s">
        <v>1618</v>
      </c>
      <c r="D541">
        <v>44743</v>
      </c>
      <c r="E541">
        <v>2230</v>
      </c>
      <c r="F541" t="s">
        <v>1114</v>
      </c>
      <c r="H541">
        <v>20</v>
      </c>
      <c r="I541" t="s">
        <v>1482</v>
      </c>
      <c r="J541" t="s">
        <v>1112</v>
      </c>
      <c r="K541" t="str">
        <f t="shared" si="16"/>
        <v>Aluno</v>
      </c>
    </row>
    <row r="542" spans="1:11">
      <c r="A542" t="str">
        <f t="shared" si="17"/>
        <v>28Mariana Bessa Fagundes44743DSC</v>
      </c>
      <c r="B542">
        <v>28</v>
      </c>
      <c r="C542" t="s">
        <v>1608</v>
      </c>
      <c r="D542">
        <v>44743</v>
      </c>
      <c r="E542">
        <v>3280</v>
      </c>
      <c r="F542" t="s">
        <v>1162</v>
      </c>
      <c r="H542">
        <v>20</v>
      </c>
      <c r="I542" t="s">
        <v>1483</v>
      </c>
      <c r="J542" t="s">
        <v>1114</v>
      </c>
      <c r="K542" t="str">
        <f t="shared" si="16"/>
        <v>Aluno</v>
      </c>
    </row>
    <row r="543" spans="1:11">
      <c r="A543" t="str">
        <f t="shared" si="17"/>
        <v>28Lucas Pinto Heckert Bastos44743PDSC</v>
      </c>
      <c r="B543">
        <v>28</v>
      </c>
      <c r="C543" t="s">
        <v>2190</v>
      </c>
      <c r="D543">
        <v>44743</v>
      </c>
      <c r="E543">
        <v>6110</v>
      </c>
      <c r="F543" t="s">
        <v>1165</v>
      </c>
      <c r="H543">
        <v>20</v>
      </c>
      <c r="I543" t="s">
        <v>2429</v>
      </c>
      <c r="J543" t="s">
        <v>1114</v>
      </c>
      <c r="K543" t="str">
        <f t="shared" si="16"/>
        <v>Aluno</v>
      </c>
    </row>
    <row r="544" spans="1:11">
      <c r="A544" t="str">
        <f t="shared" si="17"/>
        <v>28Bruna Pozes Joia de Souza44743GRA</v>
      </c>
      <c r="B544">
        <v>28</v>
      </c>
      <c r="C544" t="s">
        <v>1611</v>
      </c>
      <c r="D544">
        <v>44743</v>
      </c>
      <c r="E544">
        <v>600</v>
      </c>
      <c r="F544" t="s">
        <v>1112</v>
      </c>
      <c r="H544">
        <v>20</v>
      </c>
      <c r="I544" t="s">
        <v>2683</v>
      </c>
      <c r="J544" t="s">
        <v>1114</v>
      </c>
      <c r="K544" t="str">
        <f t="shared" si="16"/>
        <v>Aluno</v>
      </c>
    </row>
    <row r="545" spans="1:11">
      <c r="A545" t="str">
        <f t="shared" si="17"/>
        <v>28Juliana Melo de Godoy44743MSc</v>
      </c>
      <c r="B545">
        <v>28</v>
      </c>
      <c r="C545" t="s">
        <v>2189</v>
      </c>
      <c r="D545">
        <v>44743</v>
      </c>
      <c r="E545">
        <v>2230</v>
      </c>
      <c r="F545" t="s">
        <v>1114</v>
      </c>
      <c r="H545">
        <v>20</v>
      </c>
      <c r="I545" t="s">
        <v>2430</v>
      </c>
      <c r="J545" t="s">
        <v>1114</v>
      </c>
      <c r="K545" t="str">
        <f t="shared" si="16"/>
        <v>Aluno</v>
      </c>
    </row>
    <row r="546" spans="1:11">
      <c r="A546" t="str">
        <f t="shared" si="17"/>
        <v>28LUCAS BARBOSA PINHO44743GRA</v>
      </c>
      <c r="B546">
        <v>28</v>
      </c>
      <c r="C546" t="s">
        <v>1615</v>
      </c>
      <c r="D546">
        <v>44743</v>
      </c>
      <c r="E546">
        <v>600</v>
      </c>
      <c r="F546" t="s">
        <v>1112</v>
      </c>
      <c r="H546">
        <v>20</v>
      </c>
      <c r="I546" t="s">
        <v>1484</v>
      </c>
      <c r="J546" t="s">
        <v>1114</v>
      </c>
      <c r="K546" t="str">
        <f t="shared" si="16"/>
        <v>Aluno</v>
      </c>
    </row>
    <row r="547" spans="1:11">
      <c r="A547" t="str">
        <f t="shared" si="17"/>
        <v>28Karine Lima Cardozo44743MSc</v>
      </c>
      <c r="B547">
        <v>28</v>
      </c>
      <c r="C547" t="s">
        <v>1619</v>
      </c>
      <c r="D547">
        <v>44743</v>
      </c>
      <c r="E547">
        <v>2230</v>
      </c>
      <c r="F547" t="s">
        <v>1114</v>
      </c>
      <c r="H547">
        <v>20</v>
      </c>
      <c r="I547" t="s">
        <v>1485</v>
      </c>
      <c r="J547" t="s">
        <v>1114</v>
      </c>
      <c r="K547" t="str">
        <f t="shared" si="16"/>
        <v>Aluno</v>
      </c>
    </row>
    <row r="548" spans="1:11">
      <c r="A548" t="str">
        <f t="shared" si="17"/>
        <v>28Gabriel Gonçalves Cardoso44743GRA</v>
      </c>
      <c r="B548">
        <v>28</v>
      </c>
      <c r="C548" t="s">
        <v>1613</v>
      </c>
      <c r="D548">
        <v>44743</v>
      </c>
      <c r="E548">
        <v>600</v>
      </c>
      <c r="F548" t="s">
        <v>1112</v>
      </c>
      <c r="H548">
        <v>20</v>
      </c>
      <c r="I548" t="s">
        <v>2173</v>
      </c>
      <c r="J548" t="s">
        <v>1114</v>
      </c>
      <c r="K548" t="str">
        <f t="shared" si="16"/>
        <v>Aluno</v>
      </c>
    </row>
    <row r="549" spans="1:11">
      <c r="A549" t="str">
        <f t="shared" si="17"/>
        <v>28Allan Silva Salles44743GRA</v>
      </c>
      <c r="B549">
        <v>28</v>
      </c>
      <c r="C549" t="s">
        <v>1610</v>
      </c>
      <c r="D549">
        <v>44743</v>
      </c>
      <c r="E549">
        <v>600</v>
      </c>
      <c r="F549" t="s">
        <v>1112</v>
      </c>
      <c r="H549">
        <v>20</v>
      </c>
      <c r="I549" t="s">
        <v>2431</v>
      </c>
      <c r="J549" t="s">
        <v>1114</v>
      </c>
      <c r="K549" t="str">
        <f t="shared" si="16"/>
        <v>Aluno</v>
      </c>
    </row>
    <row r="550" spans="1:11">
      <c r="A550" t="str">
        <f t="shared" si="17"/>
        <v>28Daniel dos Reis Cunha44743GRA</v>
      </c>
      <c r="B550">
        <v>28</v>
      </c>
      <c r="C550" t="s">
        <v>1612</v>
      </c>
      <c r="D550">
        <v>44743</v>
      </c>
      <c r="E550">
        <v>600</v>
      </c>
      <c r="F550" t="s">
        <v>1112</v>
      </c>
      <c r="H550">
        <v>20</v>
      </c>
      <c r="I550" t="s">
        <v>2174</v>
      </c>
      <c r="J550" t="s">
        <v>1114</v>
      </c>
      <c r="K550" t="str">
        <f t="shared" si="16"/>
        <v>Aluno</v>
      </c>
    </row>
    <row r="551" spans="1:11">
      <c r="A551" t="str">
        <f t="shared" si="17"/>
        <v>28Raíssa de Castro Oliveira44743DSC</v>
      </c>
      <c r="B551">
        <v>28</v>
      </c>
      <c r="C551" t="s">
        <v>1609</v>
      </c>
      <c r="D551">
        <v>44743</v>
      </c>
      <c r="E551">
        <v>3280</v>
      </c>
      <c r="F551" t="s">
        <v>1162</v>
      </c>
      <c r="H551">
        <v>20</v>
      </c>
      <c r="I551" t="s">
        <v>1470</v>
      </c>
      <c r="J551" t="s">
        <v>1117</v>
      </c>
      <c r="K551" t="str">
        <f t="shared" si="16"/>
        <v>Apoio</v>
      </c>
    </row>
    <row r="552" spans="1:11">
      <c r="A552" t="str">
        <f t="shared" si="17"/>
        <v>29João Victor Velanes De Faria Ribeiro Da Silva44743GRA</v>
      </c>
      <c r="B552">
        <v>29</v>
      </c>
      <c r="C552" t="s">
        <v>1630</v>
      </c>
      <c r="D552">
        <v>44743</v>
      </c>
      <c r="E552">
        <v>600</v>
      </c>
      <c r="F552" t="s">
        <v>1112</v>
      </c>
      <c r="H552">
        <v>20</v>
      </c>
      <c r="I552" t="s">
        <v>3133</v>
      </c>
      <c r="J552" t="s">
        <v>1113</v>
      </c>
      <c r="K552" t="str">
        <f t="shared" si="16"/>
        <v>Apoio</v>
      </c>
    </row>
    <row r="553" spans="1:11">
      <c r="A553" t="str">
        <f t="shared" si="17"/>
        <v>29Pedro Otávio de Carvalho Ramos44743MSc</v>
      </c>
      <c r="B553">
        <v>29</v>
      </c>
      <c r="C553" t="s">
        <v>1641</v>
      </c>
      <c r="D553">
        <v>44743</v>
      </c>
      <c r="E553">
        <v>2230</v>
      </c>
      <c r="F553" t="s">
        <v>1114</v>
      </c>
      <c r="H553">
        <v>20</v>
      </c>
      <c r="I553" t="s">
        <v>2656</v>
      </c>
      <c r="J553" t="s">
        <v>1113</v>
      </c>
      <c r="K553" t="str">
        <f t="shared" si="16"/>
        <v>Apoio</v>
      </c>
    </row>
    <row r="554" spans="1:11">
      <c r="A554" t="str">
        <f t="shared" si="17"/>
        <v>29Wai Nam Chan44743PV</v>
      </c>
      <c r="B554">
        <v>29</v>
      </c>
      <c r="C554" t="s">
        <v>1643</v>
      </c>
      <c r="D554">
        <v>44743</v>
      </c>
      <c r="E554">
        <v>7750</v>
      </c>
      <c r="F554" t="s">
        <v>1115</v>
      </c>
      <c r="H554">
        <v>20</v>
      </c>
      <c r="I554" t="s">
        <v>2432</v>
      </c>
      <c r="J554" t="s">
        <v>1115</v>
      </c>
      <c r="K554" t="str">
        <f t="shared" si="16"/>
        <v>Apoio</v>
      </c>
    </row>
    <row r="555" spans="1:11">
      <c r="A555" t="str">
        <f t="shared" si="17"/>
        <v>29Rodrigo Morais Cordeiro de Lima44743GRA</v>
      </c>
      <c r="B555">
        <v>29</v>
      </c>
      <c r="C555" t="s">
        <v>1636</v>
      </c>
      <c r="D555">
        <v>44743</v>
      </c>
      <c r="E555">
        <v>600</v>
      </c>
      <c r="F555" t="s">
        <v>1112</v>
      </c>
      <c r="H555">
        <v>20</v>
      </c>
      <c r="I555" t="s">
        <v>1486</v>
      </c>
      <c r="J555" t="s">
        <v>1115</v>
      </c>
      <c r="K555" t="str">
        <f t="shared" si="16"/>
        <v>Apoio</v>
      </c>
    </row>
    <row r="556" spans="1:11">
      <c r="A556" t="str">
        <f t="shared" si="17"/>
        <v>29Marina Barbosa de Farias44743DSC</v>
      </c>
      <c r="B556">
        <v>29</v>
      </c>
      <c r="C556" t="s">
        <v>1623</v>
      </c>
      <c r="D556">
        <v>44743</v>
      </c>
      <c r="E556">
        <v>3280</v>
      </c>
      <c r="F556" t="s">
        <v>1162</v>
      </c>
      <c r="H556">
        <v>21</v>
      </c>
      <c r="I556" t="s">
        <v>1489</v>
      </c>
      <c r="J556" t="s">
        <v>1162</v>
      </c>
      <c r="K556" t="str">
        <f t="shared" si="16"/>
        <v>Aluno</v>
      </c>
    </row>
    <row r="557" spans="1:11">
      <c r="A557" t="str">
        <f t="shared" si="17"/>
        <v>29Shella Maria dos Santos44743DSC</v>
      </c>
      <c r="B557">
        <v>29</v>
      </c>
      <c r="C557" t="s">
        <v>1624</v>
      </c>
      <c r="D557">
        <v>44743</v>
      </c>
      <c r="E557">
        <v>3280</v>
      </c>
      <c r="F557" t="s">
        <v>1162</v>
      </c>
      <c r="H557">
        <v>21</v>
      </c>
      <c r="I557" t="s">
        <v>2807</v>
      </c>
      <c r="J557" t="s">
        <v>1162</v>
      </c>
      <c r="K557" t="str">
        <f t="shared" si="16"/>
        <v>Aluno</v>
      </c>
    </row>
    <row r="558" spans="1:11">
      <c r="A558" t="str">
        <f t="shared" si="17"/>
        <v>29Simão Pedro Assis Costa44743GRA</v>
      </c>
      <c r="B558">
        <v>29</v>
      </c>
      <c r="C558" t="s">
        <v>1637</v>
      </c>
      <c r="D558">
        <v>44743</v>
      </c>
      <c r="E558">
        <v>600</v>
      </c>
      <c r="F558" t="s">
        <v>1112</v>
      </c>
      <c r="H558">
        <v>21</v>
      </c>
      <c r="I558" t="s">
        <v>1490</v>
      </c>
      <c r="J558" t="s">
        <v>1162</v>
      </c>
      <c r="K558" t="str">
        <f t="shared" si="16"/>
        <v>Aluno</v>
      </c>
    </row>
    <row r="559" spans="1:11">
      <c r="A559" t="str">
        <f t="shared" si="17"/>
        <v>29Maurício Prado de Omena Souza44743GRA</v>
      </c>
      <c r="B559">
        <v>29</v>
      </c>
      <c r="C559" t="s">
        <v>1635</v>
      </c>
      <c r="D559">
        <v>44743</v>
      </c>
      <c r="E559">
        <v>600</v>
      </c>
      <c r="F559" t="s">
        <v>1112</v>
      </c>
      <c r="H559">
        <v>21</v>
      </c>
      <c r="I559" t="s">
        <v>1491</v>
      </c>
      <c r="J559" t="s">
        <v>1112</v>
      </c>
      <c r="K559" t="str">
        <f t="shared" si="16"/>
        <v>Aluno</v>
      </c>
    </row>
    <row r="560" spans="1:11">
      <c r="A560" t="str">
        <f t="shared" si="17"/>
        <v>29Vinícius Mateó e Melo44743MSc</v>
      </c>
      <c r="B560">
        <v>29</v>
      </c>
      <c r="C560" t="s">
        <v>1642</v>
      </c>
      <c r="D560">
        <v>44743</v>
      </c>
      <c r="E560">
        <v>2230</v>
      </c>
      <c r="F560" t="s">
        <v>1114</v>
      </c>
      <c r="H560">
        <v>21</v>
      </c>
      <c r="I560" t="s">
        <v>1492</v>
      </c>
      <c r="J560" t="s">
        <v>1112</v>
      </c>
      <c r="K560" t="str">
        <f t="shared" si="16"/>
        <v>Aluno</v>
      </c>
    </row>
    <row r="561" spans="1:11">
      <c r="A561" t="str">
        <f t="shared" si="17"/>
        <v>29Flavia Nogueira Braga44743MSc</v>
      </c>
      <c r="B561">
        <v>29</v>
      </c>
      <c r="C561" t="s">
        <v>1639</v>
      </c>
      <c r="D561">
        <v>44743</v>
      </c>
      <c r="E561">
        <v>2230</v>
      </c>
      <c r="F561" t="s">
        <v>1114</v>
      </c>
      <c r="H561">
        <v>21</v>
      </c>
      <c r="I561" t="s">
        <v>1493</v>
      </c>
      <c r="J561" t="s">
        <v>1112</v>
      </c>
      <c r="K561" t="str">
        <f t="shared" si="16"/>
        <v>Aluno</v>
      </c>
    </row>
    <row r="562" spans="1:11">
      <c r="A562" t="str">
        <f t="shared" si="17"/>
        <v>29Danilo Patrício do Nascimento44743GRA</v>
      </c>
      <c r="B562">
        <v>29</v>
      </c>
      <c r="C562" t="s">
        <v>2691</v>
      </c>
      <c r="D562">
        <v>44743</v>
      </c>
      <c r="E562">
        <v>600</v>
      </c>
      <c r="F562" t="s">
        <v>1112</v>
      </c>
      <c r="H562">
        <v>21</v>
      </c>
      <c r="I562" t="s">
        <v>3150</v>
      </c>
      <c r="J562" t="s">
        <v>1112</v>
      </c>
      <c r="K562" t="str">
        <f t="shared" si="16"/>
        <v>Aluno</v>
      </c>
    </row>
    <row r="563" spans="1:11">
      <c r="A563" t="str">
        <f t="shared" si="17"/>
        <v>29Aline Gomes Pinelli44743AT</v>
      </c>
      <c r="B563">
        <v>29</v>
      </c>
      <c r="C563" t="s">
        <v>1621</v>
      </c>
      <c r="D563">
        <v>44743</v>
      </c>
      <c r="E563">
        <v>820</v>
      </c>
      <c r="F563" t="s">
        <v>1117</v>
      </c>
      <c r="H563">
        <v>21</v>
      </c>
      <c r="I563" t="s">
        <v>2765</v>
      </c>
      <c r="J563" t="s">
        <v>1112</v>
      </c>
      <c r="K563" t="str">
        <f t="shared" si="16"/>
        <v>Aluno</v>
      </c>
    </row>
    <row r="564" spans="1:11">
      <c r="A564" t="str">
        <f t="shared" si="17"/>
        <v>29Mariana Conceição da Costa44743COO</v>
      </c>
      <c r="B564">
        <v>29</v>
      </c>
      <c r="C564" t="s">
        <v>1622</v>
      </c>
      <c r="D564">
        <v>44743</v>
      </c>
      <c r="E564">
        <v>2800</v>
      </c>
      <c r="F564" t="s">
        <v>1113</v>
      </c>
      <c r="H564">
        <v>21</v>
      </c>
      <c r="I564" t="s">
        <v>1494</v>
      </c>
      <c r="J564" t="s">
        <v>1112</v>
      </c>
      <c r="K564" t="str">
        <f t="shared" si="16"/>
        <v>Aluno</v>
      </c>
    </row>
    <row r="565" spans="1:11">
      <c r="A565" t="str">
        <f t="shared" si="17"/>
        <v>29Gabriel Gusmão de Albuquerque44743GRA</v>
      </c>
      <c r="B565">
        <v>29</v>
      </c>
      <c r="C565" t="s">
        <v>1626</v>
      </c>
      <c r="D565">
        <v>44743</v>
      </c>
      <c r="E565">
        <v>600</v>
      </c>
      <c r="F565" t="s">
        <v>1112</v>
      </c>
      <c r="H565">
        <v>21</v>
      </c>
      <c r="I565" t="s">
        <v>1495</v>
      </c>
      <c r="J565" t="s">
        <v>1112</v>
      </c>
      <c r="K565" t="str">
        <f t="shared" si="16"/>
        <v>Aluno</v>
      </c>
    </row>
    <row r="566" spans="1:11">
      <c r="A566" t="str">
        <f t="shared" si="17"/>
        <v>29Marcelo Victor Nigri44743GRA</v>
      </c>
      <c r="B566">
        <v>29</v>
      </c>
      <c r="C566" t="s">
        <v>1633</v>
      </c>
      <c r="D566">
        <v>44743</v>
      </c>
      <c r="E566">
        <v>600</v>
      </c>
      <c r="F566" t="s">
        <v>1112</v>
      </c>
      <c r="H566">
        <v>21</v>
      </c>
      <c r="I566" t="s">
        <v>1496</v>
      </c>
      <c r="J566" t="s">
        <v>1112</v>
      </c>
      <c r="K566" t="str">
        <f t="shared" si="16"/>
        <v>Aluno</v>
      </c>
    </row>
    <row r="567" spans="1:11">
      <c r="A567" t="str">
        <f t="shared" si="17"/>
        <v>29Loreena Yoshii Pinotti44743GRA</v>
      </c>
      <c r="B567">
        <v>29</v>
      </c>
      <c r="C567" t="s">
        <v>1632</v>
      </c>
      <c r="D567">
        <v>44743</v>
      </c>
      <c r="E567">
        <v>600</v>
      </c>
      <c r="F567" t="s">
        <v>1112</v>
      </c>
      <c r="H567">
        <v>21</v>
      </c>
      <c r="I567" t="s">
        <v>3154</v>
      </c>
      <c r="J567" t="s">
        <v>1112</v>
      </c>
      <c r="K567" t="str">
        <f t="shared" si="16"/>
        <v>Aluno</v>
      </c>
    </row>
    <row r="568" spans="1:11">
      <c r="A568" t="str">
        <f t="shared" si="17"/>
        <v>29Pamella Palmeira de Araújo44743MSc</v>
      </c>
      <c r="B568">
        <v>29</v>
      </c>
      <c r="C568" t="s">
        <v>1640</v>
      </c>
      <c r="D568">
        <v>44743</v>
      </c>
      <c r="E568">
        <v>2230</v>
      </c>
      <c r="F568" t="s">
        <v>1114</v>
      </c>
      <c r="H568">
        <v>21</v>
      </c>
      <c r="I568" t="s">
        <v>3155</v>
      </c>
      <c r="J568" t="s">
        <v>1112</v>
      </c>
      <c r="K568" t="str">
        <f t="shared" si="16"/>
        <v>Aluno</v>
      </c>
    </row>
    <row r="569" spans="1:11">
      <c r="A569" t="str">
        <f t="shared" si="17"/>
        <v>29Thiago Alves Bertoncin44743GRA</v>
      </c>
      <c r="B569">
        <v>29</v>
      </c>
      <c r="C569" t="s">
        <v>1638</v>
      </c>
      <c r="D569">
        <v>44743</v>
      </c>
      <c r="E569">
        <v>600</v>
      </c>
      <c r="F569" t="s">
        <v>1112</v>
      </c>
      <c r="H569">
        <v>21</v>
      </c>
      <c r="I569" t="s">
        <v>1497</v>
      </c>
      <c r="J569" t="s">
        <v>1112</v>
      </c>
      <c r="K569" t="str">
        <f t="shared" si="16"/>
        <v>Aluno</v>
      </c>
    </row>
    <row r="570" spans="1:11">
      <c r="A570" t="str">
        <f t="shared" si="17"/>
        <v>29João Miguel De Matos Queiroz44743GRA</v>
      </c>
      <c r="B570">
        <v>29</v>
      </c>
      <c r="C570" t="s">
        <v>1629</v>
      </c>
      <c r="D570">
        <v>44743</v>
      </c>
      <c r="E570">
        <v>600</v>
      </c>
      <c r="F570" t="s">
        <v>1112</v>
      </c>
      <c r="H570">
        <v>21</v>
      </c>
      <c r="I570" t="s">
        <v>1498</v>
      </c>
      <c r="J570" t="s">
        <v>1112</v>
      </c>
      <c r="K570" t="str">
        <f t="shared" si="16"/>
        <v>Aluno</v>
      </c>
    </row>
    <row r="571" spans="1:11">
      <c r="A571" t="str">
        <f t="shared" si="17"/>
        <v>29João Henrique Lins Lima44743GRA</v>
      </c>
      <c r="B571">
        <v>29</v>
      </c>
      <c r="C571" t="s">
        <v>1628</v>
      </c>
      <c r="D571">
        <v>44743</v>
      </c>
      <c r="E571">
        <v>600</v>
      </c>
      <c r="F571" t="s">
        <v>1112</v>
      </c>
      <c r="H571">
        <v>21</v>
      </c>
      <c r="I571" t="s">
        <v>1499</v>
      </c>
      <c r="J571" t="s">
        <v>1112</v>
      </c>
      <c r="K571" t="str">
        <f t="shared" si="16"/>
        <v>Aluno</v>
      </c>
    </row>
    <row r="572" spans="1:11">
      <c r="A572" t="str">
        <f t="shared" si="17"/>
        <v>29Henrique Manfredini Goes44743GRA</v>
      </c>
      <c r="B572">
        <v>29</v>
      </c>
      <c r="C572" t="s">
        <v>1627</v>
      </c>
      <c r="D572">
        <v>44743</v>
      </c>
      <c r="E572">
        <v>600</v>
      </c>
      <c r="F572" t="s">
        <v>1112</v>
      </c>
      <c r="H572">
        <v>21</v>
      </c>
      <c r="I572" t="s">
        <v>2766</v>
      </c>
      <c r="J572" t="s">
        <v>1112</v>
      </c>
      <c r="K572" t="str">
        <f t="shared" si="16"/>
        <v>Aluno</v>
      </c>
    </row>
    <row r="573" spans="1:11">
      <c r="A573" t="str">
        <f t="shared" si="17"/>
        <v>29Julia Letícia Montanari Lima44743GRA</v>
      </c>
      <c r="B573">
        <v>29</v>
      </c>
      <c r="C573" t="s">
        <v>1631</v>
      </c>
      <c r="D573">
        <v>44743</v>
      </c>
      <c r="E573">
        <v>600</v>
      </c>
      <c r="F573" t="s">
        <v>1112</v>
      </c>
      <c r="H573">
        <v>21</v>
      </c>
      <c r="I573" t="s">
        <v>1500</v>
      </c>
      <c r="J573" t="s">
        <v>1112</v>
      </c>
      <c r="K573" t="str">
        <f t="shared" si="16"/>
        <v>Aluno</v>
      </c>
    </row>
    <row r="574" spans="1:11">
      <c r="A574" t="str">
        <f t="shared" si="17"/>
        <v>29Maria Vitória Souza Gonçalves44743GRA</v>
      </c>
      <c r="B574">
        <v>29</v>
      </c>
      <c r="C574" t="s">
        <v>1634</v>
      </c>
      <c r="D574">
        <v>44743</v>
      </c>
      <c r="E574">
        <v>600</v>
      </c>
      <c r="F574" t="s">
        <v>1112</v>
      </c>
      <c r="H574">
        <v>21</v>
      </c>
      <c r="I574" t="s">
        <v>2767</v>
      </c>
      <c r="J574" t="s">
        <v>1112</v>
      </c>
      <c r="K574" t="str">
        <f t="shared" si="16"/>
        <v>Aluno</v>
      </c>
    </row>
    <row r="575" spans="1:11">
      <c r="A575" t="str">
        <f t="shared" si="17"/>
        <v>29Anna Giulia Farias44743GRA</v>
      </c>
      <c r="B575">
        <v>29</v>
      </c>
      <c r="C575" t="s">
        <v>1625</v>
      </c>
      <c r="D575">
        <v>44743</v>
      </c>
      <c r="E575">
        <v>600</v>
      </c>
      <c r="F575" t="s">
        <v>1112</v>
      </c>
      <c r="H575">
        <v>21</v>
      </c>
      <c r="I575" t="s">
        <v>1501</v>
      </c>
      <c r="J575" t="s">
        <v>1114</v>
      </c>
      <c r="K575" t="str">
        <f t="shared" si="16"/>
        <v>Aluno</v>
      </c>
    </row>
    <row r="576" spans="1:11">
      <c r="A576" t="str">
        <f t="shared" si="17"/>
        <v>30Alan Gomes da Câmara44743DSC</v>
      </c>
      <c r="B576">
        <v>30</v>
      </c>
      <c r="C576" t="s">
        <v>1645</v>
      </c>
      <c r="D576">
        <v>44743</v>
      </c>
      <c r="E576">
        <v>3280</v>
      </c>
      <c r="F576" t="s">
        <v>1162</v>
      </c>
      <c r="H576">
        <v>21</v>
      </c>
      <c r="I576" t="s">
        <v>2768</v>
      </c>
      <c r="J576" t="s">
        <v>1114</v>
      </c>
      <c r="K576" t="str">
        <f t="shared" si="16"/>
        <v>Aluno</v>
      </c>
    </row>
    <row r="577" spans="1:11">
      <c r="A577" t="str">
        <f t="shared" si="17"/>
        <v>30Vilckma Oliveira de Santana44743AT</v>
      </c>
      <c r="B577">
        <v>30</v>
      </c>
      <c r="C577" t="s">
        <v>1644</v>
      </c>
      <c r="D577">
        <v>44743</v>
      </c>
      <c r="E577">
        <v>820</v>
      </c>
      <c r="F577" t="s">
        <v>1117</v>
      </c>
      <c r="H577">
        <v>21</v>
      </c>
      <c r="I577" t="s">
        <v>1502</v>
      </c>
      <c r="J577" t="s">
        <v>1114</v>
      </c>
      <c r="K577" t="str">
        <f t="shared" si="16"/>
        <v>Aluno</v>
      </c>
    </row>
    <row r="578" spans="1:11">
      <c r="A578" t="str">
        <f t="shared" si="17"/>
        <v>30Santiago Arias Henao44743PDSC</v>
      </c>
      <c r="B578">
        <v>30</v>
      </c>
      <c r="C578" t="s">
        <v>1654</v>
      </c>
      <c r="D578">
        <v>44743</v>
      </c>
      <c r="E578">
        <v>6110</v>
      </c>
      <c r="F578" t="s">
        <v>1165</v>
      </c>
      <c r="H578">
        <v>21</v>
      </c>
      <c r="I578" t="s">
        <v>3164</v>
      </c>
      <c r="J578" t="s">
        <v>1114</v>
      </c>
      <c r="K578" t="str">
        <f t="shared" ref="K578:K641" si="18">IF(OR(UPPER(J578)="GRA",UPPER(J578)="MSC",UPPER(J578)="DSC",UPPER(J578)="PDSC"),"Aluno","Apoio")</f>
        <v>Aluno</v>
      </c>
    </row>
    <row r="579" spans="1:11">
      <c r="A579" t="str">
        <f t="shared" ref="A579:A642" si="19">CONCATENATE(B579,C579,VALUE(D579),F579)</f>
        <v>30CELMY MARIA BEZERRA DE MENEZES BARBOSA44743COO</v>
      </c>
      <c r="B579">
        <v>30</v>
      </c>
      <c r="C579" t="s">
        <v>2695</v>
      </c>
      <c r="D579">
        <v>44743</v>
      </c>
      <c r="E579">
        <v>2800</v>
      </c>
      <c r="F579" t="s">
        <v>1113</v>
      </c>
      <c r="H579">
        <v>21</v>
      </c>
      <c r="I579" t="s">
        <v>1503</v>
      </c>
      <c r="J579" t="s">
        <v>1114</v>
      </c>
      <c r="K579" t="str">
        <f t="shared" si="18"/>
        <v>Aluno</v>
      </c>
    </row>
    <row r="580" spans="1:11">
      <c r="A580" t="str">
        <f t="shared" si="19"/>
        <v>30Marcela Bino da Silva Santos44743MSc</v>
      </c>
      <c r="B580">
        <v>30</v>
      </c>
      <c r="C580" t="s">
        <v>1653</v>
      </c>
      <c r="D580">
        <v>44743</v>
      </c>
      <c r="E580">
        <v>2230</v>
      </c>
      <c r="F580" t="s">
        <v>1114</v>
      </c>
      <c r="H580">
        <v>21</v>
      </c>
      <c r="I580" t="s">
        <v>2769</v>
      </c>
      <c r="J580" t="s">
        <v>1165</v>
      </c>
      <c r="K580" t="str">
        <f t="shared" si="18"/>
        <v>Aluno</v>
      </c>
    </row>
    <row r="581" spans="1:11">
      <c r="A581" t="str">
        <f t="shared" si="19"/>
        <v>30Matheus Henrique Castanha Cavalcanti44743MSc</v>
      </c>
      <c r="B581">
        <v>30</v>
      </c>
      <c r="C581" t="s">
        <v>2192</v>
      </c>
      <c r="D581">
        <v>44743</v>
      </c>
      <c r="E581">
        <v>2230</v>
      </c>
      <c r="F581" t="s">
        <v>1114</v>
      </c>
      <c r="H581">
        <v>21</v>
      </c>
      <c r="I581" t="s">
        <v>1487</v>
      </c>
      <c r="J581" t="s">
        <v>1117</v>
      </c>
      <c r="K581" t="str">
        <f t="shared" si="18"/>
        <v>Apoio</v>
      </c>
    </row>
    <row r="582" spans="1:11">
      <c r="A582" t="str">
        <f t="shared" si="19"/>
        <v>30JOÃO HENRIQUE BARROS PONTES44743GRA</v>
      </c>
      <c r="B582">
        <v>30</v>
      </c>
      <c r="C582" t="s">
        <v>2476</v>
      </c>
      <c r="D582">
        <v>44743</v>
      </c>
      <c r="E582">
        <v>600</v>
      </c>
      <c r="F582" t="s">
        <v>1112</v>
      </c>
      <c r="H582">
        <v>21</v>
      </c>
      <c r="I582" t="s">
        <v>2433</v>
      </c>
      <c r="J582" t="s">
        <v>1117</v>
      </c>
      <c r="K582" t="str">
        <f t="shared" si="18"/>
        <v>Apoio</v>
      </c>
    </row>
    <row r="583" spans="1:11">
      <c r="A583" t="str">
        <f t="shared" si="19"/>
        <v>30Rafaela de Melo Freire44743GRA</v>
      </c>
      <c r="B583">
        <v>30</v>
      </c>
      <c r="C583" t="s">
        <v>1650</v>
      </c>
      <c r="D583">
        <v>44743</v>
      </c>
      <c r="E583">
        <v>600</v>
      </c>
      <c r="F583" t="s">
        <v>1112</v>
      </c>
      <c r="H583">
        <v>21</v>
      </c>
      <c r="I583" t="s">
        <v>1488</v>
      </c>
      <c r="J583" t="s">
        <v>1113</v>
      </c>
      <c r="K583" t="str">
        <f t="shared" si="18"/>
        <v>Apoio</v>
      </c>
    </row>
    <row r="584" spans="1:11">
      <c r="A584" t="str">
        <f t="shared" si="19"/>
        <v>30Djhony Barbosa de Oliveira44743GRA</v>
      </c>
      <c r="B584">
        <v>30</v>
      </c>
      <c r="C584" t="s">
        <v>1646</v>
      </c>
      <c r="D584">
        <v>44743</v>
      </c>
      <c r="E584">
        <v>600</v>
      </c>
      <c r="F584" t="s">
        <v>1112</v>
      </c>
      <c r="H584">
        <v>21</v>
      </c>
      <c r="I584" t="s">
        <v>2434</v>
      </c>
      <c r="J584" t="s">
        <v>1113</v>
      </c>
      <c r="K584" t="str">
        <f t="shared" si="18"/>
        <v>Apoio</v>
      </c>
    </row>
    <row r="585" spans="1:11">
      <c r="A585" t="str">
        <f t="shared" si="19"/>
        <v>30Tainah Lopes Ferreira44743GRA</v>
      </c>
      <c r="B585">
        <v>30</v>
      </c>
      <c r="C585" t="s">
        <v>2191</v>
      </c>
      <c r="D585">
        <v>44743</v>
      </c>
      <c r="E585">
        <v>600</v>
      </c>
      <c r="F585" t="s">
        <v>1112</v>
      </c>
      <c r="H585">
        <v>21</v>
      </c>
      <c r="I585" t="s">
        <v>1504</v>
      </c>
      <c r="J585" t="s">
        <v>1115</v>
      </c>
      <c r="K585" t="str">
        <f t="shared" si="18"/>
        <v>Apoio</v>
      </c>
    </row>
    <row r="586" spans="1:11">
      <c r="A586" t="str">
        <f t="shared" si="19"/>
        <v>30William Ottoni Barbosa Azevedo44743GRA</v>
      </c>
      <c r="B586">
        <v>30</v>
      </c>
      <c r="C586" t="s">
        <v>1651</v>
      </c>
      <c r="D586">
        <v>44743</v>
      </c>
      <c r="E586">
        <v>600</v>
      </c>
      <c r="F586" t="s">
        <v>1112</v>
      </c>
      <c r="H586">
        <v>22</v>
      </c>
      <c r="I586" t="s">
        <v>2435</v>
      </c>
      <c r="J586" t="s">
        <v>1162</v>
      </c>
      <c r="K586" t="str">
        <f t="shared" si="18"/>
        <v>Aluno</v>
      </c>
    </row>
    <row r="587" spans="1:11">
      <c r="A587" t="str">
        <f t="shared" si="19"/>
        <v>30Ícaro Vinícius de Souza Juvenal44743GRA</v>
      </c>
      <c r="B587">
        <v>30</v>
      </c>
      <c r="C587" t="s">
        <v>1649</v>
      </c>
      <c r="D587">
        <v>44743</v>
      </c>
      <c r="E587">
        <v>600</v>
      </c>
      <c r="F587" t="s">
        <v>1112</v>
      </c>
      <c r="H587">
        <v>22</v>
      </c>
      <c r="I587" t="s">
        <v>1506</v>
      </c>
      <c r="J587" t="s">
        <v>1162</v>
      </c>
      <c r="K587" t="str">
        <f t="shared" si="18"/>
        <v>Aluno</v>
      </c>
    </row>
    <row r="588" spans="1:11">
      <c r="A588" t="str">
        <f t="shared" si="19"/>
        <v>30Gabriel Filipe Oliveira do Nascimento44743MSc</v>
      </c>
      <c r="B588">
        <v>30</v>
      </c>
      <c r="C588" t="s">
        <v>1652</v>
      </c>
      <c r="D588">
        <v>44743</v>
      </c>
      <c r="E588">
        <v>2230</v>
      </c>
      <c r="F588" t="s">
        <v>1114</v>
      </c>
      <c r="H588">
        <v>22</v>
      </c>
      <c r="I588" t="s">
        <v>1507</v>
      </c>
      <c r="J588" t="s">
        <v>1162</v>
      </c>
      <c r="K588" t="str">
        <f t="shared" si="18"/>
        <v>Aluno</v>
      </c>
    </row>
    <row r="589" spans="1:11">
      <c r="A589" t="str">
        <f t="shared" si="19"/>
        <v>30Helan Thaire de Albuquerque Alves44743GRA</v>
      </c>
      <c r="B589">
        <v>30</v>
      </c>
      <c r="C589" t="s">
        <v>1648</v>
      </c>
      <c r="D589">
        <v>44743</v>
      </c>
      <c r="E589">
        <v>600</v>
      </c>
      <c r="F589" t="s">
        <v>1112</v>
      </c>
      <c r="H589">
        <v>22</v>
      </c>
      <c r="I589" t="s">
        <v>2175</v>
      </c>
      <c r="J589" t="s">
        <v>1112</v>
      </c>
      <c r="K589" t="str">
        <f t="shared" si="18"/>
        <v>Aluno</v>
      </c>
    </row>
    <row r="590" spans="1:11">
      <c r="A590" t="str">
        <f t="shared" si="19"/>
        <v>30Elton Filipe Tenório de Lima44743GRA</v>
      </c>
      <c r="B590">
        <v>30</v>
      </c>
      <c r="C590" t="s">
        <v>1647</v>
      </c>
      <c r="D590">
        <v>44743</v>
      </c>
      <c r="E590">
        <v>600</v>
      </c>
      <c r="F590" t="s">
        <v>1112</v>
      </c>
      <c r="H590">
        <v>22</v>
      </c>
      <c r="I590" t="s">
        <v>3763</v>
      </c>
      <c r="J590" t="s">
        <v>1112</v>
      </c>
      <c r="K590" t="str">
        <f t="shared" si="18"/>
        <v>Aluno</v>
      </c>
    </row>
    <row r="591" spans="1:11">
      <c r="A591" t="str">
        <f t="shared" si="19"/>
        <v>30JEAN HÉLITON LOPES DOS SANTOS44743PV</v>
      </c>
      <c r="B591">
        <v>30</v>
      </c>
      <c r="C591" t="s">
        <v>2708</v>
      </c>
      <c r="D591">
        <v>44743</v>
      </c>
      <c r="E591">
        <v>7750</v>
      </c>
      <c r="F591" t="s">
        <v>1115</v>
      </c>
      <c r="H591">
        <v>22</v>
      </c>
      <c r="I591" t="s">
        <v>2176</v>
      </c>
      <c r="J591" t="s">
        <v>1112</v>
      </c>
      <c r="K591" t="str">
        <f t="shared" si="18"/>
        <v>Aluno</v>
      </c>
    </row>
    <row r="592" spans="1:11">
      <c r="A592" t="str">
        <f t="shared" si="19"/>
        <v>31Isadora Coêlho Nascimento44743GRA</v>
      </c>
      <c r="B592">
        <v>31</v>
      </c>
      <c r="C592" t="s">
        <v>1662</v>
      </c>
      <c r="D592">
        <v>44743</v>
      </c>
      <c r="E592">
        <v>600</v>
      </c>
      <c r="F592" t="s">
        <v>1112</v>
      </c>
      <c r="H592">
        <v>22</v>
      </c>
      <c r="I592" t="s">
        <v>1508</v>
      </c>
      <c r="J592" t="s">
        <v>1112</v>
      </c>
      <c r="K592" t="str">
        <f t="shared" si="18"/>
        <v>Aluno</v>
      </c>
    </row>
    <row r="593" spans="1:11">
      <c r="A593" t="str">
        <f t="shared" si="19"/>
        <v>31Jorge Luiz Oliveira Lucas Júnior44743PV</v>
      </c>
      <c r="B593">
        <v>31</v>
      </c>
      <c r="C593" t="s">
        <v>1656</v>
      </c>
      <c r="D593">
        <v>44743</v>
      </c>
      <c r="E593">
        <v>7750</v>
      </c>
      <c r="F593" t="s">
        <v>1115</v>
      </c>
      <c r="H593">
        <v>22</v>
      </c>
      <c r="I593" t="s">
        <v>3764</v>
      </c>
      <c r="J593" t="s">
        <v>1112</v>
      </c>
      <c r="K593" t="str">
        <f t="shared" si="18"/>
        <v>Aluno</v>
      </c>
    </row>
    <row r="594" spans="1:11">
      <c r="A594" t="str">
        <f t="shared" si="19"/>
        <v>31Lucas Sassaki Vieira da Silva44743MSc</v>
      </c>
      <c r="B594">
        <v>31</v>
      </c>
      <c r="C594" t="s">
        <v>1671</v>
      </c>
      <c r="D594">
        <v>44743</v>
      </c>
      <c r="E594">
        <v>2230</v>
      </c>
      <c r="F594" t="s">
        <v>1114</v>
      </c>
      <c r="H594">
        <v>22</v>
      </c>
      <c r="I594" t="s">
        <v>1509</v>
      </c>
      <c r="J594" t="s">
        <v>1112</v>
      </c>
      <c r="K594" t="str">
        <f t="shared" si="18"/>
        <v>Aluno</v>
      </c>
    </row>
    <row r="595" spans="1:11">
      <c r="A595" t="str">
        <f t="shared" si="19"/>
        <v>31Thiago Marques da Frota44743MSc</v>
      </c>
      <c r="B595">
        <v>31</v>
      </c>
      <c r="C595" t="s">
        <v>1672</v>
      </c>
      <c r="D595">
        <v>44743</v>
      </c>
      <c r="E595">
        <v>2230</v>
      </c>
      <c r="F595" t="s">
        <v>1114</v>
      </c>
      <c r="H595">
        <v>22</v>
      </c>
      <c r="I595" t="s">
        <v>3765</v>
      </c>
      <c r="J595" t="s">
        <v>1112</v>
      </c>
      <c r="K595" t="str">
        <f t="shared" si="18"/>
        <v>Aluno</v>
      </c>
    </row>
    <row r="596" spans="1:11">
      <c r="A596" t="str">
        <f t="shared" si="19"/>
        <v>31Lucas Alves de Moraes44743GRA</v>
      </c>
      <c r="B596">
        <v>31</v>
      </c>
      <c r="C596" t="s">
        <v>1665</v>
      </c>
      <c r="D596">
        <v>44743</v>
      </c>
      <c r="E596">
        <v>600</v>
      </c>
      <c r="F596" t="s">
        <v>1112</v>
      </c>
      <c r="H596">
        <v>22</v>
      </c>
      <c r="I596" t="s">
        <v>1510</v>
      </c>
      <c r="J596" t="s">
        <v>1112</v>
      </c>
      <c r="K596" t="str">
        <f t="shared" si="18"/>
        <v>Aluno</v>
      </c>
    </row>
    <row r="597" spans="1:11">
      <c r="A597" t="str">
        <f t="shared" si="19"/>
        <v>31Rodolpho Ramilton de Castro Monteiro44743DSC</v>
      </c>
      <c r="B597">
        <v>31</v>
      </c>
      <c r="C597" t="s">
        <v>1657</v>
      </c>
      <c r="D597">
        <v>44743</v>
      </c>
      <c r="E597">
        <v>3280</v>
      </c>
      <c r="F597" t="s">
        <v>1162</v>
      </c>
      <c r="H597">
        <v>22</v>
      </c>
      <c r="I597" t="s">
        <v>1511</v>
      </c>
      <c r="J597" t="s">
        <v>1112</v>
      </c>
      <c r="K597" t="str">
        <f t="shared" si="18"/>
        <v>Aluno</v>
      </c>
    </row>
    <row r="598" spans="1:11">
      <c r="A598" t="str">
        <f t="shared" si="19"/>
        <v>31João Pedro Teles Araújo44743GRA</v>
      </c>
      <c r="B598">
        <v>31</v>
      </c>
      <c r="C598" t="s">
        <v>1663</v>
      </c>
      <c r="D598">
        <v>44743</v>
      </c>
      <c r="E598">
        <v>600</v>
      </c>
      <c r="F598" t="s">
        <v>1112</v>
      </c>
      <c r="H598">
        <v>22</v>
      </c>
      <c r="I598" t="s">
        <v>2436</v>
      </c>
      <c r="J598" t="s">
        <v>1112</v>
      </c>
      <c r="K598" t="str">
        <f t="shared" si="18"/>
        <v>Aluno</v>
      </c>
    </row>
    <row r="599" spans="1:11">
      <c r="A599" t="str">
        <f t="shared" si="19"/>
        <v>31João Victor Fernandes Braga44743GRA</v>
      </c>
      <c r="B599">
        <v>31</v>
      </c>
      <c r="C599" t="s">
        <v>1664</v>
      </c>
      <c r="D599">
        <v>44743</v>
      </c>
      <c r="E599">
        <v>600</v>
      </c>
      <c r="F599" t="s">
        <v>1112</v>
      </c>
      <c r="H599">
        <v>22</v>
      </c>
      <c r="I599" t="s">
        <v>1512</v>
      </c>
      <c r="J599" t="s">
        <v>1112</v>
      </c>
      <c r="K599" t="str">
        <f t="shared" si="18"/>
        <v>Aluno</v>
      </c>
    </row>
    <row r="600" spans="1:11">
      <c r="A600" t="str">
        <f t="shared" si="19"/>
        <v>31Dakson Silva da Costa44743GRA</v>
      </c>
      <c r="B600">
        <v>31</v>
      </c>
      <c r="C600" t="s">
        <v>1660</v>
      </c>
      <c r="D600">
        <v>44743</v>
      </c>
      <c r="E600">
        <v>600</v>
      </c>
      <c r="F600" t="s">
        <v>1112</v>
      </c>
      <c r="H600">
        <v>22</v>
      </c>
      <c r="I600" t="s">
        <v>1513</v>
      </c>
      <c r="J600" t="s">
        <v>1112</v>
      </c>
      <c r="K600" t="str">
        <f t="shared" si="18"/>
        <v>Aluno</v>
      </c>
    </row>
    <row r="601" spans="1:11">
      <c r="A601" t="str">
        <f t="shared" si="19"/>
        <v>31Ellen Scárllet Abreu Feitosa44743GRA</v>
      </c>
      <c r="B601">
        <v>31</v>
      </c>
      <c r="C601" t="s">
        <v>1661</v>
      </c>
      <c r="D601">
        <v>44743</v>
      </c>
      <c r="E601">
        <v>600</v>
      </c>
      <c r="F601" t="s">
        <v>1112</v>
      </c>
      <c r="H601">
        <v>22</v>
      </c>
      <c r="I601" t="s">
        <v>1514</v>
      </c>
      <c r="J601" t="s">
        <v>1112</v>
      </c>
      <c r="K601" t="str">
        <f t="shared" si="18"/>
        <v>Aluno</v>
      </c>
    </row>
    <row r="602" spans="1:11">
      <c r="A602" t="str">
        <f t="shared" si="19"/>
        <v>31Saulo José de Melo Magalhães44743GRA</v>
      </c>
      <c r="B602">
        <v>31</v>
      </c>
      <c r="C602" t="s">
        <v>1669</v>
      </c>
      <c r="D602">
        <v>44743</v>
      </c>
      <c r="E602">
        <v>600</v>
      </c>
      <c r="F602" t="s">
        <v>1112</v>
      </c>
      <c r="H602">
        <v>22</v>
      </c>
      <c r="I602" t="s">
        <v>1515</v>
      </c>
      <c r="J602" t="s">
        <v>1112</v>
      </c>
      <c r="K602" t="str">
        <f t="shared" si="18"/>
        <v>Aluno</v>
      </c>
    </row>
    <row r="603" spans="1:11">
      <c r="A603" t="str">
        <f t="shared" si="19"/>
        <v>31Lucas Coelho Gonçalves da Silva44743GRA</v>
      </c>
      <c r="B603">
        <v>31</v>
      </c>
      <c r="C603" t="s">
        <v>1666</v>
      </c>
      <c r="D603">
        <v>44743</v>
      </c>
      <c r="E603">
        <v>600</v>
      </c>
      <c r="F603" t="s">
        <v>1112</v>
      </c>
      <c r="H603">
        <v>22</v>
      </c>
      <c r="I603" t="s">
        <v>1516</v>
      </c>
      <c r="J603" t="s">
        <v>1112</v>
      </c>
      <c r="K603" t="str">
        <f t="shared" si="18"/>
        <v>Aluno</v>
      </c>
    </row>
    <row r="604" spans="1:11">
      <c r="A604" t="str">
        <f t="shared" si="19"/>
        <v>31Carlos Vinicius Rocha Pegado De Queiroz44743GRA</v>
      </c>
      <c r="B604">
        <v>31</v>
      </c>
      <c r="C604" t="s">
        <v>1659</v>
      </c>
      <c r="D604">
        <v>44743</v>
      </c>
      <c r="E604">
        <v>600</v>
      </c>
      <c r="F604" t="s">
        <v>1112</v>
      </c>
      <c r="H604">
        <v>22</v>
      </c>
      <c r="I604" t="s">
        <v>1517</v>
      </c>
      <c r="J604" t="s">
        <v>1112</v>
      </c>
      <c r="K604" t="str">
        <f t="shared" si="18"/>
        <v>Aluno</v>
      </c>
    </row>
    <row r="605" spans="1:11">
      <c r="A605" t="str">
        <f t="shared" si="19"/>
        <v>31Paulo Ricardo Moura Rodrigues44743GRA</v>
      </c>
      <c r="B605">
        <v>31</v>
      </c>
      <c r="C605" t="s">
        <v>1668</v>
      </c>
      <c r="D605">
        <v>44743</v>
      </c>
      <c r="E605">
        <v>600</v>
      </c>
      <c r="F605" t="s">
        <v>1112</v>
      </c>
      <c r="H605">
        <v>22</v>
      </c>
      <c r="I605" t="s">
        <v>1518</v>
      </c>
      <c r="J605" t="s">
        <v>1112</v>
      </c>
      <c r="K605" t="str">
        <f t="shared" si="18"/>
        <v>Aluno</v>
      </c>
    </row>
    <row r="606" spans="1:11">
      <c r="A606" t="str">
        <f t="shared" si="19"/>
        <v>31Solange Assunção Quintella44743PDSC</v>
      </c>
      <c r="B606">
        <v>31</v>
      </c>
      <c r="C606" t="s">
        <v>1673</v>
      </c>
      <c r="D606">
        <v>44743</v>
      </c>
      <c r="E606">
        <v>6110</v>
      </c>
      <c r="F606" t="s">
        <v>1165</v>
      </c>
      <c r="H606">
        <v>22</v>
      </c>
      <c r="I606" t="s">
        <v>2437</v>
      </c>
      <c r="J606" t="s">
        <v>1112</v>
      </c>
      <c r="K606" t="str">
        <f t="shared" si="18"/>
        <v>Aluno</v>
      </c>
    </row>
    <row r="607" spans="1:11">
      <c r="A607" t="str">
        <f t="shared" si="19"/>
        <v>31Jorge Barbosa Soares44743COO</v>
      </c>
      <c r="B607">
        <v>31</v>
      </c>
      <c r="C607" t="s">
        <v>2193</v>
      </c>
      <c r="D607">
        <v>44743</v>
      </c>
      <c r="E607">
        <v>2800</v>
      </c>
      <c r="F607" t="s">
        <v>1113</v>
      </c>
      <c r="H607">
        <v>22</v>
      </c>
      <c r="I607" t="s">
        <v>2438</v>
      </c>
      <c r="J607" t="s">
        <v>1112</v>
      </c>
      <c r="K607" t="str">
        <f t="shared" si="18"/>
        <v>Aluno</v>
      </c>
    </row>
    <row r="608" spans="1:11">
      <c r="A608" t="str">
        <f t="shared" si="19"/>
        <v>31Andressa Cristina Borges Chaves44743MSc</v>
      </c>
      <c r="B608">
        <v>31</v>
      </c>
      <c r="C608" t="s">
        <v>1670</v>
      </c>
      <c r="D608">
        <v>44743</v>
      </c>
      <c r="E608">
        <v>2230</v>
      </c>
      <c r="F608" t="s">
        <v>1114</v>
      </c>
      <c r="H608">
        <v>22</v>
      </c>
      <c r="I608" t="s">
        <v>3766</v>
      </c>
      <c r="J608" t="s">
        <v>1112</v>
      </c>
      <c r="K608" t="str">
        <f t="shared" si="18"/>
        <v>Aluno</v>
      </c>
    </row>
    <row r="609" spans="1:11">
      <c r="A609" t="str">
        <f t="shared" si="19"/>
        <v>31Marjory Moreira Levy44743GRA</v>
      </c>
      <c r="B609">
        <v>31</v>
      </c>
      <c r="C609" t="s">
        <v>1667</v>
      </c>
      <c r="D609">
        <v>44743</v>
      </c>
      <c r="E609">
        <v>600</v>
      </c>
      <c r="F609" t="s">
        <v>1112</v>
      </c>
      <c r="H609">
        <v>22</v>
      </c>
      <c r="I609" t="s">
        <v>1519</v>
      </c>
      <c r="J609" t="s">
        <v>1112</v>
      </c>
      <c r="K609" t="str">
        <f t="shared" si="18"/>
        <v>Aluno</v>
      </c>
    </row>
    <row r="610" spans="1:11">
      <c r="A610" t="str">
        <f t="shared" si="19"/>
        <v>31Alice Oliveira Gurgel44743GRA</v>
      </c>
      <c r="B610">
        <v>31</v>
      </c>
      <c r="C610" t="s">
        <v>1658</v>
      </c>
      <c r="D610">
        <v>44743</v>
      </c>
      <c r="E610">
        <v>600</v>
      </c>
      <c r="F610" t="s">
        <v>1112</v>
      </c>
      <c r="H610">
        <v>22</v>
      </c>
      <c r="I610" t="s">
        <v>1520</v>
      </c>
      <c r="J610" t="s">
        <v>1112</v>
      </c>
      <c r="K610" t="str">
        <f t="shared" si="18"/>
        <v>Aluno</v>
      </c>
    </row>
    <row r="611" spans="1:11">
      <c r="A611" t="str">
        <f t="shared" si="19"/>
        <v>31Francisco Antonio de Farias Bandeira44743AT</v>
      </c>
      <c r="B611">
        <v>31</v>
      </c>
      <c r="C611" t="s">
        <v>1655</v>
      </c>
      <c r="D611">
        <v>44743</v>
      </c>
      <c r="E611">
        <v>820</v>
      </c>
      <c r="F611" t="s">
        <v>1117</v>
      </c>
      <c r="H611">
        <v>22</v>
      </c>
      <c r="I611" t="s">
        <v>1521</v>
      </c>
      <c r="J611" t="s">
        <v>1112</v>
      </c>
      <c r="K611" t="str">
        <f t="shared" si="18"/>
        <v>Aluno</v>
      </c>
    </row>
    <row r="612" spans="1:11">
      <c r="A612" t="str">
        <f t="shared" si="19"/>
        <v>32JANARY MARTINS FIGUEIREDO FILHO44743GRA</v>
      </c>
      <c r="B612">
        <v>32</v>
      </c>
      <c r="C612" t="s">
        <v>1683</v>
      </c>
      <c r="D612">
        <v>44743</v>
      </c>
      <c r="E612">
        <v>600</v>
      </c>
      <c r="F612" t="s">
        <v>1112</v>
      </c>
      <c r="H612">
        <v>22</v>
      </c>
      <c r="I612" t="s">
        <v>1522</v>
      </c>
      <c r="J612" t="s">
        <v>1112</v>
      </c>
      <c r="K612" t="str">
        <f t="shared" si="18"/>
        <v>Aluno</v>
      </c>
    </row>
    <row r="613" spans="1:11">
      <c r="A613" t="str">
        <f t="shared" si="19"/>
        <v>32Carlos Augusto Leal Dantas44743MSc</v>
      </c>
      <c r="B613">
        <v>32</v>
      </c>
      <c r="C613" t="s">
        <v>1685</v>
      </c>
      <c r="D613">
        <v>44743</v>
      </c>
      <c r="E613">
        <v>2230</v>
      </c>
      <c r="F613" t="s">
        <v>1114</v>
      </c>
      <c r="H613">
        <v>22</v>
      </c>
      <c r="I613" t="s">
        <v>2439</v>
      </c>
      <c r="J613" t="s">
        <v>1114</v>
      </c>
      <c r="K613" t="str">
        <f t="shared" si="18"/>
        <v>Aluno</v>
      </c>
    </row>
    <row r="614" spans="1:11">
      <c r="A614" t="str">
        <f t="shared" si="19"/>
        <v>32TAYNNARA MENDES VELOSO44743GRA</v>
      </c>
      <c r="B614">
        <v>32</v>
      </c>
      <c r="C614" t="s">
        <v>1684</v>
      </c>
      <c r="D614">
        <v>44743</v>
      </c>
      <c r="E614">
        <v>600</v>
      </c>
      <c r="F614" t="s">
        <v>1112</v>
      </c>
      <c r="H614">
        <v>22</v>
      </c>
      <c r="I614" t="s">
        <v>1523</v>
      </c>
      <c r="J614" t="s">
        <v>1114</v>
      </c>
      <c r="K614" t="str">
        <f t="shared" si="18"/>
        <v>Aluno</v>
      </c>
    </row>
    <row r="615" spans="1:11">
      <c r="A615" t="str">
        <f t="shared" si="19"/>
        <v>32ELOAM JESSICA NUNES HOLANDA44743GRA</v>
      </c>
      <c r="B615">
        <v>32</v>
      </c>
      <c r="C615" t="s">
        <v>1681</v>
      </c>
      <c r="D615">
        <v>44743</v>
      </c>
      <c r="E615">
        <v>600</v>
      </c>
      <c r="F615" t="s">
        <v>1112</v>
      </c>
      <c r="H615">
        <v>22</v>
      </c>
      <c r="I615" t="s">
        <v>1524</v>
      </c>
      <c r="J615" t="s">
        <v>1114</v>
      </c>
      <c r="K615" t="str">
        <f t="shared" si="18"/>
        <v>Aluno</v>
      </c>
    </row>
    <row r="616" spans="1:11">
      <c r="A616" t="str">
        <f t="shared" si="19"/>
        <v>32Clenildo de Longe44743MSc</v>
      </c>
      <c r="B616">
        <v>32</v>
      </c>
      <c r="C616" t="s">
        <v>1686</v>
      </c>
      <c r="D616">
        <v>44743</v>
      </c>
      <c r="E616">
        <v>2230</v>
      </c>
      <c r="F616" t="s">
        <v>1114</v>
      </c>
      <c r="H616">
        <v>22</v>
      </c>
      <c r="I616" t="s">
        <v>1514</v>
      </c>
      <c r="J616" t="s">
        <v>1114</v>
      </c>
      <c r="K616" t="str">
        <f t="shared" si="18"/>
        <v>Aluno</v>
      </c>
    </row>
    <row r="617" spans="1:11">
      <c r="A617" t="str">
        <f t="shared" si="19"/>
        <v>32ERIJANIO NONATO DA SILVA44743DSC</v>
      </c>
      <c r="B617">
        <v>32</v>
      </c>
      <c r="C617" t="s">
        <v>1676</v>
      </c>
      <c r="D617">
        <v>44743</v>
      </c>
      <c r="E617">
        <v>3280</v>
      </c>
      <c r="F617" t="s">
        <v>1162</v>
      </c>
      <c r="H617">
        <v>22</v>
      </c>
      <c r="I617" t="s">
        <v>2440</v>
      </c>
      <c r="J617" t="s">
        <v>1114</v>
      </c>
      <c r="K617" t="str">
        <f t="shared" si="18"/>
        <v>Aluno</v>
      </c>
    </row>
    <row r="618" spans="1:11">
      <c r="A618" t="str">
        <f t="shared" si="19"/>
        <v>32AMANDA SOUSA ARAUJO44743AT</v>
      </c>
      <c r="B618">
        <v>32</v>
      </c>
      <c r="C618" t="s">
        <v>1674</v>
      </c>
      <c r="D618">
        <v>44743</v>
      </c>
      <c r="E618">
        <v>820</v>
      </c>
      <c r="F618" t="s">
        <v>1117</v>
      </c>
      <c r="H618">
        <v>22</v>
      </c>
      <c r="I618" t="s">
        <v>1525</v>
      </c>
      <c r="J618" t="s">
        <v>1114</v>
      </c>
      <c r="K618" t="str">
        <f t="shared" si="18"/>
        <v>Aluno</v>
      </c>
    </row>
    <row r="619" spans="1:11">
      <c r="A619" t="str">
        <f t="shared" si="19"/>
        <v>32MUCIO DANTAS DE MEDEIROS44743DSC</v>
      </c>
      <c r="B619">
        <v>32</v>
      </c>
      <c r="C619" t="s">
        <v>1677</v>
      </c>
      <c r="D619">
        <v>44743</v>
      </c>
      <c r="E619">
        <v>3280</v>
      </c>
      <c r="F619" t="s">
        <v>1162</v>
      </c>
      <c r="H619">
        <v>22</v>
      </c>
      <c r="I619" t="s">
        <v>2770</v>
      </c>
      <c r="J619" t="s">
        <v>1165</v>
      </c>
      <c r="K619" t="str">
        <f t="shared" si="18"/>
        <v>Aluno</v>
      </c>
    </row>
    <row r="620" spans="1:11">
      <c r="A620" t="str">
        <f t="shared" si="19"/>
        <v>32GABRIEL DOS SANTOS VASCONCELOS44743GRA</v>
      </c>
      <c r="B620">
        <v>32</v>
      </c>
      <c r="C620" t="s">
        <v>1682</v>
      </c>
      <c r="D620">
        <v>44743</v>
      </c>
      <c r="E620">
        <v>600</v>
      </c>
      <c r="F620" t="s">
        <v>1112</v>
      </c>
      <c r="H620">
        <v>22</v>
      </c>
      <c r="I620" t="s">
        <v>2177</v>
      </c>
      <c r="J620" t="s">
        <v>1165</v>
      </c>
      <c r="K620" t="str">
        <f t="shared" si="18"/>
        <v>Aluno</v>
      </c>
    </row>
    <row r="621" spans="1:11">
      <c r="A621" t="str">
        <f t="shared" si="19"/>
        <v>32ANA BIATRIZ GUEDES DO NASCIMENTO44743GRA</v>
      </c>
      <c r="B621">
        <v>32</v>
      </c>
      <c r="C621" t="s">
        <v>1678</v>
      </c>
      <c r="D621">
        <v>44743</v>
      </c>
      <c r="E621">
        <v>600</v>
      </c>
      <c r="F621" t="s">
        <v>1112</v>
      </c>
      <c r="H621">
        <v>22</v>
      </c>
      <c r="I621" t="s">
        <v>2441</v>
      </c>
      <c r="J621" t="s">
        <v>1117</v>
      </c>
      <c r="K621" t="str">
        <f t="shared" si="18"/>
        <v>Apoio</v>
      </c>
    </row>
    <row r="622" spans="1:11">
      <c r="A622" t="str">
        <f t="shared" si="19"/>
        <v>32Maria Monique de Brito Leite44743MSc</v>
      </c>
      <c r="B622">
        <v>32</v>
      </c>
      <c r="C622" t="s">
        <v>1687</v>
      </c>
      <c r="D622">
        <v>44743</v>
      </c>
      <c r="E622">
        <v>2230</v>
      </c>
      <c r="F622" t="s">
        <v>1114</v>
      </c>
      <c r="H622">
        <v>22</v>
      </c>
      <c r="I622" t="s">
        <v>1505</v>
      </c>
      <c r="J622" t="s">
        <v>1113</v>
      </c>
      <c r="K622" t="str">
        <f t="shared" si="18"/>
        <v>Apoio</v>
      </c>
    </row>
    <row r="623" spans="1:11">
      <c r="A623" t="str">
        <f t="shared" si="19"/>
        <v>32Dayanne Gabriella da Silva44743GRA</v>
      </c>
      <c r="B623">
        <v>32</v>
      </c>
      <c r="C623" t="s">
        <v>1680</v>
      </c>
      <c r="D623">
        <v>44743</v>
      </c>
      <c r="E623">
        <v>600</v>
      </c>
      <c r="F623" t="s">
        <v>1112</v>
      </c>
      <c r="H623">
        <v>22</v>
      </c>
      <c r="I623" t="s">
        <v>1526</v>
      </c>
      <c r="J623" t="s">
        <v>1115</v>
      </c>
      <c r="K623" t="str">
        <f t="shared" si="18"/>
        <v>Apoio</v>
      </c>
    </row>
    <row r="624" spans="1:11">
      <c r="A624" t="str">
        <f t="shared" si="19"/>
        <v>32Antonio Eduardo Martinelli44743COO</v>
      </c>
      <c r="B624">
        <v>32</v>
      </c>
      <c r="C624" t="s">
        <v>1675</v>
      </c>
      <c r="D624">
        <v>44743</v>
      </c>
      <c r="E624">
        <v>2800</v>
      </c>
      <c r="F624" t="s">
        <v>1113</v>
      </c>
      <c r="H624">
        <v>22</v>
      </c>
      <c r="I624" t="s">
        <v>2771</v>
      </c>
      <c r="J624" t="s">
        <v>1115</v>
      </c>
      <c r="K624" t="str">
        <f t="shared" si="18"/>
        <v>Apoio</v>
      </c>
    </row>
    <row r="625" spans="1:11">
      <c r="A625" t="str">
        <f t="shared" si="19"/>
        <v>32Jose Ribamar Campos Junior44743PV</v>
      </c>
      <c r="B625">
        <v>32</v>
      </c>
      <c r="C625" t="s">
        <v>1689</v>
      </c>
      <c r="D625">
        <v>44743</v>
      </c>
      <c r="E625">
        <v>7750</v>
      </c>
      <c r="F625" t="s">
        <v>1115</v>
      </c>
      <c r="H625">
        <v>23</v>
      </c>
      <c r="I625" t="s">
        <v>1528</v>
      </c>
      <c r="J625" t="s">
        <v>1162</v>
      </c>
      <c r="K625" t="str">
        <f t="shared" si="18"/>
        <v>Aluno</v>
      </c>
    </row>
    <row r="626" spans="1:11">
      <c r="A626" t="str">
        <f t="shared" si="19"/>
        <v>32CAMILA LOUYSE OLIVEIRA DA ROCHA44743GRA</v>
      </c>
      <c r="B626">
        <v>32</v>
      </c>
      <c r="C626" t="s">
        <v>1679</v>
      </c>
      <c r="D626">
        <v>44743</v>
      </c>
      <c r="E626">
        <v>600</v>
      </c>
      <c r="F626" t="s">
        <v>1112</v>
      </c>
      <c r="H626">
        <v>23</v>
      </c>
      <c r="I626" t="s">
        <v>2690</v>
      </c>
      <c r="J626" t="s">
        <v>1162</v>
      </c>
      <c r="K626" t="str">
        <f t="shared" si="18"/>
        <v>Aluno</v>
      </c>
    </row>
    <row r="627" spans="1:11">
      <c r="A627" t="str">
        <f t="shared" si="19"/>
        <v>33Rodrigo Pereira Botão44743DSC</v>
      </c>
      <c r="B627">
        <v>33</v>
      </c>
      <c r="C627" t="s">
        <v>2195</v>
      </c>
      <c r="D627">
        <v>44743</v>
      </c>
      <c r="E627">
        <v>3280</v>
      </c>
      <c r="F627" t="s">
        <v>1162</v>
      </c>
      <c r="H627">
        <v>23</v>
      </c>
      <c r="I627" t="s">
        <v>1529</v>
      </c>
      <c r="J627" t="s">
        <v>1112</v>
      </c>
      <c r="K627" t="str">
        <f t="shared" si="18"/>
        <v>Aluno</v>
      </c>
    </row>
    <row r="628" spans="1:11">
      <c r="A628" t="str">
        <f t="shared" si="19"/>
        <v>33Dalmo de Souza Amorim Junior44743DSC</v>
      </c>
      <c r="B628">
        <v>33</v>
      </c>
      <c r="C628" t="s">
        <v>2194</v>
      </c>
      <c r="D628">
        <v>44743</v>
      </c>
      <c r="E628">
        <v>3280</v>
      </c>
      <c r="F628" t="s">
        <v>1162</v>
      </c>
      <c r="H628">
        <v>23</v>
      </c>
      <c r="I628" t="s">
        <v>1530</v>
      </c>
      <c r="J628" t="s">
        <v>1112</v>
      </c>
      <c r="K628" t="str">
        <f t="shared" si="18"/>
        <v>Aluno</v>
      </c>
    </row>
    <row r="629" spans="1:11">
      <c r="A629" t="str">
        <f t="shared" si="19"/>
        <v>33Hirdan Katarina de Medeiros Costa44743PV</v>
      </c>
      <c r="B629">
        <v>33</v>
      </c>
      <c r="C629" t="s">
        <v>1711</v>
      </c>
      <c r="D629">
        <v>44743</v>
      </c>
      <c r="E629">
        <v>7750</v>
      </c>
      <c r="F629" t="s">
        <v>1115</v>
      </c>
      <c r="H629">
        <v>23</v>
      </c>
      <c r="I629" t="s">
        <v>1531</v>
      </c>
      <c r="J629" t="s">
        <v>1112</v>
      </c>
      <c r="K629" t="str">
        <f t="shared" si="18"/>
        <v>Aluno</v>
      </c>
    </row>
    <row r="630" spans="1:11">
      <c r="A630" t="str">
        <f t="shared" si="19"/>
        <v>33Gabriela Pantoja Passos44743MSc</v>
      </c>
      <c r="B630">
        <v>33</v>
      </c>
      <c r="C630" t="s">
        <v>1709</v>
      </c>
      <c r="D630">
        <v>44743</v>
      </c>
      <c r="E630">
        <v>2230</v>
      </c>
      <c r="F630" t="s">
        <v>1114</v>
      </c>
      <c r="H630">
        <v>23</v>
      </c>
      <c r="I630" t="s">
        <v>1532</v>
      </c>
      <c r="J630" t="s">
        <v>1112</v>
      </c>
      <c r="K630" t="str">
        <f t="shared" si="18"/>
        <v>Aluno</v>
      </c>
    </row>
    <row r="631" spans="1:11">
      <c r="A631" t="str">
        <f t="shared" si="19"/>
        <v>33Rogerio Vaz de Lima44743GRA</v>
      </c>
      <c r="B631">
        <v>33</v>
      </c>
      <c r="C631" t="s">
        <v>1703</v>
      </c>
      <c r="D631">
        <v>44743</v>
      </c>
      <c r="E631">
        <v>600</v>
      </c>
      <c r="F631" t="s">
        <v>1112</v>
      </c>
      <c r="H631">
        <v>23</v>
      </c>
      <c r="I631" t="s">
        <v>1533</v>
      </c>
      <c r="J631" t="s">
        <v>1112</v>
      </c>
      <c r="K631" t="str">
        <f t="shared" si="18"/>
        <v>Aluno</v>
      </c>
    </row>
    <row r="632" spans="1:11">
      <c r="A632" t="str">
        <f t="shared" si="19"/>
        <v>33Edmilson Moutinho dos Santos44743COO</v>
      </c>
      <c r="B632">
        <v>33</v>
      </c>
      <c r="C632" t="s">
        <v>1691</v>
      </c>
      <c r="D632">
        <v>44743</v>
      </c>
      <c r="E632">
        <v>2800</v>
      </c>
      <c r="F632" t="s">
        <v>1113</v>
      </c>
      <c r="H632">
        <v>23</v>
      </c>
      <c r="I632" t="s">
        <v>1534</v>
      </c>
      <c r="J632" t="s">
        <v>1112</v>
      </c>
      <c r="K632" t="str">
        <f t="shared" si="18"/>
        <v>Aluno</v>
      </c>
    </row>
    <row r="633" spans="1:11">
      <c r="A633" t="str">
        <f t="shared" si="19"/>
        <v>33Stephanie San Martin Cañas44743DSC</v>
      </c>
      <c r="B633">
        <v>33</v>
      </c>
      <c r="C633" t="s">
        <v>1692</v>
      </c>
      <c r="D633">
        <v>44743</v>
      </c>
      <c r="E633">
        <v>3280</v>
      </c>
      <c r="F633" t="s">
        <v>1162</v>
      </c>
      <c r="H633">
        <v>23</v>
      </c>
      <c r="I633" t="s">
        <v>1535</v>
      </c>
      <c r="J633" t="s">
        <v>1112</v>
      </c>
      <c r="K633" t="str">
        <f t="shared" si="18"/>
        <v>Aluno</v>
      </c>
    </row>
    <row r="634" spans="1:11">
      <c r="A634" t="str">
        <f t="shared" si="19"/>
        <v>33Vitória Souza Diniz44743GRA</v>
      </c>
      <c r="B634">
        <v>33</v>
      </c>
      <c r="C634" t="s">
        <v>1706</v>
      </c>
      <c r="D634">
        <v>44743</v>
      </c>
      <c r="E634">
        <v>600</v>
      </c>
      <c r="F634" t="s">
        <v>1112</v>
      </c>
      <c r="H634">
        <v>23</v>
      </c>
      <c r="I634" t="s">
        <v>1536</v>
      </c>
      <c r="J634" t="s">
        <v>1112</v>
      </c>
      <c r="K634" t="str">
        <f t="shared" si="18"/>
        <v>Aluno</v>
      </c>
    </row>
    <row r="635" spans="1:11">
      <c r="A635" t="str">
        <f t="shared" si="19"/>
        <v>33Thiago Luis Felipe Brito44743PDSC</v>
      </c>
      <c r="B635">
        <v>33</v>
      </c>
      <c r="C635" t="s">
        <v>1710</v>
      </c>
      <c r="D635">
        <v>44743</v>
      </c>
      <c r="E635">
        <v>6110</v>
      </c>
      <c r="F635" t="s">
        <v>1165</v>
      </c>
      <c r="H635">
        <v>23</v>
      </c>
      <c r="I635" t="s">
        <v>1537</v>
      </c>
      <c r="J635" t="s">
        <v>1112</v>
      </c>
      <c r="K635" t="str">
        <f t="shared" si="18"/>
        <v>Aluno</v>
      </c>
    </row>
    <row r="636" spans="1:11">
      <c r="A636" t="str">
        <f t="shared" si="19"/>
        <v>33Brenda Honório Mazzeu Silveira44743MSc</v>
      </c>
      <c r="B636">
        <v>33</v>
      </c>
      <c r="C636" t="s">
        <v>1708</v>
      </c>
      <c r="D636">
        <v>44743</v>
      </c>
      <c r="E636">
        <v>2230</v>
      </c>
      <c r="F636" t="s">
        <v>1114</v>
      </c>
      <c r="H636">
        <v>23</v>
      </c>
      <c r="I636" t="s">
        <v>2178</v>
      </c>
      <c r="J636" t="s">
        <v>1112</v>
      </c>
      <c r="K636" t="str">
        <f t="shared" si="18"/>
        <v>Aluno</v>
      </c>
    </row>
    <row r="637" spans="1:11">
      <c r="A637" t="str">
        <f t="shared" si="19"/>
        <v>33João Paulo Guilherme Rodrigues Alves44743MSc</v>
      </c>
      <c r="B637">
        <v>33</v>
      </c>
      <c r="C637" t="s">
        <v>1697</v>
      </c>
      <c r="D637">
        <v>44743</v>
      </c>
      <c r="E637">
        <v>2230</v>
      </c>
      <c r="F637" t="s">
        <v>1114</v>
      </c>
      <c r="H637">
        <v>23</v>
      </c>
      <c r="I637" t="s">
        <v>1538</v>
      </c>
      <c r="J637" t="s">
        <v>1112</v>
      </c>
      <c r="K637" t="str">
        <f t="shared" si="18"/>
        <v>Aluno</v>
      </c>
    </row>
    <row r="638" spans="1:11">
      <c r="A638" t="str">
        <f t="shared" si="19"/>
        <v>33Gabriel Fiorini Reis Maciel e Bastos44743GRA</v>
      </c>
      <c r="B638">
        <v>33</v>
      </c>
      <c r="C638" t="s">
        <v>1694</v>
      </c>
      <c r="D638">
        <v>44743</v>
      </c>
      <c r="E638">
        <v>600</v>
      </c>
      <c r="F638" t="s">
        <v>1112</v>
      </c>
      <c r="H638">
        <v>23</v>
      </c>
      <c r="I638" t="s">
        <v>1539</v>
      </c>
      <c r="J638" t="s">
        <v>1112</v>
      </c>
      <c r="K638" t="str">
        <f t="shared" si="18"/>
        <v>Aluno</v>
      </c>
    </row>
    <row r="639" spans="1:11">
      <c r="A639" t="str">
        <f t="shared" si="19"/>
        <v>33Raphael Caio Alvarez Diegues44743AT</v>
      </c>
      <c r="B639">
        <v>33</v>
      </c>
      <c r="C639" t="s">
        <v>1690</v>
      </c>
      <c r="D639">
        <v>44743</v>
      </c>
      <c r="E639">
        <v>820</v>
      </c>
      <c r="F639" t="s">
        <v>1117</v>
      </c>
      <c r="H639">
        <v>23</v>
      </c>
      <c r="I639" t="s">
        <v>1540</v>
      </c>
      <c r="J639" t="s">
        <v>1114</v>
      </c>
      <c r="K639" t="str">
        <f t="shared" si="18"/>
        <v>Aluno</v>
      </c>
    </row>
    <row r="640" spans="1:11">
      <c r="A640" t="str">
        <f t="shared" si="19"/>
        <v>33Isabela Yurie Takahashi Shinzato44743GRA</v>
      </c>
      <c r="B640">
        <v>33</v>
      </c>
      <c r="C640" t="s">
        <v>1695</v>
      </c>
      <c r="D640">
        <v>44743</v>
      </c>
      <c r="E640">
        <v>600</v>
      </c>
      <c r="F640" t="s">
        <v>1112</v>
      </c>
      <c r="H640">
        <v>23</v>
      </c>
      <c r="I640" t="s">
        <v>2821</v>
      </c>
      <c r="J640" t="s">
        <v>1114</v>
      </c>
      <c r="K640" t="str">
        <f t="shared" si="18"/>
        <v>Aluno</v>
      </c>
    </row>
    <row r="641" spans="1:11">
      <c r="A641" t="str">
        <f t="shared" si="19"/>
        <v>33Alice Akemi Tagima44743MSc</v>
      </c>
      <c r="B641">
        <v>33</v>
      </c>
      <c r="C641" t="s">
        <v>1707</v>
      </c>
      <c r="D641">
        <v>44743</v>
      </c>
      <c r="E641">
        <v>2230</v>
      </c>
      <c r="F641" t="s">
        <v>1114</v>
      </c>
      <c r="H641">
        <v>23</v>
      </c>
      <c r="I641" t="s">
        <v>1541</v>
      </c>
      <c r="J641" t="s">
        <v>1114</v>
      </c>
      <c r="K641" t="str">
        <f t="shared" si="18"/>
        <v>Aluno</v>
      </c>
    </row>
    <row r="642" spans="1:11">
      <c r="A642" t="str">
        <f t="shared" si="19"/>
        <v>33Matheus Antonio Souza Ferreira44743GRA</v>
      </c>
      <c r="B642">
        <v>33</v>
      </c>
      <c r="C642" t="s">
        <v>1699</v>
      </c>
      <c r="D642">
        <v>44743</v>
      </c>
      <c r="E642">
        <v>600</v>
      </c>
      <c r="F642" t="s">
        <v>1112</v>
      </c>
      <c r="H642">
        <v>23</v>
      </c>
      <c r="I642" t="s">
        <v>1542</v>
      </c>
      <c r="J642" t="s">
        <v>1114</v>
      </c>
      <c r="K642" t="str">
        <f t="shared" ref="K642:K705" si="20">IF(OR(UPPER(J642)="GRA",UPPER(J642)="MSC",UPPER(J642)="DSC",UPPER(J642)="PDSC"),"Aluno","Apoio")</f>
        <v>Aluno</v>
      </c>
    </row>
    <row r="643" spans="1:11">
      <c r="A643" t="str">
        <f t="shared" ref="A643:A706" si="21">CONCATENATE(B643,C643,VALUE(D643),F643)</f>
        <v>33Thalles Moreira de Oliveira44743GRA</v>
      </c>
      <c r="B643">
        <v>33</v>
      </c>
      <c r="C643" t="s">
        <v>1705</v>
      </c>
      <c r="D643">
        <v>44743</v>
      </c>
      <c r="E643">
        <v>600</v>
      </c>
      <c r="F643" t="s">
        <v>1112</v>
      </c>
      <c r="H643">
        <v>23</v>
      </c>
      <c r="I643" t="s">
        <v>1543</v>
      </c>
      <c r="J643" t="s">
        <v>1114</v>
      </c>
      <c r="K643" t="str">
        <f t="shared" si="20"/>
        <v>Aluno</v>
      </c>
    </row>
    <row r="644" spans="1:11">
      <c r="A644" t="str">
        <f t="shared" si="21"/>
        <v>33Rodrigo Sobral Nogueira44743GRA</v>
      </c>
      <c r="B644">
        <v>33</v>
      </c>
      <c r="C644" t="s">
        <v>1702</v>
      </c>
      <c r="D644">
        <v>44743</v>
      </c>
      <c r="E644">
        <v>600</v>
      </c>
      <c r="F644" t="s">
        <v>1112</v>
      </c>
      <c r="H644">
        <v>23</v>
      </c>
      <c r="I644" t="s">
        <v>1544</v>
      </c>
      <c r="J644" t="s">
        <v>1114</v>
      </c>
      <c r="K644" t="str">
        <f t="shared" si="20"/>
        <v>Aluno</v>
      </c>
    </row>
    <row r="645" spans="1:11">
      <c r="A645" t="str">
        <f t="shared" si="21"/>
        <v>33Pamela Ramos Rocha dos Santos44743GRA</v>
      </c>
      <c r="B645">
        <v>33</v>
      </c>
      <c r="C645" t="s">
        <v>1700</v>
      </c>
      <c r="D645">
        <v>44743</v>
      </c>
      <c r="E645">
        <v>600</v>
      </c>
      <c r="F645" t="s">
        <v>1112</v>
      </c>
      <c r="H645">
        <v>23</v>
      </c>
      <c r="I645" t="s">
        <v>1545</v>
      </c>
      <c r="J645" t="s">
        <v>1165</v>
      </c>
      <c r="K645" t="str">
        <f t="shared" si="20"/>
        <v>Aluno</v>
      </c>
    </row>
    <row r="646" spans="1:11">
      <c r="A646" t="str">
        <f t="shared" si="21"/>
        <v>33Alana Távora Rodrigues44743GRA</v>
      </c>
      <c r="B646">
        <v>33</v>
      </c>
      <c r="C646" t="s">
        <v>1693</v>
      </c>
      <c r="D646">
        <v>44743</v>
      </c>
      <c r="E646">
        <v>600</v>
      </c>
      <c r="F646" t="s">
        <v>1112</v>
      </c>
      <c r="H646">
        <v>23</v>
      </c>
      <c r="I646" t="s">
        <v>2689</v>
      </c>
      <c r="J646" t="s">
        <v>1117</v>
      </c>
      <c r="K646" t="str">
        <f t="shared" si="20"/>
        <v>Apoio</v>
      </c>
    </row>
    <row r="647" spans="1:11">
      <c r="A647" t="str">
        <f t="shared" si="21"/>
        <v>33Ludmilla Mello de Amorim44743GRA</v>
      </c>
      <c r="B647">
        <v>33</v>
      </c>
      <c r="C647" t="s">
        <v>2711</v>
      </c>
      <c r="D647">
        <v>44743</v>
      </c>
      <c r="E647">
        <v>600</v>
      </c>
      <c r="F647" t="s">
        <v>1112</v>
      </c>
      <c r="H647">
        <v>23</v>
      </c>
      <c r="I647" t="s">
        <v>1527</v>
      </c>
      <c r="J647" t="s">
        <v>1113</v>
      </c>
      <c r="K647" t="str">
        <f t="shared" si="20"/>
        <v>Apoio</v>
      </c>
    </row>
    <row r="648" spans="1:11">
      <c r="A648" t="str">
        <f t="shared" si="21"/>
        <v>33Pietro Salomão de Sá44743GRA</v>
      </c>
      <c r="B648">
        <v>33</v>
      </c>
      <c r="C648" t="s">
        <v>1701</v>
      </c>
      <c r="D648">
        <v>44743</v>
      </c>
      <c r="E648">
        <v>600</v>
      </c>
      <c r="F648" t="s">
        <v>1112</v>
      </c>
      <c r="H648">
        <v>23</v>
      </c>
      <c r="I648" t="s">
        <v>1546</v>
      </c>
      <c r="J648" t="s">
        <v>1115</v>
      </c>
      <c r="K648" t="str">
        <f t="shared" si="20"/>
        <v>Apoio</v>
      </c>
    </row>
    <row r="649" spans="1:11">
      <c r="A649" t="str">
        <f t="shared" si="21"/>
        <v>33Sarah Vilela Gimenes da Silva44743GRA</v>
      </c>
      <c r="B649">
        <v>33</v>
      </c>
      <c r="C649" t="s">
        <v>1704</v>
      </c>
      <c r="D649">
        <v>44743</v>
      </c>
      <c r="E649">
        <v>600</v>
      </c>
      <c r="F649" t="s">
        <v>1112</v>
      </c>
      <c r="H649">
        <v>24</v>
      </c>
      <c r="I649" t="s">
        <v>3723</v>
      </c>
      <c r="J649" t="s">
        <v>1162</v>
      </c>
      <c r="K649" t="str">
        <f t="shared" si="20"/>
        <v>Aluno</v>
      </c>
    </row>
    <row r="650" spans="1:11">
      <c r="A650" t="str">
        <f t="shared" si="21"/>
        <v>33Tirzah Lorato Moraes Silva44743GRA</v>
      </c>
      <c r="B650">
        <v>33</v>
      </c>
      <c r="C650" t="s">
        <v>2712</v>
      </c>
      <c r="D650">
        <v>44743</v>
      </c>
      <c r="E650">
        <v>600</v>
      </c>
      <c r="F650" t="s">
        <v>1112</v>
      </c>
      <c r="H650">
        <v>24</v>
      </c>
      <c r="I650" t="s">
        <v>2442</v>
      </c>
      <c r="J650" t="s">
        <v>1162</v>
      </c>
      <c r="K650" t="str">
        <f t="shared" si="20"/>
        <v>Aluno</v>
      </c>
    </row>
    <row r="651" spans="1:11">
      <c r="A651" t="str">
        <f t="shared" si="21"/>
        <v>33Laila Franca Da Costa44743GRA</v>
      </c>
      <c r="B651">
        <v>33</v>
      </c>
      <c r="C651" t="s">
        <v>1698</v>
      </c>
      <c r="D651">
        <v>44743</v>
      </c>
      <c r="E651">
        <v>600</v>
      </c>
      <c r="F651" t="s">
        <v>1112</v>
      </c>
      <c r="H651">
        <v>24</v>
      </c>
      <c r="I651" t="s">
        <v>1549</v>
      </c>
      <c r="J651" t="s">
        <v>1162</v>
      </c>
      <c r="K651" t="str">
        <f t="shared" si="20"/>
        <v>Aluno</v>
      </c>
    </row>
    <row r="652" spans="1:11">
      <c r="A652" t="str">
        <f t="shared" si="21"/>
        <v>33Jade Liu de Almeida44743GRA</v>
      </c>
      <c r="B652">
        <v>33</v>
      </c>
      <c r="C652" t="s">
        <v>1696</v>
      </c>
      <c r="D652">
        <v>44743</v>
      </c>
      <c r="E652">
        <v>600</v>
      </c>
      <c r="F652" t="s">
        <v>1112</v>
      </c>
      <c r="H652">
        <v>24</v>
      </c>
      <c r="I652" t="s">
        <v>1550</v>
      </c>
      <c r="J652" t="s">
        <v>1162</v>
      </c>
      <c r="K652" t="str">
        <f t="shared" si="20"/>
        <v>Aluno</v>
      </c>
    </row>
    <row r="653" spans="1:11">
      <c r="A653" t="str">
        <f t="shared" si="21"/>
        <v>33Rafael Luis Sacco44743MSc</v>
      </c>
      <c r="B653">
        <v>33</v>
      </c>
      <c r="C653" t="s">
        <v>2197</v>
      </c>
      <c r="D653">
        <v>44743</v>
      </c>
      <c r="E653">
        <v>2230</v>
      </c>
      <c r="F653" t="s">
        <v>1114</v>
      </c>
      <c r="H653">
        <v>24</v>
      </c>
      <c r="I653" t="s">
        <v>2179</v>
      </c>
      <c r="J653" t="s">
        <v>1112</v>
      </c>
      <c r="K653" t="str">
        <f t="shared" si="20"/>
        <v>Aluno</v>
      </c>
    </row>
    <row r="654" spans="1:11">
      <c r="A654" t="str">
        <f t="shared" si="21"/>
        <v>33Maxiane Frank Oliveira Cardoso44743MSc</v>
      </c>
      <c r="B654">
        <v>33</v>
      </c>
      <c r="C654" t="s">
        <v>2196</v>
      </c>
      <c r="D654">
        <v>44743</v>
      </c>
      <c r="E654">
        <v>2230</v>
      </c>
      <c r="F654" t="s">
        <v>1114</v>
      </c>
      <c r="H654">
        <v>24</v>
      </c>
      <c r="I654" t="s">
        <v>2808</v>
      </c>
      <c r="J654" t="s">
        <v>1112</v>
      </c>
      <c r="K654" t="str">
        <f t="shared" si="20"/>
        <v>Aluno</v>
      </c>
    </row>
    <row r="655" spans="1:11">
      <c r="A655" t="str">
        <f t="shared" si="21"/>
        <v>34Rubens Coutinho Toledo44743DSC</v>
      </c>
      <c r="B655">
        <v>34</v>
      </c>
      <c r="C655" t="s">
        <v>1715</v>
      </c>
      <c r="D655">
        <v>44743</v>
      </c>
      <c r="E655">
        <v>3280</v>
      </c>
      <c r="F655" t="s">
        <v>1162</v>
      </c>
      <c r="H655">
        <v>24</v>
      </c>
      <c r="I655" t="s">
        <v>1551</v>
      </c>
      <c r="J655" t="s">
        <v>1112</v>
      </c>
      <c r="K655" t="str">
        <f t="shared" si="20"/>
        <v>Aluno</v>
      </c>
    </row>
    <row r="656" spans="1:11">
      <c r="A656" t="str">
        <f t="shared" si="21"/>
        <v>34João Vitor dos Santos Oliveira44743GRA</v>
      </c>
      <c r="B656">
        <v>34</v>
      </c>
      <c r="C656" t="s">
        <v>1720</v>
      </c>
      <c r="D656">
        <v>44743</v>
      </c>
      <c r="E656">
        <v>600</v>
      </c>
      <c r="F656" t="s">
        <v>1112</v>
      </c>
      <c r="H656">
        <v>24</v>
      </c>
      <c r="I656" t="s">
        <v>2809</v>
      </c>
      <c r="J656" t="s">
        <v>1112</v>
      </c>
      <c r="K656" t="str">
        <f t="shared" si="20"/>
        <v>Aluno</v>
      </c>
    </row>
    <row r="657" spans="1:11">
      <c r="A657" t="str">
        <f t="shared" si="21"/>
        <v>34Fernando Henrique Mayworm de Araujo44743DSC</v>
      </c>
      <c r="B657">
        <v>34</v>
      </c>
      <c r="C657" t="s">
        <v>1714</v>
      </c>
      <c r="D657">
        <v>44743</v>
      </c>
      <c r="E657">
        <v>3280</v>
      </c>
      <c r="F657" t="s">
        <v>1162</v>
      </c>
      <c r="H657">
        <v>24</v>
      </c>
      <c r="I657" t="s">
        <v>2180</v>
      </c>
      <c r="J657" t="s">
        <v>1112</v>
      </c>
      <c r="K657" t="str">
        <f t="shared" si="20"/>
        <v>Aluno</v>
      </c>
    </row>
    <row r="658" spans="1:11">
      <c r="A658" t="str">
        <f t="shared" si="21"/>
        <v>34Edwin Santiago Rios Escalante44743PDSC</v>
      </c>
      <c r="B658">
        <v>34</v>
      </c>
      <c r="C658" t="s">
        <v>1733</v>
      </c>
      <c r="D658">
        <v>44743</v>
      </c>
      <c r="E658">
        <v>6110</v>
      </c>
      <c r="F658" t="s">
        <v>1165</v>
      </c>
      <c r="H658">
        <v>24</v>
      </c>
      <c r="I658" t="s">
        <v>1552</v>
      </c>
      <c r="J658" t="s">
        <v>1112</v>
      </c>
      <c r="K658" t="str">
        <f t="shared" si="20"/>
        <v>Aluno</v>
      </c>
    </row>
    <row r="659" spans="1:11">
      <c r="A659" t="str">
        <f t="shared" si="21"/>
        <v>34Mônica Valéria dos Santos Machado44743DSC</v>
      </c>
      <c r="B659">
        <v>34</v>
      </c>
      <c r="C659" t="s">
        <v>1732</v>
      </c>
      <c r="D659">
        <v>44743</v>
      </c>
      <c r="E659">
        <v>3280</v>
      </c>
      <c r="F659" t="s">
        <v>1162</v>
      </c>
      <c r="H659">
        <v>24</v>
      </c>
      <c r="I659" t="s">
        <v>2810</v>
      </c>
      <c r="J659" t="s">
        <v>1112</v>
      </c>
      <c r="K659" t="str">
        <f t="shared" si="20"/>
        <v>Aluno</v>
      </c>
    </row>
    <row r="660" spans="1:11">
      <c r="A660" t="str">
        <f t="shared" si="21"/>
        <v>34Leandro Teixeira Ferreira de Sene44743MSc</v>
      </c>
      <c r="B660">
        <v>34</v>
      </c>
      <c r="C660" t="s">
        <v>1729</v>
      </c>
      <c r="D660">
        <v>44743</v>
      </c>
      <c r="E660">
        <v>2230</v>
      </c>
      <c r="F660" t="s">
        <v>1114</v>
      </c>
      <c r="H660">
        <v>24</v>
      </c>
      <c r="I660" t="s">
        <v>2181</v>
      </c>
      <c r="J660" t="s">
        <v>1112</v>
      </c>
      <c r="K660" t="str">
        <f t="shared" si="20"/>
        <v>Aluno</v>
      </c>
    </row>
    <row r="661" spans="1:11">
      <c r="A661" t="str">
        <f t="shared" si="21"/>
        <v>34Marcelo Pacheco Oliveira44743MSc</v>
      </c>
      <c r="B661">
        <v>34</v>
      </c>
      <c r="C661" t="s">
        <v>1731</v>
      </c>
      <c r="D661">
        <v>44743</v>
      </c>
      <c r="E661">
        <v>2230</v>
      </c>
      <c r="F661" t="s">
        <v>1114</v>
      </c>
      <c r="H661">
        <v>24</v>
      </c>
      <c r="I661" t="s">
        <v>1553</v>
      </c>
      <c r="J661" t="s">
        <v>1112</v>
      </c>
      <c r="K661" t="str">
        <f t="shared" si="20"/>
        <v>Aluno</v>
      </c>
    </row>
    <row r="662" spans="1:11">
      <c r="A662" t="str">
        <f t="shared" si="21"/>
        <v>34Daniel Solferini de Carvalho44743MSc</v>
      </c>
      <c r="B662">
        <v>34</v>
      </c>
      <c r="C662" t="s">
        <v>2198</v>
      </c>
      <c r="D662">
        <v>44743</v>
      </c>
      <c r="E662">
        <v>2230</v>
      </c>
      <c r="F662" t="s">
        <v>1114</v>
      </c>
      <c r="H662">
        <v>24</v>
      </c>
      <c r="I662" t="s">
        <v>2811</v>
      </c>
      <c r="J662" t="s">
        <v>1112</v>
      </c>
      <c r="K662" t="str">
        <f t="shared" si="20"/>
        <v>Aluno</v>
      </c>
    </row>
    <row r="663" spans="1:11">
      <c r="A663" t="str">
        <f t="shared" si="21"/>
        <v>34Carlos Eduardo Moraes44743MSc</v>
      </c>
      <c r="B663">
        <v>34</v>
      </c>
      <c r="C663" t="s">
        <v>1728</v>
      </c>
      <c r="D663">
        <v>44743</v>
      </c>
      <c r="E663">
        <v>2230</v>
      </c>
      <c r="F663" t="s">
        <v>1114</v>
      </c>
      <c r="H663">
        <v>24</v>
      </c>
      <c r="I663" t="s">
        <v>1554</v>
      </c>
      <c r="J663" t="s">
        <v>1112</v>
      </c>
      <c r="K663" t="str">
        <f t="shared" si="20"/>
        <v>Aluno</v>
      </c>
    </row>
    <row r="664" spans="1:11">
      <c r="A664" t="str">
        <f t="shared" si="21"/>
        <v>34Renan Albert Hansen44743AT</v>
      </c>
      <c r="B664">
        <v>34</v>
      </c>
      <c r="C664" t="s">
        <v>1712</v>
      </c>
      <c r="D664">
        <v>44743</v>
      </c>
      <c r="E664">
        <v>820</v>
      </c>
      <c r="F664" t="s">
        <v>1117</v>
      </c>
      <c r="H664">
        <v>24</v>
      </c>
      <c r="I664" t="s">
        <v>1555</v>
      </c>
      <c r="J664" t="s">
        <v>1112</v>
      </c>
      <c r="K664" t="str">
        <f t="shared" si="20"/>
        <v>Aluno</v>
      </c>
    </row>
    <row r="665" spans="1:11">
      <c r="A665" t="str">
        <f t="shared" si="21"/>
        <v>34Arthur da Silva de Carvalho44743GRA</v>
      </c>
      <c r="B665">
        <v>34</v>
      </c>
      <c r="C665" t="s">
        <v>1716</v>
      </c>
      <c r="D665">
        <v>44743</v>
      </c>
      <c r="E665">
        <v>600</v>
      </c>
      <c r="F665" t="s">
        <v>1112</v>
      </c>
      <c r="H665">
        <v>24</v>
      </c>
      <c r="I665" t="s">
        <v>1556</v>
      </c>
      <c r="J665" t="s">
        <v>1112</v>
      </c>
      <c r="K665" t="str">
        <f t="shared" si="20"/>
        <v>Aluno</v>
      </c>
    </row>
    <row r="666" spans="1:11">
      <c r="A666" t="str">
        <f t="shared" si="21"/>
        <v>34Thales Maluf44743GRA</v>
      </c>
      <c r="B666">
        <v>34</v>
      </c>
      <c r="C666" t="s">
        <v>1725</v>
      </c>
      <c r="D666">
        <v>44743</v>
      </c>
      <c r="E666">
        <v>600</v>
      </c>
      <c r="F666" t="s">
        <v>1112</v>
      </c>
      <c r="H666">
        <v>24</v>
      </c>
      <c r="I666" t="s">
        <v>2812</v>
      </c>
      <c r="J666" t="s">
        <v>1112</v>
      </c>
      <c r="K666" t="str">
        <f t="shared" si="20"/>
        <v>Aluno</v>
      </c>
    </row>
    <row r="667" spans="1:11">
      <c r="A667" t="str">
        <f t="shared" si="21"/>
        <v>34Nikolas Maky Takinami44743GRA</v>
      </c>
      <c r="B667">
        <v>34</v>
      </c>
      <c r="C667" t="s">
        <v>1723</v>
      </c>
      <c r="D667">
        <v>44743</v>
      </c>
      <c r="E667">
        <v>600</v>
      </c>
      <c r="F667" t="s">
        <v>1112</v>
      </c>
      <c r="H667">
        <v>24</v>
      </c>
      <c r="I667" t="s">
        <v>2182</v>
      </c>
      <c r="J667" t="s">
        <v>1112</v>
      </c>
      <c r="K667" t="str">
        <f t="shared" si="20"/>
        <v>Aluno</v>
      </c>
    </row>
    <row r="668" spans="1:11">
      <c r="A668" t="str">
        <f t="shared" si="21"/>
        <v>34Jéssica Barbosa de Souza44743GRA</v>
      </c>
      <c r="B668">
        <v>34</v>
      </c>
      <c r="C668" t="s">
        <v>1719</v>
      </c>
      <c r="D668">
        <v>44743</v>
      </c>
      <c r="E668">
        <v>600</v>
      </c>
      <c r="F668" t="s">
        <v>1112</v>
      </c>
      <c r="H668">
        <v>24</v>
      </c>
      <c r="I668" t="s">
        <v>1557</v>
      </c>
      <c r="J668" t="s">
        <v>1112</v>
      </c>
      <c r="K668" t="str">
        <f t="shared" si="20"/>
        <v>Aluno</v>
      </c>
    </row>
    <row r="669" spans="1:11">
      <c r="A669" t="str">
        <f t="shared" si="21"/>
        <v>34Beatriz Maciel Ferreira Pedro44743GRA</v>
      </c>
      <c r="B669">
        <v>34</v>
      </c>
      <c r="C669" t="s">
        <v>1717</v>
      </c>
      <c r="D669">
        <v>44743</v>
      </c>
      <c r="E669">
        <v>600</v>
      </c>
      <c r="F669" t="s">
        <v>1112</v>
      </c>
      <c r="H669">
        <v>24</v>
      </c>
      <c r="I669" t="s">
        <v>2813</v>
      </c>
      <c r="J669" t="s">
        <v>1112</v>
      </c>
      <c r="K669" t="str">
        <f t="shared" si="20"/>
        <v>Aluno</v>
      </c>
    </row>
    <row r="670" spans="1:11">
      <c r="A670" t="str">
        <f t="shared" si="21"/>
        <v>34Renan Camargo Oliveira44743GRA</v>
      </c>
      <c r="B670">
        <v>34</v>
      </c>
      <c r="C670" t="s">
        <v>1724</v>
      </c>
      <c r="D670">
        <v>44743</v>
      </c>
      <c r="E670">
        <v>600</v>
      </c>
      <c r="F670" t="s">
        <v>1112</v>
      </c>
      <c r="H670">
        <v>24</v>
      </c>
      <c r="I670" t="s">
        <v>1558</v>
      </c>
      <c r="J670" t="s">
        <v>1112</v>
      </c>
      <c r="K670" t="str">
        <f t="shared" si="20"/>
        <v>Aluno</v>
      </c>
    </row>
    <row r="671" spans="1:11">
      <c r="A671" t="str">
        <f t="shared" si="21"/>
        <v>34Luis Augusto Guimarães Bento44743GRA</v>
      </c>
      <c r="B671">
        <v>34</v>
      </c>
      <c r="C671" t="s">
        <v>1721</v>
      </c>
      <c r="D671">
        <v>44743</v>
      </c>
      <c r="E671">
        <v>600</v>
      </c>
      <c r="F671" t="s">
        <v>1112</v>
      </c>
      <c r="H671">
        <v>24</v>
      </c>
      <c r="I671" t="s">
        <v>1559</v>
      </c>
      <c r="J671" t="s">
        <v>1112</v>
      </c>
      <c r="K671" t="str">
        <f t="shared" si="20"/>
        <v>Aluno</v>
      </c>
    </row>
    <row r="672" spans="1:11">
      <c r="A672" t="str">
        <f t="shared" si="21"/>
        <v>34Victor Barbosa Nunes44743GRA</v>
      </c>
      <c r="B672">
        <v>34</v>
      </c>
      <c r="C672" t="s">
        <v>1726</v>
      </c>
      <c r="D672">
        <v>44743</v>
      </c>
      <c r="E672">
        <v>600</v>
      </c>
      <c r="F672" t="s">
        <v>1112</v>
      </c>
      <c r="H672">
        <v>24</v>
      </c>
      <c r="I672" t="s">
        <v>2814</v>
      </c>
      <c r="J672" t="s">
        <v>1112</v>
      </c>
      <c r="K672" t="str">
        <f t="shared" si="20"/>
        <v>Aluno</v>
      </c>
    </row>
    <row r="673" spans="1:11">
      <c r="A673" t="str">
        <f t="shared" si="21"/>
        <v>34Vitor Pioltine Murari44743GRA</v>
      </c>
      <c r="B673">
        <v>34</v>
      </c>
      <c r="C673" t="s">
        <v>1727</v>
      </c>
      <c r="D673">
        <v>44743</v>
      </c>
      <c r="E673">
        <v>600</v>
      </c>
      <c r="F673" t="s">
        <v>1112</v>
      </c>
      <c r="H673">
        <v>24</v>
      </c>
      <c r="I673" t="s">
        <v>1560</v>
      </c>
      <c r="J673" t="s">
        <v>1112</v>
      </c>
      <c r="K673" t="str">
        <f t="shared" si="20"/>
        <v>Aluno</v>
      </c>
    </row>
    <row r="674" spans="1:11">
      <c r="A674" t="str">
        <f t="shared" si="21"/>
        <v>34Maurício Guilherme da Silva Belitardo44743GRA</v>
      </c>
      <c r="B674">
        <v>34</v>
      </c>
      <c r="C674" t="s">
        <v>1722</v>
      </c>
      <c r="D674">
        <v>44743</v>
      </c>
      <c r="E674">
        <v>600</v>
      </c>
      <c r="F674" t="s">
        <v>1112</v>
      </c>
      <c r="H674">
        <v>24</v>
      </c>
      <c r="I674" t="s">
        <v>1561</v>
      </c>
      <c r="J674" t="s">
        <v>1112</v>
      </c>
      <c r="K674" t="str">
        <f t="shared" si="20"/>
        <v>Aluno</v>
      </c>
    </row>
    <row r="675" spans="1:11">
      <c r="A675" t="str">
        <f t="shared" si="21"/>
        <v>34Gustavo Henrique Romeu da Silva44743GRA</v>
      </c>
      <c r="B675">
        <v>34</v>
      </c>
      <c r="C675" t="s">
        <v>1718</v>
      </c>
      <c r="D675">
        <v>44743</v>
      </c>
      <c r="E675">
        <v>600</v>
      </c>
      <c r="F675" t="s">
        <v>1112</v>
      </c>
      <c r="H675">
        <v>24</v>
      </c>
      <c r="I675" t="s">
        <v>1562</v>
      </c>
      <c r="J675" t="s">
        <v>1114</v>
      </c>
      <c r="K675" t="str">
        <f t="shared" si="20"/>
        <v>Aluno</v>
      </c>
    </row>
    <row r="676" spans="1:11">
      <c r="A676" t="str">
        <f t="shared" si="21"/>
        <v>34Luis Fernando Junior Saldaña Bernuy44743MSc</v>
      </c>
      <c r="B676">
        <v>34</v>
      </c>
      <c r="C676" t="s">
        <v>1730</v>
      </c>
      <c r="D676">
        <v>44743</v>
      </c>
      <c r="E676">
        <v>2230</v>
      </c>
      <c r="F676" t="s">
        <v>1114</v>
      </c>
      <c r="H676">
        <v>24</v>
      </c>
      <c r="I676" t="s">
        <v>3724</v>
      </c>
      <c r="J676" t="s">
        <v>1114</v>
      </c>
      <c r="K676" t="str">
        <f t="shared" si="20"/>
        <v>Aluno</v>
      </c>
    </row>
    <row r="677" spans="1:11">
      <c r="A677" t="str">
        <f t="shared" si="21"/>
        <v>34Manuel Anthony Toribio Pacherres Uchalin44743MSc</v>
      </c>
      <c r="B677">
        <v>34</v>
      </c>
      <c r="C677" t="s">
        <v>2199</v>
      </c>
      <c r="D677">
        <v>44743</v>
      </c>
      <c r="E677">
        <v>2230</v>
      </c>
      <c r="F677" t="s">
        <v>1114</v>
      </c>
      <c r="H677">
        <v>24</v>
      </c>
      <c r="I677" t="s">
        <v>1563</v>
      </c>
      <c r="J677" t="s">
        <v>1114</v>
      </c>
      <c r="K677" t="str">
        <f t="shared" si="20"/>
        <v>Aluno</v>
      </c>
    </row>
    <row r="678" spans="1:11">
      <c r="A678" t="str">
        <f t="shared" si="21"/>
        <v>34Nazem Nascimento44743PV</v>
      </c>
      <c r="B678">
        <v>34</v>
      </c>
      <c r="C678" t="s">
        <v>1734</v>
      </c>
      <c r="D678">
        <v>44743</v>
      </c>
      <c r="E678">
        <v>7750</v>
      </c>
      <c r="F678" t="s">
        <v>1115</v>
      </c>
      <c r="H678">
        <v>24</v>
      </c>
      <c r="I678" t="s">
        <v>1564</v>
      </c>
      <c r="J678" t="s">
        <v>1114</v>
      </c>
      <c r="K678" t="str">
        <f t="shared" si="20"/>
        <v>Aluno</v>
      </c>
    </row>
    <row r="679" spans="1:11">
      <c r="A679" t="str">
        <f t="shared" si="21"/>
        <v>34João Andrade de Carvalho Junior44743COO</v>
      </c>
      <c r="B679">
        <v>34</v>
      </c>
      <c r="C679" t="s">
        <v>1713</v>
      </c>
      <c r="D679">
        <v>44743</v>
      </c>
      <c r="E679">
        <v>2800</v>
      </c>
      <c r="F679" t="s">
        <v>1113</v>
      </c>
      <c r="H679">
        <v>24</v>
      </c>
      <c r="I679" t="s">
        <v>2443</v>
      </c>
      <c r="J679" t="s">
        <v>1114</v>
      </c>
      <c r="K679" t="str">
        <f t="shared" si="20"/>
        <v>Aluno</v>
      </c>
    </row>
    <row r="680" spans="1:11">
      <c r="A680" t="str">
        <f t="shared" si="21"/>
        <v>35Bruno Aguiar Santana44743DSC</v>
      </c>
      <c r="B680">
        <v>35</v>
      </c>
      <c r="C680" t="s">
        <v>1736</v>
      </c>
      <c r="D680">
        <v>44743</v>
      </c>
      <c r="E680">
        <v>3280</v>
      </c>
      <c r="F680" t="s">
        <v>1162</v>
      </c>
      <c r="H680">
        <v>24</v>
      </c>
      <c r="I680" t="s">
        <v>1565</v>
      </c>
      <c r="J680" t="s">
        <v>1114</v>
      </c>
      <c r="K680" t="str">
        <f t="shared" si="20"/>
        <v>Aluno</v>
      </c>
    </row>
    <row r="681" spans="1:11">
      <c r="A681" t="str">
        <f t="shared" si="21"/>
        <v>35Witã dos Santos Rocha44743DSC</v>
      </c>
      <c r="B681">
        <v>35</v>
      </c>
      <c r="C681" t="s">
        <v>1737</v>
      </c>
      <c r="D681">
        <v>44743</v>
      </c>
      <c r="E681">
        <v>3280</v>
      </c>
      <c r="F681" t="s">
        <v>1162</v>
      </c>
      <c r="H681">
        <v>24</v>
      </c>
      <c r="I681" t="s">
        <v>3725</v>
      </c>
      <c r="J681" t="s">
        <v>1114</v>
      </c>
      <c r="K681" t="str">
        <f t="shared" si="20"/>
        <v>Aluno</v>
      </c>
    </row>
    <row r="682" spans="1:11">
      <c r="A682" t="str">
        <f t="shared" si="21"/>
        <v>35Patrick Souza Lima44743MSc</v>
      </c>
      <c r="B682">
        <v>35</v>
      </c>
      <c r="C682" t="s">
        <v>2200</v>
      </c>
      <c r="D682">
        <v>44743</v>
      </c>
      <c r="E682">
        <v>2230</v>
      </c>
      <c r="F682" t="s">
        <v>1114</v>
      </c>
      <c r="H682">
        <v>24</v>
      </c>
      <c r="I682" t="s">
        <v>1558</v>
      </c>
      <c r="J682" t="s">
        <v>1114</v>
      </c>
      <c r="K682" t="str">
        <f t="shared" si="20"/>
        <v>Aluno</v>
      </c>
    </row>
    <row r="683" spans="1:11">
      <c r="A683" t="str">
        <f t="shared" si="21"/>
        <v>35Victor Santos Matos44743MSc</v>
      </c>
      <c r="B683">
        <v>35</v>
      </c>
      <c r="C683" t="s">
        <v>1742</v>
      </c>
      <c r="D683">
        <v>44743</v>
      </c>
      <c r="E683">
        <v>2230</v>
      </c>
      <c r="F683" t="s">
        <v>1114</v>
      </c>
      <c r="H683">
        <v>24</v>
      </c>
      <c r="I683" t="s">
        <v>2444</v>
      </c>
      <c r="J683" t="s">
        <v>1114</v>
      </c>
      <c r="K683" t="str">
        <f t="shared" si="20"/>
        <v>Aluno</v>
      </c>
    </row>
    <row r="684" spans="1:11">
      <c r="A684" t="str">
        <f t="shared" si="21"/>
        <v>35Monalisa Sá Magalhães44743MSc</v>
      </c>
      <c r="B684">
        <v>35</v>
      </c>
      <c r="C684" t="s">
        <v>1741</v>
      </c>
      <c r="D684">
        <v>44743</v>
      </c>
      <c r="E684">
        <v>2230</v>
      </c>
      <c r="F684" t="s">
        <v>1114</v>
      </c>
      <c r="H684">
        <v>24</v>
      </c>
      <c r="I684" t="s">
        <v>2773</v>
      </c>
      <c r="J684" t="s">
        <v>1165</v>
      </c>
      <c r="K684" t="str">
        <f t="shared" si="20"/>
        <v>Aluno</v>
      </c>
    </row>
    <row r="685" spans="1:11">
      <c r="A685" t="str">
        <f t="shared" si="21"/>
        <v>35André Nascimento Vianna44743GRA</v>
      </c>
      <c r="B685">
        <v>35</v>
      </c>
      <c r="C685" t="s">
        <v>1738</v>
      </c>
      <c r="D685">
        <v>44743</v>
      </c>
      <c r="E685">
        <v>600</v>
      </c>
      <c r="F685" t="s">
        <v>1112</v>
      </c>
      <c r="H685">
        <v>24</v>
      </c>
      <c r="I685" t="s">
        <v>1566</v>
      </c>
      <c r="J685" t="s">
        <v>1165</v>
      </c>
      <c r="K685" t="str">
        <f t="shared" si="20"/>
        <v>Aluno</v>
      </c>
    </row>
    <row r="686" spans="1:11">
      <c r="A686" t="str">
        <f t="shared" si="21"/>
        <v>35Matheus Reis Santiago44743GRA</v>
      </c>
      <c r="B686">
        <v>35</v>
      </c>
      <c r="C686" t="s">
        <v>1739</v>
      </c>
      <c r="D686">
        <v>44743</v>
      </c>
      <c r="E686">
        <v>600</v>
      </c>
      <c r="F686" t="s">
        <v>1112</v>
      </c>
      <c r="H686">
        <v>24</v>
      </c>
      <c r="I686" t="s">
        <v>1547</v>
      </c>
      <c r="J686" t="s">
        <v>1117</v>
      </c>
      <c r="K686" t="str">
        <f t="shared" si="20"/>
        <v>Apoio</v>
      </c>
    </row>
    <row r="687" spans="1:11">
      <c r="A687" t="str">
        <f t="shared" si="21"/>
        <v>35Leizer Schnitman44743COO</v>
      </c>
      <c r="B687">
        <v>35</v>
      </c>
      <c r="C687" t="s">
        <v>1735</v>
      </c>
      <c r="D687">
        <v>44743</v>
      </c>
      <c r="E687">
        <v>2800</v>
      </c>
      <c r="F687" t="s">
        <v>1113</v>
      </c>
      <c r="H687">
        <v>24</v>
      </c>
      <c r="I687" t="s">
        <v>2772</v>
      </c>
      <c r="J687" t="s">
        <v>1117</v>
      </c>
      <c r="K687" t="str">
        <f t="shared" si="20"/>
        <v>Apoio</v>
      </c>
    </row>
    <row r="688" spans="1:11">
      <c r="A688" t="str">
        <f t="shared" si="21"/>
        <v>35Leonardo Silva de Souza44743PV</v>
      </c>
      <c r="B688">
        <v>35</v>
      </c>
      <c r="C688" t="s">
        <v>1743</v>
      </c>
      <c r="D688">
        <v>44743</v>
      </c>
      <c r="E688">
        <v>7750</v>
      </c>
      <c r="F688" t="s">
        <v>1115</v>
      </c>
      <c r="H688">
        <v>24</v>
      </c>
      <c r="I688" t="s">
        <v>1548</v>
      </c>
      <c r="J688" t="s">
        <v>1113</v>
      </c>
      <c r="K688" t="str">
        <f t="shared" si="20"/>
        <v>Apoio</v>
      </c>
    </row>
    <row r="689" spans="1:11">
      <c r="A689" t="str">
        <f t="shared" si="21"/>
        <v>35Juan Pablo Solorzano44743MSc</v>
      </c>
      <c r="B689">
        <v>35</v>
      </c>
      <c r="C689" t="s">
        <v>1740</v>
      </c>
      <c r="D689">
        <v>44743</v>
      </c>
      <c r="E689">
        <v>2230</v>
      </c>
      <c r="F689" t="s">
        <v>1114</v>
      </c>
      <c r="H689">
        <v>24</v>
      </c>
      <c r="I689" t="s">
        <v>1567</v>
      </c>
      <c r="J689" t="s">
        <v>1115</v>
      </c>
      <c r="K689" t="str">
        <f t="shared" si="20"/>
        <v>Apoio</v>
      </c>
    </row>
    <row r="690" spans="1:11">
      <c r="A690" t="str">
        <f t="shared" si="21"/>
        <v>36José Milton Neves de Souza Júnior44743GRA</v>
      </c>
      <c r="B690">
        <v>36</v>
      </c>
      <c r="C690" t="s">
        <v>1751</v>
      </c>
      <c r="D690">
        <v>44743</v>
      </c>
      <c r="E690">
        <v>600</v>
      </c>
      <c r="F690" t="s">
        <v>1112</v>
      </c>
      <c r="H690">
        <v>26</v>
      </c>
      <c r="I690" t="s">
        <v>1570</v>
      </c>
      <c r="J690" t="s">
        <v>1162</v>
      </c>
      <c r="K690" t="str">
        <f t="shared" si="20"/>
        <v>Aluno</v>
      </c>
    </row>
    <row r="691" spans="1:11">
      <c r="A691" t="str">
        <f t="shared" si="21"/>
        <v>36Kleberson Ricardo de Oliveira Pereira44743PV</v>
      </c>
      <c r="B691">
        <v>36</v>
      </c>
      <c r="C691" t="s">
        <v>1760</v>
      </c>
      <c r="D691">
        <v>44743</v>
      </c>
      <c r="E691">
        <v>7750</v>
      </c>
      <c r="F691" t="s">
        <v>1115</v>
      </c>
      <c r="H691">
        <v>26</v>
      </c>
      <c r="I691" t="s">
        <v>3227</v>
      </c>
      <c r="J691" t="s">
        <v>1162</v>
      </c>
      <c r="K691" t="str">
        <f t="shared" si="20"/>
        <v>Aluno</v>
      </c>
    </row>
    <row r="692" spans="1:11">
      <c r="A692" t="str">
        <f t="shared" si="21"/>
        <v>36Mariana Santos Figueiredo de Freitas44743GRA</v>
      </c>
      <c r="B692">
        <v>36</v>
      </c>
      <c r="C692" t="s">
        <v>1752</v>
      </c>
      <c r="D692">
        <v>44743</v>
      </c>
      <c r="E692">
        <v>600</v>
      </c>
      <c r="F692" t="s">
        <v>1112</v>
      </c>
      <c r="H692">
        <v>26</v>
      </c>
      <c r="I692" t="s">
        <v>1571</v>
      </c>
      <c r="J692" t="s">
        <v>1162</v>
      </c>
      <c r="K692" t="str">
        <f t="shared" si="20"/>
        <v>Aluno</v>
      </c>
    </row>
    <row r="693" spans="1:11">
      <c r="A693" t="str">
        <f t="shared" si="21"/>
        <v>36Thamyris Queiroz Silva44743MSc</v>
      </c>
      <c r="B693">
        <v>36</v>
      </c>
      <c r="C693" t="s">
        <v>1759</v>
      </c>
      <c r="D693">
        <v>44743</v>
      </c>
      <c r="E693">
        <v>2230</v>
      </c>
      <c r="F693" t="s">
        <v>1114</v>
      </c>
      <c r="H693">
        <v>26</v>
      </c>
      <c r="I693" t="s">
        <v>2183</v>
      </c>
      <c r="J693" t="s">
        <v>1162</v>
      </c>
      <c r="K693" t="str">
        <f t="shared" si="20"/>
        <v>Aluno</v>
      </c>
    </row>
    <row r="694" spans="1:11">
      <c r="A694" t="str">
        <f t="shared" si="21"/>
        <v>36Célia Karina Maia Cardoso44743DSC</v>
      </c>
      <c r="B694">
        <v>36</v>
      </c>
      <c r="C694" t="s">
        <v>1745</v>
      </c>
      <c r="D694">
        <v>44743</v>
      </c>
      <c r="E694">
        <v>3280</v>
      </c>
      <c r="F694" t="s">
        <v>1162</v>
      </c>
      <c r="H694">
        <v>26</v>
      </c>
      <c r="I694" t="s">
        <v>2445</v>
      </c>
      <c r="J694" t="s">
        <v>1112</v>
      </c>
      <c r="K694" t="str">
        <f t="shared" si="20"/>
        <v>Aluno</v>
      </c>
    </row>
    <row r="695" spans="1:11">
      <c r="A695" t="str">
        <f t="shared" si="21"/>
        <v>36Jonathan Silva de Jesus44743GRA</v>
      </c>
      <c r="B695">
        <v>36</v>
      </c>
      <c r="C695" t="s">
        <v>1750</v>
      </c>
      <c r="D695">
        <v>44743</v>
      </c>
      <c r="E695">
        <v>600</v>
      </c>
      <c r="F695" t="s">
        <v>1112</v>
      </c>
      <c r="H695">
        <v>26</v>
      </c>
      <c r="I695" t="s">
        <v>2184</v>
      </c>
      <c r="J695" t="s">
        <v>1112</v>
      </c>
      <c r="K695" t="str">
        <f t="shared" si="20"/>
        <v>Aluno</v>
      </c>
    </row>
    <row r="696" spans="1:11">
      <c r="A696" t="str">
        <f t="shared" si="21"/>
        <v>36Monique Santos Sarly da Silva44743DSC</v>
      </c>
      <c r="B696">
        <v>36</v>
      </c>
      <c r="C696" t="s">
        <v>1746</v>
      </c>
      <c r="D696">
        <v>44743</v>
      </c>
      <c r="E696">
        <v>3280</v>
      </c>
      <c r="F696" t="s">
        <v>1162</v>
      </c>
      <c r="H696">
        <v>26</v>
      </c>
      <c r="I696" t="s">
        <v>2446</v>
      </c>
      <c r="J696" t="s">
        <v>1112</v>
      </c>
      <c r="K696" t="str">
        <f t="shared" si="20"/>
        <v>Aluno</v>
      </c>
    </row>
    <row r="697" spans="1:11">
      <c r="A697" t="str">
        <f t="shared" si="21"/>
        <v>36Marcela Félix Sobral44743MSc</v>
      </c>
      <c r="B697">
        <v>36</v>
      </c>
      <c r="C697" t="s">
        <v>1758</v>
      </c>
      <c r="D697">
        <v>44743</v>
      </c>
      <c r="E697">
        <v>2230</v>
      </c>
      <c r="F697" t="s">
        <v>1114</v>
      </c>
      <c r="H697">
        <v>26</v>
      </c>
      <c r="I697" t="s">
        <v>1572</v>
      </c>
      <c r="J697" t="s">
        <v>1112</v>
      </c>
      <c r="K697" t="str">
        <f t="shared" si="20"/>
        <v>Aluno</v>
      </c>
    </row>
    <row r="698" spans="1:11">
      <c r="A698" t="str">
        <f t="shared" si="21"/>
        <v>36Bruno Santos Conceição44743GRA</v>
      </c>
      <c r="B698">
        <v>36</v>
      </c>
      <c r="C698" t="s">
        <v>1747</v>
      </c>
      <c r="D698">
        <v>44743</v>
      </c>
      <c r="E698">
        <v>600</v>
      </c>
      <c r="F698" t="s">
        <v>1112</v>
      </c>
      <c r="H698">
        <v>26</v>
      </c>
      <c r="I698" t="s">
        <v>1573</v>
      </c>
      <c r="J698" t="s">
        <v>1112</v>
      </c>
      <c r="K698" t="str">
        <f t="shared" si="20"/>
        <v>Aluno</v>
      </c>
    </row>
    <row r="699" spans="1:11">
      <c r="A699" t="str">
        <f t="shared" si="21"/>
        <v>36Thayse Lopes Melgaço Bulcão44743GRA</v>
      </c>
      <c r="B699">
        <v>36</v>
      </c>
      <c r="C699" t="s">
        <v>1754</v>
      </c>
      <c r="D699">
        <v>44743</v>
      </c>
      <c r="E699">
        <v>600</v>
      </c>
      <c r="F699" t="s">
        <v>1112</v>
      </c>
      <c r="H699">
        <v>26</v>
      </c>
      <c r="I699" t="s">
        <v>2185</v>
      </c>
      <c r="J699" t="s">
        <v>1112</v>
      </c>
      <c r="K699" t="str">
        <f t="shared" si="20"/>
        <v>Aluno</v>
      </c>
    </row>
    <row r="700" spans="1:11">
      <c r="A700" t="str">
        <f t="shared" si="21"/>
        <v>36Felipe Costa Reis da Silva44743GRA</v>
      </c>
      <c r="B700">
        <v>36</v>
      </c>
      <c r="C700" t="s">
        <v>1748</v>
      </c>
      <c r="D700">
        <v>44743</v>
      </c>
      <c r="E700">
        <v>600</v>
      </c>
      <c r="F700" t="s">
        <v>1112</v>
      </c>
      <c r="H700">
        <v>26</v>
      </c>
      <c r="I700" t="s">
        <v>2447</v>
      </c>
      <c r="J700" t="s">
        <v>1112</v>
      </c>
      <c r="K700" t="str">
        <f t="shared" si="20"/>
        <v>Aluno</v>
      </c>
    </row>
    <row r="701" spans="1:11">
      <c r="A701" t="str">
        <f t="shared" si="21"/>
        <v>36Gladson Pessanha de Souza44743GRA</v>
      </c>
      <c r="B701">
        <v>36</v>
      </c>
      <c r="C701" t="s">
        <v>1749</v>
      </c>
      <c r="D701">
        <v>44743</v>
      </c>
      <c r="E701">
        <v>600</v>
      </c>
      <c r="F701" t="s">
        <v>1112</v>
      </c>
      <c r="H701">
        <v>26</v>
      </c>
      <c r="I701" t="s">
        <v>2448</v>
      </c>
      <c r="J701" t="s">
        <v>1112</v>
      </c>
      <c r="K701" t="str">
        <f t="shared" si="20"/>
        <v>Aluno</v>
      </c>
    </row>
    <row r="702" spans="1:11">
      <c r="A702" t="str">
        <f t="shared" si="21"/>
        <v>36Luiza Figueira de Siqueira44743MSc</v>
      </c>
      <c r="B702">
        <v>36</v>
      </c>
      <c r="C702" t="s">
        <v>1757</v>
      </c>
      <c r="D702">
        <v>44743</v>
      </c>
      <c r="E702">
        <v>2230</v>
      </c>
      <c r="F702" t="s">
        <v>1114</v>
      </c>
      <c r="H702">
        <v>26</v>
      </c>
      <c r="I702" t="s">
        <v>1574</v>
      </c>
      <c r="J702" t="s">
        <v>1112</v>
      </c>
      <c r="K702" t="str">
        <f t="shared" si="20"/>
        <v>Aluno</v>
      </c>
    </row>
    <row r="703" spans="1:11">
      <c r="A703" t="str">
        <f t="shared" si="21"/>
        <v>36Daniele Santos Sousa44743MSc</v>
      </c>
      <c r="B703">
        <v>36</v>
      </c>
      <c r="C703" t="s">
        <v>1755</v>
      </c>
      <c r="D703">
        <v>44743</v>
      </c>
      <c r="E703">
        <v>2230</v>
      </c>
      <c r="F703" t="s">
        <v>1114</v>
      </c>
      <c r="H703">
        <v>26</v>
      </c>
      <c r="I703" t="s">
        <v>1575</v>
      </c>
      <c r="J703" t="s">
        <v>1112</v>
      </c>
      <c r="K703" t="str">
        <f t="shared" si="20"/>
        <v>Aluno</v>
      </c>
    </row>
    <row r="704" spans="1:11">
      <c r="A704" t="str">
        <f t="shared" si="21"/>
        <v>36Tairone Santos da Paixão Filho44743GRA</v>
      </c>
      <c r="B704">
        <v>36</v>
      </c>
      <c r="C704" t="s">
        <v>1753</v>
      </c>
      <c r="D704">
        <v>44743</v>
      </c>
      <c r="E704">
        <v>600</v>
      </c>
      <c r="F704" t="s">
        <v>1112</v>
      </c>
      <c r="H704">
        <v>26</v>
      </c>
      <c r="I704" t="s">
        <v>2449</v>
      </c>
      <c r="J704" t="s">
        <v>1112</v>
      </c>
      <c r="K704" t="str">
        <f t="shared" si="20"/>
        <v>Aluno</v>
      </c>
    </row>
    <row r="705" spans="1:11">
      <c r="A705" t="str">
        <f t="shared" si="21"/>
        <v>36Luiz Carlos Lobato dos Santos44743COO</v>
      </c>
      <c r="B705">
        <v>36</v>
      </c>
      <c r="C705" t="s">
        <v>1744</v>
      </c>
      <c r="D705">
        <v>44743</v>
      </c>
      <c r="E705">
        <v>2800</v>
      </c>
      <c r="F705" t="s">
        <v>1113</v>
      </c>
      <c r="H705">
        <v>26</v>
      </c>
      <c r="I705" t="s">
        <v>2450</v>
      </c>
      <c r="J705" t="s">
        <v>1112</v>
      </c>
      <c r="K705" t="str">
        <f t="shared" si="20"/>
        <v>Aluno</v>
      </c>
    </row>
    <row r="706" spans="1:11">
      <c r="A706" t="str">
        <f t="shared" si="21"/>
        <v>37Emily Cintia Tossi de Araujo Costa44743PDSC</v>
      </c>
      <c r="B706">
        <v>37</v>
      </c>
      <c r="C706" t="s">
        <v>1777</v>
      </c>
      <c r="D706">
        <v>44743</v>
      </c>
      <c r="E706">
        <v>6110</v>
      </c>
      <c r="F706" t="s">
        <v>1165</v>
      </c>
      <c r="H706">
        <v>26</v>
      </c>
      <c r="I706" t="s">
        <v>2451</v>
      </c>
      <c r="J706" t="s">
        <v>1112</v>
      </c>
      <c r="K706" t="str">
        <f t="shared" ref="K706:K769" si="22">IF(OR(UPPER(J706)="GRA",UPPER(J706)="MSC",UPPER(J706)="DSC",UPPER(J706)="PDSC"),"Aluno","Apoio")</f>
        <v>Aluno</v>
      </c>
    </row>
    <row r="707" spans="1:11">
      <c r="A707" t="str">
        <f t="shared" ref="A707:A770" si="23">CONCATENATE(B707,C707,VALUE(D707),F707)</f>
        <v>37Marcos Antonio do Nascimento Junior44743GRA</v>
      </c>
      <c r="B707">
        <v>37</v>
      </c>
      <c r="C707" t="s">
        <v>1771</v>
      </c>
      <c r="D707">
        <v>44743</v>
      </c>
      <c r="E707">
        <v>600</v>
      </c>
      <c r="F707" t="s">
        <v>1112</v>
      </c>
      <c r="H707">
        <v>26</v>
      </c>
      <c r="I707" t="s">
        <v>1576</v>
      </c>
      <c r="J707" t="s">
        <v>1112</v>
      </c>
      <c r="K707" t="str">
        <f t="shared" si="22"/>
        <v>Aluno</v>
      </c>
    </row>
    <row r="708" spans="1:11">
      <c r="A708" t="str">
        <f t="shared" si="23"/>
        <v>37Jhonatan Ferreira Camara44743MSc</v>
      </c>
      <c r="B708">
        <v>37</v>
      </c>
      <c r="C708" t="s">
        <v>1775</v>
      </c>
      <c r="D708">
        <v>44743</v>
      </c>
      <c r="E708">
        <v>2230</v>
      </c>
      <c r="F708" t="s">
        <v>1114</v>
      </c>
      <c r="H708">
        <v>26</v>
      </c>
      <c r="I708" t="s">
        <v>1577</v>
      </c>
      <c r="J708" t="s">
        <v>1112</v>
      </c>
      <c r="K708" t="str">
        <f t="shared" si="22"/>
        <v>Aluno</v>
      </c>
    </row>
    <row r="709" spans="1:11">
      <c r="A709" t="str">
        <f t="shared" si="23"/>
        <v>37FERNANDO VELCIC MAZIVIERO44743DSC</v>
      </c>
      <c r="B709">
        <v>37</v>
      </c>
      <c r="C709" t="s">
        <v>1764</v>
      </c>
      <c r="D709">
        <v>44743</v>
      </c>
      <c r="E709">
        <v>3280</v>
      </c>
      <c r="F709" t="s">
        <v>1162</v>
      </c>
      <c r="H709">
        <v>26</v>
      </c>
      <c r="I709" t="s">
        <v>2452</v>
      </c>
      <c r="J709" t="s">
        <v>1112</v>
      </c>
      <c r="K709" t="str">
        <f t="shared" si="22"/>
        <v>Aluno</v>
      </c>
    </row>
    <row r="710" spans="1:11">
      <c r="A710" t="str">
        <f t="shared" si="23"/>
        <v>37Amanda Duarte Gondim44743COO</v>
      </c>
      <c r="B710">
        <v>37</v>
      </c>
      <c r="C710" t="s">
        <v>1762</v>
      </c>
      <c r="D710">
        <v>44743</v>
      </c>
      <c r="E710">
        <v>2800</v>
      </c>
      <c r="F710" t="s">
        <v>1113</v>
      </c>
      <c r="H710">
        <v>26</v>
      </c>
      <c r="I710" t="s">
        <v>1578</v>
      </c>
      <c r="J710" t="s">
        <v>1112</v>
      </c>
      <c r="K710" t="str">
        <f t="shared" si="22"/>
        <v>Aluno</v>
      </c>
    </row>
    <row r="711" spans="1:11">
      <c r="A711" t="str">
        <f t="shared" si="23"/>
        <v>37Suzana da Silva Macedo44743AT</v>
      </c>
      <c r="B711">
        <v>37</v>
      </c>
      <c r="C711" t="s">
        <v>1761</v>
      </c>
      <c r="D711">
        <v>44743</v>
      </c>
      <c r="E711">
        <v>820</v>
      </c>
      <c r="F711" t="s">
        <v>1117</v>
      </c>
      <c r="H711">
        <v>26</v>
      </c>
      <c r="I711" t="s">
        <v>1579</v>
      </c>
      <c r="J711" t="s">
        <v>1112</v>
      </c>
      <c r="K711" t="str">
        <f t="shared" si="22"/>
        <v>Aluno</v>
      </c>
    </row>
    <row r="712" spans="1:11">
      <c r="A712" t="str">
        <f t="shared" si="23"/>
        <v>37Alessa de Melo Bispo44743GRA</v>
      </c>
      <c r="B712">
        <v>37</v>
      </c>
      <c r="C712" t="s">
        <v>1765</v>
      </c>
      <c r="D712">
        <v>44743</v>
      </c>
      <c r="E712">
        <v>600</v>
      </c>
      <c r="F712" t="s">
        <v>1112</v>
      </c>
      <c r="H712">
        <v>26</v>
      </c>
      <c r="I712" t="s">
        <v>1580</v>
      </c>
      <c r="J712" t="s">
        <v>1112</v>
      </c>
      <c r="K712" t="str">
        <f t="shared" si="22"/>
        <v>Aluno</v>
      </c>
    </row>
    <row r="713" spans="1:11">
      <c r="A713" t="str">
        <f t="shared" si="23"/>
        <v>37Aruzza Mabel de Morais Araújo44743PV</v>
      </c>
      <c r="B713">
        <v>37</v>
      </c>
      <c r="C713" t="s">
        <v>1778</v>
      </c>
      <c r="D713">
        <v>44743</v>
      </c>
      <c r="E713">
        <v>7750</v>
      </c>
      <c r="F713" t="s">
        <v>1115</v>
      </c>
      <c r="H713">
        <v>26</v>
      </c>
      <c r="I713" t="s">
        <v>2453</v>
      </c>
      <c r="J713" t="s">
        <v>1112</v>
      </c>
      <c r="K713" t="str">
        <f t="shared" si="22"/>
        <v>Aluno</v>
      </c>
    </row>
    <row r="714" spans="1:11">
      <c r="A714" t="str">
        <f t="shared" si="23"/>
        <v>37Amanda Medeiros de Azevedo44743MSc</v>
      </c>
      <c r="B714">
        <v>37</v>
      </c>
      <c r="C714" t="s">
        <v>1774</v>
      </c>
      <c r="D714">
        <v>44743</v>
      </c>
      <c r="E714">
        <v>2230</v>
      </c>
      <c r="F714" t="s">
        <v>1114</v>
      </c>
      <c r="H714">
        <v>26</v>
      </c>
      <c r="I714" t="s">
        <v>1581</v>
      </c>
      <c r="J714" t="s">
        <v>1112</v>
      </c>
      <c r="K714" t="str">
        <f t="shared" si="22"/>
        <v>Aluno</v>
      </c>
    </row>
    <row r="715" spans="1:11">
      <c r="A715" t="str">
        <f t="shared" si="23"/>
        <v>37Icaro Silva de Paula44743GRA</v>
      </c>
      <c r="B715">
        <v>37</v>
      </c>
      <c r="C715" t="s">
        <v>1767</v>
      </c>
      <c r="D715">
        <v>44743</v>
      </c>
      <c r="E715">
        <v>600</v>
      </c>
      <c r="F715" t="s">
        <v>1112</v>
      </c>
      <c r="H715">
        <v>26</v>
      </c>
      <c r="I715" t="s">
        <v>1582</v>
      </c>
      <c r="J715" t="s">
        <v>1112</v>
      </c>
      <c r="K715" t="str">
        <f t="shared" si="22"/>
        <v>Aluno</v>
      </c>
    </row>
    <row r="716" spans="1:11">
      <c r="A716" t="str">
        <f t="shared" si="23"/>
        <v>37Alyxandra Carla de Medeiros Batista44743DSC</v>
      </c>
      <c r="B716">
        <v>37</v>
      </c>
      <c r="C716" t="s">
        <v>1763</v>
      </c>
      <c r="D716">
        <v>44743</v>
      </c>
      <c r="E716">
        <v>3280</v>
      </c>
      <c r="F716" t="s">
        <v>1162</v>
      </c>
      <c r="H716">
        <v>26</v>
      </c>
      <c r="I716" t="s">
        <v>2454</v>
      </c>
      <c r="J716" t="s">
        <v>1112</v>
      </c>
      <c r="K716" t="str">
        <f t="shared" si="22"/>
        <v>Aluno</v>
      </c>
    </row>
    <row r="717" spans="1:11">
      <c r="A717" t="str">
        <f t="shared" si="23"/>
        <v>37Pedro Filipe Alves Chaves de Queiroz44743MSc</v>
      </c>
      <c r="B717">
        <v>37</v>
      </c>
      <c r="C717" t="s">
        <v>1776</v>
      </c>
      <c r="D717">
        <v>44743</v>
      </c>
      <c r="E717">
        <v>2230</v>
      </c>
      <c r="F717" t="s">
        <v>1114</v>
      </c>
      <c r="H717">
        <v>26</v>
      </c>
      <c r="I717" t="s">
        <v>3230</v>
      </c>
      <c r="J717" t="s">
        <v>1114</v>
      </c>
      <c r="K717" t="str">
        <f t="shared" si="22"/>
        <v>Aluno</v>
      </c>
    </row>
    <row r="718" spans="1:11">
      <c r="A718" t="str">
        <f t="shared" si="23"/>
        <v>37DHIOVANA FURTADO DA SILVA44743GRA</v>
      </c>
      <c r="B718">
        <v>37</v>
      </c>
      <c r="C718" t="s">
        <v>1766</v>
      </c>
      <c r="D718">
        <v>44743</v>
      </c>
      <c r="E718">
        <v>600</v>
      </c>
      <c r="F718" t="s">
        <v>1112</v>
      </c>
      <c r="H718">
        <v>26</v>
      </c>
      <c r="I718" t="s">
        <v>2455</v>
      </c>
      <c r="J718" t="s">
        <v>1114</v>
      </c>
      <c r="K718" t="str">
        <f t="shared" si="22"/>
        <v>Aluno</v>
      </c>
    </row>
    <row r="719" spans="1:11">
      <c r="A719" t="str">
        <f t="shared" si="23"/>
        <v>37Jessica Nicole Barros de Sousa44743GRA</v>
      </c>
      <c r="B719">
        <v>37</v>
      </c>
      <c r="C719" t="s">
        <v>1768</v>
      </c>
      <c r="D719">
        <v>44743</v>
      </c>
      <c r="E719">
        <v>600</v>
      </c>
      <c r="F719" t="s">
        <v>1112</v>
      </c>
      <c r="H719">
        <v>26</v>
      </c>
      <c r="I719" t="s">
        <v>2456</v>
      </c>
      <c r="J719" t="s">
        <v>1114</v>
      </c>
      <c r="K719" t="str">
        <f t="shared" si="22"/>
        <v>Aluno</v>
      </c>
    </row>
    <row r="720" spans="1:11">
      <c r="A720" t="str">
        <f t="shared" si="23"/>
        <v>37Mateus Madson do Nascimento Jales44743GRA</v>
      </c>
      <c r="B720">
        <v>37</v>
      </c>
      <c r="C720" t="s">
        <v>1773</v>
      </c>
      <c r="D720">
        <v>44743</v>
      </c>
      <c r="E720">
        <v>600</v>
      </c>
      <c r="F720" t="s">
        <v>1112</v>
      </c>
      <c r="H720">
        <v>26</v>
      </c>
      <c r="I720" t="s">
        <v>2457</v>
      </c>
      <c r="J720" t="s">
        <v>1114</v>
      </c>
      <c r="K720" t="str">
        <f t="shared" si="22"/>
        <v>Aluno</v>
      </c>
    </row>
    <row r="721" spans="1:11">
      <c r="A721" t="str">
        <f t="shared" si="23"/>
        <v>37Julia Vieira da Silva Bernardo44743GRA</v>
      </c>
      <c r="B721">
        <v>37</v>
      </c>
      <c r="C721" t="s">
        <v>1769</v>
      </c>
      <c r="D721">
        <v>44743</v>
      </c>
      <c r="E721">
        <v>600</v>
      </c>
      <c r="F721" t="s">
        <v>1112</v>
      </c>
      <c r="H721">
        <v>26</v>
      </c>
      <c r="I721" t="s">
        <v>1583</v>
      </c>
      <c r="J721" t="s">
        <v>1114</v>
      </c>
      <c r="K721" t="str">
        <f t="shared" si="22"/>
        <v>Aluno</v>
      </c>
    </row>
    <row r="722" spans="1:11">
      <c r="A722" t="str">
        <f t="shared" si="23"/>
        <v>37Maria Vitoria Ferreira de Souza44743GRA</v>
      </c>
      <c r="B722">
        <v>37</v>
      </c>
      <c r="C722" t="s">
        <v>1772</v>
      </c>
      <c r="D722">
        <v>44743</v>
      </c>
      <c r="E722">
        <v>600</v>
      </c>
      <c r="F722" t="s">
        <v>1112</v>
      </c>
      <c r="H722">
        <v>26</v>
      </c>
      <c r="I722" t="s">
        <v>3231</v>
      </c>
      <c r="J722" t="s">
        <v>1114</v>
      </c>
      <c r="K722" t="str">
        <f t="shared" si="22"/>
        <v>Aluno</v>
      </c>
    </row>
    <row r="723" spans="1:11">
      <c r="A723" t="str">
        <f t="shared" si="23"/>
        <v>37Luana Gabriela Costa Brito44743GRA</v>
      </c>
      <c r="B723">
        <v>37</v>
      </c>
      <c r="C723" t="s">
        <v>1770</v>
      </c>
      <c r="D723">
        <v>44743</v>
      </c>
      <c r="E723">
        <v>600</v>
      </c>
      <c r="F723" t="s">
        <v>1112</v>
      </c>
      <c r="H723">
        <v>26</v>
      </c>
      <c r="I723" t="s">
        <v>1584</v>
      </c>
      <c r="J723" t="s">
        <v>1114</v>
      </c>
      <c r="K723" t="str">
        <f t="shared" si="22"/>
        <v>Aluno</v>
      </c>
    </row>
    <row r="724" spans="1:11">
      <c r="A724" t="str">
        <f t="shared" si="23"/>
        <v>38Carlos Esteban Delgado NORIEGA44743PDSC</v>
      </c>
      <c r="B724">
        <v>38</v>
      </c>
      <c r="C724" t="s">
        <v>1798</v>
      </c>
      <c r="D724">
        <v>44743</v>
      </c>
      <c r="E724">
        <v>6110</v>
      </c>
      <c r="F724" t="s">
        <v>1165</v>
      </c>
      <c r="H724">
        <v>26</v>
      </c>
      <c r="I724" t="s">
        <v>2458</v>
      </c>
      <c r="J724" t="s">
        <v>1165</v>
      </c>
      <c r="K724" t="str">
        <f t="shared" si="22"/>
        <v>Aluno</v>
      </c>
    </row>
    <row r="725" spans="1:11">
      <c r="A725" t="str">
        <f t="shared" si="23"/>
        <v>38Tarsila Sousa Lima44743GRA</v>
      </c>
      <c r="B725">
        <v>38</v>
      </c>
      <c r="C725" t="s">
        <v>2202</v>
      </c>
      <c r="D725">
        <v>44743</v>
      </c>
      <c r="E725">
        <v>600</v>
      </c>
      <c r="F725" t="s">
        <v>1112</v>
      </c>
      <c r="H725">
        <v>26</v>
      </c>
      <c r="I725" t="s">
        <v>1568</v>
      </c>
      <c r="J725" t="s">
        <v>1117</v>
      </c>
      <c r="K725" t="str">
        <f t="shared" si="22"/>
        <v>Apoio</v>
      </c>
    </row>
    <row r="726" spans="1:11">
      <c r="A726" t="str">
        <f t="shared" si="23"/>
        <v>38Izabelle Lima Cabral44743AT</v>
      </c>
      <c r="B726">
        <v>38</v>
      </c>
      <c r="C726" t="s">
        <v>1779</v>
      </c>
      <c r="D726">
        <v>44743</v>
      </c>
      <c r="E726">
        <v>820</v>
      </c>
      <c r="F726" t="s">
        <v>1117</v>
      </c>
      <c r="H726">
        <v>26</v>
      </c>
      <c r="I726" t="s">
        <v>1569</v>
      </c>
      <c r="J726" t="s">
        <v>1113</v>
      </c>
      <c r="K726" t="str">
        <f t="shared" si="22"/>
        <v>Apoio</v>
      </c>
    </row>
    <row r="727" spans="1:11">
      <c r="A727" t="str">
        <f t="shared" si="23"/>
        <v>38Márcio José das Chagas Moura44743COO</v>
      </c>
      <c r="B727">
        <v>38</v>
      </c>
      <c r="C727" t="s">
        <v>1780</v>
      </c>
      <c r="D727">
        <v>44743</v>
      </c>
      <c r="E727">
        <v>2800</v>
      </c>
      <c r="F727" t="s">
        <v>1113</v>
      </c>
      <c r="H727">
        <v>26</v>
      </c>
      <c r="I727" t="s">
        <v>1585</v>
      </c>
      <c r="J727" t="s">
        <v>1115</v>
      </c>
      <c r="K727" t="str">
        <f t="shared" si="22"/>
        <v>Apoio</v>
      </c>
    </row>
    <row r="728" spans="1:11">
      <c r="A728" t="str">
        <f t="shared" si="23"/>
        <v>38Lia Mara Bezerra Soares44743GRA</v>
      </c>
      <c r="B728">
        <v>38</v>
      </c>
      <c r="C728" t="s">
        <v>1792</v>
      </c>
      <c r="D728">
        <v>44743</v>
      </c>
      <c r="E728">
        <v>600</v>
      </c>
      <c r="F728" t="s">
        <v>1112</v>
      </c>
      <c r="H728">
        <v>27</v>
      </c>
      <c r="I728" t="s">
        <v>2459</v>
      </c>
      <c r="J728" t="s">
        <v>1162</v>
      </c>
      <c r="K728" t="str">
        <f t="shared" si="22"/>
        <v>Aluno</v>
      </c>
    </row>
    <row r="729" spans="1:11">
      <c r="A729" t="str">
        <f t="shared" si="23"/>
        <v>38Francisco Cordeiro do Nascimento Neto44743DSC</v>
      </c>
      <c r="B729">
        <v>38</v>
      </c>
      <c r="C729" t="s">
        <v>1781</v>
      </c>
      <c r="D729">
        <v>44743</v>
      </c>
      <c r="E729">
        <v>3280</v>
      </c>
      <c r="F729" t="s">
        <v>1162</v>
      </c>
      <c r="H729">
        <v>27</v>
      </c>
      <c r="I729" t="s">
        <v>1588</v>
      </c>
      <c r="J729" t="s">
        <v>1162</v>
      </c>
      <c r="K729" t="str">
        <f t="shared" si="22"/>
        <v>Aluno</v>
      </c>
    </row>
    <row r="730" spans="1:11">
      <c r="A730" t="str">
        <f t="shared" si="23"/>
        <v>38Silvio Henrique Viana Lima Pinto44743GRA</v>
      </c>
      <c r="B730">
        <v>38</v>
      </c>
      <c r="C730" t="s">
        <v>1793</v>
      </c>
      <c r="D730">
        <v>44743</v>
      </c>
      <c r="E730">
        <v>600</v>
      </c>
      <c r="F730" t="s">
        <v>1112</v>
      </c>
      <c r="H730">
        <v>27</v>
      </c>
      <c r="I730" t="s">
        <v>2186</v>
      </c>
      <c r="J730" t="s">
        <v>1162</v>
      </c>
      <c r="K730" t="str">
        <f t="shared" si="22"/>
        <v>Aluno</v>
      </c>
    </row>
    <row r="731" spans="1:11">
      <c r="A731" t="str">
        <f t="shared" si="23"/>
        <v>38LAVÍNIA MARIA MENDES ARAÚJO44743MSc</v>
      </c>
      <c r="B731">
        <v>38</v>
      </c>
      <c r="C731" t="s">
        <v>1795</v>
      </c>
      <c r="D731">
        <v>44743</v>
      </c>
      <c r="E731">
        <v>2230</v>
      </c>
      <c r="F731" t="s">
        <v>1114</v>
      </c>
      <c r="H731">
        <v>27</v>
      </c>
      <c r="I731" t="s">
        <v>1589</v>
      </c>
      <c r="J731" t="s">
        <v>1112</v>
      </c>
      <c r="K731" t="str">
        <f t="shared" si="22"/>
        <v>Aluno</v>
      </c>
    </row>
    <row r="732" spans="1:11">
      <c r="A732" t="str">
        <f t="shared" si="23"/>
        <v>38Thales Henrique Castro de Barros44743MSc</v>
      </c>
      <c r="B732">
        <v>38</v>
      </c>
      <c r="C732" t="s">
        <v>1797</v>
      </c>
      <c r="D732">
        <v>44743</v>
      </c>
      <c r="E732">
        <v>2230</v>
      </c>
      <c r="F732" t="s">
        <v>1114</v>
      </c>
      <c r="H732">
        <v>27</v>
      </c>
      <c r="I732" t="s">
        <v>2774</v>
      </c>
      <c r="J732" t="s">
        <v>1112</v>
      </c>
      <c r="K732" t="str">
        <f t="shared" si="22"/>
        <v>Aluno</v>
      </c>
    </row>
    <row r="733" spans="1:11">
      <c r="A733" t="str">
        <f t="shared" si="23"/>
        <v>38Maria Eduarda Freire de Araújo44743GRA</v>
      </c>
      <c r="B733">
        <v>38</v>
      </c>
      <c r="C733" t="s">
        <v>2714</v>
      </c>
      <c r="D733">
        <v>44743</v>
      </c>
      <c r="E733">
        <v>600</v>
      </c>
      <c r="F733" t="s">
        <v>1112</v>
      </c>
      <c r="H733">
        <v>27</v>
      </c>
      <c r="I733" t="s">
        <v>3767</v>
      </c>
      <c r="J733" t="s">
        <v>1112</v>
      </c>
      <c r="K733" t="str">
        <f t="shared" si="22"/>
        <v>Aluno</v>
      </c>
    </row>
    <row r="734" spans="1:11">
      <c r="A734" t="str">
        <f t="shared" si="23"/>
        <v>38Plínio Marcio da Silva Ramos44743DSC</v>
      </c>
      <c r="B734">
        <v>38</v>
      </c>
      <c r="C734" t="s">
        <v>1782</v>
      </c>
      <c r="D734">
        <v>44743</v>
      </c>
      <c r="E734">
        <v>3280</v>
      </c>
      <c r="F734" t="s">
        <v>1162</v>
      </c>
      <c r="H734">
        <v>27</v>
      </c>
      <c r="I734" t="s">
        <v>3768</v>
      </c>
      <c r="J734" t="s">
        <v>1112</v>
      </c>
      <c r="K734" t="str">
        <f t="shared" si="22"/>
        <v>Aluno</v>
      </c>
    </row>
    <row r="735" spans="1:11">
      <c r="A735" t="str">
        <f t="shared" si="23"/>
        <v>38PAULO GABRIEL SANTOS CAMPOS DE SIQUEIRA44743DSC</v>
      </c>
      <c r="B735">
        <v>38</v>
      </c>
      <c r="C735" t="s">
        <v>1796</v>
      </c>
      <c r="D735">
        <v>44743</v>
      </c>
      <c r="E735">
        <v>3280</v>
      </c>
      <c r="F735" t="s">
        <v>1162</v>
      </c>
      <c r="H735">
        <v>27</v>
      </c>
      <c r="I735" t="s">
        <v>1590</v>
      </c>
      <c r="J735" t="s">
        <v>1112</v>
      </c>
      <c r="K735" t="str">
        <f t="shared" si="22"/>
        <v>Aluno</v>
      </c>
    </row>
    <row r="736" spans="1:11">
      <c r="A736" t="str">
        <f t="shared" si="23"/>
        <v>38Antonio Matheus Araújo Villarim44743GRA</v>
      </c>
      <c r="B736">
        <v>38</v>
      </c>
      <c r="C736" t="s">
        <v>1784</v>
      </c>
      <c r="D736">
        <v>44743</v>
      </c>
      <c r="E736">
        <v>600</v>
      </c>
      <c r="F736" t="s">
        <v>1112</v>
      </c>
      <c r="H736">
        <v>27</v>
      </c>
      <c r="I736" t="s">
        <v>1591</v>
      </c>
      <c r="J736" t="s">
        <v>1112</v>
      </c>
      <c r="K736" t="str">
        <f t="shared" si="22"/>
        <v>Aluno</v>
      </c>
    </row>
    <row r="737" spans="1:11">
      <c r="A737" t="str">
        <f t="shared" si="23"/>
        <v>38Leonardo Soares Cavalcante de Miranda44743GRA</v>
      </c>
      <c r="B737">
        <v>38</v>
      </c>
      <c r="C737" t="s">
        <v>1791</v>
      </c>
      <c r="D737">
        <v>44743</v>
      </c>
      <c r="E737">
        <v>600</v>
      </c>
      <c r="F737" t="s">
        <v>1112</v>
      </c>
      <c r="H737">
        <v>27</v>
      </c>
      <c r="I737" t="s">
        <v>1592</v>
      </c>
      <c r="J737" t="s">
        <v>1112</v>
      </c>
      <c r="K737" t="str">
        <f t="shared" si="22"/>
        <v>Aluno</v>
      </c>
    </row>
    <row r="738" spans="1:11">
      <c r="A738" t="str">
        <f t="shared" si="23"/>
        <v>38Beatriz Almeida Rodrigues e Silva44743GRA</v>
      </c>
      <c r="B738">
        <v>38</v>
      </c>
      <c r="C738" t="s">
        <v>1785</v>
      </c>
      <c r="D738">
        <v>44743</v>
      </c>
      <c r="E738">
        <v>600</v>
      </c>
      <c r="F738" t="s">
        <v>1112</v>
      </c>
      <c r="H738">
        <v>27</v>
      </c>
      <c r="I738" t="s">
        <v>3769</v>
      </c>
      <c r="J738" t="s">
        <v>1112</v>
      </c>
      <c r="K738" t="str">
        <f t="shared" si="22"/>
        <v>Aluno</v>
      </c>
    </row>
    <row r="739" spans="1:11">
      <c r="A739" t="str">
        <f t="shared" si="23"/>
        <v>38Jamenson Alves da Silva Júnior44743GRA</v>
      </c>
      <c r="B739">
        <v>38</v>
      </c>
      <c r="C739" t="s">
        <v>1789</v>
      </c>
      <c r="D739">
        <v>44743</v>
      </c>
      <c r="E739">
        <v>600</v>
      </c>
      <c r="F739" t="s">
        <v>1112</v>
      </c>
      <c r="H739">
        <v>27</v>
      </c>
      <c r="I739" t="s">
        <v>1593</v>
      </c>
      <c r="J739" t="s">
        <v>1112</v>
      </c>
      <c r="K739" t="str">
        <f t="shared" si="22"/>
        <v>Aluno</v>
      </c>
    </row>
    <row r="740" spans="1:11">
      <c r="A740" t="str">
        <f t="shared" si="23"/>
        <v>38Mateus Francisco Silva de Lima44743GRA</v>
      </c>
      <c r="B740">
        <v>38</v>
      </c>
      <c r="C740" t="s">
        <v>2201</v>
      </c>
      <c r="D740">
        <v>44743</v>
      </c>
      <c r="E740">
        <v>600</v>
      </c>
      <c r="F740" t="s">
        <v>1112</v>
      </c>
      <c r="H740">
        <v>27</v>
      </c>
      <c r="I740" t="s">
        <v>1594</v>
      </c>
      <c r="J740" t="s">
        <v>1112</v>
      </c>
      <c r="K740" t="str">
        <f t="shared" si="22"/>
        <v>Aluno</v>
      </c>
    </row>
    <row r="741" spans="1:11">
      <c r="A741" t="str">
        <f t="shared" si="23"/>
        <v>38Arthur Alves Prates Gomes44743MSc</v>
      </c>
      <c r="B741">
        <v>38</v>
      </c>
      <c r="C741" t="s">
        <v>1794</v>
      </c>
      <c r="D741">
        <v>44743</v>
      </c>
      <c r="E741">
        <v>2230</v>
      </c>
      <c r="F741" t="s">
        <v>1114</v>
      </c>
      <c r="H741">
        <v>27</v>
      </c>
      <c r="I741" t="s">
        <v>2775</v>
      </c>
      <c r="J741" t="s">
        <v>1112</v>
      </c>
      <c r="K741" t="str">
        <f t="shared" si="22"/>
        <v>Aluno</v>
      </c>
    </row>
    <row r="742" spans="1:11">
      <c r="A742" t="str">
        <f t="shared" si="23"/>
        <v>38Paulo Estevão Lemos de Oliveira44743PV</v>
      </c>
      <c r="B742">
        <v>38</v>
      </c>
      <c r="C742" t="s">
        <v>1799</v>
      </c>
      <c r="D742">
        <v>44743</v>
      </c>
      <c r="E742">
        <v>7750</v>
      </c>
      <c r="F742" t="s">
        <v>1115</v>
      </c>
      <c r="H742">
        <v>27</v>
      </c>
      <c r="I742" t="s">
        <v>1595</v>
      </c>
      <c r="J742" t="s">
        <v>1112</v>
      </c>
      <c r="K742" t="str">
        <f t="shared" si="22"/>
        <v>Aluno</v>
      </c>
    </row>
    <row r="743" spans="1:11">
      <c r="A743" t="str">
        <f t="shared" si="23"/>
        <v>38Anna Carolina Felipe Silva44743GRA</v>
      </c>
      <c r="B743">
        <v>38</v>
      </c>
      <c r="C743" t="s">
        <v>1783</v>
      </c>
      <c r="D743">
        <v>44743</v>
      </c>
      <c r="E743">
        <v>600</v>
      </c>
      <c r="F743" t="s">
        <v>1112</v>
      </c>
      <c r="H743">
        <v>27</v>
      </c>
      <c r="I743" t="s">
        <v>1596</v>
      </c>
      <c r="J743" t="s">
        <v>1112</v>
      </c>
      <c r="K743" t="str">
        <f t="shared" si="22"/>
        <v>Aluno</v>
      </c>
    </row>
    <row r="744" spans="1:11">
      <c r="A744" t="str">
        <f t="shared" si="23"/>
        <v>38Eduardo José Araújo Correia Lima44743GRA</v>
      </c>
      <c r="B744">
        <v>38</v>
      </c>
      <c r="C744" t="s">
        <v>1786</v>
      </c>
      <c r="D744">
        <v>44743</v>
      </c>
      <c r="E744">
        <v>600</v>
      </c>
      <c r="F744" t="s">
        <v>1112</v>
      </c>
      <c r="H744">
        <v>27</v>
      </c>
      <c r="I744" t="s">
        <v>2187</v>
      </c>
      <c r="J744" t="s">
        <v>1112</v>
      </c>
      <c r="K744" t="str">
        <f t="shared" si="22"/>
        <v>Aluno</v>
      </c>
    </row>
    <row r="745" spans="1:11">
      <c r="A745" t="str">
        <f t="shared" si="23"/>
        <v>38Keyla Mirelle Pinto Costa44743GRA</v>
      </c>
      <c r="B745">
        <v>38</v>
      </c>
      <c r="C745" t="s">
        <v>1790</v>
      </c>
      <c r="D745">
        <v>44743</v>
      </c>
      <c r="E745">
        <v>600</v>
      </c>
      <c r="F745" t="s">
        <v>1112</v>
      </c>
      <c r="H745">
        <v>27</v>
      </c>
      <c r="I745" t="s">
        <v>2187</v>
      </c>
      <c r="J745" t="s">
        <v>1112</v>
      </c>
      <c r="K745" t="str">
        <f t="shared" si="22"/>
        <v>Aluno</v>
      </c>
    </row>
    <row r="746" spans="1:11">
      <c r="A746" t="str">
        <f t="shared" si="23"/>
        <v>38Herbert Rafael Barbosa de Souza44743GRA</v>
      </c>
      <c r="B746">
        <v>38</v>
      </c>
      <c r="C746" t="s">
        <v>1788</v>
      </c>
      <c r="D746">
        <v>44743</v>
      </c>
      <c r="E746">
        <v>600</v>
      </c>
      <c r="F746" t="s">
        <v>1112</v>
      </c>
      <c r="H746">
        <v>27</v>
      </c>
      <c r="I746" t="s">
        <v>1597</v>
      </c>
      <c r="J746" t="s">
        <v>1112</v>
      </c>
      <c r="K746" t="str">
        <f t="shared" si="22"/>
        <v>Aluno</v>
      </c>
    </row>
    <row r="747" spans="1:11">
      <c r="A747" t="str">
        <f t="shared" si="23"/>
        <v>38Graziela Hanny Claudino de Souza e Silva44743GRA</v>
      </c>
      <c r="B747">
        <v>38</v>
      </c>
      <c r="C747" t="s">
        <v>1787</v>
      </c>
      <c r="D747">
        <v>44743</v>
      </c>
      <c r="E747">
        <v>600</v>
      </c>
      <c r="F747" t="s">
        <v>1112</v>
      </c>
      <c r="H747">
        <v>27</v>
      </c>
      <c r="I747" t="s">
        <v>1598</v>
      </c>
      <c r="J747" t="s">
        <v>1112</v>
      </c>
      <c r="K747" t="str">
        <f t="shared" si="22"/>
        <v>Aluno</v>
      </c>
    </row>
    <row r="748" spans="1:11">
      <c r="A748" t="str">
        <f t="shared" si="23"/>
        <v>39Letícia Pereira Almeida44743DSC</v>
      </c>
      <c r="B748">
        <v>39</v>
      </c>
      <c r="C748" t="s">
        <v>1802</v>
      </c>
      <c r="D748">
        <v>44743</v>
      </c>
      <c r="E748">
        <v>3280</v>
      </c>
      <c r="F748" t="s">
        <v>1162</v>
      </c>
      <c r="H748">
        <v>27</v>
      </c>
      <c r="I748" t="s">
        <v>2776</v>
      </c>
      <c r="J748" t="s">
        <v>1112</v>
      </c>
      <c r="K748" t="str">
        <f t="shared" si="22"/>
        <v>Aluno</v>
      </c>
    </row>
    <row r="749" spans="1:11">
      <c r="A749" t="str">
        <f t="shared" si="23"/>
        <v>39Jose Mansur Assaf44743COO</v>
      </c>
      <c r="B749">
        <v>39</v>
      </c>
      <c r="C749" t="s">
        <v>1801</v>
      </c>
      <c r="D749">
        <v>44743</v>
      </c>
      <c r="E749">
        <v>2800</v>
      </c>
      <c r="F749" t="s">
        <v>1113</v>
      </c>
      <c r="H749">
        <v>27</v>
      </c>
      <c r="I749" t="s">
        <v>3770</v>
      </c>
      <c r="J749" t="s">
        <v>1112</v>
      </c>
      <c r="K749" t="str">
        <f t="shared" si="22"/>
        <v>Aluno</v>
      </c>
    </row>
    <row r="750" spans="1:11">
      <c r="A750" t="str">
        <f t="shared" si="23"/>
        <v>39Débora Rodrigues Jahnel44743GRA</v>
      </c>
      <c r="B750">
        <v>39</v>
      </c>
      <c r="C750" t="s">
        <v>1808</v>
      </c>
      <c r="D750">
        <v>44743</v>
      </c>
      <c r="E750">
        <v>600</v>
      </c>
      <c r="F750" t="s">
        <v>1112</v>
      </c>
      <c r="H750">
        <v>27</v>
      </c>
      <c r="I750" t="s">
        <v>3726</v>
      </c>
      <c r="J750" t="s">
        <v>1112</v>
      </c>
      <c r="K750" t="str">
        <f t="shared" si="22"/>
        <v>Aluno</v>
      </c>
    </row>
    <row r="751" spans="1:11">
      <c r="A751" t="str">
        <f t="shared" si="23"/>
        <v>39Luana do Nascimento Rocha de Paula44743DSC</v>
      </c>
      <c r="B751">
        <v>39</v>
      </c>
      <c r="C751" t="s">
        <v>1803</v>
      </c>
      <c r="D751">
        <v>44743</v>
      </c>
      <c r="E751">
        <v>3280</v>
      </c>
      <c r="F751" t="s">
        <v>1162</v>
      </c>
      <c r="H751">
        <v>27</v>
      </c>
      <c r="I751" t="s">
        <v>1599</v>
      </c>
      <c r="J751" t="s">
        <v>1112</v>
      </c>
      <c r="K751" t="str">
        <f t="shared" si="22"/>
        <v>Aluno</v>
      </c>
    </row>
    <row r="752" spans="1:11">
      <c r="A752" t="str">
        <f t="shared" si="23"/>
        <v>39Wallas Douglas de Macedo Souza44743MSc</v>
      </c>
      <c r="B752">
        <v>39</v>
      </c>
      <c r="C752" t="s">
        <v>1821</v>
      </c>
      <c r="D752">
        <v>44743</v>
      </c>
      <c r="E752">
        <v>2230</v>
      </c>
      <c r="F752" t="s">
        <v>1114</v>
      </c>
      <c r="H752">
        <v>27</v>
      </c>
      <c r="I752" t="s">
        <v>2777</v>
      </c>
      <c r="J752" t="s">
        <v>1112</v>
      </c>
      <c r="K752" t="str">
        <f t="shared" si="22"/>
        <v>Aluno</v>
      </c>
    </row>
    <row r="753" spans="1:11">
      <c r="A753" t="str">
        <f t="shared" si="23"/>
        <v>39Eliane Soares da Silva44743DSC</v>
      </c>
      <c r="B753">
        <v>39</v>
      </c>
      <c r="C753" t="s">
        <v>2203</v>
      </c>
      <c r="D753">
        <v>44743</v>
      </c>
      <c r="E753">
        <v>3280</v>
      </c>
      <c r="F753" t="s">
        <v>1162</v>
      </c>
      <c r="H753">
        <v>27</v>
      </c>
      <c r="I753" t="s">
        <v>1600</v>
      </c>
      <c r="J753" t="s">
        <v>1112</v>
      </c>
      <c r="K753" t="str">
        <f t="shared" si="22"/>
        <v>Aluno</v>
      </c>
    </row>
    <row r="754" spans="1:11">
      <c r="A754" t="str">
        <f t="shared" si="23"/>
        <v>39Alcione Francisco de Almeida44743AT</v>
      </c>
      <c r="B754">
        <v>39</v>
      </c>
      <c r="C754" t="s">
        <v>1800</v>
      </c>
      <c r="D754">
        <v>44743</v>
      </c>
      <c r="E754">
        <v>820</v>
      </c>
      <c r="F754" t="s">
        <v>1117</v>
      </c>
      <c r="H754">
        <v>27</v>
      </c>
      <c r="I754" t="s">
        <v>1601</v>
      </c>
      <c r="J754" t="s">
        <v>1112</v>
      </c>
      <c r="K754" t="str">
        <f t="shared" si="22"/>
        <v>Aluno</v>
      </c>
    </row>
    <row r="755" spans="1:11">
      <c r="A755" t="str">
        <f t="shared" si="23"/>
        <v>39Arthur Corrado Salomão44743GRA</v>
      </c>
      <c r="B755">
        <v>39</v>
      </c>
      <c r="C755" t="s">
        <v>1804</v>
      </c>
      <c r="D755">
        <v>44743</v>
      </c>
      <c r="E755">
        <v>600</v>
      </c>
      <c r="F755" t="s">
        <v>1112</v>
      </c>
      <c r="H755">
        <v>27</v>
      </c>
      <c r="I755" t="s">
        <v>1602</v>
      </c>
      <c r="J755" t="s">
        <v>1114</v>
      </c>
      <c r="K755" t="str">
        <f t="shared" si="22"/>
        <v>Aluno</v>
      </c>
    </row>
    <row r="756" spans="1:11">
      <c r="A756" t="str">
        <f t="shared" si="23"/>
        <v>39Luiz Gustavo Possato44743PDSC</v>
      </c>
      <c r="B756">
        <v>39</v>
      </c>
      <c r="C756" t="s">
        <v>1822</v>
      </c>
      <c r="D756">
        <v>44743</v>
      </c>
      <c r="E756">
        <v>6110</v>
      </c>
      <c r="F756" t="s">
        <v>1165</v>
      </c>
      <c r="H756">
        <v>27</v>
      </c>
      <c r="I756" t="s">
        <v>1603</v>
      </c>
      <c r="J756" t="s">
        <v>1114</v>
      </c>
      <c r="K756" t="str">
        <f t="shared" si="22"/>
        <v>Aluno</v>
      </c>
    </row>
    <row r="757" spans="1:11">
      <c r="A757" t="str">
        <f t="shared" si="23"/>
        <v>39Luiz Henrique Vieira44743PV</v>
      </c>
      <c r="B757">
        <v>39</v>
      </c>
      <c r="C757" t="s">
        <v>1823</v>
      </c>
      <c r="D757">
        <v>44743</v>
      </c>
      <c r="E757">
        <v>7750</v>
      </c>
      <c r="F757" t="s">
        <v>1115</v>
      </c>
      <c r="H757">
        <v>27</v>
      </c>
      <c r="I757" t="s">
        <v>3727</v>
      </c>
      <c r="J757" t="s">
        <v>1114</v>
      </c>
      <c r="K757" t="str">
        <f t="shared" si="22"/>
        <v>Aluno</v>
      </c>
    </row>
    <row r="758" spans="1:11">
      <c r="A758" t="str">
        <f t="shared" si="23"/>
        <v>39Carolina Yaguinuma44743GRA</v>
      </c>
      <c r="B758">
        <v>39</v>
      </c>
      <c r="C758" t="s">
        <v>1805</v>
      </c>
      <c r="D758">
        <v>44743</v>
      </c>
      <c r="E758">
        <v>600</v>
      </c>
      <c r="F758" t="s">
        <v>1112</v>
      </c>
      <c r="H758">
        <v>27</v>
      </c>
      <c r="I758" t="s">
        <v>1604</v>
      </c>
      <c r="J758" t="s">
        <v>1114</v>
      </c>
      <c r="K758" t="str">
        <f t="shared" si="22"/>
        <v>Aluno</v>
      </c>
    </row>
    <row r="759" spans="1:11">
      <c r="A759" t="str">
        <f t="shared" si="23"/>
        <v>39João Pedro Ferreira de Campos44743MSc</v>
      </c>
      <c r="B759">
        <v>39</v>
      </c>
      <c r="C759" t="s">
        <v>1819</v>
      </c>
      <c r="D759">
        <v>44743</v>
      </c>
      <c r="E759">
        <v>2230</v>
      </c>
      <c r="F759" t="s">
        <v>1114</v>
      </c>
      <c r="H759">
        <v>27</v>
      </c>
      <c r="I759" t="s">
        <v>1605</v>
      </c>
      <c r="J759" t="s">
        <v>1114</v>
      </c>
      <c r="K759" t="str">
        <f t="shared" si="22"/>
        <v>Aluno</v>
      </c>
    </row>
    <row r="760" spans="1:11">
      <c r="A760" t="str">
        <f t="shared" si="23"/>
        <v>39Victor Mazutti Malveiro44743GRA</v>
      </c>
      <c r="B760">
        <v>39</v>
      </c>
      <c r="C760" t="s">
        <v>1818</v>
      </c>
      <c r="D760">
        <v>44743</v>
      </c>
      <c r="E760">
        <v>600</v>
      </c>
      <c r="F760" t="s">
        <v>1112</v>
      </c>
      <c r="H760">
        <v>27</v>
      </c>
      <c r="I760" t="s">
        <v>2188</v>
      </c>
      <c r="J760" t="s">
        <v>1114</v>
      </c>
      <c r="K760" t="str">
        <f t="shared" si="22"/>
        <v>Aluno</v>
      </c>
    </row>
    <row r="761" spans="1:11">
      <c r="A761" t="str">
        <f t="shared" si="23"/>
        <v>39Thiago Victor da Silva Bonfim44743GRA</v>
      </c>
      <c r="B761">
        <v>39</v>
      </c>
      <c r="C761" t="s">
        <v>1816</v>
      </c>
      <c r="D761">
        <v>44743</v>
      </c>
      <c r="E761">
        <v>600</v>
      </c>
      <c r="F761" t="s">
        <v>1112</v>
      </c>
      <c r="H761">
        <v>27</v>
      </c>
      <c r="I761" t="s">
        <v>2778</v>
      </c>
      <c r="J761" t="s">
        <v>1165</v>
      </c>
      <c r="K761" t="str">
        <f t="shared" si="22"/>
        <v>Aluno</v>
      </c>
    </row>
    <row r="762" spans="1:11">
      <c r="A762" t="str">
        <f t="shared" si="23"/>
        <v>39Ruan Sant Ana Guillen44743GRA</v>
      </c>
      <c r="B762">
        <v>39</v>
      </c>
      <c r="C762" t="s">
        <v>1815</v>
      </c>
      <c r="D762">
        <v>44743</v>
      </c>
      <c r="E762">
        <v>600</v>
      </c>
      <c r="F762" t="s">
        <v>1112</v>
      </c>
      <c r="H762">
        <v>27</v>
      </c>
      <c r="I762" t="s">
        <v>1586</v>
      </c>
      <c r="J762" t="s">
        <v>1117</v>
      </c>
      <c r="K762" t="str">
        <f t="shared" si="22"/>
        <v>Apoio</v>
      </c>
    </row>
    <row r="763" spans="1:11">
      <c r="A763" t="str">
        <f t="shared" si="23"/>
        <v>39Gustavo Cestari Morales44743GRA</v>
      </c>
      <c r="B763">
        <v>39</v>
      </c>
      <c r="C763" t="s">
        <v>1810</v>
      </c>
      <c r="D763">
        <v>44743</v>
      </c>
      <c r="E763">
        <v>600</v>
      </c>
      <c r="F763" t="s">
        <v>1112</v>
      </c>
      <c r="H763">
        <v>27</v>
      </c>
      <c r="I763" t="s">
        <v>1587</v>
      </c>
      <c r="J763" t="s">
        <v>1113</v>
      </c>
      <c r="K763" t="str">
        <f t="shared" si="22"/>
        <v>Apoio</v>
      </c>
    </row>
    <row r="764" spans="1:11">
      <c r="A764" t="str">
        <f t="shared" si="23"/>
        <v>39Daniel Silva Junior44743GRA</v>
      </c>
      <c r="B764">
        <v>39</v>
      </c>
      <c r="C764" t="s">
        <v>1807</v>
      </c>
      <c r="D764">
        <v>44743</v>
      </c>
      <c r="E764">
        <v>600</v>
      </c>
      <c r="F764" t="s">
        <v>1112</v>
      </c>
      <c r="H764">
        <v>27</v>
      </c>
      <c r="I764" t="s">
        <v>1606</v>
      </c>
      <c r="J764" t="s">
        <v>1115</v>
      </c>
      <c r="K764" t="str">
        <f t="shared" si="22"/>
        <v>Apoio</v>
      </c>
    </row>
    <row r="765" spans="1:11">
      <c r="A765" t="str">
        <f t="shared" si="23"/>
        <v>39Luiza Gambetta Figueiredo44743GRA</v>
      </c>
      <c r="B765">
        <v>39</v>
      </c>
      <c r="C765" t="s">
        <v>1814</v>
      </c>
      <c r="D765">
        <v>44743</v>
      </c>
      <c r="E765">
        <v>600</v>
      </c>
      <c r="F765" t="s">
        <v>1112</v>
      </c>
      <c r="H765">
        <v>28</v>
      </c>
      <c r="I765" t="s">
        <v>1618</v>
      </c>
      <c r="J765" t="s">
        <v>1162</v>
      </c>
      <c r="K765" t="str">
        <f t="shared" si="22"/>
        <v>Aluno</v>
      </c>
    </row>
    <row r="766" spans="1:11">
      <c r="A766" t="str">
        <f t="shared" si="23"/>
        <v>39Leonardo Chaves Gomes44743GRA</v>
      </c>
      <c r="B766">
        <v>39</v>
      </c>
      <c r="C766" t="s">
        <v>1812</v>
      </c>
      <c r="D766">
        <v>44743</v>
      </c>
      <c r="E766">
        <v>600</v>
      </c>
      <c r="F766" t="s">
        <v>1112</v>
      </c>
      <c r="H766">
        <v>28</v>
      </c>
      <c r="I766" t="s">
        <v>1608</v>
      </c>
      <c r="J766" t="s">
        <v>1162</v>
      </c>
      <c r="K766" t="str">
        <f t="shared" si="22"/>
        <v>Aluno</v>
      </c>
    </row>
    <row r="767" spans="1:11">
      <c r="A767" t="str">
        <f t="shared" si="23"/>
        <v>39Júlia Aparecida Sanson44743GRA</v>
      </c>
      <c r="B767">
        <v>39</v>
      </c>
      <c r="C767" t="s">
        <v>1811</v>
      </c>
      <c r="D767">
        <v>44743</v>
      </c>
      <c r="E767">
        <v>600</v>
      </c>
      <c r="F767" t="s">
        <v>1112</v>
      </c>
      <c r="H767">
        <v>28</v>
      </c>
      <c r="I767" t="s">
        <v>1609</v>
      </c>
      <c r="J767" t="s">
        <v>1162</v>
      </c>
      <c r="K767" t="str">
        <f t="shared" si="22"/>
        <v>Aluno</v>
      </c>
    </row>
    <row r="768" spans="1:11">
      <c r="A768" t="str">
        <f t="shared" si="23"/>
        <v>39Caroline de Lima Silva44743GRA</v>
      </c>
      <c r="B768">
        <v>39</v>
      </c>
      <c r="C768" t="s">
        <v>1806</v>
      </c>
      <c r="D768">
        <v>44743</v>
      </c>
      <c r="E768">
        <v>600</v>
      </c>
      <c r="F768" t="s">
        <v>1112</v>
      </c>
      <c r="H768">
        <v>28</v>
      </c>
      <c r="I768" t="s">
        <v>1610</v>
      </c>
      <c r="J768" t="s">
        <v>1112</v>
      </c>
      <c r="K768" t="str">
        <f t="shared" si="22"/>
        <v>Aluno</v>
      </c>
    </row>
    <row r="769" spans="1:11">
      <c r="A769" t="str">
        <f t="shared" si="23"/>
        <v>39Lucas Ravagnani Rodrigues44743GRA</v>
      </c>
      <c r="B769">
        <v>39</v>
      </c>
      <c r="C769" t="s">
        <v>1813</v>
      </c>
      <c r="D769">
        <v>44743</v>
      </c>
      <c r="E769">
        <v>600</v>
      </c>
      <c r="F769" t="s">
        <v>1112</v>
      </c>
      <c r="H769">
        <v>28</v>
      </c>
      <c r="I769" t="s">
        <v>1611</v>
      </c>
      <c r="J769" t="s">
        <v>1112</v>
      </c>
      <c r="K769" t="str">
        <f t="shared" si="22"/>
        <v>Aluno</v>
      </c>
    </row>
    <row r="770" spans="1:11">
      <c r="A770" t="str">
        <f t="shared" si="23"/>
        <v>39Victor Elias Silva44743GRA</v>
      </c>
      <c r="B770">
        <v>39</v>
      </c>
      <c r="C770" t="s">
        <v>1817</v>
      </c>
      <c r="D770">
        <v>44743</v>
      </c>
      <c r="E770">
        <v>600</v>
      </c>
      <c r="F770" t="s">
        <v>1112</v>
      </c>
      <c r="H770">
        <v>28</v>
      </c>
      <c r="I770" t="s">
        <v>2779</v>
      </c>
      <c r="J770" t="s">
        <v>1112</v>
      </c>
      <c r="K770" t="str">
        <f t="shared" ref="K770:K833" si="24">IF(OR(UPPER(J770)="GRA",UPPER(J770)="MSC",UPPER(J770)="DSC",UPPER(J770)="PDSC"),"Aluno","Apoio")</f>
        <v>Aluno</v>
      </c>
    </row>
    <row r="771" spans="1:11">
      <c r="A771" t="str">
        <f t="shared" ref="A771:A834" si="25">CONCATENATE(B771,C771,VALUE(D771),F771)</f>
        <v>39Nilton Silva Costa Mafra44743MSc</v>
      </c>
      <c r="B771">
        <v>39</v>
      </c>
      <c r="C771" t="s">
        <v>1820</v>
      </c>
      <c r="D771">
        <v>44743</v>
      </c>
      <c r="E771">
        <v>2230</v>
      </c>
      <c r="F771" t="s">
        <v>1114</v>
      </c>
      <c r="H771">
        <v>28</v>
      </c>
      <c r="I771" t="s">
        <v>1612</v>
      </c>
      <c r="J771" t="s">
        <v>1112</v>
      </c>
      <c r="K771" t="str">
        <f t="shared" si="24"/>
        <v>Aluno</v>
      </c>
    </row>
    <row r="772" spans="1:11">
      <c r="A772" t="str">
        <f t="shared" si="25"/>
        <v>39Gabriel Oliveira Pereira da Silva44743GRA</v>
      </c>
      <c r="B772">
        <v>39</v>
      </c>
      <c r="C772" t="s">
        <v>1809</v>
      </c>
      <c r="D772">
        <v>44743</v>
      </c>
      <c r="E772">
        <v>600</v>
      </c>
      <c r="F772" t="s">
        <v>1112</v>
      </c>
      <c r="H772">
        <v>28</v>
      </c>
      <c r="I772" t="s">
        <v>1613</v>
      </c>
      <c r="J772" t="s">
        <v>1112</v>
      </c>
      <c r="K772" t="str">
        <f t="shared" si="24"/>
        <v>Aluno</v>
      </c>
    </row>
    <row r="773" spans="1:11">
      <c r="A773" t="str">
        <f t="shared" si="25"/>
        <v>40Mariza Gomes Rodrigues44743DSC</v>
      </c>
      <c r="B773">
        <v>40</v>
      </c>
      <c r="C773" t="s">
        <v>1825</v>
      </c>
      <c r="D773">
        <v>44743</v>
      </c>
      <c r="E773">
        <v>3280</v>
      </c>
      <c r="F773" t="s">
        <v>1162</v>
      </c>
      <c r="H773">
        <v>28</v>
      </c>
      <c r="I773" t="s">
        <v>1614</v>
      </c>
      <c r="J773" t="s">
        <v>1112</v>
      </c>
      <c r="K773" t="str">
        <f t="shared" si="24"/>
        <v>Aluno</v>
      </c>
    </row>
    <row r="774" spans="1:11">
      <c r="A774" t="str">
        <f t="shared" si="25"/>
        <v>40Vitória Regina Silva Machado44743GRA</v>
      </c>
      <c r="B774">
        <v>40</v>
      </c>
      <c r="C774" t="s">
        <v>1834</v>
      </c>
      <c r="D774">
        <v>44743</v>
      </c>
      <c r="E774">
        <v>600</v>
      </c>
      <c r="F774" t="s">
        <v>1112</v>
      </c>
      <c r="H774">
        <v>28</v>
      </c>
      <c r="I774" t="s">
        <v>2780</v>
      </c>
      <c r="J774" t="s">
        <v>1112</v>
      </c>
      <c r="K774" t="str">
        <f t="shared" si="24"/>
        <v>Aluno</v>
      </c>
    </row>
    <row r="775" spans="1:11">
      <c r="A775" t="str">
        <f t="shared" si="25"/>
        <v>40Juliana Okubo44743PDSC</v>
      </c>
      <c r="B775">
        <v>40</v>
      </c>
      <c r="C775" t="s">
        <v>2204</v>
      </c>
      <c r="D775">
        <v>44743</v>
      </c>
      <c r="E775">
        <v>6110</v>
      </c>
      <c r="F775" t="s">
        <v>1165</v>
      </c>
      <c r="H775">
        <v>28</v>
      </c>
      <c r="I775" t="s">
        <v>1615</v>
      </c>
      <c r="J775" t="s">
        <v>1112</v>
      </c>
      <c r="K775" t="str">
        <f t="shared" si="24"/>
        <v>Aluno</v>
      </c>
    </row>
    <row r="776" spans="1:11">
      <c r="A776" t="str">
        <f t="shared" si="25"/>
        <v>40FÁBIO AUGUSTO GOMES VIEIRA REIS44743COO</v>
      </c>
      <c r="B776">
        <v>40</v>
      </c>
      <c r="C776" t="s">
        <v>2205</v>
      </c>
      <c r="D776">
        <v>44743</v>
      </c>
      <c r="E776">
        <v>2800</v>
      </c>
      <c r="F776" t="s">
        <v>1113</v>
      </c>
      <c r="H776">
        <v>28</v>
      </c>
      <c r="I776" t="s">
        <v>2781</v>
      </c>
      <c r="J776" t="s">
        <v>1112</v>
      </c>
      <c r="K776" t="str">
        <f t="shared" si="24"/>
        <v>Aluno</v>
      </c>
    </row>
    <row r="777" spans="1:11">
      <c r="A777" t="str">
        <f t="shared" si="25"/>
        <v>40Leandro Hirokazu Hirose44743AT</v>
      </c>
      <c r="B777">
        <v>40</v>
      </c>
      <c r="C777" t="s">
        <v>1824</v>
      </c>
      <c r="D777">
        <v>44743</v>
      </c>
      <c r="E777">
        <v>820</v>
      </c>
      <c r="F777" t="s">
        <v>1117</v>
      </c>
      <c r="H777">
        <v>28</v>
      </c>
      <c r="I777" t="s">
        <v>1616</v>
      </c>
      <c r="J777" t="s">
        <v>1112</v>
      </c>
      <c r="K777" t="str">
        <f t="shared" si="24"/>
        <v>Aluno</v>
      </c>
    </row>
    <row r="778" spans="1:11">
      <c r="A778" t="str">
        <f t="shared" si="25"/>
        <v>40Malena Sandim Bispo44743MSc</v>
      </c>
      <c r="B778">
        <v>40</v>
      </c>
      <c r="C778" t="s">
        <v>1836</v>
      </c>
      <c r="D778">
        <v>44743</v>
      </c>
      <c r="E778">
        <v>2230</v>
      </c>
      <c r="F778" t="s">
        <v>1114</v>
      </c>
      <c r="H778">
        <v>28</v>
      </c>
      <c r="I778" t="s">
        <v>2782</v>
      </c>
      <c r="J778" t="s">
        <v>1112</v>
      </c>
      <c r="K778" t="str">
        <f t="shared" si="24"/>
        <v>Aluno</v>
      </c>
    </row>
    <row r="779" spans="1:11">
      <c r="A779" t="str">
        <f t="shared" si="25"/>
        <v>40Lucas Pereira Fontanetti44743GRA</v>
      </c>
      <c r="B779">
        <v>40</v>
      </c>
      <c r="C779" t="s">
        <v>1830</v>
      </c>
      <c r="D779">
        <v>44743</v>
      </c>
      <c r="E779">
        <v>600</v>
      </c>
      <c r="F779" t="s">
        <v>1112</v>
      </c>
      <c r="H779">
        <v>28</v>
      </c>
      <c r="I779" t="s">
        <v>2783</v>
      </c>
      <c r="J779" t="s">
        <v>1112</v>
      </c>
      <c r="K779" t="str">
        <f t="shared" si="24"/>
        <v>Aluno</v>
      </c>
    </row>
    <row r="780" spans="1:11">
      <c r="A780" t="str">
        <f t="shared" si="25"/>
        <v>40Victor Hugo Hoffmann44743MSc</v>
      </c>
      <c r="B780">
        <v>40</v>
      </c>
      <c r="C780" t="s">
        <v>1838</v>
      </c>
      <c r="D780">
        <v>44743</v>
      </c>
      <c r="E780">
        <v>2230</v>
      </c>
      <c r="F780" t="s">
        <v>1114</v>
      </c>
      <c r="H780">
        <v>28</v>
      </c>
      <c r="I780" t="s">
        <v>1617</v>
      </c>
      <c r="J780" t="s">
        <v>1114</v>
      </c>
      <c r="K780" t="str">
        <f t="shared" si="24"/>
        <v>Aluno</v>
      </c>
    </row>
    <row r="781" spans="1:11">
      <c r="A781" t="str">
        <f t="shared" si="25"/>
        <v>40Sarah Felix Santos44743MSc</v>
      </c>
      <c r="B781">
        <v>40</v>
      </c>
      <c r="C781" t="s">
        <v>1837</v>
      </c>
      <c r="D781">
        <v>44743</v>
      </c>
      <c r="E781">
        <v>2230</v>
      </c>
      <c r="F781" t="s">
        <v>1114</v>
      </c>
      <c r="H781">
        <v>28</v>
      </c>
      <c r="I781" t="s">
        <v>3728</v>
      </c>
      <c r="J781" t="s">
        <v>1114</v>
      </c>
      <c r="K781" t="str">
        <f t="shared" si="24"/>
        <v>Aluno</v>
      </c>
    </row>
    <row r="782" spans="1:11">
      <c r="A782" t="str">
        <f t="shared" si="25"/>
        <v>40Gabrielle Roveratti Ceccato44743DSC</v>
      </c>
      <c r="B782">
        <v>40</v>
      </c>
      <c r="C782" t="s">
        <v>1835</v>
      </c>
      <c r="D782">
        <v>44743</v>
      </c>
      <c r="E782">
        <v>3280</v>
      </c>
      <c r="F782" t="s">
        <v>1162</v>
      </c>
      <c r="H782">
        <v>28</v>
      </c>
      <c r="I782" t="s">
        <v>2460</v>
      </c>
      <c r="J782" t="s">
        <v>1114</v>
      </c>
      <c r="K782" t="str">
        <f t="shared" si="24"/>
        <v>Aluno</v>
      </c>
    </row>
    <row r="783" spans="1:11">
      <c r="A783" t="str">
        <f t="shared" si="25"/>
        <v>40Caíque Giovanni44743GRA</v>
      </c>
      <c r="B783">
        <v>40</v>
      </c>
      <c r="C783" t="s">
        <v>2535</v>
      </c>
      <c r="D783">
        <v>44743</v>
      </c>
      <c r="E783">
        <v>600</v>
      </c>
      <c r="F783" t="s">
        <v>1112</v>
      </c>
      <c r="H783">
        <v>28</v>
      </c>
      <c r="I783" t="s">
        <v>1618</v>
      </c>
      <c r="J783" t="s">
        <v>1114</v>
      </c>
      <c r="K783" t="str">
        <f t="shared" si="24"/>
        <v>Aluno</v>
      </c>
    </row>
    <row r="784" spans="1:11">
      <c r="A784" t="str">
        <f t="shared" si="25"/>
        <v>40Gustavo Soldado Peres44743GRA</v>
      </c>
      <c r="B784">
        <v>40</v>
      </c>
      <c r="C784" t="s">
        <v>1829</v>
      </c>
      <c r="D784">
        <v>44743</v>
      </c>
      <c r="E784">
        <v>600</v>
      </c>
      <c r="F784" t="s">
        <v>1112</v>
      </c>
      <c r="H784">
        <v>28</v>
      </c>
      <c r="I784" t="s">
        <v>2189</v>
      </c>
      <c r="J784" t="s">
        <v>1114</v>
      </c>
      <c r="K784" t="str">
        <f t="shared" si="24"/>
        <v>Aluno</v>
      </c>
    </row>
    <row r="785" spans="1:11">
      <c r="A785" t="str">
        <f t="shared" si="25"/>
        <v>40Nayara de Macedo dos Santos44743DSC</v>
      </c>
      <c r="B785">
        <v>40</v>
      </c>
      <c r="C785" t="s">
        <v>1826</v>
      </c>
      <c r="D785">
        <v>44743</v>
      </c>
      <c r="E785">
        <v>3280</v>
      </c>
      <c r="F785" t="s">
        <v>1162</v>
      </c>
      <c r="H785">
        <v>28</v>
      </c>
      <c r="I785" t="s">
        <v>1619</v>
      </c>
      <c r="J785" t="s">
        <v>1114</v>
      </c>
      <c r="K785" t="str">
        <f t="shared" si="24"/>
        <v>Aluno</v>
      </c>
    </row>
    <row r="786" spans="1:11">
      <c r="A786" t="str">
        <f t="shared" si="25"/>
        <v>40Vinicius Mendes Veiga44743MSc</v>
      </c>
      <c r="B786">
        <v>40</v>
      </c>
      <c r="C786" t="s">
        <v>1839</v>
      </c>
      <c r="D786">
        <v>44743</v>
      </c>
      <c r="E786">
        <v>2230</v>
      </c>
      <c r="F786" t="s">
        <v>1114</v>
      </c>
      <c r="H786">
        <v>28</v>
      </c>
      <c r="I786" t="s">
        <v>1620</v>
      </c>
      <c r="J786" t="s">
        <v>1114</v>
      </c>
      <c r="K786" t="str">
        <f t="shared" si="24"/>
        <v>Aluno</v>
      </c>
    </row>
    <row r="787" spans="1:11">
      <c r="A787" t="str">
        <f t="shared" si="25"/>
        <v>40Daniela Kuranaka44743GRA</v>
      </c>
      <c r="B787">
        <v>40</v>
      </c>
      <c r="C787" t="s">
        <v>2536</v>
      </c>
      <c r="D787">
        <v>44743</v>
      </c>
      <c r="E787">
        <v>600</v>
      </c>
      <c r="F787" t="s">
        <v>1112</v>
      </c>
      <c r="H787">
        <v>28</v>
      </c>
      <c r="I787" t="s">
        <v>2190</v>
      </c>
      <c r="J787" t="s">
        <v>1165</v>
      </c>
      <c r="K787" t="str">
        <f t="shared" si="24"/>
        <v>Aluno</v>
      </c>
    </row>
    <row r="788" spans="1:11">
      <c r="A788" t="str">
        <f t="shared" si="25"/>
        <v>40Priscila Figueiredo Rodrigues44743GRA</v>
      </c>
      <c r="B788">
        <v>40</v>
      </c>
      <c r="C788" t="s">
        <v>1831</v>
      </c>
      <c r="D788">
        <v>44743</v>
      </c>
      <c r="E788">
        <v>600</v>
      </c>
      <c r="F788" t="s">
        <v>1112</v>
      </c>
      <c r="H788">
        <v>28</v>
      </c>
      <c r="I788" t="s">
        <v>1607</v>
      </c>
      <c r="J788" t="s">
        <v>1113</v>
      </c>
      <c r="K788" t="str">
        <f t="shared" si="24"/>
        <v>Apoio</v>
      </c>
    </row>
    <row r="789" spans="1:11">
      <c r="A789" t="str">
        <f t="shared" si="25"/>
        <v>40Beatriz Christofoletti44743MSc</v>
      </c>
      <c r="B789">
        <v>40</v>
      </c>
      <c r="C789" t="s">
        <v>1828</v>
      </c>
      <c r="D789">
        <v>44743</v>
      </c>
      <c r="E789">
        <v>2230</v>
      </c>
      <c r="F789" t="s">
        <v>1114</v>
      </c>
      <c r="H789">
        <v>28</v>
      </c>
      <c r="I789" t="s">
        <v>3260</v>
      </c>
      <c r="J789" t="s">
        <v>1115</v>
      </c>
      <c r="K789" t="str">
        <f t="shared" si="24"/>
        <v>Apoio</v>
      </c>
    </row>
    <row r="790" spans="1:11">
      <c r="A790" t="str">
        <f t="shared" si="25"/>
        <v>40Alexandre Nasser Brolezzi Menezes44743GRA</v>
      </c>
      <c r="B790">
        <v>40</v>
      </c>
      <c r="C790" t="s">
        <v>1827</v>
      </c>
      <c r="D790">
        <v>44743</v>
      </c>
      <c r="E790">
        <v>600</v>
      </c>
      <c r="F790" t="s">
        <v>1112</v>
      </c>
      <c r="H790">
        <v>29</v>
      </c>
      <c r="I790" t="s">
        <v>2461</v>
      </c>
      <c r="J790" t="s">
        <v>1162</v>
      </c>
      <c r="K790" t="str">
        <f t="shared" si="24"/>
        <v>Aluno</v>
      </c>
    </row>
    <row r="791" spans="1:11">
      <c r="A791" t="str">
        <f t="shared" si="25"/>
        <v>40Rafaela Casonatto Della Coletta44743GRA</v>
      </c>
      <c r="B791">
        <v>40</v>
      </c>
      <c r="C791" t="s">
        <v>1832</v>
      </c>
      <c r="D791">
        <v>44743</v>
      </c>
      <c r="E791">
        <v>600</v>
      </c>
      <c r="F791" t="s">
        <v>1112</v>
      </c>
      <c r="H791">
        <v>29</v>
      </c>
      <c r="I791" t="s">
        <v>1623</v>
      </c>
      <c r="J791" t="s">
        <v>1162</v>
      </c>
      <c r="K791" t="str">
        <f t="shared" si="24"/>
        <v>Aluno</v>
      </c>
    </row>
    <row r="792" spans="1:11">
      <c r="A792" t="str">
        <f t="shared" si="25"/>
        <v>40Thais Cerqueira Santos44743GRA</v>
      </c>
      <c r="B792">
        <v>40</v>
      </c>
      <c r="C792" t="s">
        <v>1833</v>
      </c>
      <c r="D792">
        <v>44743</v>
      </c>
      <c r="E792">
        <v>600</v>
      </c>
      <c r="F792" t="s">
        <v>1112</v>
      </c>
      <c r="H792">
        <v>29</v>
      </c>
      <c r="I792" t="s">
        <v>1624</v>
      </c>
      <c r="J792" t="s">
        <v>1162</v>
      </c>
      <c r="K792" t="str">
        <f t="shared" si="24"/>
        <v>Aluno</v>
      </c>
    </row>
    <row r="793" spans="1:11">
      <c r="A793" t="str">
        <f t="shared" si="25"/>
        <v>40Velda Fraga Farah Barros do Nascimento44743GRA</v>
      </c>
      <c r="B793">
        <v>40</v>
      </c>
      <c r="C793" t="s">
        <v>2542</v>
      </c>
      <c r="D793">
        <v>44743</v>
      </c>
      <c r="E793">
        <v>600</v>
      </c>
      <c r="F793" t="s">
        <v>1112</v>
      </c>
      <c r="H793">
        <v>29</v>
      </c>
      <c r="I793" t="s">
        <v>1625</v>
      </c>
      <c r="J793" t="s">
        <v>1112</v>
      </c>
      <c r="K793" t="str">
        <f t="shared" si="24"/>
        <v>Aluno</v>
      </c>
    </row>
    <row r="794" spans="1:11">
      <c r="A794" t="str">
        <f t="shared" si="25"/>
        <v>41Isabella Sene Santos Carneiro44743MSc</v>
      </c>
      <c r="B794">
        <v>41</v>
      </c>
      <c r="C794" t="s">
        <v>1851</v>
      </c>
      <c r="D794">
        <v>44743</v>
      </c>
      <c r="E794">
        <v>2230</v>
      </c>
      <c r="F794" t="s">
        <v>1114</v>
      </c>
      <c r="H794">
        <v>29</v>
      </c>
      <c r="I794" t="s">
        <v>2462</v>
      </c>
      <c r="J794" t="s">
        <v>1112</v>
      </c>
      <c r="K794" t="str">
        <f t="shared" si="24"/>
        <v>Aluno</v>
      </c>
    </row>
    <row r="795" spans="1:11">
      <c r="A795" t="str">
        <f t="shared" si="25"/>
        <v>41Bruno Scola Lopes da Cunha44743PV</v>
      </c>
      <c r="B795">
        <v>41</v>
      </c>
      <c r="C795" t="s">
        <v>1854</v>
      </c>
      <c r="D795">
        <v>44743</v>
      </c>
      <c r="E795">
        <v>7750</v>
      </c>
      <c r="F795" t="s">
        <v>1115</v>
      </c>
      <c r="H795">
        <v>29</v>
      </c>
      <c r="I795" t="s">
        <v>2463</v>
      </c>
      <c r="J795" t="s">
        <v>1112</v>
      </c>
      <c r="K795" t="str">
        <f t="shared" si="24"/>
        <v>Aluno</v>
      </c>
    </row>
    <row r="796" spans="1:11">
      <c r="A796" t="str">
        <f t="shared" si="25"/>
        <v>41Tainara Araujo Dias44743MSc</v>
      </c>
      <c r="B796">
        <v>41</v>
      </c>
      <c r="C796" t="s">
        <v>1852</v>
      </c>
      <c r="D796">
        <v>44743</v>
      </c>
      <c r="E796">
        <v>2230</v>
      </c>
      <c r="F796" t="s">
        <v>1114</v>
      </c>
      <c r="H796">
        <v>29</v>
      </c>
      <c r="I796" t="s">
        <v>2464</v>
      </c>
      <c r="J796" t="s">
        <v>1112</v>
      </c>
      <c r="K796" t="str">
        <f t="shared" si="24"/>
        <v>Aluno</v>
      </c>
    </row>
    <row r="797" spans="1:11">
      <c r="A797" t="str">
        <f t="shared" si="25"/>
        <v>41David Alves Castelo Branco44743COO</v>
      </c>
      <c r="B797">
        <v>41</v>
      </c>
      <c r="C797" t="s">
        <v>1841</v>
      </c>
      <c r="D797">
        <v>44743</v>
      </c>
      <c r="E797">
        <v>2800</v>
      </c>
      <c r="F797" t="s">
        <v>1113</v>
      </c>
      <c r="H797">
        <v>29</v>
      </c>
      <c r="I797" t="s">
        <v>2691</v>
      </c>
      <c r="J797" t="s">
        <v>1112</v>
      </c>
      <c r="K797" t="str">
        <f t="shared" si="24"/>
        <v>Aluno</v>
      </c>
    </row>
    <row r="798" spans="1:11">
      <c r="A798" t="str">
        <f t="shared" si="25"/>
        <v>41Julia Paleta Crespo44743DSC</v>
      </c>
      <c r="B798">
        <v>41</v>
      </c>
      <c r="C798" t="s">
        <v>2206</v>
      </c>
      <c r="D798">
        <v>44743</v>
      </c>
      <c r="E798">
        <v>3280</v>
      </c>
      <c r="F798" t="s">
        <v>1162</v>
      </c>
      <c r="H798">
        <v>29</v>
      </c>
      <c r="I798" t="s">
        <v>1626</v>
      </c>
      <c r="J798" t="s">
        <v>1112</v>
      </c>
      <c r="K798" t="str">
        <f t="shared" si="24"/>
        <v>Aluno</v>
      </c>
    </row>
    <row r="799" spans="1:11">
      <c r="A799" t="str">
        <f t="shared" si="25"/>
        <v>41Letícia Magalar Martins de Souza44743DSC</v>
      </c>
      <c r="B799">
        <v>41</v>
      </c>
      <c r="C799" t="s">
        <v>1842</v>
      </c>
      <c r="D799">
        <v>44743</v>
      </c>
      <c r="E799">
        <v>3280</v>
      </c>
      <c r="F799" t="s">
        <v>1162</v>
      </c>
      <c r="H799">
        <v>29</v>
      </c>
      <c r="I799" t="s">
        <v>2465</v>
      </c>
      <c r="J799" t="s">
        <v>1112</v>
      </c>
      <c r="K799" t="str">
        <f t="shared" si="24"/>
        <v>Aluno</v>
      </c>
    </row>
    <row r="800" spans="1:11">
      <c r="A800" t="str">
        <f t="shared" si="25"/>
        <v>41NAYANA CAMPOS OLIVEIRA44743GRA</v>
      </c>
      <c r="B800">
        <v>41</v>
      </c>
      <c r="C800" t="s">
        <v>1848</v>
      </c>
      <c r="D800">
        <v>44743</v>
      </c>
      <c r="E800">
        <v>600</v>
      </c>
      <c r="F800" t="s">
        <v>1112</v>
      </c>
      <c r="H800">
        <v>29</v>
      </c>
      <c r="I800" t="s">
        <v>2466</v>
      </c>
      <c r="J800" t="s">
        <v>1112</v>
      </c>
      <c r="K800" t="str">
        <f t="shared" si="24"/>
        <v>Aluno</v>
      </c>
    </row>
    <row r="801" spans="1:11">
      <c r="A801" t="str">
        <f t="shared" si="25"/>
        <v>41CAIO PEREIRA RODRIGUES44743GRA</v>
      </c>
      <c r="B801">
        <v>41</v>
      </c>
      <c r="C801" t="s">
        <v>1844</v>
      </c>
      <c r="D801">
        <v>44743</v>
      </c>
      <c r="E801">
        <v>600</v>
      </c>
      <c r="F801" t="s">
        <v>1112</v>
      </c>
      <c r="H801">
        <v>29</v>
      </c>
      <c r="I801" t="s">
        <v>1627</v>
      </c>
      <c r="J801" t="s">
        <v>1112</v>
      </c>
      <c r="K801" t="str">
        <f t="shared" si="24"/>
        <v>Aluno</v>
      </c>
    </row>
    <row r="802" spans="1:11">
      <c r="A802" t="str">
        <f t="shared" si="25"/>
        <v>41Rafael Cancella Morais44743PDSC</v>
      </c>
      <c r="B802">
        <v>41</v>
      </c>
      <c r="C802" t="s">
        <v>1853</v>
      </c>
      <c r="D802">
        <v>44743</v>
      </c>
      <c r="E802">
        <v>6110</v>
      </c>
      <c r="F802" t="s">
        <v>1165</v>
      </c>
      <c r="H802">
        <v>29</v>
      </c>
      <c r="I802" t="s">
        <v>1628</v>
      </c>
      <c r="J802" t="s">
        <v>1112</v>
      </c>
      <c r="K802" t="str">
        <f t="shared" si="24"/>
        <v>Aluno</v>
      </c>
    </row>
    <row r="803" spans="1:11">
      <c r="A803" t="str">
        <f t="shared" si="25"/>
        <v>41CAROLINE FERREIRA ALVES44743GRA</v>
      </c>
      <c r="B803">
        <v>41</v>
      </c>
      <c r="C803" t="s">
        <v>2208</v>
      </c>
      <c r="D803">
        <v>44743</v>
      </c>
      <c r="E803">
        <v>600</v>
      </c>
      <c r="F803" t="s">
        <v>1112</v>
      </c>
      <c r="H803">
        <v>29</v>
      </c>
      <c r="I803" t="s">
        <v>1629</v>
      </c>
      <c r="J803" t="s">
        <v>1112</v>
      </c>
      <c r="K803" t="str">
        <f t="shared" si="24"/>
        <v>Aluno</v>
      </c>
    </row>
    <row r="804" spans="1:11">
      <c r="A804" t="str">
        <f t="shared" si="25"/>
        <v>41GABRIEL RICHARD ALVES PEDREIRA44743GRA</v>
      </c>
      <c r="B804">
        <v>41</v>
      </c>
      <c r="C804" t="s">
        <v>1846</v>
      </c>
      <c r="D804">
        <v>44743</v>
      </c>
      <c r="E804">
        <v>600</v>
      </c>
      <c r="F804" t="s">
        <v>1112</v>
      </c>
      <c r="H804">
        <v>29</v>
      </c>
      <c r="I804" t="s">
        <v>1630</v>
      </c>
      <c r="J804" t="s">
        <v>1112</v>
      </c>
      <c r="K804" t="str">
        <f t="shared" si="24"/>
        <v>Aluno</v>
      </c>
    </row>
    <row r="805" spans="1:11">
      <c r="A805" t="str">
        <f t="shared" si="25"/>
        <v>41PEDRO LUIZ BARBOSA MAIA44743DSC</v>
      </c>
      <c r="B805">
        <v>41</v>
      </c>
      <c r="C805" t="s">
        <v>1843</v>
      </c>
      <c r="D805">
        <v>44743</v>
      </c>
      <c r="E805">
        <v>3280</v>
      </c>
      <c r="F805" t="s">
        <v>1162</v>
      </c>
      <c r="H805">
        <v>29</v>
      </c>
      <c r="I805" t="s">
        <v>1631</v>
      </c>
      <c r="J805" t="s">
        <v>1112</v>
      </c>
      <c r="K805" t="str">
        <f t="shared" si="24"/>
        <v>Aluno</v>
      </c>
    </row>
    <row r="806" spans="1:11">
      <c r="A806" t="str">
        <f t="shared" si="25"/>
        <v>41VICTOR ANDRE PINTO PIMENTEL44743GRA</v>
      </c>
      <c r="B806">
        <v>41</v>
      </c>
      <c r="C806" t="s">
        <v>1849</v>
      </c>
      <c r="D806">
        <v>44743</v>
      </c>
      <c r="E806">
        <v>600</v>
      </c>
      <c r="F806" t="s">
        <v>1112</v>
      </c>
      <c r="H806">
        <v>29</v>
      </c>
      <c r="I806" t="s">
        <v>2467</v>
      </c>
      <c r="J806" t="s">
        <v>1112</v>
      </c>
      <c r="K806" t="str">
        <f t="shared" si="24"/>
        <v>Aluno</v>
      </c>
    </row>
    <row r="807" spans="1:11">
      <c r="A807" t="str">
        <f t="shared" si="25"/>
        <v>41DOUGLAS PEREIRA LOPES44743GRA</v>
      </c>
      <c r="B807">
        <v>41</v>
      </c>
      <c r="C807" t="s">
        <v>1845</v>
      </c>
      <c r="D807">
        <v>44743</v>
      </c>
      <c r="E807">
        <v>600</v>
      </c>
      <c r="F807" t="s">
        <v>1112</v>
      </c>
      <c r="H807">
        <v>29</v>
      </c>
      <c r="I807" t="s">
        <v>1632</v>
      </c>
      <c r="J807" t="s">
        <v>1112</v>
      </c>
      <c r="K807" t="str">
        <f t="shared" si="24"/>
        <v>Aluno</v>
      </c>
    </row>
    <row r="808" spans="1:11">
      <c r="A808" t="str">
        <f t="shared" si="25"/>
        <v>41LARISSA GRIBEL DE PAULA NEVES44743GRA</v>
      </c>
      <c r="B808">
        <v>41</v>
      </c>
      <c r="C808" t="s">
        <v>1847</v>
      </c>
      <c r="D808">
        <v>44743</v>
      </c>
      <c r="E808">
        <v>600</v>
      </c>
      <c r="F808" t="s">
        <v>1112</v>
      </c>
      <c r="H808">
        <v>29</v>
      </c>
      <c r="I808" t="s">
        <v>1633</v>
      </c>
      <c r="J808" t="s">
        <v>1112</v>
      </c>
      <c r="K808" t="str">
        <f t="shared" si="24"/>
        <v>Aluno</v>
      </c>
    </row>
    <row r="809" spans="1:11">
      <c r="A809" t="str">
        <f t="shared" si="25"/>
        <v>41ANA MARIA DANTAS BALMANT44743GRA</v>
      </c>
      <c r="B809">
        <v>41</v>
      </c>
      <c r="C809" t="s">
        <v>2207</v>
      </c>
      <c r="D809">
        <v>44743</v>
      </c>
      <c r="E809">
        <v>600</v>
      </c>
      <c r="F809" t="s">
        <v>1112</v>
      </c>
      <c r="H809">
        <v>29</v>
      </c>
      <c r="I809" t="s">
        <v>1634</v>
      </c>
      <c r="J809" t="s">
        <v>1112</v>
      </c>
      <c r="K809" t="str">
        <f t="shared" si="24"/>
        <v>Aluno</v>
      </c>
    </row>
    <row r="810" spans="1:11">
      <c r="A810" t="str">
        <f t="shared" si="25"/>
        <v>41Irene do Nascimento Xavier Delgado44743AT</v>
      </c>
      <c r="B810">
        <v>41</v>
      </c>
      <c r="C810" t="s">
        <v>1840</v>
      </c>
      <c r="D810">
        <v>44743</v>
      </c>
      <c r="E810">
        <v>820</v>
      </c>
      <c r="F810" t="s">
        <v>1117</v>
      </c>
      <c r="H810">
        <v>29</v>
      </c>
      <c r="I810" t="s">
        <v>1635</v>
      </c>
      <c r="J810" t="s">
        <v>1112</v>
      </c>
      <c r="K810" t="str">
        <f t="shared" si="24"/>
        <v>Aluno</v>
      </c>
    </row>
    <row r="811" spans="1:11">
      <c r="A811" t="str">
        <f t="shared" si="25"/>
        <v>41Bruno Lopes Ferreira44743MSc</v>
      </c>
      <c r="B811">
        <v>41</v>
      </c>
      <c r="C811" t="s">
        <v>1850</v>
      </c>
      <c r="D811">
        <v>44743</v>
      </c>
      <c r="E811">
        <v>2230</v>
      </c>
      <c r="F811" t="s">
        <v>1114</v>
      </c>
      <c r="H811">
        <v>29</v>
      </c>
      <c r="I811" t="s">
        <v>2468</v>
      </c>
      <c r="J811" t="s">
        <v>1112</v>
      </c>
      <c r="K811" t="str">
        <f t="shared" si="24"/>
        <v>Aluno</v>
      </c>
    </row>
    <row r="812" spans="1:11">
      <c r="A812" t="str">
        <f t="shared" si="25"/>
        <v>42Luana Sousa da Silva44743MSc</v>
      </c>
      <c r="B812">
        <v>42</v>
      </c>
      <c r="C812" t="s">
        <v>1868</v>
      </c>
      <c r="D812">
        <v>44743</v>
      </c>
      <c r="E812">
        <v>2230</v>
      </c>
      <c r="F812" t="s">
        <v>1114</v>
      </c>
      <c r="H812">
        <v>29</v>
      </c>
      <c r="I812" t="s">
        <v>1636</v>
      </c>
      <c r="J812" t="s">
        <v>1112</v>
      </c>
      <c r="K812" t="str">
        <f t="shared" si="24"/>
        <v>Aluno</v>
      </c>
    </row>
    <row r="813" spans="1:11">
      <c r="A813" t="str">
        <f t="shared" si="25"/>
        <v>42Dara Luany Alves Fernandes44743GRA</v>
      </c>
      <c r="B813">
        <v>42</v>
      </c>
      <c r="C813" t="s">
        <v>1860</v>
      </c>
      <c r="D813">
        <v>44743</v>
      </c>
      <c r="E813">
        <v>600</v>
      </c>
      <c r="F813" t="s">
        <v>1112</v>
      </c>
      <c r="H813">
        <v>29</v>
      </c>
      <c r="I813" t="s">
        <v>1637</v>
      </c>
      <c r="J813" t="s">
        <v>1112</v>
      </c>
      <c r="K813" t="str">
        <f t="shared" si="24"/>
        <v>Aluno</v>
      </c>
    </row>
    <row r="814" spans="1:11">
      <c r="A814" t="str">
        <f t="shared" si="25"/>
        <v>42Flávio Lemos de Santana44743PDSC</v>
      </c>
      <c r="B814">
        <v>42</v>
      </c>
      <c r="C814" t="s">
        <v>1869</v>
      </c>
      <c r="D814">
        <v>44743</v>
      </c>
      <c r="E814">
        <v>6110</v>
      </c>
      <c r="F814" t="s">
        <v>1165</v>
      </c>
      <c r="H814">
        <v>29</v>
      </c>
      <c r="I814" t="s">
        <v>2469</v>
      </c>
      <c r="J814" t="s">
        <v>1112</v>
      </c>
      <c r="K814" t="str">
        <f t="shared" si="24"/>
        <v>Aluno</v>
      </c>
    </row>
    <row r="815" spans="1:11">
      <c r="A815" t="str">
        <f t="shared" si="25"/>
        <v>42Jasmin Lanker Godenzi44743MSc</v>
      </c>
      <c r="B815">
        <v>42</v>
      </c>
      <c r="C815" t="s">
        <v>1867</v>
      </c>
      <c r="D815">
        <v>44743</v>
      </c>
      <c r="E815">
        <v>2230</v>
      </c>
      <c r="F815" t="s">
        <v>1114</v>
      </c>
      <c r="H815">
        <v>29</v>
      </c>
      <c r="I815" t="s">
        <v>1638</v>
      </c>
      <c r="J815" t="s">
        <v>1112</v>
      </c>
      <c r="K815" t="str">
        <f t="shared" si="24"/>
        <v>Aluno</v>
      </c>
    </row>
    <row r="816" spans="1:11">
      <c r="A816" t="str">
        <f t="shared" si="25"/>
        <v>42Marilia Barbosa Venâncio44743DSC</v>
      </c>
      <c r="B816">
        <v>42</v>
      </c>
      <c r="C816" t="s">
        <v>1858</v>
      </c>
      <c r="D816">
        <v>44743</v>
      </c>
      <c r="E816">
        <v>3280</v>
      </c>
      <c r="F816" t="s">
        <v>1162</v>
      </c>
      <c r="H816">
        <v>29</v>
      </c>
      <c r="I816" t="s">
        <v>2470</v>
      </c>
      <c r="J816" t="s">
        <v>1114</v>
      </c>
      <c r="K816" t="str">
        <f t="shared" si="24"/>
        <v>Aluno</v>
      </c>
    </row>
    <row r="817" spans="1:11">
      <c r="A817" t="str">
        <f t="shared" si="25"/>
        <v>42Leonardo Carvalho Palhano44743DSC</v>
      </c>
      <c r="B817">
        <v>42</v>
      </c>
      <c r="C817" t="s">
        <v>2209</v>
      </c>
      <c r="D817">
        <v>44743</v>
      </c>
      <c r="E817">
        <v>3280</v>
      </c>
      <c r="F817" t="s">
        <v>1162</v>
      </c>
      <c r="H817">
        <v>29</v>
      </c>
      <c r="I817" t="s">
        <v>1639</v>
      </c>
      <c r="J817" t="s">
        <v>1114</v>
      </c>
      <c r="K817" t="str">
        <f t="shared" si="24"/>
        <v>Aluno</v>
      </c>
    </row>
    <row r="818" spans="1:11">
      <c r="A818" t="str">
        <f t="shared" si="25"/>
        <v>42Henrique Faustino Bulhões44743GRA</v>
      </c>
      <c r="B818">
        <v>42</v>
      </c>
      <c r="C818" t="s">
        <v>1862</v>
      </c>
      <c r="D818">
        <v>44743</v>
      </c>
      <c r="E818">
        <v>600</v>
      </c>
      <c r="F818" t="s">
        <v>1112</v>
      </c>
      <c r="H818">
        <v>29</v>
      </c>
      <c r="I818" t="s">
        <v>1640</v>
      </c>
      <c r="J818" t="s">
        <v>1114</v>
      </c>
      <c r="K818" t="str">
        <f t="shared" si="24"/>
        <v>Aluno</v>
      </c>
    </row>
    <row r="819" spans="1:11">
      <c r="A819" t="str">
        <f t="shared" si="25"/>
        <v>42Alinne Jéssica Dantas de Araújo44743DSC</v>
      </c>
      <c r="B819">
        <v>42</v>
      </c>
      <c r="C819" t="s">
        <v>1857</v>
      </c>
      <c r="D819">
        <v>44743</v>
      </c>
      <c r="E819">
        <v>3280</v>
      </c>
      <c r="F819" t="s">
        <v>1162</v>
      </c>
      <c r="H819">
        <v>29</v>
      </c>
      <c r="I819" t="s">
        <v>1641</v>
      </c>
      <c r="J819" t="s">
        <v>1114</v>
      </c>
      <c r="K819" t="str">
        <f t="shared" si="24"/>
        <v>Aluno</v>
      </c>
    </row>
    <row r="820" spans="1:11">
      <c r="A820" t="str">
        <f t="shared" si="25"/>
        <v>42Thaiane Kamila Alves Roberto44743GRA</v>
      </c>
      <c r="B820">
        <v>42</v>
      </c>
      <c r="C820" t="s">
        <v>1866</v>
      </c>
      <c r="D820">
        <v>44743</v>
      </c>
      <c r="E820">
        <v>600</v>
      </c>
      <c r="F820" t="s">
        <v>1112</v>
      </c>
      <c r="H820">
        <v>29</v>
      </c>
      <c r="I820" t="s">
        <v>1642</v>
      </c>
      <c r="J820" t="s">
        <v>1114</v>
      </c>
      <c r="K820" t="str">
        <f t="shared" si="24"/>
        <v>Aluno</v>
      </c>
    </row>
    <row r="821" spans="1:11">
      <c r="A821" t="str">
        <f t="shared" si="25"/>
        <v>42Rafaela de Araujo e Silva44743GRA</v>
      </c>
      <c r="B821">
        <v>42</v>
      </c>
      <c r="C821" t="s">
        <v>2210</v>
      </c>
      <c r="D821">
        <v>44743</v>
      </c>
      <c r="E821">
        <v>600</v>
      </c>
      <c r="F821" t="s">
        <v>1112</v>
      </c>
      <c r="H821">
        <v>29</v>
      </c>
      <c r="I821" t="s">
        <v>2471</v>
      </c>
      <c r="J821" t="s">
        <v>1114</v>
      </c>
      <c r="K821" t="str">
        <f t="shared" si="24"/>
        <v>Aluno</v>
      </c>
    </row>
    <row r="822" spans="1:11">
      <c r="A822" t="str">
        <f t="shared" si="25"/>
        <v>42Luiz Henrique Gomes da Silva Santos44743GRA</v>
      </c>
      <c r="B822">
        <v>42</v>
      </c>
      <c r="C822" t="s">
        <v>1863</v>
      </c>
      <c r="D822">
        <v>44743</v>
      </c>
      <c r="E822">
        <v>600</v>
      </c>
      <c r="F822" t="s">
        <v>1112</v>
      </c>
      <c r="H822">
        <v>29</v>
      </c>
      <c r="I822" t="s">
        <v>2045</v>
      </c>
      <c r="J822" t="s">
        <v>1165</v>
      </c>
      <c r="K822" t="str">
        <f t="shared" si="24"/>
        <v>Aluno</v>
      </c>
    </row>
    <row r="823" spans="1:11">
      <c r="A823" t="str">
        <f t="shared" si="25"/>
        <v>42Saywry Virginio de Carvalho44743GRA</v>
      </c>
      <c r="B823">
        <v>42</v>
      </c>
      <c r="C823" t="s">
        <v>1865</v>
      </c>
      <c r="D823">
        <v>44743</v>
      </c>
      <c r="E823">
        <v>600</v>
      </c>
      <c r="F823" t="s">
        <v>1112</v>
      </c>
      <c r="H823">
        <v>29</v>
      </c>
      <c r="I823" t="s">
        <v>1621</v>
      </c>
      <c r="J823" t="s">
        <v>1117</v>
      </c>
      <c r="K823" t="str">
        <f t="shared" si="24"/>
        <v>Apoio</v>
      </c>
    </row>
    <row r="824" spans="1:11">
      <c r="A824" t="str">
        <f t="shared" si="25"/>
        <v>42Marcelo Gustavo Silva Silva44743GRA</v>
      </c>
      <c r="B824">
        <v>42</v>
      </c>
      <c r="C824" t="s">
        <v>1864</v>
      </c>
      <c r="D824">
        <v>44743</v>
      </c>
      <c r="E824">
        <v>600</v>
      </c>
      <c r="F824" t="s">
        <v>1112</v>
      </c>
      <c r="H824">
        <v>29</v>
      </c>
      <c r="I824" t="s">
        <v>1622</v>
      </c>
      <c r="J824" t="s">
        <v>1113</v>
      </c>
      <c r="K824" t="str">
        <f t="shared" si="24"/>
        <v>Apoio</v>
      </c>
    </row>
    <row r="825" spans="1:11">
      <c r="A825" t="str">
        <f t="shared" si="25"/>
        <v>42Arthur Braz Farias44743GRA</v>
      </c>
      <c r="B825">
        <v>42</v>
      </c>
      <c r="C825" t="s">
        <v>1859</v>
      </c>
      <c r="D825">
        <v>44743</v>
      </c>
      <c r="E825">
        <v>600</v>
      </c>
      <c r="F825" t="s">
        <v>1112</v>
      </c>
      <c r="H825">
        <v>29</v>
      </c>
      <c r="I825" t="s">
        <v>1643</v>
      </c>
      <c r="J825" t="s">
        <v>1115</v>
      </c>
      <c r="K825" t="str">
        <f t="shared" si="24"/>
        <v>Apoio</v>
      </c>
    </row>
    <row r="826" spans="1:11">
      <c r="A826" t="str">
        <f t="shared" si="25"/>
        <v>42Pedro Xavier Neto44743PV</v>
      </c>
      <c r="B826">
        <v>42</v>
      </c>
      <c r="C826" t="s">
        <v>1870</v>
      </c>
      <c r="D826">
        <v>44743</v>
      </c>
      <c r="E826">
        <v>7750</v>
      </c>
      <c r="F826" t="s">
        <v>1115</v>
      </c>
      <c r="H826">
        <v>30</v>
      </c>
      <c r="I826" t="s">
        <v>1645</v>
      </c>
      <c r="J826" t="s">
        <v>1162</v>
      </c>
      <c r="K826" t="str">
        <f t="shared" si="24"/>
        <v>Aluno</v>
      </c>
    </row>
    <row r="827" spans="1:11">
      <c r="A827" t="str">
        <f t="shared" si="25"/>
        <v>42David Lopes de Castro44743COO</v>
      </c>
      <c r="B827">
        <v>42</v>
      </c>
      <c r="C827" t="s">
        <v>1856</v>
      </c>
      <c r="D827">
        <v>44743</v>
      </c>
      <c r="E827">
        <v>2800</v>
      </c>
      <c r="F827" t="s">
        <v>1113</v>
      </c>
      <c r="H827">
        <v>30</v>
      </c>
      <c r="I827" t="s">
        <v>2472</v>
      </c>
      <c r="J827" t="s">
        <v>1162</v>
      </c>
      <c r="K827" t="str">
        <f t="shared" si="24"/>
        <v>Aluno</v>
      </c>
    </row>
    <row r="828" spans="1:11">
      <c r="A828" t="str">
        <f t="shared" si="25"/>
        <v>42Marconi Dantas Rosendo44743AT</v>
      </c>
      <c r="B828">
        <v>42</v>
      </c>
      <c r="C828" t="s">
        <v>1855</v>
      </c>
      <c r="D828">
        <v>44743</v>
      </c>
      <c r="E828">
        <v>820</v>
      </c>
      <c r="F828" t="s">
        <v>1117</v>
      </c>
      <c r="H828">
        <v>30</v>
      </c>
      <c r="I828" t="s">
        <v>2473</v>
      </c>
      <c r="J828" t="s">
        <v>1162</v>
      </c>
      <c r="K828" t="str">
        <f t="shared" si="24"/>
        <v>Aluno</v>
      </c>
    </row>
    <row r="829" spans="1:11">
      <c r="A829" t="str">
        <f t="shared" si="25"/>
        <v>42Gabriel Lucas de Medeiros Leite44743GRA</v>
      </c>
      <c r="B829">
        <v>42</v>
      </c>
      <c r="C829" t="s">
        <v>1861</v>
      </c>
      <c r="D829">
        <v>44743</v>
      </c>
      <c r="E829">
        <v>600</v>
      </c>
      <c r="F829" t="s">
        <v>1112</v>
      </c>
      <c r="H829">
        <v>30</v>
      </c>
      <c r="I829" t="s">
        <v>1646</v>
      </c>
      <c r="J829" t="s">
        <v>1112</v>
      </c>
      <c r="K829" t="str">
        <f t="shared" si="24"/>
        <v>Aluno</v>
      </c>
    </row>
    <row r="830" spans="1:11">
      <c r="A830" t="str">
        <f t="shared" si="25"/>
        <v>43Paulo Eduardo de Oliveira44743COO</v>
      </c>
      <c r="B830">
        <v>43</v>
      </c>
      <c r="C830" t="s">
        <v>1872</v>
      </c>
      <c r="D830">
        <v>44743</v>
      </c>
      <c r="E830">
        <v>2800</v>
      </c>
      <c r="F830" t="s">
        <v>1113</v>
      </c>
      <c r="H830">
        <v>30</v>
      </c>
      <c r="I830" t="s">
        <v>1647</v>
      </c>
      <c r="J830" t="s">
        <v>1112</v>
      </c>
      <c r="K830" t="str">
        <f t="shared" si="24"/>
        <v>Aluno</v>
      </c>
    </row>
    <row r="831" spans="1:11">
      <c r="A831" t="str">
        <f t="shared" si="25"/>
        <v>43Lara Poliny Nogueira da Silva44743GRA</v>
      </c>
      <c r="B831">
        <v>43</v>
      </c>
      <c r="C831" t="s">
        <v>1880</v>
      </c>
      <c r="D831">
        <v>44743</v>
      </c>
      <c r="E831">
        <v>600</v>
      </c>
      <c r="F831" t="s">
        <v>1112</v>
      </c>
      <c r="H831">
        <v>30</v>
      </c>
      <c r="I831" t="s">
        <v>2474</v>
      </c>
      <c r="J831" t="s">
        <v>1112</v>
      </c>
      <c r="K831" t="str">
        <f t="shared" si="24"/>
        <v>Aluno</v>
      </c>
    </row>
    <row r="832" spans="1:11">
      <c r="A832" t="str">
        <f t="shared" si="25"/>
        <v>43Ravi Gabriel dos Santos Pinheiro Sampaio44743MSc</v>
      </c>
      <c r="B832">
        <v>43</v>
      </c>
      <c r="C832" t="s">
        <v>1889</v>
      </c>
      <c r="D832">
        <v>44743</v>
      </c>
      <c r="E832">
        <v>2230</v>
      </c>
      <c r="F832" t="s">
        <v>1114</v>
      </c>
      <c r="H832">
        <v>30</v>
      </c>
      <c r="I832" t="s">
        <v>2475</v>
      </c>
      <c r="J832" t="s">
        <v>1112</v>
      </c>
      <c r="K832" t="str">
        <f t="shared" si="24"/>
        <v>Aluno</v>
      </c>
    </row>
    <row r="833" spans="1:11">
      <c r="A833" t="str">
        <f t="shared" si="25"/>
        <v>43Eduer Giovanny Nova Rodriguez44743DSC</v>
      </c>
      <c r="B833">
        <v>43</v>
      </c>
      <c r="C833" t="s">
        <v>1873</v>
      </c>
      <c r="D833">
        <v>44743</v>
      </c>
      <c r="E833">
        <v>3280</v>
      </c>
      <c r="F833" t="s">
        <v>1162</v>
      </c>
      <c r="H833">
        <v>30</v>
      </c>
      <c r="I833" t="s">
        <v>1648</v>
      </c>
      <c r="J833" t="s">
        <v>1112</v>
      </c>
      <c r="K833" t="str">
        <f t="shared" si="24"/>
        <v>Aluno</v>
      </c>
    </row>
    <row r="834" spans="1:11">
      <c r="A834" t="str">
        <f t="shared" si="25"/>
        <v>43Guilherme Raffaeli Romero44743PDSC</v>
      </c>
      <c r="B834">
        <v>43</v>
      </c>
      <c r="C834" t="s">
        <v>1891</v>
      </c>
      <c r="D834">
        <v>44743</v>
      </c>
      <c r="E834">
        <v>6110</v>
      </c>
      <c r="F834" t="s">
        <v>1165</v>
      </c>
      <c r="H834">
        <v>30</v>
      </c>
      <c r="I834" t="s">
        <v>1649</v>
      </c>
      <c r="J834" t="s">
        <v>1112</v>
      </c>
      <c r="K834" t="str">
        <f t="shared" ref="K834:K897" si="26">IF(OR(UPPER(J834)="GRA",UPPER(J834)="MSC",UPPER(J834)="DSC",UPPER(J834)="PDSC"),"Aluno","Apoio")</f>
        <v>Aluno</v>
      </c>
    </row>
    <row r="835" spans="1:11">
      <c r="A835" t="str">
        <f t="shared" ref="A835:A898" si="27">CONCATENATE(B835,C835,VALUE(D835),F835)</f>
        <v>43Thays Desiree Mineli44743AT</v>
      </c>
      <c r="B835">
        <v>43</v>
      </c>
      <c r="C835" t="s">
        <v>1871</v>
      </c>
      <c r="D835">
        <v>44743</v>
      </c>
      <c r="E835">
        <v>820</v>
      </c>
      <c r="F835" t="s">
        <v>1117</v>
      </c>
      <c r="H835">
        <v>30</v>
      </c>
      <c r="I835" t="s">
        <v>2476</v>
      </c>
      <c r="J835" t="s">
        <v>1112</v>
      </c>
      <c r="K835" t="str">
        <f t="shared" si="26"/>
        <v>Aluno</v>
      </c>
    </row>
    <row r="836" spans="1:11">
      <c r="A836" t="str">
        <f t="shared" si="27"/>
        <v>43Yuri Matheus Minutella Bortoletto Machado44743MSc</v>
      </c>
      <c r="B836">
        <v>43</v>
      </c>
      <c r="C836" t="s">
        <v>1890</v>
      </c>
      <c r="D836">
        <v>44743</v>
      </c>
      <c r="E836">
        <v>2230</v>
      </c>
      <c r="F836" t="s">
        <v>1114</v>
      </c>
      <c r="H836">
        <v>30</v>
      </c>
      <c r="I836" t="s">
        <v>2477</v>
      </c>
      <c r="J836" t="s">
        <v>1112</v>
      </c>
      <c r="K836" t="str">
        <f t="shared" si="26"/>
        <v>Aluno</v>
      </c>
    </row>
    <row r="837" spans="1:11">
      <c r="A837" t="str">
        <f t="shared" si="27"/>
        <v>43Gabrielle Siffoni Galhakas44743GRA</v>
      </c>
      <c r="B837">
        <v>43</v>
      </c>
      <c r="C837" t="s">
        <v>1879</v>
      </c>
      <c r="D837">
        <v>44743</v>
      </c>
      <c r="E837">
        <v>600</v>
      </c>
      <c r="F837" t="s">
        <v>1112</v>
      </c>
      <c r="H837">
        <v>30</v>
      </c>
      <c r="I837" t="s">
        <v>2478</v>
      </c>
      <c r="J837" t="s">
        <v>1112</v>
      </c>
      <c r="K837" t="str">
        <f t="shared" si="26"/>
        <v>Aluno</v>
      </c>
    </row>
    <row r="838" spans="1:11">
      <c r="A838" t="str">
        <f t="shared" si="27"/>
        <v>43Ellen Caroline Ferreira de Carvalho44743GRA</v>
      </c>
      <c r="B838">
        <v>43</v>
      </c>
      <c r="C838" t="s">
        <v>1878</v>
      </c>
      <c r="D838">
        <v>44743</v>
      </c>
      <c r="E838">
        <v>600</v>
      </c>
      <c r="F838" t="s">
        <v>1112</v>
      </c>
      <c r="H838">
        <v>30</v>
      </c>
      <c r="I838" t="s">
        <v>2479</v>
      </c>
      <c r="J838" t="s">
        <v>1112</v>
      </c>
      <c r="K838" t="str">
        <f t="shared" si="26"/>
        <v>Aluno</v>
      </c>
    </row>
    <row r="839" spans="1:11">
      <c r="A839" t="str">
        <f t="shared" si="27"/>
        <v>43Danilo dos Santos Duarte44743GRA</v>
      </c>
      <c r="B839">
        <v>43</v>
      </c>
      <c r="C839" t="s">
        <v>1877</v>
      </c>
      <c r="D839">
        <v>44743</v>
      </c>
      <c r="E839">
        <v>600</v>
      </c>
      <c r="F839" t="s">
        <v>1112</v>
      </c>
      <c r="H839">
        <v>30</v>
      </c>
      <c r="I839" t="s">
        <v>2480</v>
      </c>
      <c r="J839" t="s">
        <v>1112</v>
      </c>
      <c r="K839" t="str">
        <f t="shared" si="26"/>
        <v>Aluno</v>
      </c>
    </row>
    <row r="840" spans="1:11">
      <c r="A840" t="str">
        <f t="shared" si="27"/>
        <v>43Larissa Natsumi Tamura44743PV</v>
      </c>
      <c r="B840">
        <v>43</v>
      </c>
      <c r="C840" t="s">
        <v>1892</v>
      </c>
      <c r="D840">
        <v>44743</v>
      </c>
      <c r="E840">
        <v>7750</v>
      </c>
      <c r="F840" t="s">
        <v>1115</v>
      </c>
      <c r="H840">
        <v>30</v>
      </c>
      <c r="I840" t="s">
        <v>1650</v>
      </c>
      <c r="J840" t="s">
        <v>1112</v>
      </c>
      <c r="K840" t="str">
        <f t="shared" si="26"/>
        <v>Aluno</v>
      </c>
    </row>
    <row r="841" spans="1:11">
      <c r="A841" t="str">
        <f t="shared" si="27"/>
        <v>43Tamires de Sousa Silva44743GRA</v>
      </c>
      <c r="B841">
        <v>43</v>
      </c>
      <c r="C841" t="s">
        <v>1884</v>
      </c>
      <c r="D841">
        <v>44743</v>
      </c>
      <c r="E841">
        <v>600</v>
      </c>
      <c r="F841" t="s">
        <v>1112</v>
      </c>
      <c r="H841">
        <v>30</v>
      </c>
      <c r="I841" t="s">
        <v>2191</v>
      </c>
      <c r="J841" t="s">
        <v>1112</v>
      </c>
      <c r="K841" t="str">
        <f t="shared" si="26"/>
        <v>Aluno</v>
      </c>
    </row>
    <row r="842" spans="1:11">
      <c r="A842" t="str">
        <f t="shared" si="27"/>
        <v>43Carolina Barbosa Leite da Cruz44743MSc</v>
      </c>
      <c r="B842">
        <v>43</v>
      </c>
      <c r="C842" t="s">
        <v>1887</v>
      </c>
      <c r="D842">
        <v>44743</v>
      </c>
      <c r="E842">
        <v>2230</v>
      </c>
      <c r="F842" t="s">
        <v>1114</v>
      </c>
      <c r="H842">
        <v>30</v>
      </c>
      <c r="I842" t="s">
        <v>2481</v>
      </c>
      <c r="J842" t="s">
        <v>1112</v>
      </c>
      <c r="K842" t="str">
        <f t="shared" si="26"/>
        <v>Aluno</v>
      </c>
    </row>
    <row r="843" spans="1:11">
      <c r="A843" t="str">
        <f t="shared" si="27"/>
        <v>43Lucas Vinicius Santos44743MSc</v>
      </c>
      <c r="B843">
        <v>43</v>
      </c>
      <c r="C843" t="s">
        <v>1888</v>
      </c>
      <c r="D843">
        <v>44743</v>
      </c>
      <c r="E843">
        <v>2230</v>
      </c>
      <c r="F843" t="s">
        <v>1114</v>
      </c>
      <c r="H843">
        <v>30</v>
      </c>
      <c r="I843" t="s">
        <v>2482</v>
      </c>
      <c r="J843" t="s">
        <v>1112</v>
      </c>
      <c r="K843" t="str">
        <f t="shared" si="26"/>
        <v>Aluno</v>
      </c>
    </row>
    <row r="844" spans="1:11">
      <c r="A844" t="str">
        <f t="shared" si="27"/>
        <v>43William Mozart Henrichs44743GRA</v>
      </c>
      <c r="B844">
        <v>43</v>
      </c>
      <c r="C844" t="s">
        <v>1886</v>
      </c>
      <c r="D844">
        <v>44743</v>
      </c>
      <c r="E844">
        <v>600</v>
      </c>
      <c r="F844" t="s">
        <v>1112</v>
      </c>
      <c r="H844">
        <v>30</v>
      </c>
      <c r="I844" t="s">
        <v>1651</v>
      </c>
      <c r="J844" t="s">
        <v>1112</v>
      </c>
      <c r="K844" t="str">
        <f t="shared" si="26"/>
        <v>Aluno</v>
      </c>
    </row>
    <row r="845" spans="1:11">
      <c r="A845" t="str">
        <f t="shared" si="27"/>
        <v>43Ayron Della Coleta de Oliveira44743GRA</v>
      </c>
      <c r="B845">
        <v>43</v>
      </c>
      <c r="C845" t="s">
        <v>1876</v>
      </c>
      <c r="D845">
        <v>44743</v>
      </c>
      <c r="E845">
        <v>600</v>
      </c>
      <c r="F845" t="s">
        <v>1112</v>
      </c>
      <c r="H845">
        <v>30</v>
      </c>
      <c r="I845" t="s">
        <v>1652</v>
      </c>
      <c r="J845" t="s">
        <v>1114</v>
      </c>
      <c r="K845" t="str">
        <f t="shared" si="26"/>
        <v>Aluno</v>
      </c>
    </row>
    <row r="846" spans="1:11">
      <c r="A846" t="str">
        <f t="shared" si="27"/>
        <v>43Samuel Rodrigues Lima44743GRA</v>
      </c>
      <c r="B846">
        <v>43</v>
      </c>
      <c r="C846" t="s">
        <v>1883</v>
      </c>
      <c r="D846">
        <v>44743</v>
      </c>
      <c r="E846">
        <v>600</v>
      </c>
      <c r="F846" t="s">
        <v>1112</v>
      </c>
      <c r="H846">
        <v>30</v>
      </c>
      <c r="I846" t="s">
        <v>3285</v>
      </c>
      <c r="J846" t="s">
        <v>1114</v>
      </c>
      <c r="K846" t="str">
        <f t="shared" si="26"/>
        <v>Aluno</v>
      </c>
    </row>
    <row r="847" spans="1:11">
      <c r="A847" t="str">
        <f t="shared" si="27"/>
        <v>43Mariana Elias44743GRA</v>
      </c>
      <c r="B847">
        <v>43</v>
      </c>
      <c r="C847" t="s">
        <v>1882</v>
      </c>
      <c r="D847">
        <v>44743</v>
      </c>
      <c r="E847">
        <v>600</v>
      </c>
      <c r="F847" t="s">
        <v>1112</v>
      </c>
      <c r="H847">
        <v>30</v>
      </c>
      <c r="I847" t="s">
        <v>3286</v>
      </c>
      <c r="J847" t="s">
        <v>1114</v>
      </c>
      <c r="K847" t="str">
        <f t="shared" si="26"/>
        <v>Aluno</v>
      </c>
    </row>
    <row r="848" spans="1:11">
      <c r="A848" t="str">
        <f t="shared" si="27"/>
        <v>43Larissa Cristina Hernandez Ortiz44743GRA</v>
      </c>
      <c r="B848">
        <v>43</v>
      </c>
      <c r="C848" t="s">
        <v>1881</v>
      </c>
      <c r="D848">
        <v>44743</v>
      </c>
      <c r="E848">
        <v>600</v>
      </c>
      <c r="F848" t="s">
        <v>1112</v>
      </c>
      <c r="H848">
        <v>30</v>
      </c>
      <c r="I848" t="s">
        <v>1653</v>
      </c>
      <c r="J848" t="s">
        <v>1114</v>
      </c>
      <c r="K848" t="str">
        <f t="shared" si="26"/>
        <v>Aluno</v>
      </c>
    </row>
    <row r="849" spans="1:11">
      <c r="A849" t="str">
        <f t="shared" si="27"/>
        <v>43Alessandro Goncalves44743GRA</v>
      </c>
      <c r="B849">
        <v>43</v>
      </c>
      <c r="C849" t="s">
        <v>1875</v>
      </c>
      <c r="D849">
        <v>44743</v>
      </c>
      <c r="E849">
        <v>600</v>
      </c>
      <c r="F849" t="s">
        <v>1112</v>
      </c>
      <c r="H849">
        <v>30</v>
      </c>
      <c r="I849" t="s">
        <v>2192</v>
      </c>
      <c r="J849" t="s">
        <v>1114</v>
      </c>
      <c r="K849" t="str">
        <f t="shared" si="26"/>
        <v>Aluno</v>
      </c>
    </row>
    <row r="850" spans="1:11">
      <c r="A850" t="str">
        <f t="shared" si="27"/>
        <v>43Vitor Chiurciu de Souza44743GRA</v>
      </c>
      <c r="B850">
        <v>43</v>
      </c>
      <c r="C850" t="s">
        <v>1885</v>
      </c>
      <c r="D850">
        <v>44743</v>
      </c>
      <c r="E850">
        <v>600</v>
      </c>
      <c r="F850" t="s">
        <v>1112</v>
      </c>
      <c r="H850">
        <v>30</v>
      </c>
      <c r="I850" t="s">
        <v>2483</v>
      </c>
      <c r="J850" t="s">
        <v>1114</v>
      </c>
      <c r="K850" t="str">
        <f t="shared" si="26"/>
        <v>Aluno</v>
      </c>
    </row>
    <row r="851" spans="1:11">
      <c r="A851" t="str">
        <f t="shared" si="27"/>
        <v>43German Meneses Hernandez44743DSC</v>
      </c>
      <c r="B851">
        <v>43</v>
      </c>
      <c r="C851" t="s">
        <v>1874</v>
      </c>
      <c r="D851">
        <v>44743</v>
      </c>
      <c r="E851">
        <v>3280</v>
      </c>
      <c r="F851" t="s">
        <v>1162</v>
      </c>
      <c r="H851">
        <v>30</v>
      </c>
      <c r="I851" t="s">
        <v>1654</v>
      </c>
      <c r="J851" t="s">
        <v>1165</v>
      </c>
      <c r="K851" t="str">
        <f t="shared" si="26"/>
        <v>Aluno</v>
      </c>
    </row>
    <row r="852" spans="1:11">
      <c r="A852" t="str">
        <f t="shared" si="27"/>
        <v>44JOYCE AZEVEDO BEZERRA DE SOUZA44743MSc</v>
      </c>
      <c r="B852">
        <v>44</v>
      </c>
      <c r="C852" t="s">
        <v>1907</v>
      </c>
      <c r="D852">
        <v>44743</v>
      </c>
      <c r="E852">
        <v>2230</v>
      </c>
      <c r="F852" t="s">
        <v>1114</v>
      </c>
      <c r="H852">
        <v>30</v>
      </c>
      <c r="I852" t="s">
        <v>1644</v>
      </c>
      <c r="J852" t="s">
        <v>1117</v>
      </c>
      <c r="K852" t="str">
        <f t="shared" si="26"/>
        <v>Apoio</v>
      </c>
    </row>
    <row r="853" spans="1:11">
      <c r="A853" t="str">
        <f t="shared" si="27"/>
        <v>44ENTONY DAVID DANTAS44743GRA</v>
      </c>
      <c r="B853">
        <v>44</v>
      </c>
      <c r="C853" t="s">
        <v>1901</v>
      </c>
      <c r="D853">
        <v>44743</v>
      </c>
      <c r="E853">
        <v>600</v>
      </c>
      <c r="F853" t="s">
        <v>1112</v>
      </c>
      <c r="H853">
        <v>30</v>
      </c>
      <c r="I853" t="s">
        <v>2695</v>
      </c>
      <c r="J853" t="s">
        <v>1113</v>
      </c>
      <c r="K853" t="str">
        <f t="shared" si="26"/>
        <v>Apoio</v>
      </c>
    </row>
    <row r="854" spans="1:11">
      <c r="A854" t="str">
        <f t="shared" si="27"/>
        <v>44Raiano Tavares de Oliveira44743AT</v>
      </c>
      <c r="B854">
        <v>44</v>
      </c>
      <c r="C854" t="s">
        <v>1893</v>
      </c>
      <c r="D854">
        <v>44743</v>
      </c>
      <c r="E854">
        <v>820</v>
      </c>
      <c r="F854" t="s">
        <v>1117</v>
      </c>
      <c r="H854">
        <v>30</v>
      </c>
      <c r="I854" t="s">
        <v>2708</v>
      </c>
      <c r="J854" t="s">
        <v>1115</v>
      </c>
      <c r="K854" t="str">
        <f t="shared" si="26"/>
        <v>Apoio</v>
      </c>
    </row>
    <row r="855" spans="1:11">
      <c r="A855" t="str">
        <f t="shared" si="27"/>
        <v>44AFONSO AVELINO DANTAS NETO44743PV</v>
      </c>
      <c r="B855">
        <v>44</v>
      </c>
      <c r="C855" t="s">
        <v>1908</v>
      </c>
      <c r="D855">
        <v>44743</v>
      </c>
      <c r="E855">
        <v>7750</v>
      </c>
      <c r="F855" t="s">
        <v>1115</v>
      </c>
      <c r="H855">
        <v>31</v>
      </c>
      <c r="I855" t="s">
        <v>2484</v>
      </c>
      <c r="J855" t="s">
        <v>1162</v>
      </c>
      <c r="K855" t="str">
        <f t="shared" si="26"/>
        <v>Aluno</v>
      </c>
    </row>
    <row r="856" spans="1:11">
      <c r="A856" t="str">
        <f t="shared" si="27"/>
        <v>44PEDRO LUCAS OLIVEIRA BATISTA44743GRA</v>
      </c>
      <c r="B856">
        <v>44</v>
      </c>
      <c r="C856" t="s">
        <v>1903</v>
      </c>
      <c r="D856">
        <v>44743</v>
      </c>
      <c r="E856">
        <v>600</v>
      </c>
      <c r="F856" t="s">
        <v>1112</v>
      </c>
      <c r="H856">
        <v>31</v>
      </c>
      <c r="I856" t="s">
        <v>2485</v>
      </c>
      <c r="J856" t="s">
        <v>1162</v>
      </c>
      <c r="K856" t="str">
        <f t="shared" si="26"/>
        <v>Aluno</v>
      </c>
    </row>
    <row r="857" spans="1:11">
      <c r="A857" t="str">
        <f t="shared" si="27"/>
        <v>44HORTÊNCIA NATHÂNIA SILVA CÂMARA44743MSc</v>
      </c>
      <c r="B857">
        <v>44</v>
      </c>
      <c r="C857" t="s">
        <v>1905</v>
      </c>
      <c r="D857">
        <v>44743</v>
      </c>
      <c r="E857">
        <v>2230</v>
      </c>
      <c r="F857" t="s">
        <v>1114</v>
      </c>
      <c r="H857">
        <v>31</v>
      </c>
      <c r="I857" t="s">
        <v>1657</v>
      </c>
      <c r="J857" t="s">
        <v>1162</v>
      </c>
      <c r="K857" t="str">
        <f t="shared" si="26"/>
        <v>Aluno</v>
      </c>
    </row>
    <row r="858" spans="1:11">
      <c r="A858" t="str">
        <f t="shared" si="27"/>
        <v>44ARTHUR VINICIUS VALE BEZERRA44743GRA</v>
      </c>
      <c r="B858">
        <v>44</v>
      </c>
      <c r="C858" t="s">
        <v>1899</v>
      </c>
      <c r="D858">
        <v>44743</v>
      </c>
      <c r="E858">
        <v>600</v>
      </c>
      <c r="F858" t="s">
        <v>1112</v>
      </c>
      <c r="H858">
        <v>31</v>
      </c>
      <c r="I858" t="s">
        <v>3729</v>
      </c>
      <c r="J858" t="s">
        <v>1112</v>
      </c>
      <c r="K858" t="str">
        <f t="shared" si="26"/>
        <v>Aluno</v>
      </c>
    </row>
    <row r="859" spans="1:11">
      <c r="A859" t="str">
        <f t="shared" si="27"/>
        <v>44Osvaldo Chiavone Filho44743COO</v>
      </c>
      <c r="B859">
        <v>44</v>
      </c>
      <c r="C859" t="s">
        <v>1894</v>
      </c>
      <c r="D859">
        <v>44743</v>
      </c>
      <c r="E859">
        <v>2800</v>
      </c>
      <c r="F859" t="s">
        <v>1113</v>
      </c>
      <c r="H859">
        <v>31</v>
      </c>
      <c r="I859" t="s">
        <v>3730</v>
      </c>
      <c r="J859" t="s">
        <v>1112</v>
      </c>
      <c r="K859" t="str">
        <f t="shared" si="26"/>
        <v>Aluno</v>
      </c>
    </row>
    <row r="860" spans="1:11">
      <c r="A860" t="str">
        <f t="shared" si="27"/>
        <v>44Maxwell Risseli Laurentino da Silva44743DSC</v>
      </c>
      <c r="B860">
        <v>44</v>
      </c>
      <c r="C860" t="s">
        <v>2553</v>
      </c>
      <c r="D860">
        <v>44743</v>
      </c>
      <c r="E860">
        <v>3280</v>
      </c>
      <c r="F860" t="s">
        <v>1162</v>
      </c>
      <c r="H860">
        <v>31</v>
      </c>
      <c r="I860" t="s">
        <v>1658</v>
      </c>
      <c r="J860" t="s">
        <v>1112</v>
      </c>
      <c r="K860" t="str">
        <f t="shared" si="26"/>
        <v>Aluno</v>
      </c>
    </row>
    <row r="861" spans="1:11">
      <c r="A861" t="str">
        <f t="shared" si="27"/>
        <v>44KESLEI ROSENDO DA ROCHA44743DSC</v>
      </c>
      <c r="B861">
        <v>44</v>
      </c>
      <c r="C861" t="s">
        <v>1895</v>
      </c>
      <c r="D861">
        <v>44743</v>
      </c>
      <c r="E861">
        <v>3280</v>
      </c>
      <c r="F861" t="s">
        <v>1162</v>
      </c>
      <c r="H861">
        <v>31</v>
      </c>
      <c r="I861" t="s">
        <v>3731</v>
      </c>
      <c r="J861" t="s">
        <v>1112</v>
      </c>
      <c r="K861" t="str">
        <f t="shared" si="26"/>
        <v>Aluno</v>
      </c>
    </row>
    <row r="862" spans="1:11">
      <c r="A862" t="str">
        <f t="shared" si="27"/>
        <v>44BRUNA BEATRIZ ALVES DE FREITAS ALBUQUERQUE44743GRA</v>
      </c>
      <c r="B862">
        <v>44</v>
      </c>
      <c r="C862" t="s">
        <v>1900</v>
      </c>
      <c r="D862">
        <v>44743</v>
      </c>
      <c r="E862">
        <v>600</v>
      </c>
      <c r="F862" t="s">
        <v>1112</v>
      </c>
      <c r="H862">
        <v>31</v>
      </c>
      <c r="I862" t="s">
        <v>1659</v>
      </c>
      <c r="J862" t="s">
        <v>1112</v>
      </c>
      <c r="K862" t="str">
        <f t="shared" si="26"/>
        <v>Aluno</v>
      </c>
    </row>
    <row r="863" spans="1:11">
      <c r="A863" t="str">
        <f t="shared" si="27"/>
        <v>44JOÃO VINICIUS DE ANDRADE FREIRE44743GRA</v>
      </c>
      <c r="B863">
        <v>44</v>
      </c>
      <c r="C863" t="s">
        <v>1902</v>
      </c>
      <c r="D863">
        <v>44743</v>
      </c>
      <c r="E863">
        <v>600</v>
      </c>
      <c r="F863" t="s">
        <v>1112</v>
      </c>
      <c r="H863">
        <v>31</v>
      </c>
      <c r="I863" t="s">
        <v>1660</v>
      </c>
      <c r="J863" t="s">
        <v>1112</v>
      </c>
      <c r="K863" t="str">
        <f t="shared" si="26"/>
        <v>Aluno</v>
      </c>
    </row>
    <row r="864" spans="1:11">
      <c r="A864" t="str">
        <f t="shared" si="27"/>
        <v>44MATEUS FERNANDES MONTEIRO44743DSC</v>
      </c>
      <c r="B864">
        <v>44</v>
      </c>
      <c r="C864" t="s">
        <v>1896</v>
      </c>
      <c r="D864">
        <v>44743</v>
      </c>
      <c r="E864">
        <v>3280</v>
      </c>
      <c r="F864" t="s">
        <v>1162</v>
      </c>
      <c r="H864">
        <v>31</v>
      </c>
      <c r="I864" t="s">
        <v>1661</v>
      </c>
      <c r="J864" t="s">
        <v>1112</v>
      </c>
      <c r="K864" t="str">
        <f t="shared" si="26"/>
        <v>Aluno</v>
      </c>
    </row>
    <row r="865" spans="1:11">
      <c r="A865" t="str">
        <f t="shared" si="27"/>
        <v>44SAMUEL DANTAS DE ALMEIDA44743GRA</v>
      </c>
      <c r="B865">
        <v>44</v>
      </c>
      <c r="C865" t="s">
        <v>1904</v>
      </c>
      <c r="D865">
        <v>44743</v>
      </c>
      <c r="E865">
        <v>600</v>
      </c>
      <c r="F865" t="s">
        <v>1112</v>
      </c>
      <c r="H865">
        <v>31</v>
      </c>
      <c r="I865" t="s">
        <v>1662</v>
      </c>
      <c r="J865" t="s">
        <v>1112</v>
      </c>
      <c r="K865" t="str">
        <f t="shared" si="26"/>
        <v>Aluno</v>
      </c>
    </row>
    <row r="866" spans="1:11">
      <c r="A866" t="str">
        <f t="shared" si="27"/>
        <v>44AMMARY VIRGÍNIA DA SILVA MOURA44743GRA</v>
      </c>
      <c r="B866">
        <v>44</v>
      </c>
      <c r="C866" t="s">
        <v>1897</v>
      </c>
      <c r="D866">
        <v>44743</v>
      </c>
      <c r="E866">
        <v>600</v>
      </c>
      <c r="F866" t="s">
        <v>1112</v>
      </c>
      <c r="H866">
        <v>31</v>
      </c>
      <c r="I866" t="s">
        <v>1663</v>
      </c>
      <c r="J866" t="s">
        <v>1112</v>
      </c>
      <c r="K866" t="str">
        <f t="shared" si="26"/>
        <v>Aluno</v>
      </c>
    </row>
    <row r="867" spans="1:11">
      <c r="A867" t="str">
        <f t="shared" si="27"/>
        <v>44ARTHUR VINICIUS ROCHA DOS SANTOS44743GRA</v>
      </c>
      <c r="B867">
        <v>44</v>
      </c>
      <c r="C867" t="s">
        <v>1898</v>
      </c>
      <c r="D867">
        <v>44743</v>
      </c>
      <c r="E867">
        <v>600</v>
      </c>
      <c r="F867" t="s">
        <v>1112</v>
      </c>
      <c r="H867">
        <v>31</v>
      </c>
      <c r="I867" t="s">
        <v>2486</v>
      </c>
      <c r="J867" t="s">
        <v>1112</v>
      </c>
      <c r="K867" t="str">
        <f t="shared" si="26"/>
        <v>Aluno</v>
      </c>
    </row>
    <row r="868" spans="1:11">
      <c r="A868" t="str">
        <f t="shared" si="27"/>
        <v>44JOEMIL OLIVEIRA DE DEUS JUNIOR44743MSc</v>
      </c>
      <c r="B868">
        <v>44</v>
      </c>
      <c r="C868" t="s">
        <v>1906</v>
      </c>
      <c r="D868">
        <v>44743</v>
      </c>
      <c r="E868">
        <v>2230</v>
      </c>
      <c r="F868" t="s">
        <v>1114</v>
      </c>
      <c r="H868">
        <v>31</v>
      </c>
      <c r="I868" t="s">
        <v>1664</v>
      </c>
      <c r="J868" t="s">
        <v>1112</v>
      </c>
      <c r="K868" t="str">
        <f t="shared" si="26"/>
        <v>Aluno</v>
      </c>
    </row>
    <row r="869" spans="1:11">
      <c r="A869" t="str">
        <f t="shared" si="27"/>
        <v>45Gabriel Lese Pereira44743GRA</v>
      </c>
      <c r="B869">
        <v>45</v>
      </c>
      <c r="C869" t="s">
        <v>2566</v>
      </c>
      <c r="D869">
        <v>44743</v>
      </c>
      <c r="E869">
        <v>600</v>
      </c>
      <c r="F869" t="s">
        <v>1112</v>
      </c>
      <c r="H869">
        <v>31</v>
      </c>
      <c r="I869" t="s">
        <v>3732</v>
      </c>
      <c r="J869" t="s">
        <v>1112</v>
      </c>
      <c r="K869" t="str">
        <f t="shared" si="26"/>
        <v>Aluno</v>
      </c>
    </row>
    <row r="870" spans="1:11">
      <c r="A870" t="str">
        <f t="shared" si="27"/>
        <v>45Daniel Juchem Regner44743MSc</v>
      </c>
      <c r="B870">
        <v>45</v>
      </c>
      <c r="C870" t="s">
        <v>1921</v>
      </c>
      <c r="D870">
        <v>44743</v>
      </c>
      <c r="E870">
        <v>2230</v>
      </c>
      <c r="F870" t="s">
        <v>1114</v>
      </c>
      <c r="H870">
        <v>31</v>
      </c>
      <c r="I870" t="s">
        <v>3733</v>
      </c>
      <c r="J870" t="s">
        <v>1112</v>
      </c>
      <c r="K870" t="str">
        <f t="shared" si="26"/>
        <v>Aluno</v>
      </c>
    </row>
    <row r="871" spans="1:11">
      <c r="A871" t="str">
        <f t="shared" si="27"/>
        <v>45Rodrigo Rodrigues Nogueira44743DSC</v>
      </c>
      <c r="B871">
        <v>45</v>
      </c>
      <c r="C871" t="s">
        <v>1912</v>
      </c>
      <c r="D871">
        <v>44743</v>
      </c>
      <c r="E871">
        <v>3280</v>
      </c>
      <c r="F871" t="s">
        <v>1162</v>
      </c>
      <c r="H871">
        <v>31</v>
      </c>
      <c r="I871" t="s">
        <v>1665</v>
      </c>
      <c r="J871" t="s">
        <v>1112</v>
      </c>
      <c r="K871" t="str">
        <f t="shared" si="26"/>
        <v>Aluno</v>
      </c>
    </row>
    <row r="872" spans="1:11">
      <c r="A872" t="str">
        <f t="shared" si="27"/>
        <v>45VITTORIO NARDIN44743MSc</v>
      </c>
      <c r="B872">
        <v>45</v>
      </c>
      <c r="C872" t="s">
        <v>2570</v>
      </c>
      <c r="D872">
        <v>44743</v>
      </c>
      <c r="E872">
        <v>2230</v>
      </c>
      <c r="F872" t="s">
        <v>1114</v>
      </c>
      <c r="H872">
        <v>31</v>
      </c>
      <c r="I872" t="s">
        <v>1666</v>
      </c>
      <c r="J872" t="s">
        <v>1112</v>
      </c>
      <c r="K872" t="str">
        <f t="shared" si="26"/>
        <v>Aluno</v>
      </c>
    </row>
    <row r="873" spans="1:11">
      <c r="A873" t="str">
        <f t="shared" si="27"/>
        <v>45Juliana Martinelli de Lucena44743AT</v>
      </c>
      <c r="B873">
        <v>45</v>
      </c>
      <c r="C873" t="s">
        <v>1909</v>
      </c>
      <c r="D873">
        <v>44743</v>
      </c>
      <c r="E873">
        <v>820</v>
      </c>
      <c r="F873" t="s">
        <v>1117</v>
      </c>
      <c r="H873">
        <v>31</v>
      </c>
      <c r="I873" t="s">
        <v>2487</v>
      </c>
      <c r="J873" t="s">
        <v>1112</v>
      </c>
      <c r="K873" t="str">
        <f t="shared" si="26"/>
        <v>Aluno</v>
      </c>
    </row>
    <row r="874" spans="1:11">
      <c r="A874" t="str">
        <f t="shared" si="27"/>
        <v>45Bruna de Oliveira Busson44743DSC</v>
      </c>
      <c r="B874">
        <v>45</v>
      </c>
      <c r="C874" t="s">
        <v>2211</v>
      </c>
      <c r="D874">
        <v>44743</v>
      </c>
      <c r="E874">
        <v>3280</v>
      </c>
      <c r="F874" t="s">
        <v>1162</v>
      </c>
      <c r="H874">
        <v>31</v>
      </c>
      <c r="I874" t="s">
        <v>3734</v>
      </c>
      <c r="J874" t="s">
        <v>1112</v>
      </c>
      <c r="K874" t="str">
        <f t="shared" si="26"/>
        <v>Aluno</v>
      </c>
    </row>
    <row r="875" spans="1:11">
      <c r="A875" t="str">
        <f t="shared" si="27"/>
        <v>45Luiz Henrique Silva Junior44743MSc</v>
      </c>
      <c r="B875">
        <v>45</v>
      </c>
      <c r="C875" t="s">
        <v>1923</v>
      </c>
      <c r="D875">
        <v>44743</v>
      </c>
      <c r="E875">
        <v>2230</v>
      </c>
      <c r="F875" t="s">
        <v>1114</v>
      </c>
      <c r="H875">
        <v>31</v>
      </c>
      <c r="I875" t="s">
        <v>1667</v>
      </c>
      <c r="J875" t="s">
        <v>1112</v>
      </c>
      <c r="K875" t="str">
        <f t="shared" si="26"/>
        <v>Aluno</v>
      </c>
    </row>
    <row r="876" spans="1:11">
      <c r="A876" t="str">
        <f t="shared" si="27"/>
        <v>45Jônatas Vicente44743DSC</v>
      </c>
      <c r="B876">
        <v>45</v>
      </c>
      <c r="C876" t="s">
        <v>1911</v>
      </c>
      <c r="D876">
        <v>44743</v>
      </c>
      <c r="E876">
        <v>3280</v>
      </c>
      <c r="F876" t="s">
        <v>1162</v>
      </c>
      <c r="H876">
        <v>31</v>
      </c>
      <c r="I876" t="s">
        <v>1668</v>
      </c>
      <c r="J876" t="s">
        <v>1112</v>
      </c>
      <c r="K876" t="str">
        <f t="shared" si="26"/>
        <v>Aluno</v>
      </c>
    </row>
    <row r="877" spans="1:11">
      <c r="A877" t="str">
        <f t="shared" si="27"/>
        <v>45Jéssica Vieira Lomba Avila Barbosa44743GRA</v>
      </c>
      <c r="B877">
        <v>45</v>
      </c>
      <c r="C877" t="s">
        <v>1918</v>
      </c>
      <c r="D877">
        <v>44743</v>
      </c>
      <c r="E877">
        <v>600</v>
      </c>
      <c r="F877" t="s">
        <v>1112</v>
      </c>
      <c r="H877">
        <v>31</v>
      </c>
      <c r="I877" t="s">
        <v>1669</v>
      </c>
      <c r="J877" t="s">
        <v>1112</v>
      </c>
      <c r="K877" t="str">
        <f t="shared" si="26"/>
        <v>Aluno</v>
      </c>
    </row>
    <row r="878" spans="1:11">
      <c r="A878" t="str">
        <f t="shared" si="27"/>
        <v>45Felipe Antonio Emer44743GRA</v>
      </c>
      <c r="B878">
        <v>45</v>
      </c>
      <c r="C878" t="s">
        <v>1914</v>
      </c>
      <c r="D878">
        <v>44743</v>
      </c>
      <c r="E878">
        <v>600</v>
      </c>
      <c r="F878" t="s">
        <v>1112</v>
      </c>
      <c r="H878">
        <v>31</v>
      </c>
      <c r="I878" t="s">
        <v>2488</v>
      </c>
      <c r="J878" t="s">
        <v>1114</v>
      </c>
      <c r="K878" t="str">
        <f t="shared" si="26"/>
        <v>Aluno</v>
      </c>
    </row>
    <row r="879" spans="1:11">
      <c r="A879" t="str">
        <f t="shared" si="27"/>
        <v>45Luciano Serconek Fuso44743MSc</v>
      </c>
      <c r="B879">
        <v>45</v>
      </c>
      <c r="C879" t="s">
        <v>1922</v>
      </c>
      <c r="D879">
        <v>44743</v>
      </c>
      <c r="E879">
        <v>2230</v>
      </c>
      <c r="F879" t="s">
        <v>1114</v>
      </c>
      <c r="H879">
        <v>31</v>
      </c>
      <c r="I879" t="s">
        <v>1670</v>
      </c>
      <c r="J879" t="s">
        <v>1114</v>
      </c>
      <c r="K879" t="str">
        <f t="shared" si="26"/>
        <v>Aluno</v>
      </c>
    </row>
    <row r="880" spans="1:11">
      <c r="A880" t="str">
        <f t="shared" si="27"/>
        <v>45Felipe Batista44743GRA</v>
      </c>
      <c r="B880">
        <v>45</v>
      </c>
      <c r="C880" t="s">
        <v>1915</v>
      </c>
      <c r="D880">
        <v>44743</v>
      </c>
      <c r="E880">
        <v>600</v>
      </c>
      <c r="F880" t="s">
        <v>1112</v>
      </c>
      <c r="H880">
        <v>31</v>
      </c>
      <c r="I880" t="s">
        <v>3771</v>
      </c>
      <c r="J880" t="s">
        <v>1114</v>
      </c>
      <c r="K880" t="str">
        <f t="shared" si="26"/>
        <v>Aluno</v>
      </c>
    </row>
    <row r="881" spans="1:11">
      <c r="A881" t="str">
        <f t="shared" si="27"/>
        <v>45Leonardo Matos Brasil44743GRA</v>
      </c>
      <c r="B881">
        <v>45</v>
      </c>
      <c r="C881" t="s">
        <v>2213</v>
      </c>
      <c r="D881">
        <v>44743</v>
      </c>
      <c r="E881">
        <v>600</v>
      </c>
      <c r="F881" t="s">
        <v>1112</v>
      </c>
      <c r="H881">
        <v>31</v>
      </c>
      <c r="I881" t="s">
        <v>1671</v>
      </c>
      <c r="J881" t="s">
        <v>1114</v>
      </c>
      <c r="K881" t="str">
        <f t="shared" si="26"/>
        <v>Aluno</v>
      </c>
    </row>
    <row r="882" spans="1:11">
      <c r="A882" t="str">
        <f t="shared" si="27"/>
        <v>45Carlos Eduardo Nesi Perin44743GRA</v>
      </c>
      <c r="B882">
        <v>45</v>
      </c>
      <c r="C882" t="s">
        <v>2212</v>
      </c>
      <c r="D882">
        <v>44743</v>
      </c>
      <c r="E882">
        <v>600</v>
      </c>
      <c r="F882" t="s">
        <v>1112</v>
      </c>
      <c r="H882">
        <v>31</v>
      </c>
      <c r="I882" t="s">
        <v>2489</v>
      </c>
      <c r="J882" t="s">
        <v>1114</v>
      </c>
      <c r="K882" t="str">
        <f t="shared" si="26"/>
        <v>Aluno</v>
      </c>
    </row>
    <row r="883" spans="1:11">
      <c r="A883" t="str">
        <f t="shared" si="27"/>
        <v>45Gabriel Pereira da Silva Morais44743GRA</v>
      </c>
      <c r="B883">
        <v>45</v>
      </c>
      <c r="C883" t="s">
        <v>1916</v>
      </c>
      <c r="D883">
        <v>44743</v>
      </c>
      <c r="E883">
        <v>600</v>
      </c>
      <c r="F883" t="s">
        <v>1112</v>
      </c>
      <c r="H883">
        <v>31</v>
      </c>
      <c r="I883" t="s">
        <v>3735</v>
      </c>
      <c r="J883" t="s">
        <v>1114</v>
      </c>
      <c r="K883" t="str">
        <f t="shared" si="26"/>
        <v>Aluno</v>
      </c>
    </row>
    <row r="884" spans="1:11">
      <c r="A884" t="str">
        <f t="shared" si="27"/>
        <v>45Lucas Eli Malagoli44743GRA</v>
      </c>
      <c r="B884">
        <v>45</v>
      </c>
      <c r="C884" t="s">
        <v>1919</v>
      </c>
      <c r="D884">
        <v>44743</v>
      </c>
      <c r="E884">
        <v>600</v>
      </c>
      <c r="F884" t="s">
        <v>1112</v>
      </c>
      <c r="H884">
        <v>31</v>
      </c>
      <c r="I884" t="s">
        <v>1672</v>
      </c>
      <c r="J884" t="s">
        <v>1114</v>
      </c>
      <c r="K884" t="str">
        <f t="shared" si="26"/>
        <v>Aluno</v>
      </c>
    </row>
    <row r="885" spans="1:11">
      <c r="A885" t="str">
        <f t="shared" si="27"/>
        <v>45Gustavo Lins de Oliveira44743GRA</v>
      </c>
      <c r="B885">
        <v>45</v>
      </c>
      <c r="C885" t="s">
        <v>1917</v>
      </c>
      <c r="D885">
        <v>44743</v>
      </c>
      <c r="E885">
        <v>600</v>
      </c>
      <c r="F885" t="s">
        <v>1112</v>
      </c>
      <c r="H885">
        <v>31</v>
      </c>
      <c r="I885" t="s">
        <v>1673</v>
      </c>
      <c r="J885" t="s">
        <v>1165</v>
      </c>
      <c r="K885" t="str">
        <f t="shared" si="26"/>
        <v>Aluno</v>
      </c>
    </row>
    <row r="886" spans="1:11">
      <c r="A886" t="str">
        <f t="shared" si="27"/>
        <v>45Victor Igor Berbare Lemos44743GRA</v>
      </c>
      <c r="B886">
        <v>45</v>
      </c>
      <c r="C886" t="s">
        <v>1920</v>
      </c>
      <c r="D886">
        <v>44743</v>
      </c>
      <c r="E886">
        <v>600</v>
      </c>
      <c r="F886" t="s">
        <v>1112</v>
      </c>
      <c r="H886">
        <v>31</v>
      </c>
      <c r="I886" t="s">
        <v>1655</v>
      </c>
      <c r="J886" t="s">
        <v>1117</v>
      </c>
      <c r="K886" t="str">
        <f t="shared" si="26"/>
        <v>Apoio</v>
      </c>
    </row>
    <row r="887" spans="1:11">
      <c r="A887" t="str">
        <f t="shared" si="27"/>
        <v>45Júlio César Passos44743COO</v>
      </c>
      <c r="B887">
        <v>45</v>
      </c>
      <c r="C887" t="s">
        <v>1910</v>
      </c>
      <c r="D887">
        <v>44743</v>
      </c>
      <c r="E887">
        <v>2800</v>
      </c>
      <c r="F887" t="s">
        <v>1113</v>
      </c>
      <c r="H887">
        <v>31</v>
      </c>
      <c r="I887" t="s">
        <v>2193</v>
      </c>
      <c r="J887" t="s">
        <v>1113</v>
      </c>
      <c r="K887" t="str">
        <f t="shared" si="26"/>
        <v>Apoio</v>
      </c>
    </row>
    <row r="888" spans="1:11">
      <c r="A888" t="str">
        <f t="shared" si="27"/>
        <v>45Tatiana Bendo44743PV</v>
      </c>
      <c r="B888">
        <v>45</v>
      </c>
      <c r="C888" t="s">
        <v>1924</v>
      </c>
      <c r="D888">
        <v>44743</v>
      </c>
      <c r="E888">
        <v>7750</v>
      </c>
      <c r="F888" t="s">
        <v>1115</v>
      </c>
      <c r="H888">
        <v>31</v>
      </c>
      <c r="I888" t="s">
        <v>1656</v>
      </c>
      <c r="J888" t="s">
        <v>1115</v>
      </c>
      <c r="K888" t="str">
        <f t="shared" si="26"/>
        <v>Apoio</v>
      </c>
    </row>
    <row r="889" spans="1:11">
      <c r="A889" t="str">
        <f t="shared" si="27"/>
        <v>46Eric Alberto Ocampo Batlle44743PDSC</v>
      </c>
      <c r="B889">
        <v>46</v>
      </c>
      <c r="C889" t="s">
        <v>1945</v>
      </c>
      <c r="D889">
        <v>44743</v>
      </c>
      <c r="E889">
        <v>6110</v>
      </c>
      <c r="F889" t="s">
        <v>1165</v>
      </c>
      <c r="H889">
        <v>32</v>
      </c>
      <c r="I889" t="s">
        <v>1676</v>
      </c>
      <c r="J889" t="s">
        <v>1162</v>
      </c>
      <c r="K889" t="str">
        <f t="shared" si="26"/>
        <v>Aluno</v>
      </c>
    </row>
    <row r="890" spans="1:11">
      <c r="A890" t="str">
        <f t="shared" si="27"/>
        <v>46Rodney Joedson Santos da Silva44743MSc</v>
      </c>
      <c r="B890">
        <v>46</v>
      </c>
      <c r="C890" t="s">
        <v>1943</v>
      </c>
      <c r="D890">
        <v>44743</v>
      </c>
      <c r="E890">
        <v>2230</v>
      </c>
      <c r="F890" t="s">
        <v>1114</v>
      </c>
      <c r="H890">
        <v>32</v>
      </c>
      <c r="I890" t="s">
        <v>1677</v>
      </c>
      <c r="J890" t="s">
        <v>1162</v>
      </c>
      <c r="K890" t="str">
        <f t="shared" si="26"/>
        <v>Aluno</v>
      </c>
    </row>
    <row r="891" spans="1:11">
      <c r="A891" t="str">
        <f t="shared" si="27"/>
        <v>46Yascara Fabrina Fernandes da Costa e Silva44743AT</v>
      </c>
      <c r="B891">
        <v>46</v>
      </c>
      <c r="C891" t="s">
        <v>1925</v>
      </c>
      <c r="D891">
        <v>44743</v>
      </c>
      <c r="E891">
        <v>820</v>
      </c>
      <c r="F891" t="s">
        <v>1117</v>
      </c>
      <c r="H891">
        <v>32</v>
      </c>
      <c r="I891" t="s">
        <v>2490</v>
      </c>
      <c r="J891" t="s">
        <v>1162</v>
      </c>
      <c r="K891" t="str">
        <f t="shared" si="26"/>
        <v>Aluno</v>
      </c>
    </row>
    <row r="892" spans="1:11">
      <c r="A892" t="str">
        <f t="shared" si="27"/>
        <v>46Gabriel Henrique Batista e Silva44743GRA</v>
      </c>
      <c r="B892">
        <v>46</v>
      </c>
      <c r="C892" t="s">
        <v>1933</v>
      </c>
      <c r="D892">
        <v>44743</v>
      </c>
      <c r="E892">
        <v>600</v>
      </c>
      <c r="F892" t="s">
        <v>1112</v>
      </c>
      <c r="H892">
        <v>32</v>
      </c>
      <c r="I892" t="s">
        <v>1678</v>
      </c>
      <c r="J892" t="s">
        <v>1112</v>
      </c>
      <c r="K892" t="str">
        <f t="shared" si="26"/>
        <v>Aluno</v>
      </c>
    </row>
    <row r="893" spans="1:11">
      <c r="A893" t="str">
        <f t="shared" si="27"/>
        <v>46Thomás Augusto Siqueira de Oliveira44743MSc</v>
      </c>
      <c r="B893">
        <v>46</v>
      </c>
      <c r="C893" t="s">
        <v>1944</v>
      </c>
      <c r="D893">
        <v>44743</v>
      </c>
      <c r="E893">
        <v>2230</v>
      </c>
      <c r="F893" t="s">
        <v>1114</v>
      </c>
      <c r="H893">
        <v>32</v>
      </c>
      <c r="I893" t="s">
        <v>1679</v>
      </c>
      <c r="J893" t="s">
        <v>1112</v>
      </c>
      <c r="K893" t="str">
        <f t="shared" si="26"/>
        <v>Aluno</v>
      </c>
    </row>
    <row r="894" spans="1:11">
      <c r="A894" t="str">
        <f t="shared" si="27"/>
        <v>46Isadora Evangelista Martins de Souza44743GRA</v>
      </c>
      <c r="B894">
        <v>46</v>
      </c>
      <c r="C894" t="s">
        <v>1936</v>
      </c>
      <c r="D894">
        <v>44743</v>
      </c>
      <c r="E894">
        <v>600</v>
      </c>
      <c r="F894" t="s">
        <v>1112</v>
      </c>
      <c r="H894">
        <v>32</v>
      </c>
      <c r="I894" t="s">
        <v>1680</v>
      </c>
      <c r="J894" t="s">
        <v>1112</v>
      </c>
      <c r="K894" t="str">
        <f t="shared" si="26"/>
        <v>Aluno</v>
      </c>
    </row>
    <row r="895" spans="1:11">
      <c r="A895" t="str">
        <f t="shared" si="27"/>
        <v>46Gabriel Baioni e Silva44743MSc</v>
      </c>
      <c r="B895">
        <v>46</v>
      </c>
      <c r="C895" t="s">
        <v>1941</v>
      </c>
      <c r="D895">
        <v>44743</v>
      </c>
      <c r="E895">
        <v>2230</v>
      </c>
      <c r="F895" t="s">
        <v>1114</v>
      </c>
      <c r="H895">
        <v>32</v>
      </c>
      <c r="I895" t="s">
        <v>1681</v>
      </c>
      <c r="J895" t="s">
        <v>1112</v>
      </c>
      <c r="K895" t="str">
        <f t="shared" si="26"/>
        <v>Aluno</v>
      </c>
    </row>
    <row r="896" spans="1:11">
      <c r="A896" t="str">
        <f t="shared" si="27"/>
        <v>46Giovana de Souza Lima44743GRA</v>
      </c>
      <c r="B896">
        <v>46</v>
      </c>
      <c r="C896" t="s">
        <v>1934</v>
      </c>
      <c r="D896">
        <v>44743</v>
      </c>
      <c r="E896">
        <v>600</v>
      </c>
      <c r="F896" t="s">
        <v>1112</v>
      </c>
      <c r="H896">
        <v>32</v>
      </c>
      <c r="I896" t="s">
        <v>1682</v>
      </c>
      <c r="J896" t="s">
        <v>1112</v>
      </c>
      <c r="K896" t="str">
        <f t="shared" si="26"/>
        <v>Aluno</v>
      </c>
    </row>
    <row r="897" spans="1:11">
      <c r="A897" t="str">
        <f t="shared" si="27"/>
        <v>46Douglas Peterson Munis da Silva44743GRA</v>
      </c>
      <c r="B897">
        <v>46</v>
      </c>
      <c r="C897" t="s">
        <v>1930</v>
      </c>
      <c r="D897">
        <v>44743</v>
      </c>
      <c r="E897">
        <v>600</v>
      </c>
      <c r="F897" t="s">
        <v>1112</v>
      </c>
      <c r="H897">
        <v>32</v>
      </c>
      <c r="I897" t="s">
        <v>1683</v>
      </c>
      <c r="J897" t="s">
        <v>1112</v>
      </c>
      <c r="K897" t="str">
        <f t="shared" si="26"/>
        <v>Aluno</v>
      </c>
    </row>
    <row r="898" spans="1:11">
      <c r="A898" t="str">
        <f t="shared" si="27"/>
        <v>46Filipe Henrique Nascimento Barroso44743GRA</v>
      </c>
      <c r="B898">
        <v>46</v>
      </c>
      <c r="C898" t="s">
        <v>1932</v>
      </c>
      <c r="D898">
        <v>44743</v>
      </c>
      <c r="E898">
        <v>600</v>
      </c>
      <c r="F898" t="s">
        <v>1112</v>
      </c>
      <c r="H898">
        <v>32</v>
      </c>
      <c r="I898" t="s">
        <v>2491</v>
      </c>
      <c r="J898" t="s">
        <v>1112</v>
      </c>
      <c r="K898" t="str">
        <f t="shared" ref="K898:K961" si="28">IF(OR(UPPER(J898)="GRA",UPPER(J898)="MSC",UPPER(J898)="DSC",UPPER(J898)="PDSC"),"Aluno","Apoio")</f>
        <v>Aluno</v>
      </c>
    </row>
    <row r="899" spans="1:11">
      <c r="A899" t="str">
        <f t="shared" ref="A899:A962" si="29">CONCATENATE(B899,C899,VALUE(D899),F899)</f>
        <v>46Thais Mariano Ribeiro44743GRA</v>
      </c>
      <c r="B899">
        <v>46</v>
      </c>
      <c r="C899" t="s">
        <v>1940</v>
      </c>
      <c r="D899">
        <v>44743</v>
      </c>
      <c r="E899">
        <v>600</v>
      </c>
      <c r="F899" t="s">
        <v>1112</v>
      </c>
      <c r="H899">
        <v>32</v>
      </c>
      <c r="I899" t="s">
        <v>1684</v>
      </c>
      <c r="J899" t="s">
        <v>1112</v>
      </c>
      <c r="K899" t="str">
        <f t="shared" si="28"/>
        <v>Aluno</v>
      </c>
    </row>
    <row r="900" spans="1:11">
      <c r="A900" t="str">
        <f t="shared" si="29"/>
        <v>46Luísa Pereira Pinheiro44743MSc</v>
      </c>
      <c r="B900">
        <v>46</v>
      </c>
      <c r="C900" t="s">
        <v>1942</v>
      </c>
      <c r="D900">
        <v>44743</v>
      </c>
      <c r="E900">
        <v>2230</v>
      </c>
      <c r="F900" t="s">
        <v>1114</v>
      </c>
      <c r="H900">
        <v>32</v>
      </c>
      <c r="I900" t="s">
        <v>2492</v>
      </c>
      <c r="J900" t="s">
        <v>1112</v>
      </c>
      <c r="K900" t="str">
        <f t="shared" si="28"/>
        <v>Aluno</v>
      </c>
    </row>
    <row r="901" spans="1:11">
      <c r="A901" t="str">
        <f t="shared" si="29"/>
        <v>46Pedro Henrique Fantoni Garica44743GRA</v>
      </c>
      <c r="B901">
        <v>46</v>
      </c>
      <c r="C901" t="s">
        <v>1938</v>
      </c>
      <c r="D901">
        <v>44743</v>
      </c>
      <c r="E901">
        <v>600</v>
      </c>
      <c r="F901" t="s">
        <v>1112</v>
      </c>
      <c r="H901">
        <v>32</v>
      </c>
      <c r="I901" t="s">
        <v>1685</v>
      </c>
      <c r="J901" t="s">
        <v>1114</v>
      </c>
      <c r="K901" t="str">
        <f t="shared" si="28"/>
        <v>Aluno</v>
      </c>
    </row>
    <row r="902" spans="1:11">
      <c r="A902" t="str">
        <f t="shared" si="29"/>
        <v>46Aline Pelodan Baboni44743GRA</v>
      </c>
      <c r="B902">
        <v>46</v>
      </c>
      <c r="C902" t="s">
        <v>1928</v>
      </c>
      <c r="D902">
        <v>44743</v>
      </c>
      <c r="E902">
        <v>600</v>
      </c>
      <c r="F902" t="s">
        <v>1112</v>
      </c>
      <c r="H902">
        <v>32</v>
      </c>
      <c r="I902" t="s">
        <v>1686</v>
      </c>
      <c r="J902" t="s">
        <v>1114</v>
      </c>
      <c r="K902" t="str">
        <f t="shared" si="28"/>
        <v>Aluno</v>
      </c>
    </row>
    <row r="903" spans="1:11">
      <c r="A903" t="str">
        <f t="shared" si="29"/>
        <v>46Luiz Pedro Simões da Silva44743GRA</v>
      </c>
      <c r="B903">
        <v>46</v>
      </c>
      <c r="C903" t="s">
        <v>1937</v>
      </c>
      <c r="D903">
        <v>44743</v>
      </c>
      <c r="E903">
        <v>600</v>
      </c>
      <c r="F903" t="s">
        <v>1112</v>
      </c>
      <c r="H903">
        <v>32</v>
      </c>
      <c r="I903" t="s">
        <v>2493</v>
      </c>
      <c r="J903" t="s">
        <v>1114</v>
      </c>
      <c r="K903" t="str">
        <f t="shared" si="28"/>
        <v>Aluno</v>
      </c>
    </row>
    <row r="904" spans="1:11">
      <c r="A904" t="str">
        <f t="shared" si="29"/>
        <v>46Ailton Romano Fontes Junior44743GRA</v>
      </c>
      <c r="B904">
        <v>46</v>
      </c>
      <c r="C904" t="s">
        <v>1927</v>
      </c>
      <c r="D904">
        <v>44743</v>
      </c>
      <c r="E904">
        <v>600</v>
      </c>
      <c r="F904" t="s">
        <v>1112</v>
      </c>
      <c r="H904">
        <v>32</v>
      </c>
      <c r="I904" t="s">
        <v>2494</v>
      </c>
      <c r="J904" t="s">
        <v>1114</v>
      </c>
      <c r="K904" t="str">
        <f t="shared" si="28"/>
        <v>Aluno</v>
      </c>
    </row>
    <row r="905" spans="1:11">
      <c r="A905" t="str">
        <f t="shared" si="29"/>
        <v>46Rafael Jonas Fonseca Luciano44743GRA</v>
      </c>
      <c r="B905">
        <v>46</v>
      </c>
      <c r="C905" t="s">
        <v>1939</v>
      </c>
      <c r="D905">
        <v>44743</v>
      </c>
      <c r="E905">
        <v>600</v>
      </c>
      <c r="F905" t="s">
        <v>1112</v>
      </c>
      <c r="H905">
        <v>32</v>
      </c>
      <c r="I905" t="s">
        <v>1687</v>
      </c>
      <c r="J905" t="s">
        <v>1114</v>
      </c>
      <c r="K905" t="str">
        <f t="shared" si="28"/>
        <v>Aluno</v>
      </c>
    </row>
    <row r="906" spans="1:11">
      <c r="A906" t="str">
        <f t="shared" si="29"/>
        <v>46Felipe Matheus Pereira da Silva44743GRA</v>
      </c>
      <c r="B906">
        <v>46</v>
      </c>
      <c r="C906" t="s">
        <v>1931</v>
      </c>
      <c r="D906">
        <v>44743</v>
      </c>
      <c r="E906">
        <v>600</v>
      </c>
      <c r="F906" t="s">
        <v>1112</v>
      </c>
      <c r="H906">
        <v>32</v>
      </c>
      <c r="I906" t="s">
        <v>2495</v>
      </c>
      <c r="J906" t="s">
        <v>1114</v>
      </c>
      <c r="K906" t="str">
        <f t="shared" si="28"/>
        <v>Aluno</v>
      </c>
    </row>
    <row r="907" spans="1:11">
      <c r="A907" t="str">
        <f t="shared" si="29"/>
        <v>46Giovanni Lopes Pereira44743GRA</v>
      </c>
      <c r="B907">
        <v>46</v>
      </c>
      <c r="C907" t="s">
        <v>1935</v>
      </c>
      <c r="D907">
        <v>44743</v>
      </c>
      <c r="E907">
        <v>600</v>
      </c>
      <c r="F907" t="s">
        <v>1112</v>
      </c>
      <c r="H907">
        <v>32</v>
      </c>
      <c r="I907" t="s">
        <v>1688</v>
      </c>
      <c r="J907" t="s">
        <v>1165</v>
      </c>
      <c r="K907" t="str">
        <f t="shared" si="28"/>
        <v>Aluno</v>
      </c>
    </row>
    <row r="908" spans="1:11">
      <c r="A908" t="str">
        <f t="shared" si="29"/>
        <v>46Carlos Henrique da Silva Santana44743GRA</v>
      </c>
      <c r="B908">
        <v>46</v>
      </c>
      <c r="C908" t="s">
        <v>1929</v>
      </c>
      <c r="D908">
        <v>44743</v>
      </c>
      <c r="E908">
        <v>600</v>
      </c>
      <c r="F908" t="s">
        <v>1112</v>
      </c>
      <c r="H908">
        <v>32</v>
      </c>
      <c r="I908" t="s">
        <v>1674</v>
      </c>
      <c r="J908" t="s">
        <v>1117</v>
      </c>
      <c r="K908" t="str">
        <f t="shared" si="28"/>
        <v>Apoio</v>
      </c>
    </row>
    <row r="909" spans="1:11">
      <c r="A909" t="str">
        <f t="shared" si="29"/>
        <v>46Luiz Augusto Horta Nogueira44743PV</v>
      </c>
      <c r="B909">
        <v>46</v>
      </c>
      <c r="C909" t="s">
        <v>1946</v>
      </c>
      <c r="D909">
        <v>44743</v>
      </c>
      <c r="E909">
        <v>7750</v>
      </c>
      <c r="F909" t="s">
        <v>1115</v>
      </c>
      <c r="H909">
        <v>32</v>
      </c>
      <c r="I909" t="s">
        <v>1675</v>
      </c>
      <c r="J909" t="s">
        <v>1113</v>
      </c>
      <c r="K909" t="str">
        <f t="shared" si="28"/>
        <v>Apoio</v>
      </c>
    </row>
    <row r="910" spans="1:11">
      <c r="A910" t="str">
        <f t="shared" si="29"/>
        <v>46Marcos Vinícius Xavier Dias44743COO</v>
      </c>
      <c r="B910">
        <v>46</v>
      </c>
      <c r="C910" t="s">
        <v>1926</v>
      </c>
      <c r="D910">
        <v>44743</v>
      </c>
      <c r="E910">
        <v>2800</v>
      </c>
      <c r="F910" t="s">
        <v>1113</v>
      </c>
      <c r="H910">
        <v>32</v>
      </c>
      <c r="I910" t="s">
        <v>1689</v>
      </c>
      <c r="J910" t="s">
        <v>1115</v>
      </c>
      <c r="K910" t="str">
        <f t="shared" si="28"/>
        <v>Apoio</v>
      </c>
    </row>
    <row r="911" spans="1:11">
      <c r="A911" t="str">
        <f t="shared" si="29"/>
        <v>47Maria Caroline do Nascimento44743MSc</v>
      </c>
      <c r="B911">
        <v>47</v>
      </c>
      <c r="C911" t="s">
        <v>1959</v>
      </c>
      <c r="D911">
        <v>44743</v>
      </c>
      <c r="E911">
        <v>2230</v>
      </c>
      <c r="F911" t="s">
        <v>1114</v>
      </c>
      <c r="H911">
        <v>33</v>
      </c>
      <c r="I911" t="s">
        <v>2194</v>
      </c>
      <c r="J911" t="s">
        <v>1162</v>
      </c>
      <c r="K911" t="str">
        <f t="shared" si="28"/>
        <v>Aluno</v>
      </c>
    </row>
    <row r="912" spans="1:11">
      <c r="A912" t="str">
        <f t="shared" si="29"/>
        <v>47Carlos Alves Moreira Junior44743MSc</v>
      </c>
      <c r="B912">
        <v>47</v>
      </c>
      <c r="C912" t="s">
        <v>1957</v>
      </c>
      <c r="D912">
        <v>44743</v>
      </c>
      <c r="E912">
        <v>2230</v>
      </c>
      <c r="F912" t="s">
        <v>1114</v>
      </c>
      <c r="H912">
        <v>33</v>
      </c>
      <c r="I912" t="s">
        <v>2195</v>
      </c>
      <c r="J912" t="s">
        <v>1162</v>
      </c>
      <c r="K912" t="str">
        <f t="shared" si="28"/>
        <v>Aluno</v>
      </c>
    </row>
    <row r="913" spans="1:11">
      <c r="A913" t="str">
        <f t="shared" si="29"/>
        <v>47Ianyqui Falcão Costa44743DSC</v>
      </c>
      <c r="B913">
        <v>47</v>
      </c>
      <c r="C913" t="s">
        <v>1949</v>
      </c>
      <c r="D913">
        <v>44743</v>
      </c>
      <c r="E913">
        <v>3280</v>
      </c>
      <c r="F913" t="s">
        <v>1162</v>
      </c>
      <c r="H913">
        <v>33</v>
      </c>
      <c r="I913" t="s">
        <v>1692</v>
      </c>
      <c r="J913" t="s">
        <v>1162</v>
      </c>
      <c r="K913" t="str">
        <f t="shared" si="28"/>
        <v>Aluno</v>
      </c>
    </row>
    <row r="914" spans="1:11">
      <c r="A914" t="str">
        <f t="shared" si="29"/>
        <v>47Ian Cavalcanti da Costa44743MSc</v>
      </c>
      <c r="B914">
        <v>47</v>
      </c>
      <c r="C914" t="s">
        <v>1958</v>
      </c>
      <c r="D914">
        <v>44743</v>
      </c>
      <c r="E914">
        <v>2230</v>
      </c>
      <c r="F914" t="s">
        <v>1114</v>
      </c>
      <c r="H914">
        <v>33</v>
      </c>
      <c r="I914" t="s">
        <v>1693</v>
      </c>
      <c r="J914" t="s">
        <v>1112</v>
      </c>
      <c r="K914" t="str">
        <f t="shared" si="28"/>
        <v>Aluno</v>
      </c>
    </row>
    <row r="915" spans="1:11">
      <c r="A915" t="str">
        <f t="shared" si="29"/>
        <v>47Lucas Marques Teles da Silva44743DSC</v>
      </c>
      <c r="B915">
        <v>47</v>
      </c>
      <c r="C915" t="s">
        <v>1950</v>
      </c>
      <c r="D915">
        <v>44743</v>
      </c>
      <c r="E915">
        <v>3280</v>
      </c>
      <c r="F915" t="s">
        <v>1162</v>
      </c>
      <c r="H915">
        <v>33</v>
      </c>
      <c r="I915" t="s">
        <v>3320</v>
      </c>
      <c r="J915" t="s">
        <v>1112</v>
      </c>
      <c r="K915" t="str">
        <f t="shared" si="28"/>
        <v>Aluno</v>
      </c>
    </row>
    <row r="916" spans="1:11">
      <c r="A916" t="str">
        <f t="shared" si="29"/>
        <v>47João Paulo Barbosa de Medeiros44743GRA</v>
      </c>
      <c r="B916">
        <v>47</v>
      </c>
      <c r="C916" t="s">
        <v>1951</v>
      </c>
      <c r="D916">
        <v>44743</v>
      </c>
      <c r="E916">
        <v>600</v>
      </c>
      <c r="F916" t="s">
        <v>1112</v>
      </c>
      <c r="H916">
        <v>33</v>
      </c>
      <c r="I916" t="s">
        <v>3736</v>
      </c>
      <c r="J916" t="s">
        <v>1112</v>
      </c>
      <c r="K916" t="str">
        <f t="shared" si="28"/>
        <v>Aluno</v>
      </c>
    </row>
    <row r="917" spans="1:11">
      <c r="A917" t="str">
        <f t="shared" si="29"/>
        <v>47Mariana Silva de Espíndola44743GRA</v>
      </c>
      <c r="B917">
        <v>47</v>
      </c>
      <c r="C917" t="s">
        <v>2720</v>
      </c>
      <c r="D917">
        <v>44743</v>
      </c>
      <c r="E917">
        <v>600</v>
      </c>
      <c r="F917" t="s">
        <v>1112</v>
      </c>
      <c r="H917">
        <v>33</v>
      </c>
      <c r="I917" t="s">
        <v>1694</v>
      </c>
      <c r="J917" t="s">
        <v>1112</v>
      </c>
      <c r="K917" t="str">
        <f t="shared" si="28"/>
        <v>Aluno</v>
      </c>
    </row>
    <row r="918" spans="1:11">
      <c r="A918" t="str">
        <f t="shared" si="29"/>
        <v>47Maycon Ferreira44743GRA</v>
      </c>
      <c r="B918">
        <v>47</v>
      </c>
      <c r="C918" t="s">
        <v>1953</v>
      </c>
      <c r="D918">
        <v>44743</v>
      </c>
      <c r="E918">
        <v>600</v>
      </c>
      <c r="F918" t="s">
        <v>1112</v>
      </c>
      <c r="H918">
        <v>33</v>
      </c>
      <c r="I918" t="s">
        <v>3322</v>
      </c>
      <c r="J918" t="s">
        <v>1112</v>
      </c>
      <c r="K918" t="str">
        <f t="shared" si="28"/>
        <v>Aluno</v>
      </c>
    </row>
    <row r="919" spans="1:11">
      <c r="A919" t="str">
        <f t="shared" si="29"/>
        <v>47Regina Buarque de Gusmão44743GRA</v>
      </c>
      <c r="B919">
        <v>47</v>
      </c>
      <c r="C919" t="s">
        <v>1955</v>
      </c>
      <c r="D919">
        <v>44743</v>
      </c>
      <c r="E919">
        <v>600</v>
      </c>
      <c r="F919" t="s">
        <v>1112</v>
      </c>
      <c r="H919">
        <v>33</v>
      </c>
      <c r="I919" t="s">
        <v>1695</v>
      </c>
      <c r="J919" t="s">
        <v>1112</v>
      </c>
      <c r="K919" t="str">
        <f t="shared" si="28"/>
        <v>Aluno</v>
      </c>
    </row>
    <row r="920" spans="1:11">
      <c r="A920" t="str">
        <f t="shared" si="29"/>
        <v>47Iana Lara Albuquerque Cunha44743GRA</v>
      </c>
      <c r="B920">
        <v>47</v>
      </c>
      <c r="C920" t="s">
        <v>2214</v>
      </c>
      <c r="D920">
        <v>44743</v>
      </c>
      <c r="E920">
        <v>600</v>
      </c>
      <c r="F920" t="s">
        <v>1112</v>
      </c>
      <c r="H920">
        <v>33</v>
      </c>
      <c r="I920" t="s">
        <v>1696</v>
      </c>
      <c r="J920" t="s">
        <v>1112</v>
      </c>
      <c r="K920" t="str">
        <f t="shared" si="28"/>
        <v>Aluno</v>
      </c>
    </row>
    <row r="921" spans="1:11">
      <c r="A921" t="str">
        <f t="shared" si="29"/>
        <v>47José Adilson Nascimento dos Santos44743GRA</v>
      </c>
      <c r="B921">
        <v>47</v>
      </c>
      <c r="C921" t="s">
        <v>2215</v>
      </c>
      <c r="D921">
        <v>44743</v>
      </c>
      <c r="E921">
        <v>600</v>
      </c>
      <c r="F921" t="s">
        <v>1112</v>
      </c>
      <c r="H921">
        <v>33</v>
      </c>
      <c r="I921" t="s">
        <v>3323</v>
      </c>
      <c r="J921" t="s">
        <v>1112</v>
      </c>
      <c r="K921" t="str">
        <f t="shared" si="28"/>
        <v>Aluno</v>
      </c>
    </row>
    <row r="922" spans="1:11">
      <c r="A922" t="str">
        <f t="shared" si="29"/>
        <v>47Rafael Pessanha Farias44743GRA</v>
      </c>
      <c r="B922">
        <v>47</v>
      </c>
      <c r="C922" t="s">
        <v>1954</v>
      </c>
      <c r="D922">
        <v>44743</v>
      </c>
      <c r="E922">
        <v>600</v>
      </c>
      <c r="F922" t="s">
        <v>1112</v>
      </c>
      <c r="H922">
        <v>33</v>
      </c>
      <c r="I922" t="s">
        <v>1698</v>
      </c>
      <c r="J922" t="s">
        <v>1112</v>
      </c>
      <c r="K922" t="str">
        <f t="shared" si="28"/>
        <v>Aluno</v>
      </c>
    </row>
    <row r="923" spans="1:11">
      <c r="A923" t="str">
        <f t="shared" si="29"/>
        <v>47Lucas Mateus Silva de Andrade Lima44743GRA</v>
      </c>
      <c r="B923">
        <v>47</v>
      </c>
      <c r="C923" t="s">
        <v>1952</v>
      </c>
      <c r="D923">
        <v>44743</v>
      </c>
      <c r="E923">
        <v>600</v>
      </c>
      <c r="F923" t="s">
        <v>1112</v>
      </c>
      <c r="H923">
        <v>33</v>
      </c>
      <c r="I923" t="s">
        <v>3325</v>
      </c>
      <c r="J923" t="s">
        <v>1112</v>
      </c>
      <c r="K923" t="str">
        <f t="shared" si="28"/>
        <v>Aluno</v>
      </c>
    </row>
    <row r="924" spans="1:11">
      <c r="A924" t="str">
        <f t="shared" si="29"/>
        <v>47Sonia Maria Oliveira Agostinho da Silva44743AT</v>
      </c>
      <c r="B924">
        <v>47</v>
      </c>
      <c r="C924" t="s">
        <v>1947</v>
      </c>
      <c r="D924">
        <v>44743</v>
      </c>
      <c r="E924">
        <v>820</v>
      </c>
      <c r="F924" t="s">
        <v>1117</v>
      </c>
      <c r="H924">
        <v>33</v>
      </c>
      <c r="I924" t="s">
        <v>3326</v>
      </c>
      <c r="J924" t="s">
        <v>1112</v>
      </c>
      <c r="K924" t="str">
        <f t="shared" si="28"/>
        <v>Aluno</v>
      </c>
    </row>
    <row r="925" spans="1:11">
      <c r="A925" t="str">
        <f t="shared" si="29"/>
        <v>47José Gedson Fernandes da Silva44743PV</v>
      </c>
      <c r="B925">
        <v>47</v>
      </c>
      <c r="C925" t="s">
        <v>1960</v>
      </c>
      <c r="D925">
        <v>44743</v>
      </c>
      <c r="E925">
        <v>7750</v>
      </c>
      <c r="F925" t="s">
        <v>1115</v>
      </c>
      <c r="H925">
        <v>33</v>
      </c>
      <c r="I925" t="s">
        <v>2711</v>
      </c>
      <c r="J925" t="s">
        <v>1112</v>
      </c>
      <c r="K925" t="str">
        <f t="shared" si="28"/>
        <v>Aluno</v>
      </c>
    </row>
    <row r="926" spans="1:11">
      <c r="A926" t="str">
        <f t="shared" si="29"/>
        <v>47Mario Ferreira de Lima Filho44743COO</v>
      </c>
      <c r="B926">
        <v>47</v>
      </c>
      <c r="C926" t="s">
        <v>1948</v>
      </c>
      <c r="D926">
        <v>44743</v>
      </c>
      <c r="E926">
        <v>2800</v>
      </c>
      <c r="F926" t="s">
        <v>1113</v>
      </c>
      <c r="H926">
        <v>33</v>
      </c>
      <c r="I926" t="s">
        <v>1699</v>
      </c>
      <c r="J926" t="s">
        <v>1112</v>
      </c>
      <c r="K926" t="str">
        <f t="shared" si="28"/>
        <v>Aluno</v>
      </c>
    </row>
    <row r="927" spans="1:11">
      <c r="A927" t="str">
        <f t="shared" si="29"/>
        <v>47Sarah Abigail Barbosa44743GRA</v>
      </c>
      <c r="B927">
        <v>47</v>
      </c>
      <c r="C927" t="s">
        <v>1956</v>
      </c>
      <c r="D927">
        <v>44743</v>
      </c>
      <c r="E927">
        <v>600</v>
      </c>
      <c r="F927" t="s">
        <v>1112</v>
      </c>
      <c r="H927">
        <v>33</v>
      </c>
      <c r="I927" t="s">
        <v>1700</v>
      </c>
      <c r="J927" t="s">
        <v>1112</v>
      </c>
      <c r="K927" t="str">
        <f t="shared" si="28"/>
        <v>Aluno</v>
      </c>
    </row>
    <row r="928" spans="1:11">
      <c r="A928" t="str">
        <f t="shared" si="29"/>
        <v>48Allan de Almeida Albuquerque44743PV</v>
      </c>
      <c r="B928">
        <v>48</v>
      </c>
      <c r="C928" t="s">
        <v>1977</v>
      </c>
      <c r="D928">
        <v>44743</v>
      </c>
      <c r="E928">
        <v>7750</v>
      </c>
      <c r="F928" t="s">
        <v>1115</v>
      </c>
      <c r="H928">
        <v>33</v>
      </c>
      <c r="I928" t="s">
        <v>1701</v>
      </c>
      <c r="J928" t="s">
        <v>1112</v>
      </c>
      <c r="K928" t="str">
        <f t="shared" si="28"/>
        <v>Aluno</v>
      </c>
    </row>
    <row r="929" spans="1:11">
      <c r="A929" t="str">
        <f t="shared" si="29"/>
        <v>48Lamarck Mendel Lopes de Sousa44743GRA</v>
      </c>
      <c r="B929">
        <v>48</v>
      </c>
      <c r="C929" t="s">
        <v>2221</v>
      </c>
      <c r="D929">
        <v>44743</v>
      </c>
      <c r="E929">
        <v>600</v>
      </c>
      <c r="F929" t="s">
        <v>1112</v>
      </c>
      <c r="H929">
        <v>33</v>
      </c>
      <c r="I929" t="s">
        <v>1702</v>
      </c>
      <c r="J929" t="s">
        <v>1112</v>
      </c>
      <c r="K929" t="str">
        <f t="shared" si="28"/>
        <v>Aluno</v>
      </c>
    </row>
    <row r="930" spans="1:11">
      <c r="A930" t="str">
        <f t="shared" si="29"/>
        <v>48João Victor Furtado Frazão de Medeiros44743MSc</v>
      </c>
      <c r="B930">
        <v>48</v>
      </c>
      <c r="C930" t="s">
        <v>1973</v>
      </c>
      <c r="D930">
        <v>44743</v>
      </c>
      <c r="E930">
        <v>2230</v>
      </c>
      <c r="F930" t="s">
        <v>1114</v>
      </c>
      <c r="H930">
        <v>33</v>
      </c>
      <c r="I930" t="s">
        <v>1703</v>
      </c>
      <c r="J930" t="s">
        <v>1112</v>
      </c>
      <c r="K930" t="str">
        <f t="shared" si="28"/>
        <v>Aluno</v>
      </c>
    </row>
    <row r="931" spans="1:11">
      <c r="A931" t="str">
        <f t="shared" si="29"/>
        <v>48Diego Calheiros Lins44743GRA</v>
      </c>
      <c r="B931">
        <v>48</v>
      </c>
      <c r="C931" t="s">
        <v>1966</v>
      </c>
      <c r="D931">
        <v>44743</v>
      </c>
      <c r="E931">
        <v>600</v>
      </c>
      <c r="F931" t="s">
        <v>1112</v>
      </c>
      <c r="H931">
        <v>33</v>
      </c>
      <c r="I931" t="s">
        <v>1704</v>
      </c>
      <c r="J931" t="s">
        <v>1112</v>
      </c>
      <c r="K931" t="str">
        <f t="shared" si="28"/>
        <v>Aluno</v>
      </c>
    </row>
    <row r="932" spans="1:11">
      <c r="A932" t="str">
        <f t="shared" si="29"/>
        <v>48Sofia Luck Teixeira44743GRA</v>
      </c>
      <c r="B932">
        <v>48</v>
      </c>
      <c r="C932" t="s">
        <v>2223</v>
      </c>
      <c r="D932">
        <v>44743</v>
      </c>
      <c r="E932">
        <v>600</v>
      </c>
      <c r="F932" t="s">
        <v>1112</v>
      </c>
      <c r="H932">
        <v>33</v>
      </c>
      <c r="I932" t="s">
        <v>1705</v>
      </c>
      <c r="J932" t="s">
        <v>1112</v>
      </c>
      <c r="K932" t="str">
        <f t="shared" si="28"/>
        <v>Aluno</v>
      </c>
    </row>
    <row r="933" spans="1:11">
      <c r="A933" t="str">
        <f t="shared" si="29"/>
        <v>48Igor José Francisco do Nascimento44743GRA</v>
      </c>
      <c r="B933">
        <v>48</v>
      </c>
      <c r="C933" t="s">
        <v>1969</v>
      </c>
      <c r="D933">
        <v>44743</v>
      </c>
      <c r="E933">
        <v>600</v>
      </c>
      <c r="F933" t="s">
        <v>1112</v>
      </c>
      <c r="H933">
        <v>33</v>
      </c>
      <c r="I933" t="s">
        <v>2712</v>
      </c>
      <c r="J933" t="s">
        <v>1112</v>
      </c>
      <c r="K933" t="str">
        <f t="shared" si="28"/>
        <v>Aluno</v>
      </c>
    </row>
    <row r="934" spans="1:11">
      <c r="A934" t="str">
        <f t="shared" si="29"/>
        <v>48Tássia Cristina da Silva44743MSc</v>
      </c>
      <c r="B934">
        <v>48</v>
      </c>
      <c r="C934" t="s">
        <v>1974</v>
      </c>
      <c r="D934">
        <v>44743</v>
      </c>
      <c r="E934">
        <v>2230</v>
      </c>
      <c r="F934" t="s">
        <v>1114</v>
      </c>
      <c r="H934">
        <v>33</v>
      </c>
      <c r="I934" t="s">
        <v>1706</v>
      </c>
      <c r="J934" t="s">
        <v>1112</v>
      </c>
      <c r="K934" t="str">
        <f t="shared" si="28"/>
        <v>Aluno</v>
      </c>
    </row>
    <row r="935" spans="1:11">
      <c r="A935" t="str">
        <f t="shared" si="29"/>
        <v>48Tallys Celso Mineiro44743MSc</v>
      </c>
      <c r="B935">
        <v>48</v>
      </c>
      <c r="C935" t="s">
        <v>2226</v>
      </c>
      <c r="D935">
        <v>44743</v>
      </c>
      <c r="E935">
        <v>2230</v>
      </c>
      <c r="F935" t="s">
        <v>1114</v>
      </c>
      <c r="H935">
        <v>33</v>
      </c>
      <c r="I935" t="s">
        <v>1707</v>
      </c>
      <c r="J935" t="s">
        <v>1114</v>
      </c>
      <c r="K935" t="str">
        <f t="shared" si="28"/>
        <v>Aluno</v>
      </c>
    </row>
    <row r="936" spans="1:11">
      <c r="A936" t="str">
        <f t="shared" si="29"/>
        <v>48Ialy Rayane de Aguiar Costa44743DSC</v>
      </c>
      <c r="B936">
        <v>48</v>
      </c>
      <c r="C936" t="s">
        <v>1963</v>
      </c>
      <c r="D936">
        <v>44743</v>
      </c>
      <c r="E936">
        <v>3280</v>
      </c>
      <c r="F936" t="s">
        <v>1162</v>
      </c>
      <c r="H936">
        <v>33</v>
      </c>
      <c r="I936" t="s">
        <v>1708</v>
      </c>
      <c r="J936" t="s">
        <v>1114</v>
      </c>
      <c r="K936" t="str">
        <f t="shared" si="28"/>
        <v>Aluno</v>
      </c>
    </row>
    <row r="937" spans="1:11">
      <c r="A937" t="str">
        <f t="shared" si="29"/>
        <v>48Acson Gonçalves de Lima44743GRA</v>
      </c>
      <c r="B937">
        <v>48</v>
      </c>
      <c r="C937" t="s">
        <v>1964</v>
      </c>
      <c r="D937">
        <v>44743</v>
      </c>
      <c r="E937">
        <v>600</v>
      </c>
      <c r="F937" t="s">
        <v>1112</v>
      </c>
      <c r="H937">
        <v>33</v>
      </c>
      <c r="I937" t="s">
        <v>1709</v>
      </c>
      <c r="J937" t="s">
        <v>1114</v>
      </c>
      <c r="K937" t="str">
        <f t="shared" si="28"/>
        <v>Aluno</v>
      </c>
    </row>
    <row r="938" spans="1:11">
      <c r="A938" t="str">
        <f t="shared" si="29"/>
        <v>48Jobério Maria dos Santos Filho44743GRA</v>
      </c>
      <c r="B938">
        <v>48</v>
      </c>
      <c r="C938" t="s">
        <v>2219</v>
      </c>
      <c r="D938">
        <v>44743</v>
      </c>
      <c r="E938">
        <v>600</v>
      </c>
      <c r="F938" t="s">
        <v>1112</v>
      </c>
      <c r="H938">
        <v>33</v>
      </c>
      <c r="I938" t="s">
        <v>1697</v>
      </c>
      <c r="J938" t="s">
        <v>1114</v>
      </c>
      <c r="K938" t="str">
        <f t="shared" si="28"/>
        <v>Aluno</v>
      </c>
    </row>
    <row r="939" spans="1:11">
      <c r="A939" t="str">
        <f t="shared" si="29"/>
        <v>48Wesley Michael Pereira Silva44743MSc</v>
      </c>
      <c r="B939">
        <v>48</v>
      </c>
      <c r="C939" t="s">
        <v>1975</v>
      </c>
      <c r="D939">
        <v>44743</v>
      </c>
      <c r="E939">
        <v>2230</v>
      </c>
      <c r="F939" t="s">
        <v>1114</v>
      </c>
      <c r="H939">
        <v>33</v>
      </c>
      <c r="I939" t="s">
        <v>2196</v>
      </c>
      <c r="J939" t="s">
        <v>1114</v>
      </c>
      <c r="K939" t="str">
        <f t="shared" si="28"/>
        <v>Aluno</v>
      </c>
    </row>
    <row r="940" spans="1:11">
      <c r="A940" t="str">
        <f t="shared" si="29"/>
        <v>48Felipe Filgueiras de Almeida44743DSC</v>
      </c>
      <c r="B940">
        <v>48</v>
      </c>
      <c r="C940" t="s">
        <v>1971</v>
      </c>
      <c r="D940">
        <v>44743</v>
      </c>
      <c r="E940">
        <v>3280</v>
      </c>
      <c r="F940" t="s">
        <v>1162</v>
      </c>
      <c r="H940">
        <v>33</v>
      </c>
      <c r="I940" t="s">
        <v>2197</v>
      </c>
      <c r="J940" t="s">
        <v>1114</v>
      </c>
      <c r="K940" t="str">
        <f t="shared" si="28"/>
        <v>Aluno</v>
      </c>
    </row>
    <row r="941" spans="1:11">
      <c r="A941" t="str">
        <f t="shared" si="29"/>
        <v>48Bruno Felipe de Carvalho44743GRA</v>
      </c>
      <c r="B941">
        <v>48</v>
      </c>
      <c r="C941" t="s">
        <v>2216</v>
      </c>
      <c r="D941">
        <v>44743</v>
      </c>
      <c r="E941">
        <v>600</v>
      </c>
      <c r="F941" t="s">
        <v>1112</v>
      </c>
      <c r="H941">
        <v>33</v>
      </c>
      <c r="I941" t="s">
        <v>1710</v>
      </c>
      <c r="J941" t="s">
        <v>1165</v>
      </c>
      <c r="K941" t="str">
        <f t="shared" si="28"/>
        <v>Aluno</v>
      </c>
    </row>
    <row r="942" spans="1:11">
      <c r="A942" t="str">
        <f t="shared" si="29"/>
        <v>48Lucas Felipe Queiroz de Araújo Lima44743GRA</v>
      </c>
      <c r="B942">
        <v>48</v>
      </c>
      <c r="C942" t="s">
        <v>2222</v>
      </c>
      <c r="D942">
        <v>44743</v>
      </c>
      <c r="E942">
        <v>600</v>
      </c>
      <c r="F942" t="s">
        <v>1112</v>
      </c>
      <c r="H942">
        <v>33</v>
      </c>
      <c r="I942" t="s">
        <v>1690</v>
      </c>
      <c r="J942" t="s">
        <v>1117</v>
      </c>
      <c r="K942" t="str">
        <f t="shared" si="28"/>
        <v>Apoio</v>
      </c>
    </row>
    <row r="943" spans="1:11">
      <c r="A943" t="str">
        <f t="shared" si="29"/>
        <v>48Matheus Pessoa de Siqueira Guedes44743GRA</v>
      </c>
      <c r="B943">
        <v>48</v>
      </c>
      <c r="C943" t="s">
        <v>1970</v>
      </c>
      <c r="D943">
        <v>44743</v>
      </c>
      <c r="E943">
        <v>600</v>
      </c>
      <c r="F943" t="s">
        <v>1112</v>
      </c>
      <c r="H943">
        <v>33</v>
      </c>
      <c r="I943" t="s">
        <v>1691</v>
      </c>
      <c r="J943" t="s">
        <v>1113</v>
      </c>
      <c r="K943" t="str">
        <f t="shared" si="28"/>
        <v>Apoio</v>
      </c>
    </row>
    <row r="944" spans="1:11">
      <c r="A944" t="str">
        <f t="shared" si="29"/>
        <v>48Danilo Magalhães de Souza Cavalcante44743GRA</v>
      </c>
      <c r="B944">
        <v>48</v>
      </c>
      <c r="C944" t="s">
        <v>1965</v>
      </c>
      <c r="D944">
        <v>44743</v>
      </c>
      <c r="E944">
        <v>600</v>
      </c>
      <c r="F944" t="s">
        <v>1112</v>
      </c>
      <c r="H944">
        <v>33</v>
      </c>
      <c r="I944" t="s">
        <v>1711</v>
      </c>
      <c r="J944" t="s">
        <v>1115</v>
      </c>
      <c r="K944" t="str">
        <f t="shared" si="28"/>
        <v>Apoio</v>
      </c>
    </row>
    <row r="945" spans="1:11">
      <c r="A945" t="str">
        <f t="shared" si="29"/>
        <v>48Francyelle Karolynne Vieira Machado44743GRA</v>
      </c>
      <c r="B945">
        <v>48</v>
      </c>
      <c r="C945" t="s">
        <v>1967</v>
      </c>
      <c r="D945">
        <v>44743</v>
      </c>
      <c r="E945">
        <v>600</v>
      </c>
      <c r="F945" t="s">
        <v>1112</v>
      </c>
      <c r="H945">
        <v>34</v>
      </c>
      <c r="I945" t="s">
        <v>1714</v>
      </c>
      <c r="J945" t="s">
        <v>1162</v>
      </c>
      <c r="K945" t="str">
        <f t="shared" si="28"/>
        <v>Aluno</v>
      </c>
    </row>
    <row r="946" spans="1:11">
      <c r="A946" t="str">
        <f t="shared" si="29"/>
        <v>48João Victor Siqueira Tenório Silva44743GRA</v>
      </c>
      <c r="B946">
        <v>48</v>
      </c>
      <c r="C946" t="s">
        <v>2218</v>
      </c>
      <c r="D946">
        <v>44743</v>
      </c>
      <c r="E946">
        <v>600</v>
      </c>
      <c r="F946" t="s">
        <v>1112</v>
      </c>
      <c r="H946">
        <v>34</v>
      </c>
      <c r="I946" t="s">
        <v>1732</v>
      </c>
      <c r="J946" t="s">
        <v>1162</v>
      </c>
      <c r="K946" t="str">
        <f t="shared" si="28"/>
        <v>Aluno</v>
      </c>
    </row>
    <row r="947" spans="1:11">
      <c r="A947" t="str">
        <f t="shared" si="29"/>
        <v>48Gabriel Silva Lúcio44743GRA</v>
      </c>
      <c r="B947">
        <v>48</v>
      </c>
      <c r="C947" t="s">
        <v>1968</v>
      </c>
      <c r="D947">
        <v>44743</v>
      </c>
      <c r="E947">
        <v>600</v>
      </c>
      <c r="F947" t="s">
        <v>1112</v>
      </c>
      <c r="H947">
        <v>34</v>
      </c>
      <c r="I947" t="s">
        <v>1715</v>
      </c>
      <c r="J947" t="s">
        <v>1162</v>
      </c>
      <c r="K947" t="str">
        <f t="shared" si="28"/>
        <v>Aluno</v>
      </c>
    </row>
    <row r="948" spans="1:11">
      <c r="A948" t="str">
        <f t="shared" si="29"/>
        <v>48José Mateus Mendonça da Silva44743GRA</v>
      </c>
      <c r="B948">
        <v>48</v>
      </c>
      <c r="C948" t="s">
        <v>2220</v>
      </c>
      <c r="D948">
        <v>44743</v>
      </c>
      <c r="E948">
        <v>600</v>
      </c>
      <c r="F948" t="s">
        <v>1112</v>
      </c>
      <c r="H948">
        <v>34</v>
      </c>
      <c r="I948" t="s">
        <v>1716</v>
      </c>
      <c r="J948" t="s">
        <v>1112</v>
      </c>
      <c r="K948" t="str">
        <f t="shared" si="28"/>
        <v>Aluno</v>
      </c>
    </row>
    <row r="949" spans="1:11">
      <c r="A949" t="str">
        <f t="shared" si="29"/>
        <v>48Alene Ramos Wanderley Farias44743AT</v>
      </c>
      <c r="B949">
        <v>48</v>
      </c>
      <c r="C949" t="s">
        <v>1961</v>
      </c>
      <c r="D949">
        <v>44743</v>
      </c>
      <c r="E949">
        <v>820</v>
      </c>
      <c r="F949" t="s">
        <v>1117</v>
      </c>
      <c r="H949">
        <v>34</v>
      </c>
      <c r="I949" t="s">
        <v>2496</v>
      </c>
      <c r="J949" t="s">
        <v>1112</v>
      </c>
      <c r="K949" t="str">
        <f t="shared" si="28"/>
        <v>Aluno</v>
      </c>
    </row>
    <row r="950" spans="1:11">
      <c r="A950" t="str">
        <f t="shared" si="29"/>
        <v>48Antonio Celso Dantas Antonino44743COO</v>
      </c>
      <c r="B950">
        <v>48</v>
      </c>
      <c r="C950" t="s">
        <v>1962</v>
      </c>
      <c r="D950">
        <v>44743</v>
      </c>
      <c r="E950">
        <v>2800</v>
      </c>
      <c r="F950" t="s">
        <v>1113</v>
      </c>
      <c r="H950">
        <v>34</v>
      </c>
      <c r="I950" t="s">
        <v>1717</v>
      </c>
      <c r="J950" t="s">
        <v>1112</v>
      </c>
      <c r="K950" t="str">
        <f t="shared" si="28"/>
        <v>Aluno</v>
      </c>
    </row>
    <row r="951" spans="1:11">
      <c r="A951" t="str">
        <f t="shared" si="29"/>
        <v>48Manoella Almeida Candido44743MSc</v>
      </c>
      <c r="B951">
        <v>48</v>
      </c>
      <c r="C951" t="s">
        <v>2224</v>
      </c>
      <c r="D951">
        <v>44743</v>
      </c>
      <c r="E951">
        <v>2230</v>
      </c>
      <c r="F951" t="s">
        <v>1114</v>
      </c>
      <c r="H951">
        <v>34</v>
      </c>
      <c r="I951" t="s">
        <v>2497</v>
      </c>
      <c r="J951" t="s">
        <v>1112</v>
      </c>
      <c r="K951" t="str">
        <f t="shared" si="28"/>
        <v>Aluno</v>
      </c>
    </row>
    <row r="952" spans="1:11">
      <c r="A952" t="str">
        <f t="shared" si="29"/>
        <v>48Gustavo Galindez Ramirez44743PDSC</v>
      </c>
      <c r="B952">
        <v>48</v>
      </c>
      <c r="C952" t="s">
        <v>1976</v>
      </c>
      <c r="D952">
        <v>44743</v>
      </c>
      <c r="E952">
        <v>6110</v>
      </c>
      <c r="F952" t="s">
        <v>1165</v>
      </c>
      <c r="H952">
        <v>34</v>
      </c>
      <c r="I952" t="s">
        <v>1718</v>
      </c>
      <c r="J952" t="s">
        <v>1112</v>
      </c>
      <c r="K952" t="str">
        <f t="shared" si="28"/>
        <v>Aluno</v>
      </c>
    </row>
    <row r="953" spans="1:11">
      <c r="A953" t="str">
        <f t="shared" si="29"/>
        <v>48Maria Eduarda Santos Galindo44743MSc</v>
      </c>
      <c r="B953">
        <v>48</v>
      </c>
      <c r="C953" t="s">
        <v>2225</v>
      </c>
      <c r="D953">
        <v>44743</v>
      </c>
      <c r="E953">
        <v>2230</v>
      </c>
      <c r="F953" t="s">
        <v>1114</v>
      </c>
      <c r="H953">
        <v>34</v>
      </c>
      <c r="I953" t="s">
        <v>2498</v>
      </c>
      <c r="J953" t="s">
        <v>1112</v>
      </c>
      <c r="K953" t="str">
        <f t="shared" si="28"/>
        <v>Aluno</v>
      </c>
    </row>
    <row r="954" spans="1:11">
      <c r="A954" t="str">
        <f t="shared" si="29"/>
        <v>48Charles Guilherme da Silva Dantas44743GRA</v>
      </c>
      <c r="B954">
        <v>48</v>
      </c>
      <c r="C954" t="s">
        <v>2217</v>
      </c>
      <c r="D954">
        <v>44743</v>
      </c>
      <c r="E954">
        <v>600</v>
      </c>
      <c r="F954" t="s">
        <v>1112</v>
      </c>
      <c r="H954">
        <v>34</v>
      </c>
      <c r="I954" t="s">
        <v>1719</v>
      </c>
      <c r="J954" t="s">
        <v>1112</v>
      </c>
      <c r="K954" t="str">
        <f t="shared" si="28"/>
        <v>Aluno</v>
      </c>
    </row>
    <row r="955" spans="1:11">
      <c r="A955" t="str">
        <f t="shared" si="29"/>
        <v>49Thayná Mesquita Gomes dos Santos44743GRA</v>
      </c>
      <c r="B955">
        <v>49</v>
      </c>
      <c r="C955" t="s">
        <v>1992</v>
      </c>
      <c r="D955">
        <v>44743</v>
      </c>
      <c r="E955">
        <v>600</v>
      </c>
      <c r="F955" t="s">
        <v>1112</v>
      </c>
      <c r="H955">
        <v>34</v>
      </c>
      <c r="I955" t="s">
        <v>1720</v>
      </c>
      <c r="J955" t="s">
        <v>1112</v>
      </c>
      <c r="K955" t="str">
        <f t="shared" si="28"/>
        <v>Aluno</v>
      </c>
    </row>
    <row r="956" spans="1:11">
      <c r="A956" t="str">
        <f t="shared" si="29"/>
        <v>49Andréia Joice Oliveira Meira44743GRA</v>
      </c>
      <c r="B956">
        <v>49</v>
      </c>
      <c r="C956" t="s">
        <v>2227</v>
      </c>
      <c r="D956">
        <v>44743</v>
      </c>
      <c r="E956">
        <v>600</v>
      </c>
      <c r="F956" t="s">
        <v>1112</v>
      </c>
      <c r="H956">
        <v>34</v>
      </c>
      <c r="I956" t="s">
        <v>1721</v>
      </c>
      <c r="J956" t="s">
        <v>1112</v>
      </c>
      <c r="K956" t="str">
        <f t="shared" si="28"/>
        <v>Aluno</v>
      </c>
    </row>
    <row r="957" spans="1:11">
      <c r="A957" t="str">
        <f t="shared" si="29"/>
        <v>49Wandson Lukas do Nascimento Amorim44743MSc</v>
      </c>
      <c r="B957">
        <v>49</v>
      </c>
      <c r="C957" t="s">
        <v>1998</v>
      </c>
      <c r="D957">
        <v>44743</v>
      </c>
      <c r="E957">
        <v>2230</v>
      </c>
      <c r="F957" t="s">
        <v>1114</v>
      </c>
      <c r="H957">
        <v>34</v>
      </c>
      <c r="I957" t="s">
        <v>1722</v>
      </c>
      <c r="J957" t="s">
        <v>1112</v>
      </c>
      <c r="K957" t="str">
        <f t="shared" si="28"/>
        <v>Aluno</v>
      </c>
    </row>
    <row r="958" spans="1:11">
      <c r="A958" t="str">
        <f t="shared" si="29"/>
        <v>49Samuel Peres Chagas44743DSC</v>
      </c>
      <c r="B958">
        <v>49</v>
      </c>
      <c r="C958" t="s">
        <v>1981</v>
      </c>
      <c r="D958">
        <v>44743</v>
      </c>
      <c r="E958">
        <v>3280</v>
      </c>
      <c r="F958" t="s">
        <v>1162</v>
      </c>
      <c r="H958">
        <v>34</v>
      </c>
      <c r="I958" t="s">
        <v>1723</v>
      </c>
      <c r="J958" t="s">
        <v>1112</v>
      </c>
      <c r="K958" t="str">
        <f t="shared" si="28"/>
        <v>Aluno</v>
      </c>
    </row>
    <row r="959" spans="1:11">
      <c r="A959" t="str">
        <f t="shared" si="29"/>
        <v>49Maycom Cezar Valeriano44743MSc</v>
      </c>
      <c r="B959">
        <v>49</v>
      </c>
      <c r="C959" t="s">
        <v>1997</v>
      </c>
      <c r="D959">
        <v>44743</v>
      </c>
      <c r="E959">
        <v>2230</v>
      </c>
      <c r="F959" t="s">
        <v>1114</v>
      </c>
      <c r="H959">
        <v>34</v>
      </c>
      <c r="I959" t="s">
        <v>1724</v>
      </c>
      <c r="J959" t="s">
        <v>1112</v>
      </c>
      <c r="K959" t="str">
        <f t="shared" si="28"/>
        <v>Aluno</v>
      </c>
    </row>
    <row r="960" spans="1:11">
      <c r="A960" t="str">
        <f t="shared" si="29"/>
        <v>49Antonio Teofanes Bertollo de Oliveira44743MSc</v>
      </c>
      <c r="B960">
        <v>49</v>
      </c>
      <c r="C960" t="s">
        <v>1993</v>
      </c>
      <c r="D960">
        <v>44743</v>
      </c>
      <c r="E960">
        <v>2230</v>
      </c>
      <c r="F960" t="s">
        <v>1114</v>
      </c>
      <c r="H960">
        <v>34</v>
      </c>
      <c r="I960" t="s">
        <v>1725</v>
      </c>
      <c r="J960" t="s">
        <v>1112</v>
      </c>
      <c r="K960" t="str">
        <f t="shared" si="28"/>
        <v>Aluno</v>
      </c>
    </row>
    <row r="961" spans="1:11">
      <c r="A961" t="str">
        <f t="shared" si="29"/>
        <v>49Geovane Oliveira de Sousa44743AT</v>
      </c>
      <c r="B961">
        <v>49</v>
      </c>
      <c r="C961" t="s">
        <v>1978</v>
      </c>
      <c r="D961">
        <v>44743</v>
      </c>
      <c r="E961">
        <v>820</v>
      </c>
      <c r="F961" t="s">
        <v>1117</v>
      </c>
      <c r="H961">
        <v>34</v>
      </c>
      <c r="I961" t="s">
        <v>2499</v>
      </c>
      <c r="J961" t="s">
        <v>1112</v>
      </c>
      <c r="K961" t="str">
        <f t="shared" si="28"/>
        <v>Aluno</v>
      </c>
    </row>
    <row r="962" spans="1:11">
      <c r="A962" t="str">
        <f t="shared" si="29"/>
        <v>49Lucas Polimante Souto44743MSc</v>
      </c>
      <c r="B962">
        <v>49</v>
      </c>
      <c r="C962" t="s">
        <v>1996</v>
      </c>
      <c r="D962">
        <v>44743</v>
      </c>
      <c r="E962">
        <v>2230</v>
      </c>
      <c r="F962" t="s">
        <v>1114</v>
      </c>
      <c r="H962">
        <v>34</v>
      </c>
      <c r="I962" t="s">
        <v>1726</v>
      </c>
      <c r="J962" t="s">
        <v>1112</v>
      </c>
      <c r="K962" t="str">
        <f t="shared" ref="K962:K1025" si="30">IF(OR(UPPER(J962)="GRA",UPPER(J962)="MSC",UPPER(J962)="DSC",UPPER(J962)="PDSC"),"Aluno","Apoio")</f>
        <v>Aluno</v>
      </c>
    </row>
    <row r="963" spans="1:11">
      <c r="A963" t="str">
        <f t="shared" ref="A963:A1026" si="31">CONCATENATE(B963,C963,VALUE(D963),F963)</f>
        <v>49Lara Mei Honda44743GRA</v>
      </c>
      <c r="B963">
        <v>49</v>
      </c>
      <c r="C963" t="s">
        <v>1988</v>
      </c>
      <c r="D963">
        <v>44743</v>
      </c>
      <c r="E963">
        <v>600</v>
      </c>
      <c r="F963" t="s">
        <v>1112</v>
      </c>
      <c r="H963">
        <v>34</v>
      </c>
      <c r="I963" t="s">
        <v>1727</v>
      </c>
      <c r="J963" t="s">
        <v>1112</v>
      </c>
      <c r="K963" t="str">
        <f t="shared" si="30"/>
        <v>Aluno</v>
      </c>
    </row>
    <row r="964" spans="1:11">
      <c r="A964" t="str">
        <f t="shared" si="31"/>
        <v>49Aryane Tofanello de Souza44743PDSC</v>
      </c>
      <c r="B964">
        <v>49</v>
      </c>
      <c r="C964" t="s">
        <v>1999</v>
      </c>
      <c r="D964">
        <v>44743</v>
      </c>
      <c r="E964">
        <v>6110</v>
      </c>
      <c r="F964" t="s">
        <v>1165</v>
      </c>
      <c r="H964">
        <v>34</v>
      </c>
      <c r="I964" t="s">
        <v>1728</v>
      </c>
      <c r="J964" t="s">
        <v>1114</v>
      </c>
      <c r="K964" t="str">
        <f t="shared" si="30"/>
        <v>Aluno</v>
      </c>
    </row>
    <row r="965" spans="1:11">
      <c r="A965" t="str">
        <f t="shared" si="31"/>
        <v>49Fabiane de Jesus Trindade44743PV</v>
      </c>
      <c r="B965">
        <v>49</v>
      </c>
      <c r="C965" t="s">
        <v>2000</v>
      </c>
      <c r="D965">
        <v>44743</v>
      </c>
      <c r="E965">
        <v>7750</v>
      </c>
      <c r="F965" t="s">
        <v>1115</v>
      </c>
      <c r="H965">
        <v>34</v>
      </c>
      <c r="I965" t="s">
        <v>2198</v>
      </c>
      <c r="J965" t="s">
        <v>1114</v>
      </c>
      <c r="K965" t="str">
        <f t="shared" si="30"/>
        <v>Aluno</v>
      </c>
    </row>
    <row r="966" spans="1:11">
      <c r="A966" t="str">
        <f t="shared" si="31"/>
        <v>49Bria Cisi Ramos44743GRA</v>
      </c>
      <c r="B966">
        <v>49</v>
      </c>
      <c r="C966" t="s">
        <v>1983</v>
      </c>
      <c r="D966">
        <v>44743</v>
      </c>
      <c r="E966">
        <v>600</v>
      </c>
      <c r="F966" t="s">
        <v>1112</v>
      </c>
      <c r="H966">
        <v>34</v>
      </c>
      <c r="I966" t="s">
        <v>1729</v>
      </c>
      <c r="J966" t="s">
        <v>1114</v>
      </c>
      <c r="K966" t="str">
        <f t="shared" si="30"/>
        <v>Aluno</v>
      </c>
    </row>
    <row r="967" spans="1:11">
      <c r="A967" t="str">
        <f t="shared" si="31"/>
        <v>49Ana Carolina Fonseca de Abreu44743GRA</v>
      </c>
      <c r="B967">
        <v>49</v>
      </c>
      <c r="C967" t="s">
        <v>1982</v>
      </c>
      <c r="D967">
        <v>44743</v>
      </c>
      <c r="E967">
        <v>600</v>
      </c>
      <c r="F967" t="s">
        <v>1112</v>
      </c>
      <c r="H967">
        <v>34</v>
      </c>
      <c r="I967" t="s">
        <v>1730</v>
      </c>
      <c r="J967" t="s">
        <v>1114</v>
      </c>
      <c r="K967" t="str">
        <f t="shared" si="30"/>
        <v>Aluno</v>
      </c>
    </row>
    <row r="968" spans="1:11">
      <c r="A968" t="str">
        <f t="shared" si="31"/>
        <v>49Pollyanna Castilho44743GRA</v>
      </c>
      <c r="B968">
        <v>49</v>
      </c>
      <c r="C968" t="s">
        <v>1991</v>
      </c>
      <c r="D968">
        <v>44743</v>
      </c>
      <c r="E968">
        <v>600</v>
      </c>
      <c r="F968" t="s">
        <v>1112</v>
      </c>
      <c r="H968">
        <v>34</v>
      </c>
      <c r="I968" t="s">
        <v>2199</v>
      </c>
      <c r="J968" t="s">
        <v>1114</v>
      </c>
      <c r="K968" t="str">
        <f t="shared" si="30"/>
        <v>Aluno</v>
      </c>
    </row>
    <row r="969" spans="1:11">
      <c r="A969" t="str">
        <f t="shared" si="31"/>
        <v>49Gabrielle Mathias Reis44743DSC</v>
      </c>
      <c r="B969">
        <v>49</v>
      </c>
      <c r="C969" t="s">
        <v>1980</v>
      </c>
      <c r="D969">
        <v>44743</v>
      </c>
      <c r="E969">
        <v>3280</v>
      </c>
      <c r="F969" t="s">
        <v>1162</v>
      </c>
      <c r="H969">
        <v>34</v>
      </c>
      <c r="I969" t="s">
        <v>1731</v>
      </c>
      <c r="J969" t="s">
        <v>1114</v>
      </c>
      <c r="K969" t="str">
        <f t="shared" si="30"/>
        <v>Aluno</v>
      </c>
    </row>
    <row r="970" spans="1:11">
      <c r="A970" t="str">
        <f t="shared" si="31"/>
        <v>49Carlos Leonardo Luza44743MSc</v>
      </c>
      <c r="B970">
        <v>49</v>
      </c>
      <c r="C970" t="s">
        <v>1994</v>
      </c>
      <c r="D970">
        <v>44743</v>
      </c>
      <c r="E970">
        <v>2230</v>
      </c>
      <c r="F970" t="s">
        <v>1114</v>
      </c>
      <c r="H970">
        <v>34</v>
      </c>
      <c r="I970" t="s">
        <v>1733</v>
      </c>
      <c r="J970" t="s">
        <v>1165</v>
      </c>
      <c r="K970" t="str">
        <f t="shared" si="30"/>
        <v>Aluno</v>
      </c>
    </row>
    <row r="971" spans="1:11">
      <c r="A971" t="str">
        <f t="shared" si="31"/>
        <v>49Lucas Bandeira44743MSc</v>
      </c>
      <c r="B971">
        <v>49</v>
      </c>
      <c r="C971" t="s">
        <v>1995</v>
      </c>
      <c r="D971">
        <v>44743</v>
      </c>
      <c r="E971">
        <v>2230</v>
      </c>
      <c r="F971" t="s">
        <v>1114</v>
      </c>
      <c r="H971">
        <v>34</v>
      </c>
      <c r="I971" t="s">
        <v>2500</v>
      </c>
      <c r="J971" t="s">
        <v>1165</v>
      </c>
      <c r="K971" t="str">
        <f t="shared" si="30"/>
        <v>Aluno</v>
      </c>
    </row>
    <row r="972" spans="1:11">
      <c r="A972" t="str">
        <f t="shared" si="31"/>
        <v>49Gabriel Rocha Lima44743GRA</v>
      </c>
      <c r="B972">
        <v>49</v>
      </c>
      <c r="C972" t="s">
        <v>1985</v>
      </c>
      <c r="D972">
        <v>44743</v>
      </c>
      <c r="E972">
        <v>600</v>
      </c>
      <c r="F972" t="s">
        <v>1112</v>
      </c>
      <c r="H972">
        <v>34</v>
      </c>
      <c r="I972" t="s">
        <v>1712</v>
      </c>
      <c r="J972" t="s">
        <v>1117</v>
      </c>
      <c r="K972" t="str">
        <f t="shared" si="30"/>
        <v>Apoio</v>
      </c>
    </row>
    <row r="973" spans="1:11">
      <c r="A973" t="str">
        <f t="shared" si="31"/>
        <v>49Isabela de Melo Aceto44743GRA</v>
      </c>
      <c r="B973">
        <v>49</v>
      </c>
      <c r="C973" t="s">
        <v>1986</v>
      </c>
      <c r="D973">
        <v>44743</v>
      </c>
      <c r="E973">
        <v>600</v>
      </c>
      <c r="F973" t="s">
        <v>1112</v>
      </c>
      <c r="H973">
        <v>34</v>
      </c>
      <c r="I973" t="s">
        <v>1713</v>
      </c>
      <c r="J973" t="s">
        <v>1113</v>
      </c>
      <c r="K973" t="str">
        <f t="shared" si="30"/>
        <v>Apoio</v>
      </c>
    </row>
    <row r="974" spans="1:11">
      <c r="A974" t="str">
        <f t="shared" si="31"/>
        <v>49Otávio Mayoral Colmenero44743GRA</v>
      </c>
      <c r="B974">
        <v>49</v>
      </c>
      <c r="C974" t="s">
        <v>1989</v>
      </c>
      <c r="D974">
        <v>44743</v>
      </c>
      <c r="E974">
        <v>600</v>
      </c>
      <c r="F974" t="s">
        <v>1112</v>
      </c>
      <c r="H974">
        <v>34</v>
      </c>
      <c r="I974" t="s">
        <v>2784</v>
      </c>
      <c r="J974" t="s">
        <v>1113</v>
      </c>
      <c r="K974" t="str">
        <f t="shared" si="30"/>
        <v>Apoio</v>
      </c>
    </row>
    <row r="975" spans="1:11">
      <c r="A975" t="str">
        <f t="shared" si="31"/>
        <v>49Carolina Rufino da Silva44743GRA</v>
      </c>
      <c r="B975">
        <v>49</v>
      </c>
      <c r="C975" t="s">
        <v>1984</v>
      </c>
      <c r="D975">
        <v>44743</v>
      </c>
      <c r="E975">
        <v>600</v>
      </c>
      <c r="F975" t="s">
        <v>1112</v>
      </c>
      <c r="H975">
        <v>34</v>
      </c>
      <c r="I975" t="s">
        <v>1734</v>
      </c>
      <c r="J975" t="s">
        <v>1115</v>
      </c>
      <c r="K975" t="str">
        <f t="shared" si="30"/>
        <v>Apoio</v>
      </c>
    </row>
    <row r="976" spans="1:11">
      <c r="A976" t="str">
        <f t="shared" si="31"/>
        <v>49Paulo Cesar de Souza Lima44743GRA</v>
      </c>
      <c r="B976">
        <v>49</v>
      </c>
      <c r="C976" t="s">
        <v>1990</v>
      </c>
      <c r="D976">
        <v>44743</v>
      </c>
      <c r="E976">
        <v>600</v>
      </c>
      <c r="F976" t="s">
        <v>1112</v>
      </c>
      <c r="H976">
        <v>35</v>
      </c>
      <c r="I976" t="s">
        <v>1736</v>
      </c>
      <c r="J976" t="s">
        <v>1162</v>
      </c>
      <c r="K976" t="str">
        <f t="shared" si="30"/>
        <v>Aluno</v>
      </c>
    </row>
    <row r="977" spans="1:11">
      <c r="A977" t="str">
        <f t="shared" si="31"/>
        <v>49José Pedro Pires Gomes44743GRA</v>
      </c>
      <c r="B977">
        <v>49</v>
      </c>
      <c r="C977" t="s">
        <v>1987</v>
      </c>
      <c r="D977">
        <v>44743</v>
      </c>
      <c r="E977">
        <v>600</v>
      </c>
      <c r="F977" t="s">
        <v>1112</v>
      </c>
      <c r="H977">
        <v>35</v>
      </c>
      <c r="I977" t="s">
        <v>1737</v>
      </c>
      <c r="J977" t="s">
        <v>1162</v>
      </c>
      <c r="K977" t="str">
        <f t="shared" si="30"/>
        <v>Aluno</v>
      </c>
    </row>
    <row r="978" spans="1:11">
      <c r="A978" t="str">
        <f t="shared" si="31"/>
        <v>49Gustavo Martini Dalpian44743COO</v>
      </c>
      <c r="B978">
        <v>49</v>
      </c>
      <c r="C978" t="s">
        <v>1979</v>
      </c>
      <c r="D978">
        <v>44743</v>
      </c>
      <c r="E978">
        <v>2800</v>
      </c>
      <c r="F978" t="s">
        <v>1113</v>
      </c>
      <c r="H978">
        <v>35</v>
      </c>
      <c r="I978" t="s">
        <v>1738</v>
      </c>
      <c r="J978" t="s">
        <v>1112</v>
      </c>
      <c r="K978" t="str">
        <f t="shared" si="30"/>
        <v>Aluno</v>
      </c>
    </row>
    <row r="979" spans="1:11">
      <c r="A979" t="str">
        <f t="shared" si="31"/>
        <v>50Diogo Pompéu de Moraes44743COO</v>
      </c>
      <c r="B979">
        <v>50</v>
      </c>
      <c r="C979" t="s">
        <v>2228</v>
      </c>
      <c r="D979">
        <v>44743</v>
      </c>
      <c r="E979">
        <v>2800</v>
      </c>
      <c r="F979" t="s">
        <v>1113</v>
      </c>
      <c r="H979">
        <v>35</v>
      </c>
      <c r="I979" t="s">
        <v>2501</v>
      </c>
      <c r="J979" t="s">
        <v>1112</v>
      </c>
      <c r="K979" t="str">
        <f t="shared" si="30"/>
        <v>Aluno</v>
      </c>
    </row>
    <row r="980" spans="1:11">
      <c r="A980" t="str">
        <f t="shared" si="31"/>
        <v>50Christian Wittee Lopes44743PV</v>
      </c>
      <c r="B980">
        <v>50</v>
      </c>
      <c r="C980" t="s">
        <v>2010</v>
      </c>
      <c r="D980">
        <v>44743</v>
      </c>
      <c r="E980">
        <v>7750</v>
      </c>
      <c r="F980" t="s">
        <v>1115</v>
      </c>
      <c r="H980">
        <v>35</v>
      </c>
      <c r="I980" t="s">
        <v>1739</v>
      </c>
      <c r="J980" t="s">
        <v>1112</v>
      </c>
      <c r="K980" t="str">
        <f t="shared" si="30"/>
        <v>Aluno</v>
      </c>
    </row>
    <row r="981" spans="1:11">
      <c r="A981" t="str">
        <f t="shared" si="31"/>
        <v>50Marianne Silva Schaeffer44743MSc</v>
      </c>
      <c r="B981">
        <v>50</v>
      </c>
      <c r="C981" t="s">
        <v>2006</v>
      </c>
      <c r="D981">
        <v>44743</v>
      </c>
      <c r="E981">
        <v>2230</v>
      </c>
      <c r="F981" t="s">
        <v>1114</v>
      </c>
      <c r="H981">
        <v>35</v>
      </c>
      <c r="I981" t="s">
        <v>2502</v>
      </c>
      <c r="J981" t="s">
        <v>1114</v>
      </c>
      <c r="K981" t="str">
        <f t="shared" si="30"/>
        <v>Aluno</v>
      </c>
    </row>
    <row r="982" spans="1:11">
      <c r="A982" t="str">
        <f t="shared" si="31"/>
        <v>50Bruna Pés Nicola44743DSC</v>
      </c>
      <c r="B982">
        <v>50</v>
      </c>
      <c r="C982" t="s">
        <v>2721</v>
      </c>
      <c r="D982">
        <v>44743</v>
      </c>
      <c r="E982">
        <v>3280</v>
      </c>
      <c r="F982" t="s">
        <v>1162</v>
      </c>
      <c r="H982">
        <v>35</v>
      </c>
      <c r="I982" t="s">
        <v>1740</v>
      </c>
      <c r="J982" t="s">
        <v>1114</v>
      </c>
      <c r="K982" t="str">
        <f t="shared" si="30"/>
        <v>Aluno</v>
      </c>
    </row>
    <row r="983" spans="1:11">
      <c r="A983" t="str">
        <f t="shared" si="31"/>
        <v>50Tatiane Pretto44743DSC</v>
      </c>
      <c r="B983">
        <v>50</v>
      </c>
      <c r="C983" t="s">
        <v>2002</v>
      </c>
      <c r="D983">
        <v>44743</v>
      </c>
      <c r="E983">
        <v>3280</v>
      </c>
      <c r="F983" t="s">
        <v>1162</v>
      </c>
      <c r="H983">
        <v>35</v>
      </c>
      <c r="I983" t="s">
        <v>3364</v>
      </c>
      <c r="J983" t="s">
        <v>1114</v>
      </c>
      <c r="K983" t="str">
        <f t="shared" si="30"/>
        <v>Aluno</v>
      </c>
    </row>
    <row r="984" spans="1:11">
      <c r="A984" t="str">
        <f t="shared" si="31"/>
        <v>50Arthur Motta de Andrade44743MSc</v>
      </c>
      <c r="B984">
        <v>50</v>
      </c>
      <c r="C984" t="s">
        <v>2004</v>
      </c>
      <c r="D984">
        <v>44743</v>
      </c>
      <c r="E984">
        <v>2230</v>
      </c>
      <c r="F984" t="s">
        <v>1114</v>
      </c>
      <c r="H984">
        <v>35</v>
      </c>
      <c r="I984" t="s">
        <v>1741</v>
      </c>
      <c r="J984" t="s">
        <v>1114</v>
      </c>
      <c r="K984" t="str">
        <f t="shared" si="30"/>
        <v>Aluno</v>
      </c>
    </row>
    <row r="985" spans="1:11">
      <c r="A985" t="str">
        <f t="shared" si="31"/>
        <v>50Giovanni Garcia Saboia de Albuquerque44743MSc</v>
      </c>
      <c r="B985">
        <v>50</v>
      </c>
      <c r="C985" t="s">
        <v>2005</v>
      </c>
      <c r="D985">
        <v>44743</v>
      </c>
      <c r="E985">
        <v>2230</v>
      </c>
      <c r="F985" t="s">
        <v>1114</v>
      </c>
      <c r="H985">
        <v>35</v>
      </c>
      <c r="I985" t="s">
        <v>2200</v>
      </c>
      <c r="J985" t="s">
        <v>1114</v>
      </c>
      <c r="K985" t="str">
        <f t="shared" si="30"/>
        <v>Aluno</v>
      </c>
    </row>
    <row r="986" spans="1:11">
      <c r="A986" t="str">
        <f t="shared" si="31"/>
        <v>50Paolla Rissi Silva Hermann44743MSc</v>
      </c>
      <c r="B986">
        <v>50</v>
      </c>
      <c r="C986" t="s">
        <v>2007</v>
      </c>
      <c r="D986">
        <v>44743</v>
      </c>
      <c r="E986">
        <v>2230</v>
      </c>
      <c r="F986" t="s">
        <v>1114</v>
      </c>
      <c r="H986">
        <v>35</v>
      </c>
      <c r="I986" t="s">
        <v>1742</v>
      </c>
      <c r="J986" t="s">
        <v>1114</v>
      </c>
      <c r="K986" t="str">
        <f t="shared" si="30"/>
        <v>Aluno</v>
      </c>
    </row>
    <row r="987" spans="1:11">
      <c r="A987" t="str">
        <f t="shared" si="31"/>
        <v>50Tatiana Zanette44743MSc</v>
      </c>
      <c r="B987">
        <v>50</v>
      </c>
      <c r="C987" t="s">
        <v>2008</v>
      </c>
      <c r="D987">
        <v>44743</v>
      </c>
      <c r="E987">
        <v>2230</v>
      </c>
      <c r="F987" t="s">
        <v>1114</v>
      </c>
      <c r="H987">
        <v>35</v>
      </c>
      <c r="I987" t="s">
        <v>2503</v>
      </c>
      <c r="J987" t="s">
        <v>1113</v>
      </c>
      <c r="K987" t="str">
        <f t="shared" si="30"/>
        <v>Apoio</v>
      </c>
    </row>
    <row r="988" spans="1:11">
      <c r="A988" t="str">
        <f t="shared" si="31"/>
        <v>50Andressa Vieira Hilário44743MSc</v>
      </c>
      <c r="B988">
        <v>50</v>
      </c>
      <c r="C988" t="s">
        <v>2003</v>
      </c>
      <c r="D988">
        <v>44743</v>
      </c>
      <c r="E988">
        <v>2230</v>
      </c>
      <c r="F988" t="s">
        <v>1114</v>
      </c>
      <c r="H988">
        <v>35</v>
      </c>
      <c r="I988" t="s">
        <v>1735</v>
      </c>
      <c r="J988" t="s">
        <v>1113</v>
      </c>
      <c r="K988" t="str">
        <f t="shared" si="30"/>
        <v>Apoio</v>
      </c>
    </row>
    <row r="989" spans="1:11">
      <c r="A989" t="str">
        <f t="shared" si="31"/>
        <v>50Gustavo Javier Chacón Rosales44743PDSC</v>
      </c>
      <c r="B989">
        <v>50</v>
      </c>
      <c r="C989" t="s">
        <v>2009</v>
      </c>
      <c r="D989">
        <v>44743</v>
      </c>
      <c r="E989">
        <v>6110</v>
      </c>
      <c r="F989" t="s">
        <v>1165</v>
      </c>
      <c r="H989">
        <v>35</v>
      </c>
      <c r="I989" t="s">
        <v>1743</v>
      </c>
      <c r="J989" t="s">
        <v>1115</v>
      </c>
      <c r="K989" t="str">
        <f t="shared" si="30"/>
        <v>Apoio</v>
      </c>
    </row>
    <row r="990" spans="1:11">
      <c r="A990" t="str">
        <f t="shared" si="31"/>
        <v>50Inês Seidel44743AT</v>
      </c>
      <c r="B990">
        <v>50</v>
      </c>
      <c r="C990" t="s">
        <v>2001</v>
      </c>
      <c r="D990">
        <v>44743</v>
      </c>
      <c r="E990">
        <v>820</v>
      </c>
      <c r="F990" t="s">
        <v>1117</v>
      </c>
      <c r="H990">
        <v>36</v>
      </c>
      <c r="I990" t="s">
        <v>1745</v>
      </c>
      <c r="J990" t="s">
        <v>1162</v>
      </c>
      <c r="K990" t="str">
        <f t="shared" si="30"/>
        <v>Aluno</v>
      </c>
    </row>
    <row r="991" spans="1:11">
      <c r="A991" t="str">
        <f t="shared" si="31"/>
        <v>51Victor Rolando Ruiz Ahon44743COO</v>
      </c>
      <c r="B991">
        <v>51</v>
      </c>
      <c r="C991" t="s">
        <v>2231</v>
      </c>
      <c r="D991">
        <v>44743</v>
      </c>
      <c r="E991">
        <v>2800</v>
      </c>
      <c r="F991" t="s">
        <v>1113</v>
      </c>
      <c r="H991">
        <v>36</v>
      </c>
      <c r="I991" t="s">
        <v>1756</v>
      </c>
      <c r="J991" t="s">
        <v>1162</v>
      </c>
      <c r="K991" t="str">
        <f t="shared" si="30"/>
        <v>Aluno</v>
      </c>
    </row>
    <row r="992" spans="1:11">
      <c r="A992" t="str">
        <f t="shared" si="31"/>
        <v>51Messias Gutemberg de Moura Vieira Junior44743GRA</v>
      </c>
      <c r="B992">
        <v>51</v>
      </c>
      <c r="C992" t="s">
        <v>2016</v>
      </c>
      <c r="D992">
        <v>44743</v>
      </c>
      <c r="E992">
        <v>600</v>
      </c>
      <c r="F992" t="s">
        <v>1112</v>
      </c>
      <c r="H992">
        <v>36</v>
      </c>
      <c r="I992" t="s">
        <v>1746</v>
      </c>
      <c r="J992" t="s">
        <v>1162</v>
      </c>
      <c r="K992" t="str">
        <f t="shared" si="30"/>
        <v>Aluno</v>
      </c>
    </row>
    <row r="993" spans="1:11">
      <c r="A993" t="str">
        <f t="shared" si="31"/>
        <v>51York Castillo Santiago44743DSC</v>
      </c>
      <c r="B993">
        <v>51</v>
      </c>
      <c r="C993" t="s">
        <v>2013</v>
      </c>
      <c r="D993">
        <v>44743</v>
      </c>
      <c r="E993">
        <v>3280</v>
      </c>
      <c r="F993" t="s">
        <v>1162</v>
      </c>
      <c r="H993">
        <v>36</v>
      </c>
      <c r="I993" t="s">
        <v>2504</v>
      </c>
      <c r="J993" t="s">
        <v>1112</v>
      </c>
      <c r="K993" t="str">
        <f t="shared" si="30"/>
        <v>Aluno</v>
      </c>
    </row>
    <row r="994" spans="1:11">
      <c r="A994" t="str">
        <f t="shared" si="31"/>
        <v>51Matheus Coitinho Constantino44743DSC</v>
      </c>
      <c r="B994">
        <v>51</v>
      </c>
      <c r="C994" t="s">
        <v>2012</v>
      </c>
      <c r="D994">
        <v>44743</v>
      </c>
      <c r="E994">
        <v>3280</v>
      </c>
      <c r="F994" t="s">
        <v>1162</v>
      </c>
      <c r="H994">
        <v>36</v>
      </c>
      <c r="I994" t="s">
        <v>1747</v>
      </c>
      <c r="J994" t="s">
        <v>1112</v>
      </c>
      <c r="K994" t="str">
        <f t="shared" si="30"/>
        <v>Aluno</v>
      </c>
    </row>
    <row r="995" spans="1:11">
      <c r="A995" t="str">
        <f t="shared" si="31"/>
        <v>51Bernardo Vitor de Souza Marins44743AT</v>
      </c>
      <c r="B995">
        <v>51</v>
      </c>
      <c r="C995" t="s">
        <v>2011</v>
      </c>
      <c r="D995">
        <v>44743</v>
      </c>
      <c r="E995">
        <v>820</v>
      </c>
      <c r="F995" t="s">
        <v>1117</v>
      </c>
      <c r="H995">
        <v>36</v>
      </c>
      <c r="I995" t="s">
        <v>2505</v>
      </c>
      <c r="J995" t="s">
        <v>1112</v>
      </c>
      <c r="K995" t="str">
        <f t="shared" si="30"/>
        <v>Aluno</v>
      </c>
    </row>
    <row r="996" spans="1:11">
      <c r="A996" t="str">
        <f t="shared" si="31"/>
        <v>51Brunno Abreu da Fonseca Vargas44743MSc</v>
      </c>
      <c r="B996">
        <v>51</v>
      </c>
      <c r="C996" t="s">
        <v>2018</v>
      </c>
      <c r="D996">
        <v>44743</v>
      </c>
      <c r="E996">
        <v>2230</v>
      </c>
      <c r="F996" t="s">
        <v>1114</v>
      </c>
      <c r="H996">
        <v>36</v>
      </c>
      <c r="I996" t="s">
        <v>1748</v>
      </c>
      <c r="J996" t="s">
        <v>1112</v>
      </c>
      <c r="K996" t="str">
        <f t="shared" si="30"/>
        <v>Aluno</v>
      </c>
    </row>
    <row r="997" spans="1:11">
      <c r="A997" t="str">
        <f t="shared" si="31"/>
        <v>51Bruno Arguelhes Fischer44743GRA</v>
      </c>
      <c r="B997">
        <v>51</v>
      </c>
      <c r="C997" t="s">
        <v>2015</v>
      </c>
      <c r="D997">
        <v>44743</v>
      </c>
      <c r="E997">
        <v>600</v>
      </c>
      <c r="F997" t="s">
        <v>1112</v>
      </c>
      <c r="H997">
        <v>36</v>
      </c>
      <c r="I997" t="s">
        <v>1749</v>
      </c>
      <c r="J997" t="s">
        <v>1112</v>
      </c>
      <c r="K997" t="str">
        <f t="shared" si="30"/>
        <v>Aluno</v>
      </c>
    </row>
    <row r="998" spans="1:11">
      <c r="A998" t="str">
        <f t="shared" si="31"/>
        <v>51Ana Carolina Loureiro Boavista Lustosa44743MSc</v>
      </c>
      <c r="B998">
        <v>51</v>
      </c>
      <c r="C998" t="s">
        <v>2230</v>
      </c>
      <c r="D998">
        <v>44743</v>
      </c>
      <c r="E998">
        <v>2230</v>
      </c>
      <c r="F998" t="s">
        <v>1114</v>
      </c>
      <c r="H998">
        <v>36</v>
      </c>
      <c r="I998" t="s">
        <v>1750</v>
      </c>
      <c r="J998" t="s">
        <v>1112</v>
      </c>
      <c r="K998" t="str">
        <f t="shared" si="30"/>
        <v>Aluno</v>
      </c>
    </row>
    <row r="999" spans="1:11">
      <c r="A999" t="str">
        <f t="shared" si="31"/>
        <v>51Mauricio de Souza Maciel44743MSc</v>
      </c>
      <c r="B999">
        <v>51</v>
      </c>
      <c r="C999" t="s">
        <v>2020</v>
      </c>
      <c r="D999">
        <v>44743</v>
      </c>
      <c r="E999">
        <v>2230</v>
      </c>
      <c r="F999" t="s">
        <v>1114</v>
      </c>
      <c r="H999">
        <v>36</v>
      </c>
      <c r="I999" t="s">
        <v>1751</v>
      </c>
      <c r="J999" t="s">
        <v>1112</v>
      </c>
      <c r="K999" t="str">
        <f t="shared" si="30"/>
        <v>Aluno</v>
      </c>
    </row>
    <row r="1000" spans="1:11">
      <c r="A1000" t="str">
        <f t="shared" si="31"/>
        <v>51Ayrton de Assumpção Brito44743GRA</v>
      </c>
      <c r="B1000">
        <v>51</v>
      </c>
      <c r="C1000" t="s">
        <v>2014</v>
      </c>
      <c r="D1000">
        <v>44743</v>
      </c>
      <c r="E1000">
        <v>600</v>
      </c>
      <c r="F1000" t="s">
        <v>1112</v>
      </c>
      <c r="H1000">
        <v>36</v>
      </c>
      <c r="I1000" t="s">
        <v>2506</v>
      </c>
      <c r="J1000" t="s">
        <v>1112</v>
      </c>
      <c r="K1000" t="str">
        <f t="shared" si="30"/>
        <v>Aluno</v>
      </c>
    </row>
    <row r="1001" spans="1:11">
      <c r="A1001" t="str">
        <f t="shared" si="31"/>
        <v>51Daniel Rubano Barretto Turci44743MSc</v>
      </c>
      <c r="B1001">
        <v>51</v>
      </c>
      <c r="C1001" t="s">
        <v>2019</v>
      </c>
      <c r="D1001">
        <v>44743</v>
      </c>
      <c r="E1001">
        <v>2230</v>
      </c>
      <c r="F1001" t="s">
        <v>1114</v>
      </c>
      <c r="H1001">
        <v>36</v>
      </c>
      <c r="I1001" t="s">
        <v>1752</v>
      </c>
      <c r="J1001" t="s">
        <v>1112</v>
      </c>
      <c r="K1001" t="str">
        <f t="shared" si="30"/>
        <v>Aluno</v>
      </c>
    </row>
    <row r="1002" spans="1:11">
      <c r="A1002" t="str">
        <f t="shared" si="31"/>
        <v>51Victor Hugo Couto e Silva44743GRA</v>
      </c>
      <c r="B1002">
        <v>51</v>
      </c>
      <c r="C1002" t="s">
        <v>2017</v>
      </c>
      <c r="D1002">
        <v>44743</v>
      </c>
      <c r="E1002">
        <v>600</v>
      </c>
      <c r="F1002" t="s">
        <v>1112</v>
      </c>
      <c r="H1002">
        <v>36</v>
      </c>
      <c r="I1002" t="s">
        <v>2507</v>
      </c>
      <c r="J1002" t="s">
        <v>1112</v>
      </c>
      <c r="K1002" t="str">
        <f t="shared" si="30"/>
        <v>Aluno</v>
      </c>
    </row>
    <row r="1003" spans="1:11">
      <c r="A1003" t="str">
        <f t="shared" si="31"/>
        <v>51Vinicius Silva Pio Abreu44743GRA</v>
      </c>
      <c r="B1003">
        <v>51</v>
      </c>
      <c r="C1003" t="s">
        <v>2229</v>
      </c>
      <c r="D1003">
        <v>44743</v>
      </c>
      <c r="E1003">
        <v>600</v>
      </c>
      <c r="F1003" t="s">
        <v>1112</v>
      </c>
      <c r="H1003">
        <v>36</v>
      </c>
      <c r="I1003" t="s">
        <v>2508</v>
      </c>
      <c r="J1003" t="s">
        <v>1112</v>
      </c>
      <c r="K1003" t="str">
        <f t="shared" si="30"/>
        <v>Aluno</v>
      </c>
    </row>
    <row r="1004" spans="1:11">
      <c r="A1004" t="str">
        <f t="shared" si="31"/>
        <v>51Antonio Claudio Soares44743PV</v>
      </c>
      <c r="B1004">
        <v>51</v>
      </c>
      <c r="C1004" t="s">
        <v>2022</v>
      </c>
      <c r="D1004">
        <v>44743</v>
      </c>
      <c r="E1004">
        <v>7750</v>
      </c>
      <c r="F1004" t="s">
        <v>1115</v>
      </c>
      <c r="H1004">
        <v>36</v>
      </c>
      <c r="I1004" t="s">
        <v>2509</v>
      </c>
      <c r="J1004" t="s">
        <v>1112</v>
      </c>
      <c r="K1004" t="str">
        <f t="shared" si="30"/>
        <v>Aluno</v>
      </c>
    </row>
    <row r="1005" spans="1:11">
      <c r="A1005" t="str">
        <f t="shared" si="31"/>
        <v>51Maria das Dores Macedo Paiva44743PDSC</v>
      </c>
      <c r="B1005">
        <v>51</v>
      </c>
      <c r="C1005" t="s">
        <v>2021</v>
      </c>
      <c r="D1005">
        <v>44743</v>
      </c>
      <c r="E1005">
        <v>6110</v>
      </c>
      <c r="F1005" t="s">
        <v>1165</v>
      </c>
      <c r="H1005">
        <v>36</v>
      </c>
      <c r="I1005" t="s">
        <v>1753</v>
      </c>
      <c r="J1005" t="s">
        <v>1112</v>
      </c>
      <c r="K1005" t="str">
        <f t="shared" si="30"/>
        <v>Aluno</v>
      </c>
    </row>
    <row r="1006" spans="1:11">
      <c r="A1006" t="str">
        <f t="shared" si="31"/>
        <v>52Caroline Marta Weise44743GRA</v>
      </c>
      <c r="B1006">
        <v>52</v>
      </c>
      <c r="C1006" t="s">
        <v>2232</v>
      </c>
      <c r="D1006">
        <v>44743</v>
      </c>
      <c r="E1006">
        <v>600</v>
      </c>
      <c r="F1006" t="s">
        <v>1112</v>
      </c>
      <c r="H1006">
        <v>36</v>
      </c>
      <c r="I1006" t="s">
        <v>1754</v>
      </c>
      <c r="J1006" t="s">
        <v>1112</v>
      </c>
      <c r="K1006" t="str">
        <f t="shared" si="30"/>
        <v>Aluno</v>
      </c>
    </row>
    <row r="1007" spans="1:11">
      <c r="A1007" t="str">
        <f t="shared" si="31"/>
        <v>52Marcos Alexandro Vargas Mello44743AT</v>
      </c>
      <c r="B1007">
        <v>52</v>
      </c>
      <c r="C1007" t="s">
        <v>2023</v>
      </c>
      <c r="D1007">
        <v>44743</v>
      </c>
      <c r="E1007">
        <v>820</v>
      </c>
      <c r="F1007" t="s">
        <v>1117</v>
      </c>
      <c r="H1007">
        <v>36</v>
      </c>
      <c r="I1007" t="s">
        <v>2510</v>
      </c>
      <c r="J1007" t="s">
        <v>1112</v>
      </c>
      <c r="K1007" t="str">
        <f t="shared" si="30"/>
        <v>Aluno</v>
      </c>
    </row>
    <row r="1008" spans="1:11">
      <c r="A1008" t="str">
        <f t="shared" si="31"/>
        <v>52Michel Brondani44743PV</v>
      </c>
      <c r="B1008">
        <v>52</v>
      </c>
      <c r="C1008" t="s">
        <v>2046</v>
      </c>
      <c r="D1008">
        <v>44743</v>
      </c>
      <c r="E1008">
        <v>7750</v>
      </c>
      <c r="F1008" t="s">
        <v>1115</v>
      </c>
      <c r="H1008">
        <v>36</v>
      </c>
      <c r="I1008" t="s">
        <v>1755</v>
      </c>
      <c r="J1008" t="s">
        <v>1114</v>
      </c>
      <c r="K1008" t="str">
        <f t="shared" si="30"/>
        <v>Aluno</v>
      </c>
    </row>
    <row r="1009" spans="1:11">
      <c r="A1009" t="str">
        <f t="shared" si="31"/>
        <v>52Lauren Marcilene Maciel Machado44743DSC</v>
      </c>
      <c r="B1009">
        <v>52</v>
      </c>
      <c r="C1009" t="s">
        <v>2026</v>
      </c>
      <c r="D1009">
        <v>44743</v>
      </c>
      <c r="E1009">
        <v>3280</v>
      </c>
      <c r="F1009" t="s">
        <v>1162</v>
      </c>
      <c r="H1009">
        <v>36</v>
      </c>
      <c r="I1009" t="s">
        <v>2511</v>
      </c>
      <c r="J1009" t="s">
        <v>1114</v>
      </c>
      <c r="K1009" t="str">
        <f t="shared" si="30"/>
        <v>Aluno</v>
      </c>
    </row>
    <row r="1010" spans="1:11">
      <c r="A1010" t="str">
        <f t="shared" si="31"/>
        <v>52Jeferson Seibel44743GRA</v>
      </c>
      <c r="B1010">
        <v>52</v>
      </c>
      <c r="C1010" t="s">
        <v>2034</v>
      </c>
      <c r="D1010">
        <v>44743</v>
      </c>
      <c r="E1010">
        <v>600</v>
      </c>
      <c r="F1010" t="s">
        <v>1112</v>
      </c>
      <c r="H1010">
        <v>36</v>
      </c>
      <c r="I1010" t="s">
        <v>1757</v>
      </c>
      <c r="J1010" t="s">
        <v>1114</v>
      </c>
      <c r="K1010" t="str">
        <f t="shared" si="30"/>
        <v>Aluno</v>
      </c>
    </row>
    <row r="1011" spans="1:11">
      <c r="A1011" t="str">
        <f t="shared" si="31"/>
        <v>52Lisiane de Oliveira Diehl44743MSc</v>
      </c>
      <c r="B1011">
        <v>52</v>
      </c>
      <c r="C1011" t="s">
        <v>2041</v>
      </c>
      <c r="D1011">
        <v>44743</v>
      </c>
      <c r="E1011">
        <v>2230</v>
      </c>
      <c r="F1011" t="s">
        <v>1114</v>
      </c>
      <c r="H1011">
        <v>36</v>
      </c>
      <c r="I1011" t="s">
        <v>1758</v>
      </c>
      <c r="J1011" t="s">
        <v>1114</v>
      </c>
      <c r="K1011" t="str">
        <f t="shared" si="30"/>
        <v>Aluno</v>
      </c>
    </row>
    <row r="1012" spans="1:11">
      <c r="A1012" t="str">
        <f t="shared" si="31"/>
        <v>52Alex Fochi44743GRA</v>
      </c>
      <c r="B1012">
        <v>52</v>
      </c>
      <c r="C1012" t="s">
        <v>2027</v>
      </c>
      <c r="D1012">
        <v>44743</v>
      </c>
      <c r="E1012">
        <v>600</v>
      </c>
      <c r="F1012" t="s">
        <v>1112</v>
      </c>
      <c r="H1012">
        <v>36</v>
      </c>
      <c r="I1012" t="s">
        <v>1759</v>
      </c>
      <c r="J1012" t="s">
        <v>1114</v>
      </c>
      <c r="K1012" t="str">
        <f t="shared" si="30"/>
        <v>Aluno</v>
      </c>
    </row>
    <row r="1013" spans="1:11">
      <c r="A1013" t="str">
        <f t="shared" si="31"/>
        <v>52Mirela de Araujo Reis44743MSc</v>
      </c>
      <c r="B1013">
        <v>52</v>
      </c>
      <c r="C1013" t="s">
        <v>2723</v>
      </c>
      <c r="D1013">
        <v>44743</v>
      </c>
      <c r="E1013">
        <v>2230</v>
      </c>
      <c r="F1013" t="s">
        <v>1114</v>
      </c>
      <c r="H1013">
        <v>36</v>
      </c>
      <c r="I1013" t="s">
        <v>2512</v>
      </c>
      <c r="J1013" t="s">
        <v>1165</v>
      </c>
      <c r="K1013" t="str">
        <f t="shared" si="30"/>
        <v>Aluno</v>
      </c>
    </row>
    <row r="1014" spans="1:11">
      <c r="A1014" t="str">
        <f t="shared" si="31"/>
        <v>52Jamille Harbouki Moura44743GRA</v>
      </c>
      <c r="B1014">
        <v>52</v>
      </c>
      <c r="C1014" t="s">
        <v>2033</v>
      </c>
      <c r="D1014">
        <v>44743</v>
      </c>
      <c r="E1014">
        <v>600</v>
      </c>
      <c r="F1014" t="s">
        <v>1112</v>
      </c>
      <c r="H1014">
        <v>36</v>
      </c>
      <c r="I1014" t="s">
        <v>2822</v>
      </c>
      <c r="J1014" t="s">
        <v>1117</v>
      </c>
      <c r="K1014" t="str">
        <f t="shared" si="30"/>
        <v>Apoio</v>
      </c>
    </row>
    <row r="1015" spans="1:11">
      <c r="A1015" t="str">
        <f t="shared" si="31"/>
        <v>52Fernanda de Castilhos44743COO</v>
      </c>
      <c r="B1015">
        <v>52</v>
      </c>
      <c r="C1015" t="s">
        <v>2024</v>
      </c>
      <c r="D1015">
        <v>44743</v>
      </c>
      <c r="E1015">
        <v>2800</v>
      </c>
      <c r="F1015" t="s">
        <v>1113</v>
      </c>
      <c r="H1015">
        <v>36</v>
      </c>
      <c r="I1015" t="s">
        <v>1744</v>
      </c>
      <c r="J1015" t="s">
        <v>1113</v>
      </c>
      <c r="K1015" t="str">
        <f t="shared" si="30"/>
        <v>Apoio</v>
      </c>
    </row>
    <row r="1016" spans="1:11">
      <c r="A1016" t="str">
        <f t="shared" si="31"/>
        <v>52Lorenzo da Silva Migliorin44743MSc</v>
      </c>
      <c r="B1016">
        <v>52</v>
      </c>
      <c r="C1016" t="s">
        <v>2042</v>
      </c>
      <c r="D1016">
        <v>44743</v>
      </c>
      <c r="E1016">
        <v>2230</v>
      </c>
      <c r="F1016" t="s">
        <v>1114</v>
      </c>
      <c r="H1016">
        <v>36</v>
      </c>
      <c r="I1016" t="s">
        <v>1760</v>
      </c>
      <c r="J1016" t="s">
        <v>1115</v>
      </c>
      <c r="K1016" t="str">
        <f t="shared" si="30"/>
        <v>Apoio</v>
      </c>
    </row>
    <row r="1017" spans="1:11">
      <c r="A1017" t="str">
        <f t="shared" si="31"/>
        <v>52Flávia Fernandes de Oliveira44743GRA</v>
      </c>
      <c r="B1017">
        <v>52</v>
      </c>
      <c r="C1017" t="s">
        <v>2032</v>
      </c>
      <c r="D1017">
        <v>44743</v>
      </c>
      <c r="E1017">
        <v>600</v>
      </c>
      <c r="F1017" t="s">
        <v>1112</v>
      </c>
      <c r="H1017">
        <v>37</v>
      </c>
      <c r="I1017" t="s">
        <v>1763</v>
      </c>
      <c r="J1017" t="s">
        <v>1162</v>
      </c>
      <c r="K1017" t="str">
        <f t="shared" si="30"/>
        <v>Aluno</v>
      </c>
    </row>
    <row r="1018" spans="1:11">
      <c r="A1018" t="str">
        <f t="shared" si="31"/>
        <v>52Crisleine Perinazzo Draszewski44743DSC</v>
      </c>
      <c r="B1018">
        <v>52</v>
      </c>
      <c r="C1018" t="s">
        <v>2025</v>
      </c>
      <c r="D1018">
        <v>44743</v>
      </c>
      <c r="E1018">
        <v>3280</v>
      </c>
      <c r="F1018" t="s">
        <v>1162</v>
      </c>
      <c r="H1018">
        <v>37</v>
      </c>
      <c r="I1018" t="s">
        <v>1764</v>
      </c>
      <c r="J1018" t="s">
        <v>1162</v>
      </c>
      <c r="K1018" t="str">
        <f t="shared" si="30"/>
        <v>Aluno</v>
      </c>
    </row>
    <row r="1019" spans="1:11">
      <c r="A1019" t="str">
        <f t="shared" si="31"/>
        <v>52Mirela Francesquet44743MSc</v>
      </c>
      <c r="B1019">
        <v>52</v>
      </c>
      <c r="C1019" t="s">
        <v>2044</v>
      </c>
      <c r="D1019">
        <v>44743</v>
      </c>
      <c r="E1019">
        <v>2230</v>
      </c>
      <c r="F1019" t="s">
        <v>1114</v>
      </c>
      <c r="H1019">
        <v>37</v>
      </c>
      <c r="I1019" t="s">
        <v>2513</v>
      </c>
      <c r="J1019" t="s">
        <v>1162</v>
      </c>
      <c r="K1019" t="str">
        <f t="shared" si="30"/>
        <v>Aluno</v>
      </c>
    </row>
    <row r="1020" spans="1:11">
      <c r="A1020" t="str">
        <f t="shared" si="31"/>
        <v>52Henrique Gasparetto44743MSc</v>
      </c>
      <c r="B1020">
        <v>52</v>
      </c>
      <c r="C1020" t="s">
        <v>2040</v>
      </c>
      <c r="D1020">
        <v>44743</v>
      </c>
      <c r="E1020">
        <v>2230</v>
      </c>
      <c r="F1020" t="s">
        <v>1114</v>
      </c>
      <c r="H1020">
        <v>37</v>
      </c>
      <c r="I1020" t="s">
        <v>1765</v>
      </c>
      <c r="J1020" t="s">
        <v>1112</v>
      </c>
      <c r="K1020" t="str">
        <f t="shared" si="30"/>
        <v>Aluno</v>
      </c>
    </row>
    <row r="1021" spans="1:11">
      <c r="A1021" t="str">
        <f t="shared" si="31"/>
        <v>52Mateus da Silva Mesquita44743MSc</v>
      </c>
      <c r="B1021">
        <v>52</v>
      </c>
      <c r="C1021" t="s">
        <v>2043</v>
      </c>
      <c r="D1021">
        <v>44743</v>
      </c>
      <c r="E1021">
        <v>2230</v>
      </c>
      <c r="F1021" t="s">
        <v>1114</v>
      </c>
      <c r="H1021">
        <v>37</v>
      </c>
      <c r="I1021" t="s">
        <v>2514</v>
      </c>
      <c r="J1021" t="s">
        <v>1112</v>
      </c>
      <c r="K1021" t="str">
        <f t="shared" si="30"/>
        <v>Aluno</v>
      </c>
    </row>
    <row r="1022" spans="1:11">
      <c r="A1022" t="str">
        <f t="shared" si="31"/>
        <v>52Luana Carline Becker44743GRA</v>
      </c>
      <c r="B1022">
        <v>52</v>
      </c>
      <c r="C1022" t="s">
        <v>2036</v>
      </c>
      <c r="D1022">
        <v>44743</v>
      </c>
      <c r="E1022">
        <v>600</v>
      </c>
      <c r="F1022" t="s">
        <v>1112</v>
      </c>
      <c r="H1022">
        <v>37</v>
      </c>
      <c r="I1022" t="s">
        <v>1766</v>
      </c>
      <c r="J1022" t="s">
        <v>1112</v>
      </c>
      <c r="K1022" t="str">
        <f t="shared" si="30"/>
        <v>Aluno</v>
      </c>
    </row>
    <row r="1023" spans="1:11">
      <c r="A1023" t="str">
        <f t="shared" si="31"/>
        <v>52Ana Luiza Seeger Machado44743GRA</v>
      </c>
      <c r="B1023">
        <v>52</v>
      </c>
      <c r="C1023" t="s">
        <v>2028</v>
      </c>
      <c r="D1023">
        <v>44743</v>
      </c>
      <c r="E1023">
        <v>600</v>
      </c>
      <c r="F1023" t="s">
        <v>1112</v>
      </c>
      <c r="H1023">
        <v>37</v>
      </c>
      <c r="I1023" t="s">
        <v>1767</v>
      </c>
      <c r="J1023" t="s">
        <v>1112</v>
      </c>
      <c r="K1023" t="str">
        <f t="shared" si="30"/>
        <v>Aluno</v>
      </c>
    </row>
    <row r="1024" spans="1:11">
      <c r="A1024" t="str">
        <f t="shared" si="31"/>
        <v>52Geovana Mussato Mello44743GRA</v>
      </c>
      <c r="B1024">
        <v>52</v>
      </c>
      <c r="C1024" t="s">
        <v>2589</v>
      </c>
      <c r="D1024">
        <v>44743</v>
      </c>
      <c r="E1024">
        <v>600</v>
      </c>
      <c r="F1024" t="s">
        <v>1112</v>
      </c>
      <c r="H1024">
        <v>37</v>
      </c>
      <c r="I1024" t="s">
        <v>3396</v>
      </c>
      <c r="J1024" t="s">
        <v>1112</v>
      </c>
      <c r="K1024" t="str">
        <f t="shared" si="30"/>
        <v>Aluno</v>
      </c>
    </row>
    <row r="1025" spans="1:11">
      <c r="A1025" t="str">
        <f t="shared" si="31"/>
        <v>52Bruna da Cunha Padoin44743GRA</v>
      </c>
      <c r="B1025">
        <v>52</v>
      </c>
      <c r="C1025" t="s">
        <v>2031</v>
      </c>
      <c r="D1025">
        <v>44743</v>
      </c>
      <c r="E1025">
        <v>600</v>
      </c>
      <c r="F1025" t="s">
        <v>1112</v>
      </c>
      <c r="H1025">
        <v>37</v>
      </c>
      <c r="I1025" t="s">
        <v>2515</v>
      </c>
      <c r="J1025" t="s">
        <v>1112</v>
      </c>
      <c r="K1025" t="str">
        <f t="shared" si="30"/>
        <v>Aluno</v>
      </c>
    </row>
    <row r="1026" spans="1:11">
      <c r="A1026" t="str">
        <f t="shared" si="31"/>
        <v>52Luana de Farias da Rocha44743GRA</v>
      </c>
      <c r="B1026">
        <v>52</v>
      </c>
      <c r="C1026" t="s">
        <v>2037</v>
      </c>
      <c r="D1026">
        <v>44743</v>
      </c>
      <c r="E1026">
        <v>600</v>
      </c>
      <c r="F1026" t="s">
        <v>1112</v>
      </c>
      <c r="H1026">
        <v>37</v>
      </c>
      <c r="I1026" t="s">
        <v>2516</v>
      </c>
      <c r="J1026" t="s">
        <v>1112</v>
      </c>
      <c r="K1026" t="str">
        <f t="shared" ref="K1026:K1089" si="32">IF(OR(UPPER(J1026)="GRA",UPPER(J1026)="MSC",UPPER(J1026)="DSC",UPPER(J1026)="PDSC"),"Aluno","Apoio")</f>
        <v>Aluno</v>
      </c>
    </row>
    <row r="1027" spans="1:11">
      <c r="A1027" t="str">
        <f t="shared" ref="A1027:A1090" si="33">CONCATENATE(B1027,C1027,VALUE(D1027),F1027)</f>
        <v>52Vinícius Fernandes Bolson44743GRA</v>
      </c>
      <c r="B1027">
        <v>52</v>
      </c>
      <c r="C1027" t="s">
        <v>2039</v>
      </c>
      <c r="D1027">
        <v>44743</v>
      </c>
      <c r="E1027">
        <v>600</v>
      </c>
      <c r="F1027" t="s">
        <v>1112</v>
      </c>
      <c r="H1027">
        <v>37</v>
      </c>
      <c r="I1027" t="s">
        <v>1768</v>
      </c>
      <c r="J1027" t="s">
        <v>1112</v>
      </c>
      <c r="K1027" t="str">
        <f t="shared" si="32"/>
        <v>Aluno</v>
      </c>
    </row>
    <row r="1028" spans="1:11">
      <c r="A1028" t="str">
        <f t="shared" si="33"/>
        <v>52Ariadne Gabriela Loreto Peres Gonçalves44743GRA</v>
      </c>
      <c r="B1028">
        <v>52</v>
      </c>
      <c r="C1028" t="s">
        <v>2030</v>
      </c>
      <c r="D1028">
        <v>44743</v>
      </c>
      <c r="E1028">
        <v>600</v>
      </c>
      <c r="F1028" t="s">
        <v>1112</v>
      </c>
      <c r="H1028">
        <v>37</v>
      </c>
      <c r="I1028" t="s">
        <v>1769</v>
      </c>
      <c r="J1028" t="s">
        <v>1112</v>
      </c>
      <c r="K1028" t="str">
        <f t="shared" si="32"/>
        <v>Aluno</v>
      </c>
    </row>
    <row r="1029" spans="1:11">
      <c r="A1029" t="str">
        <f t="shared" si="33"/>
        <v>52Roger Sartori Chagas44743GRA</v>
      </c>
      <c r="B1029">
        <v>52</v>
      </c>
      <c r="C1029" t="s">
        <v>2038</v>
      </c>
      <c r="D1029">
        <v>44743</v>
      </c>
      <c r="E1029">
        <v>600</v>
      </c>
      <c r="F1029" t="s">
        <v>1112</v>
      </c>
      <c r="H1029">
        <v>37</v>
      </c>
      <c r="I1029" t="s">
        <v>1770</v>
      </c>
      <c r="J1029" t="s">
        <v>1112</v>
      </c>
      <c r="K1029" t="str">
        <f t="shared" si="32"/>
        <v>Aluno</v>
      </c>
    </row>
    <row r="1030" spans="1:11">
      <c r="A1030" t="str">
        <f t="shared" si="33"/>
        <v>52Lavínia Camargo Rodrigues44743GRA</v>
      </c>
      <c r="B1030">
        <v>52</v>
      </c>
      <c r="C1030" t="s">
        <v>2035</v>
      </c>
      <c r="D1030">
        <v>44743</v>
      </c>
      <c r="E1030">
        <v>600</v>
      </c>
      <c r="F1030" t="s">
        <v>1112</v>
      </c>
      <c r="H1030">
        <v>37</v>
      </c>
      <c r="I1030" t="s">
        <v>1771</v>
      </c>
      <c r="J1030" t="s">
        <v>1112</v>
      </c>
      <c r="K1030" t="str">
        <f t="shared" si="32"/>
        <v>Aluno</v>
      </c>
    </row>
    <row r="1031" spans="1:11">
      <c r="A1031" t="str">
        <f t="shared" si="33"/>
        <v>52Maiko Rodrigues Monteiro44743GRA</v>
      </c>
      <c r="B1031">
        <v>52</v>
      </c>
      <c r="C1031" t="s">
        <v>2722</v>
      </c>
      <c r="D1031">
        <v>44743</v>
      </c>
      <c r="E1031">
        <v>600</v>
      </c>
      <c r="F1031" t="s">
        <v>1112</v>
      </c>
      <c r="H1031">
        <v>37</v>
      </c>
      <c r="I1031" t="s">
        <v>3402</v>
      </c>
      <c r="J1031" t="s">
        <v>1112</v>
      </c>
      <c r="K1031" t="str">
        <f t="shared" si="32"/>
        <v>Aluno</v>
      </c>
    </row>
    <row r="1032" spans="1:11">
      <c r="A1032" t="str">
        <f t="shared" si="33"/>
        <v>52Daniel Lachos Perez44743PDSC</v>
      </c>
      <c r="B1032">
        <v>52</v>
      </c>
      <c r="C1032" t="s">
        <v>2045</v>
      </c>
      <c r="D1032">
        <v>44743</v>
      </c>
      <c r="E1032">
        <v>6110</v>
      </c>
      <c r="F1032" t="s">
        <v>1165</v>
      </c>
      <c r="H1032">
        <v>37</v>
      </c>
      <c r="I1032" t="s">
        <v>1772</v>
      </c>
      <c r="J1032" t="s">
        <v>1112</v>
      </c>
      <c r="K1032" t="str">
        <f t="shared" si="32"/>
        <v>Aluno</v>
      </c>
    </row>
    <row r="1033" spans="1:11">
      <c r="A1033" t="str">
        <f t="shared" si="33"/>
        <v>52André Luis de Oliveira Perilli44743GRA</v>
      </c>
      <c r="B1033">
        <v>52</v>
      </c>
      <c r="C1033" t="s">
        <v>2029</v>
      </c>
      <c r="D1033">
        <v>44743</v>
      </c>
      <c r="E1033">
        <v>600</v>
      </c>
      <c r="F1033" t="s">
        <v>1112</v>
      </c>
      <c r="H1033">
        <v>37</v>
      </c>
      <c r="I1033" t="s">
        <v>3404</v>
      </c>
      <c r="J1033" t="s">
        <v>1112</v>
      </c>
      <c r="K1033" t="str">
        <f t="shared" si="32"/>
        <v>Aluno</v>
      </c>
    </row>
    <row r="1034" spans="1:11">
      <c r="A1034" t="str">
        <f t="shared" si="33"/>
        <v>53Alexandre Persuhn Morawski44743PV</v>
      </c>
      <c r="B1034">
        <v>53</v>
      </c>
      <c r="C1034" t="s">
        <v>2235</v>
      </c>
      <c r="D1034">
        <v>44743</v>
      </c>
      <c r="E1034">
        <v>7750</v>
      </c>
      <c r="F1034" t="s">
        <v>1115</v>
      </c>
      <c r="H1034">
        <v>37</v>
      </c>
      <c r="I1034" t="s">
        <v>1773</v>
      </c>
      <c r="J1034" t="s">
        <v>1112</v>
      </c>
      <c r="K1034" t="str">
        <f t="shared" si="32"/>
        <v>Aluno</v>
      </c>
    </row>
    <row r="1035" spans="1:11">
      <c r="A1035" t="str">
        <f t="shared" si="33"/>
        <v>53Oldrich Joel Romero Guzmán44743COO</v>
      </c>
      <c r="B1035">
        <v>53</v>
      </c>
      <c r="C1035" t="s">
        <v>2048</v>
      </c>
      <c r="D1035">
        <v>44743</v>
      </c>
      <c r="E1035">
        <v>2800</v>
      </c>
      <c r="F1035" t="s">
        <v>1113</v>
      </c>
      <c r="H1035">
        <v>37</v>
      </c>
      <c r="I1035" t="s">
        <v>2517</v>
      </c>
      <c r="J1035" t="s">
        <v>1112</v>
      </c>
      <c r="K1035" t="str">
        <f t="shared" si="32"/>
        <v>Aluno</v>
      </c>
    </row>
    <row r="1036" spans="1:11">
      <c r="A1036" t="str">
        <f t="shared" si="33"/>
        <v>53Nathalia Barbosa Coelho44743GRA</v>
      </c>
      <c r="B1036">
        <v>53</v>
      </c>
      <c r="C1036" t="s">
        <v>2056</v>
      </c>
      <c r="D1036">
        <v>44743</v>
      </c>
      <c r="E1036">
        <v>600</v>
      </c>
      <c r="F1036" t="s">
        <v>1112</v>
      </c>
      <c r="H1036">
        <v>37</v>
      </c>
      <c r="I1036" t="s">
        <v>2518</v>
      </c>
      <c r="J1036" t="s">
        <v>1112</v>
      </c>
      <c r="K1036" t="str">
        <f t="shared" si="32"/>
        <v>Aluno</v>
      </c>
    </row>
    <row r="1037" spans="1:11">
      <c r="A1037" t="str">
        <f t="shared" si="33"/>
        <v>53Kelly Costa Cabral Salazar R. Moreira44743DSC</v>
      </c>
      <c r="B1037">
        <v>53</v>
      </c>
      <c r="C1037" t="s">
        <v>2049</v>
      </c>
      <c r="D1037">
        <v>44743</v>
      </c>
      <c r="E1037">
        <v>3280</v>
      </c>
      <c r="F1037" t="s">
        <v>1162</v>
      </c>
      <c r="H1037">
        <v>37</v>
      </c>
      <c r="I1037" t="s">
        <v>1774</v>
      </c>
      <c r="J1037" t="s">
        <v>1114</v>
      </c>
      <c r="K1037" t="str">
        <f t="shared" si="32"/>
        <v>Aluno</v>
      </c>
    </row>
    <row r="1038" spans="1:11">
      <c r="A1038" t="str">
        <f t="shared" si="33"/>
        <v>53Julian David Hunt44743PDSC</v>
      </c>
      <c r="B1038">
        <v>53</v>
      </c>
      <c r="C1038" t="s">
        <v>2059</v>
      </c>
      <c r="D1038">
        <v>44743</v>
      </c>
      <c r="E1038">
        <v>6110</v>
      </c>
      <c r="F1038" t="s">
        <v>1165</v>
      </c>
      <c r="H1038">
        <v>37</v>
      </c>
      <c r="I1038" t="s">
        <v>2519</v>
      </c>
      <c r="J1038" t="s">
        <v>1114</v>
      </c>
      <c r="K1038" t="str">
        <f t="shared" si="32"/>
        <v>Aluno</v>
      </c>
    </row>
    <row r="1039" spans="1:11">
      <c r="A1039" t="str">
        <f t="shared" si="33"/>
        <v>53Pedro Ribeiro Figueiredo Couto44743AT</v>
      </c>
      <c r="B1039">
        <v>53</v>
      </c>
      <c r="C1039" t="s">
        <v>2047</v>
      </c>
      <c r="D1039">
        <v>44743</v>
      </c>
      <c r="E1039">
        <v>820</v>
      </c>
      <c r="F1039" t="s">
        <v>1117</v>
      </c>
      <c r="H1039">
        <v>37</v>
      </c>
      <c r="I1039" t="s">
        <v>1775</v>
      </c>
      <c r="J1039" t="s">
        <v>1114</v>
      </c>
      <c r="K1039" t="str">
        <f t="shared" si="32"/>
        <v>Aluno</v>
      </c>
    </row>
    <row r="1040" spans="1:11">
      <c r="A1040" t="str">
        <f t="shared" si="33"/>
        <v>53Marla Almeida Siqueira44743MSc</v>
      </c>
      <c r="B1040">
        <v>53</v>
      </c>
      <c r="C1040" t="s">
        <v>2234</v>
      </c>
      <c r="D1040">
        <v>44743</v>
      </c>
      <c r="E1040">
        <v>2230</v>
      </c>
      <c r="F1040" t="s">
        <v>1114</v>
      </c>
      <c r="H1040">
        <v>37</v>
      </c>
      <c r="I1040" t="s">
        <v>2520</v>
      </c>
      <c r="J1040" t="s">
        <v>1114</v>
      </c>
      <c r="K1040" t="str">
        <f t="shared" si="32"/>
        <v>Aluno</v>
      </c>
    </row>
    <row r="1041" spans="1:11">
      <c r="A1041" t="str">
        <f t="shared" si="33"/>
        <v>53Camila Kelly Alves Teixeira44743GRA</v>
      </c>
      <c r="B1041">
        <v>53</v>
      </c>
      <c r="C1041" t="s">
        <v>2053</v>
      </c>
      <c r="D1041">
        <v>44743</v>
      </c>
      <c r="E1041">
        <v>600</v>
      </c>
      <c r="F1041" t="s">
        <v>1112</v>
      </c>
      <c r="H1041">
        <v>37</v>
      </c>
      <c r="I1041" t="s">
        <v>2521</v>
      </c>
      <c r="J1041" t="s">
        <v>1114</v>
      </c>
      <c r="K1041" t="str">
        <f t="shared" si="32"/>
        <v>Aluno</v>
      </c>
    </row>
    <row r="1042" spans="1:11">
      <c r="A1042" t="str">
        <f t="shared" si="33"/>
        <v>53Mileni Dürr Neves44743GRA</v>
      </c>
      <c r="B1042">
        <v>53</v>
      </c>
      <c r="C1042" t="s">
        <v>2055</v>
      </c>
      <c r="D1042">
        <v>44743</v>
      </c>
      <c r="E1042">
        <v>600</v>
      </c>
      <c r="F1042" t="s">
        <v>1112</v>
      </c>
      <c r="H1042">
        <v>37</v>
      </c>
      <c r="I1042" t="s">
        <v>1776</v>
      </c>
      <c r="J1042" t="s">
        <v>1114</v>
      </c>
      <c r="K1042" t="str">
        <f t="shared" si="32"/>
        <v>Aluno</v>
      </c>
    </row>
    <row r="1043" spans="1:11">
      <c r="A1043" t="str">
        <f t="shared" si="33"/>
        <v>53Roberta Tristão Pinto44743DSC</v>
      </c>
      <c r="B1043">
        <v>53</v>
      </c>
      <c r="C1043" t="s">
        <v>2050</v>
      </c>
      <c r="D1043">
        <v>44743</v>
      </c>
      <c r="E1043">
        <v>3280</v>
      </c>
      <c r="F1043" t="s">
        <v>1162</v>
      </c>
      <c r="H1043">
        <v>37</v>
      </c>
      <c r="I1043" t="s">
        <v>2785</v>
      </c>
      <c r="J1043" t="s">
        <v>1165</v>
      </c>
      <c r="K1043" t="str">
        <f t="shared" si="32"/>
        <v>Aluno</v>
      </c>
    </row>
    <row r="1044" spans="1:11">
      <c r="A1044" t="str">
        <f t="shared" si="33"/>
        <v>53Djanyna Voegel de Carvalho Schmidt44743MSc</v>
      </c>
      <c r="B1044">
        <v>53</v>
      </c>
      <c r="C1044" t="s">
        <v>2233</v>
      </c>
      <c r="D1044">
        <v>44743</v>
      </c>
      <c r="E1044">
        <v>2230</v>
      </c>
      <c r="F1044" t="s">
        <v>1114</v>
      </c>
      <c r="H1044">
        <v>37</v>
      </c>
      <c r="I1044" t="s">
        <v>1777</v>
      </c>
      <c r="J1044" t="s">
        <v>1165</v>
      </c>
      <c r="K1044" t="str">
        <f t="shared" si="32"/>
        <v>Aluno</v>
      </c>
    </row>
    <row r="1045" spans="1:11">
      <c r="A1045" t="str">
        <f t="shared" si="33"/>
        <v>53João Pedro Massaria de Arcanto44743MSc</v>
      </c>
      <c r="B1045">
        <v>53</v>
      </c>
      <c r="C1045" t="s">
        <v>2057</v>
      </c>
      <c r="D1045">
        <v>44743</v>
      </c>
      <c r="E1045">
        <v>2230</v>
      </c>
      <c r="F1045" t="s">
        <v>1114</v>
      </c>
      <c r="H1045">
        <v>37</v>
      </c>
      <c r="I1045" t="s">
        <v>1761</v>
      </c>
      <c r="J1045" t="s">
        <v>1117</v>
      </c>
      <c r="K1045" t="str">
        <f t="shared" si="32"/>
        <v>Apoio</v>
      </c>
    </row>
    <row r="1046" spans="1:11">
      <c r="A1046" t="str">
        <f t="shared" si="33"/>
        <v>53Valéria Silva dos Santos44743MSc</v>
      </c>
      <c r="B1046">
        <v>53</v>
      </c>
      <c r="C1046" t="s">
        <v>2058</v>
      </c>
      <c r="D1046">
        <v>44743</v>
      </c>
      <c r="E1046">
        <v>2230</v>
      </c>
      <c r="F1046" t="s">
        <v>1114</v>
      </c>
      <c r="H1046">
        <v>37</v>
      </c>
      <c r="I1046" t="s">
        <v>1762</v>
      </c>
      <c r="J1046" t="s">
        <v>1113</v>
      </c>
      <c r="K1046" t="str">
        <f t="shared" si="32"/>
        <v>Apoio</v>
      </c>
    </row>
    <row r="1047" spans="1:11">
      <c r="A1047" t="str">
        <f t="shared" si="33"/>
        <v>53Amanda Puttin Vidoto44743GRA</v>
      </c>
      <c r="B1047">
        <v>53</v>
      </c>
      <c r="C1047" t="s">
        <v>2051</v>
      </c>
      <c r="D1047">
        <v>44743</v>
      </c>
      <c r="E1047">
        <v>600</v>
      </c>
      <c r="F1047" t="s">
        <v>1112</v>
      </c>
      <c r="H1047">
        <v>37</v>
      </c>
      <c r="I1047" t="s">
        <v>1778</v>
      </c>
      <c r="J1047" t="s">
        <v>1115</v>
      </c>
      <c r="K1047" t="str">
        <f t="shared" si="32"/>
        <v>Apoio</v>
      </c>
    </row>
    <row r="1048" spans="1:11">
      <c r="A1048" t="str">
        <f t="shared" si="33"/>
        <v>53Gabriella Carolina Lopes44743GRA</v>
      </c>
      <c r="B1048">
        <v>53</v>
      </c>
      <c r="C1048" t="s">
        <v>2054</v>
      </c>
      <c r="D1048">
        <v>44743</v>
      </c>
      <c r="E1048">
        <v>600</v>
      </c>
      <c r="F1048" t="s">
        <v>1112</v>
      </c>
      <c r="H1048">
        <v>38</v>
      </c>
      <c r="I1048" t="s">
        <v>1781</v>
      </c>
      <c r="J1048" t="s">
        <v>1162</v>
      </c>
      <c r="K1048" t="str">
        <f t="shared" si="32"/>
        <v>Aluno</v>
      </c>
    </row>
    <row r="1049" spans="1:11">
      <c r="A1049" t="str">
        <f t="shared" si="33"/>
        <v>54Yan Ferreira da Silva44743DSC</v>
      </c>
      <c r="B1049">
        <v>54</v>
      </c>
      <c r="C1049" t="s">
        <v>2063</v>
      </c>
      <c r="D1049">
        <v>44743</v>
      </c>
      <c r="E1049">
        <v>3280</v>
      </c>
      <c r="F1049" t="s">
        <v>1162</v>
      </c>
      <c r="H1049">
        <v>38</v>
      </c>
      <c r="I1049" t="s">
        <v>1795</v>
      </c>
      <c r="J1049" t="s">
        <v>1162</v>
      </c>
      <c r="K1049" t="str">
        <f t="shared" si="32"/>
        <v>Aluno</v>
      </c>
    </row>
    <row r="1050" spans="1:11">
      <c r="A1050" t="str">
        <f t="shared" si="33"/>
        <v>54Clovis da Conceição Melo Martins Junior44743DSC</v>
      </c>
      <c r="B1050">
        <v>54</v>
      </c>
      <c r="C1050" t="s">
        <v>2236</v>
      </c>
      <c r="D1050">
        <v>44743</v>
      </c>
      <c r="E1050">
        <v>3280</v>
      </c>
      <c r="F1050" t="s">
        <v>1162</v>
      </c>
      <c r="H1050">
        <v>38</v>
      </c>
      <c r="I1050" t="s">
        <v>1796</v>
      </c>
      <c r="J1050" t="s">
        <v>1162</v>
      </c>
      <c r="K1050" t="str">
        <f t="shared" si="32"/>
        <v>Aluno</v>
      </c>
    </row>
    <row r="1051" spans="1:11">
      <c r="A1051" t="str">
        <f t="shared" si="33"/>
        <v>54Monica Araujo das Neves44743AT</v>
      </c>
      <c r="B1051">
        <v>54</v>
      </c>
      <c r="C1051" t="s">
        <v>2060</v>
      </c>
      <c r="D1051">
        <v>44743</v>
      </c>
      <c r="E1051">
        <v>820</v>
      </c>
      <c r="F1051" t="s">
        <v>1117</v>
      </c>
      <c r="H1051">
        <v>38</v>
      </c>
      <c r="I1051" t="s">
        <v>1782</v>
      </c>
      <c r="J1051" t="s">
        <v>1162</v>
      </c>
      <c r="K1051" t="str">
        <f t="shared" si="32"/>
        <v>Aluno</v>
      </c>
    </row>
    <row r="1052" spans="1:11">
      <c r="A1052" t="str">
        <f t="shared" si="33"/>
        <v>54Luiz Eugênio Hoffmann Lopes44743MSc</v>
      </c>
      <c r="B1052">
        <v>54</v>
      </c>
      <c r="C1052" t="s">
        <v>2076</v>
      </c>
      <c r="D1052">
        <v>44743</v>
      </c>
      <c r="E1052">
        <v>2230</v>
      </c>
      <c r="F1052" t="s">
        <v>1114</v>
      </c>
      <c r="H1052">
        <v>38</v>
      </c>
      <c r="I1052" t="s">
        <v>1783</v>
      </c>
      <c r="J1052" t="s">
        <v>1112</v>
      </c>
      <c r="K1052" t="str">
        <f t="shared" si="32"/>
        <v>Aluno</v>
      </c>
    </row>
    <row r="1053" spans="1:11">
      <c r="A1053" t="str">
        <f t="shared" si="33"/>
        <v>54Marta de Oliveira Barreiros44743PDSC</v>
      </c>
      <c r="B1053">
        <v>54</v>
      </c>
      <c r="C1053" t="s">
        <v>2079</v>
      </c>
      <c r="D1053">
        <v>44743</v>
      </c>
      <c r="E1053">
        <v>6110</v>
      </c>
      <c r="F1053" t="s">
        <v>1165</v>
      </c>
      <c r="H1053">
        <v>38</v>
      </c>
      <c r="I1053" t="s">
        <v>1783</v>
      </c>
      <c r="J1053" t="s">
        <v>1112</v>
      </c>
      <c r="K1053" t="str">
        <f t="shared" si="32"/>
        <v>Aluno</v>
      </c>
    </row>
    <row r="1054" spans="1:11">
      <c r="A1054" t="str">
        <f t="shared" si="33"/>
        <v>54Diego de Oliveira Dantas44743DSC</v>
      </c>
      <c r="B1054">
        <v>54</v>
      </c>
      <c r="C1054" t="s">
        <v>2062</v>
      </c>
      <c r="D1054">
        <v>44743</v>
      </c>
      <c r="E1054">
        <v>3280</v>
      </c>
      <c r="F1054" t="s">
        <v>1162</v>
      </c>
      <c r="H1054">
        <v>38</v>
      </c>
      <c r="I1054" t="s">
        <v>1784</v>
      </c>
      <c r="J1054" t="s">
        <v>1112</v>
      </c>
      <c r="K1054" t="str">
        <f t="shared" si="32"/>
        <v>Aluno</v>
      </c>
    </row>
    <row r="1055" spans="1:11">
      <c r="A1055" t="str">
        <f t="shared" si="33"/>
        <v>54Camila Almeida dos Santos44743MSc</v>
      </c>
      <c r="B1055">
        <v>54</v>
      </c>
      <c r="C1055" t="s">
        <v>2075</v>
      </c>
      <c r="D1055">
        <v>44743</v>
      </c>
      <c r="E1055">
        <v>2230</v>
      </c>
      <c r="F1055" t="s">
        <v>1114</v>
      </c>
      <c r="H1055">
        <v>38</v>
      </c>
      <c r="I1055" t="s">
        <v>1785</v>
      </c>
      <c r="J1055" t="s">
        <v>1112</v>
      </c>
      <c r="K1055" t="str">
        <f t="shared" si="32"/>
        <v>Aluno</v>
      </c>
    </row>
    <row r="1056" spans="1:11">
      <c r="A1056" t="str">
        <f t="shared" si="33"/>
        <v>54Luciana Pereira Barbosa44743MSc</v>
      </c>
      <c r="B1056">
        <v>54</v>
      </c>
      <c r="C1056" t="s">
        <v>2237</v>
      </c>
      <c r="D1056">
        <v>44743</v>
      </c>
      <c r="E1056">
        <v>2230</v>
      </c>
      <c r="F1056" t="s">
        <v>1114</v>
      </c>
      <c r="H1056">
        <v>38</v>
      </c>
      <c r="I1056" t="s">
        <v>3737</v>
      </c>
      <c r="J1056" t="s">
        <v>1112</v>
      </c>
      <c r="K1056" t="str">
        <f t="shared" si="32"/>
        <v>Aluno</v>
      </c>
    </row>
    <row r="1057" spans="1:11">
      <c r="A1057" t="str">
        <f t="shared" si="33"/>
        <v>54Erison Waldirio Vieira Santos44743GRA</v>
      </c>
      <c r="B1057">
        <v>54</v>
      </c>
      <c r="C1057" t="s">
        <v>2066</v>
      </c>
      <c r="D1057">
        <v>44743</v>
      </c>
      <c r="E1057">
        <v>600</v>
      </c>
      <c r="F1057" t="s">
        <v>1112</v>
      </c>
      <c r="H1057">
        <v>38</v>
      </c>
      <c r="I1057" t="s">
        <v>1786</v>
      </c>
      <c r="J1057" t="s">
        <v>1112</v>
      </c>
      <c r="K1057" t="str">
        <f t="shared" si="32"/>
        <v>Aluno</v>
      </c>
    </row>
    <row r="1058" spans="1:11">
      <c r="A1058" t="str">
        <f t="shared" si="33"/>
        <v>54Maria Clara Brandão de Morais44743GRA</v>
      </c>
      <c r="B1058">
        <v>54</v>
      </c>
      <c r="C1058" t="s">
        <v>2070</v>
      </c>
      <c r="D1058">
        <v>44743</v>
      </c>
      <c r="E1058">
        <v>600</v>
      </c>
      <c r="F1058" t="s">
        <v>1112</v>
      </c>
      <c r="H1058">
        <v>38</v>
      </c>
      <c r="I1058" t="s">
        <v>2522</v>
      </c>
      <c r="J1058" t="s">
        <v>1112</v>
      </c>
      <c r="K1058" t="str">
        <f t="shared" si="32"/>
        <v>Aluno</v>
      </c>
    </row>
    <row r="1059" spans="1:11">
      <c r="A1059" t="str">
        <f t="shared" si="33"/>
        <v>54Diego Martins Monteiro44743GRA</v>
      </c>
      <c r="B1059">
        <v>54</v>
      </c>
      <c r="C1059" t="s">
        <v>2065</v>
      </c>
      <c r="D1059">
        <v>44743</v>
      </c>
      <c r="E1059">
        <v>600</v>
      </c>
      <c r="F1059" t="s">
        <v>1112</v>
      </c>
      <c r="H1059">
        <v>38</v>
      </c>
      <c r="I1059" t="s">
        <v>1787</v>
      </c>
      <c r="J1059" t="s">
        <v>1112</v>
      </c>
      <c r="K1059" t="str">
        <f t="shared" si="32"/>
        <v>Aluno</v>
      </c>
    </row>
    <row r="1060" spans="1:11">
      <c r="A1060" t="str">
        <f t="shared" si="33"/>
        <v>54Wemeth da Silva Soares44743GRA</v>
      </c>
      <c r="B1060">
        <v>54</v>
      </c>
      <c r="C1060" t="s">
        <v>2074</v>
      </c>
      <c r="D1060">
        <v>44743</v>
      </c>
      <c r="E1060">
        <v>600</v>
      </c>
      <c r="F1060" t="s">
        <v>1112</v>
      </c>
      <c r="H1060">
        <v>38</v>
      </c>
      <c r="I1060" t="s">
        <v>1788</v>
      </c>
      <c r="J1060" t="s">
        <v>1112</v>
      </c>
      <c r="K1060" t="str">
        <f t="shared" si="32"/>
        <v>Aluno</v>
      </c>
    </row>
    <row r="1061" spans="1:11">
      <c r="A1061" t="str">
        <f t="shared" si="33"/>
        <v>54Maurício Dorneles Lima44743GRA</v>
      </c>
      <c r="B1061">
        <v>54</v>
      </c>
      <c r="C1061" t="s">
        <v>2072</v>
      </c>
      <c r="D1061">
        <v>44743</v>
      </c>
      <c r="E1061">
        <v>600</v>
      </c>
      <c r="F1061" t="s">
        <v>1112</v>
      </c>
      <c r="H1061">
        <v>38</v>
      </c>
      <c r="I1061" t="s">
        <v>1789</v>
      </c>
      <c r="J1061" t="s">
        <v>1112</v>
      </c>
      <c r="K1061" t="str">
        <f t="shared" si="32"/>
        <v>Aluno</v>
      </c>
    </row>
    <row r="1062" spans="1:11">
      <c r="A1062" t="str">
        <f t="shared" si="33"/>
        <v>54Ana Beatriz da Silva dos Santos44743GRA</v>
      </c>
      <c r="B1062">
        <v>54</v>
      </c>
      <c r="C1062" t="s">
        <v>2064</v>
      </c>
      <c r="D1062">
        <v>44743</v>
      </c>
      <c r="E1062">
        <v>600</v>
      </c>
      <c r="F1062" t="s">
        <v>1112</v>
      </c>
      <c r="H1062">
        <v>38</v>
      </c>
      <c r="I1062" t="s">
        <v>2523</v>
      </c>
      <c r="J1062" t="s">
        <v>1112</v>
      </c>
      <c r="K1062" t="str">
        <f t="shared" si="32"/>
        <v>Aluno</v>
      </c>
    </row>
    <row r="1063" spans="1:11">
      <c r="A1063" t="str">
        <f t="shared" si="33"/>
        <v>54Tayna Cristina Sousa Silva44743MSc</v>
      </c>
      <c r="B1063">
        <v>54</v>
      </c>
      <c r="C1063" t="s">
        <v>2078</v>
      </c>
      <c r="D1063">
        <v>44743</v>
      </c>
      <c r="E1063">
        <v>2230</v>
      </c>
      <c r="F1063" t="s">
        <v>1114</v>
      </c>
      <c r="H1063">
        <v>38</v>
      </c>
      <c r="I1063" t="s">
        <v>2524</v>
      </c>
      <c r="J1063" t="s">
        <v>1112</v>
      </c>
      <c r="K1063" t="str">
        <f t="shared" si="32"/>
        <v>Aluno</v>
      </c>
    </row>
    <row r="1064" spans="1:11">
      <c r="A1064" t="str">
        <f t="shared" si="33"/>
        <v>54Henrique Cardoso Costa44743GRA</v>
      </c>
      <c r="B1064">
        <v>54</v>
      </c>
      <c r="C1064" t="s">
        <v>2067</v>
      </c>
      <c r="D1064">
        <v>44743</v>
      </c>
      <c r="E1064">
        <v>600</v>
      </c>
      <c r="F1064" t="s">
        <v>1112</v>
      </c>
      <c r="H1064">
        <v>38</v>
      </c>
      <c r="I1064" t="s">
        <v>1790</v>
      </c>
      <c r="J1064" t="s">
        <v>1112</v>
      </c>
      <c r="K1064" t="str">
        <f t="shared" si="32"/>
        <v>Aluno</v>
      </c>
    </row>
    <row r="1065" spans="1:11">
      <c r="A1065" t="str">
        <f t="shared" si="33"/>
        <v>54Jaine Carvalho Silva44743GRA</v>
      </c>
      <c r="B1065">
        <v>54</v>
      </c>
      <c r="C1065" t="s">
        <v>2069</v>
      </c>
      <c r="D1065">
        <v>44743</v>
      </c>
      <c r="E1065">
        <v>600</v>
      </c>
      <c r="F1065" t="s">
        <v>1112</v>
      </c>
      <c r="H1065">
        <v>38</v>
      </c>
      <c r="I1065" t="s">
        <v>1791</v>
      </c>
      <c r="J1065" t="s">
        <v>1112</v>
      </c>
      <c r="K1065" t="str">
        <f t="shared" si="32"/>
        <v>Aluno</v>
      </c>
    </row>
    <row r="1066" spans="1:11">
      <c r="A1066" t="str">
        <f t="shared" si="33"/>
        <v>54Wanslhison da Silva Soares44743GRA</v>
      </c>
      <c r="B1066">
        <v>54</v>
      </c>
      <c r="C1066" t="s">
        <v>2073</v>
      </c>
      <c r="D1066">
        <v>44743</v>
      </c>
      <c r="E1066">
        <v>600</v>
      </c>
      <c r="F1066" t="s">
        <v>1112</v>
      </c>
      <c r="H1066">
        <v>38</v>
      </c>
      <c r="I1066" t="s">
        <v>1792</v>
      </c>
      <c r="J1066" t="s">
        <v>1112</v>
      </c>
      <c r="K1066" t="str">
        <f t="shared" si="32"/>
        <v>Aluno</v>
      </c>
    </row>
    <row r="1067" spans="1:11">
      <c r="A1067" t="str">
        <f t="shared" si="33"/>
        <v>54Israel da Luz Rodrigues44743GRA</v>
      </c>
      <c r="B1067">
        <v>54</v>
      </c>
      <c r="C1067" t="s">
        <v>2068</v>
      </c>
      <c r="D1067">
        <v>44743</v>
      </c>
      <c r="E1067">
        <v>600</v>
      </c>
      <c r="F1067" t="s">
        <v>1112</v>
      </c>
      <c r="H1067">
        <v>38</v>
      </c>
      <c r="I1067" t="s">
        <v>2714</v>
      </c>
      <c r="J1067" t="s">
        <v>1112</v>
      </c>
      <c r="K1067" t="str">
        <f t="shared" si="32"/>
        <v>Aluno</v>
      </c>
    </row>
    <row r="1068" spans="1:11">
      <c r="A1068" t="str">
        <f t="shared" si="33"/>
        <v>54Wendell Ferreira de La Salles44743COO</v>
      </c>
      <c r="B1068">
        <v>54</v>
      </c>
      <c r="C1068" t="s">
        <v>2061</v>
      </c>
      <c r="D1068">
        <v>44743</v>
      </c>
      <c r="E1068">
        <v>2800</v>
      </c>
      <c r="F1068" t="s">
        <v>1113</v>
      </c>
      <c r="H1068">
        <v>38</v>
      </c>
      <c r="I1068" t="s">
        <v>2201</v>
      </c>
      <c r="J1068" t="s">
        <v>1112</v>
      </c>
      <c r="K1068" t="str">
        <f t="shared" si="32"/>
        <v>Aluno</v>
      </c>
    </row>
    <row r="1069" spans="1:11">
      <c r="A1069" t="str">
        <f t="shared" si="33"/>
        <v>54Lyzette Gonçalves Moraes de Moura44743PV</v>
      </c>
      <c r="B1069">
        <v>54</v>
      </c>
      <c r="C1069" t="s">
        <v>2080</v>
      </c>
      <c r="D1069">
        <v>44743</v>
      </c>
      <c r="E1069">
        <v>7750</v>
      </c>
      <c r="F1069" t="s">
        <v>1115</v>
      </c>
      <c r="H1069">
        <v>38</v>
      </c>
      <c r="I1069" t="s">
        <v>3429</v>
      </c>
      <c r="J1069" t="s">
        <v>1112</v>
      </c>
      <c r="K1069" t="str">
        <f t="shared" si="32"/>
        <v>Aluno</v>
      </c>
    </row>
    <row r="1070" spans="1:11">
      <c r="A1070" t="str">
        <f t="shared" si="33"/>
        <v>54Martiniano Holanda Cavalcanti44743GRA</v>
      </c>
      <c r="B1070">
        <v>54</v>
      </c>
      <c r="C1070" t="s">
        <v>2071</v>
      </c>
      <c r="D1070">
        <v>44743</v>
      </c>
      <c r="E1070">
        <v>600</v>
      </c>
      <c r="F1070" t="s">
        <v>1112</v>
      </c>
      <c r="H1070">
        <v>38</v>
      </c>
      <c r="I1070" t="s">
        <v>2525</v>
      </c>
      <c r="J1070" t="s">
        <v>1112</v>
      </c>
      <c r="K1070" t="str">
        <f t="shared" si="32"/>
        <v>Aluno</v>
      </c>
    </row>
    <row r="1071" spans="1:11">
      <c r="A1071" t="str">
        <f t="shared" si="33"/>
        <v>55Frederico Ribeiro do Carmo44743COO</v>
      </c>
      <c r="B1071">
        <v>55</v>
      </c>
      <c r="C1071" t="s">
        <v>2082</v>
      </c>
      <c r="D1071">
        <v>44743</v>
      </c>
      <c r="E1071">
        <v>2800</v>
      </c>
      <c r="F1071" t="s">
        <v>1113</v>
      </c>
      <c r="H1071">
        <v>38</v>
      </c>
      <c r="I1071" t="s">
        <v>3431</v>
      </c>
      <c r="J1071" t="s">
        <v>1112</v>
      </c>
      <c r="K1071" t="str">
        <f t="shared" si="32"/>
        <v>Aluno</v>
      </c>
    </row>
    <row r="1072" spans="1:11">
      <c r="A1072" t="str">
        <f t="shared" si="33"/>
        <v>55Anara Luana Nunes Gomes44743AT</v>
      </c>
      <c r="B1072">
        <v>55</v>
      </c>
      <c r="C1072" t="s">
        <v>2081</v>
      </c>
      <c r="D1072">
        <v>44743</v>
      </c>
      <c r="E1072">
        <v>820</v>
      </c>
      <c r="F1072" t="s">
        <v>1117</v>
      </c>
      <c r="H1072">
        <v>38</v>
      </c>
      <c r="I1072" t="s">
        <v>2715</v>
      </c>
      <c r="J1072" t="s">
        <v>1112</v>
      </c>
      <c r="K1072" t="str">
        <f t="shared" si="32"/>
        <v>Aluno</v>
      </c>
    </row>
    <row r="1073" spans="1:11">
      <c r="A1073" t="str">
        <f t="shared" si="33"/>
        <v>55Luiz Augusto Galdino Melo44743GRA</v>
      </c>
      <c r="B1073">
        <v>55</v>
      </c>
      <c r="C1073" t="s">
        <v>2608</v>
      </c>
      <c r="D1073">
        <v>44743</v>
      </c>
      <c r="E1073">
        <v>600</v>
      </c>
      <c r="F1073" t="s">
        <v>1112</v>
      </c>
      <c r="H1073">
        <v>38</v>
      </c>
      <c r="I1073" t="s">
        <v>1793</v>
      </c>
      <c r="J1073" t="s">
        <v>1112</v>
      </c>
      <c r="K1073" t="str">
        <f t="shared" si="32"/>
        <v>Aluno</v>
      </c>
    </row>
    <row r="1074" spans="1:11">
      <c r="A1074" t="str">
        <f t="shared" si="33"/>
        <v>55Jessica Crhistie de Castro Granjeiro Oliveira44743MSc</v>
      </c>
      <c r="B1074">
        <v>55</v>
      </c>
      <c r="C1074" t="s">
        <v>2613</v>
      </c>
      <c r="D1074">
        <v>44743</v>
      </c>
      <c r="E1074">
        <v>2230</v>
      </c>
      <c r="F1074" t="s">
        <v>1114</v>
      </c>
      <c r="H1074">
        <v>38</v>
      </c>
      <c r="I1074" t="s">
        <v>2202</v>
      </c>
      <c r="J1074" t="s">
        <v>1112</v>
      </c>
      <c r="K1074" t="str">
        <f t="shared" si="32"/>
        <v>Aluno</v>
      </c>
    </row>
    <row r="1075" spans="1:11">
      <c r="A1075" t="str">
        <f t="shared" si="33"/>
        <v>55Glaíce Oliveira Araújo44743GRA</v>
      </c>
      <c r="B1075">
        <v>55</v>
      </c>
      <c r="C1075" t="s">
        <v>2603</v>
      </c>
      <c r="D1075">
        <v>44743</v>
      </c>
      <c r="E1075">
        <v>600</v>
      </c>
      <c r="F1075" t="s">
        <v>1112</v>
      </c>
      <c r="H1075">
        <v>38</v>
      </c>
      <c r="I1075" t="s">
        <v>1794</v>
      </c>
      <c r="J1075" t="s">
        <v>1114</v>
      </c>
      <c r="K1075" t="str">
        <f t="shared" si="32"/>
        <v>Aluno</v>
      </c>
    </row>
    <row r="1076" spans="1:11">
      <c r="A1076" t="str">
        <f t="shared" si="33"/>
        <v>55Ruza Gabriela Medeiros de Araujo Macedo44743PV</v>
      </c>
      <c r="B1076">
        <v>55</v>
      </c>
      <c r="C1076" t="s">
        <v>2238</v>
      </c>
      <c r="D1076">
        <v>44743</v>
      </c>
      <c r="E1076">
        <v>7750</v>
      </c>
      <c r="F1076" t="s">
        <v>1115</v>
      </c>
      <c r="H1076">
        <v>38</v>
      </c>
      <c r="I1076" t="s">
        <v>2526</v>
      </c>
      <c r="J1076" t="s">
        <v>1114</v>
      </c>
      <c r="K1076" t="str">
        <f t="shared" si="32"/>
        <v>Aluno</v>
      </c>
    </row>
    <row r="1077" spans="1:11">
      <c r="A1077" t="str">
        <f t="shared" si="33"/>
        <v>55Cydianne Cavalcante da Silva44743DSC</v>
      </c>
      <c r="B1077">
        <v>55</v>
      </c>
      <c r="C1077" t="s">
        <v>2083</v>
      </c>
      <c r="D1077">
        <v>44743</v>
      </c>
      <c r="E1077">
        <v>3280</v>
      </c>
      <c r="F1077" t="s">
        <v>1162</v>
      </c>
      <c r="H1077">
        <v>38</v>
      </c>
      <c r="I1077" t="s">
        <v>2786</v>
      </c>
      <c r="J1077" t="s">
        <v>1114</v>
      </c>
      <c r="K1077" t="str">
        <f t="shared" si="32"/>
        <v>Aluno</v>
      </c>
    </row>
    <row r="1078" spans="1:11">
      <c r="A1078" t="str">
        <f t="shared" si="33"/>
        <v>55Josilândia dos Santos Carvalho44743GRA</v>
      </c>
      <c r="B1078">
        <v>55</v>
      </c>
      <c r="C1078" t="s">
        <v>2606</v>
      </c>
      <c r="D1078">
        <v>44743</v>
      </c>
      <c r="E1078">
        <v>600</v>
      </c>
      <c r="F1078" t="s">
        <v>1112</v>
      </c>
      <c r="H1078">
        <v>38</v>
      </c>
      <c r="I1078" t="s">
        <v>1795</v>
      </c>
      <c r="J1078" t="s">
        <v>1114</v>
      </c>
      <c r="K1078" t="str">
        <f t="shared" si="32"/>
        <v>Aluno</v>
      </c>
    </row>
    <row r="1079" spans="1:11">
      <c r="A1079" t="str">
        <f t="shared" si="33"/>
        <v>55Carlos Eduardo de Lima Sousa44743GRA</v>
      </c>
      <c r="B1079">
        <v>55</v>
      </c>
      <c r="C1079" t="s">
        <v>2085</v>
      </c>
      <c r="D1079">
        <v>44743</v>
      </c>
      <c r="E1079">
        <v>600</v>
      </c>
      <c r="F1079" t="s">
        <v>1112</v>
      </c>
      <c r="H1079">
        <v>38</v>
      </c>
      <c r="I1079" t="s">
        <v>3436</v>
      </c>
      <c r="J1079" t="s">
        <v>1114</v>
      </c>
      <c r="K1079" t="str">
        <f t="shared" si="32"/>
        <v>Aluno</v>
      </c>
    </row>
    <row r="1080" spans="1:11">
      <c r="A1080" t="str">
        <f t="shared" si="33"/>
        <v>55Kilton Renan Alves Pereira44743DSC</v>
      </c>
      <c r="B1080">
        <v>55</v>
      </c>
      <c r="C1080" t="s">
        <v>2599</v>
      </c>
      <c r="D1080">
        <v>44743</v>
      </c>
      <c r="E1080">
        <v>3280</v>
      </c>
      <c r="F1080" t="s">
        <v>1162</v>
      </c>
      <c r="H1080">
        <v>38</v>
      </c>
      <c r="I1080" t="s">
        <v>1797</v>
      </c>
      <c r="J1080" t="s">
        <v>1114</v>
      </c>
      <c r="K1080" t="str">
        <f t="shared" si="32"/>
        <v>Aluno</v>
      </c>
    </row>
    <row r="1081" spans="1:11">
      <c r="A1081" t="str">
        <f t="shared" si="33"/>
        <v>55Taysa Dayana Freire de Lima44743MSc</v>
      </c>
      <c r="B1081">
        <v>55</v>
      </c>
      <c r="C1081" t="s">
        <v>2091</v>
      </c>
      <c r="D1081">
        <v>44743</v>
      </c>
      <c r="E1081">
        <v>2230</v>
      </c>
      <c r="F1081" t="s">
        <v>1114</v>
      </c>
      <c r="H1081">
        <v>38</v>
      </c>
      <c r="I1081" t="s">
        <v>2787</v>
      </c>
      <c r="J1081" t="s">
        <v>1114</v>
      </c>
      <c r="K1081" t="str">
        <f t="shared" si="32"/>
        <v>Aluno</v>
      </c>
    </row>
    <row r="1082" spans="1:11">
      <c r="A1082" t="str">
        <f t="shared" si="33"/>
        <v>55Lizandra Evylyn Freitas Lucas44743DSC</v>
      </c>
      <c r="B1082">
        <v>55</v>
      </c>
      <c r="C1082" t="s">
        <v>2084</v>
      </c>
      <c r="D1082">
        <v>44743</v>
      </c>
      <c r="E1082">
        <v>3280</v>
      </c>
      <c r="F1082" t="s">
        <v>1162</v>
      </c>
      <c r="H1082">
        <v>38</v>
      </c>
      <c r="I1082" t="s">
        <v>1798</v>
      </c>
      <c r="J1082" t="s">
        <v>1165</v>
      </c>
      <c r="K1082" t="str">
        <f t="shared" si="32"/>
        <v>Aluno</v>
      </c>
    </row>
    <row r="1083" spans="1:11">
      <c r="A1083" t="str">
        <f t="shared" si="33"/>
        <v>55Emanuelly Kelly Gomes de Oliveira44743MSc</v>
      </c>
      <c r="B1083">
        <v>55</v>
      </c>
      <c r="C1083" t="s">
        <v>2612</v>
      </c>
      <c r="D1083">
        <v>44743</v>
      </c>
      <c r="E1083">
        <v>2230</v>
      </c>
      <c r="F1083" t="s">
        <v>1114</v>
      </c>
      <c r="H1083">
        <v>38</v>
      </c>
      <c r="I1083" t="s">
        <v>1779</v>
      </c>
      <c r="J1083" t="s">
        <v>1117</v>
      </c>
      <c r="K1083" t="str">
        <f t="shared" si="32"/>
        <v>Apoio</v>
      </c>
    </row>
    <row r="1084" spans="1:11">
      <c r="A1084" t="str">
        <f t="shared" si="33"/>
        <v>55Daniel Viana de Freitas44743GRA</v>
      </c>
      <c r="B1084">
        <v>55</v>
      </c>
      <c r="C1084" t="s">
        <v>2602</v>
      </c>
      <c r="D1084">
        <v>44743</v>
      </c>
      <c r="E1084">
        <v>600</v>
      </c>
      <c r="F1084" t="s">
        <v>1112</v>
      </c>
      <c r="H1084">
        <v>38</v>
      </c>
      <c r="I1084" t="s">
        <v>1780</v>
      </c>
      <c r="J1084" t="s">
        <v>1113</v>
      </c>
      <c r="K1084" t="str">
        <f t="shared" si="32"/>
        <v>Apoio</v>
      </c>
    </row>
    <row r="1085" spans="1:11">
      <c r="A1085" t="str">
        <f t="shared" si="33"/>
        <v>55Iara Maria Souza Medeiros44743GRA</v>
      </c>
      <c r="B1085">
        <v>55</v>
      </c>
      <c r="C1085" t="s">
        <v>2604</v>
      </c>
      <c r="D1085">
        <v>44743</v>
      </c>
      <c r="E1085">
        <v>600</v>
      </c>
      <c r="F1085" t="s">
        <v>1112</v>
      </c>
      <c r="H1085">
        <v>38</v>
      </c>
      <c r="I1085" t="s">
        <v>1799</v>
      </c>
      <c r="J1085" t="s">
        <v>1115</v>
      </c>
      <c r="K1085" t="str">
        <f t="shared" si="32"/>
        <v>Apoio</v>
      </c>
    </row>
    <row r="1086" spans="1:11">
      <c r="A1086" t="str">
        <f t="shared" si="33"/>
        <v>55Kaline Soares da Silva44743MSc</v>
      </c>
      <c r="B1086">
        <v>55</v>
      </c>
      <c r="C1086" t="s">
        <v>2090</v>
      </c>
      <c r="D1086">
        <v>44743</v>
      </c>
      <c r="E1086">
        <v>2230</v>
      </c>
      <c r="F1086" t="s">
        <v>1114</v>
      </c>
      <c r="H1086">
        <v>39</v>
      </c>
      <c r="I1086" t="s">
        <v>2203</v>
      </c>
      <c r="J1086" t="s">
        <v>1162</v>
      </c>
      <c r="K1086" t="str">
        <f t="shared" si="32"/>
        <v>Aluno</v>
      </c>
    </row>
    <row r="1087" spans="1:11">
      <c r="A1087" t="str">
        <f t="shared" si="33"/>
        <v>55Anderson Marciel Pereira De Sales44743GRA</v>
      </c>
      <c r="B1087">
        <v>55</v>
      </c>
      <c r="C1087" t="s">
        <v>2600</v>
      </c>
      <c r="D1087">
        <v>44743</v>
      </c>
      <c r="E1087">
        <v>600</v>
      </c>
      <c r="F1087" t="s">
        <v>1112</v>
      </c>
      <c r="H1087">
        <v>39</v>
      </c>
      <c r="I1087" t="s">
        <v>1802</v>
      </c>
      <c r="J1087" t="s">
        <v>1162</v>
      </c>
      <c r="K1087" t="str">
        <f t="shared" si="32"/>
        <v>Aluno</v>
      </c>
    </row>
    <row r="1088" spans="1:11">
      <c r="A1088" t="str">
        <f t="shared" si="33"/>
        <v>55Suelen Saraiva de Sá44743GRA</v>
      </c>
      <c r="B1088">
        <v>55</v>
      </c>
      <c r="C1088" t="s">
        <v>2088</v>
      </c>
      <c r="D1088">
        <v>44743</v>
      </c>
      <c r="E1088">
        <v>600</v>
      </c>
      <c r="F1088" t="s">
        <v>1112</v>
      </c>
      <c r="H1088">
        <v>39</v>
      </c>
      <c r="I1088" t="s">
        <v>1803</v>
      </c>
      <c r="J1088" t="s">
        <v>1162</v>
      </c>
      <c r="K1088" t="str">
        <f t="shared" si="32"/>
        <v>Aluno</v>
      </c>
    </row>
    <row r="1089" spans="1:11">
      <c r="A1089" t="str">
        <f t="shared" si="33"/>
        <v>55Giovana Soares Danino44743MSc</v>
      </c>
      <c r="B1089">
        <v>55</v>
      </c>
      <c r="C1089" t="s">
        <v>2089</v>
      </c>
      <c r="D1089">
        <v>44743</v>
      </c>
      <c r="E1089">
        <v>2230</v>
      </c>
      <c r="F1089" t="s">
        <v>1114</v>
      </c>
      <c r="H1089">
        <v>39</v>
      </c>
      <c r="I1089" t="s">
        <v>3446</v>
      </c>
      <c r="J1089" t="s">
        <v>1162</v>
      </c>
      <c r="K1089" t="str">
        <f t="shared" si="32"/>
        <v>Aluno</v>
      </c>
    </row>
    <row r="1090" spans="1:11">
      <c r="A1090" t="str">
        <f t="shared" si="33"/>
        <v>55João Paulo de Souza Pereira44743GRA</v>
      </c>
      <c r="B1090">
        <v>55</v>
      </c>
      <c r="C1090" t="s">
        <v>2605</v>
      </c>
      <c r="D1090">
        <v>44743</v>
      </c>
      <c r="E1090">
        <v>600</v>
      </c>
      <c r="F1090" t="s">
        <v>1112</v>
      </c>
      <c r="H1090">
        <v>39</v>
      </c>
      <c r="I1090" t="s">
        <v>2527</v>
      </c>
      <c r="J1090" t="s">
        <v>1112</v>
      </c>
      <c r="K1090" t="str">
        <f t="shared" ref="K1090:K1153" si="34">IF(OR(UPPER(J1090)="GRA",UPPER(J1090)="MSC",UPPER(J1090)="DSC",UPPER(J1090)="PDSC"),"Aluno","Apoio")</f>
        <v>Aluno</v>
      </c>
    </row>
    <row r="1091" spans="1:11">
      <c r="A1091" t="str">
        <f t="shared" ref="A1091:A1154" si="35">CONCATENATE(B1091,C1091,VALUE(D1091),F1091)</f>
        <v>55Letícia Costa da Silva44743GRA</v>
      </c>
      <c r="B1091">
        <v>55</v>
      </c>
      <c r="C1091" t="s">
        <v>2607</v>
      </c>
      <c r="D1091">
        <v>44743</v>
      </c>
      <c r="E1091">
        <v>600</v>
      </c>
      <c r="F1091" t="s">
        <v>1112</v>
      </c>
      <c r="H1091">
        <v>39</v>
      </c>
      <c r="I1091" t="s">
        <v>2528</v>
      </c>
      <c r="J1091" t="s">
        <v>1112</v>
      </c>
      <c r="K1091" t="str">
        <f t="shared" si="34"/>
        <v>Aluno</v>
      </c>
    </row>
    <row r="1092" spans="1:11">
      <c r="A1092" t="str">
        <f t="shared" si="35"/>
        <v>55Marcus Vinicius Batista de Morais44743GRA</v>
      </c>
      <c r="B1092">
        <v>55</v>
      </c>
      <c r="C1092" t="s">
        <v>2609</v>
      </c>
      <c r="D1092">
        <v>44743</v>
      </c>
      <c r="E1092">
        <v>600</v>
      </c>
      <c r="F1092" t="s">
        <v>1112</v>
      </c>
      <c r="H1092">
        <v>39</v>
      </c>
      <c r="I1092" t="s">
        <v>1804</v>
      </c>
      <c r="J1092" t="s">
        <v>1112</v>
      </c>
      <c r="K1092" t="str">
        <f t="shared" si="34"/>
        <v>Aluno</v>
      </c>
    </row>
    <row r="1093" spans="1:11">
      <c r="A1093" t="str">
        <f t="shared" si="35"/>
        <v>55Marcos Antonio dos Santos Filho44743GRA</v>
      </c>
      <c r="B1093">
        <v>55</v>
      </c>
      <c r="C1093" t="s">
        <v>2087</v>
      </c>
      <c r="D1093">
        <v>44743</v>
      </c>
      <c r="E1093">
        <v>600</v>
      </c>
      <c r="F1093" t="s">
        <v>1112</v>
      </c>
      <c r="H1093">
        <v>39</v>
      </c>
      <c r="I1093" t="s">
        <v>2529</v>
      </c>
      <c r="J1093" t="s">
        <v>1112</v>
      </c>
      <c r="K1093" t="str">
        <f t="shared" si="34"/>
        <v>Aluno</v>
      </c>
    </row>
    <row r="1094" spans="1:11">
      <c r="A1094" t="str">
        <f t="shared" si="35"/>
        <v>55Francisco Medeiros de Andrade Neto44743GRA</v>
      </c>
      <c r="B1094">
        <v>55</v>
      </c>
      <c r="C1094" t="s">
        <v>2086</v>
      </c>
      <c r="D1094">
        <v>44743</v>
      </c>
      <c r="E1094">
        <v>600</v>
      </c>
      <c r="F1094" t="s">
        <v>1112</v>
      </c>
      <c r="H1094">
        <v>39</v>
      </c>
      <c r="I1094" t="s">
        <v>1805</v>
      </c>
      <c r="J1094" t="s">
        <v>1112</v>
      </c>
      <c r="K1094" t="str">
        <f t="shared" si="34"/>
        <v>Aluno</v>
      </c>
    </row>
    <row r="1095" spans="1:11">
      <c r="A1095" t="str">
        <f t="shared" si="35"/>
        <v>1Vânya Márcia Duarte Pasa44774COO</v>
      </c>
      <c r="B1095">
        <v>1</v>
      </c>
      <c r="C1095" t="s">
        <v>1160</v>
      </c>
      <c r="D1095" t="s">
        <v>3780</v>
      </c>
      <c r="E1095">
        <v>2800</v>
      </c>
      <c r="F1095" t="s">
        <v>1113</v>
      </c>
      <c r="H1095">
        <v>39</v>
      </c>
      <c r="I1095" t="s">
        <v>1806</v>
      </c>
      <c r="J1095" t="s">
        <v>1112</v>
      </c>
      <c r="K1095" t="str">
        <f t="shared" si="34"/>
        <v>Aluno</v>
      </c>
    </row>
    <row r="1096" spans="1:11">
      <c r="A1096" t="str">
        <f t="shared" si="35"/>
        <v>1Francisca Gabriela Lopes Rosado44774DSC</v>
      </c>
      <c r="B1096">
        <v>1</v>
      </c>
      <c r="C1096" t="s">
        <v>1161</v>
      </c>
      <c r="D1096" t="s">
        <v>3780</v>
      </c>
      <c r="E1096">
        <v>3280</v>
      </c>
      <c r="F1096" t="s">
        <v>1162</v>
      </c>
      <c r="H1096">
        <v>39</v>
      </c>
      <c r="I1096" t="s">
        <v>1807</v>
      </c>
      <c r="J1096" t="s">
        <v>1112</v>
      </c>
      <c r="K1096" t="str">
        <f t="shared" si="34"/>
        <v>Aluno</v>
      </c>
    </row>
    <row r="1097" spans="1:11">
      <c r="A1097" t="str">
        <f t="shared" si="35"/>
        <v>1Yuri Gontijo Rosa44774DSC</v>
      </c>
      <c r="B1097">
        <v>1</v>
      </c>
      <c r="C1097" t="s">
        <v>1175</v>
      </c>
      <c r="D1097" t="s">
        <v>3780</v>
      </c>
      <c r="E1097">
        <v>3280</v>
      </c>
      <c r="F1097" t="s">
        <v>1162</v>
      </c>
      <c r="H1097">
        <v>39</v>
      </c>
      <c r="I1097" t="s">
        <v>1808</v>
      </c>
      <c r="J1097" t="s">
        <v>1112</v>
      </c>
      <c r="K1097" t="str">
        <f t="shared" si="34"/>
        <v>Aluno</v>
      </c>
    </row>
    <row r="1098" spans="1:11">
      <c r="A1098" t="str">
        <f t="shared" si="35"/>
        <v>1Alexandre Augusto Salvador Barbosa44774GRA</v>
      </c>
      <c r="B1098">
        <v>1</v>
      </c>
      <c r="C1098" t="s">
        <v>2124</v>
      </c>
      <c r="D1098" t="s">
        <v>3780</v>
      </c>
      <c r="E1098">
        <v>600</v>
      </c>
      <c r="F1098" t="s">
        <v>1112</v>
      </c>
      <c r="H1098">
        <v>39</v>
      </c>
      <c r="I1098" t="s">
        <v>2530</v>
      </c>
      <c r="J1098" t="s">
        <v>1112</v>
      </c>
      <c r="K1098" t="str">
        <f t="shared" si="34"/>
        <v>Aluno</v>
      </c>
    </row>
    <row r="1099" spans="1:11">
      <c r="A1099" t="str">
        <f t="shared" si="35"/>
        <v>1Denner Silva de Carvalho44774GRA</v>
      </c>
      <c r="B1099">
        <v>1</v>
      </c>
      <c r="C1099" t="s">
        <v>2661</v>
      </c>
      <c r="D1099" t="s">
        <v>3780</v>
      </c>
      <c r="E1099">
        <v>600</v>
      </c>
      <c r="F1099" t="s">
        <v>1112</v>
      </c>
      <c r="H1099">
        <v>39</v>
      </c>
      <c r="I1099" t="s">
        <v>1809</v>
      </c>
      <c r="J1099" t="s">
        <v>1112</v>
      </c>
      <c r="K1099" t="str">
        <f t="shared" si="34"/>
        <v>Aluno</v>
      </c>
    </row>
    <row r="1100" spans="1:11">
      <c r="A1100" t="str">
        <f t="shared" si="35"/>
        <v>1Gabriel Dias Godinho44774GRA</v>
      </c>
      <c r="B1100">
        <v>1</v>
      </c>
      <c r="C1100" t="s">
        <v>2125</v>
      </c>
      <c r="D1100" t="s">
        <v>3780</v>
      </c>
      <c r="E1100">
        <v>600</v>
      </c>
      <c r="F1100" t="s">
        <v>1112</v>
      </c>
      <c r="H1100">
        <v>39</v>
      </c>
      <c r="I1100" t="s">
        <v>1810</v>
      </c>
      <c r="J1100" t="s">
        <v>1112</v>
      </c>
      <c r="K1100" t="str">
        <f t="shared" si="34"/>
        <v>Aluno</v>
      </c>
    </row>
    <row r="1101" spans="1:11">
      <c r="A1101" t="str">
        <f t="shared" si="35"/>
        <v>1Ítalo Marques da Costa44774GRA</v>
      </c>
      <c r="B1101">
        <v>1</v>
      </c>
      <c r="C1101" t="s">
        <v>1166</v>
      </c>
      <c r="D1101" t="s">
        <v>3780</v>
      </c>
      <c r="E1101">
        <v>600</v>
      </c>
      <c r="F1101" t="s">
        <v>1112</v>
      </c>
      <c r="H1101">
        <v>39</v>
      </c>
      <c r="I1101" t="s">
        <v>2531</v>
      </c>
      <c r="J1101" t="s">
        <v>1112</v>
      </c>
      <c r="K1101" t="str">
        <f t="shared" si="34"/>
        <v>Aluno</v>
      </c>
    </row>
    <row r="1102" spans="1:11">
      <c r="A1102" t="str">
        <f t="shared" si="35"/>
        <v>1José Amâncio Vieira Neto44774GRA</v>
      </c>
      <c r="B1102">
        <v>1</v>
      </c>
      <c r="C1102" t="s">
        <v>1167</v>
      </c>
      <c r="D1102" t="s">
        <v>3780</v>
      </c>
      <c r="E1102">
        <v>600</v>
      </c>
      <c r="F1102" t="s">
        <v>1112</v>
      </c>
      <c r="H1102">
        <v>39</v>
      </c>
      <c r="I1102" t="s">
        <v>1811</v>
      </c>
      <c r="J1102" t="s">
        <v>1112</v>
      </c>
      <c r="K1102" t="str">
        <f t="shared" si="34"/>
        <v>Aluno</v>
      </c>
    </row>
    <row r="1103" spans="1:11">
      <c r="A1103" t="str">
        <f t="shared" si="35"/>
        <v>1Julia Souto de Souza Rodrigues Curvelo44774GRA</v>
      </c>
      <c r="B1103">
        <v>1</v>
      </c>
      <c r="C1103" t="s">
        <v>1168</v>
      </c>
      <c r="D1103" t="s">
        <v>3780</v>
      </c>
      <c r="E1103">
        <v>600</v>
      </c>
      <c r="F1103" t="s">
        <v>1112</v>
      </c>
      <c r="H1103">
        <v>39</v>
      </c>
      <c r="I1103" t="s">
        <v>1812</v>
      </c>
      <c r="J1103" t="s">
        <v>1112</v>
      </c>
      <c r="K1103" t="str">
        <f t="shared" si="34"/>
        <v>Aluno</v>
      </c>
    </row>
    <row r="1104" spans="1:11">
      <c r="A1104" t="str">
        <f t="shared" si="35"/>
        <v>1Lislye Corrêa de Faria44774GRA</v>
      </c>
      <c r="B1104">
        <v>1</v>
      </c>
      <c r="C1104" t="s">
        <v>1169</v>
      </c>
      <c r="D1104" t="s">
        <v>3780</v>
      </c>
      <c r="E1104">
        <v>600</v>
      </c>
      <c r="F1104" t="s">
        <v>1112</v>
      </c>
      <c r="H1104">
        <v>39</v>
      </c>
      <c r="I1104" t="s">
        <v>2532</v>
      </c>
      <c r="J1104" t="s">
        <v>1112</v>
      </c>
      <c r="K1104" t="str">
        <f t="shared" si="34"/>
        <v>Aluno</v>
      </c>
    </row>
    <row r="1105" spans="1:11">
      <c r="A1105" t="str">
        <f t="shared" si="35"/>
        <v>1Luciana Santos Torres44774GRA</v>
      </c>
      <c r="B1105">
        <v>1</v>
      </c>
      <c r="C1105" t="s">
        <v>1170</v>
      </c>
      <c r="D1105" t="s">
        <v>3780</v>
      </c>
      <c r="E1105">
        <v>600</v>
      </c>
      <c r="F1105" t="s">
        <v>1112</v>
      </c>
      <c r="H1105">
        <v>39</v>
      </c>
      <c r="I1105" t="s">
        <v>2533</v>
      </c>
      <c r="J1105" t="s">
        <v>1112</v>
      </c>
      <c r="K1105" t="str">
        <f t="shared" si="34"/>
        <v>Aluno</v>
      </c>
    </row>
    <row r="1106" spans="1:11">
      <c r="A1106" t="str">
        <f t="shared" si="35"/>
        <v>1Pablo Batista Mendes44774GRA</v>
      </c>
      <c r="B1106">
        <v>1</v>
      </c>
      <c r="C1106" t="s">
        <v>2126</v>
      </c>
      <c r="D1106" t="s">
        <v>3780</v>
      </c>
      <c r="E1106">
        <v>600</v>
      </c>
      <c r="F1106" t="s">
        <v>1112</v>
      </c>
      <c r="H1106">
        <v>39</v>
      </c>
      <c r="I1106" t="s">
        <v>1813</v>
      </c>
      <c r="J1106" t="s">
        <v>1112</v>
      </c>
      <c r="K1106" t="str">
        <f t="shared" si="34"/>
        <v>Aluno</v>
      </c>
    </row>
    <row r="1107" spans="1:11">
      <c r="A1107" t="str">
        <f t="shared" si="35"/>
        <v>1Sarah Fernandes Coelho Viana44774GRA</v>
      </c>
      <c r="B1107">
        <v>1</v>
      </c>
      <c r="C1107" t="s">
        <v>2127</v>
      </c>
      <c r="D1107" t="s">
        <v>3780</v>
      </c>
      <c r="E1107">
        <v>600</v>
      </c>
      <c r="F1107" t="s">
        <v>1112</v>
      </c>
      <c r="H1107">
        <v>39</v>
      </c>
      <c r="I1107" t="s">
        <v>1814</v>
      </c>
      <c r="J1107" t="s">
        <v>1112</v>
      </c>
      <c r="K1107" t="str">
        <f t="shared" si="34"/>
        <v>Aluno</v>
      </c>
    </row>
    <row r="1108" spans="1:11">
      <c r="A1108" t="str">
        <f t="shared" si="35"/>
        <v>1Vitor Augusto Pinto Dias44774GRA</v>
      </c>
      <c r="B1108">
        <v>1</v>
      </c>
      <c r="C1108" t="s">
        <v>1171</v>
      </c>
      <c r="D1108" t="s">
        <v>3780</v>
      </c>
      <c r="E1108">
        <v>600</v>
      </c>
      <c r="F1108" t="s">
        <v>1112</v>
      </c>
      <c r="H1108">
        <v>39</v>
      </c>
      <c r="I1108" t="s">
        <v>2534</v>
      </c>
      <c r="J1108" t="s">
        <v>1112</v>
      </c>
      <c r="K1108" t="str">
        <f t="shared" si="34"/>
        <v>Aluno</v>
      </c>
    </row>
    <row r="1109" spans="1:11">
      <c r="A1109" t="str">
        <f t="shared" si="35"/>
        <v>1Wadahan Nascimento44774GRA</v>
      </c>
      <c r="B1109">
        <v>1</v>
      </c>
      <c r="C1109" t="s">
        <v>1172</v>
      </c>
      <c r="D1109" t="s">
        <v>3780</v>
      </c>
      <c r="E1109">
        <v>600</v>
      </c>
      <c r="F1109" t="s">
        <v>1112</v>
      </c>
      <c r="H1109">
        <v>39</v>
      </c>
      <c r="I1109" t="s">
        <v>1815</v>
      </c>
      <c r="J1109" t="s">
        <v>1112</v>
      </c>
      <c r="K1109" t="str">
        <f t="shared" si="34"/>
        <v>Aluno</v>
      </c>
    </row>
    <row r="1110" spans="1:11">
      <c r="A1110" t="str">
        <f t="shared" si="35"/>
        <v>1Jéssika Thayanne da Silva44774MSc</v>
      </c>
      <c r="B1110">
        <v>1</v>
      </c>
      <c r="C1110" t="s">
        <v>2128</v>
      </c>
      <c r="D1110" t="s">
        <v>3780</v>
      </c>
      <c r="E1110">
        <v>2230</v>
      </c>
      <c r="F1110" t="s">
        <v>1114</v>
      </c>
      <c r="H1110">
        <v>39</v>
      </c>
      <c r="I1110" t="s">
        <v>1816</v>
      </c>
      <c r="J1110" t="s">
        <v>1112</v>
      </c>
      <c r="K1110" t="str">
        <f t="shared" si="34"/>
        <v>Aluno</v>
      </c>
    </row>
    <row r="1111" spans="1:11">
      <c r="A1111" t="str">
        <f t="shared" si="35"/>
        <v>1Leonardo Gomes de Abreu44774MSc</v>
      </c>
      <c r="B1111">
        <v>1</v>
      </c>
      <c r="C1111" t="s">
        <v>2129</v>
      </c>
      <c r="D1111" t="s">
        <v>3780</v>
      </c>
      <c r="E1111">
        <v>2230</v>
      </c>
      <c r="F1111" t="s">
        <v>1114</v>
      </c>
      <c r="H1111">
        <v>39</v>
      </c>
      <c r="I1111" t="s">
        <v>1817</v>
      </c>
      <c r="J1111" t="s">
        <v>1112</v>
      </c>
      <c r="K1111" t="str">
        <f t="shared" si="34"/>
        <v>Aluno</v>
      </c>
    </row>
    <row r="1112" spans="1:11">
      <c r="A1112" t="str">
        <f t="shared" si="35"/>
        <v>1Mariana Gualberto de Mendonça44774MSc</v>
      </c>
      <c r="B1112">
        <v>1</v>
      </c>
      <c r="C1112" t="s">
        <v>1173</v>
      </c>
      <c r="D1112" t="s">
        <v>3780</v>
      </c>
      <c r="E1112">
        <v>2230</v>
      </c>
      <c r="F1112" t="s">
        <v>1114</v>
      </c>
      <c r="H1112">
        <v>39</v>
      </c>
      <c r="I1112" t="s">
        <v>1818</v>
      </c>
      <c r="J1112" t="s">
        <v>1112</v>
      </c>
      <c r="K1112" t="str">
        <f t="shared" si="34"/>
        <v>Aluno</v>
      </c>
    </row>
    <row r="1113" spans="1:11">
      <c r="A1113" t="str">
        <f t="shared" si="35"/>
        <v>1Natália Lima Luiz44774MSc</v>
      </c>
      <c r="B1113">
        <v>1</v>
      </c>
      <c r="C1113" t="s">
        <v>1174</v>
      </c>
      <c r="D1113" t="s">
        <v>3780</v>
      </c>
      <c r="E1113">
        <v>2230</v>
      </c>
      <c r="F1113" t="s">
        <v>1114</v>
      </c>
      <c r="H1113">
        <v>39</v>
      </c>
      <c r="I1113" t="s">
        <v>1819</v>
      </c>
      <c r="J1113" t="s">
        <v>1114</v>
      </c>
      <c r="K1113" t="str">
        <f t="shared" si="34"/>
        <v>Aluno</v>
      </c>
    </row>
    <row r="1114" spans="1:11">
      <c r="A1114" t="str">
        <f t="shared" si="35"/>
        <v>1Henrique dos Santos Oliveira44774PV</v>
      </c>
      <c r="B1114">
        <v>1</v>
      </c>
      <c r="C1114" t="s">
        <v>1177</v>
      </c>
      <c r="D1114" t="s">
        <v>3780</v>
      </c>
      <c r="E1114">
        <v>7750</v>
      </c>
      <c r="F1114" t="s">
        <v>1115</v>
      </c>
      <c r="H1114">
        <v>39</v>
      </c>
      <c r="I1114" t="s">
        <v>1820</v>
      </c>
      <c r="J1114" t="s">
        <v>1114</v>
      </c>
      <c r="K1114" t="str">
        <f t="shared" si="34"/>
        <v>Aluno</v>
      </c>
    </row>
    <row r="1115" spans="1:11">
      <c r="A1115" t="str">
        <f t="shared" si="35"/>
        <v>2Enio Snoeijer44774AT</v>
      </c>
      <c r="B1115">
        <v>2</v>
      </c>
      <c r="C1115" t="s">
        <v>1178</v>
      </c>
      <c r="D1115" t="s">
        <v>3780</v>
      </c>
      <c r="E1115">
        <v>820</v>
      </c>
      <c r="F1115" t="s">
        <v>1117</v>
      </c>
      <c r="H1115">
        <v>39</v>
      </c>
      <c r="I1115" t="s">
        <v>1821</v>
      </c>
      <c r="J1115" t="s">
        <v>1114</v>
      </c>
      <c r="K1115" t="str">
        <f t="shared" si="34"/>
        <v>Aluno</v>
      </c>
    </row>
    <row r="1116" spans="1:11">
      <c r="A1116" t="str">
        <f t="shared" si="35"/>
        <v>2Rodolfo César Costa Flesch44774COO</v>
      </c>
      <c r="B1116">
        <v>2</v>
      </c>
      <c r="C1116" t="s">
        <v>1179</v>
      </c>
      <c r="D1116" t="s">
        <v>3780</v>
      </c>
      <c r="E1116">
        <v>2800</v>
      </c>
      <c r="F1116" t="s">
        <v>1113</v>
      </c>
      <c r="H1116">
        <v>39</v>
      </c>
      <c r="I1116" t="s">
        <v>1822</v>
      </c>
      <c r="J1116" t="s">
        <v>1165</v>
      </c>
      <c r="K1116" t="str">
        <f t="shared" si="34"/>
        <v>Aluno</v>
      </c>
    </row>
    <row r="1117" spans="1:11">
      <c r="A1117" t="str">
        <f t="shared" si="35"/>
        <v>2Rafael Sartori44774DSC</v>
      </c>
      <c r="B1117">
        <v>2</v>
      </c>
      <c r="C1117" t="s">
        <v>1180</v>
      </c>
      <c r="D1117" t="s">
        <v>3780</v>
      </c>
      <c r="E1117">
        <v>3280</v>
      </c>
      <c r="F1117" t="s">
        <v>1162</v>
      </c>
      <c r="H1117">
        <v>39</v>
      </c>
      <c r="I1117" t="s">
        <v>1800</v>
      </c>
      <c r="J1117" t="s">
        <v>1117</v>
      </c>
      <c r="K1117" t="str">
        <f t="shared" si="34"/>
        <v>Apoio</v>
      </c>
    </row>
    <row r="1118" spans="1:11">
      <c r="A1118" t="str">
        <f t="shared" si="35"/>
        <v>2Vinicius Trombin Barros44774DSC</v>
      </c>
      <c r="B1118">
        <v>2</v>
      </c>
      <c r="C1118" t="s">
        <v>2130</v>
      </c>
      <c r="D1118" t="s">
        <v>3780</v>
      </c>
      <c r="E1118">
        <v>3280</v>
      </c>
      <c r="F1118" t="s">
        <v>1162</v>
      </c>
      <c r="H1118">
        <v>39</v>
      </c>
      <c r="I1118" t="s">
        <v>1801</v>
      </c>
      <c r="J1118" t="s">
        <v>1113</v>
      </c>
      <c r="K1118" t="str">
        <f t="shared" si="34"/>
        <v>Apoio</v>
      </c>
    </row>
    <row r="1119" spans="1:11">
      <c r="A1119" t="str">
        <f t="shared" si="35"/>
        <v>2Carlos Eduardo Xavier Correia44774GRA</v>
      </c>
      <c r="B1119">
        <v>2</v>
      </c>
      <c r="C1119" t="s">
        <v>2131</v>
      </c>
      <c r="D1119" t="s">
        <v>3780</v>
      </c>
      <c r="E1119">
        <v>600</v>
      </c>
      <c r="F1119" t="s">
        <v>1112</v>
      </c>
      <c r="H1119">
        <v>39</v>
      </c>
      <c r="I1119" t="s">
        <v>1823</v>
      </c>
      <c r="J1119" t="s">
        <v>1115</v>
      </c>
      <c r="K1119" t="str">
        <f t="shared" si="34"/>
        <v>Apoio</v>
      </c>
    </row>
    <row r="1120" spans="1:11">
      <c r="A1120" t="str">
        <f t="shared" si="35"/>
        <v>2Cassiano Montibeller44774GRA</v>
      </c>
      <c r="B1120">
        <v>2</v>
      </c>
      <c r="C1120" t="s">
        <v>1181</v>
      </c>
      <c r="D1120" t="s">
        <v>3780</v>
      </c>
      <c r="E1120">
        <v>600</v>
      </c>
      <c r="F1120" t="s">
        <v>1112</v>
      </c>
      <c r="H1120">
        <v>40</v>
      </c>
      <c r="I1120" t="s">
        <v>1835</v>
      </c>
      <c r="J1120" t="s">
        <v>1162</v>
      </c>
      <c r="K1120" t="str">
        <f t="shared" si="34"/>
        <v>Aluno</v>
      </c>
    </row>
    <row r="1121" spans="1:11">
      <c r="A1121" t="str">
        <f t="shared" si="35"/>
        <v>2Guilherme Henrique Ludwig44774GRA</v>
      </c>
      <c r="B1121">
        <v>2</v>
      </c>
      <c r="C1121" t="s">
        <v>1182</v>
      </c>
      <c r="D1121" t="s">
        <v>3780</v>
      </c>
      <c r="E1121">
        <v>600</v>
      </c>
      <c r="F1121" t="s">
        <v>1112</v>
      </c>
      <c r="H1121">
        <v>40</v>
      </c>
      <c r="I1121" t="s">
        <v>1825</v>
      </c>
      <c r="J1121" t="s">
        <v>1162</v>
      </c>
      <c r="K1121" t="str">
        <f t="shared" si="34"/>
        <v>Aluno</v>
      </c>
    </row>
    <row r="1122" spans="1:11">
      <c r="A1122" t="str">
        <f t="shared" si="35"/>
        <v>2Juliano Ricardo da Silva44774GRA</v>
      </c>
      <c r="B1122">
        <v>2</v>
      </c>
      <c r="C1122" t="s">
        <v>1183</v>
      </c>
      <c r="D1122" t="s">
        <v>3780</v>
      </c>
      <c r="E1122">
        <v>600</v>
      </c>
      <c r="F1122" t="s">
        <v>1112</v>
      </c>
      <c r="H1122">
        <v>40</v>
      </c>
      <c r="I1122" t="s">
        <v>1826</v>
      </c>
      <c r="J1122" t="s">
        <v>1162</v>
      </c>
      <c r="K1122" t="str">
        <f t="shared" si="34"/>
        <v>Aluno</v>
      </c>
    </row>
    <row r="1123" spans="1:11">
      <c r="A1123" t="str">
        <f t="shared" si="35"/>
        <v>2Luiz Gustavo Dal Magro44774GRA</v>
      </c>
      <c r="B1123">
        <v>2</v>
      </c>
      <c r="C1123" t="s">
        <v>2132</v>
      </c>
      <c r="D1123" t="s">
        <v>3780</v>
      </c>
      <c r="E1123">
        <v>600</v>
      </c>
      <c r="F1123" t="s">
        <v>1112</v>
      </c>
      <c r="H1123">
        <v>40</v>
      </c>
      <c r="I1123" t="s">
        <v>1827</v>
      </c>
      <c r="J1123" t="s">
        <v>1112</v>
      </c>
      <c r="K1123" t="str">
        <f t="shared" si="34"/>
        <v>Aluno</v>
      </c>
    </row>
    <row r="1124" spans="1:11">
      <c r="A1124" t="str">
        <f t="shared" si="35"/>
        <v>2Pedro Marcolin Antunes44774GRA</v>
      </c>
      <c r="B1124">
        <v>2</v>
      </c>
      <c r="C1124" t="s">
        <v>1184</v>
      </c>
      <c r="D1124" t="s">
        <v>3780</v>
      </c>
      <c r="E1124">
        <v>600</v>
      </c>
      <c r="F1124" t="s">
        <v>1112</v>
      </c>
      <c r="H1124">
        <v>40</v>
      </c>
      <c r="I1124" t="s">
        <v>2535</v>
      </c>
      <c r="J1124" t="s">
        <v>1112</v>
      </c>
      <c r="K1124" t="str">
        <f t="shared" si="34"/>
        <v>Aluno</v>
      </c>
    </row>
    <row r="1125" spans="1:11">
      <c r="A1125" t="str">
        <f t="shared" si="35"/>
        <v>2Pedro Slaviero de Vargas44774GRA</v>
      </c>
      <c r="B1125">
        <v>2</v>
      </c>
      <c r="C1125" t="s">
        <v>1185</v>
      </c>
      <c r="D1125" t="s">
        <v>3780</v>
      </c>
      <c r="E1125">
        <v>600</v>
      </c>
      <c r="F1125" t="s">
        <v>1112</v>
      </c>
      <c r="H1125">
        <v>40</v>
      </c>
      <c r="I1125" t="s">
        <v>2536</v>
      </c>
      <c r="J1125" t="s">
        <v>1112</v>
      </c>
      <c r="K1125" t="str">
        <f t="shared" si="34"/>
        <v>Aluno</v>
      </c>
    </row>
    <row r="1126" spans="1:11">
      <c r="A1126" t="str">
        <f t="shared" si="35"/>
        <v>2Rafael Heidemann de Santana44774GRA</v>
      </c>
      <c r="B1126">
        <v>2</v>
      </c>
      <c r="C1126" t="s">
        <v>2133</v>
      </c>
      <c r="D1126" t="s">
        <v>3780</v>
      </c>
      <c r="E1126">
        <v>600</v>
      </c>
      <c r="F1126" t="s">
        <v>1112</v>
      </c>
      <c r="H1126">
        <v>40</v>
      </c>
      <c r="I1126" t="s">
        <v>1829</v>
      </c>
      <c r="J1126" t="s">
        <v>1112</v>
      </c>
      <c r="K1126" t="str">
        <f t="shared" si="34"/>
        <v>Aluno</v>
      </c>
    </row>
    <row r="1127" spans="1:11">
      <c r="A1127" t="str">
        <f t="shared" si="35"/>
        <v>2Vinícius Garibaldi Rigon44774GRA</v>
      </c>
      <c r="B1127">
        <v>2</v>
      </c>
      <c r="C1127" t="s">
        <v>1186</v>
      </c>
      <c r="D1127" t="s">
        <v>3780</v>
      </c>
      <c r="E1127">
        <v>600</v>
      </c>
      <c r="F1127" t="s">
        <v>1112</v>
      </c>
      <c r="H1127">
        <v>40</v>
      </c>
      <c r="I1127" t="s">
        <v>2537</v>
      </c>
      <c r="J1127" t="s">
        <v>1112</v>
      </c>
      <c r="K1127" t="str">
        <f t="shared" si="34"/>
        <v>Aluno</v>
      </c>
    </row>
    <row r="1128" spans="1:11">
      <c r="A1128" t="str">
        <f t="shared" si="35"/>
        <v>2Caio Cesar Branco Nunes44774MSc</v>
      </c>
      <c r="B1128">
        <v>2</v>
      </c>
      <c r="C1128" t="s">
        <v>2134</v>
      </c>
      <c r="D1128" t="s">
        <v>3780</v>
      </c>
      <c r="E1128">
        <v>2230</v>
      </c>
      <c r="F1128" t="s">
        <v>1114</v>
      </c>
      <c r="H1128">
        <v>40</v>
      </c>
      <c r="I1128" t="s">
        <v>2538</v>
      </c>
      <c r="J1128" t="s">
        <v>1112</v>
      </c>
      <c r="K1128" t="str">
        <f t="shared" si="34"/>
        <v>Aluno</v>
      </c>
    </row>
    <row r="1129" spans="1:11">
      <c r="A1129" t="str">
        <f t="shared" si="35"/>
        <v>2Eric Mochiutti44774MSc</v>
      </c>
      <c r="B1129">
        <v>2</v>
      </c>
      <c r="C1129" t="s">
        <v>1187</v>
      </c>
      <c r="D1129" t="s">
        <v>3780</v>
      </c>
      <c r="E1129">
        <v>2230</v>
      </c>
      <c r="F1129" t="s">
        <v>1114</v>
      </c>
      <c r="H1129">
        <v>40</v>
      </c>
      <c r="I1129" t="s">
        <v>1830</v>
      </c>
      <c r="J1129" t="s">
        <v>1112</v>
      </c>
      <c r="K1129" t="str">
        <f t="shared" si="34"/>
        <v>Aluno</v>
      </c>
    </row>
    <row r="1130" spans="1:11">
      <c r="A1130" t="str">
        <f t="shared" si="35"/>
        <v>2Erique Moser44774MSc</v>
      </c>
      <c r="B1130">
        <v>2</v>
      </c>
      <c r="C1130" t="s">
        <v>1188</v>
      </c>
      <c r="D1130" t="s">
        <v>3780</v>
      </c>
      <c r="E1130">
        <v>2230</v>
      </c>
      <c r="F1130" t="s">
        <v>1114</v>
      </c>
      <c r="H1130">
        <v>40</v>
      </c>
      <c r="I1130" t="s">
        <v>2539</v>
      </c>
      <c r="J1130" t="s">
        <v>1112</v>
      </c>
      <c r="K1130" t="str">
        <f t="shared" si="34"/>
        <v>Aluno</v>
      </c>
    </row>
    <row r="1131" spans="1:11">
      <c r="A1131" t="str">
        <f t="shared" si="35"/>
        <v>2João Pedro Brunoni44774MSc</v>
      </c>
      <c r="B1131">
        <v>2</v>
      </c>
      <c r="C1131" t="s">
        <v>2326</v>
      </c>
      <c r="D1131" t="s">
        <v>3780</v>
      </c>
      <c r="E1131">
        <v>2230</v>
      </c>
      <c r="F1131" t="s">
        <v>1114</v>
      </c>
      <c r="H1131">
        <v>40</v>
      </c>
      <c r="I1131" t="s">
        <v>2540</v>
      </c>
      <c r="J1131" t="s">
        <v>1112</v>
      </c>
      <c r="K1131" t="str">
        <f t="shared" si="34"/>
        <v>Aluno</v>
      </c>
    </row>
    <row r="1132" spans="1:11">
      <c r="A1132" t="str">
        <f t="shared" si="35"/>
        <v>2Rafael Vilarins Silva44774MSc</v>
      </c>
      <c r="B1132">
        <v>2</v>
      </c>
      <c r="C1132" t="s">
        <v>2327</v>
      </c>
      <c r="D1132" t="s">
        <v>3780</v>
      </c>
      <c r="E1132">
        <v>2230</v>
      </c>
      <c r="F1132" t="s">
        <v>1114</v>
      </c>
      <c r="H1132">
        <v>40</v>
      </c>
      <c r="I1132" t="s">
        <v>1831</v>
      </c>
      <c r="J1132" t="s">
        <v>1112</v>
      </c>
      <c r="K1132" t="str">
        <f t="shared" si="34"/>
        <v>Aluno</v>
      </c>
    </row>
    <row r="1133" spans="1:11">
      <c r="A1133" t="str">
        <f t="shared" si="35"/>
        <v>2Serigne Khassim Mbaye44774MSc</v>
      </c>
      <c r="B1133">
        <v>2</v>
      </c>
      <c r="C1133" t="s">
        <v>1189</v>
      </c>
      <c r="D1133" t="s">
        <v>3780</v>
      </c>
      <c r="E1133">
        <v>2230</v>
      </c>
      <c r="F1133" t="s">
        <v>1114</v>
      </c>
      <c r="H1133">
        <v>40</v>
      </c>
      <c r="I1133" t="s">
        <v>1832</v>
      </c>
      <c r="J1133" t="s">
        <v>1112</v>
      </c>
      <c r="K1133" t="str">
        <f t="shared" si="34"/>
        <v>Aluno</v>
      </c>
    </row>
    <row r="1134" spans="1:11">
      <c r="A1134" t="str">
        <f t="shared" si="35"/>
        <v>2Elisângela Guzi de Moraes44774PDSC</v>
      </c>
      <c r="B1134">
        <v>2</v>
      </c>
      <c r="C1134" t="s">
        <v>1190</v>
      </c>
      <c r="D1134" t="s">
        <v>3780</v>
      </c>
      <c r="E1134">
        <v>6110</v>
      </c>
      <c r="F1134" t="s">
        <v>1165</v>
      </c>
      <c r="H1134">
        <v>40</v>
      </c>
      <c r="I1134" t="s">
        <v>2541</v>
      </c>
      <c r="J1134" t="s">
        <v>1112</v>
      </c>
      <c r="K1134" t="str">
        <f t="shared" si="34"/>
        <v>Aluno</v>
      </c>
    </row>
    <row r="1135" spans="1:11">
      <c r="A1135" t="str">
        <f t="shared" si="35"/>
        <v>2Ahryman Seixas Busse de Siqueira Nascimento44774PV</v>
      </c>
      <c r="B1135">
        <v>2</v>
      </c>
      <c r="C1135" t="s">
        <v>1191</v>
      </c>
      <c r="D1135" t="s">
        <v>3780</v>
      </c>
      <c r="E1135">
        <v>7750</v>
      </c>
      <c r="F1135" t="s">
        <v>1115</v>
      </c>
      <c r="H1135">
        <v>40</v>
      </c>
      <c r="I1135" t="s">
        <v>1833</v>
      </c>
      <c r="J1135" t="s">
        <v>1112</v>
      </c>
      <c r="K1135" t="str">
        <f t="shared" si="34"/>
        <v>Aluno</v>
      </c>
    </row>
    <row r="1136" spans="1:11">
      <c r="A1136" t="str">
        <f t="shared" si="35"/>
        <v>3Bruno Lenilson Costa da Gama Saraiva44774AT</v>
      </c>
      <c r="B1136">
        <v>3</v>
      </c>
      <c r="C1136" t="s">
        <v>1192</v>
      </c>
      <c r="D1136" t="s">
        <v>3780</v>
      </c>
      <c r="E1136">
        <v>820</v>
      </c>
      <c r="F1136" t="s">
        <v>1117</v>
      </c>
      <c r="H1136">
        <v>40</v>
      </c>
      <c r="I1136" t="s">
        <v>2542</v>
      </c>
      <c r="J1136" t="s">
        <v>1112</v>
      </c>
      <c r="K1136" t="str">
        <f t="shared" si="34"/>
        <v>Aluno</v>
      </c>
    </row>
    <row r="1137" spans="1:11">
      <c r="A1137" t="str">
        <f t="shared" si="35"/>
        <v>3Eduardo Mach Queiroz44774COO</v>
      </c>
      <c r="B1137">
        <v>3</v>
      </c>
      <c r="C1137" t="s">
        <v>2136</v>
      </c>
      <c r="D1137" t="s">
        <v>3780</v>
      </c>
      <c r="E1137">
        <v>2800</v>
      </c>
      <c r="F1137" t="s">
        <v>1113</v>
      </c>
      <c r="H1137">
        <v>40</v>
      </c>
      <c r="I1137" t="s">
        <v>1834</v>
      </c>
      <c r="J1137" t="s">
        <v>1112</v>
      </c>
      <c r="K1137" t="str">
        <f t="shared" si="34"/>
        <v>Aluno</v>
      </c>
    </row>
    <row r="1138" spans="1:11">
      <c r="A1138" t="str">
        <f t="shared" si="35"/>
        <v>3Felipe Pereira da Silva44774DSC</v>
      </c>
      <c r="B1138">
        <v>3</v>
      </c>
      <c r="C1138" t="s">
        <v>1193</v>
      </c>
      <c r="D1138" t="s">
        <v>3780</v>
      </c>
      <c r="E1138">
        <v>3280</v>
      </c>
      <c r="F1138" t="s">
        <v>1162</v>
      </c>
      <c r="H1138">
        <v>40</v>
      </c>
      <c r="I1138" t="s">
        <v>1828</v>
      </c>
      <c r="J1138" t="s">
        <v>1114</v>
      </c>
      <c r="K1138" t="str">
        <f t="shared" si="34"/>
        <v>Aluno</v>
      </c>
    </row>
    <row r="1139" spans="1:11">
      <c r="A1139" t="str">
        <f t="shared" si="35"/>
        <v>3Rodrigo Curvelo Santos44774DSC</v>
      </c>
      <c r="B1139">
        <v>3</v>
      </c>
      <c r="C1139" t="s">
        <v>1194</v>
      </c>
      <c r="D1139" t="s">
        <v>3780</v>
      </c>
      <c r="E1139">
        <v>3280</v>
      </c>
      <c r="F1139" t="s">
        <v>1162</v>
      </c>
      <c r="H1139">
        <v>40</v>
      </c>
      <c r="I1139" t="s">
        <v>1836</v>
      </c>
      <c r="J1139" t="s">
        <v>1114</v>
      </c>
      <c r="K1139" t="str">
        <f t="shared" si="34"/>
        <v>Aluno</v>
      </c>
    </row>
    <row r="1140" spans="1:11">
      <c r="A1140" t="str">
        <f t="shared" si="35"/>
        <v>3Giovanna Maria da Costa Corrêa44774GRA</v>
      </c>
      <c r="B1140">
        <v>3</v>
      </c>
      <c r="C1140" t="s">
        <v>1195</v>
      </c>
      <c r="D1140" t="s">
        <v>3780</v>
      </c>
      <c r="E1140">
        <v>600</v>
      </c>
      <c r="F1140" t="s">
        <v>1112</v>
      </c>
      <c r="H1140">
        <v>40</v>
      </c>
      <c r="I1140" t="s">
        <v>1837</v>
      </c>
      <c r="J1140" t="s">
        <v>1114</v>
      </c>
      <c r="K1140" t="str">
        <f t="shared" si="34"/>
        <v>Aluno</v>
      </c>
    </row>
    <row r="1141" spans="1:11">
      <c r="A1141" t="str">
        <f t="shared" si="35"/>
        <v>3João Henrique Pereira Lins Souza44774GRA</v>
      </c>
      <c r="B1141">
        <v>3</v>
      </c>
      <c r="C1141" t="s">
        <v>1196</v>
      </c>
      <c r="D1141" t="s">
        <v>3780</v>
      </c>
      <c r="E1141">
        <v>600</v>
      </c>
      <c r="F1141" t="s">
        <v>1112</v>
      </c>
      <c r="H1141">
        <v>40</v>
      </c>
      <c r="I1141" t="s">
        <v>1838</v>
      </c>
      <c r="J1141" t="s">
        <v>1114</v>
      </c>
      <c r="K1141" t="str">
        <f t="shared" si="34"/>
        <v>Aluno</v>
      </c>
    </row>
    <row r="1142" spans="1:11">
      <c r="A1142" t="str">
        <f t="shared" si="35"/>
        <v>3José Victor Neves Ibrahim44774GRA</v>
      </c>
      <c r="B1142">
        <v>3</v>
      </c>
      <c r="C1142" t="s">
        <v>2662</v>
      </c>
      <c r="D1142" t="s">
        <v>3780</v>
      </c>
      <c r="E1142">
        <v>600</v>
      </c>
      <c r="F1142" t="s">
        <v>1112</v>
      </c>
      <c r="H1142">
        <v>40</v>
      </c>
      <c r="I1142" t="s">
        <v>1839</v>
      </c>
      <c r="J1142" t="s">
        <v>1114</v>
      </c>
      <c r="K1142" t="str">
        <f t="shared" si="34"/>
        <v>Aluno</v>
      </c>
    </row>
    <row r="1143" spans="1:11">
      <c r="A1143" t="str">
        <f t="shared" si="35"/>
        <v>3Júlia Frauches do Nascimento44774GRA</v>
      </c>
      <c r="B1143">
        <v>3</v>
      </c>
      <c r="C1143" t="s">
        <v>1197</v>
      </c>
      <c r="D1143" t="s">
        <v>3780</v>
      </c>
      <c r="E1143">
        <v>600</v>
      </c>
      <c r="F1143" t="s">
        <v>1112</v>
      </c>
      <c r="H1143">
        <v>40</v>
      </c>
      <c r="I1143" t="s">
        <v>2204</v>
      </c>
      <c r="J1143" t="s">
        <v>1165</v>
      </c>
      <c r="K1143" t="str">
        <f t="shared" si="34"/>
        <v>Aluno</v>
      </c>
    </row>
    <row r="1144" spans="1:11">
      <c r="A1144" t="str">
        <f t="shared" si="35"/>
        <v>3Lucas Araújo de Oliveira44774GRA</v>
      </c>
      <c r="B1144">
        <v>3</v>
      </c>
      <c r="C1144" t="s">
        <v>2663</v>
      </c>
      <c r="D1144" t="s">
        <v>3780</v>
      </c>
      <c r="E1144">
        <v>600</v>
      </c>
      <c r="F1144" t="s">
        <v>1112</v>
      </c>
      <c r="H1144">
        <v>40</v>
      </c>
      <c r="I1144" t="s">
        <v>1824</v>
      </c>
      <c r="J1144" t="s">
        <v>1117</v>
      </c>
      <c r="K1144" t="str">
        <f t="shared" si="34"/>
        <v>Apoio</v>
      </c>
    </row>
    <row r="1145" spans="1:11">
      <c r="A1145" t="str">
        <f t="shared" si="35"/>
        <v>3Maria Eduarda Pereira Barros44774GRA</v>
      </c>
      <c r="B1145">
        <v>3</v>
      </c>
      <c r="C1145" t="s">
        <v>1198</v>
      </c>
      <c r="D1145" t="s">
        <v>3780</v>
      </c>
      <c r="E1145">
        <v>600</v>
      </c>
      <c r="F1145" t="s">
        <v>1112</v>
      </c>
      <c r="H1145">
        <v>40</v>
      </c>
      <c r="I1145" t="s">
        <v>2205</v>
      </c>
      <c r="J1145" t="s">
        <v>1113</v>
      </c>
      <c r="K1145" t="str">
        <f t="shared" si="34"/>
        <v>Apoio</v>
      </c>
    </row>
    <row r="1146" spans="1:11">
      <c r="A1146" t="str">
        <f t="shared" si="35"/>
        <v>3Ohanna da Motta de Jesus Teixeira44774GRA</v>
      </c>
      <c r="B1146">
        <v>3</v>
      </c>
      <c r="C1146" t="s">
        <v>1199</v>
      </c>
      <c r="D1146" t="s">
        <v>3780</v>
      </c>
      <c r="E1146">
        <v>600</v>
      </c>
      <c r="F1146" t="s">
        <v>1112</v>
      </c>
      <c r="H1146">
        <v>40</v>
      </c>
      <c r="I1146" t="s">
        <v>2543</v>
      </c>
      <c r="J1146" t="s">
        <v>1115</v>
      </c>
      <c r="K1146" t="str">
        <f t="shared" si="34"/>
        <v>Apoio</v>
      </c>
    </row>
    <row r="1147" spans="1:11">
      <c r="A1147" t="str">
        <f t="shared" si="35"/>
        <v>3Polyanna Kort Kamp Dias44774GRA</v>
      </c>
      <c r="B1147">
        <v>3</v>
      </c>
      <c r="C1147" t="s">
        <v>1200</v>
      </c>
      <c r="D1147" t="s">
        <v>3780</v>
      </c>
      <c r="E1147">
        <v>600</v>
      </c>
      <c r="F1147" t="s">
        <v>1112</v>
      </c>
      <c r="H1147">
        <v>41</v>
      </c>
      <c r="I1147" t="s">
        <v>2206</v>
      </c>
      <c r="J1147" t="s">
        <v>1162</v>
      </c>
      <c r="K1147" t="str">
        <f t="shared" si="34"/>
        <v>Aluno</v>
      </c>
    </row>
    <row r="1148" spans="1:11">
      <c r="A1148" t="str">
        <f t="shared" si="35"/>
        <v>3Raquel Reiner Tavares44774GRA</v>
      </c>
      <c r="B1148">
        <v>3</v>
      </c>
      <c r="C1148" t="s">
        <v>1201</v>
      </c>
      <c r="D1148" t="s">
        <v>3780</v>
      </c>
      <c r="E1148">
        <v>600</v>
      </c>
      <c r="F1148" t="s">
        <v>1112</v>
      </c>
      <c r="H1148">
        <v>41</v>
      </c>
      <c r="I1148" t="s">
        <v>1842</v>
      </c>
      <c r="J1148" t="s">
        <v>1162</v>
      </c>
      <c r="K1148" t="str">
        <f t="shared" si="34"/>
        <v>Aluno</v>
      </c>
    </row>
    <row r="1149" spans="1:11">
      <c r="A1149" t="str">
        <f t="shared" si="35"/>
        <v>3Tatiana de Oliveira Pinto44774GRA</v>
      </c>
      <c r="B1149">
        <v>3</v>
      </c>
      <c r="C1149" t="s">
        <v>1202</v>
      </c>
      <c r="D1149" t="s">
        <v>3780</v>
      </c>
      <c r="E1149">
        <v>600</v>
      </c>
      <c r="F1149" t="s">
        <v>1112</v>
      </c>
      <c r="H1149">
        <v>41</v>
      </c>
      <c r="I1149" t="s">
        <v>1843</v>
      </c>
      <c r="J1149" t="s">
        <v>1162</v>
      </c>
      <c r="K1149" t="str">
        <f t="shared" si="34"/>
        <v>Aluno</v>
      </c>
    </row>
    <row r="1150" spans="1:11">
      <c r="A1150" t="str">
        <f t="shared" si="35"/>
        <v>3Matheus Calheiros Fernandes Cadorini44774MSc</v>
      </c>
      <c r="B1150">
        <v>3</v>
      </c>
      <c r="C1150" t="s">
        <v>1204</v>
      </c>
      <c r="D1150" t="s">
        <v>3780</v>
      </c>
      <c r="E1150">
        <v>2230</v>
      </c>
      <c r="F1150" t="s">
        <v>1114</v>
      </c>
      <c r="H1150">
        <v>41</v>
      </c>
      <c r="I1150" t="s">
        <v>2207</v>
      </c>
      <c r="J1150" t="s">
        <v>1112</v>
      </c>
      <c r="K1150" t="str">
        <f t="shared" si="34"/>
        <v>Aluno</v>
      </c>
    </row>
    <row r="1151" spans="1:11">
      <c r="A1151" t="str">
        <f t="shared" si="35"/>
        <v>3Natielly Andressa Souza Pícoli44774MSc</v>
      </c>
      <c r="B1151">
        <v>3</v>
      </c>
      <c r="C1151" t="s">
        <v>2135</v>
      </c>
      <c r="D1151" t="s">
        <v>3780</v>
      </c>
      <c r="E1151">
        <v>2230</v>
      </c>
      <c r="F1151" t="s">
        <v>1114</v>
      </c>
      <c r="H1151">
        <v>41</v>
      </c>
      <c r="I1151" t="s">
        <v>1844</v>
      </c>
      <c r="J1151" t="s">
        <v>1112</v>
      </c>
      <c r="K1151" t="str">
        <f t="shared" si="34"/>
        <v>Aluno</v>
      </c>
    </row>
    <row r="1152" spans="1:11">
      <c r="A1152" t="str">
        <f t="shared" si="35"/>
        <v>3Flávio da Silva Francisco44774PV</v>
      </c>
      <c r="B1152">
        <v>3</v>
      </c>
      <c r="C1152" t="s">
        <v>1205</v>
      </c>
      <c r="D1152" t="s">
        <v>3780</v>
      </c>
      <c r="E1152">
        <v>7750</v>
      </c>
      <c r="F1152" t="s">
        <v>1115</v>
      </c>
      <c r="H1152">
        <v>41</v>
      </c>
      <c r="I1152" t="s">
        <v>2208</v>
      </c>
      <c r="J1152" t="s">
        <v>1112</v>
      </c>
      <c r="K1152" t="str">
        <f t="shared" si="34"/>
        <v>Aluno</v>
      </c>
    </row>
    <row r="1153" spans="1:11">
      <c r="A1153" t="str">
        <f t="shared" si="35"/>
        <v>4Mônica Caruso Stoque44774AT</v>
      </c>
      <c r="B1153">
        <v>4</v>
      </c>
      <c r="C1153" t="s">
        <v>1206</v>
      </c>
      <c r="D1153" t="s">
        <v>3780</v>
      </c>
      <c r="E1153">
        <v>820</v>
      </c>
      <c r="F1153" t="s">
        <v>1117</v>
      </c>
      <c r="H1153">
        <v>41</v>
      </c>
      <c r="I1153" t="s">
        <v>1845</v>
      </c>
      <c r="J1153" t="s">
        <v>1112</v>
      </c>
      <c r="K1153" t="str">
        <f t="shared" si="34"/>
        <v>Aluno</v>
      </c>
    </row>
    <row r="1154" spans="1:11">
      <c r="A1154" t="str">
        <f t="shared" si="35"/>
        <v>4Alexandre Gonçalves Evsukoff44774COO</v>
      </c>
      <c r="B1154">
        <v>4</v>
      </c>
      <c r="C1154" t="s">
        <v>1207</v>
      </c>
      <c r="D1154" t="s">
        <v>3780</v>
      </c>
      <c r="E1154">
        <v>2800</v>
      </c>
      <c r="F1154" t="s">
        <v>1113</v>
      </c>
      <c r="H1154">
        <v>41</v>
      </c>
      <c r="I1154" t="s">
        <v>1846</v>
      </c>
      <c r="J1154" t="s">
        <v>1112</v>
      </c>
      <c r="K1154" t="str">
        <f t="shared" ref="K1154:K1217" si="36">IF(OR(UPPER(J1154)="GRA",UPPER(J1154)="MSC",UPPER(J1154)="DSC",UPPER(J1154)="PDSC"),"Aluno","Apoio")</f>
        <v>Aluno</v>
      </c>
    </row>
    <row r="1155" spans="1:11">
      <c r="A1155" t="str">
        <f t="shared" ref="A1155:A1218" si="37">CONCATENATE(B1155,C1155,VALUE(D1155),F1155)</f>
        <v>4Bruno Cavalcante Mota44774DSC</v>
      </c>
      <c r="B1155">
        <v>4</v>
      </c>
      <c r="C1155" t="s">
        <v>2339</v>
      </c>
      <c r="D1155" t="s">
        <v>3780</v>
      </c>
      <c r="E1155">
        <v>3280</v>
      </c>
      <c r="F1155" t="s">
        <v>1162</v>
      </c>
      <c r="H1155">
        <v>41</v>
      </c>
      <c r="I1155" t="s">
        <v>1847</v>
      </c>
      <c r="J1155" t="s">
        <v>1112</v>
      </c>
      <c r="K1155" t="str">
        <f t="shared" si="36"/>
        <v>Aluno</v>
      </c>
    </row>
    <row r="1156" spans="1:11">
      <c r="A1156" t="str">
        <f t="shared" si="37"/>
        <v>4CANDY SHIRLEY ROSA CONTRERAS44774DSC</v>
      </c>
      <c r="B1156">
        <v>4</v>
      </c>
      <c r="C1156" t="s">
        <v>2340</v>
      </c>
      <c r="D1156" t="s">
        <v>3780</v>
      </c>
      <c r="E1156">
        <v>3280</v>
      </c>
      <c r="F1156" t="s">
        <v>1162</v>
      </c>
      <c r="H1156">
        <v>41</v>
      </c>
      <c r="I1156" t="s">
        <v>1848</v>
      </c>
      <c r="J1156" t="s">
        <v>1112</v>
      </c>
      <c r="K1156" t="str">
        <f t="shared" si="36"/>
        <v>Aluno</v>
      </c>
    </row>
    <row r="1157" spans="1:11">
      <c r="A1157" t="str">
        <f t="shared" si="37"/>
        <v>4Letícia Fonseca Machado44774DSC</v>
      </c>
      <c r="B1157">
        <v>4</v>
      </c>
      <c r="C1157" t="s">
        <v>1208</v>
      </c>
      <c r="D1157" t="s">
        <v>3780</v>
      </c>
      <c r="E1157">
        <v>3280</v>
      </c>
      <c r="F1157" t="s">
        <v>1162</v>
      </c>
      <c r="H1157">
        <v>41</v>
      </c>
      <c r="I1157" t="s">
        <v>1849</v>
      </c>
      <c r="J1157" t="s">
        <v>1112</v>
      </c>
      <c r="K1157" t="str">
        <f t="shared" si="36"/>
        <v>Aluno</v>
      </c>
    </row>
    <row r="1158" spans="1:11">
      <c r="A1158" t="str">
        <f t="shared" si="37"/>
        <v>4Emily Katarine Ferreira Vale44774GRA</v>
      </c>
      <c r="B1158">
        <v>4</v>
      </c>
      <c r="C1158" t="s">
        <v>1209</v>
      </c>
      <c r="D1158" t="s">
        <v>3780</v>
      </c>
      <c r="E1158">
        <v>600</v>
      </c>
      <c r="F1158" t="s">
        <v>1112</v>
      </c>
      <c r="H1158">
        <v>41</v>
      </c>
      <c r="I1158" t="s">
        <v>1850</v>
      </c>
      <c r="J1158" t="s">
        <v>1114</v>
      </c>
      <c r="K1158" t="str">
        <f t="shared" si="36"/>
        <v>Aluno</v>
      </c>
    </row>
    <row r="1159" spans="1:11">
      <c r="A1159" t="str">
        <f t="shared" si="37"/>
        <v>4Gabriel de Abreu Pinto Junior44774GRA</v>
      </c>
      <c r="B1159">
        <v>4</v>
      </c>
      <c r="C1159" t="s">
        <v>1210</v>
      </c>
      <c r="D1159" t="s">
        <v>3780</v>
      </c>
      <c r="E1159">
        <v>600</v>
      </c>
      <c r="F1159" t="s">
        <v>1112</v>
      </c>
      <c r="H1159">
        <v>41</v>
      </c>
      <c r="I1159" t="s">
        <v>3489</v>
      </c>
      <c r="J1159" t="s">
        <v>1114</v>
      </c>
      <c r="K1159" t="str">
        <f t="shared" si="36"/>
        <v>Aluno</v>
      </c>
    </row>
    <row r="1160" spans="1:11">
      <c r="A1160" t="str">
        <f t="shared" si="37"/>
        <v>4ANAXIMANDRO ANDERSON PEREIRA MELO DE SOUZA44774MSc</v>
      </c>
      <c r="B1160">
        <v>4</v>
      </c>
      <c r="C1160" t="s">
        <v>2344</v>
      </c>
      <c r="D1160" t="s">
        <v>3780</v>
      </c>
      <c r="E1160">
        <v>2230</v>
      </c>
      <c r="F1160" t="s">
        <v>1114</v>
      </c>
      <c r="H1160">
        <v>41</v>
      </c>
      <c r="I1160" t="s">
        <v>1851</v>
      </c>
      <c r="J1160" t="s">
        <v>1114</v>
      </c>
      <c r="K1160" t="str">
        <f t="shared" si="36"/>
        <v>Aluno</v>
      </c>
    </row>
    <row r="1161" spans="1:11">
      <c r="A1161" t="str">
        <f t="shared" si="37"/>
        <v>4DANIEL SOUZA CRUZ44774MSc</v>
      </c>
      <c r="B1161">
        <v>4</v>
      </c>
      <c r="C1161" t="s">
        <v>2345</v>
      </c>
      <c r="D1161" t="s">
        <v>3780</v>
      </c>
      <c r="E1161">
        <v>2230</v>
      </c>
      <c r="F1161" t="s">
        <v>1114</v>
      </c>
      <c r="H1161">
        <v>41</v>
      </c>
      <c r="I1161" t="s">
        <v>3490</v>
      </c>
      <c r="J1161" t="s">
        <v>1114</v>
      </c>
      <c r="K1161" t="str">
        <f t="shared" si="36"/>
        <v>Aluno</v>
      </c>
    </row>
    <row r="1162" spans="1:11">
      <c r="A1162" t="str">
        <f t="shared" si="37"/>
        <v>4DEBORAH SOUSA VIDAL44774MSc</v>
      </c>
      <c r="B1162">
        <v>4</v>
      </c>
      <c r="C1162" t="s">
        <v>1211</v>
      </c>
      <c r="D1162" t="s">
        <v>3780</v>
      </c>
      <c r="E1162">
        <v>2230</v>
      </c>
      <c r="F1162" t="s">
        <v>1114</v>
      </c>
      <c r="H1162">
        <v>41</v>
      </c>
      <c r="I1162" t="s">
        <v>3491</v>
      </c>
      <c r="J1162" t="s">
        <v>1114</v>
      </c>
      <c r="K1162" t="str">
        <f t="shared" si="36"/>
        <v>Aluno</v>
      </c>
    </row>
    <row r="1163" spans="1:11">
      <c r="A1163" t="str">
        <f t="shared" si="37"/>
        <v>4Diego Angelo Libânio44774MSc</v>
      </c>
      <c r="B1163">
        <v>4</v>
      </c>
      <c r="C1163" t="s">
        <v>1212</v>
      </c>
      <c r="D1163" t="s">
        <v>3780</v>
      </c>
      <c r="E1163">
        <v>2230</v>
      </c>
      <c r="F1163" t="s">
        <v>1114</v>
      </c>
      <c r="H1163">
        <v>41</v>
      </c>
      <c r="I1163" t="s">
        <v>1852</v>
      </c>
      <c r="J1163" t="s">
        <v>1114</v>
      </c>
      <c r="K1163" t="str">
        <f t="shared" si="36"/>
        <v>Aluno</v>
      </c>
    </row>
    <row r="1164" spans="1:11">
      <c r="A1164" t="str">
        <f t="shared" si="37"/>
        <v>4Fernando Henrique Guimarães Rezende44774MSc</v>
      </c>
      <c r="B1164">
        <v>4</v>
      </c>
      <c r="C1164" t="s">
        <v>1213</v>
      </c>
      <c r="D1164" t="s">
        <v>3780</v>
      </c>
      <c r="E1164">
        <v>2230</v>
      </c>
      <c r="F1164" t="s">
        <v>1114</v>
      </c>
      <c r="H1164">
        <v>41</v>
      </c>
      <c r="I1164" t="s">
        <v>1853</v>
      </c>
      <c r="J1164" t="s">
        <v>1165</v>
      </c>
      <c r="K1164" t="str">
        <f t="shared" si="36"/>
        <v>Aluno</v>
      </c>
    </row>
    <row r="1165" spans="1:11">
      <c r="A1165" t="str">
        <f t="shared" si="37"/>
        <v>4Gabrielle de Souza Brum44774MSc</v>
      </c>
      <c r="B1165">
        <v>4</v>
      </c>
      <c r="C1165" t="s">
        <v>2137</v>
      </c>
      <c r="D1165" t="s">
        <v>3780</v>
      </c>
      <c r="E1165">
        <v>2230</v>
      </c>
      <c r="F1165" t="s">
        <v>1114</v>
      </c>
      <c r="H1165">
        <v>41</v>
      </c>
      <c r="I1165" t="s">
        <v>1840</v>
      </c>
      <c r="J1165" t="s">
        <v>1117</v>
      </c>
      <c r="K1165" t="str">
        <f t="shared" si="36"/>
        <v>Apoio</v>
      </c>
    </row>
    <row r="1166" spans="1:11">
      <c r="A1166" t="str">
        <f t="shared" si="37"/>
        <v>4Miquéias Mateus Ferreira Leite44774MSc</v>
      </c>
      <c r="B1166">
        <v>4</v>
      </c>
      <c r="C1166" t="s">
        <v>2346</v>
      </c>
      <c r="D1166" t="s">
        <v>3780</v>
      </c>
      <c r="E1166">
        <v>2230</v>
      </c>
      <c r="F1166" t="s">
        <v>1114</v>
      </c>
      <c r="H1166">
        <v>41</v>
      </c>
      <c r="I1166" t="s">
        <v>1841</v>
      </c>
      <c r="J1166" t="s">
        <v>1113</v>
      </c>
      <c r="K1166" t="str">
        <f t="shared" si="36"/>
        <v>Apoio</v>
      </c>
    </row>
    <row r="1167" spans="1:11">
      <c r="A1167" t="str">
        <f t="shared" si="37"/>
        <v>4Simone de Carvalho Miyoshi44774PDSC</v>
      </c>
      <c r="B1167">
        <v>4</v>
      </c>
      <c r="C1167" t="s">
        <v>1214</v>
      </c>
      <c r="D1167" t="s">
        <v>3780</v>
      </c>
      <c r="E1167">
        <v>6110</v>
      </c>
      <c r="F1167" t="s">
        <v>1165</v>
      </c>
      <c r="H1167">
        <v>41</v>
      </c>
      <c r="I1167" t="s">
        <v>1854</v>
      </c>
      <c r="J1167" t="s">
        <v>1115</v>
      </c>
      <c r="K1167" t="str">
        <f t="shared" si="36"/>
        <v>Apoio</v>
      </c>
    </row>
    <row r="1168" spans="1:11">
      <c r="A1168" t="str">
        <f t="shared" si="37"/>
        <v>4Félix Thadeu Teixeira Gonçalves44774PV</v>
      </c>
      <c r="B1168">
        <v>4</v>
      </c>
      <c r="C1168" t="s">
        <v>1215</v>
      </c>
      <c r="D1168" t="s">
        <v>3780</v>
      </c>
      <c r="E1168">
        <v>7750</v>
      </c>
      <c r="F1168" t="s">
        <v>1115</v>
      </c>
      <c r="H1168">
        <v>42</v>
      </c>
      <c r="I1168" t="s">
        <v>1857</v>
      </c>
      <c r="J1168" t="s">
        <v>1162</v>
      </c>
      <c r="K1168" t="str">
        <f t="shared" si="36"/>
        <v>Aluno</v>
      </c>
    </row>
    <row r="1169" spans="1:11">
      <c r="A1169" t="str">
        <f t="shared" si="37"/>
        <v>5Caio Cesar de Oliveira Trigo44774AT</v>
      </c>
      <c r="B1169">
        <v>5</v>
      </c>
      <c r="C1169" t="s">
        <v>1216</v>
      </c>
      <c r="D1169" t="s">
        <v>3780</v>
      </c>
      <c r="E1169">
        <v>820</v>
      </c>
      <c r="F1169" t="s">
        <v>1117</v>
      </c>
      <c r="H1169">
        <v>42</v>
      </c>
      <c r="I1169" t="s">
        <v>2823</v>
      </c>
      <c r="J1169" t="s">
        <v>1162</v>
      </c>
      <c r="K1169" t="str">
        <f t="shared" si="36"/>
        <v>Aluno</v>
      </c>
    </row>
    <row r="1170" spans="1:11">
      <c r="A1170" t="str">
        <f t="shared" si="37"/>
        <v>5Sérgio Nascimento Bordalo44774COO</v>
      </c>
      <c r="B1170">
        <v>5</v>
      </c>
      <c r="C1170" t="s">
        <v>1217</v>
      </c>
      <c r="D1170" t="s">
        <v>3780</v>
      </c>
      <c r="E1170">
        <v>2800</v>
      </c>
      <c r="F1170" t="s">
        <v>1113</v>
      </c>
      <c r="H1170">
        <v>42</v>
      </c>
      <c r="I1170" t="s">
        <v>2209</v>
      </c>
      <c r="J1170" t="s">
        <v>1162</v>
      </c>
      <c r="K1170" t="str">
        <f t="shared" si="36"/>
        <v>Aluno</v>
      </c>
    </row>
    <row r="1171" spans="1:11">
      <c r="A1171" t="str">
        <f t="shared" si="37"/>
        <v>5Thiago Guedin Verratti44774DSC</v>
      </c>
      <c r="B1171">
        <v>5</v>
      </c>
      <c r="C1171" t="s">
        <v>1218</v>
      </c>
      <c r="D1171" t="s">
        <v>3780</v>
      </c>
      <c r="E1171">
        <v>3280</v>
      </c>
      <c r="F1171" t="s">
        <v>1162</v>
      </c>
      <c r="H1171">
        <v>42</v>
      </c>
      <c r="I1171" t="s">
        <v>1858</v>
      </c>
      <c r="J1171" t="s">
        <v>1162</v>
      </c>
      <c r="K1171" t="str">
        <f t="shared" si="36"/>
        <v>Aluno</v>
      </c>
    </row>
    <row r="1172" spans="1:11">
      <c r="A1172" t="str">
        <f t="shared" si="37"/>
        <v>5Bianca Arcifa de Resende44774GRA</v>
      </c>
      <c r="B1172">
        <v>5</v>
      </c>
      <c r="C1172" t="s">
        <v>1219</v>
      </c>
      <c r="D1172" t="s">
        <v>3780</v>
      </c>
      <c r="E1172">
        <v>600</v>
      </c>
      <c r="F1172" t="s">
        <v>1112</v>
      </c>
      <c r="H1172">
        <v>42</v>
      </c>
      <c r="I1172" t="s">
        <v>1859</v>
      </c>
      <c r="J1172" t="s">
        <v>1112</v>
      </c>
      <c r="K1172" t="str">
        <f t="shared" si="36"/>
        <v>Aluno</v>
      </c>
    </row>
    <row r="1173" spans="1:11">
      <c r="A1173" t="str">
        <f t="shared" si="37"/>
        <v>5Bruna Rodrigues Barbosa44774GRA</v>
      </c>
      <c r="B1173">
        <v>5</v>
      </c>
      <c r="C1173" t="s">
        <v>1220</v>
      </c>
      <c r="D1173" t="s">
        <v>3780</v>
      </c>
      <c r="E1173">
        <v>600</v>
      </c>
      <c r="F1173" t="s">
        <v>1112</v>
      </c>
      <c r="H1173">
        <v>42</v>
      </c>
      <c r="I1173" t="s">
        <v>1860</v>
      </c>
      <c r="J1173" t="s">
        <v>1112</v>
      </c>
      <c r="K1173" t="str">
        <f t="shared" si="36"/>
        <v>Aluno</v>
      </c>
    </row>
    <row r="1174" spans="1:11">
      <c r="A1174" t="str">
        <f t="shared" si="37"/>
        <v>5Leonardo Fernandes Godoi44774GRA</v>
      </c>
      <c r="B1174">
        <v>5</v>
      </c>
      <c r="C1174" t="s">
        <v>1221</v>
      </c>
      <c r="D1174" t="s">
        <v>3780</v>
      </c>
      <c r="E1174">
        <v>600</v>
      </c>
      <c r="F1174" t="s">
        <v>1112</v>
      </c>
      <c r="H1174">
        <v>42</v>
      </c>
      <c r="I1174" t="s">
        <v>3501</v>
      </c>
      <c r="J1174" t="s">
        <v>1112</v>
      </c>
      <c r="K1174" t="str">
        <f t="shared" si="36"/>
        <v>Aluno</v>
      </c>
    </row>
    <row r="1175" spans="1:11">
      <c r="A1175" t="str">
        <f t="shared" si="37"/>
        <v>5Nathália Rocha Amorim44774GRA</v>
      </c>
      <c r="B1175">
        <v>5</v>
      </c>
      <c r="C1175" t="s">
        <v>1222</v>
      </c>
      <c r="D1175" t="s">
        <v>3780</v>
      </c>
      <c r="E1175">
        <v>600</v>
      </c>
      <c r="F1175" t="s">
        <v>1112</v>
      </c>
      <c r="H1175">
        <v>42</v>
      </c>
      <c r="I1175" t="s">
        <v>1861</v>
      </c>
      <c r="J1175" t="s">
        <v>1112</v>
      </c>
      <c r="K1175" t="str">
        <f t="shared" si="36"/>
        <v>Aluno</v>
      </c>
    </row>
    <row r="1176" spans="1:11">
      <c r="A1176" t="str">
        <f t="shared" si="37"/>
        <v>5Amanda Gabriela Aparecida Silva Leite44774MSc</v>
      </c>
      <c r="B1176">
        <v>5</v>
      </c>
      <c r="C1176" t="s">
        <v>1223</v>
      </c>
      <c r="D1176" t="s">
        <v>3780</v>
      </c>
      <c r="E1176">
        <v>2230</v>
      </c>
      <c r="F1176" t="s">
        <v>1114</v>
      </c>
      <c r="H1176">
        <v>42</v>
      </c>
      <c r="I1176" t="s">
        <v>1862</v>
      </c>
      <c r="J1176" t="s">
        <v>1112</v>
      </c>
      <c r="K1176" t="str">
        <f t="shared" si="36"/>
        <v>Aluno</v>
      </c>
    </row>
    <row r="1177" spans="1:11">
      <c r="A1177" t="str">
        <f t="shared" si="37"/>
        <v>5Eshail Miguel Vallejos44774MSc</v>
      </c>
      <c r="B1177">
        <v>5</v>
      </c>
      <c r="C1177" t="s">
        <v>2348</v>
      </c>
      <c r="D1177" t="s">
        <v>3780</v>
      </c>
      <c r="E1177">
        <v>2230</v>
      </c>
      <c r="F1177" t="s">
        <v>1114</v>
      </c>
      <c r="H1177">
        <v>42</v>
      </c>
      <c r="I1177" t="s">
        <v>1863</v>
      </c>
      <c r="J1177" t="s">
        <v>1112</v>
      </c>
      <c r="K1177" t="str">
        <f t="shared" si="36"/>
        <v>Aluno</v>
      </c>
    </row>
    <row r="1178" spans="1:11">
      <c r="A1178" t="str">
        <f t="shared" si="37"/>
        <v>5Jessica Palma Silva44774MSc</v>
      </c>
      <c r="B1178">
        <v>5</v>
      </c>
      <c r="C1178" t="s">
        <v>1225</v>
      </c>
      <c r="D1178" t="s">
        <v>3780</v>
      </c>
      <c r="E1178">
        <v>2230</v>
      </c>
      <c r="F1178" t="s">
        <v>1114</v>
      </c>
      <c r="H1178">
        <v>42</v>
      </c>
      <c r="I1178" t="s">
        <v>1864</v>
      </c>
      <c r="J1178" t="s">
        <v>1112</v>
      </c>
      <c r="K1178" t="str">
        <f t="shared" si="36"/>
        <v>Aluno</v>
      </c>
    </row>
    <row r="1179" spans="1:11">
      <c r="A1179" t="str">
        <f t="shared" si="37"/>
        <v>5Vanessa Rufato Carpi44774MSc</v>
      </c>
      <c r="B1179">
        <v>5</v>
      </c>
      <c r="C1179" t="s">
        <v>1227</v>
      </c>
      <c r="D1179" t="s">
        <v>3780</v>
      </c>
      <c r="E1179">
        <v>2230</v>
      </c>
      <c r="F1179" t="s">
        <v>1114</v>
      </c>
      <c r="H1179">
        <v>42</v>
      </c>
      <c r="I1179" t="s">
        <v>3503</v>
      </c>
      <c r="J1179" t="s">
        <v>1112</v>
      </c>
      <c r="K1179" t="str">
        <f t="shared" si="36"/>
        <v>Aluno</v>
      </c>
    </row>
    <row r="1180" spans="1:11">
      <c r="A1180" t="str">
        <f t="shared" si="37"/>
        <v>6Lânia Camilo de Oliveira44774AT</v>
      </c>
      <c r="B1180">
        <v>6</v>
      </c>
      <c r="C1180" t="s">
        <v>1229</v>
      </c>
      <c r="D1180" t="s">
        <v>3780</v>
      </c>
      <c r="E1180">
        <v>820</v>
      </c>
      <c r="F1180" t="s">
        <v>1117</v>
      </c>
      <c r="H1180">
        <v>42</v>
      </c>
      <c r="I1180" t="s">
        <v>2544</v>
      </c>
      <c r="J1180" t="s">
        <v>1112</v>
      </c>
      <c r="K1180" t="str">
        <f t="shared" si="36"/>
        <v>Aluno</v>
      </c>
    </row>
    <row r="1181" spans="1:11">
      <c r="A1181" t="str">
        <f t="shared" si="37"/>
        <v>6Marcelo Ramos Martins44774COO</v>
      </c>
      <c r="B1181">
        <v>6</v>
      </c>
      <c r="C1181" t="s">
        <v>1230</v>
      </c>
      <c r="D1181" t="s">
        <v>3780</v>
      </c>
      <c r="E1181">
        <v>2800</v>
      </c>
      <c r="F1181" t="s">
        <v>1113</v>
      </c>
      <c r="H1181">
        <v>42</v>
      </c>
      <c r="I1181" t="s">
        <v>3504</v>
      </c>
      <c r="J1181" t="s">
        <v>1112</v>
      </c>
      <c r="K1181" t="str">
        <f t="shared" si="36"/>
        <v>Aluno</v>
      </c>
    </row>
    <row r="1182" spans="1:11">
      <c r="A1182" t="str">
        <f t="shared" si="37"/>
        <v>6Eduardo Henrique Gomes Evaristo44774DSC</v>
      </c>
      <c r="B1182">
        <v>6</v>
      </c>
      <c r="C1182" t="s">
        <v>1231</v>
      </c>
      <c r="D1182" t="s">
        <v>3780</v>
      </c>
      <c r="E1182">
        <v>3280</v>
      </c>
      <c r="F1182" t="s">
        <v>1162</v>
      </c>
      <c r="H1182">
        <v>42</v>
      </c>
      <c r="I1182" t="s">
        <v>2210</v>
      </c>
      <c r="J1182" t="s">
        <v>1112</v>
      </c>
      <c r="K1182" t="str">
        <f t="shared" si="36"/>
        <v>Aluno</v>
      </c>
    </row>
    <row r="1183" spans="1:11">
      <c r="A1183" t="str">
        <f t="shared" si="37"/>
        <v>6Bruno Andrade Leite44774GRA</v>
      </c>
      <c r="B1183">
        <v>6</v>
      </c>
      <c r="C1183" t="s">
        <v>1232</v>
      </c>
      <c r="D1183" t="s">
        <v>3780</v>
      </c>
      <c r="E1183">
        <v>600</v>
      </c>
      <c r="F1183" t="s">
        <v>1112</v>
      </c>
      <c r="H1183">
        <v>42</v>
      </c>
      <c r="I1183" t="s">
        <v>1865</v>
      </c>
      <c r="J1183" t="s">
        <v>1112</v>
      </c>
      <c r="K1183" t="str">
        <f t="shared" si="36"/>
        <v>Aluno</v>
      </c>
    </row>
    <row r="1184" spans="1:11">
      <c r="A1184" t="str">
        <f t="shared" si="37"/>
        <v>6Luana Cavalcanti do Vale44774GRA</v>
      </c>
      <c r="B1184">
        <v>6</v>
      </c>
      <c r="C1184" t="s">
        <v>1234</v>
      </c>
      <c r="D1184" t="s">
        <v>3780</v>
      </c>
      <c r="E1184">
        <v>600</v>
      </c>
      <c r="F1184" t="s">
        <v>1112</v>
      </c>
      <c r="H1184">
        <v>42</v>
      </c>
      <c r="I1184" t="s">
        <v>1866</v>
      </c>
      <c r="J1184" t="s">
        <v>1112</v>
      </c>
      <c r="K1184" t="str">
        <f t="shared" si="36"/>
        <v>Aluno</v>
      </c>
    </row>
    <row r="1185" spans="1:11">
      <c r="A1185" t="str">
        <f t="shared" si="37"/>
        <v>6Mateus Franceschini44774GRA</v>
      </c>
      <c r="B1185">
        <v>6</v>
      </c>
      <c r="C1185" t="s">
        <v>1235</v>
      </c>
      <c r="D1185" t="s">
        <v>3780</v>
      </c>
      <c r="E1185">
        <v>600</v>
      </c>
      <c r="F1185" t="s">
        <v>1112</v>
      </c>
      <c r="H1185">
        <v>42</v>
      </c>
      <c r="I1185" t="s">
        <v>2545</v>
      </c>
      <c r="J1185" t="s">
        <v>1112</v>
      </c>
      <c r="K1185" t="str">
        <f t="shared" si="36"/>
        <v>Aluno</v>
      </c>
    </row>
    <row r="1186" spans="1:11">
      <c r="A1186" t="str">
        <f t="shared" si="37"/>
        <v>6Pedro Henrique Duarte Romera44774GRA</v>
      </c>
      <c r="B1186">
        <v>6</v>
      </c>
      <c r="C1186" t="s">
        <v>2350</v>
      </c>
      <c r="D1186" t="s">
        <v>3780</v>
      </c>
      <c r="E1186">
        <v>600</v>
      </c>
      <c r="F1186" t="s">
        <v>1112</v>
      </c>
      <c r="H1186">
        <v>42</v>
      </c>
      <c r="I1186" t="s">
        <v>2824</v>
      </c>
      <c r="J1186" t="s">
        <v>1114</v>
      </c>
      <c r="K1186" t="str">
        <f t="shared" si="36"/>
        <v>Aluno</v>
      </c>
    </row>
    <row r="1187" spans="1:11">
      <c r="A1187" t="str">
        <f t="shared" si="37"/>
        <v>6Vinicius Bueno Bernardes44774GRA</v>
      </c>
      <c r="B1187">
        <v>6</v>
      </c>
      <c r="C1187" t="s">
        <v>2664</v>
      </c>
      <c r="D1187" t="s">
        <v>3780</v>
      </c>
      <c r="E1187">
        <v>600</v>
      </c>
      <c r="F1187" t="s">
        <v>1112</v>
      </c>
      <c r="H1187">
        <v>42</v>
      </c>
      <c r="I1187" t="s">
        <v>2825</v>
      </c>
      <c r="J1187" t="s">
        <v>1114</v>
      </c>
      <c r="K1187" t="str">
        <f t="shared" si="36"/>
        <v>Aluno</v>
      </c>
    </row>
    <row r="1188" spans="1:11">
      <c r="A1188" t="str">
        <f t="shared" si="37"/>
        <v>6Lucas Ribeiro de Almeida44774MSc</v>
      </c>
      <c r="B1188">
        <v>6</v>
      </c>
      <c r="C1188" t="s">
        <v>1236</v>
      </c>
      <c r="D1188" t="s">
        <v>3780</v>
      </c>
      <c r="E1188">
        <v>2230</v>
      </c>
      <c r="F1188" t="s">
        <v>1114</v>
      </c>
      <c r="H1188">
        <v>42</v>
      </c>
      <c r="I1188" t="s">
        <v>2826</v>
      </c>
      <c r="J1188" t="s">
        <v>1114</v>
      </c>
      <c r="K1188" t="str">
        <f t="shared" si="36"/>
        <v>Aluno</v>
      </c>
    </row>
    <row r="1189" spans="1:11">
      <c r="A1189" t="str">
        <f t="shared" si="37"/>
        <v>6Luís Eduardo de A. P. e F. de Carvalho44774MSc</v>
      </c>
      <c r="B1189">
        <v>6</v>
      </c>
      <c r="C1189" t="s">
        <v>2351</v>
      </c>
      <c r="D1189" t="s">
        <v>3780</v>
      </c>
      <c r="E1189">
        <v>2230</v>
      </c>
      <c r="F1189" t="s">
        <v>1114</v>
      </c>
      <c r="H1189">
        <v>42</v>
      </c>
      <c r="I1189" t="s">
        <v>1867</v>
      </c>
      <c r="J1189" t="s">
        <v>1114</v>
      </c>
      <c r="K1189" t="str">
        <f t="shared" si="36"/>
        <v>Aluno</v>
      </c>
    </row>
    <row r="1190" spans="1:11">
      <c r="A1190" t="str">
        <f t="shared" si="37"/>
        <v>6Luiz Felipe Niedermaier Custódio44774MSc</v>
      </c>
      <c r="B1190">
        <v>6</v>
      </c>
      <c r="C1190" t="s">
        <v>1237</v>
      </c>
      <c r="D1190" t="s">
        <v>3780</v>
      </c>
      <c r="E1190">
        <v>2230</v>
      </c>
      <c r="F1190" t="s">
        <v>1114</v>
      </c>
      <c r="H1190">
        <v>42</v>
      </c>
      <c r="I1190" t="s">
        <v>2546</v>
      </c>
      <c r="J1190" t="s">
        <v>1114</v>
      </c>
      <c r="K1190" t="str">
        <f t="shared" si="36"/>
        <v>Aluno</v>
      </c>
    </row>
    <row r="1191" spans="1:11">
      <c r="A1191" t="str">
        <f t="shared" si="37"/>
        <v>6Mayara Antunes da Trindade Silva44774MSc</v>
      </c>
      <c r="B1191">
        <v>6</v>
      </c>
      <c r="C1191" t="s">
        <v>1238</v>
      </c>
      <c r="D1191" t="s">
        <v>3780</v>
      </c>
      <c r="E1191">
        <v>2230</v>
      </c>
      <c r="F1191" t="s">
        <v>1114</v>
      </c>
      <c r="H1191">
        <v>42</v>
      </c>
      <c r="I1191" t="s">
        <v>1868</v>
      </c>
      <c r="J1191" t="s">
        <v>1114</v>
      </c>
      <c r="K1191" t="str">
        <f t="shared" si="36"/>
        <v>Aluno</v>
      </c>
    </row>
    <row r="1192" spans="1:11">
      <c r="A1192" t="str">
        <f t="shared" si="37"/>
        <v>6Renata de Toledo Cintra44774MSc</v>
      </c>
      <c r="B1192">
        <v>6</v>
      </c>
      <c r="C1192" t="s">
        <v>2352</v>
      </c>
      <c r="D1192" t="s">
        <v>3780</v>
      </c>
      <c r="E1192">
        <v>2230</v>
      </c>
      <c r="F1192" t="s">
        <v>1114</v>
      </c>
      <c r="H1192">
        <v>42</v>
      </c>
      <c r="I1192" t="s">
        <v>2547</v>
      </c>
      <c r="J1192" t="s">
        <v>1165</v>
      </c>
      <c r="K1192" t="str">
        <f t="shared" si="36"/>
        <v>Aluno</v>
      </c>
    </row>
    <row r="1193" spans="1:11">
      <c r="A1193" t="str">
        <f t="shared" si="37"/>
        <v>6Thierry Caique Lima Magalhães44774MSc</v>
      </c>
      <c r="B1193">
        <v>6</v>
      </c>
      <c r="C1193" t="s">
        <v>1239</v>
      </c>
      <c r="D1193" t="s">
        <v>3780</v>
      </c>
      <c r="E1193">
        <v>2230</v>
      </c>
      <c r="F1193" t="s">
        <v>1114</v>
      </c>
      <c r="H1193">
        <v>42</v>
      </c>
      <c r="I1193" t="s">
        <v>1869</v>
      </c>
      <c r="J1193" t="s">
        <v>1165</v>
      </c>
      <c r="K1193" t="str">
        <f t="shared" si="36"/>
        <v>Aluno</v>
      </c>
    </row>
    <row r="1194" spans="1:11">
      <c r="A1194" t="str">
        <f t="shared" si="37"/>
        <v>6Ricardo Sbragio44774PDSC</v>
      </c>
      <c r="B1194">
        <v>6</v>
      </c>
      <c r="C1194" t="s">
        <v>1240</v>
      </c>
      <c r="D1194" t="s">
        <v>3780</v>
      </c>
      <c r="E1194">
        <v>6110</v>
      </c>
      <c r="F1194" t="s">
        <v>1165</v>
      </c>
      <c r="H1194">
        <v>42</v>
      </c>
      <c r="I1194" t="s">
        <v>1855</v>
      </c>
      <c r="J1194" t="s">
        <v>1117</v>
      </c>
      <c r="K1194" t="str">
        <f t="shared" si="36"/>
        <v>Apoio</v>
      </c>
    </row>
    <row r="1195" spans="1:11">
      <c r="A1195" t="str">
        <f t="shared" si="37"/>
        <v>7Rodrigo Vital Salvador44774AT</v>
      </c>
      <c r="B1195">
        <v>7</v>
      </c>
      <c r="C1195" t="s">
        <v>1241</v>
      </c>
      <c r="D1195" t="s">
        <v>3780</v>
      </c>
      <c r="E1195">
        <v>820</v>
      </c>
      <c r="F1195" t="s">
        <v>1117</v>
      </c>
      <c r="H1195">
        <v>42</v>
      </c>
      <c r="I1195" t="s">
        <v>1856</v>
      </c>
      <c r="J1195" t="s">
        <v>1113</v>
      </c>
      <c r="K1195" t="str">
        <f t="shared" si="36"/>
        <v>Apoio</v>
      </c>
    </row>
    <row r="1196" spans="1:11">
      <c r="A1196" t="str">
        <f t="shared" si="37"/>
        <v>7Marysilvia Ferreira da Costa44774COO</v>
      </c>
      <c r="B1196">
        <v>7</v>
      </c>
      <c r="C1196" t="s">
        <v>2289</v>
      </c>
      <c r="D1196" t="s">
        <v>3780</v>
      </c>
      <c r="E1196">
        <v>2800</v>
      </c>
      <c r="F1196" t="s">
        <v>1113</v>
      </c>
      <c r="H1196">
        <v>42</v>
      </c>
      <c r="I1196" t="s">
        <v>1870</v>
      </c>
      <c r="J1196" t="s">
        <v>1115</v>
      </c>
      <c r="K1196" t="str">
        <f t="shared" si="36"/>
        <v>Apoio</v>
      </c>
    </row>
    <row r="1197" spans="1:11">
      <c r="A1197" t="str">
        <f t="shared" si="37"/>
        <v>7Ehsan Nikkhah44774DSC</v>
      </c>
      <c r="B1197">
        <v>7</v>
      </c>
      <c r="C1197" t="s">
        <v>1242</v>
      </c>
      <c r="D1197" t="s">
        <v>3780</v>
      </c>
      <c r="E1197">
        <v>3280</v>
      </c>
      <c r="F1197" t="s">
        <v>1162</v>
      </c>
      <c r="H1197">
        <v>43</v>
      </c>
      <c r="I1197" t="s">
        <v>2548</v>
      </c>
      <c r="J1197" t="s">
        <v>1162</v>
      </c>
      <c r="K1197" t="str">
        <f t="shared" si="36"/>
        <v>Aluno</v>
      </c>
    </row>
    <row r="1198" spans="1:11">
      <c r="A1198" t="str">
        <f t="shared" si="37"/>
        <v>7Sérgio Luis Gonzalez Assias44774DSC</v>
      </c>
      <c r="B1198">
        <v>7</v>
      </c>
      <c r="C1198" t="s">
        <v>1243</v>
      </c>
      <c r="D1198" t="s">
        <v>3780</v>
      </c>
      <c r="E1198">
        <v>3280</v>
      </c>
      <c r="F1198" t="s">
        <v>1162</v>
      </c>
      <c r="H1198">
        <v>43</v>
      </c>
      <c r="I1198" t="s">
        <v>1873</v>
      </c>
      <c r="J1198" t="s">
        <v>1162</v>
      </c>
      <c r="K1198" t="str">
        <f t="shared" si="36"/>
        <v>Aluno</v>
      </c>
    </row>
    <row r="1199" spans="1:11">
      <c r="A1199" t="str">
        <f t="shared" si="37"/>
        <v>7Daniel da Silva Calixto44774GRA</v>
      </c>
      <c r="B1199">
        <v>7</v>
      </c>
      <c r="C1199" t="s">
        <v>2138</v>
      </c>
      <c r="D1199" t="s">
        <v>3780</v>
      </c>
      <c r="E1199">
        <v>600</v>
      </c>
      <c r="F1199" t="s">
        <v>1112</v>
      </c>
      <c r="H1199">
        <v>43</v>
      </c>
      <c r="I1199" t="s">
        <v>1874</v>
      </c>
      <c r="J1199" t="s">
        <v>1162</v>
      </c>
      <c r="K1199" t="str">
        <f t="shared" si="36"/>
        <v>Aluno</v>
      </c>
    </row>
    <row r="1200" spans="1:11">
      <c r="A1200" t="str">
        <f t="shared" si="37"/>
        <v>7Eloá Cruz Puell44774GRA</v>
      </c>
      <c r="B1200">
        <v>7</v>
      </c>
      <c r="C1200" t="s">
        <v>2139</v>
      </c>
      <c r="D1200" t="s">
        <v>3780</v>
      </c>
      <c r="E1200">
        <v>600</v>
      </c>
      <c r="F1200" t="s">
        <v>1112</v>
      </c>
      <c r="H1200">
        <v>43</v>
      </c>
      <c r="I1200" t="s">
        <v>1875</v>
      </c>
      <c r="J1200" t="s">
        <v>1112</v>
      </c>
      <c r="K1200" t="str">
        <f t="shared" si="36"/>
        <v>Aluno</v>
      </c>
    </row>
    <row r="1201" spans="1:11">
      <c r="A1201" t="str">
        <f t="shared" si="37"/>
        <v>7Gabriel Luiz Ribeiro44774GRA</v>
      </c>
      <c r="B1201">
        <v>7</v>
      </c>
      <c r="C1201" t="s">
        <v>2140</v>
      </c>
      <c r="D1201" t="s">
        <v>3780</v>
      </c>
      <c r="E1201">
        <v>600</v>
      </c>
      <c r="F1201" t="s">
        <v>1112</v>
      </c>
      <c r="H1201">
        <v>43</v>
      </c>
      <c r="I1201" t="s">
        <v>1876</v>
      </c>
      <c r="J1201" t="s">
        <v>1112</v>
      </c>
      <c r="K1201" t="str">
        <f t="shared" si="36"/>
        <v>Aluno</v>
      </c>
    </row>
    <row r="1202" spans="1:11">
      <c r="A1202" t="str">
        <f t="shared" si="37"/>
        <v>7Luana de Jesus da Silva Lima44774GRA</v>
      </c>
      <c r="B1202">
        <v>7</v>
      </c>
      <c r="C1202" t="s">
        <v>1247</v>
      </c>
      <c r="D1202" t="s">
        <v>3780</v>
      </c>
      <c r="E1202">
        <v>600</v>
      </c>
      <c r="F1202" t="s">
        <v>1112</v>
      </c>
      <c r="H1202">
        <v>43</v>
      </c>
      <c r="I1202" t="s">
        <v>1877</v>
      </c>
      <c r="J1202" t="s">
        <v>1112</v>
      </c>
      <c r="K1202" t="str">
        <f t="shared" si="36"/>
        <v>Aluno</v>
      </c>
    </row>
    <row r="1203" spans="1:11">
      <c r="A1203" t="str">
        <f t="shared" si="37"/>
        <v>7Lucas Cavalcante Clarino44774GRA</v>
      </c>
      <c r="B1203">
        <v>7</v>
      </c>
      <c r="C1203" t="s">
        <v>1248</v>
      </c>
      <c r="D1203" t="s">
        <v>3780</v>
      </c>
      <c r="E1203">
        <v>600</v>
      </c>
      <c r="F1203" t="s">
        <v>1112</v>
      </c>
      <c r="H1203">
        <v>43</v>
      </c>
      <c r="I1203" t="s">
        <v>1878</v>
      </c>
      <c r="J1203" t="s">
        <v>1112</v>
      </c>
      <c r="K1203" t="str">
        <f t="shared" si="36"/>
        <v>Aluno</v>
      </c>
    </row>
    <row r="1204" spans="1:11">
      <c r="A1204" t="str">
        <f t="shared" si="37"/>
        <v>7Marcelo Florentino Bahia44774GRA</v>
      </c>
      <c r="B1204">
        <v>7</v>
      </c>
      <c r="C1204" t="s">
        <v>1249</v>
      </c>
      <c r="D1204" t="s">
        <v>3780</v>
      </c>
      <c r="E1204">
        <v>600</v>
      </c>
      <c r="F1204" t="s">
        <v>1112</v>
      </c>
      <c r="H1204">
        <v>43</v>
      </c>
      <c r="I1204" t="s">
        <v>1879</v>
      </c>
      <c r="J1204" t="s">
        <v>1112</v>
      </c>
      <c r="K1204" t="str">
        <f t="shared" si="36"/>
        <v>Aluno</v>
      </c>
    </row>
    <row r="1205" spans="1:11">
      <c r="A1205" t="str">
        <f t="shared" si="37"/>
        <v>7Marcelo Massao Nagata44774GRA</v>
      </c>
      <c r="B1205">
        <v>7</v>
      </c>
      <c r="C1205" t="s">
        <v>1250</v>
      </c>
      <c r="D1205" t="s">
        <v>3780</v>
      </c>
      <c r="E1205">
        <v>600</v>
      </c>
      <c r="F1205" t="s">
        <v>1112</v>
      </c>
      <c r="H1205">
        <v>43</v>
      </c>
      <c r="I1205" t="s">
        <v>2549</v>
      </c>
      <c r="J1205" t="s">
        <v>1112</v>
      </c>
      <c r="K1205" t="str">
        <f t="shared" si="36"/>
        <v>Aluno</v>
      </c>
    </row>
    <row r="1206" spans="1:11">
      <c r="A1206" t="str">
        <f t="shared" si="37"/>
        <v>7Matheus Pereira de Oliveira e Silva44774GRA</v>
      </c>
      <c r="B1206">
        <v>7</v>
      </c>
      <c r="C1206" t="s">
        <v>2141</v>
      </c>
      <c r="D1206" t="s">
        <v>3780</v>
      </c>
      <c r="E1206">
        <v>600</v>
      </c>
      <c r="F1206" t="s">
        <v>1112</v>
      </c>
      <c r="H1206">
        <v>43</v>
      </c>
      <c r="I1206" t="s">
        <v>1880</v>
      </c>
      <c r="J1206" t="s">
        <v>1112</v>
      </c>
      <c r="K1206" t="str">
        <f t="shared" si="36"/>
        <v>Aluno</v>
      </c>
    </row>
    <row r="1207" spans="1:11">
      <c r="A1207" t="str">
        <f t="shared" si="37"/>
        <v>7Pedro Luna Araújo Oliveira44774GRA</v>
      </c>
      <c r="B1207">
        <v>7</v>
      </c>
      <c r="C1207" t="s">
        <v>1252</v>
      </c>
      <c r="D1207" t="s">
        <v>3780</v>
      </c>
      <c r="E1207">
        <v>600</v>
      </c>
      <c r="F1207" t="s">
        <v>1112</v>
      </c>
      <c r="H1207">
        <v>43</v>
      </c>
      <c r="I1207" t="s">
        <v>1881</v>
      </c>
      <c r="J1207" t="s">
        <v>1112</v>
      </c>
      <c r="K1207" t="str">
        <f t="shared" si="36"/>
        <v>Aluno</v>
      </c>
    </row>
    <row r="1208" spans="1:11">
      <c r="A1208" t="str">
        <f t="shared" si="37"/>
        <v>7Pedro Wutkovsky dos Reis44774GRA</v>
      </c>
      <c r="B1208">
        <v>7</v>
      </c>
      <c r="C1208" t="s">
        <v>1253</v>
      </c>
      <c r="D1208" t="s">
        <v>3780</v>
      </c>
      <c r="E1208">
        <v>600</v>
      </c>
      <c r="F1208" t="s">
        <v>1112</v>
      </c>
      <c r="H1208">
        <v>43</v>
      </c>
      <c r="I1208" t="s">
        <v>1882</v>
      </c>
      <c r="J1208" t="s">
        <v>1112</v>
      </c>
      <c r="K1208" t="str">
        <f t="shared" si="36"/>
        <v>Aluno</v>
      </c>
    </row>
    <row r="1209" spans="1:11">
      <c r="A1209" t="str">
        <f t="shared" si="37"/>
        <v>7Tami Takahashi Goes de Souza44774GRA</v>
      </c>
      <c r="B1209">
        <v>7</v>
      </c>
      <c r="C1209" t="s">
        <v>1254</v>
      </c>
      <c r="D1209" t="s">
        <v>3780</v>
      </c>
      <c r="E1209">
        <v>600</v>
      </c>
      <c r="F1209" t="s">
        <v>1112</v>
      </c>
      <c r="H1209">
        <v>43</v>
      </c>
      <c r="I1209" t="s">
        <v>1883</v>
      </c>
      <c r="J1209" t="s">
        <v>1112</v>
      </c>
      <c r="K1209" t="str">
        <f t="shared" si="36"/>
        <v>Aluno</v>
      </c>
    </row>
    <row r="1210" spans="1:11">
      <c r="A1210" t="str">
        <f t="shared" si="37"/>
        <v>7Thais Paula Motta Domingues Maia44774GRA</v>
      </c>
      <c r="B1210">
        <v>7</v>
      </c>
      <c r="C1210" t="s">
        <v>1255</v>
      </c>
      <c r="D1210" t="s">
        <v>3780</v>
      </c>
      <c r="E1210">
        <v>600</v>
      </c>
      <c r="F1210" t="s">
        <v>1112</v>
      </c>
      <c r="H1210">
        <v>43</v>
      </c>
      <c r="I1210" t="s">
        <v>1884</v>
      </c>
      <c r="J1210" t="s">
        <v>1112</v>
      </c>
      <c r="K1210" t="str">
        <f t="shared" si="36"/>
        <v>Aluno</v>
      </c>
    </row>
    <row r="1211" spans="1:11">
      <c r="A1211" t="str">
        <f t="shared" si="37"/>
        <v>7Umberto Cassara de C S Siciliano44774GRA</v>
      </c>
      <c r="B1211">
        <v>7</v>
      </c>
      <c r="C1211" t="s">
        <v>1256</v>
      </c>
      <c r="D1211" t="s">
        <v>3780</v>
      </c>
      <c r="E1211">
        <v>600</v>
      </c>
      <c r="F1211" t="s">
        <v>1112</v>
      </c>
      <c r="H1211">
        <v>43</v>
      </c>
      <c r="I1211" t="s">
        <v>2550</v>
      </c>
      <c r="J1211" t="s">
        <v>1112</v>
      </c>
      <c r="K1211" t="str">
        <f t="shared" si="36"/>
        <v>Aluno</v>
      </c>
    </row>
    <row r="1212" spans="1:11">
      <c r="A1212" t="str">
        <f t="shared" si="37"/>
        <v>7Filipe Salvador Lopes44774MSc</v>
      </c>
      <c r="B1212">
        <v>7</v>
      </c>
      <c r="C1212" t="s">
        <v>1257</v>
      </c>
      <c r="D1212" t="s">
        <v>3780</v>
      </c>
      <c r="E1212">
        <v>2230</v>
      </c>
      <c r="F1212" t="s">
        <v>1114</v>
      </c>
      <c r="H1212">
        <v>43</v>
      </c>
      <c r="I1212" t="s">
        <v>2551</v>
      </c>
      <c r="J1212" t="s">
        <v>1112</v>
      </c>
      <c r="K1212" t="str">
        <f t="shared" si="36"/>
        <v>Aluno</v>
      </c>
    </row>
    <row r="1213" spans="1:11">
      <c r="A1213" t="str">
        <f t="shared" si="37"/>
        <v>7Gabriella Ramos Lacerda Ferreira44774MSc</v>
      </c>
      <c r="B1213">
        <v>7</v>
      </c>
      <c r="C1213" t="s">
        <v>1258</v>
      </c>
      <c r="D1213" t="s">
        <v>3780</v>
      </c>
      <c r="E1213">
        <v>2230</v>
      </c>
      <c r="F1213" t="s">
        <v>1114</v>
      </c>
      <c r="H1213">
        <v>43</v>
      </c>
      <c r="I1213" t="s">
        <v>2552</v>
      </c>
      <c r="J1213" t="s">
        <v>1112</v>
      </c>
      <c r="K1213" t="str">
        <f t="shared" si="36"/>
        <v>Aluno</v>
      </c>
    </row>
    <row r="1214" spans="1:11">
      <c r="A1214" t="str">
        <f t="shared" si="37"/>
        <v>7LEIDIANE DE AMORIM COSTA44774MSc</v>
      </c>
      <c r="B1214">
        <v>7</v>
      </c>
      <c r="C1214" t="s">
        <v>1260</v>
      </c>
      <c r="D1214" t="s">
        <v>3780</v>
      </c>
      <c r="E1214">
        <v>2230</v>
      </c>
      <c r="F1214" t="s">
        <v>1114</v>
      </c>
      <c r="H1214">
        <v>43</v>
      </c>
      <c r="I1214" t="s">
        <v>1885</v>
      </c>
      <c r="J1214" t="s">
        <v>1112</v>
      </c>
      <c r="K1214" t="str">
        <f t="shared" si="36"/>
        <v>Aluno</v>
      </c>
    </row>
    <row r="1215" spans="1:11">
      <c r="A1215" t="str">
        <f t="shared" si="37"/>
        <v>7Flavia da Cruz Gallo44774PDSC</v>
      </c>
      <c r="B1215">
        <v>7</v>
      </c>
      <c r="C1215" t="s">
        <v>1261</v>
      </c>
      <c r="D1215" t="s">
        <v>3780</v>
      </c>
      <c r="E1215">
        <v>6110</v>
      </c>
      <c r="F1215" t="s">
        <v>1165</v>
      </c>
      <c r="H1215">
        <v>43</v>
      </c>
      <c r="I1215" t="s">
        <v>1886</v>
      </c>
      <c r="J1215" t="s">
        <v>1112</v>
      </c>
      <c r="K1215" t="str">
        <f t="shared" si="36"/>
        <v>Aluno</v>
      </c>
    </row>
    <row r="1216" spans="1:11">
      <c r="A1216" t="str">
        <f t="shared" si="37"/>
        <v>7Geovana Pereira Drumond44774PV</v>
      </c>
      <c r="B1216">
        <v>7</v>
      </c>
      <c r="C1216" t="s">
        <v>1262</v>
      </c>
      <c r="D1216" t="s">
        <v>3780</v>
      </c>
      <c r="E1216">
        <v>7750</v>
      </c>
      <c r="F1216" t="s">
        <v>1115</v>
      </c>
      <c r="H1216">
        <v>43</v>
      </c>
      <c r="I1216" t="s">
        <v>1887</v>
      </c>
      <c r="J1216" t="s">
        <v>1114</v>
      </c>
      <c r="K1216" t="str">
        <f t="shared" si="36"/>
        <v>Aluno</v>
      </c>
    </row>
    <row r="1217" spans="1:11">
      <c r="A1217" t="str">
        <f t="shared" si="37"/>
        <v>8João Roberto Alves44774AT</v>
      </c>
      <c r="B1217">
        <v>8</v>
      </c>
      <c r="C1217" t="s">
        <v>1263</v>
      </c>
      <c r="D1217" t="s">
        <v>3780</v>
      </c>
      <c r="E1217">
        <v>820</v>
      </c>
      <c r="F1217" t="s">
        <v>1117</v>
      </c>
      <c r="H1217">
        <v>43</v>
      </c>
      <c r="I1217" t="s">
        <v>1888</v>
      </c>
      <c r="J1217" t="s">
        <v>1114</v>
      </c>
      <c r="K1217" t="str">
        <f t="shared" si="36"/>
        <v>Aluno</v>
      </c>
    </row>
    <row r="1218" spans="1:11">
      <c r="A1218" t="str">
        <f t="shared" si="37"/>
        <v>8Marcelo José Colaço44774COO</v>
      </c>
      <c r="B1218">
        <v>8</v>
      </c>
      <c r="C1218" t="s">
        <v>1264</v>
      </c>
      <c r="D1218" t="s">
        <v>3780</v>
      </c>
      <c r="E1218">
        <v>2800</v>
      </c>
      <c r="F1218" t="s">
        <v>1113</v>
      </c>
      <c r="H1218">
        <v>43</v>
      </c>
      <c r="I1218" t="s">
        <v>1889</v>
      </c>
      <c r="J1218" t="s">
        <v>1114</v>
      </c>
      <c r="K1218" t="str">
        <f t="shared" ref="K1218:K1281" si="38">IF(OR(UPPER(J1218)="GRA",UPPER(J1218)="MSC",UPPER(J1218)="DSC",UPPER(J1218)="PDSC"),"Aluno","Apoio")</f>
        <v>Aluno</v>
      </c>
    </row>
    <row r="1219" spans="1:11">
      <c r="A1219" t="str">
        <f t="shared" ref="A1219:A1282" si="39">CONCATENATE(B1219,C1219,VALUE(D1219),F1219)</f>
        <v>8Bruno Henrique Marques Margotto44774DSC</v>
      </c>
      <c r="B1219">
        <v>8</v>
      </c>
      <c r="C1219" t="s">
        <v>1265</v>
      </c>
      <c r="D1219" t="s">
        <v>3780</v>
      </c>
      <c r="E1219">
        <v>3280</v>
      </c>
      <c r="F1219" t="s">
        <v>1162</v>
      </c>
      <c r="H1219">
        <v>43</v>
      </c>
      <c r="I1219" t="s">
        <v>2815</v>
      </c>
      <c r="J1219" t="s">
        <v>1114</v>
      </c>
      <c r="K1219" t="str">
        <f t="shared" si="38"/>
        <v>Aluno</v>
      </c>
    </row>
    <row r="1220" spans="1:11">
      <c r="A1220" t="str">
        <f t="shared" si="39"/>
        <v>8Carlos Eduardo Polatschek Kopperschmidt44774DSC</v>
      </c>
      <c r="B1220">
        <v>8</v>
      </c>
      <c r="C1220" t="s">
        <v>1266</v>
      </c>
      <c r="D1220" t="s">
        <v>3780</v>
      </c>
      <c r="E1220">
        <v>3280</v>
      </c>
      <c r="F1220" t="s">
        <v>1162</v>
      </c>
      <c r="H1220">
        <v>43</v>
      </c>
      <c r="I1220" t="s">
        <v>1890</v>
      </c>
      <c r="J1220" t="s">
        <v>1114</v>
      </c>
      <c r="K1220" t="str">
        <f t="shared" si="38"/>
        <v>Aluno</v>
      </c>
    </row>
    <row r="1221" spans="1:11">
      <c r="A1221" t="str">
        <f t="shared" si="39"/>
        <v>8Anna Barbara Serejo Coimbra44774GRA</v>
      </c>
      <c r="B1221">
        <v>8</v>
      </c>
      <c r="C1221" t="s">
        <v>2665</v>
      </c>
      <c r="D1221" t="s">
        <v>3780</v>
      </c>
      <c r="E1221">
        <v>600</v>
      </c>
      <c r="F1221" t="s">
        <v>1112</v>
      </c>
      <c r="H1221">
        <v>43</v>
      </c>
      <c r="I1221" t="s">
        <v>1891</v>
      </c>
      <c r="J1221" t="s">
        <v>1165</v>
      </c>
      <c r="K1221" t="str">
        <f t="shared" si="38"/>
        <v>Aluno</v>
      </c>
    </row>
    <row r="1222" spans="1:11">
      <c r="A1222" t="str">
        <f t="shared" si="39"/>
        <v>8Carolina Nascimento da Silva44774GRA</v>
      </c>
      <c r="B1222">
        <v>8</v>
      </c>
      <c r="C1222" t="s">
        <v>1269</v>
      </c>
      <c r="D1222" t="s">
        <v>3780</v>
      </c>
      <c r="E1222">
        <v>600</v>
      </c>
      <c r="F1222" t="s">
        <v>1112</v>
      </c>
      <c r="H1222">
        <v>43</v>
      </c>
      <c r="I1222" t="s">
        <v>1871</v>
      </c>
      <c r="J1222" t="s">
        <v>1117</v>
      </c>
      <c r="K1222" t="str">
        <f t="shared" si="38"/>
        <v>Apoio</v>
      </c>
    </row>
    <row r="1223" spans="1:11">
      <c r="A1223" t="str">
        <f t="shared" si="39"/>
        <v>8Daniel Moreira Spesani44774GRA</v>
      </c>
      <c r="B1223">
        <v>8</v>
      </c>
      <c r="C1223" t="s">
        <v>1270</v>
      </c>
      <c r="D1223" t="s">
        <v>3780</v>
      </c>
      <c r="E1223">
        <v>600</v>
      </c>
      <c r="F1223" t="s">
        <v>1112</v>
      </c>
      <c r="H1223">
        <v>43</v>
      </c>
      <c r="I1223" t="s">
        <v>1872</v>
      </c>
      <c r="J1223" t="s">
        <v>1113</v>
      </c>
      <c r="K1223" t="str">
        <f t="shared" si="38"/>
        <v>Apoio</v>
      </c>
    </row>
    <row r="1224" spans="1:11">
      <c r="A1224" t="str">
        <f t="shared" si="39"/>
        <v>8Fabio Batista Fernandes Júnior44774GRA</v>
      </c>
      <c r="B1224">
        <v>8</v>
      </c>
      <c r="C1224" t="s">
        <v>1271</v>
      </c>
      <c r="D1224" t="s">
        <v>3780</v>
      </c>
      <c r="E1224">
        <v>600</v>
      </c>
      <c r="F1224" t="s">
        <v>1112</v>
      </c>
      <c r="H1224">
        <v>43</v>
      </c>
      <c r="I1224" t="s">
        <v>1892</v>
      </c>
      <c r="J1224" t="s">
        <v>1115</v>
      </c>
      <c r="K1224" t="str">
        <f t="shared" si="38"/>
        <v>Apoio</v>
      </c>
    </row>
    <row r="1225" spans="1:11">
      <c r="A1225" t="str">
        <f t="shared" si="39"/>
        <v>8Gabriela Assino de Souza Nascimento44774GRA</v>
      </c>
      <c r="B1225">
        <v>8</v>
      </c>
      <c r="C1225" t="s">
        <v>1272</v>
      </c>
      <c r="D1225" t="s">
        <v>3780</v>
      </c>
      <c r="E1225">
        <v>600</v>
      </c>
      <c r="F1225" t="s">
        <v>1112</v>
      </c>
      <c r="H1225">
        <v>44</v>
      </c>
      <c r="I1225" t="s">
        <v>1895</v>
      </c>
      <c r="J1225" t="s">
        <v>1162</v>
      </c>
      <c r="K1225" t="str">
        <f t="shared" si="38"/>
        <v>Aluno</v>
      </c>
    </row>
    <row r="1226" spans="1:11">
      <c r="A1226" t="str">
        <f t="shared" si="39"/>
        <v>8João Pedro Rodrigues Ferreira44774GRA</v>
      </c>
      <c r="B1226">
        <v>8</v>
      </c>
      <c r="C1226" t="s">
        <v>1273</v>
      </c>
      <c r="D1226" t="s">
        <v>3780</v>
      </c>
      <c r="E1226">
        <v>600</v>
      </c>
      <c r="F1226" t="s">
        <v>1112</v>
      </c>
      <c r="H1226">
        <v>44</v>
      </c>
      <c r="I1226" t="s">
        <v>1896</v>
      </c>
      <c r="J1226" t="s">
        <v>1162</v>
      </c>
      <c r="K1226" t="str">
        <f t="shared" si="38"/>
        <v>Aluno</v>
      </c>
    </row>
    <row r="1227" spans="1:11">
      <c r="A1227" t="str">
        <f t="shared" si="39"/>
        <v>8Felipe Feres Ferreira44774MSc</v>
      </c>
      <c r="B1227">
        <v>8</v>
      </c>
      <c r="C1227" t="s">
        <v>1274</v>
      </c>
      <c r="D1227" t="s">
        <v>3780</v>
      </c>
      <c r="E1227">
        <v>2230</v>
      </c>
      <c r="F1227" t="s">
        <v>1114</v>
      </c>
      <c r="H1227">
        <v>44</v>
      </c>
      <c r="I1227" t="s">
        <v>2553</v>
      </c>
      <c r="J1227" t="s">
        <v>1162</v>
      </c>
      <c r="K1227" t="str">
        <f t="shared" si="38"/>
        <v>Aluno</v>
      </c>
    </row>
    <row r="1228" spans="1:11">
      <c r="A1228" t="str">
        <f t="shared" si="39"/>
        <v>8Michel Silva Bonifácio44774MSc</v>
      </c>
      <c r="B1228">
        <v>8</v>
      </c>
      <c r="C1228" t="s">
        <v>1275</v>
      </c>
      <c r="D1228" t="s">
        <v>3780</v>
      </c>
      <c r="E1228">
        <v>2230</v>
      </c>
      <c r="F1228" t="s">
        <v>1114</v>
      </c>
      <c r="H1228">
        <v>44</v>
      </c>
      <c r="I1228" t="s">
        <v>1897</v>
      </c>
      <c r="J1228" t="s">
        <v>1112</v>
      </c>
      <c r="K1228" t="str">
        <f t="shared" si="38"/>
        <v>Aluno</v>
      </c>
    </row>
    <row r="1229" spans="1:11">
      <c r="A1229" t="str">
        <f t="shared" si="39"/>
        <v>8Sami Massalami Mohammed Elmassalami Ayad44774PDSC</v>
      </c>
      <c r="B1229">
        <v>8</v>
      </c>
      <c r="C1229" t="s">
        <v>1276</v>
      </c>
      <c r="D1229" t="s">
        <v>3780</v>
      </c>
      <c r="E1229">
        <v>6110</v>
      </c>
      <c r="F1229" t="s">
        <v>1165</v>
      </c>
      <c r="H1229">
        <v>44</v>
      </c>
      <c r="I1229" t="s">
        <v>2554</v>
      </c>
      <c r="J1229" t="s">
        <v>1112</v>
      </c>
      <c r="K1229" t="str">
        <f t="shared" si="38"/>
        <v>Aluno</v>
      </c>
    </row>
    <row r="1230" spans="1:11">
      <c r="A1230" t="str">
        <f t="shared" si="39"/>
        <v>8Carlos Rodrigues Pereira Belchior44774PV</v>
      </c>
      <c r="B1230">
        <v>8</v>
      </c>
      <c r="C1230" t="s">
        <v>1277</v>
      </c>
      <c r="D1230" t="s">
        <v>3780</v>
      </c>
      <c r="E1230">
        <v>7750</v>
      </c>
      <c r="F1230" t="s">
        <v>1115</v>
      </c>
      <c r="H1230">
        <v>44</v>
      </c>
      <c r="I1230" t="s">
        <v>2555</v>
      </c>
      <c r="J1230" t="s">
        <v>1112</v>
      </c>
      <c r="K1230" t="str">
        <f t="shared" si="38"/>
        <v>Aluno</v>
      </c>
    </row>
    <row r="1231" spans="1:11">
      <c r="A1231" t="str">
        <f t="shared" si="39"/>
        <v>9Sebastião Guilherme Pedroso44774AT</v>
      </c>
      <c r="B1231">
        <v>9</v>
      </c>
      <c r="C1231" t="s">
        <v>1278</v>
      </c>
      <c r="D1231" t="s">
        <v>3780</v>
      </c>
      <c r="E1231">
        <v>820</v>
      </c>
      <c r="F1231" t="s">
        <v>1117</v>
      </c>
      <c r="H1231">
        <v>44</v>
      </c>
      <c r="I1231" t="s">
        <v>1898</v>
      </c>
      <c r="J1231" t="s">
        <v>1112</v>
      </c>
      <c r="K1231" t="str">
        <f t="shared" si="38"/>
        <v>Aluno</v>
      </c>
    </row>
    <row r="1232" spans="1:11">
      <c r="A1232" t="str">
        <f t="shared" si="39"/>
        <v>9Breno Pinheiro Jacob44774COO</v>
      </c>
      <c r="B1232">
        <v>9</v>
      </c>
      <c r="C1232" t="s">
        <v>1279</v>
      </c>
      <c r="D1232" t="s">
        <v>3780</v>
      </c>
      <c r="E1232">
        <v>2800</v>
      </c>
      <c r="F1232" t="s">
        <v>1113</v>
      </c>
      <c r="H1232">
        <v>44</v>
      </c>
      <c r="I1232" t="s">
        <v>1899</v>
      </c>
      <c r="J1232" t="s">
        <v>1112</v>
      </c>
      <c r="K1232" t="str">
        <f t="shared" si="38"/>
        <v>Aluno</v>
      </c>
    </row>
    <row r="1233" spans="1:11">
      <c r="A1233" t="str">
        <f t="shared" si="39"/>
        <v>9Gustavo Luz Xavier da Costa44774DSC</v>
      </c>
      <c r="B1233">
        <v>9</v>
      </c>
      <c r="C1233" t="s">
        <v>2143</v>
      </c>
      <c r="D1233" t="s">
        <v>3780</v>
      </c>
      <c r="E1233">
        <v>3280</v>
      </c>
      <c r="F1233" t="s">
        <v>1162</v>
      </c>
      <c r="H1233">
        <v>44</v>
      </c>
      <c r="I1233" t="s">
        <v>1900</v>
      </c>
      <c r="J1233" t="s">
        <v>1112</v>
      </c>
      <c r="K1233" t="str">
        <f t="shared" si="38"/>
        <v>Aluno</v>
      </c>
    </row>
    <row r="1234" spans="1:11">
      <c r="A1234" t="str">
        <f t="shared" si="39"/>
        <v>9Lucas Ruffo Pinto44774DSC</v>
      </c>
      <c r="B1234">
        <v>9</v>
      </c>
      <c r="C1234" t="s">
        <v>1280</v>
      </c>
      <c r="D1234" t="s">
        <v>3780</v>
      </c>
      <c r="E1234">
        <v>3280</v>
      </c>
      <c r="F1234" t="s">
        <v>1162</v>
      </c>
      <c r="H1234">
        <v>44</v>
      </c>
      <c r="I1234" t="s">
        <v>2556</v>
      </c>
      <c r="J1234" t="s">
        <v>1112</v>
      </c>
      <c r="K1234" t="str">
        <f t="shared" si="38"/>
        <v>Aluno</v>
      </c>
    </row>
    <row r="1235" spans="1:11">
      <c r="A1235" t="str">
        <f t="shared" si="39"/>
        <v>9Bruno Guilherme Corrêa Silva44774GRA</v>
      </c>
      <c r="B1235">
        <v>9</v>
      </c>
      <c r="C1235" t="s">
        <v>1281</v>
      </c>
      <c r="D1235" t="s">
        <v>3780</v>
      </c>
      <c r="E1235">
        <v>600</v>
      </c>
      <c r="F1235" t="s">
        <v>1112</v>
      </c>
      <c r="H1235">
        <v>44</v>
      </c>
      <c r="I1235" t="s">
        <v>1901</v>
      </c>
      <c r="J1235" t="s">
        <v>1112</v>
      </c>
      <c r="K1235" t="str">
        <f t="shared" si="38"/>
        <v>Aluno</v>
      </c>
    </row>
    <row r="1236" spans="1:11">
      <c r="A1236" t="str">
        <f t="shared" si="39"/>
        <v>9João Pedro Nunes Cavalcante44774GRA</v>
      </c>
      <c r="B1236">
        <v>9</v>
      </c>
      <c r="C1236" t="s">
        <v>2666</v>
      </c>
      <c r="D1236" t="s">
        <v>3780</v>
      </c>
      <c r="E1236">
        <v>600</v>
      </c>
      <c r="F1236" t="s">
        <v>1112</v>
      </c>
      <c r="H1236">
        <v>44</v>
      </c>
      <c r="I1236" t="s">
        <v>2557</v>
      </c>
      <c r="J1236" t="s">
        <v>1112</v>
      </c>
      <c r="K1236" t="str">
        <f t="shared" si="38"/>
        <v>Aluno</v>
      </c>
    </row>
    <row r="1237" spans="1:11">
      <c r="A1237" t="str">
        <f t="shared" si="39"/>
        <v>9Jonas da Silva Chaves44774GRA</v>
      </c>
      <c r="B1237">
        <v>9</v>
      </c>
      <c r="C1237" t="s">
        <v>2667</v>
      </c>
      <c r="D1237" t="s">
        <v>3780</v>
      </c>
      <c r="E1237">
        <v>600</v>
      </c>
      <c r="F1237" t="s">
        <v>1112</v>
      </c>
      <c r="H1237">
        <v>44</v>
      </c>
      <c r="I1237" t="s">
        <v>2558</v>
      </c>
      <c r="J1237" t="s">
        <v>1112</v>
      </c>
      <c r="K1237" t="str">
        <f t="shared" si="38"/>
        <v>Aluno</v>
      </c>
    </row>
    <row r="1238" spans="1:11">
      <c r="A1238" t="str">
        <f t="shared" si="39"/>
        <v>9Paul Richard Marques Acurcio44774GRA</v>
      </c>
      <c r="B1238">
        <v>9</v>
      </c>
      <c r="C1238" t="s">
        <v>2668</v>
      </c>
      <c r="D1238" t="s">
        <v>3780</v>
      </c>
      <c r="E1238">
        <v>600</v>
      </c>
      <c r="F1238" t="s">
        <v>1112</v>
      </c>
      <c r="H1238">
        <v>44</v>
      </c>
      <c r="I1238" t="s">
        <v>2745</v>
      </c>
      <c r="J1238" t="s">
        <v>1112</v>
      </c>
      <c r="K1238" t="str">
        <f t="shared" si="38"/>
        <v>Aluno</v>
      </c>
    </row>
    <row r="1239" spans="1:11">
      <c r="A1239" t="str">
        <f t="shared" si="39"/>
        <v>9Ricardo Santos de Sousa44774GRA</v>
      </c>
      <c r="B1239">
        <v>9</v>
      </c>
      <c r="C1239" t="s">
        <v>2669</v>
      </c>
      <c r="D1239" t="s">
        <v>3780</v>
      </c>
      <c r="E1239">
        <v>600</v>
      </c>
      <c r="F1239" t="s">
        <v>1112</v>
      </c>
      <c r="H1239">
        <v>44</v>
      </c>
      <c r="I1239" t="s">
        <v>2559</v>
      </c>
      <c r="J1239" t="s">
        <v>1112</v>
      </c>
      <c r="K1239" t="str">
        <f t="shared" si="38"/>
        <v>Aluno</v>
      </c>
    </row>
    <row r="1240" spans="1:11">
      <c r="A1240" t="str">
        <f t="shared" si="39"/>
        <v>9Christie de Vilhena Prata Machado44774MSc</v>
      </c>
      <c r="B1240">
        <v>9</v>
      </c>
      <c r="C1240" t="s">
        <v>2144</v>
      </c>
      <c r="D1240" t="s">
        <v>3780</v>
      </c>
      <c r="E1240">
        <v>2230</v>
      </c>
      <c r="F1240" t="s">
        <v>1114</v>
      </c>
      <c r="H1240">
        <v>44</v>
      </c>
      <c r="I1240" t="s">
        <v>1902</v>
      </c>
      <c r="J1240" t="s">
        <v>1112</v>
      </c>
      <c r="K1240" t="str">
        <f t="shared" si="38"/>
        <v>Aluno</v>
      </c>
    </row>
    <row r="1241" spans="1:11">
      <c r="A1241" t="str">
        <f t="shared" si="39"/>
        <v>9Joao Marcos Bastos Vieira44774MSc</v>
      </c>
      <c r="B1241">
        <v>9</v>
      </c>
      <c r="C1241" t="s">
        <v>2670</v>
      </c>
      <c r="D1241" t="s">
        <v>3780</v>
      </c>
      <c r="E1241">
        <v>2230</v>
      </c>
      <c r="F1241" t="s">
        <v>1114</v>
      </c>
      <c r="H1241">
        <v>44</v>
      </c>
      <c r="I1241" t="s">
        <v>1903</v>
      </c>
      <c r="J1241" t="s">
        <v>1112</v>
      </c>
      <c r="K1241" t="str">
        <f t="shared" si="38"/>
        <v>Aluno</v>
      </c>
    </row>
    <row r="1242" spans="1:11">
      <c r="A1242" t="str">
        <f t="shared" si="39"/>
        <v>9Magnus Carvalho de Vilhena Prata44774MSc</v>
      </c>
      <c r="B1242">
        <v>9</v>
      </c>
      <c r="C1242" t="s">
        <v>2145</v>
      </c>
      <c r="D1242" t="s">
        <v>3780</v>
      </c>
      <c r="E1242">
        <v>2230</v>
      </c>
      <c r="F1242" t="s">
        <v>1114</v>
      </c>
      <c r="H1242">
        <v>44</v>
      </c>
      <c r="I1242" t="s">
        <v>2560</v>
      </c>
      <c r="J1242" t="s">
        <v>1112</v>
      </c>
      <c r="K1242" t="str">
        <f t="shared" si="38"/>
        <v>Aluno</v>
      </c>
    </row>
    <row r="1243" spans="1:11">
      <c r="A1243" t="str">
        <f t="shared" si="39"/>
        <v>9Priscilla Velloso de Albuquerque Nunes44774MSc</v>
      </c>
      <c r="B1243">
        <v>9</v>
      </c>
      <c r="C1243" t="s">
        <v>1286</v>
      </c>
      <c r="D1243" t="s">
        <v>3780</v>
      </c>
      <c r="E1243">
        <v>2230</v>
      </c>
      <c r="F1243" t="s">
        <v>1114</v>
      </c>
      <c r="H1243">
        <v>44</v>
      </c>
      <c r="I1243" t="s">
        <v>1904</v>
      </c>
      <c r="J1243" t="s">
        <v>1112</v>
      </c>
      <c r="K1243" t="str">
        <f t="shared" si="38"/>
        <v>Aluno</v>
      </c>
    </row>
    <row r="1244" spans="1:11">
      <c r="A1244" t="str">
        <f t="shared" si="39"/>
        <v>9Raphael Vieira Menezes de Souza44774PDSC</v>
      </c>
      <c r="B1244">
        <v>9</v>
      </c>
      <c r="C1244" t="s">
        <v>1288</v>
      </c>
      <c r="D1244" t="s">
        <v>3780</v>
      </c>
      <c r="E1244">
        <v>6110</v>
      </c>
      <c r="F1244" t="s">
        <v>1165</v>
      </c>
      <c r="H1244">
        <v>44</v>
      </c>
      <c r="I1244" t="s">
        <v>2561</v>
      </c>
      <c r="J1244" t="s">
        <v>1114</v>
      </c>
      <c r="K1244" t="str">
        <f t="shared" si="38"/>
        <v>Aluno</v>
      </c>
    </row>
    <row r="1245" spans="1:11">
      <c r="A1245" t="str">
        <f t="shared" si="39"/>
        <v>9José Antonio Moreira Lima44774PV</v>
      </c>
      <c r="B1245">
        <v>9</v>
      </c>
      <c r="C1245" t="s">
        <v>1289</v>
      </c>
      <c r="D1245" t="s">
        <v>3780</v>
      </c>
      <c r="E1245">
        <v>7750</v>
      </c>
      <c r="F1245" t="s">
        <v>1115</v>
      </c>
      <c r="H1245">
        <v>44</v>
      </c>
      <c r="I1245" t="s">
        <v>2562</v>
      </c>
      <c r="J1245" t="s">
        <v>1114</v>
      </c>
      <c r="K1245" t="str">
        <f t="shared" si="38"/>
        <v>Aluno</v>
      </c>
    </row>
    <row r="1246" spans="1:11">
      <c r="A1246" t="str">
        <f t="shared" si="39"/>
        <v>10Grace Mary dos Santos Silva44774AT</v>
      </c>
      <c r="B1246">
        <v>10</v>
      </c>
      <c r="C1246" t="s">
        <v>1290</v>
      </c>
      <c r="D1246" t="s">
        <v>3780</v>
      </c>
      <c r="E1246">
        <v>820</v>
      </c>
      <c r="F1246" t="s">
        <v>1117</v>
      </c>
      <c r="H1246">
        <v>44</v>
      </c>
      <c r="I1246" t="s">
        <v>2563</v>
      </c>
      <c r="J1246" t="s">
        <v>1114</v>
      </c>
      <c r="K1246" t="str">
        <f t="shared" si="38"/>
        <v>Aluno</v>
      </c>
    </row>
    <row r="1247" spans="1:11">
      <c r="A1247" t="str">
        <f t="shared" si="39"/>
        <v>10Rafael Menezes de Oliveira44774COO</v>
      </c>
      <c r="B1247">
        <v>10</v>
      </c>
      <c r="C1247" t="s">
        <v>1291</v>
      </c>
      <c r="D1247" t="s">
        <v>3780</v>
      </c>
      <c r="E1247">
        <v>2800</v>
      </c>
      <c r="F1247" t="s">
        <v>1113</v>
      </c>
      <c r="H1247">
        <v>44</v>
      </c>
      <c r="I1247" t="s">
        <v>1905</v>
      </c>
      <c r="J1247" t="s">
        <v>1114</v>
      </c>
      <c r="K1247" t="str">
        <f t="shared" si="38"/>
        <v>Aluno</v>
      </c>
    </row>
    <row r="1248" spans="1:11">
      <c r="A1248" t="str">
        <f t="shared" si="39"/>
        <v>10Bruno Jorge Macedo dos Santos44774DSC</v>
      </c>
      <c r="B1248">
        <v>10</v>
      </c>
      <c r="C1248" t="s">
        <v>1292</v>
      </c>
      <c r="D1248" t="s">
        <v>3780</v>
      </c>
      <c r="E1248">
        <v>3280</v>
      </c>
      <c r="F1248" t="s">
        <v>1162</v>
      </c>
      <c r="H1248">
        <v>44</v>
      </c>
      <c r="I1248" t="s">
        <v>1906</v>
      </c>
      <c r="J1248" t="s">
        <v>1114</v>
      </c>
      <c r="K1248" t="str">
        <f t="shared" si="38"/>
        <v>Aluno</v>
      </c>
    </row>
    <row r="1249" spans="1:11">
      <c r="A1249" t="str">
        <f t="shared" si="39"/>
        <v>10Edson de Souza Laya Junior44774DSC</v>
      </c>
      <c r="B1249">
        <v>10</v>
      </c>
      <c r="C1249" t="s">
        <v>2362</v>
      </c>
      <c r="D1249" t="s">
        <v>3780</v>
      </c>
      <c r="E1249">
        <v>3280</v>
      </c>
      <c r="F1249" t="s">
        <v>1162</v>
      </c>
      <c r="H1249">
        <v>44</v>
      </c>
      <c r="I1249" t="s">
        <v>1907</v>
      </c>
      <c r="J1249" t="s">
        <v>1114</v>
      </c>
      <c r="K1249" t="str">
        <f t="shared" si="38"/>
        <v>Aluno</v>
      </c>
    </row>
    <row r="1250" spans="1:11">
      <c r="A1250" t="str">
        <f t="shared" si="39"/>
        <v>10Yago Chamoun Ferreira Soares44774DSC</v>
      </c>
      <c r="B1250">
        <v>10</v>
      </c>
      <c r="C1250" t="s">
        <v>1293</v>
      </c>
      <c r="D1250" t="s">
        <v>3780</v>
      </c>
      <c r="E1250">
        <v>3280</v>
      </c>
      <c r="F1250" t="s">
        <v>1162</v>
      </c>
      <c r="H1250">
        <v>44</v>
      </c>
      <c r="I1250" t="s">
        <v>2746</v>
      </c>
      <c r="J1250" t="s">
        <v>1165</v>
      </c>
      <c r="K1250" t="str">
        <f t="shared" si="38"/>
        <v>Aluno</v>
      </c>
    </row>
    <row r="1251" spans="1:11">
      <c r="A1251" t="str">
        <f t="shared" si="39"/>
        <v>10Júlia Machado de Souza44774GRA</v>
      </c>
      <c r="B1251">
        <v>10</v>
      </c>
      <c r="C1251" t="s">
        <v>1294</v>
      </c>
      <c r="D1251" t="s">
        <v>3780</v>
      </c>
      <c r="E1251">
        <v>600</v>
      </c>
      <c r="F1251" t="s">
        <v>1112</v>
      </c>
      <c r="H1251">
        <v>44</v>
      </c>
      <c r="I1251" t="s">
        <v>1893</v>
      </c>
      <c r="J1251" t="s">
        <v>1117</v>
      </c>
      <c r="K1251" t="str">
        <f t="shared" si="38"/>
        <v>Apoio</v>
      </c>
    </row>
    <row r="1252" spans="1:11">
      <c r="A1252" t="str">
        <f t="shared" si="39"/>
        <v>10Larissa Figueiredo dos Santos44774GRA</v>
      </c>
      <c r="B1252">
        <v>10</v>
      </c>
      <c r="C1252" t="s">
        <v>1295</v>
      </c>
      <c r="D1252" t="s">
        <v>3780</v>
      </c>
      <c r="E1252">
        <v>600</v>
      </c>
      <c r="F1252" t="s">
        <v>1112</v>
      </c>
      <c r="H1252">
        <v>44</v>
      </c>
      <c r="I1252" t="s">
        <v>1894</v>
      </c>
      <c r="J1252" t="s">
        <v>1113</v>
      </c>
      <c r="K1252" t="str">
        <f t="shared" si="38"/>
        <v>Apoio</v>
      </c>
    </row>
    <row r="1253" spans="1:11">
      <c r="A1253" t="str">
        <f t="shared" si="39"/>
        <v>10Patricia Almeida Tristão44774GRA</v>
      </c>
      <c r="B1253">
        <v>10</v>
      </c>
      <c r="C1253" t="s">
        <v>1297</v>
      </c>
      <c r="D1253" t="s">
        <v>3780</v>
      </c>
      <c r="E1253">
        <v>600</v>
      </c>
      <c r="F1253" t="s">
        <v>1112</v>
      </c>
      <c r="H1253">
        <v>44</v>
      </c>
      <c r="I1253" t="s">
        <v>1908</v>
      </c>
      <c r="J1253" t="s">
        <v>1115</v>
      </c>
      <c r="K1253" t="str">
        <f t="shared" si="38"/>
        <v>Apoio</v>
      </c>
    </row>
    <row r="1254" spans="1:11">
      <c r="A1254" t="str">
        <f t="shared" si="39"/>
        <v>10Pedro Eugenio Amaral dos Santos44774GRA</v>
      </c>
      <c r="B1254">
        <v>10</v>
      </c>
      <c r="C1254" t="s">
        <v>1298</v>
      </c>
      <c r="D1254" t="s">
        <v>3780</v>
      </c>
      <c r="E1254">
        <v>600</v>
      </c>
      <c r="F1254" t="s">
        <v>1112</v>
      </c>
      <c r="H1254">
        <v>45</v>
      </c>
      <c r="I1254" t="s">
        <v>2211</v>
      </c>
      <c r="J1254" t="s">
        <v>1162</v>
      </c>
      <c r="K1254" t="str">
        <f t="shared" si="38"/>
        <v>Aluno</v>
      </c>
    </row>
    <row r="1255" spans="1:11">
      <c r="A1255" t="str">
        <f t="shared" si="39"/>
        <v>10Pedro Soledade da Camara44774GRA</v>
      </c>
      <c r="B1255">
        <v>10</v>
      </c>
      <c r="C1255" t="s">
        <v>1299</v>
      </c>
      <c r="D1255" t="s">
        <v>3780</v>
      </c>
      <c r="E1255">
        <v>600</v>
      </c>
      <c r="F1255" t="s">
        <v>1112</v>
      </c>
      <c r="H1255">
        <v>45</v>
      </c>
      <c r="I1255" t="s">
        <v>1911</v>
      </c>
      <c r="J1255" t="s">
        <v>1162</v>
      </c>
      <c r="K1255" t="str">
        <f t="shared" si="38"/>
        <v>Aluno</v>
      </c>
    </row>
    <row r="1256" spans="1:11">
      <c r="A1256" t="str">
        <f t="shared" si="39"/>
        <v>10Roberto Miguel Mollinedo Hevia44774GRA</v>
      </c>
      <c r="B1256">
        <v>10</v>
      </c>
      <c r="C1256" t="s">
        <v>1300</v>
      </c>
      <c r="D1256" t="s">
        <v>3780</v>
      </c>
      <c r="E1256">
        <v>600</v>
      </c>
      <c r="F1256" t="s">
        <v>1112</v>
      </c>
      <c r="H1256">
        <v>45</v>
      </c>
      <c r="I1256" t="s">
        <v>1912</v>
      </c>
      <c r="J1256" t="s">
        <v>1162</v>
      </c>
      <c r="K1256" t="str">
        <f t="shared" si="38"/>
        <v>Aluno</v>
      </c>
    </row>
    <row r="1257" spans="1:11">
      <c r="A1257" t="str">
        <f t="shared" si="39"/>
        <v>10Paula Aida Sesini44774PV</v>
      </c>
      <c r="B1257">
        <v>10</v>
      </c>
      <c r="C1257" t="s">
        <v>1303</v>
      </c>
      <c r="D1257" t="s">
        <v>3780</v>
      </c>
      <c r="E1257">
        <v>7750</v>
      </c>
      <c r="F1257" t="s">
        <v>1115</v>
      </c>
      <c r="H1257">
        <v>45</v>
      </c>
      <c r="I1257" t="s">
        <v>3772</v>
      </c>
      <c r="J1257" t="s">
        <v>1162</v>
      </c>
      <c r="K1257" t="str">
        <f t="shared" si="38"/>
        <v>Aluno</v>
      </c>
    </row>
    <row r="1258" spans="1:11">
      <c r="A1258" t="str">
        <f t="shared" si="39"/>
        <v>11Francyne Martins Espíndola44774AT</v>
      </c>
      <c r="B1258">
        <v>11</v>
      </c>
      <c r="C1258" t="s">
        <v>1304</v>
      </c>
      <c r="D1258" t="s">
        <v>3780</v>
      </c>
      <c r="E1258">
        <v>820</v>
      </c>
      <c r="F1258" t="s">
        <v>1117</v>
      </c>
      <c r="H1258">
        <v>45</v>
      </c>
      <c r="I1258" t="s">
        <v>3773</v>
      </c>
      <c r="J1258" t="s">
        <v>1162</v>
      </c>
      <c r="K1258" t="str">
        <f t="shared" si="38"/>
        <v>Aluno</v>
      </c>
    </row>
    <row r="1259" spans="1:11">
      <c r="A1259" t="str">
        <f t="shared" si="39"/>
        <v>11Ricardo Antônio Francisco Machado44774COO</v>
      </c>
      <c r="B1259">
        <v>11</v>
      </c>
      <c r="C1259" t="s">
        <v>1305</v>
      </c>
      <c r="D1259" t="s">
        <v>3780</v>
      </c>
      <c r="E1259">
        <v>2800</v>
      </c>
      <c r="F1259" t="s">
        <v>1113</v>
      </c>
      <c r="H1259">
        <v>45</v>
      </c>
      <c r="I1259" t="s">
        <v>1913</v>
      </c>
      <c r="J1259" t="s">
        <v>1112</v>
      </c>
      <c r="K1259" t="str">
        <f t="shared" si="38"/>
        <v>Aluno</v>
      </c>
    </row>
    <row r="1260" spans="1:11">
      <c r="A1260" t="str">
        <f t="shared" si="39"/>
        <v>11Diego Alex Mayer44774DSC</v>
      </c>
      <c r="B1260">
        <v>11</v>
      </c>
      <c r="C1260" t="s">
        <v>1306</v>
      </c>
      <c r="D1260" t="s">
        <v>3780</v>
      </c>
      <c r="E1260">
        <v>3280</v>
      </c>
      <c r="F1260" t="s">
        <v>1162</v>
      </c>
      <c r="H1260">
        <v>45</v>
      </c>
      <c r="I1260" t="s">
        <v>2565</v>
      </c>
      <c r="J1260" t="s">
        <v>1112</v>
      </c>
      <c r="K1260" t="str">
        <f t="shared" si="38"/>
        <v>Aluno</v>
      </c>
    </row>
    <row r="1261" spans="1:11">
      <c r="A1261" t="str">
        <f t="shared" si="39"/>
        <v>11Raimundo Renato de Melo Neto44774DSC</v>
      </c>
      <c r="B1261">
        <v>11</v>
      </c>
      <c r="C1261" t="s">
        <v>1307</v>
      </c>
      <c r="D1261" t="s">
        <v>3780</v>
      </c>
      <c r="E1261">
        <v>3280</v>
      </c>
      <c r="F1261" t="s">
        <v>1162</v>
      </c>
      <c r="H1261">
        <v>45</v>
      </c>
      <c r="I1261" t="s">
        <v>2212</v>
      </c>
      <c r="J1261" t="s">
        <v>1112</v>
      </c>
      <c r="K1261" t="str">
        <f t="shared" si="38"/>
        <v>Aluno</v>
      </c>
    </row>
    <row r="1262" spans="1:11">
      <c r="A1262" t="str">
        <f t="shared" si="39"/>
        <v>11Sílvia Betta Canever44774DSC</v>
      </c>
      <c r="B1262">
        <v>11</v>
      </c>
      <c r="C1262" t="s">
        <v>2146</v>
      </c>
      <c r="D1262" t="s">
        <v>3780</v>
      </c>
      <c r="E1262">
        <v>3280</v>
      </c>
      <c r="F1262" t="s">
        <v>1162</v>
      </c>
      <c r="H1262">
        <v>45</v>
      </c>
      <c r="I1262" t="s">
        <v>1914</v>
      </c>
      <c r="J1262" t="s">
        <v>1112</v>
      </c>
      <c r="K1262" t="str">
        <f t="shared" si="38"/>
        <v>Aluno</v>
      </c>
    </row>
    <row r="1263" spans="1:11">
      <c r="A1263" t="str">
        <f t="shared" si="39"/>
        <v>11Ana Claudia Andrade Alves44774GRA</v>
      </c>
      <c r="B1263">
        <v>11</v>
      </c>
      <c r="C1263" t="s">
        <v>1308</v>
      </c>
      <c r="D1263" t="s">
        <v>3780</v>
      </c>
      <c r="E1263">
        <v>600</v>
      </c>
      <c r="F1263" t="s">
        <v>1112</v>
      </c>
      <c r="H1263">
        <v>45</v>
      </c>
      <c r="I1263" t="s">
        <v>1915</v>
      </c>
      <c r="J1263" t="s">
        <v>1112</v>
      </c>
      <c r="K1263" t="str">
        <f t="shared" si="38"/>
        <v>Aluno</v>
      </c>
    </row>
    <row r="1264" spans="1:11">
      <c r="A1264" t="str">
        <f t="shared" si="39"/>
        <v>11André Sorato Fragnani44774GRA</v>
      </c>
      <c r="B1264">
        <v>11</v>
      </c>
      <c r="C1264" t="s">
        <v>1309</v>
      </c>
      <c r="D1264" t="s">
        <v>3780</v>
      </c>
      <c r="E1264">
        <v>600</v>
      </c>
      <c r="F1264" t="s">
        <v>1112</v>
      </c>
      <c r="H1264">
        <v>45</v>
      </c>
      <c r="I1264" t="s">
        <v>2566</v>
      </c>
      <c r="J1264" t="s">
        <v>1112</v>
      </c>
      <c r="K1264" t="str">
        <f t="shared" si="38"/>
        <v>Aluno</v>
      </c>
    </row>
    <row r="1265" spans="1:11">
      <c r="A1265" t="str">
        <f t="shared" si="39"/>
        <v>11Anna Luíza Lima Zortéa44774GRA</v>
      </c>
      <c r="B1265">
        <v>11</v>
      </c>
      <c r="C1265" t="s">
        <v>1310</v>
      </c>
      <c r="D1265" t="s">
        <v>3780</v>
      </c>
      <c r="E1265">
        <v>600</v>
      </c>
      <c r="F1265" t="s">
        <v>1112</v>
      </c>
      <c r="H1265">
        <v>45</v>
      </c>
      <c r="I1265" t="s">
        <v>1916</v>
      </c>
      <c r="J1265" t="s">
        <v>1112</v>
      </c>
      <c r="K1265" t="str">
        <f t="shared" si="38"/>
        <v>Aluno</v>
      </c>
    </row>
    <row r="1266" spans="1:11">
      <c r="A1266" t="str">
        <f t="shared" si="39"/>
        <v>11Diego Simão Gonçalves44774GRA</v>
      </c>
      <c r="B1266">
        <v>11</v>
      </c>
      <c r="C1266" t="s">
        <v>1311</v>
      </c>
      <c r="D1266" t="s">
        <v>3780</v>
      </c>
      <c r="E1266">
        <v>600</v>
      </c>
      <c r="F1266" t="s">
        <v>1112</v>
      </c>
      <c r="H1266">
        <v>45</v>
      </c>
      <c r="I1266" t="s">
        <v>2567</v>
      </c>
      <c r="J1266" t="s">
        <v>1112</v>
      </c>
      <c r="K1266" t="str">
        <f t="shared" si="38"/>
        <v>Aluno</v>
      </c>
    </row>
    <row r="1267" spans="1:11">
      <c r="A1267" t="str">
        <f t="shared" si="39"/>
        <v>11Eduardo Carpes Dib44774GRA</v>
      </c>
      <c r="B1267">
        <v>11</v>
      </c>
      <c r="C1267" t="s">
        <v>1312</v>
      </c>
      <c r="D1267" t="s">
        <v>3780</v>
      </c>
      <c r="E1267">
        <v>600</v>
      </c>
      <c r="F1267" t="s">
        <v>1112</v>
      </c>
      <c r="H1267">
        <v>45</v>
      </c>
      <c r="I1267" t="s">
        <v>1917</v>
      </c>
      <c r="J1267" t="s">
        <v>1112</v>
      </c>
      <c r="K1267" t="str">
        <f t="shared" si="38"/>
        <v>Aluno</v>
      </c>
    </row>
    <row r="1268" spans="1:11">
      <c r="A1268" t="str">
        <f t="shared" si="39"/>
        <v>11GUSTAVO HENRIQUE MORAES44774GRA</v>
      </c>
      <c r="B1268">
        <v>11</v>
      </c>
      <c r="C1268" t="s">
        <v>1313</v>
      </c>
      <c r="D1268" t="s">
        <v>3780</v>
      </c>
      <c r="E1268">
        <v>600</v>
      </c>
      <c r="F1268" t="s">
        <v>1112</v>
      </c>
      <c r="H1268">
        <v>45</v>
      </c>
      <c r="I1268" t="s">
        <v>1918</v>
      </c>
      <c r="J1268" t="s">
        <v>1112</v>
      </c>
      <c r="K1268" t="str">
        <f t="shared" si="38"/>
        <v>Aluno</v>
      </c>
    </row>
    <row r="1269" spans="1:11">
      <c r="A1269" t="str">
        <f t="shared" si="39"/>
        <v>11LARISSA MOREIRA CAFFARO DOS SANTOS44774GRA</v>
      </c>
      <c r="B1269">
        <v>11</v>
      </c>
      <c r="C1269" t="s">
        <v>1314</v>
      </c>
      <c r="D1269" t="s">
        <v>3780</v>
      </c>
      <c r="E1269">
        <v>600</v>
      </c>
      <c r="F1269" t="s">
        <v>1112</v>
      </c>
      <c r="H1269">
        <v>45</v>
      </c>
      <c r="I1269" t="s">
        <v>2568</v>
      </c>
      <c r="J1269" t="s">
        <v>1112</v>
      </c>
      <c r="K1269" t="str">
        <f t="shared" si="38"/>
        <v>Aluno</v>
      </c>
    </row>
    <row r="1270" spans="1:11">
      <c r="A1270" t="str">
        <f t="shared" si="39"/>
        <v>11LETICIA DIETRICH44774GRA</v>
      </c>
      <c r="B1270">
        <v>11</v>
      </c>
      <c r="C1270" t="s">
        <v>1315</v>
      </c>
      <c r="D1270" t="s">
        <v>3780</v>
      </c>
      <c r="E1270">
        <v>600</v>
      </c>
      <c r="F1270" t="s">
        <v>1112</v>
      </c>
      <c r="H1270">
        <v>45</v>
      </c>
      <c r="I1270" t="s">
        <v>2816</v>
      </c>
      <c r="J1270" t="s">
        <v>1112</v>
      </c>
      <c r="K1270" t="str">
        <f t="shared" si="38"/>
        <v>Aluno</v>
      </c>
    </row>
    <row r="1271" spans="1:11">
      <c r="A1271" t="str">
        <f t="shared" si="39"/>
        <v>11Mateus Yunes De Meirelles44774GRA</v>
      </c>
      <c r="B1271">
        <v>11</v>
      </c>
      <c r="C1271" t="s">
        <v>1317</v>
      </c>
      <c r="D1271" t="s">
        <v>3780</v>
      </c>
      <c r="E1271">
        <v>600</v>
      </c>
      <c r="F1271" t="s">
        <v>1112</v>
      </c>
      <c r="H1271">
        <v>45</v>
      </c>
      <c r="I1271" t="s">
        <v>2213</v>
      </c>
      <c r="J1271" t="s">
        <v>1112</v>
      </c>
      <c r="K1271" t="str">
        <f t="shared" si="38"/>
        <v>Aluno</v>
      </c>
    </row>
    <row r="1272" spans="1:11">
      <c r="A1272" t="str">
        <f t="shared" si="39"/>
        <v>11Thomas Philip Starucka44774GRA</v>
      </c>
      <c r="B1272">
        <v>11</v>
      </c>
      <c r="C1272" t="s">
        <v>1318</v>
      </c>
      <c r="D1272" t="s">
        <v>3780</v>
      </c>
      <c r="E1272">
        <v>600</v>
      </c>
      <c r="F1272" t="s">
        <v>1112</v>
      </c>
      <c r="H1272">
        <v>45</v>
      </c>
      <c r="I1272" t="s">
        <v>1919</v>
      </c>
      <c r="J1272" t="s">
        <v>1112</v>
      </c>
      <c r="K1272" t="str">
        <f t="shared" si="38"/>
        <v>Aluno</v>
      </c>
    </row>
    <row r="1273" spans="1:11">
      <c r="A1273" t="str">
        <f t="shared" si="39"/>
        <v>11JESÚS EFRAÍN APOLINAR HERNÁNDEZ44774MSc</v>
      </c>
      <c r="B1273">
        <v>11</v>
      </c>
      <c r="C1273" t="s">
        <v>2671</v>
      </c>
      <c r="D1273" t="s">
        <v>3780</v>
      </c>
      <c r="E1273">
        <v>2230</v>
      </c>
      <c r="F1273" t="s">
        <v>1114</v>
      </c>
      <c r="H1273">
        <v>45</v>
      </c>
      <c r="I1273" t="s">
        <v>2569</v>
      </c>
      <c r="J1273" t="s">
        <v>1112</v>
      </c>
      <c r="K1273" t="str">
        <f t="shared" si="38"/>
        <v>Aluno</v>
      </c>
    </row>
    <row r="1274" spans="1:11">
      <c r="A1274" t="str">
        <f t="shared" si="39"/>
        <v>11José Estevão André Mendonça44774MSc</v>
      </c>
      <c r="B1274">
        <v>11</v>
      </c>
      <c r="C1274" t="s">
        <v>2365</v>
      </c>
      <c r="D1274" t="s">
        <v>3780</v>
      </c>
      <c r="E1274">
        <v>2230</v>
      </c>
      <c r="F1274" t="s">
        <v>1114</v>
      </c>
      <c r="H1274">
        <v>45</v>
      </c>
      <c r="I1274" t="s">
        <v>1920</v>
      </c>
      <c r="J1274" t="s">
        <v>1112</v>
      </c>
      <c r="K1274" t="str">
        <f t="shared" si="38"/>
        <v>Aluno</v>
      </c>
    </row>
    <row r="1275" spans="1:11">
      <c r="A1275" t="str">
        <f t="shared" si="39"/>
        <v>11Júlia de Oliveira Martins Muller44774MSc</v>
      </c>
      <c r="B1275">
        <v>11</v>
      </c>
      <c r="C1275" t="s">
        <v>2366</v>
      </c>
      <c r="D1275" t="s">
        <v>3780</v>
      </c>
      <c r="E1275">
        <v>2230</v>
      </c>
      <c r="F1275" t="s">
        <v>1114</v>
      </c>
      <c r="H1275">
        <v>45</v>
      </c>
      <c r="I1275" t="s">
        <v>2788</v>
      </c>
      <c r="J1275" t="s">
        <v>1114</v>
      </c>
      <c r="K1275" t="str">
        <f t="shared" si="38"/>
        <v>Aluno</v>
      </c>
    </row>
    <row r="1276" spans="1:11">
      <c r="A1276" t="str">
        <f t="shared" si="39"/>
        <v>11Luís Henrique Zimmermann Feistel44774MSc</v>
      </c>
      <c r="B1276">
        <v>11</v>
      </c>
      <c r="C1276" t="s">
        <v>1320</v>
      </c>
      <c r="D1276" t="s">
        <v>3780</v>
      </c>
      <c r="E1276">
        <v>2230</v>
      </c>
      <c r="F1276" t="s">
        <v>1114</v>
      </c>
      <c r="H1276">
        <v>45</v>
      </c>
      <c r="I1276" t="s">
        <v>1921</v>
      </c>
      <c r="J1276" t="s">
        <v>1114</v>
      </c>
      <c r="K1276" t="str">
        <f t="shared" si="38"/>
        <v>Aluno</v>
      </c>
    </row>
    <row r="1277" spans="1:11">
      <c r="A1277" t="str">
        <f t="shared" si="39"/>
        <v>11Micael Kukla Ramos44774MSc</v>
      </c>
      <c r="B1277">
        <v>11</v>
      </c>
      <c r="C1277" t="s">
        <v>2147</v>
      </c>
      <c r="D1277" t="s">
        <v>3780</v>
      </c>
      <c r="E1277">
        <v>2230</v>
      </c>
      <c r="F1277" t="s">
        <v>1114</v>
      </c>
      <c r="H1277">
        <v>45</v>
      </c>
      <c r="I1277" t="s">
        <v>2817</v>
      </c>
      <c r="J1277" t="s">
        <v>1114</v>
      </c>
      <c r="K1277" t="str">
        <f t="shared" si="38"/>
        <v>Aluno</v>
      </c>
    </row>
    <row r="1278" spans="1:11">
      <c r="A1278" t="str">
        <f t="shared" si="39"/>
        <v>11Victor de Aguiar Pedott44774MSc</v>
      </c>
      <c r="B1278">
        <v>11</v>
      </c>
      <c r="C1278" t="s">
        <v>1321</v>
      </c>
      <c r="D1278" t="s">
        <v>3780</v>
      </c>
      <c r="E1278">
        <v>2230</v>
      </c>
      <c r="F1278" t="s">
        <v>1114</v>
      </c>
      <c r="H1278">
        <v>45</v>
      </c>
      <c r="I1278" t="s">
        <v>2789</v>
      </c>
      <c r="J1278" t="s">
        <v>1114</v>
      </c>
      <c r="K1278" t="str">
        <f t="shared" si="38"/>
        <v>Aluno</v>
      </c>
    </row>
    <row r="1279" spans="1:11">
      <c r="A1279" t="str">
        <f t="shared" si="39"/>
        <v>11Maira Debarba Mallmann44774PDSC</v>
      </c>
      <c r="B1279">
        <v>11</v>
      </c>
      <c r="C1279" t="s">
        <v>1322</v>
      </c>
      <c r="D1279" t="s">
        <v>3780</v>
      </c>
      <c r="E1279">
        <v>6110</v>
      </c>
      <c r="F1279" t="s">
        <v>1165</v>
      </c>
      <c r="H1279">
        <v>45</v>
      </c>
      <c r="I1279" t="s">
        <v>1922</v>
      </c>
      <c r="J1279" t="s">
        <v>1114</v>
      </c>
      <c r="K1279" t="str">
        <f t="shared" si="38"/>
        <v>Aluno</v>
      </c>
    </row>
    <row r="1280" spans="1:11">
      <c r="A1280" t="str">
        <f t="shared" si="39"/>
        <v>11Letícia Alves da Costa Laqua44774PV</v>
      </c>
      <c r="B1280">
        <v>11</v>
      </c>
      <c r="C1280" t="s">
        <v>1323</v>
      </c>
      <c r="D1280" t="s">
        <v>3780</v>
      </c>
      <c r="E1280">
        <v>7750</v>
      </c>
      <c r="F1280" t="s">
        <v>1115</v>
      </c>
      <c r="H1280">
        <v>45</v>
      </c>
      <c r="I1280" t="s">
        <v>1923</v>
      </c>
      <c r="J1280" t="s">
        <v>1114</v>
      </c>
      <c r="K1280" t="str">
        <f t="shared" si="38"/>
        <v>Aluno</v>
      </c>
    </row>
    <row r="1281" spans="1:11">
      <c r="A1281" t="str">
        <f t="shared" si="39"/>
        <v>12Ana Paula Canarines44774AT</v>
      </c>
      <c r="B1281">
        <v>12</v>
      </c>
      <c r="C1281" t="s">
        <v>1324</v>
      </c>
      <c r="D1281" t="s">
        <v>3780</v>
      </c>
      <c r="E1281">
        <v>820</v>
      </c>
      <c r="F1281" t="s">
        <v>1117</v>
      </c>
      <c r="H1281">
        <v>45</v>
      </c>
      <c r="I1281" t="s">
        <v>2570</v>
      </c>
      <c r="J1281" t="s">
        <v>1114</v>
      </c>
      <c r="K1281" t="str">
        <f t="shared" si="38"/>
        <v>Aluno</v>
      </c>
    </row>
    <row r="1282" spans="1:11">
      <c r="A1282" t="str">
        <f t="shared" si="39"/>
        <v>12Haroldo de Araújo Ponte44774COO</v>
      </c>
      <c r="B1282">
        <v>12</v>
      </c>
      <c r="C1282" t="s">
        <v>1325</v>
      </c>
      <c r="D1282" t="s">
        <v>3780</v>
      </c>
      <c r="E1282">
        <v>2800</v>
      </c>
      <c r="F1282" t="s">
        <v>1113</v>
      </c>
      <c r="H1282">
        <v>45</v>
      </c>
      <c r="I1282" t="s">
        <v>2790</v>
      </c>
      <c r="J1282" t="s">
        <v>1165</v>
      </c>
      <c r="K1282" t="str">
        <f t="shared" ref="K1282:K1345" si="40">IF(OR(UPPER(J1282)="GRA",UPPER(J1282)="MSC",UPPER(J1282)="DSC",UPPER(J1282)="PDSC"),"Aluno","Apoio")</f>
        <v>Aluno</v>
      </c>
    </row>
    <row r="1283" spans="1:11">
      <c r="A1283" t="str">
        <f t="shared" ref="A1283:A1346" si="41">CONCATENATE(B1283,C1283,VALUE(D1283),F1283)</f>
        <v>12Bruna Ricetti Margarida44774DSC</v>
      </c>
      <c r="B1283">
        <v>12</v>
      </c>
      <c r="C1283" t="s">
        <v>1326</v>
      </c>
      <c r="D1283" t="s">
        <v>3780</v>
      </c>
      <c r="E1283">
        <v>3280</v>
      </c>
      <c r="F1283" t="s">
        <v>1162</v>
      </c>
      <c r="H1283">
        <v>45</v>
      </c>
      <c r="I1283" t="s">
        <v>1909</v>
      </c>
      <c r="J1283" t="s">
        <v>1117</v>
      </c>
      <c r="K1283" t="str">
        <f t="shared" si="40"/>
        <v>Apoio</v>
      </c>
    </row>
    <row r="1284" spans="1:11">
      <c r="A1284" t="str">
        <f t="shared" si="41"/>
        <v>12Samuel Cavalli Kluthcovsky44774DSC</v>
      </c>
      <c r="B1284">
        <v>12</v>
      </c>
      <c r="C1284" t="s">
        <v>2148</v>
      </c>
      <c r="D1284" t="s">
        <v>3780</v>
      </c>
      <c r="E1284">
        <v>3280</v>
      </c>
      <c r="F1284" t="s">
        <v>1162</v>
      </c>
      <c r="H1284">
        <v>45</v>
      </c>
      <c r="I1284" t="s">
        <v>1910</v>
      </c>
      <c r="J1284" t="s">
        <v>1113</v>
      </c>
      <c r="K1284" t="str">
        <f t="shared" si="40"/>
        <v>Apoio</v>
      </c>
    </row>
    <row r="1285" spans="1:11">
      <c r="A1285" t="str">
        <f t="shared" si="41"/>
        <v>12Sandmara Lanhi44774DSC</v>
      </c>
      <c r="B1285">
        <v>12</v>
      </c>
      <c r="C1285" t="s">
        <v>1327</v>
      </c>
      <c r="D1285" t="s">
        <v>3780</v>
      </c>
      <c r="E1285">
        <v>3280</v>
      </c>
      <c r="F1285" t="s">
        <v>1162</v>
      </c>
      <c r="H1285">
        <v>45</v>
      </c>
      <c r="I1285" t="s">
        <v>1924</v>
      </c>
      <c r="J1285" t="s">
        <v>1115</v>
      </c>
      <c r="K1285" t="str">
        <f t="shared" si="40"/>
        <v>Apoio</v>
      </c>
    </row>
    <row r="1286" spans="1:11">
      <c r="A1286" t="str">
        <f t="shared" si="41"/>
        <v>12GABRIELLI MARCHI BARBOSA44774GRA</v>
      </c>
      <c r="B1286">
        <v>12</v>
      </c>
      <c r="C1286" t="s">
        <v>2150</v>
      </c>
      <c r="D1286" t="s">
        <v>3780</v>
      </c>
      <c r="E1286">
        <v>600</v>
      </c>
      <c r="F1286" t="s">
        <v>1112</v>
      </c>
      <c r="H1286">
        <v>46</v>
      </c>
      <c r="I1286" t="s">
        <v>1927</v>
      </c>
      <c r="J1286" t="s">
        <v>1112</v>
      </c>
      <c r="K1286" t="str">
        <f t="shared" si="40"/>
        <v>Aluno</v>
      </c>
    </row>
    <row r="1287" spans="1:11">
      <c r="A1287" t="str">
        <f t="shared" si="41"/>
        <v>12Henrique da Rosa Galeski44774GRA</v>
      </c>
      <c r="B1287">
        <v>12</v>
      </c>
      <c r="C1287" t="s">
        <v>1328</v>
      </c>
      <c r="D1287" t="s">
        <v>3780</v>
      </c>
      <c r="E1287">
        <v>600</v>
      </c>
      <c r="F1287" t="s">
        <v>1112</v>
      </c>
      <c r="H1287">
        <v>46</v>
      </c>
      <c r="I1287" t="s">
        <v>1928</v>
      </c>
      <c r="J1287" t="s">
        <v>1112</v>
      </c>
      <c r="K1287" t="str">
        <f t="shared" si="40"/>
        <v>Aluno</v>
      </c>
    </row>
    <row r="1288" spans="1:11">
      <c r="A1288" t="str">
        <f t="shared" si="41"/>
        <v>12Igor Carvalho Losina44774GRA</v>
      </c>
      <c r="B1288">
        <v>12</v>
      </c>
      <c r="C1288" t="s">
        <v>1329</v>
      </c>
      <c r="D1288" t="s">
        <v>3780</v>
      </c>
      <c r="E1288">
        <v>600</v>
      </c>
      <c r="F1288" t="s">
        <v>1112</v>
      </c>
      <c r="H1288">
        <v>46</v>
      </c>
      <c r="I1288" t="s">
        <v>1929</v>
      </c>
      <c r="J1288" t="s">
        <v>1112</v>
      </c>
      <c r="K1288" t="str">
        <f t="shared" si="40"/>
        <v>Aluno</v>
      </c>
    </row>
    <row r="1289" spans="1:11">
      <c r="A1289" t="str">
        <f t="shared" si="41"/>
        <v>12ISABELLA DO ROSÁRIO44774GRA</v>
      </c>
      <c r="B1289">
        <v>12</v>
      </c>
      <c r="C1289" t="s">
        <v>2151</v>
      </c>
      <c r="D1289" t="s">
        <v>3780</v>
      </c>
      <c r="E1289">
        <v>600</v>
      </c>
      <c r="F1289" t="s">
        <v>1112</v>
      </c>
      <c r="H1289">
        <v>46</v>
      </c>
      <c r="I1289" t="s">
        <v>1930</v>
      </c>
      <c r="J1289" t="s">
        <v>1112</v>
      </c>
      <c r="K1289" t="str">
        <f t="shared" si="40"/>
        <v>Aluno</v>
      </c>
    </row>
    <row r="1290" spans="1:11">
      <c r="A1290" t="str">
        <f t="shared" si="41"/>
        <v>12Isadora Zangari Ambrosio44774GRA</v>
      </c>
      <c r="B1290">
        <v>12</v>
      </c>
      <c r="C1290" t="s">
        <v>1330</v>
      </c>
      <c r="D1290" t="s">
        <v>3780</v>
      </c>
      <c r="E1290">
        <v>600</v>
      </c>
      <c r="F1290" t="s">
        <v>1112</v>
      </c>
      <c r="H1290">
        <v>46</v>
      </c>
      <c r="I1290" t="s">
        <v>1931</v>
      </c>
      <c r="J1290" t="s">
        <v>1112</v>
      </c>
      <c r="K1290" t="str">
        <f t="shared" si="40"/>
        <v>Aluno</v>
      </c>
    </row>
    <row r="1291" spans="1:11">
      <c r="A1291" t="str">
        <f t="shared" si="41"/>
        <v>12José Antônio Miranda Mattei44774GRA</v>
      </c>
      <c r="B1291">
        <v>12</v>
      </c>
      <c r="C1291" t="s">
        <v>2368</v>
      </c>
      <c r="D1291" t="s">
        <v>3780</v>
      </c>
      <c r="E1291">
        <v>600</v>
      </c>
      <c r="F1291" t="s">
        <v>1112</v>
      </c>
      <c r="H1291">
        <v>46</v>
      </c>
      <c r="I1291" t="s">
        <v>1932</v>
      </c>
      <c r="J1291" t="s">
        <v>1112</v>
      </c>
      <c r="K1291" t="str">
        <f t="shared" si="40"/>
        <v>Aluno</v>
      </c>
    </row>
    <row r="1292" spans="1:11">
      <c r="A1292" t="str">
        <f t="shared" si="41"/>
        <v>12Juliana de Fatima Prestes Souza44774GRA</v>
      </c>
      <c r="B1292">
        <v>12</v>
      </c>
      <c r="C1292" t="s">
        <v>2369</v>
      </c>
      <c r="D1292" t="s">
        <v>3780</v>
      </c>
      <c r="E1292">
        <v>600</v>
      </c>
      <c r="F1292" t="s">
        <v>1112</v>
      </c>
      <c r="H1292">
        <v>46</v>
      </c>
      <c r="I1292" t="s">
        <v>1933</v>
      </c>
      <c r="J1292" t="s">
        <v>1112</v>
      </c>
      <c r="K1292" t="str">
        <f t="shared" si="40"/>
        <v>Aluno</v>
      </c>
    </row>
    <row r="1293" spans="1:11">
      <c r="A1293" t="str">
        <f t="shared" si="41"/>
        <v>12Juliana Tiemi David44774GRA</v>
      </c>
      <c r="B1293">
        <v>12</v>
      </c>
      <c r="C1293" t="s">
        <v>2370</v>
      </c>
      <c r="D1293" t="s">
        <v>3780</v>
      </c>
      <c r="E1293">
        <v>600</v>
      </c>
      <c r="F1293" t="s">
        <v>1112</v>
      </c>
      <c r="H1293">
        <v>46</v>
      </c>
      <c r="I1293" t="s">
        <v>1934</v>
      </c>
      <c r="J1293" t="s">
        <v>1112</v>
      </c>
      <c r="K1293" t="str">
        <f t="shared" si="40"/>
        <v>Aluno</v>
      </c>
    </row>
    <row r="1294" spans="1:11">
      <c r="A1294" t="str">
        <f t="shared" si="41"/>
        <v>12Kevin Vinicius Branco Yang44774GRA</v>
      </c>
      <c r="B1294">
        <v>12</v>
      </c>
      <c r="C1294" t="s">
        <v>1331</v>
      </c>
      <c r="D1294" t="s">
        <v>3780</v>
      </c>
      <c r="E1294">
        <v>600</v>
      </c>
      <c r="F1294" t="s">
        <v>1112</v>
      </c>
      <c r="H1294">
        <v>46</v>
      </c>
      <c r="I1294" t="s">
        <v>1935</v>
      </c>
      <c r="J1294" t="s">
        <v>1112</v>
      </c>
      <c r="K1294" t="str">
        <f t="shared" si="40"/>
        <v>Aluno</v>
      </c>
    </row>
    <row r="1295" spans="1:11">
      <c r="A1295" t="str">
        <f t="shared" si="41"/>
        <v>12MARIA FERNANDA MURASKI44774GRA</v>
      </c>
      <c r="B1295">
        <v>12</v>
      </c>
      <c r="C1295" t="s">
        <v>2152</v>
      </c>
      <c r="D1295" t="s">
        <v>3780</v>
      </c>
      <c r="E1295">
        <v>600</v>
      </c>
      <c r="F1295" t="s">
        <v>1112</v>
      </c>
      <c r="H1295">
        <v>46</v>
      </c>
      <c r="I1295" t="s">
        <v>1936</v>
      </c>
      <c r="J1295" t="s">
        <v>1112</v>
      </c>
      <c r="K1295" t="str">
        <f t="shared" si="40"/>
        <v>Aluno</v>
      </c>
    </row>
    <row r="1296" spans="1:11">
      <c r="A1296" t="str">
        <f t="shared" si="41"/>
        <v>12Natália do Carmo Diniz44774GRA</v>
      </c>
      <c r="B1296">
        <v>12</v>
      </c>
      <c r="C1296" t="s">
        <v>1332</v>
      </c>
      <c r="D1296" t="s">
        <v>3780</v>
      </c>
      <c r="E1296">
        <v>600</v>
      </c>
      <c r="F1296" t="s">
        <v>1112</v>
      </c>
      <c r="H1296">
        <v>46</v>
      </c>
      <c r="I1296" t="s">
        <v>3738</v>
      </c>
      <c r="J1296" t="s">
        <v>1112</v>
      </c>
      <c r="K1296" t="str">
        <f t="shared" si="40"/>
        <v>Aluno</v>
      </c>
    </row>
    <row r="1297" spans="1:11">
      <c r="A1297" t="str">
        <f t="shared" si="41"/>
        <v>12Rodrigo Enzo Viergbiski Schwitzner44774GRA</v>
      </c>
      <c r="B1297">
        <v>12</v>
      </c>
      <c r="C1297" t="s">
        <v>2372</v>
      </c>
      <c r="D1297" t="s">
        <v>3780</v>
      </c>
      <c r="E1297">
        <v>600</v>
      </c>
      <c r="F1297" t="s">
        <v>1112</v>
      </c>
      <c r="H1297">
        <v>46</v>
      </c>
      <c r="I1297" t="s">
        <v>3739</v>
      </c>
      <c r="J1297" t="s">
        <v>1112</v>
      </c>
      <c r="K1297" t="str">
        <f t="shared" si="40"/>
        <v>Aluno</v>
      </c>
    </row>
    <row r="1298" spans="1:11">
      <c r="A1298" t="str">
        <f t="shared" si="41"/>
        <v>12Valentina de Melo Cezar de Araujo44774GRA</v>
      </c>
      <c r="B1298">
        <v>12</v>
      </c>
      <c r="C1298" t="s">
        <v>1333</v>
      </c>
      <c r="D1298" t="s">
        <v>3780</v>
      </c>
      <c r="E1298">
        <v>600</v>
      </c>
      <c r="F1298" t="s">
        <v>1112</v>
      </c>
      <c r="H1298">
        <v>46</v>
      </c>
      <c r="I1298" t="s">
        <v>1937</v>
      </c>
      <c r="J1298" t="s">
        <v>1112</v>
      </c>
      <c r="K1298" t="str">
        <f t="shared" si="40"/>
        <v>Aluno</v>
      </c>
    </row>
    <row r="1299" spans="1:11">
      <c r="A1299" t="str">
        <f t="shared" si="41"/>
        <v>12Andreas Pauli de Castro44774MSc</v>
      </c>
      <c r="B1299">
        <v>12</v>
      </c>
      <c r="C1299" t="s">
        <v>1334</v>
      </c>
      <c r="D1299" t="s">
        <v>3780</v>
      </c>
      <c r="E1299">
        <v>2230</v>
      </c>
      <c r="F1299" t="s">
        <v>1114</v>
      </c>
      <c r="H1299">
        <v>46</v>
      </c>
      <c r="I1299" t="s">
        <v>3740</v>
      </c>
      <c r="J1299" t="s">
        <v>1112</v>
      </c>
      <c r="K1299" t="str">
        <f t="shared" si="40"/>
        <v>Aluno</v>
      </c>
    </row>
    <row r="1300" spans="1:11">
      <c r="A1300" t="str">
        <f t="shared" si="41"/>
        <v>12Bruno Ferrari de Almeida Prado44774MSc</v>
      </c>
      <c r="B1300">
        <v>12</v>
      </c>
      <c r="C1300" t="s">
        <v>1335</v>
      </c>
      <c r="D1300" t="s">
        <v>3780</v>
      </c>
      <c r="E1300">
        <v>2230</v>
      </c>
      <c r="F1300" t="s">
        <v>1114</v>
      </c>
      <c r="H1300">
        <v>46</v>
      </c>
      <c r="I1300" t="s">
        <v>3741</v>
      </c>
      <c r="J1300" t="s">
        <v>1112</v>
      </c>
      <c r="K1300" t="str">
        <f t="shared" si="40"/>
        <v>Aluno</v>
      </c>
    </row>
    <row r="1301" spans="1:11">
      <c r="A1301" t="str">
        <f t="shared" si="41"/>
        <v>12Eduardo Bonatto Dalla Vecchia44774MSc</v>
      </c>
      <c r="B1301">
        <v>12</v>
      </c>
      <c r="C1301" t="s">
        <v>2153</v>
      </c>
      <c r="D1301" t="s">
        <v>3780</v>
      </c>
      <c r="E1301">
        <v>2230</v>
      </c>
      <c r="F1301" t="s">
        <v>1114</v>
      </c>
      <c r="H1301">
        <v>46</v>
      </c>
      <c r="I1301" t="s">
        <v>1938</v>
      </c>
      <c r="J1301" t="s">
        <v>1112</v>
      </c>
      <c r="K1301" t="str">
        <f t="shared" si="40"/>
        <v>Aluno</v>
      </c>
    </row>
    <row r="1302" spans="1:11">
      <c r="A1302" t="str">
        <f t="shared" si="41"/>
        <v>12Giovana Signori Iamin44774MSc</v>
      </c>
      <c r="B1302">
        <v>12</v>
      </c>
      <c r="C1302" t="s">
        <v>1336</v>
      </c>
      <c r="D1302" t="s">
        <v>3780</v>
      </c>
      <c r="E1302">
        <v>2230</v>
      </c>
      <c r="F1302" t="s">
        <v>1114</v>
      </c>
      <c r="H1302">
        <v>46</v>
      </c>
      <c r="I1302" t="s">
        <v>1939</v>
      </c>
      <c r="J1302" t="s">
        <v>1112</v>
      </c>
      <c r="K1302" t="str">
        <f t="shared" si="40"/>
        <v>Aluno</v>
      </c>
    </row>
    <row r="1303" spans="1:11">
      <c r="A1303" t="str">
        <f t="shared" si="41"/>
        <v>12Nadia Maria do Valle Ramos44774MSc</v>
      </c>
      <c r="B1303">
        <v>12</v>
      </c>
      <c r="C1303" t="s">
        <v>1337</v>
      </c>
      <c r="D1303" t="s">
        <v>3780</v>
      </c>
      <c r="E1303">
        <v>2230</v>
      </c>
      <c r="F1303" t="s">
        <v>1114</v>
      </c>
      <c r="H1303">
        <v>46</v>
      </c>
      <c r="I1303" t="s">
        <v>3742</v>
      </c>
      <c r="J1303" t="s">
        <v>1112</v>
      </c>
      <c r="K1303" t="str">
        <f t="shared" si="40"/>
        <v>Aluno</v>
      </c>
    </row>
    <row r="1304" spans="1:11">
      <c r="A1304" t="str">
        <f t="shared" si="41"/>
        <v>12Renata Bachmann Guimarães Valt44774PV</v>
      </c>
      <c r="B1304">
        <v>12</v>
      </c>
      <c r="C1304" t="s">
        <v>1338</v>
      </c>
      <c r="D1304" t="s">
        <v>3780</v>
      </c>
      <c r="E1304">
        <v>7750</v>
      </c>
      <c r="F1304" t="s">
        <v>1115</v>
      </c>
      <c r="H1304">
        <v>46</v>
      </c>
      <c r="I1304" t="s">
        <v>1940</v>
      </c>
      <c r="J1304" t="s">
        <v>1112</v>
      </c>
      <c r="K1304" t="str">
        <f t="shared" si="40"/>
        <v>Aluno</v>
      </c>
    </row>
    <row r="1305" spans="1:11">
      <c r="A1305" t="str">
        <f t="shared" si="41"/>
        <v>13Márcia Corrêa Machado44774AT</v>
      </c>
      <c r="B1305">
        <v>13</v>
      </c>
      <c r="C1305" t="s">
        <v>1339</v>
      </c>
      <c r="D1305" t="s">
        <v>3780</v>
      </c>
      <c r="E1305">
        <v>820</v>
      </c>
      <c r="F1305" t="s">
        <v>1117</v>
      </c>
      <c r="H1305">
        <v>46</v>
      </c>
      <c r="I1305" t="s">
        <v>3743</v>
      </c>
      <c r="J1305" t="s">
        <v>1114</v>
      </c>
      <c r="K1305" t="str">
        <f t="shared" si="40"/>
        <v>Aluno</v>
      </c>
    </row>
    <row r="1306" spans="1:11">
      <c r="A1306" t="str">
        <f t="shared" si="41"/>
        <v>13Carlos Pérez Bergmann44774COO</v>
      </c>
      <c r="B1306">
        <v>13</v>
      </c>
      <c r="C1306" t="s">
        <v>1340</v>
      </c>
      <c r="D1306" t="s">
        <v>3780</v>
      </c>
      <c r="E1306">
        <v>2800</v>
      </c>
      <c r="F1306" t="s">
        <v>1113</v>
      </c>
      <c r="H1306">
        <v>46</v>
      </c>
      <c r="I1306" t="s">
        <v>3744</v>
      </c>
      <c r="J1306" t="s">
        <v>1114</v>
      </c>
      <c r="K1306" t="str">
        <f t="shared" si="40"/>
        <v>Aluno</v>
      </c>
    </row>
    <row r="1307" spans="1:11">
      <c r="A1307" t="str">
        <f t="shared" si="41"/>
        <v>13Francieli Gonçalves Franceschini44774DSC</v>
      </c>
      <c r="B1307">
        <v>13</v>
      </c>
      <c r="C1307" t="s">
        <v>1341</v>
      </c>
      <c r="D1307" t="s">
        <v>3780</v>
      </c>
      <c r="E1307">
        <v>3280</v>
      </c>
      <c r="F1307" t="s">
        <v>1162</v>
      </c>
      <c r="H1307">
        <v>46</v>
      </c>
      <c r="I1307" t="s">
        <v>1941</v>
      </c>
      <c r="J1307" t="s">
        <v>1114</v>
      </c>
      <c r="K1307" t="str">
        <f t="shared" si="40"/>
        <v>Aluno</v>
      </c>
    </row>
    <row r="1308" spans="1:11">
      <c r="A1308" t="str">
        <f t="shared" si="41"/>
        <v>13Letícia Steckel44774DSC</v>
      </c>
      <c r="B1308">
        <v>13</v>
      </c>
      <c r="C1308" t="s">
        <v>2655</v>
      </c>
      <c r="D1308" t="s">
        <v>3780</v>
      </c>
      <c r="E1308">
        <v>3280</v>
      </c>
      <c r="F1308" t="s">
        <v>1162</v>
      </c>
      <c r="H1308">
        <v>46</v>
      </c>
      <c r="I1308" t="s">
        <v>1942</v>
      </c>
      <c r="J1308" t="s">
        <v>1114</v>
      </c>
      <c r="K1308" t="str">
        <f t="shared" si="40"/>
        <v>Aluno</v>
      </c>
    </row>
    <row r="1309" spans="1:11">
      <c r="A1309" t="str">
        <f t="shared" si="41"/>
        <v>13Tailane Hauschild44774DSC</v>
      </c>
      <c r="B1309">
        <v>13</v>
      </c>
      <c r="C1309" t="s">
        <v>2672</v>
      </c>
      <c r="D1309" t="s">
        <v>3780</v>
      </c>
      <c r="E1309">
        <v>3280</v>
      </c>
      <c r="F1309" t="s">
        <v>1162</v>
      </c>
      <c r="H1309">
        <v>46</v>
      </c>
      <c r="I1309" t="s">
        <v>1943</v>
      </c>
      <c r="J1309" t="s">
        <v>1114</v>
      </c>
      <c r="K1309" t="str">
        <f t="shared" si="40"/>
        <v>Aluno</v>
      </c>
    </row>
    <row r="1310" spans="1:11">
      <c r="A1310" t="str">
        <f t="shared" si="41"/>
        <v>13Alice Guimarães Wendestein44774GRA</v>
      </c>
      <c r="B1310">
        <v>13</v>
      </c>
      <c r="C1310" t="s">
        <v>1342</v>
      </c>
      <c r="D1310" t="s">
        <v>3780</v>
      </c>
      <c r="E1310">
        <v>600</v>
      </c>
      <c r="F1310" t="s">
        <v>1112</v>
      </c>
      <c r="H1310">
        <v>46</v>
      </c>
      <c r="I1310" t="s">
        <v>1944</v>
      </c>
      <c r="J1310" t="s">
        <v>1114</v>
      </c>
      <c r="K1310" t="str">
        <f t="shared" si="40"/>
        <v>Aluno</v>
      </c>
    </row>
    <row r="1311" spans="1:11">
      <c r="A1311" t="str">
        <f t="shared" si="41"/>
        <v>13Eduardo Blauth Ahlert44774GRA</v>
      </c>
      <c r="B1311">
        <v>13</v>
      </c>
      <c r="C1311" t="s">
        <v>1344</v>
      </c>
      <c r="D1311" t="s">
        <v>3780</v>
      </c>
      <c r="E1311">
        <v>600</v>
      </c>
      <c r="F1311" t="s">
        <v>1112</v>
      </c>
      <c r="H1311">
        <v>46</v>
      </c>
      <c r="I1311" t="s">
        <v>1945</v>
      </c>
      <c r="J1311" t="s">
        <v>1165</v>
      </c>
      <c r="K1311" t="str">
        <f t="shared" si="40"/>
        <v>Aluno</v>
      </c>
    </row>
    <row r="1312" spans="1:11">
      <c r="A1312" t="str">
        <f t="shared" si="41"/>
        <v>13Eduardo Rodrigues Gonçalves44774GRA</v>
      </c>
      <c r="B1312">
        <v>13</v>
      </c>
      <c r="C1312" t="s">
        <v>1345</v>
      </c>
      <c r="D1312" t="s">
        <v>3780</v>
      </c>
      <c r="E1312">
        <v>600</v>
      </c>
      <c r="F1312" t="s">
        <v>1112</v>
      </c>
      <c r="H1312">
        <v>46</v>
      </c>
      <c r="I1312" t="s">
        <v>1925</v>
      </c>
      <c r="J1312" t="s">
        <v>1117</v>
      </c>
      <c r="K1312" t="str">
        <f t="shared" si="40"/>
        <v>Apoio</v>
      </c>
    </row>
    <row r="1313" spans="1:11">
      <c r="A1313" t="str">
        <f t="shared" si="41"/>
        <v>13Gabriel Cestari Alfaya44774GRA</v>
      </c>
      <c r="B1313">
        <v>13</v>
      </c>
      <c r="C1313" t="s">
        <v>2673</v>
      </c>
      <c r="D1313" t="s">
        <v>3780</v>
      </c>
      <c r="E1313">
        <v>600</v>
      </c>
      <c r="F1313" t="s">
        <v>1112</v>
      </c>
      <c r="H1313">
        <v>46</v>
      </c>
      <c r="I1313" t="s">
        <v>1926</v>
      </c>
      <c r="J1313" t="s">
        <v>1113</v>
      </c>
      <c r="K1313" t="str">
        <f t="shared" si="40"/>
        <v>Apoio</v>
      </c>
    </row>
    <row r="1314" spans="1:11">
      <c r="A1314" t="str">
        <f t="shared" si="41"/>
        <v>13Gabriela Alves Zorzi44774GRA</v>
      </c>
      <c r="B1314">
        <v>13</v>
      </c>
      <c r="C1314" t="s">
        <v>1347</v>
      </c>
      <c r="D1314" t="s">
        <v>3780</v>
      </c>
      <c r="E1314">
        <v>600</v>
      </c>
      <c r="F1314" t="s">
        <v>1112</v>
      </c>
      <c r="H1314">
        <v>46</v>
      </c>
      <c r="I1314" t="s">
        <v>1946</v>
      </c>
      <c r="J1314" t="s">
        <v>1115</v>
      </c>
      <c r="K1314" t="str">
        <f t="shared" si="40"/>
        <v>Apoio</v>
      </c>
    </row>
    <row r="1315" spans="1:11">
      <c r="A1315" t="str">
        <f t="shared" si="41"/>
        <v>13Giovana Fior Giacomolli44774GRA</v>
      </c>
      <c r="B1315">
        <v>13</v>
      </c>
      <c r="C1315" t="s">
        <v>2155</v>
      </c>
      <c r="D1315" t="s">
        <v>3780</v>
      </c>
      <c r="E1315">
        <v>600</v>
      </c>
      <c r="F1315" t="s">
        <v>1112</v>
      </c>
      <c r="H1315">
        <v>47</v>
      </c>
      <c r="I1315" t="s">
        <v>1949</v>
      </c>
      <c r="J1315" t="s">
        <v>1162</v>
      </c>
      <c r="K1315" t="str">
        <f t="shared" si="40"/>
        <v>Aluno</v>
      </c>
    </row>
    <row r="1316" spans="1:11">
      <c r="A1316" t="str">
        <f t="shared" si="41"/>
        <v>13Guilherme Pontes de Oliveira Sapuda44774GRA</v>
      </c>
      <c r="B1316">
        <v>13</v>
      </c>
      <c r="C1316" t="s">
        <v>2156</v>
      </c>
      <c r="D1316" t="s">
        <v>3780</v>
      </c>
      <c r="E1316">
        <v>600</v>
      </c>
      <c r="F1316" t="s">
        <v>1112</v>
      </c>
      <c r="H1316">
        <v>47</v>
      </c>
      <c r="I1316" t="s">
        <v>1950</v>
      </c>
      <c r="J1316" t="s">
        <v>1162</v>
      </c>
      <c r="K1316" t="str">
        <f t="shared" si="40"/>
        <v>Aluno</v>
      </c>
    </row>
    <row r="1317" spans="1:11">
      <c r="A1317" t="str">
        <f t="shared" si="41"/>
        <v>13Jennifer Leiria44774GRA</v>
      </c>
      <c r="B1317">
        <v>13</v>
      </c>
      <c r="C1317" t="s">
        <v>2157</v>
      </c>
      <c r="D1317" t="s">
        <v>3780</v>
      </c>
      <c r="E1317">
        <v>600</v>
      </c>
      <c r="F1317" t="s">
        <v>1112</v>
      </c>
      <c r="H1317">
        <v>47</v>
      </c>
      <c r="I1317" t="s">
        <v>2719</v>
      </c>
      <c r="J1317" t="s">
        <v>1162</v>
      </c>
      <c r="K1317" t="str">
        <f t="shared" si="40"/>
        <v>Aluno</v>
      </c>
    </row>
    <row r="1318" spans="1:11">
      <c r="A1318" t="str">
        <f t="shared" si="41"/>
        <v>13Luane Tavares Contreira44774GRA</v>
      </c>
      <c r="B1318">
        <v>13</v>
      </c>
      <c r="C1318" t="s">
        <v>1348</v>
      </c>
      <c r="D1318" t="s">
        <v>3780</v>
      </c>
      <c r="E1318">
        <v>600</v>
      </c>
      <c r="F1318" t="s">
        <v>1112</v>
      </c>
      <c r="H1318">
        <v>47</v>
      </c>
      <c r="I1318" t="s">
        <v>2827</v>
      </c>
      <c r="J1318" t="s">
        <v>1112</v>
      </c>
      <c r="K1318" t="str">
        <f t="shared" si="40"/>
        <v>Aluno</v>
      </c>
    </row>
    <row r="1319" spans="1:11">
      <c r="A1319" t="str">
        <f t="shared" si="41"/>
        <v>13Rafael dos Santos Mendonça44774GRA</v>
      </c>
      <c r="B1319">
        <v>13</v>
      </c>
      <c r="C1319" t="s">
        <v>1349</v>
      </c>
      <c r="D1319" t="s">
        <v>3780</v>
      </c>
      <c r="E1319">
        <v>600</v>
      </c>
      <c r="F1319" t="s">
        <v>1112</v>
      </c>
      <c r="H1319">
        <v>47</v>
      </c>
      <c r="I1319" t="s">
        <v>2828</v>
      </c>
      <c r="J1319" t="s">
        <v>1112</v>
      </c>
      <c r="K1319" t="str">
        <f t="shared" si="40"/>
        <v>Aluno</v>
      </c>
    </row>
    <row r="1320" spans="1:11">
      <c r="A1320" t="str">
        <f t="shared" si="41"/>
        <v>13Victor Matheus Jacques Fraga44774GRA</v>
      </c>
      <c r="B1320">
        <v>13</v>
      </c>
      <c r="C1320" t="s">
        <v>1350</v>
      </c>
      <c r="D1320" t="s">
        <v>3780</v>
      </c>
      <c r="E1320">
        <v>600</v>
      </c>
      <c r="F1320" t="s">
        <v>1112</v>
      </c>
      <c r="H1320">
        <v>47</v>
      </c>
      <c r="I1320" t="s">
        <v>2818</v>
      </c>
      <c r="J1320" t="s">
        <v>1112</v>
      </c>
      <c r="K1320" t="str">
        <f t="shared" si="40"/>
        <v>Aluno</v>
      </c>
    </row>
    <row r="1321" spans="1:11">
      <c r="A1321" t="str">
        <f t="shared" si="41"/>
        <v>13William Santos de Oliveira44774GRA</v>
      </c>
      <c r="B1321">
        <v>13</v>
      </c>
      <c r="C1321" t="s">
        <v>1351</v>
      </c>
      <c r="D1321" t="s">
        <v>3780</v>
      </c>
      <c r="E1321">
        <v>600</v>
      </c>
      <c r="F1321" t="s">
        <v>1112</v>
      </c>
      <c r="H1321">
        <v>47</v>
      </c>
      <c r="I1321" t="s">
        <v>2214</v>
      </c>
      <c r="J1321" t="s">
        <v>1112</v>
      </c>
      <c r="K1321" t="str">
        <f t="shared" si="40"/>
        <v>Aluno</v>
      </c>
    </row>
    <row r="1322" spans="1:11">
      <c r="A1322" t="str">
        <f t="shared" si="41"/>
        <v>13Ana Paula Gomes de Almeida44774MSc</v>
      </c>
      <c r="B1322">
        <v>13</v>
      </c>
      <c r="C1322" t="s">
        <v>1343</v>
      </c>
      <c r="D1322" t="s">
        <v>3780</v>
      </c>
      <c r="E1322">
        <v>2230</v>
      </c>
      <c r="F1322" t="s">
        <v>1114</v>
      </c>
      <c r="H1322">
        <v>47</v>
      </c>
      <c r="I1322" t="s">
        <v>1951</v>
      </c>
      <c r="J1322" t="s">
        <v>1112</v>
      </c>
      <c r="K1322" t="str">
        <f t="shared" si="40"/>
        <v>Aluno</v>
      </c>
    </row>
    <row r="1323" spans="1:11">
      <c r="A1323" t="str">
        <f t="shared" si="41"/>
        <v>13Eduardo Souza da Cunha44774MSc</v>
      </c>
      <c r="B1323">
        <v>13</v>
      </c>
      <c r="C1323" t="s">
        <v>2674</v>
      </c>
      <c r="D1323" t="s">
        <v>3780</v>
      </c>
      <c r="E1323">
        <v>2230</v>
      </c>
      <c r="F1323" t="s">
        <v>1114</v>
      </c>
      <c r="H1323">
        <v>47</v>
      </c>
      <c r="I1323" t="s">
        <v>2215</v>
      </c>
      <c r="J1323" t="s">
        <v>1112</v>
      </c>
      <c r="K1323" t="str">
        <f t="shared" si="40"/>
        <v>Aluno</v>
      </c>
    </row>
    <row r="1324" spans="1:11">
      <c r="A1324" t="str">
        <f t="shared" si="41"/>
        <v>13Henrique Emílio Aguilar44774MSc</v>
      </c>
      <c r="B1324">
        <v>13</v>
      </c>
      <c r="C1324" t="s">
        <v>1353</v>
      </c>
      <c r="D1324" t="s">
        <v>3780</v>
      </c>
      <c r="E1324">
        <v>2230</v>
      </c>
      <c r="F1324" t="s">
        <v>1114</v>
      </c>
      <c r="H1324">
        <v>47</v>
      </c>
      <c r="I1324" t="s">
        <v>1952</v>
      </c>
      <c r="J1324" t="s">
        <v>1112</v>
      </c>
      <c r="K1324" t="str">
        <f t="shared" si="40"/>
        <v>Aluno</v>
      </c>
    </row>
    <row r="1325" spans="1:11">
      <c r="A1325" t="str">
        <f t="shared" si="41"/>
        <v>13Tania Maria Basegio44774PV</v>
      </c>
      <c r="B1325">
        <v>13</v>
      </c>
      <c r="C1325" t="s">
        <v>1355</v>
      </c>
      <c r="D1325" t="s">
        <v>3780</v>
      </c>
      <c r="E1325">
        <v>7750</v>
      </c>
      <c r="F1325" t="s">
        <v>1115</v>
      </c>
      <c r="H1325">
        <v>47</v>
      </c>
      <c r="I1325" t="s">
        <v>2720</v>
      </c>
      <c r="J1325" t="s">
        <v>1112</v>
      </c>
      <c r="K1325" t="str">
        <f t="shared" si="40"/>
        <v>Aluno</v>
      </c>
    </row>
    <row r="1326" spans="1:11">
      <c r="A1326" t="str">
        <f t="shared" si="41"/>
        <v>14Erick Vaz44774AT</v>
      </c>
      <c r="B1326">
        <v>14</v>
      </c>
      <c r="C1326" t="s">
        <v>1356</v>
      </c>
      <c r="D1326" t="s">
        <v>3780</v>
      </c>
      <c r="E1326">
        <v>820</v>
      </c>
      <c r="F1326" t="s">
        <v>1117</v>
      </c>
      <c r="H1326">
        <v>47</v>
      </c>
      <c r="I1326" t="s">
        <v>1953</v>
      </c>
      <c r="J1326" t="s">
        <v>1112</v>
      </c>
      <c r="K1326" t="str">
        <f t="shared" si="40"/>
        <v>Aluno</v>
      </c>
    </row>
    <row r="1327" spans="1:11">
      <c r="A1327" t="str">
        <f t="shared" si="41"/>
        <v>14Roberto Iannuzzi44774COO</v>
      </c>
      <c r="B1327">
        <v>14</v>
      </c>
      <c r="C1327" t="s">
        <v>1357</v>
      </c>
      <c r="D1327" t="s">
        <v>3780</v>
      </c>
      <c r="E1327">
        <v>2800</v>
      </c>
      <c r="F1327" t="s">
        <v>1113</v>
      </c>
      <c r="H1327">
        <v>47</v>
      </c>
      <c r="I1327" t="s">
        <v>2571</v>
      </c>
      <c r="J1327" t="s">
        <v>1112</v>
      </c>
      <c r="K1327" t="str">
        <f t="shared" si="40"/>
        <v>Aluno</v>
      </c>
    </row>
    <row r="1328" spans="1:11">
      <c r="A1328" t="str">
        <f t="shared" si="41"/>
        <v>14Mariane Cristina Trombetta44774DSC</v>
      </c>
      <c r="B1328">
        <v>14</v>
      </c>
      <c r="C1328" t="s">
        <v>1358</v>
      </c>
      <c r="D1328" t="s">
        <v>3780</v>
      </c>
      <c r="E1328">
        <v>3280</v>
      </c>
      <c r="F1328" t="s">
        <v>1162</v>
      </c>
      <c r="H1328">
        <v>47</v>
      </c>
      <c r="I1328" t="s">
        <v>1954</v>
      </c>
      <c r="J1328" t="s">
        <v>1112</v>
      </c>
      <c r="K1328" t="str">
        <f t="shared" si="40"/>
        <v>Aluno</v>
      </c>
    </row>
    <row r="1329" spans="1:11">
      <c r="A1329" t="str">
        <f t="shared" si="41"/>
        <v>14Monica Oliveira Manna44774DSC</v>
      </c>
      <c r="B1329">
        <v>14</v>
      </c>
      <c r="C1329" t="s">
        <v>1359</v>
      </c>
      <c r="D1329" t="s">
        <v>3780</v>
      </c>
      <c r="E1329">
        <v>3280</v>
      </c>
      <c r="F1329" t="s">
        <v>1162</v>
      </c>
      <c r="H1329">
        <v>47</v>
      </c>
      <c r="I1329" t="s">
        <v>1955</v>
      </c>
      <c r="J1329" t="s">
        <v>1112</v>
      </c>
      <c r="K1329" t="str">
        <f t="shared" si="40"/>
        <v>Aluno</v>
      </c>
    </row>
    <row r="1330" spans="1:11">
      <c r="A1330" t="str">
        <f t="shared" si="41"/>
        <v>14Ana Paula Mirabelli Stensmann44774GRA</v>
      </c>
      <c r="B1330">
        <v>14</v>
      </c>
      <c r="C1330" t="s">
        <v>1360</v>
      </c>
      <c r="D1330" t="s">
        <v>3780</v>
      </c>
      <c r="E1330">
        <v>600</v>
      </c>
      <c r="F1330" t="s">
        <v>1112</v>
      </c>
      <c r="H1330">
        <v>47</v>
      </c>
      <c r="I1330" t="s">
        <v>1956</v>
      </c>
      <c r="J1330" t="s">
        <v>1112</v>
      </c>
      <c r="K1330" t="str">
        <f t="shared" si="40"/>
        <v>Aluno</v>
      </c>
    </row>
    <row r="1331" spans="1:11">
      <c r="A1331" t="str">
        <f t="shared" si="41"/>
        <v>14Andrey Pinheiro Ribeiro Chagas44774GRA</v>
      </c>
      <c r="B1331">
        <v>14</v>
      </c>
      <c r="C1331" t="s">
        <v>1361</v>
      </c>
      <c r="D1331" t="s">
        <v>3780</v>
      </c>
      <c r="E1331">
        <v>600</v>
      </c>
      <c r="F1331" t="s">
        <v>1112</v>
      </c>
      <c r="H1331">
        <v>47</v>
      </c>
      <c r="I1331" t="s">
        <v>1957</v>
      </c>
      <c r="J1331" t="s">
        <v>1114</v>
      </c>
      <c r="K1331" t="str">
        <f t="shared" si="40"/>
        <v>Aluno</v>
      </c>
    </row>
    <row r="1332" spans="1:11">
      <c r="A1332" t="str">
        <f t="shared" si="41"/>
        <v>14INGRID MULLER MOHR44774GRA</v>
      </c>
      <c r="B1332">
        <v>14</v>
      </c>
      <c r="C1332" t="s">
        <v>1364</v>
      </c>
      <c r="D1332" t="s">
        <v>3780</v>
      </c>
      <c r="E1332">
        <v>600</v>
      </c>
      <c r="F1332" t="s">
        <v>1112</v>
      </c>
      <c r="H1332">
        <v>47</v>
      </c>
      <c r="I1332" t="s">
        <v>1958</v>
      </c>
      <c r="J1332" t="s">
        <v>1114</v>
      </c>
      <c r="K1332" t="str">
        <f t="shared" si="40"/>
        <v>Aluno</v>
      </c>
    </row>
    <row r="1333" spans="1:11">
      <c r="A1333" t="str">
        <f t="shared" si="41"/>
        <v>14João Miguel Maraschin Santos44774GRA</v>
      </c>
      <c r="B1333">
        <v>14</v>
      </c>
      <c r="C1333" t="s">
        <v>1366</v>
      </c>
      <c r="D1333" t="s">
        <v>3780</v>
      </c>
      <c r="E1333">
        <v>600</v>
      </c>
      <c r="F1333" t="s">
        <v>1112</v>
      </c>
      <c r="H1333">
        <v>47</v>
      </c>
      <c r="I1333" t="s">
        <v>1959</v>
      </c>
      <c r="J1333" t="s">
        <v>1114</v>
      </c>
      <c r="K1333" t="str">
        <f t="shared" si="40"/>
        <v>Aluno</v>
      </c>
    </row>
    <row r="1334" spans="1:11">
      <c r="A1334" t="str">
        <f t="shared" si="41"/>
        <v>14JOAO VITOR FRAGA MENCHICK44774GRA</v>
      </c>
      <c r="B1334">
        <v>14</v>
      </c>
      <c r="C1334" t="s">
        <v>1367</v>
      </c>
      <c r="D1334" t="s">
        <v>3780</v>
      </c>
      <c r="E1334">
        <v>600</v>
      </c>
      <c r="F1334" t="s">
        <v>1112</v>
      </c>
      <c r="H1334">
        <v>47</v>
      </c>
      <c r="I1334" t="s">
        <v>1947</v>
      </c>
      <c r="J1334" t="s">
        <v>1117</v>
      </c>
      <c r="K1334" t="str">
        <f t="shared" si="40"/>
        <v>Apoio</v>
      </c>
    </row>
    <row r="1335" spans="1:11">
      <c r="A1335" t="str">
        <f t="shared" si="41"/>
        <v>14JÚLIA PERESIN CARBONERA44774GRA</v>
      </c>
      <c r="B1335">
        <v>14</v>
      </c>
      <c r="C1335" t="s">
        <v>1368</v>
      </c>
      <c r="D1335" t="s">
        <v>3780</v>
      </c>
      <c r="E1335">
        <v>600</v>
      </c>
      <c r="F1335" t="s">
        <v>1112</v>
      </c>
      <c r="H1335">
        <v>47</v>
      </c>
      <c r="I1335" t="s">
        <v>1948</v>
      </c>
      <c r="J1335" t="s">
        <v>1113</v>
      </c>
      <c r="K1335" t="str">
        <f t="shared" si="40"/>
        <v>Apoio</v>
      </c>
    </row>
    <row r="1336" spans="1:11">
      <c r="A1336" t="str">
        <f t="shared" si="41"/>
        <v>14RONALDO PINTO CECHETTI44774GRA</v>
      </c>
      <c r="B1336">
        <v>14</v>
      </c>
      <c r="C1336" t="s">
        <v>1372</v>
      </c>
      <c r="D1336" t="s">
        <v>3780</v>
      </c>
      <c r="E1336">
        <v>600</v>
      </c>
      <c r="F1336" t="s">
        <v>1112</v>
      </c>
      <c r="H1336">
        <v>47</v>
      </c>
      <c r="I1336" t="s">
        <v>1960</v>
      </c>
      <c r="J1336" t="s">
        <v>1115</v>
      </c>
      <c r="K1336" t="str">
        <f t="shared" si="40"/>
        <v>Apoio</v>
      </c>
    </row>
    <row r="1337" spans="1:11">
      <c r="A1337" t="str">
        <f t="shared" si="41"/>
        <v>14THAÍS SCHÄFER LUIZ44774GRA</v>
      </c>
      <c r="B1337">
        <v>14</v>
      </c>
      <c r="C1337" t="s">
        <v>1373</v>
      </c>
      <c r="D1337" t="s">
        <v>3780</v>
      </c>
      <c r="E1337">
        <v>600</v>
      </c>
      <c r="F1337" t="s">
        <v>1112</v>
      </c>
      <c r="H1337">
        <v>48</v>
      </c>
      <c r="I1337" t="s">
        <v>1971</v>
      </c>
      <c r="J1337" t="s">
        <v>1162</v>
      </c>
      <c r="K1337" t="str">
        <f t="shared" si="40"/>
        <v>Aluno</v>
      </c>
    </row>
    <row r="1338" spans="1:11">
      <c r="A1338" t="str">
        <f t="shared" si="41"/>
        <v>14Bruno Silverston Angonese44774MSc</v>
      </c>
      <c r="B1338">
        <v>14</v>
      </c>
      <c r="C1338" t="s">
        <v>1374</v>
      </c>
      <c r="D1338" t="s">
        <v>3780</v>
      </c>
      <c r="E1338">
        <v>2230</v>
      </c>
      <c r="F1338" t="s">
        <v>1114</v>
      </c>
      <c r="H1338">
        <v>48</v>
      </c>
      <c r="I1338" t="s">
        <v>1963</v>
      </c>
      <c r="J1338" t="s">
        <v>1162</v>
      </c>
      <c r="K1338" t="str">
        <f t="shared" si="40"/>
        <v>Aluno</v>
      </c>
    </row>
    <row r="1339" spans="1:11">
      <c r="A1339" t="str">
        <f t="shared" si="41"/>
        <v>14Gabriel Schäffer Sipp44774MSc</v>
      </c>
      <c r="B1339">
        <v>14</v>
      </c>
      <c r="C1339" t="s">
        <v>2382</v>
      </c>
      <c r="D1339" t="s">
        <v>3780</v>
      </c>
      <c r="E1339">
        <v>2230</v>
      </c>
      <c r="F1339" t="s">
        <v>1114</v>
      </c>
      <c r="H1339">
        <v>48</v>
      </c>
      <c r="I1339" t="s">
        <v>1972</v>
      </c>
      <c r="J1339" t="s">
        <v>1162</v>
      </c>
      <c r="K1339" t="str">
        <f t="shared" si="40"/>
        <v>Aluno</v>
      </c>
    </row>
    <row r="1340" spans="1:11">
      <c r="A1340" t="str">
        <f t="shared" si="41"/>
        <v>14GABRIELA MEYER NEIBERT KNOBELOCK DOS SANTOS44774MSc</v>
      </c>
      <c r="B1340">
        <v>14</v>
      </c>
      <c r="C1340" t="s">
        <v>2158</v>
      </c>
      <c r="D1340" t="s">
        <v>3780</v>
      </c>
      <c r="E1340">
        <v>2230</v>
      </c>
      <c r="F1340" t="s">
        <v>1114</v>
      </c>
      <c r="H1340">
        <v>48</v>
      </c>
      <c r="I1340" t="s">
        <v>3774</v>
      </c>
      <c r="J1340" t="s">
        <v>1162</v>
      </c>
      <c r="K1340" t="str">
        <f t="shared" si="40"/>
        <v>Aluno</v>
      </c>
    </row>
    <row r="1341" spans="1:11">
      <c r="A1341" t="str">
        <f t="shared" si="41"/>
        <v>14Jhenifer Caroline da Silva Paim44774MSc</v>
      </c>
      <c r="B1341">
        <v>14</v>
      </c>
      <c r="C1341" t="s">
        <v>1365</v>
      </c>
      <c r="D1341" t="s">
        <v>3780</v>
      </c>
      <c r="E1341">
        <v>2230</v>
      </c>
      <c r="F1341" t="s">
        <v>1114</v>
      </c>
      <c r="H1341">
        <v>48</v>
      </c>
      <c r="I1341" t="s">
        <v>1964</v>
      </c>
      <c r="J1341" t="s">
        <v>1112</v>
      </c>
      <c r="K1341" t="str">
        <f t="shared" si="40"/>
        <v>Aluno</v>
      </c>
    </row>
    <row r="1342" spans="1:11">
      <c r="A1342" t="str">
        <f t="shared" si="41"/>
        <v>14Marcelo Canals Meucci44774MSc</v>
      </c>
      <c r="B1342">
        <v>14</v>
      </c>
      <c r="C1342" t="s">
        <v>1369</v>
      </c>
      <c r="D1342" t="s">
        <v>3780</v>
      </c>
      <c r="E1342">
        <v>2230</v>
      </c>
      <c r="F1342" t="s">
        <v>1114</v>
      </c>
      <c r="H1342">
        <v>48</v>
      </c>
      <c r="I1342" t="s">
        <v>2216</v>
      </c>
      <c r="J1342" t="s">
        <v>1112</v>
      </c>
      <c r="K1342" t="str">
        <f t="shared" si="40"/>
        <v>Aluno</v>
      </c>
    </row>
    <row r="1343" spans="1:11">
      <c r="A1343" t="str">
        <f t="shared" si="41"/>
        <v>14Rossano Dalla Lana Michel44774MSc</v>
      </c>
      <c r="B1343">
        <v>14</v>
      </c>
      <c r="C1343" t="s">
        <v>1375</v>
      </c>
      <c r="D1343" t="s">
        <v>3780</v>
      </c>
      <c r="E1343">
        <v>2230</v>
      </c>
      <c r="F1343" t="s">
        <v>1114</v>
      </c>
      <c r="H1343">
        <v>48</v>
      </c>
      <c r="I1343" t="s">
        <v>2217</v>
      </c>
      <c r="J1343" t="s">
        <v>1112</v>
      </c>
      <c r="K1343" t="str">
        <f t="shared" si="40"/>
        <v>Aluno</v>
      </c>
    </row>
    <row r="1344" spans="1:11">
      <c r="A1344" t="str">
        <f t="shared" si="41"/>
        <v>14Loren Pinto Martins44774PDSC</v>
      </c>
      <c r="B1344">
        <v>14</v>
      </c>
      <c r="C1344" t="s">
        <v>1376</v>
      </c>
      <c r="D1344" t="s">
        <v>3780</v>
      </c>
      <c r="E1344">
        <v>6110</v>
      </c>
      <c r="F1344" t="s">
        <v>1165</v>
      </c>
      <c r="H1344">
        <v>48</v>
      </c>
      <c r="I1344" t="s">
        <v>2829</v>
      </c>
      <c r="J1344" t="s">
        <v>1112</v>
      </c>
      <c r="K1344" t="str">
        <f t="shared" si="40"/>
        <v>Aluno</v>
      </c>
    </row>
    <row r="1345" spans="1:11">
      <c r="A1345" t="str">
        <f t="shared" si="41"/>
        <v>14Renata dos Santos Alvarenga Kuchle44774PV</v>
      </c>
      <c r="B1345">
        <v>14</v>
      </c>
      <c r="C1345" t="s">
        <v>1377</v>
      </c>
      <c r="D1345" t="s">
        <v>3780</v>
      </c>
      <c r="E1345">
        <v>7750</v>
      </c>
      <c r="F1345" t="s">
        <v>1115</v>
      </c>
      <c r="H1345">
        <v>48</v>
      </c>
      <c r="I1345" t="s">
        <v>1965</v>
      </c>
      <c r="J1345" t="s">
        <v>1112</v>
      </c>
      <c r="K1345" t="str">
        <f t="shared" si="40"/>
        <v>Aluno</v>
      </c>
    </row>
    <row r="1346" spans="1:11">
      <c r="A1346" t="str">
        <f t="shared" si="41"/>
        <v>15Jacqueline Gisele Batista Silva44774AT</v>
      </c>
      <c r="B1346">
        <v>15</v>
      </c>
      <c r="C1346" t="s">
        <v>1378</v>
      </c>
      <c r="D1346" t="s">
        <v>3780</v>
      </c>
      <c r="E1346">
        <v>820</v>
      </c>
      <c r="F1346" t="s">
        <v>1117</v>
      </c>
      <c r="H1346">
        <v>48</v>
      </c>
      <c r="I1346" t="s">
        <v>1966</v>
      </c>
      <c r="J1346" t="s">
        <v>1112</v>
      </c>
      <c r="K1346" t="str">
        <f t="shared" ref="K1346:K1409" si="42">IF(OR(UPPER(J1346)="GRA",UPPER(J1346)="MSC",UPPER(J1346)="DSC",UPPER(J1346)="PDSC"),"Aluno","Apoio")</f>
        <v>Aluno</v>
      </c>
    </row>
    <row r="1347" spans="1:11">
      <c r="A1347" t="str">
        <f t="shared" ref="A1347:A1410" si="43">CONCATENATE(B1347,C1347,VALUE(D1347),F1347)</f>
        <v>15Virgilio Jose Martins Ferreira Filho44774COO</v>
      </c>
      <c r="B1347">
        <v>15</v>
      </c>
      <c r="C1347" t="s">
        <v>1379</v>
      </c>
      <c r="D1347" t="s">
        <v>3780</v>
      </c>
      <c r="E1347">
        <v>2800</v>
      </c>
      <c r="F1347" t="s">
        <v>1113</v>
      </c>
      <c r="H1347">
        <v>48</v>
      </c>
      <c r="I1347" t="s">
        <v>2572</v>
      </c>
      <c r="J1347" t="s">
        <v>1112</v>
      </c>
      <c r="K1347" t="str">
        <f t="shared" si="42"/>
        <v>Aluno</v>
      </c>
    </row>
    <row r="1348" spans="1:11">
      <c r="A1348" t="str">
        <f t="shared" si="43"/>
        <v>15Carlos Felipe Guimarães Lodi44774DSC</v>
      </c>
      <c r="B1348">
        <v>15</v>
      </c>
      <c r="C1348" t="s">
        <v>2675</v>
      </c>
      <c r="D1348" t="s">
        <v>3780</v>
      </c>
      <c r="E1348">
        <v>3280</v>
      </c>
      <c r="F1348" t="s">
        <v>1162</v>
      </c>
      <c r="H1348">
        <v>48</v>
      </c>
      <c r="I1348" t="s">
        <v>1967</v>
      </c>
      <c r="J1348" t="s">
        <v>1112</v>
      </c>
      <c r="K1348" t="str">
        <f t="shared" si="42"/>
        <v>Aluno</v>
      </c>
    </row>
    <row r="1349" spans="1:11">
      <c r="A1349" t="str">
        <f t="shared" si="43"/>
        <v>15Bernardo Millan Morgado44774GRA</v>
      </c>
      <c r="B1349">
        <v>15</v>
      </c>
      <c r="C1349" t="s">
        <v>1381</v>
      </c>
      <c r="D1349" t="s">
        <v>3780</v>
      </c>
      <c r="E1349">
        <v>600</v>
      </c>
      <c r="F1349" t="s">
        <v>1112</v>
      </c>
      <c r="H1349">
        <v>48</v>
      </c>
      <c r="I1349" t="s">
        <v>1968</v>
      </c>
      <c r="J1349" t="s">
        <v>1112</v>
      </c>
      <c r="K1349" t="str">
        <f t="shared" si="42"/>
        <v>Aluno</v>
      </c>
    </row>
    <row r="1350" spans="1:11">
      <c r="A1350" t="str">
        <f t="shared" si="43"/>
        <v>15Felipe de Souza Romeiro44774GRA</v>
      </c>
      <c r="B1350">
        <v>15</v>
      </c>
      <c r="C1350" t="s">
        <v>1382</v>
      </c>
      <c r="D1350" t="s">
        <v>3780</v>
      </c>
      <c r="E1350">
        <v>600</v>
      </c>
      <c r="F1350" t="s">
        <v>1112</v>
      </c>
      <c r="H1350">
        <v>48</v>
      </c>
      <c r="I1350" t="s">
        <v>1969</v>
      </c>
      <c r="J1350" t="s">
        <v>1112</v>
      </c>
      <c r="K1350" t="str">
        <f t="shared" si="42"/>
        <v>Aluno</v>
      </c>
    </row>
    <row r="1351" spans="1:11">
      <c r="A1351" t="str">
        <f t="shared" si="43"/>
        <v>15Hugo Borges da Silva44774GRA</v>
      </c>
      <c r="B1351">
        <v>15</v>
      </c>
      <c r="C1351" t="s">
        <v>2384</v>
      </c>
      <c r="D1351" t="s">
        <v>3780</v>
      </c>
      <c r="E1351">
        <v>600</v>
      </c>
      <c r="F1351" t="s">
        <v>1112</v>
      </c>
      <c r="H1351">
        <v>48</v>
      </c>
      <c r="I1351" t="s">
        <v>2218</v>
      </c>
      <c r="J1351" t="s">
        <v>1112</v>
      </c>
      <c r="K1351" t="str">
        <f t="shared" si="42"/>
        <v>Aluno</v>
      </c>
    </row>
    <row r="1352" spans="1:11">
      <c r="A1352" t="str">
        <f t="shared" si="43"/>
        <v>15João Pedro Bastos da Rocha Miranda44774GRA</v>
      </c>
      <c r="B1352">
        <v>15</v>
      </c>
      <c r="C1352" t="s">
        <v>2385</v>
      </c>
      <c r="D1352" t="s">
        <v>3780</v>
      </c>
      <c r="E1352">
        <v>600</v>
      </c>
      <c r="F1352" t="s">
        <v>1112</v>
      </c>
      <c r="H1352">
        <v>48</v>
      </c>
      <c r="I1352" t="s">
        <v>2219</v>
      </c>
      <c r="J1352" t="s">
        <v>1112</v>
      </c>
      <c r="K1352" t="str">
        <f t="shared" si="42"/>
        <v>Aluno</v>
      </c>
    </row>
    <row r="1353" spans="1:11">
      <c r="A1353" t="str">
        <f t="shared" si="43"/>
        <v>15Pedro de Campos Barbosa Moreno44774GRA</v>
      </c>
      <c r="B1353">
        <v>15</v>
      </c>
      <c r="C1353" t="s">
        <v>2386</v>
      </c>
      <c r="D1353" t="s">
        <v>3780</v>
      </c>
      <c r="E1353">
        <v>600</v>
      </c>
      <c r="F1353" t="s">
        <v>1112</v>
      </c>
      <c r="H1353">
        <v>48</v>
      </c>
      <c r="I1353" t="s">
        <v>2220</v>
      </c>
      <c r="J1353" t="s">
        <v>1112</v>
      </c>
      <c r="K1353" t="str">
        <f t="shared" si="42"/>
        <v>Aluno</v>
      </c>
    </row>
    <row r="1354" spans="1:11">
      <c r="A1354" t="str">
        <f t="shared" si="43"/>
        <v>15Renato Barros Lima44774GRA</v>
      </c>
      <c r="B1354">
        <v>15</v>
      </c>
      <c r="C1354" t="s">
        <v>1383</v>
      </c>
      <c r="D1354" t="s">
        <v>3780</v>
      </c>
      <c r="E1354">
        <v>600</v>
      </c>
      <c r="F1354" t="s">
        <v>1112</v>
      </c>
      <c r="H1354">
        <v>48</v>
      </c>
      <c r="I1354" t="s">
        <v>2221</v>
      </c>
      <c r="J1354" t="s">
        <v>1112</v>
      </c>
      <c r="K1354" t="str">
        <f t="shared" si="42"/>
        <v>Aluno</v>
      </c>
    </row>
    <row r="1355" spans="1:11">
      <c r="A1355" t="str">
        <f t="shared" si="43"/>
        <v>15Ricardo Gonçalves Cavalcante44774GRA</v>
      </c>
      <c r="B1355">
        <v>15</v>
      </c>
      <c r="C1355" t="s">
        <v>1384</v>
      </c>
      <c r="D1355" t="s">
        <v>3780</v>
      </c>
      <c r="E1355">
        <v>600</v>
      </c>
      <c r="F1355" t="s">
        <v>1112</v>
      </c>
      <c r="H1355">
        <v>48</v>
      </c>
      <c r="I1355" t="s">
        <v>2222</v>
      </c>
      <c r="J1355" t="s">
        <v>1112</v>
      </c>
      <c r="K1355" t="str">
        <f t="shared" si="42"/>
        <v>Aluno</v>
      </c>
    </row>
    <row r="1356" spans="1:11">
      <c r="A1356" t="str">
        <f t="shared" si="43"/>
        <v>15Beatriz Rosenburg Marques44774MSc</v>
      </c>
      <c r="B1356">
        <v>15</v>
      </c>
      <c r="C1356" t="s">
        <v>1385</v>
      </c>
      <c r="D1356" t="s">
        <v>3780</v>
      </c>
      <c r="E1356">
        <v>2230</v>
      </c>
      <c r="F1356" t="s">
        <v>1114</v>
      </c>
      <c r="H1356">
        <v>48</v>
      </c>
      <c r="I1356" t="s">
        <v>2573</v>
      </c>
      <c r="J1356" t="s">
        <v>1112</v>
      </c>
      <c r="K1356" t="str">
        <f t="shared" si="42"/>
        <v>Aluno</v>
      </c>
    </row>
    <row r="1357" spans="1:11">
      <c r="A1357" t="str">
        <f t="shared" si="43"/>
        <v>15Eliel Prueza de Oliveira44774MSc</v>
      </c>
      <c r="B1357">
        <v>15</v>
      </c>
      <c r="C1357" t="s">
        <v>1386</v>
      </c>
      <c r="D1357" t="s">
        <v>3780</v>
      </c>
      <c r="E1357">
        <v>2230</v>
      </c>
      <c r="F1357" t="s">
        <v>1114</v>
      </c>
      <c r="H1357">
        <v>48</v>
      </c>
      <c r="I1357" t="s">
        <v>1970</v>
      </c>
      <c r="J1357" t="s">
        <v>1112</v>
      </c>
      <c r="K1357" t="str">
        <f t="shared" si="42"/>
        <v>Aluno</v>
      </c>
    </row>
    <row r="1358" spans="1:11">
      <c r="A1358" t="str">
        <f t="shared" si="43"/>
        <v>15Letícia Anselmo de Mattos44774MSc</v>
      </c>
      <c r="B1358">
        <v>15</v>
      </c>
      <c r="C1358" t="s">
        <v>1387</v>
      </c>
      <c r="D1358" t="s">
        <v>3780</v>
      </c>
      <c r="E1358">
        <v>2230</v>
      </c>
      <c r="F1358" t="s">
        <v>1114</v>
      </c>
      <c r="H1358">
        <v>48</v>
      </c>
      <c r="I1358" t="s">
        <v>2223</v>
      </c>
      <c r="J1358" t="s">
        <v>1112</v>
      </c>
      <c r="K1358" t="str">
        <f t="shared" si="42"/>
        <v>Aluno</v>
      </c>
    </row>
    <row r="1359" spans="1:11">
      <c r="A1359" t="str">
        <f t="shared" si="43"/>
        <v>15Maria Luíza Fernandes Fonseca44774MSc</v>
      </c>
      <c r="B1359">
        <v>15</v>
      </c>
      <c r="C1359" t="s">
        <v>2387</v>
      </c>
      <c r="D1359" t="s">
        <v>3780</v>
      </c>
      <c r="E1359">
        <v>2230</v>
      </c>
      <c r="F1359" t="s">
        <v>1114</v>
      </c>
      <c r="H1359">
        <v>48</v>
      </c>
      <c r="I1359" t="s">
        <v>3775</v>
      </c>
      <c r="J1359" t="s">
        <v>1114</v>
      </c>
      <c r="K1359" t="str">
        <f t="shared" si="42"/>
        <v>Aluno</v>
      </c>
    </row>
    <row r="1360" spans="1:11">
      <c r="A1360" t="str">
        <f t="shared" si="43"/>
        <v>15Vitor Fernando Silva Gomes Pereira44774MSc</v>
      </c>
      <c r="B1360">
        <v>15</v>
      </c>
      <c r="C1360" t="s">
        <v>1388</v>
      </c>
      <c r="D1360" t="s">
        <v>3780</v>
      </c>
      <c r="E1360">
        <v>2230</v>
      </c>
      <c r="F1360" t="s">
        <v>1114</v>
      </c>
      <c r="H1360">
        <v>48</v>
      </c>
      <c r="I1360" t="s">
        <v>1973</v>
      </c>
      <c r="J1360" t="s">
        <v>1114</v>
      </c>
      <c r="K1360" t="str">
        <f t="shared" si="42"/>
        <v>Aluno</v>
      </c>
    </row>
    <row r="1361" spans="1:11">
      <c r="A1361" t="str">
        <f t="shared" si="43"/>
        <v>15William Adrian Clavijo Vitto44774PDSC</v>
      </c>
      <c r="B1361">
        <v>15</v>
      </c>
      <c r="C1361" t="s">
        <v>1389</v>
      </c>
      <c r="D1361" t="s">
        <v>3780</v>
      </c>
      <c r="E1361">
        <v>6110</v>
      </c>
      <c r="F1361" t="s">
        <v>1165</v>
      </c>
      <c r="H1361">
        <v>48</v>
      </c>
      <c r="I1361" t="s">
        <v>2574</v>
      </c>
      <c r="J1361" t="s">
        <v>1114</v>
      </c>
      <c r="K1361" t="str">
        <f t="shared" si="42"/>
        <v>Aluno</v>
      </c>
    </row>
    <row r="1362" spans="1:11">
      <c r="A1362" t="str">
        <f t="shared" si="43"/>
        <v>15Paulo Camargo Silva44774PV</v>
      </c>
      <c r="B1362">
        <v>15</v>
      </c>
      <c r="C1362" t="s">
        <v>1390</v>
      </c>
      <c r="D1362" t="s">
        <v>3780</v>
      </c>
      <c r="E1362">
        <v>7750</v>
      </c>
      <c r="F1362" t="s">
        <v>1115</v>
      </c>
      <c r="H1362">
        <v>48</v>
      </c>
      <c r="I1362" t="s">
        <v>2224</v>
      </c>
      <c r="J1362" t="s">
        <v>1114</v>
      </c>
      <c r="K1362" t="str">
        <f t="shared" si="42"/>
        <v>Aluno</v>
      </c>
    </row>
    <row r="1363" spans="1:11">
      <c r="A1363" t="str">
        <f t="shared" si="43"/>
        <v>16Rodrigo Cravo de Lima44774AT</v>
      </c>
      <c r="B1363">
        <v>16</v>
      </c>
      <c r="C1363" t="s">
        <v>1391</v>
      </c>
      <c r="D1363" t="s">
        <v>3780</v>
      </c>
      <c r="E1363">
        <v>820</v>
      </c>
      <c r="F1363" t="s">
        <v>1117</v>
      </c>
      <c r="H1363">
        <v>48</v>
      </c>
      <c r="I1363" t="s">
        <v>2225</v>
      </c>
      <c r="J1363" t="s">
        <v>1114</v>
      </c>
      <c r="K1363" t="str">
        <f t="shared" si="42"/>
        <v>Aluno</v>
      </c>
    </row>
    <row r="1364" spans="1:11">
      <c r="A1364" t="str">
        <f t="shared" si="43"/>
        <v>16Elizabete Fernandes Lucas44774COO</v>
      </c>
      <c r="B1364">
        <v>16</v>
      </c>
      <c r="C1364" t="s">
        <v>1392</v>
      </c>
      <c r="D1364" t="s">
        <v>3780</v>
      </c>
      <c r="E1364">
        <v>2800</v>
      </c>
      <c r="F1364" t="s">
        <v>1113</v>
      </c>
      <c r="H1364">
        <v>48</v>
      </c>
      <c r="I1364" t="s">
        <v>2226</v>
      </c>
      <c r="J1364" t="s">
        <v>1114</v>
      </c>
      <c r="K1364" t="str">
        <f t="shared" si="42"/>
        <v>Aluno</v>
      </c>
    </row>
    <row r="1365" spans="1:11">
      <c r="A1365" t="str">
        <f t="shared" si="43"/>
        <v>16Juan David Lopes Vargas44774DSC</v>
      </c>
      <c r="B1365">
        <v>16</v>
      </c>
      <c r="C1365" t="s">
        <v>2389</v>
      </c>
      <c r="D1365" t="s">
        <v>3780</v>
      </c>
      <c r="E1365">
        <v>3280</v>
      </c>
      <c r="F1365" t="s">
        <v>1162</v>
      </c>
      <c r="H1365">
        <v>48</v>
      </c>
      <c r="I1365" t="s">
        <v>1974</v>
      </c>
      <c r="J1365" t="s">
        <v>1114</v>
      </c>
      <c r="K1365" t="str">
        <f t="shared" si="42"/>
        <v>Aluno</v>
      </c>
    </row>
    <row r="1366" spans="1:11">
      <c r="A1366" t="str">
        <f t="shared" si="43"/>
        <v>16Juan Pablo Cuenca Vargas44774DSC</v>
      </c>
      <c r="B1366">
        <v>16</v>
      </c>
      <c r="C1366" t="s">
        <v>2159</v>
      </c>
      <c r="D1366" t="s">
        <v>3780</v>
      </c>
      <c r="E1366">
        <v>3280</v>
      </c>
      <c r="F1366" t="s">
        <v>1162</v>
      </c>
      <c r="H1366">
        <v>48</v>
      </c>
      <c r="I1366" t="s">
        <v>3776</v>
      </c>
      <c r="J1366" t="s">
        <v>1114</v>
      </c>
      <c r="K1366" t="str">
        <f t="shared" si="42"/>
        <v>Aluno</v>
      </c>
    </row>
    <row r="1367" spans="1:11">
      <c r="A1367" t="str">
        <f t="shared" si="43"/>
        <v>16Camila Assis da Silva44774GRA</v>
      </c>
      <c r="B1367">
        <v>16</v>
      </c>
      <c r="C1367" t="s">
        <v>1393</v>
      </c>
      <c r="D1367" t="s">
        <v>3780</v>
      </c>
      <c r="E1367">
        <v>600</v>
      </c>
      <c r="F1367" t="s">
        <v>1112</v>
      </c>
      <c r="H1367">
        <v>48</v>
      </c>
      <c r="I1367" t="s">
        <v>1975</v>
      </c>
      <c r="J1367" t="s">
        <v>1114</v>
      </c>
      <c r="K1367" t="str">
        <f t="shared" si="42"/>
        <v>Aluno</v>
      </c>
    </row>
    <row r="1368" spans="1:11">
      <c r="A1368" t="str">
        <f t="shared" si="43"/>
        <v>16Carolina dos Santos Silva44774GRA</v>
      </c>
      <c r="B1368">
        <v>16</v>
      </c>
      <c r="C1368" t="s">
        <v>1394</v>
      </c>
      <c r="D1368" t="s">
        <v>3780</v>
      </c>
      <c r="E1368">
        <v>600</v>
      </c>
      <c r="F1368" t="s">
        <v>1112</v>
      </c>
      <c r="H1368">
        <v>48</v>
      </c>
      <c r="I1368" t="s">
        <v>1976</v>
      </c>
      <c r="J1368" t="s">
        <v>1165</v>
      </c>
      <c r="K1368" t="str">
        <f t="shared" si="42"/>
        <v>Aluno</v>
      </c>
    </row>
    <row r="1369" spans="1:11">
      <c r="A1369" t="str">
        <f t="shared" si="43"/>
        <v>16Eduardo Soares da Silva Pereira44774GRA</v>
      </c>
      <c r="B1369">
        <v>16</v>
      </c>
      <c r="C1369" t="s">
        <v>1395</v>
      </c>
      <c r="D1369" t="s">
        <v>3780</v>
      </c>
      <c r="E1369">
        <v>600</v>
      </c>
      <c r="F1369" t="s">
        <v>1112</v>
      </c>
      <c r="H1369">
        <v>48</v>
      </c>
      <c r="I1369" t="s">
        <v>1961</v>
      </c>
      <c r="J1369" t="s">
        <v>1117</v>
      </c>
      <c r="K1369" t="str">
        <f t="shared" si="42"/>
        <v>Apoio</v>
      </c>
    </row>
    <row r="1370" spans="1:11">
      <c r="A1370" t="str">
        <f t="shared" si="43"/>
        <v>16Ingryd Vieira Lima Fróes de Andrade44774GRA</v>
      </c>
      <c r="B1370">
        <v>16</v>
      </c>
      <c r="C1370" t="s">
        <v>1396</v>
      </c>
      <c r="D1370" t="s">
        <v>3780</v>
      </c>
      <c r="E1370">
        <v>600</v>
      </c>
      <c r="F1370" t="s">
        <v>1112</v>
      </c>
      <c r="H1370">
        <v>48</v>
      </c>
      <c r="I1370" t="s">
        <v>1962</v>
      </c>
      <c r="J1370" t="s">
        <v>1113</v>
      </c>
      <c r="K1370" t="str">
        <f t="shared" si="42"/>
        <v>Apoio</v>
      </c>
    </row>
    <row r="1371" spans="1:11">
      <c r="A1371" t="str">
        <f t="shared" si="43"/>
        <v>16Iury de Jesus Rodrigues44774GRA</v>
      </c>
      <c r="B1371">
        <v>16</v>
      </c>
      <c r="C1371" t="s">
        <v>1397</v>
      </c>
      <c r="D1371" t="s">
        <v>3780</v>
      </c>
      <c r="E1371">
        <v>600</v>
      </c>
      <c r="F1371" t="s">
        <v>1112</v>
      </c>
      <c r="H1371">
        <v>48</v>
      </c>
      <c r="I1371" t="s">
        <v>1977</v>
      </c>
      <c r="J1371" t="s">
        <v>1115</v>
      </c>
      <c r="K1371" t="str">
        <f t="shared" si="42"/>
        <v>Apoio</v>
      </c>
    </row>
    <row r="1372" spans="1:11">
      <c r="A1372" t="str">
        <f t="shared" si="43"/>
        <v>16Julia Barboza de Souza44774GRA</v>
      </c>
      <c r="B1372">
        <v>16</v>
      </c>
      <c r="C1372" t="s">
        <v>1398</v>
      </c>
      <c r="D1372" t="s">
        <v>3780</v>
      </c>
      <c r="E1372">
        <v>600</v>
      </c>
      <c r="F1372" t="s">
        <v>1112</v>
      </c>
      <c r="H1372">
        <v>49</v>
      </c>
      <c r="I1372" t="s">
        <v>1980</v>
      </c>
      <c r="J1372" t="s">
        <v>1162</v>
      </c>
      <c r="K1372" t="str">
        <f t="shared" si="42"/>
        <v>Aluno</v>
      </c>
    </row>
    <row r="1373" spans="1:11">
      <c r="A1373" t="str">
        <f t="shared" si="43"/>
        <v>16Lucas Fernandes Teixeira44774GRA</v>
      </c>
      <c r="B1373">
        <v>16</v>
      </c>
      <c r="C1373" t="s">
        <v>1399</v>
      </c>
      <c r="D1373" t="s">
        <v>3780</v>
      </c>
      <c r="E1373">
        <v>600</v>
      </c>
      <c r="F1373" t="s">
        <v>1112</v>
      </c>
      <c r="H1373">
        <v>49</v>
      </c>
      <c r="I1373" t="s">
        <v>2575</v>
      </c>
      <c r="J1373" t="s">
        <v>1162</v>
      </c>
      <c r="K1373" t="str">
        <f t="shared" si="42"/>
        <v>Aluno</v>
      </c>
    </row>
    <row r="1374" spans="1:11">
      <c r="A1374" t="str">
        <f t="shared" si="43"/>
        <v>16Maria Carolina Lopes Leão Silva44774GRA</v>
      </c>
      <c r="B1374">
        <v>16</v>
      </c>
      <c r="C1374" t="s">
        <v>1400</v>
      </c>
      <c r="D1374" t="s">
        <v>3780</v>
      </c>
      <c r="E1374">
        <v>600</v>
      </c>
      <c r="F1374" t="s">
        <v>1112</v>
      </c>
      <c r="H1374">
        <v>49</v>
      </c>
      <c r="I1374" t="s">
        <v>1981</v>
      </c>
      <c r="J1374" t="s">
        <v>1162</v>
      </c>
      <c r="K1374" t="str">
        <f t="shared" si="42"/>
        <v>Aluno</v>
      </c>
    </row>
    <row r="1375" spans="1:11">
      <c r="A1375" t="str">
        <f t="shared" si="43"/>
        <v>16Maria Eduarda Pinto David Furtado44774GRA</v>
      </c>
      <c r="B1375">
        <v>16</v>
      </c>
      <c r="C1375" t="s">
        <v>1401</v>
      </c>
      <c r="D1375" t="s">
        <v>3780</v>
      </c>
      <c r="E1375">
        <v>600</v>
      </c>
      <c r="F1375" t="s">
        <v>1112</v>
      </c>
      <c r="H1375">
        <v>49</v>
      </c>
      <c r="I1375" t="s">
        <v>2576</v>
      </c>
      <c r="J1375" t="s">
        <v>1112</v>
      </c>
      <c r="K1375" t="str">
        <f t="shared" si="42"/>
        <v>Aluno</v>
      </c>
    </row>
    <row r="1376" spans="1:11">
      <c r="A1376" t="str">
        <f t="shared" si="43"/>
        <v>16Mateus de Oliveira Cruz44774GRA</v>
      </c>
      <c r="B1376">
        <v>16</v>
      </c>
      <c r="C1376" t="s">
        <v>2393</v>
      </c>
      <c r="D1376" t="s">
        <v>3780</v>
      </c>
      <c r="E1376">
        <v>600</v>
      </c>
      <c r="F1376" t="s">
        <v>1112</v>
      </c>
      <c r="H1376">
        <v>49</v>
      </c>
      <c r="I1376" t="s">
        <v>1982</v>
      </c>
      <c r="J1376" t="s">
        <v>1112</v>
      </c>
      <c r="K1376" t="str">
        <f t="shared" si="42"/>
        <v>Aluno</v>
      </c>
    </row>
    <row r="1377" spans="1:11">
      <c r="A1377" t="str">
        <f t="shared" si="43"/>
        <v>16Mateus Silva Barros Rosado44774GRA</v>
      </c>
      <c r="B1377">
        <v>16</v>
      </c>
      <c r="C1377" t="s">
        <v>1402</v>
      </c>
      <c r="D1377" t="s">
        <v>3780</v>
      </c>
      <c r="E1377">
        <v>600</v>
      </c>
      <c r="F1377" t="s">
        <v>1112</v>
      </c>
      <c r="H1377">
        <v>49</v>
      </c>
      <c r="I1377" t="s">
        <v>2227</v>
      </c>
      <c r="J1377" t="s">
        <v>1112</v>
      </c>
      <c r="K1377" t="str">
        <f t="shared" si="42"/>
        <v>Aluno</v>
      </c>
    </row>
    <row r="1378" spans="1:11">
      <c r="A1378" t="str">
        <f t="shared" si="43"/>
        <v>16Pedro Faria Xavier44774GRA</v>
      </c>
      <c r="B1378">
        <v>16</v>
      </c>
      <c r="C1378" t="s">
        <v>1403</v>
      </c>
      <c r="D1378" t="s">
        <v>3780</v>
      </c>
      <c r="E1378">
        <v>600</v>
      </c>
      <c r="F1378" t="s">
        <v>1112</v>
      </c>
      <c r="H1378">
        <v>49</v>
      </c>
      <c r="I1378" t="s">
        <v>1983</v>
      </c>
      <c r="J1378" t="s">
        <v>1112</v>
      </c>
      <c r="K1378" t="str">
        <f t="shared" si="42"/>
        <v>Aluno</v>
      </c>
    </row>
    <row r="1379" spans="1:11">
      <c r="A1379" t="str">
        <f t="shared" si="43"/>
        <v>16Sophia Elizabeth Cezar e Silva44774GRA</v>
      </c>
      <c r="B1379">
        <v>16</v>
      </c>
      <c r="C1379" t="s">
        <v>1404</v>
      </c>
      <c r="D1379" t="s">
        <v>3780</v>
      </c>
      <c r="E1379">
        <v>600</v>
      </c>
      <c r="F1379" t="s">
        <v>1112</v>
      </c>
      <c r="H1379">
        <v>49</v>
      </c>
      <c r="I1379" t="s">
        <v>1984</v>
      </c>
      <c r="J1379" t="s">
        <v>1112</v>
      </c>
      <c r="K1379" t="str">
        <f t="shared" si="42"/>
        <v>Aluno</v>
      </c>
    </row>
    <row r="1380" spans="1:11">
      <c r="A1380" t="str">
        <f t="shared" si="43"/>
        <v>16Thiago Maia Martins44774GRA</v>
      </c>
      <c r="B1380">
        <v>16</v>
      </c>
      <c r="C1380" t="s">
        <v>1405</v>
      </c>
      <c r="D1380" t="s">
        <v>3780</v>
      </c>
      <c r="E1380">
        <v>600</v>
      </c>
      <c r="F1380" t="s">
        <v>1112</v>
      </c>
      <c r="H1380">
        <v>49</v>
      </c>
      <c r="I1380" t="s">
        <v>2750</v>
      </c>
      <c r="J1380" t="s">
        <v>1112</v>
      </c>
      <c r="K1380" t="str">
        <f t="shared" si="42"/>
        <v>Aluno</v>
      </c>
    </row>
    <row r="1381" spans="1:11">
      <c r="A1381" t="str">
        <f t="shared" si="43"/>
        <v>16Vitor Soares Ferreira44774GRA</v>
      </c>
      <c r="B1381">
        <v>16</v>
      </c>
      <c r="C1381" t="s">
        <v>1406</v>
      </c>
      <c r="D1381" t="s">
        <v>3780</v>
      </c>
      <c r="E1381">
        <v>600</v>
      </c>
      <c r="F1381" t="s">
        <v>1112</v>
      </c>
      <c r="H1381">
        <v>49</v>
      </c>
      <c r="I1381" t="s">
        <v>1985</v>
      </c>
      <c r="J1381" t="s">
        <v>1112</v>
      </c>
      <c r="K1381" t="str">
        <f t="shared" si="42"/>
        <v>Aluno</v>
      </c>
    </row>
    <row r="1382" spans="1:11">
      <c r="A1382" t="str">
        <f t="shared" si="43"/>
        <v>16Bianca Bassetti e Silva44774MSc</v>
      </c>
      <c r="B1382">
        <v>16</v>
      </c>
      <c r="C1382" t="s">
        <v>1407</v>
      </c>
      <c r="D1382" t="s">
        <v>3780</v>
      </c>
      <c r="E1382">
        <v>2230</v>
      </c>
      <c r="F1382" t="s">
        <v>1114</v>
      </c>
      <c r="H1382">
        <v>49</v>
      </c>
      <c r="I1382" t="s">
        <v>1986</v>
      </c>
      <c r="J1382" t="s">
        <v>1112</v>
      </c>
      <c r="K1382" t="str">
        <f t="shared" si="42"/>
        <v>Aluno</v>
      </c>
    </row>
    <row r="1383" spans="1:11">
      <c r="A1383" t="str">
        <f t="shared" si="43"/>
        <v>16Mariana dos Santos de Aquino44774MSc</v>
      </c>
      <c r="B1383">
        <v>16</v>
      </c>
      <c r="C1383" t="s">
        <v>1408</v>
      </c>
      <c r="D1383" t="s">
        <v>3780</v>
      </c>
      <c r="E1383">
        <v>2230</v>
      </c>
      <c r="F1383" t="s">
        <v>1114</v>
      </c>
      <c r="H1383">
        <v>49</v>
      </c>
      <c r="I1383" t="s">
        <v>1987</v>
      </c>
      <c r="J1383" t="s">
        <v>1112</v>
      </c>
      <c r="K1383" t="str">
        <f t="shared" si="42"/>
        <v>Aluno</v>
      </c>
    </row>
    <row r="1384" spans="1:11">
      <c r="A1384" t="str">
        <f t="shared" si="43"/>
        <v>16Priscila Soares de Souza Domingues44774MSc</v>
      </c>
      <c r="B1384">
        <v>16</v>
      </c>
      <c r="C1384" t="s">
        <v>1409</v>
      </c>
      <c r="D1384" t="s">
        <v>3780</v>
      </c>
      <c r="E1384">
        <v>2230</v>
      </c>
      <c r="F1384" t="s">
        <v>1114</v>
      </c>
      <c r="H1384">
        <v>49</v>
      </c>
      <c r="I1384" t="s">
        <v>1988</v>
      </c>
      <c r="J1384" t="s">
        <v>1112</v>
      </c>
      <c r="K1384" t="str">
        <f t="shared" si="42"/>
        <v>Aluno</v>
      </c>
    </row>
    <row r="1385" spans="1:11">
      <c r="A1385" t="str">
        <f t="shared" si="43"/>
        <v>16Vanessa Martins Picoli44774MSc</v>
      </c>
      <c r="B1385">
        <v>16</v>
      </c>
      <c r="C1385" t="s">
        <v>1410</v>
      </c>
      <c r="D1385" t="s">
        <v>3780</v>
      </c>
      <c r="E1385">
        <v>2230</v>
      </c>
      <c r="F1385" t="s">
        <v>1114</v>
      </c>
      <c r="H1385">
        <v>49</v>
      </c>
      <c r="I1385" t="s">
        <v>2577</v>
      </c>
      <c r="J1385" t="s">
        <v>1112</v>
      </c>
      <c r="K1385" t="str">
        <f t="shared" si="42"/>
        <v>Aluno</v>
      </c>
    </row>
    <row r="1386" spans="1:11">
      <c r="A1386" t="str">
        <f t="shared" si="43"/>
        <v>16Daniela Hartmann44774PV</v>
      </c>
      <c r="B1386">
        <v>16</v>
      </c>
      <c r="C1386" t="s">
        <v>2160</v>
      </c>
      <c r="D1386" t="s">
        <v>3780</v>
      </c>
      <c r="E1386">
        <v>7750</v>
      </c>
      <c r="F1386" t="s">
        <v>1115</v>
      </c>
      <c r="H1386">
        <v>49</v>
      </c>
      <c r="I1386" t="s">
        <v>2578</v>
      </c>
      <c r="J1386" t="s">
        <v>1112</v>
      </c>
      <c r="K1386" t="str">
        <f t="shared" si="42"/>
        <v>Aluno</v>
      </c>
    </row>
    <row r="1387" spans="1:11">
      <c r="A1387" t="str">
        <f t="shared" si="43"/>
        <v>17Kárida Lúcia Silva do Espirito Santo Palheiros44774AT</v>
      </c>
      <c r="B1387">
        <v>17</v>
      </c>
      <c r="C1387" t="s">
        <v>1411</v>
      </c>
      <c r="D1387" t="s">
        <v>3780</v>
      </c>
      <c r="E1387">
        <v>820</v>
      </c>
      <c r="F1387" t="s">
        <v>1117</v>
      </c>
      <c r="H1387">
        <v>49</v>
      </c>
      <c r="I1387" t="s">
        <v>1989</v>
      </c>
      <c r="J1387" t="s">
        <v>1112</v>
      </c>
      <c r="K1387" t="str">
        <f t="shared" si="42"/>
        <v>Aluno</v>
      </c>
    </row>
    <row r="1388" spans="1:11">
      <c r="A1388" t="str">
        <f t="shared" si="43"/>
        <v>17Lídia Yokoyama44774COO</v>
      </c>
      <c r="B1388">
        <v>17</v>
      </c>
      <c r="C1388" t="s">
        <v>2163</v>
      </c>
      <c r="D1388" t="s">
        <v>3780</v>
      </c>
      <c r="E1388">
        <v>2800</v>
      </c>
      <c r="F1388" t="s">
        <v>1113</v>
      </c>
      <c r="H1388">
        <v>49</v>
      </c>
      <c r="I1388" t="s">
        <v>1990</v>
      </c>
      <c r="J1388" t="s">
        <v>1112</v>
      </c>
      <c r="K1388" t="str">
        <f t="shared" si="42"/>
        <v>Aluno</v>
      </c>
    </row>
    <row r="1389" spans="1:11">
      <c r="A1389" t="str">
        <f t="shared" si="43"/>
        <v>17Daniela Hurtado Tejada44774DSC</v>
      </c>
      <c r="B1389">
        <v>17</v>
      </c>
      <c r="C1389" t="s">
        <v>1412</v>
      </c>
      <c r="D1389" t="s">
        <v>3780</v>
      </c>
      <c r="E1389">
        <v>3280</v>
      </c>
      <c r="F1389" t="s">
        <v>1162</v>
      </c>
      <c r="H1389">
        <v>49</v>
      </c>
      <c r="I1389" t="s">
        <v>1991</v>
      </c>
      <c r="J1389" t="s">
        <v>1112</v>
      </c>
      <c r="K1389" t="str">
        <f t="shared" si="42"/>
        <v>Aluno</v>
      </c>
    </row>
    <row r="1390" spans="1:11">
      <c r="A1390" t="str">
        <f t="shared" si="43"/>
        <v>17Icaro Barboza Boa Morte44774DSC</v>
      </c>
      <c r="B1390">
        <v>17</v>
      </c>
      <c r="C1390" t="s">
        <v>1413</v>
      </c>
      <c r="D1390" t="s">
        <v>3780</v>
      </c>
      <c r="E1390">
        <v>3280</v>
      </c>
      <c r="F1390" t="s">
        <v>1162</v>
      </c>
      <c r="H1390">
        <v>49</v>
      </c>
      <c r="I1390" t="s">
        <v>2579</v>
      </c>
      <c r="J1390" t="s">
        <v>1112</v>
      </c>
      <c r="K1390" t="str">
        <f t="shared" si="42"/>
        <v>Aluno</v>
      </c>
    </row>
    <row r="1391" spans="1:11">
      <c r="A1391" t="str">
        <f t="shared" si="43"/>
        <v>17André Lopes Pereira44774GRA</v>
      </c>
      <c r="B1391">
        <v>17</v>
      </c>
      <c r="C1391" t="s">
        <v>1414</v>
      </c>
      <c r="D1391" t="s">
        <v>3780</v>
      </c>
      <c r="E1391">
        <v>600</v>
      </c>
      <c r="F1391" t="s">
        <v>1112</v>
      </c>
      <c r="H1391">
        <v>49</v>
      </c>
      <c r="I1391" t="s">
        <v>1992</v>
      </c>
      <c r="J1391" t="s">
        <v>1112</v>
      </c>
      <c r="K1391" t="str">
        <f t="shared" si="42"/>
        <v>Aluno</v>
      </c>
    </row>
    <row r="1392" spans="1:11">
      <c r="A1392" t="str">
        <f t="shared" si="43"/>
        <v>17Carolina Coutinho Mendonça de Souza44774GRA</v>
      </c>
      <c r="B1392">
        <v>17</v>
      </c>
      <c r="C1392" t="s">
        <v>2161</v>
      </c>
      <c r="D1392" t="s">
        <v>3780</v>
      </c>
      <c r="E1392">
        <v>600</v>
      </c>
      <c r="F1392" t="s">
        <v>1112</v>
      </c>
      <c r="H1392">
        <v>49</v>
      </c>
      <c r="I1392" t="s">
        <v>1993</v>
      </c>
      <c r="J1392" t="s">
        <v>1114</v>
      </c>
      <c r="K1392" t="str">
        <f t="shared" si="42"/>
        <v>Aluno</v>
      </c>
    </row>
    <row r="1393" spans="1:11">
      <c r="A1393" t="str">
        <f t="shared" si="43"/>
        <v>17Gabriella Casado Coelho da Silva44774GRA</v>
      </c>
      <c r="B1393">
        <v>17</v>
      </c>
      <c r="C1393" t="s">
        <v>1415</v>
      </c>
      <c r="D1393" t="s">
        <v>3780</v>
      </c>
      <c r="E1393">
        <v>600</v>
      </c>
      <c r="F1393" t="s">
        <v>1112</v>
      </c>
      <c r="H1393">
        <v>49</v>
      </c>
      <c r="I1393" t="s">
        <v>2580</v>
      </c>
      <c r="J1393" t="s">
        <v>1114</v>
      </c>
      <c r="K1393" t="str">
        <f t="shared" si="42"/>
        <v>Aluno</v>
      </c>
    </row>
    <row r="1394" spans="1:11">
      <c r="A1394" t="str">
        <f t="shared" si="43"/>
        <v>17Gonçalo Fontenele Batista Junior44774GRA</v>
      </c>
      <c r="B1394">
        <v>17</v>
      </c>
      <c r="C1394" t="s">
        <v>1416</v>
      </c>
      <c r="D1394" t="s">
        <v>3780</v>
      </c>
      <c r="E1394">
        <v>600</v>
      </c>
      <c r="F1394" t="s">
        <v>1112</v>
      </c>
      <c r="H1394">
        <v>49</v>
      </c>
      <c r="I1394" t="s">
        <v>1994</v>
      </c>
      <c r="J1394" t="s">
        <v>1114</v>
      </c>
      <c r="K1394" t="str">
        <f t="shared" si="42"/>
        <v>Aluno</v>
      </c>
    </row>
    <row r="1395" spans="1:11">
      <c r="A1395" t="str">
        <f t="shared" si="43"/>
        <v>17Jessica dos Santos Cugula44774GRA</v>
      </c>
      <c r="B1395">
        <v>17</v>
      </c>
      <c r="C1395" t="s">
        <v>1417</v>
      </c>
      <c r="D1395" t="s">
        <v>3780</v>
      </c>
      <c r="E1395">
        <v>600</v>
      </c>
      <c r="F1395" t="s">
        <v>1112</v>
      </c>
      <c r="H1395">
        <v>49</v>
      </c>
      <c r="I1395" t="s">
        <v>1986</v>
      </c>
      <c r="J1395" t="s">
        <v>1114</v>
      </c>
      <c r="K1395" t="str">
        <f t="shared" si="42"/>
        <v>Aluno</v>
      </c>
    </row>
    <row r="1396" spans="1:11">
      <c r="A1396" t="str">
        <f t="shared" si="43"/>
        <v>17Larissa Zamuner44774GRA</v>
      </c>
      <c r="B1396">
        <v>17</v>
      </c>
      <c r="C1396" t="s">
        <v>1418</v>
      </c>
      <c r="D1396" t="s">
        <v>3780</v>
      </c>
      <c r="E1396">
        <v>600</v>
      </c>
      <c r="F1396" t="s">
        <v>1112</v>
      </c>
      <c r="H1396">
        <v>49</v>
      </c>
      <c r="I1396" t="s">
        <v>1995</v>
      </c>
      <c r="J1396" t="s">
        <v>1114</v>
      </c>
      <c r="K1396" t="str">
        <f t="shared" si="42"/>
        <v>Aluno</v>
      </c>
    </row>
    <row r="1397" spans="1:11">
      <c r="A1397" t="str">
        <f t="shared" si="43"/>
        <v>17Luan Lopes dos Santos44774GRA</v>
      </c>
      <c r="B1397">
        <v>17</v>
      </c>
      <c r="C1397" t="s">
        <v>1419</v>
      </c>
      <c r="D1397" t="s">
        <v>3780</v>
      </c>
      <c r="E1397">
        <v>600</v>
      </c>
      <c r="F1397" t="s">
        <v>1112</v>
      </c>
      <c r="H1397">
        <v>49</v>
      </c>
      <c r="I1397" t="s">
        <v>1996</v>
      </c>
      <c r="J1397" t="s">
        <v>1114</v>
      </c>
      <c r="K1397" t="str">
        <f t="shared" si="42"/>
        <v>Aluno</v>
      </c>
    </row>
    <row r="1398" spans="1:11">
      <c r="A1398" t="str">
        <f t="shared" si="43"/>
        <v>17Luiza Gonçalves Ibanez Ribeiro44774GRA</v>
      </c>
      <c r="B1398">
        <v>17</v>
      </c>
      <c r="C1398" t="s">
        <v>1420</v>
      </c>
      <c r="D1398" t="s">
        <v>3780</v>
      </c>
      <c r="E1398">
        <v>600</v>
      </c>
      <c r="F1398" t="s">
        <v>1112</v>
      </c>
      <c r="H1398">
        <v>49</v>
      </c>
      <c r="I1398" t="s">
        <v>1997</v>
      </c>
      <c r="J1398" t="s">
        <v>1114</v>
      </c>
      <c r="K1398" t="str">
        <f t="shared" si="42"/>
        <v>Aluno</v>
      </c>
    </row>
    <row r="1399" spans="1:11">
      <c r="A1399" t="str">
        <f t="shared" si="43"/>
        <v>17Matheus Pereira Moraes44774GRA</v>
      </c>
      <c r="B1399">
        <v>17</v>
      </c>
      <c r="C1399" t="s">
        <v>1421</v>
      </c>
      <c r="D1399" t="s">
        <v>3780</v>
      </c>
      <c r="E1399">
        <v>600</v>
      </c>
      <c r="F1399" t="s">
        <v>1112</v>
      </c>
      <c r="H1399">
        <v>49</v>
      </c>
      <c r="I1399" t="s">
        <v>1992</v>
      </c>
      <c r="J1399" t="s">
        <v>1114</v>
      </c>
      <c r="K1399" t="str">
        <f t="shared" si="42"/>
        <v>Aluno</v>
      </c>
    </row>
    <row r="1400" spans="1:11">
      <c r="A1400" t="str">
        <f t="shared" si="43"/>
        <v>17Rafaella Castanheira Gimenez Cavalcanti44774GRA</v>
      </c>
      <c r="B1400">
        <v>17</v>
      </c>
      <c r="C1400" t="s">
        <v>1422</v>
      </c>
      <c r="D1400" t="s">
        <v>3780</v>
      </c>
      <c r="E1400">
        <v>600</v>
      </c>
      <c r="F1400" t="s">
        <v>1112</v>
      </c>
      <c r="H1400">
        <v>49</v>
      </c>
      <c r="I1400" t="s">
        <v>1998</v>
      </c>
      <c r="J1400" t="s">
        <v>1114</v>
      </c>
      <c r="K1400" t="str">
        <f t="shared" si="42"/>
        <v>Aluno</v>
      </c>
    </row>
    <row r="1401" spans="1:11">
      <c r="A1401" t="str">
        <f t="shared" si="43"/>
        <v>17Rhamon Victor Menezes Lima Bastos Garcia44774GRA</v>
      </c>
      <c r="B1401">
        <v>17</v>
      </c>
      <c r="C1401" t="s">
        <v>1423</v>
      </c>
      <c r="D1401" t="s">
        <v>3780</v>
      </c>
      <c r="E1401">
        <v>600</v>
      </c>
      <c r="F1401" t="s">
        <v>1112</v>
      </c>
      <c r="H1401">
        <v>49</v>
      </c>
      <c r="I1401" t="s">
        <v>1999</v>
      </c>
      <c r="J1401" t="s">
        <v>1165</v>
      </c>
      <c r="K1401" t="str">
        <f t="shared" si="42"/>
        <v>Aluno</v>
      </c>
    </row>
    <row r="1402" spans="1:11">
      <c r="A1402" t="str">
        <f t="shared" si="43"/>
        <v>17Thais dos Santos Lucena44774GRA</v>
      </c>
      <c r="B1402">
        <v>17</v>
      </c>
      <c r="C1402" t="s">
        <v>1424</v>
      </c>
      <c r="D1402" t="s">
        <v>3780</v>
      </c>
      <c r="E1402">
        <v>600</v>
      </c>
      <c r="F1402" t="s">
        <v>1112</v>
      </c>
      <c r="H1402">
        <v>49</v>
      </c>
      <c r="I1402" t="s">
        <v>2581</v>
      </c>
      <c r="J1402" t="s">
        <v>1165</v>
      </c>
      <c r="K1402" t="str">
        <f t="shared" si="42"/>
        <v>Aluno</v>
      </c>
    </row>
    <row r="1403" spans="1:11">
      <c r="A1403" t="str">
        <f t="shared" si="43"/>
        <v>17Victoria Santos Jacques Castello44774GRA</v>
      </c>
      <c r="B1403">
        <v>17</v>
      </c>
      <c r="C1403" t="s">
        <v>1425</v>
      </c>
      <c r="D1403" t="s">
        <v>3780</v>
      </c>
      <c r="E1403">
        <v>600</v>
      </c>
      <c r="F1403" t="s">
        <v>1112</v>
      </c>
      <c r="H1403">
        <v>49</v>
      </c>
      <c r="I1403" t="s">
        <v>1978</v>
      </c>
      <c r="J1403" t="s">
        <v>1117</v>
      </c>
      <c r="K1403" t="str">
        <f t="shared" si="42"/>
        <v>Apoio</v>
      </c>
    </row>
    <row r="1404" spans="1:11">
      <c r="A1404" t="str">
        <f t="shared" si="43"/>
        <v>17Yuri da Silva Souza44774GRA</v>
      </c>
      <c r="B1404">
        <v>17</v>
      </c>
      <c r="C1404" t="s">
        <v>1426</v>
      </c>
      <c r="D1404" t="s">
        <v>3780</v>
      </c>
      <c r="E1404">
        <v>600</v>
      </c>
      <c r="F1404" t="s">
        <v>1112</v>
      </c>
      <c r="H1404">
        <v>49</v>
      </c>
      <c r="I1404" t="s">
        <v>1979</v>
      </c>
      <c r="J1404" t="s">
        <v>1113</v>
      </c>
      <c r="K1404" t="str">
        <f t="shared" si="42"/>
        <v>Apoio</v>
      </c>
    </row>
    <row r="1405" spans="1:11">
      <c r="A1405" t="str">
        <f t="shared" si="43"/>
        <v>17Juliana Barboza do Nascimento44774MSc</v>
      </c>
      <c r="B1405">
        <v>17</v>
      </c>
      <c r="C1405" t="s">
        <v>1427</v>
      </c>
      <c r="D1405" t="s">
        <v>3780</v>
      </c>
      <c r="E1405">
        <v>2230</v>
      </c>
      <c r="F1405" t="s">
        <v>1114</v>
      </c>
      <c r="H1405">
        <v>49</v>
      </c>
      <c r="I1405" t="s">
        <v>2000</v>
      </c>
      <c r="J1405" t="s">
        <v>1115</v>
      </c>
      <c r="K1405" t="str">
        <f t="shared" si="42"/>
        <v>Apoio</v>
      </c>
    </row>
    <row r="1406" spans="1:11">
      <c r="A1406" t="str">
        <f t="shared" si="43"/>
        <v>17Rafael de Freitas Moura44774MSc</v>
      </c>
      <c r="B1406">
        <v>17</v>
      </c>
      <c r="C1406" t="s">
        <v>1428</v>
      </c>
      <c r="D1406" t="s">
        <v>3780</v>
      </c>
      <c r="E1406">
        <v>2230</v>
      </c>
      <c r="F1406" t="s">
        <v>1114</v>
      </c>
      <c r="H1406">
        <v>50</v>
      </c>
      <c r="I1406" t="s">
        <v>2582</v>
      </c>
      <c r="J1406" t="s">
        <v>1162</v>
      </c>
      <c r="K1406" t="str">
        <f t="shared" si="42"/>
        <v>Aluno</v>
      </c>
    </row>
    <row r="1407" spans="1:11">
      <c r="A1407" t="str">
        <f t="shared" si="43"/>
        <v>17Raíssa André de Araujo44774MSc</v>
      </c>
      <c r="B1407">
        <v>17</v>
      </c>
      <c r="C1407" t="s">
        <v>1429</v>
      </c>
      <c r="D1407" t="s">
        <v>3780</v>
      </c>
      <c r="E1407">
        <v>2230</v>
      </c>
      <c r="F1407" t="s">
        <v>1114</v>
      </c>
      <c r="H1407">
        <v>50</v>
      </c>
      <c r="I1407" t="s">
        <v>2721</v>
      </c>
      <c r="J1407" t="s">
        <v>1162</v>
      </c>
      <c r="K1407" t="str">
        <f t="shared" si="42"/>
        <v>Aluno</v>
      </c>
    </row>
    <row r="1408" spans="1:11">
      <c r="A1408" t="str">
        <f t="shared" si="43"/>
        <v>17Vitoria Beatriz Pellizzari44774MSc</v>
      </c>
      <c r="B1408">
        <v>17</v>
      </c>
      <c r="C1408" t="s">
        <v>2162</v>
      </c>
      <c r="D1408" t="s">
        <v>3780</v>
      </c>
      <c r="E1408">
        <v>2230</v>
      </c>
      <c r="F1408" t="s">
        <v>1114</v>
      </c>
      <c r="H1408">
        <v>50</v>
      </c>
      <c r="I1408" t="s">
        <v>2002</v>
      </c>
      <c r="J1408" t="s">
        <v>1162</v>
      </c>
      <c r="K1408" t="str">
        <f t="shared" si="42"/>
        <v>Aluno</v>
      </c>
    </row>
    <row r="1409" spans="1:11">
      <c r="A1409" t="str">
        <f t="shared" si="43"/>
        <v>17Elisa Maria Mano Esteves44774PV</v>
      </c>
      <c r="B1409">
        <v>17</v>
      </c>
      <c r="C1409" t="s">
        <v>1430</v>
      </c>
      <c r="D1409" t="s">
        <v>3780</v>
      </c>
      <c r="E1409">
        <v>7750</v>
      </c>
      <c r="F1409" t="s">
        <v>1115</v>
      </c>
      <c r="H1409">
        <v>50</v>
      </c>
      <c r="I1409" t="s">
        <v>2003</v>
      </c>
      <c r="J1409" t="s">
        <v>1114</v>
      </c>
      <c r="K1409" t="str">
        <f t="shared" si="42"/>
        <v>Aluno</v>
      </c>
    </row>
    <row r="1410" spans="1:11">
      <c r="A1410" t="str">
        <f t="shared" si="43"/>
        <v>18Josias de Souza Borges44774AT</v>
      </c>
      <c r="B1410">
        <v>18</v>
      </c>
      <c r="C1410" t="s">
        <v>1431</v>
      </c>
      <c r="D1410" t="s">
        <v>3780</v>
      </c>
      <c r="E1410">
        <v>820</v>
      </c>
      <c r="F1410" t="s">
        <v>1117</v>
      </c>
      <c r="H1410">
        <v>50</v>
      </c>
      <c r="I1410" t="s">
        <v>2004</v>
      </c>
      <c r="J1410" t="s">
        <v>1114</v>
      </c>
      <c r="K1410" t="str">
        <f t="shared" ref="K1410:K1473" si="44">IF(OR(UPPER(J1410)="GRA",UPPER(J1410)="MSC",UPPER(J1410)="DSC",UPPER(J1410)="PDSC"),"Aluno","Apoio")</f>
        <v>Aluno</v>
      </c>
    </row>
    <row r="1411" spans="1:11">
      <c r="A1411" t="str">
        <f t="shared" ref="A1411:A1474" si="45">CONCATENATE(B1411,C1411,VALUE(D1411),F1411)</f>
        <v>18Julio Cesar Ramalho Cyrino44774COO</v>
      </c>
      <c r="B1411">
        <v>18</v>
      </c>
      <c r="C1411" t="s">
        <v>1432</v>
      </c>
      <c r="D1411" t="s">
        <v>3780</v>
      </c>
      <c r="E1411">
        <v>2800</v>
      </c>
      <c r="F1411" t="s">
        <v>1113</v>
      </c>
      <c r="H1411">
        <v>50</v>
      </c>
      <c r="I1411" t="s">
        <v>2583</v>
      </c>
      <c r="J1411" t="s">
        <v>1114</v>
      </c>
      <c r="K1411" t="str">
        <f t="shared" si="44"/>
        <v>Aluno</v>
      </c>
    </row>
    <row r="1412" spans="1:11">
      <c r="A1412" t="str">
        <f t="shared" si="45"/>
        <v>18Gabriele dos Santos Silva44774DSC</v>
      </c>
      <c r="B1412">
        <v>18</v>
      </c>
      <c r="C1412" t="s">
        <v>1433</v>
      </c>
      <c r="D1412" t="s">
        <v>3780</v>
      </c>
      <c r="E1412">
        <v>3280</v>
      </c>
      <c r="F1412" t="s">
        <v>1162</v>
      </c>
      <c r="H1412">
        <v>50</v>
      </c>
      <c r="I1412" t="s">
        <v>2005</v>
      </c>
      <c r="J1412" t="s">
        <v>1114</v>
      </c>
      <c r="K1412" t="str">
        <f t="shared" si="44"/>
        <v>Aluno</v>
      </c>
    </row>
    <row r="1413" spans="1:11">
      <c r="A1413" t="str">
        <f t="shared" si="45"/>
        <v>18Renata Mont`Alverne Braun Chaves Martins44774DSC</v>
      </c>
      <c r="B1413">
        <v>18</v>
      </c>
      <c r="C1413" t="s">
        <v>1434</v>
      </c>
      <c r="D1413" t="s">
        <v>3780</v>
      </c>
      <c r="E1413">
        <v>3280</v>
      </c>
      <c r="F1413" t="s">
        <v>1162</v>
      </c>
      <c r="H1413">
        <v>50</v>
      </c>
      <c r="I1413" t="s">
        <v>2006</v>
      </c>
      <c r="J1413" t="s">
        <v>1114</v>
      </c>
      <c r="K1413" t="str">
        <f t="shared" si="44"/>
        <v>Aluno</v>
      </c>
    </row>
    <row r="1414" spans="1:11">
      <c r="A1414" t="str">
        <f t="shared" si="45"/>
        <v>18Agnaldo Santana dos Santos44774GRA</v>
      </c>
      <c r="B1414">
        <v>18</v>
      </c>
      <c r="C1414" t="s">
        <v>2405</v>
      </c>
      <c r="D1414" t="s">
        <v>3780</v>
      </c>
      <c r="E1414">
        <v>600</v>
      </c>
      <c r="F1414" t="s">
        <v>1112</v>
      </c>
      <c r="H1414">
        <v>50</v>
      </c>
      <c r="I1414" t="s">
        <v>2007</v>
      </c>
      <c r="J1414" t="s">
        <v>1114</v>
      </c>
      <c r="K1414" t="str">
        <f t="shared" si="44"/>
        <v>Aluno</v>
      </c>
    </row>
    <row r="1415" spans="1:11">
      <c r="A1415" t="str">
        <f t="shared" si="45"/>
        <v>18Bruno Vaz Silva44774GRA</v>
      </c>
      <c r="B1415">
        <v>18</v>
      </c>
      <c r="C1415" t="s">
        <v>2406</v>
      </c>
      <c r="D1415" t="s">
        <v>3780</v>
      </c>
      <c r="E1415">
        <v>600</v>
      </c>
      <c r="F1415" t="s">
        <v>1112</v>
      </c>
      <c r="H1415">
        <v>50</v>
      </c>
      <c r="I1415" t="s">
        <v>2008</v>
      </c>
      <c r="J1415" t="s">
        <v>1114</v>
      </c>
      <c r="K1415" t="str">
        <f t="shared" si="44"/>
        <v>Aluno</v>
      </c>
    </row>
    <row r="1416" spans="1:11">
      <c r="A1416" t="str">
        <f t="shared" si="45"/>
        <v>18Caio Henrique Manganeli44774GRA</v>
      </c>
      <c r="B1416">
        <v>18</v>
      </c>
      <c r="C1416" t="s">
        <v>2407</v>
      </c>
      <c r="D1416" t="s">
        <v>3780</v>
      </c>
      <c r="E1416">
        <v>600</v>
      </c>
      <c r="F1416" t="s">
        <v>1112</v>
      </c>
      <c r="H1416">
        <v>50</v>
      </c>
      <c r="I1416" t="s">
        <v>2009</v>
      </c>
      <c r="J1416" t="s">
        <v>1165</v>
      </c>
      <c r="K1416" t="str">
        <f t="shared" si="44"/>
        <v>Aluno</v>
      </c>
    </row>
    <row r="1417" spans="1:11">
      <c r="A1417" t="str">
        <f t="shared" si="45"/>
        <v>18Giulia Elvira Araujo Santana Carvalho44774GRA</v>
      </c>
      <c r="B1417">
        <v>18</v>
      </c>
      <c r="C1417" t="s">
        <v>2408</v>
      </c>
      <c r="D1417" t="s">
        <v>3780</v>
      </c>
      <c r="E1417">
        <v>600</v>
      </c>
      <c r="F1417" t="s">
        <v>1112</v>
      </c>
      <c r="H1417">
        <v>50</v>
      </c>
      <c r="I1417" t="s">
        <v>2001</v>
      </c>
      <c r="J1417" t="s">
        <v>1117</v>
      </c>
      <c r="K1417" t="str">
        <f t="shared" si="44"/>
        <v>Apoio</v>
      </c>
    </row>
    <row r="1418" spans="1:11">
      <c r="A1418" t="str">
        <f t="shared" si="45"/>
        <v>18Janaina Alves Monteiro de Castro44774GRA</v>
      </c>
      <c r="B1418">
        <v>18</v>
      </c>
      <c r="C1418" t="s">
        <v>2409</v>
      </c>
      <c r="D1418" t="s">
        <v>3780</v>
      </c>
      <c r="E1418">
        <v>600</v>
      </c>
      <c r="F1418" t="s">
        <v>1112</v>
      </c>
      <c r="H1418">
        <v>50</v>
      </c>
      <c r="I1418" t="s">
        <v>2228</v>
      </c>
      <c r="J1418" t="s">
        <v>1113</v>
      </c>
      <c r="K1418" t="str">
        <f t="shared" si="44"/>
        <v>Apoio</v>
      </c>
    </row>
    <row r="1419" spans="1:11">
      <c r="A1419" t="str">
        <f t="shared" si="45"/>
        <v>18JOÃO PEDRO ACHERMANN TAVARES44774GRA</v>
      </c>
      <c r="B1419">
        <v>18</v>
      </c>
      <c r="C1419" t="s">
        <v>1435</v>
      </c>
      <c r="D1419" t="s">
        <v>3780</v>
      </c>
      <c r="E1419">
        <v>600</v>
      </c>
      <c r="F1419" t="s">
        <v>1112</v>
      </c>
      <c r="H1419">
        <v>50</v>
      </c>
      <c r="I1419" t="s">
        <v>2010</v>
      </c>
      <c r="J1419" t="s">
        <v>1115</v>
      </c>
      <c r="K1419" t="str">
        <f t="shared" si="44"/>
        <v>Apoio</v>
      </c>
    </row>
    <row r="1420" spans="1:11">
      <c r="A1420" t="str">
        <f t="shared" si="45"/>
        <v>18MARCELLY DE ALMEIDA TEIXEIRA44774GRA</v>
      </c>
      <c r="B1420">
        <v>18</v>
      </c>
      <c r="C1420" t="s">
        <v>1436</v>
      </c>
      <c r="D1420" t="s">
        <v>3780</v>
      </c>
      <c r="E1420">
        <v>600</v>
      </c>
      <c r="F1420" t="s">
        <v>1112</v>
      </c>
      <c r="H1420">
        <v>51</v>
      </c>
      <c r="I1420" t="s">
        <v>2012</v>
      </c>
      <c r="J1420" t="s">
        <v>1162</v>
      </c>
      <c r="K1420" t="str">
        <f t="shared" si="44"/>
        <v>Aluno</v>
      </c>
    </row>
    <row r="1421" spans="1:11">
      <c r="A1421" t="str">
        <f t="shared" si="45"/>
        <v>18Marcus Vinícius da Cruz44774GRA</v>
      </c>
      <c r="B1421">
        <v>18</v>
      </c>
      <c r="C1421" t="s">
        <v>2164</v>
      </c>
      <c r="D1421" t="s">
        <v>3780</v>
      </c>
      <c r="E1421">
        <v>600</v>
      </c>
      <c r="F1421" t="s">
        <v>1112</v>
      </c>
      <c r="H1421">
        <v>51</v>
      </c>
      <c r="I1421" t="s">
        <v>2013</v>
      </c>
      <c r="J1421" t="s">
        <v>1162</v>
      </c>
      <c r="K1421" t="str">
        <f t="shared" si="44"/>
        <v>Aluno</v>
      </c>
    </row>
    <row r="1422" spans="1:11">
      <c r="A1422" t="str">
        <f t="shared" si="45"/>
        <v>18Marlon Barreto Silva44774GRA</v>
      </c>
      <c r="B1422">
        <v>18</v>
      </c>
      <c r="C1422" t="s">
        <v>1437</v>
      </c>
      <c r="D1422" t="s">
        <v>3780</v>
      </c>
      <c r="E1422">
        <v>600</v>
      </c>
      <c r="F1422" t="s">
        <v>1112</v>
      </c>
      <c r="H1422">
        <v>51</v>
      </c>
      <c r="I1422" t="s">
        <v>2230</v>
      </c>
      <c r="J1422" t="s">
        <v>1112</v>
      </c>
      <c r="K1422" t="str">
        <f t="shared" si="44"/>
        <v>Aluno</v>
      </c>
    </row>
    <row r="1423" spans="1:11">
      <c r="A1423" t="str">
        <f t="shared" si="45"/>
        <v>18Pedro Lucas Fonseca de Sena44774GRA</v>
      </c>
      <c r="B1423">
        <v>18</v>
      </c>
      <c r="C1423" t="s">
        <v>2411</v>
      </c>
      <c r="D1423" t="s">
        <v>3780</v>
      </c>
      <c r="E1423">
        <v>600</v>
      </c>
      <c r="F1423" t="s">
        <v>1112</v>
      </c>
      <c r="H1423">
        <v>51</v>
      </c>
      <c r="I1423" t="s">
        <v>2014</v>
      </c>
      <c r="J1423" t="s">
        <v>1112</v>
      </c>
      <c r="K1423" t="str">
        <f t="shared" si="44"/>
        <v>Aluno</v>
      </c>
    </row>
    <row r="1424" spans="1:11">
      <c r="A1424" t="str">
        <f t="shared" si="45"/>
        <v>18RAQUEL SILVA MARTINS44774GRA</v>
      </c>
      <c r="B1424">
        <v>18</v>
      </c>
      <c r="C1424" t="s">
        <v>1438</v>
      </c>
      <c r="D1424" t="s">
        <v>3780</v>
      </c>
      <c r="E1424">
        <v>600</v>
      </c>
      <c r="F1424" t="s">
        <v>1112</v>
      </c>
      <c r="H1424">
        <v>51</v>
      </c>
      <c r="I1424" t="s">
        <v>2015</v>
      </c>
      <c r="J1424" t="s">
        <v>1112</v>
      </c>
      <c r="K1424" t="str">
        <f t="shared" si="44"/>
        <v>Aluno</v>
      </c>
    </row>
    <row r="1425" spans="1:11">
      <c r="A1425" t="str">
        <f t="shared" si="45"/>
        <v>18RINA PERUZZO RIGONI44774GRA</v>
      </c>
      <c r="B1425">
        <v>18</v>
      </c>
      <c r="C1425" t="s">
        <v>1439</v>
      </c>
      <c r="D1425" t="s">
        <v>3780</v>
      </c>
      <c r="E1425">
        <v>600</v>
      </c>
      <c r="F1425" t="s">
        <v>1112</v>
      </c>
      <c r="H1425">
        <v>51</v>
      </c>
      <c r="I1425" t="s">
        <v>2791</v>
      </c>
      <c r="J1425" t="s">
        <v>1112</v>
      </c>
      <c r="K1425" t="str">
        <f t="shared" si="44"/>
        <v>Aluno</v>
      </c>
    </row>
    <row r="1426" spans="1:11">
      <c r="A1426" t="str">
        <f t="shared" si="45"/>
        <v>18Vinícius Almeida de Oliveira44774GRA</v>
      </c>
      <c r="B1426">
        <v>18</v>
      </c>
      <c r="C1426" t="s">
        <v>1440</v>
      </c>
      <c r="D1426" t="s">
        <v>3780</v>
      </c>
      <c r="E1426">
        <v>600</v>
      </c>
      <c r="F1426" t="s">
        <v>1112</v>
      </c>
      <c r="H1426">
        <v>51</v>
      </c>
      <c r="I1426" t="s">
        <v>2584</v>
      </c>
      <c r="J1426" t="s">
        <v>1112</v>
      </c>
      <c r="K1426" t="str">
        <f t="shared" si="44"/>
        <v>Aluno</v>
      </c>
    </row>
    <row r="1427" spans="1:11">
      <c r="A1427" t="str">
        <f t="shared" si="45"/>
        <v>18Vitor Fiori44774GRA</v>
      </c>
      <c r="B1427">
        <v>18</v>
      </c>
      <c r="C1427" t="s">
        <v>2412</v>
      </c>
      <c r="D1427" t="s">
        <v>3780</v>
      </c>
      <c r="E1427">
        <v>600</v>
      </c>
      <c r="F1427" t="s">
        <v>1112</v>
      </c>
      <c r="H1427">
        <v>51</v>
      </c>
      <c r="I1427" t="s">
        <v>2016</v>
      </c>
      <c r="J1427" t="s">
        <v>1112</v>
      </c>
      <c r="K1427" t="str">
        <f t="shared" si="44"/>
        <v>Aluno</v>
      </c>
    </row>
    <row r="1428" spans="1:11">
      <c r="A1428" t="str">
        <f t="shared" si="45"/>
        <v>18LUCAS VICENTE MENEZES DO VALE44774MSc</v>
      </c>
      <c r="B1428">
        <v>18</v>
      </c>
      <c r="C1428" t="s">
        <v>1442</v>
      </c>
      <c r="D1428" t="s">
        <v>3780</v>
      </c>
      <c r="E1428">
        <v>2230</v>
      </c>
      <c r="F1428" t="s">
        <v>1114</v>
      </c>
      <c r="H1428">
        <v>51</v>
      </c>
      <c r="I1428" t="s">
        <v>2585</v>
      </c>
      <c r="J1428" t="s">
        <v>1112</v>
      </c>
      <c r="K1428" t="str">
        <f t="shared" si="44"/>
        <v>Aluno</v>
      </c>
    </row>
    <row r="1429" spans="1:11">
      <c r="A1429" t="str">
        <f t="shared" si="45"/>
        <v>18Victor Hugo Fagundes Peclat44774MSc</v>
      </c>
      <c r="B1429">
        <v>18</v>
      </c>
      <c r="C1429" t="s">
        <v>1443</v>
      </c>
      <c r="D1429" t="s">
        <v>3780</v>
      </c>
      <c r="E1429">
        <v>2230</v>
      </c>
      <c r="F1429" t="s">
        <v>1114</v>
      </c>
      <c r="H1429">
        <v>51</v>
      </c>
      <c r="I1429" t="s">
        <v>3637</v>
      </c>
      <c r="J1429" t="s">
        <v>1112</v>
      </c>
      <c r="K1429" t="str">
        <f t="shared" si="44"/>
        <v>Aluno</v>
      </c>
    </row>
    <row r="1430" spans="1:11">
      <c r="A1430" t="str">
        <f t="shared" si="45"/>
        <v>18Mojtaba Maali Amiri44774PV</v>
      </c>
      <c r="B1430">
        <v>18</v>
      </c>
      <c r="C1430" t="s">
        <v>1444</v>
      </c>
      <c r="D1430" t="s">
        <v>3780</v>
      </c>
      <c r="E1430">
        <v>7750</v>
      </c>
      <c r="F1430" t="s">
        <v>1115</v>
      </c>
      <c r="H1430">
        <v>51</v>
      </c>
      <c r="I1430" t="s">
        <v>2792</v>
      </c>
      <c r="J1430" t="s">
        <v>1112</v>
      </c>
      <c r="K1430" t="str">
        <f t="shared" si="44"/>
        <v>Aluno</v>
      </c>
    </row>
    <row r="1431" spans="1:11">
      <c r="A1431" t="str">
        <f t="shared" si="45"/>
        <v>19Barbara Cassu Manzano44774AT</v>
      </c>
      <c r="B1431">
        <v>19</v>
      </c>
      <c r="C1431" t="s">
        <v>1445</v>
      </c>
      <c r="D1431" t="s">
        <v>3780</v>
      </c>
      <c r="E1431">
        <v>820</v>
      </c>
      <c r="F1431" t="s">
        <v>1117</v>
      </c>
      <c r="H1431">
        <v>51</v>
      </c>
      <c r="I1431" t="s">
        <v>2017</v>
      </c>
      <c r="J1431" t="s">
        <v>1112</v>
      </c>
      <c r="K1431" t="str">
        <f t="shared" si="44"/>
        <v>Aluno</v>
      </c>
    </row>
    <row r="1432" spans="1:11">
      <c r="A1432" t="str">
        <f t="shared" si="45"/>
        <v>19Carlos Roberto de Souza Filho44774COO</v>
      </c>
      <c r="B1432">
        <v>19</v>
      </c>
      <c r="C1432" t="s">
        <v>1446</v>
      </c>
      <c r="D1432" t="s">
        <v>3780</v>
      </c>
      <c r="E1432">
        <v>2800</v>
      </c>
      <c r="F1432" t="s">
        <v>1113</v>
      </c>
      <c r="H1432">
        <v>51</v>
      </c>
      <c r="I1432" t="s">
        <v>2229</v>
      </c>
      <c r="J1432" t="s">
        <v>1112</v>
      </c>
      <c r="K1432" t="str">
        <f t="shared" si="44"/>
        <v>Aluno</v>
      </c>
    </row>
    <row r="1433" spans="1:11">
      <c r="A1433" t="str">
        <f t="shared" si="45"/>
        <v>19Luciano Areas Carvalho44774DSC</v>
      </c>
      <c r="B1433">
        <v>19</v>
      </c>
      <c r="C1433" t="s">
        <v>1447</v>
      </c>
      <c r="D1433" t="s">
        <v>3780</v>
      </c>
      <c r="E1433">
        <v>3280</v>
      </c>
      <c r="F1433" t="s">
        <v>1162</v>
      </c>
      <c r="H1433">
        <v>51</v>
      </c>
      <c r="I1433" t="s">
        <v>2230</v>
      </c>
      <c r="J1433" t="s">
        <v>1114</v>
      </c>
      <c r="K1433" t="str">
        <f t="shared" si="44"/>
        <v>Aluno</v>
      </c>
    </row>
    <row r="1434" spans="1:11">
      <c r="A1434" t="str">
        <f t="shared" si="45"/>
        <v>19Priscila Martins Oliveira44774DSC</v>
      </c>
      <c r="B1434">
        <v>19</v>
      </c>
      <c r="C1434" t="s">
        <v>1448</v>
      </c>
      <c r="D1434" t="s">
        <v>3780</v>
      </c>
      <c r="E1434">
        <v>3280</v>
      </c>
      <c r="F1434" t="s">
        <v>1162</v>
      </c>
      <c r="H1434">
        <v>51</v>
      </c>
      <c r="I1434" t="s">
        <v>2018</v>
      </c>
      <c r="J1434" t="s">
        <v>1114</v>
      </c>
      <c r="K1434" t="str">
        <f t="shared" si="44"/>
        <v>Aluno</v>
      </c>
    </row>
    <row r="1435" spans="1:11">
      <c r="A1435" t="str">
        <f t="shared" si="45"/>
        <v>19Bruno Guellis de Almeida44774GRA</v>
      </c>
      <c r="B1435">
        <v>19</v>
      </c>
      <c r="C1435" t="s">
        <v>1449</v>
      </c>
      <c r="D1435" t="s">
        <v>3780</v>
      </c>
      <c r="E1435">
        <v>600</v>
      </c>
      <c r="F1435" t="s">
        <v>1112</v>
      </c>
      <c r="H1435">
        <v>51</v>
      </c>
      <c r="I1435" t="s">
        <v>2019</v>
      </c>
      <c r="J1435" t="s">
        <v>1114</v>
      </c>
      <c r="K1435" t="str">
        <f t="shared" si="44"/>
        <v>Aluno</v>
      </c>
    </row>
    <row r="1436" spans="1:11">
      <c r="A1436" t="str">
        <f t="shared" si="45"/>
        <v>19Davi Machado Querubim44774GRA</v>
      </c>
      <c r="B1436">
        <v>19</v>
      </c>
      <c r="C1436" t="s">
        <v>1451</v>
      </c>
      <c r="D1436" t="s">
        <v>3780</v>
      </c>
      <c r="E1436">
        <v>600</v>
      </c>
      <c r="F1436" t="s">
        <v>1112</v>
      </c>
      <c r="H1436">
        <v>51</v>
      </c>
      <c r="I1436" t="s">
        <v>2020</v>
      </c>
      <c r="J1436" t="s">
        <v>1114</v>
      </c>
      <c r="K1436" t="str">
        <f t="shared" si="44"/>
        <v>Aluno</v>
      </c>
    </row>
    <row r="1437" spans="1:11">
      <c r="A1437" t="str">
        <f t="shared" si="45"/>
        <v>19Eloise Cristina Santos44774GRA</v>
      </c>
      <c r="B1437">
        <v>19</v>
      </c>
      <c r="C1437" t="s">
        <v>1452</v>
      </c>
      <c r="D1437" t="s">
        <v>3780</v>
      </c>
      <c r="E1437">
        <v>600</v>
      </c>
      <c r="F1437" t="s">
        <v>1112</v>
      </c>
      <c r="H1437">
        <v>51</v>
      </c>
      <c r="I1437" t="s">
        <v>2021</v>
      </c>
      <c r="J1437" t="s">
        <v>1165</v>
      </c>
      <c r="K1437" t="str">
        <f t="shared" si="44"/>
        <v>Aluno</v>
      </c>
    </row>
    <row r="1438" spans="1:11">
      <c r="A1438" t="str">
        <f t="shared" si="45"/>
        <v>19Felipe Fortuna Perez44774GRA</v>
      </c>
      <c r="B1438">
        <v>19</v>
      </c>
      <c r="C1438" t="s">
        <v>1453</v>
      </c>
      <c r="D1438" t="s">
        <v>3780</v>
      </c>
      <c r="E1438">
        <v>600</v>
      </c>
      <c r="F1438" t="s">
        <v>1112</v>
      </c>
      <c r="H1438">
        <v>51</v>
      </c>
      <c r="I1438" t="s">
        <v>2011</v>
      </c>
      <c r="J1438" t="s">
        <v>1117</v>
      </c>
      <c r="K1438" t="str">
        <f t="shared" si="44"/>
        <v>Apoio</v>
      </c>
    </row>
    <row r="1439" spans="1:11">
      <c r="A1439" t="str">
        <f t="shared" si="45"/>
        <v>19Fernando Antonio Novais Vieira44774GRA</v>
      </c>
      <c r="B1439">
        <v>19</v>
      </c>
      <c r="C1439" t="s">
        <v>1454</v>
      </c>
      <c r="D1439" t="s">
        <v>3780</v>
      </c>
      <c r="E1439">
        <v>600</v>
      </c>
      <c r="F1439" t="s">
        <v>1112</v>
      </c>
      <c r="H1439">
        <v>51</v>
      </c>
      <c r="I1439" t="s">
        <v>2231</v>
      </c>
      <c r="J1439" t="s">
        <v>1113</v>
      </c>
      <c r="K1439" t="str">
        <f t="shared" si="44"/>
        <v>Apoio</v>
      </c>
    </row>
    <row r="1440" spans="1:11">
      <c r="A1440" t="str">
        <f t="shared" si="45"/>
        <v>19Gabriel Mateus Alves de Lima44774GRA</v>
      </c>
      <c r="B1440">
        <v>19</v>
      </c>
      <c r="C1440" t="s">
        <v>1455</v>
      </c>
      <c r="D1440" t="s">
        <v>3780</v>
      </c>
      <c r="E1440">
        <v>600</v>
      </c>
      <c r="F1440" t="s">
        <v>1112</v>
      </c>
      <c r="H1440">
        <v>51</v>
      </c>
      <c r="I1440" t="s">
        <v>2022</v>
      </c>
      <c r="J1440" t="s">
        <v>1115</v>
      </c>
      <c r="K1440" t="str">
        <f t="shared" si="44"/>
        <v>Apoio</v>
      </c>
    </row>
    <row r="1441" spans="1:11">
      <c r="A1441" t="str">
        <f t="shared" si="45"/>
        <v>19Iasmim Ribeiro Portela Lima44774GRA</v>
      </c>
      <c r="B1441">
        <v>19</v>
      </c>
      <c r="C1441" t="s">
        <v>1456</v>
      </c>
      <c r="D1441" t="s">
        <v>3780</v>
      </c>
      <c r="E1441">
        <v>600</v>
      </c>
      <c r="F1441" t="s">
        <v>1112</v>
      </c>
      <c r="H1441">
        <v>52</v>
      </c>
      <c r="I1441" t="s">
        <v>2025</v>
      </c>
      <c r="J1441" t="s">
        <v>1162</v>
      </c>
      <c r="K1441" t="str">
        <f t="shared" si="44"/>
        <v>Aluno</v>
      </c>
    </row>
    <row r="1442" spans="1:11">
      <c r="A1442" t="str">
        <f t="shared" si="45"/>
        <v>19Lorenzo Bueno Correa44774GRA</v>
      </c>
      <c r="B1442">
        <v>19</v>
      </c>
      <c r="C1442" t="s">
        <v>1457</v>
      </c>
      <c r="D1442" t="s">
        <v>3780</v>
      </c>
      <c r="E1442">
        <v>600</v>
      </c>
      <c r="F1442" t="s">
        <v>1112</v>
      </c>
      <c r="H1442">
        <v>52</v>
      </c>
      <c r="I1442" t="s">
        <v>2040</v>
      </c>
      <c r="J1442" t="s">
        <v>1162</v>
      </c>
      <c r="K1442" t="str">
        <f t="shared" si="44"/>
        <v>Aluno</v>
      </c>
    </row>
    <row r="1443" spans="1:11">
      <c r="A1443" t="str">
        <f t="shared" si="45"/>
        <v>19Lucca Munhoz dos Santos44774GRA</v>
      </c>
      <c r="B1443">
        <v>19</v>
      </c>
      <c r="C1443" t="s">
        <v>1459</v>
      </c>
      <c r="D1443" t="s">
        <v>3780</v>
      </c>
      <c r="E1443">
        <v>600</v>
      </c>
      <c r="F1443" t="s">
        <v>1112</v>
      </c>
      <c r="H1443">
        <v>52</v>
      </c>
      <c r="I1443" t="s">
        <v>2026</v>
      </c>
      <c r="J1443" t="s">
        <v>1162</v>
      </c>
      <c r="K1443" t="str">
        <f t="shared" si="44"/>
        <v>Aluno</v>
      </c>
    </row>
    <row r="1444" spans="1:11">
      <c r="A1444" t="str">
        <f t="shared" si="45"/>
        <v>19Nara Lages Lima44774GRA</v>
      </c>
      <c r="B1444">
        <v>19</v>
      </c>
      <c r="C1444" t="s">
        <v>2417</v>
      </c>
      <c r="D1444" t="s">
        <v>3780</v>
      </c>
      <c r="E1444">
        <v>600</v>
      </c>
      <c r="F1444" t="s">
        <v>1112</v>
      </c>
      <c r="H1444">
        <v>52</v>
      </c>
      <c r="I1444" t="s">
        <v>2586</v>
      </c>
      <c r="J1444" t="s">
        <v>1112</v>
      </c>
      <c r="K1444" t="str">
        <f t="shared" si="44"/>
        <v>Aluno</v>
      </c>
    </row>
    <row r="1445" spans="1:11">
      <c r="A1445" t="str">
        <f t="shared" si="45"/>
        <v>19Pedro Dias Antunes44774GRA</v>
      </c>
      <c r="B1445">
        <v>19</v>
      </c>
      <c r="C1445" t="s">
        <v>1460</v>
      </c>
      <c r="D1445" t="s">
        <v>3780</v>
      </c>
      <c r="E1445">
        <v>600</v>
      </c>
      <c r="F1445" t="s">
        <v>1112</v>
      </c>
      <c r="H1445">
        <v>52</v>
      </c>
      <c r="I1445" t="s">
        <v>2027</v>
      </c>
      <c r="J1445" t="s">
        <v>1112</v>
      </c>
      <c r="K1445" t="str">
        <f t="shared" si="44"/>
        <v>Aluno</v>
      </c>
    </row>
    <row r="1446" spans="1:11">
      <c r="A1446" t="str">
        <f t="shared" si="45"/>
        <v>19Scarlet Inácio44774GRA</v>
      </c>
      <c r="B1446">
        <v>19</v>
      </c>
      <c r="C1446" t="s">
        <v>2165</v>
      </c>
      <c r="D1446" t="s">
        <v>3780</v>
      </c>
      <c r="E1446">
        <v>600</v>
      </c>
      <c r="F1446" t="s">
        <v>1112</v>
      </c>
      <c r="H1446">
        <v>52</v>
      </c>
      <c r="I1446" t="s">
        <v>2587</v>
      </c>
      <c r="J1446" t="s">
        <v>1112</v>
      </c>
      <c r="K1446" t="str">
        <f t="shared" si="44"/>
        <v>Aluno</v>
      </c>
    </row>
    <row r="1447" spans="1:11">
      <c r="A1447" t="str">
        <f t="shared" si="45"/>
        <v>19Taisa Rebuá Barroso44774GRA</v>
      </c>
      <c r="B1447">
        <v>19</v>
      </c>
      <c r="C1447" t="s">
        <v>1462</v>
      </c>
      <c r="D1447" t="s">
        <v>3780</v>
      </c>
      <c r="E1447">
        <v>600</v>
      </c>
      <c r="F1447" t="s">
        <v>1112</v>
      </c>
      <c r="H1447">
        <v>52</v>
      </c>
      <c r="I1447" t="s">
        <v>2028</v>
      </c>
      <c r="J1447" t="s">
        <v>1112</v>
      </c>
      <c r="K1447" t="str">
        <f t="shared" si="44"/>
        <v>Aluno</v>
      </c>
    </row>
    <row r="1448" spans="1:11">
      <c r="A1448" t="str">
        <f t="shared" si="45"/>
        <v>19Vitória Ventura44774GRA</v>
      </c>
      <c r="B1448">
        <v>19</v>
      </c>
      <c r="C1448" t="s">
        <v>1463</v>
      </c>
      <c r="D1448" t="s">
        <v>3780</v>
      </c>
      <c r="E1448">
        <v>600</v>
      </c>
      <c r="F1448" t="s">
        <v>1112</v>
      </c>
      <c r="H1448">
        <v>52</v>
      </c>
      <c r="I1448" t="s">
        <v>2029</v>
      </c>
      <c r="J1448" t="s">
        <v>1112</v>
      </c>
      <c r="K1448" t="str">
        <f t="shared" si="44"/>
        <v>Aluno</v>
      </c>
    </row>
    <row r="1449" spans="1:11">
      <c r="A1449" t="str">
        <f t="shared" si="45"/>
        <v>19Fernando Lessa Pereira44774MSc</v>
      </c>
      <c r="B1449">
        <v>19</v>
      </c>
      <c r="C1449" t="s">
        <v>1464</v>
      </c>
      <c r="D1449" t="s">
        <v>3780</v>
      </c>
      <c r="E1449">
        <v>2230</v>
      </c>
      <c r="F1449" t="s">
        <v>1114</v>
      </c>
      <c r="H1449">
        <v>52</v>
      </c>
      <c r="I1449" t="s">
        <v>2030</v>
      </c>
      <c r="J1449" t="s">
        <v>1112</v>
      </c>
      <c r="K1449" t="str">
        <f t="shared" si="44"/>
        <v>Aluno</v>
      </c>
    </row>
    <row r="1450" spans="1:11">
      <c r="A1450" t="str">
        <f t="shared" si="45"/>
        <v>19Luiz Henrique Joca Leite44774MSc</v>
      </c>
      <c r="B1450">
        <v>19</v>
      </c>
      <c r="C1450" t="s">
        <v>2166</v>
      </c>
      <c r="D1450" t="s">
        <v>3780</v>
      </c>
      <c r="E1450">
        <v>2230</v>
      </c>
      <c r="F1450" t="s">
        <v>1114</v>
      </c>
      <c r="H1450">
        <v>52</v>
      </c>
      <c r="I1450" t="s">
        <v>2031</v>
      </c>
      <c r="J1450" t="s">
        <v>1112</v>
      </c>
      <c r="K1450" t="str">
        <f t="shared" si="44"/>
        <v>Aluno</v>
      </c>
    </row>
    <row r="1451" spans="1:11">
      <c r="A1451" t="str">
        <f t="shared" si="45"/>
        <v>19Natalia Lima de Sousa44774MSc</v>
      </c>
      <c r="B1451">
        <v>19</v>
      </c>
      <c r="C1451" t="s">
        <v>1465</v>
      </c>
      <c r="D1451" t="s">
        <v>3780</v>
      </c>
      <c r="E1451">
        <v>2230</v>
      </c>
      <c r="F1451" t="s">
        <v>1114</v>
      </c>
      <c r="H1451">
        <v>52</v>
      </c>
      <c r="I1451" t="s">
        <v>2588</v>
      </c>
      <c r="J1451" t="s">
        <v>1112</v>
      </c>
      <c r="K1451" t="str">
        <f t="shared" si="44"/>
        <v>Aluno</v>
      </c>
    </row>
    <row r="1452" spans="1:11">
      <c r="A1452" t="str">
        <f t="shared" si="45"/>
        <v>19Pietro Demattê Avona44774MSc</v>
      </c>
      <c r="B1452">
        <v>19</v>
      </c>
      <c r="C1452" t="s">
        <v>2167</v>
      </c>
      <c r="D1452" t="s">
        <v>3780</v>
      </c>
      <c r="E1452">
        <v>2230</v>
      </c>
      <c r="F1452" t="s">
        <v>1114</v>
      </c>
      <c r="H1452">
        <v>52</v>
      </c>
      <c r="I1452" t="s">
        <v>2232</v>
      </c>
      <c r="J1452" t="s">
        <v>1112</v>
      </c>
      <c r="K1452" t="str">
        <f t="shared" si="44"/>
        <v>Aluno</v>
      </c>
    </row>
    <row r="1453" spans="1:11">
      <c r="A1453" t="str">
        <f t="shared" si="45"/>
        <v>19Samara Cristina dos Reis Medeiros44774MSc</v>
      </c>
      <c r="B1453">
        <v>19</v>
      </c>
      <c r="C1453" t="s">
        <v>1466</v>
      </c>
      <c r="D1453" t="s">
        <v>3780</v>
      </c>
      <c r="E1453">
        <v>2230</v>
      </c>
      <c r="F1453" t="s">
        <v>1114</v>
      </c>
      <c r="H1453">
        <v>52</v>
      </c>
      <c r="I1453" t="s">
        <v>2793</v>
      </c>
      <c r="J1453" t="s">
        <v>1112</v>
      </c>
      <c r="K1453" t="str">
        <f t="shared" si="44"/>
        <v>Aluno</v>
      </c>
    </row>
    <row r="1454" spans="1:11">
      <c r="A1454" t="str">
        <f t="shared" si="45"/>
        <v>19Thiago Rivaben Lopes44774MSc</v>
      </c>
      <c r="B1454">
        <v>19</v>
      </c>
      <c r="C1454" t="s">
        <v>1467</v>
      </c>
      <c r="D1454" t="s">
        <v>3780</v>
      </c>
      <c r="E1454">
        <v>2230</v>
      </c>
      <c r="F1454" t="s">
        <v>1114</v>
      </c>
      <c r="H1454">
        <v>52</v>
      </c>
      <c r="I1454" t="s">
        <v>2032</v>
      </c>
      <c r="J1454" t="s">
        <v>1112</v>
      </c>
      <c r="K1454" t="str">
        <f t="shared" si="44"/>
        <v>Aluno</v>
      </c>
    </row>
    <row r="1455" spans="1:11">
      <c r="A1455" t="str">
        <f t="shared" si="45"/>
        <v>19Mohammad Hassan Tayebi44774PDSC</v>
      </c>
      <c r="B1455">
        <v>19</v>
      </c>
      <c r="C1455" t="s">
        <v>1468</v>
      </c>
      <c r="D1455" t="s">
        <v>3780</v>
      </c>
      <c r="E1455">
        <v>6110</v>
      </c>
      <c r="F1455" t="s">
        <v>1165</v>
      </c>
      <c r="H1455">
        <v>52</v>
      </c>
      <c r="I1455" t="s">
        <v>2589</v>
      </c>
      <c r="J1455" t="s">
        <v>1112</v>
      </c>
      <c r="K1455" t="str">
        <f t="shared" si="44"/>
        <v>Aluno</v>
      </c>
    </row>
    <row r="1456" spans="1:11">
      <c r="A1456" t="str">
        <f t="shared" si="45"/>
        <v>19Áquila Ferreira Mesquita44774PV</v>
      </c>
      <c r="B1456">
        <v>19</v>
      </c>
      <c r="C1456" t="s">
        <v>1469</v>
      </c>
      <c r="D1456" t="s">
        <v>3780</v>
      </c>
      <c r="E1456">
        <v>7750</v>
      </c>
      <c r="F1456" t="s">
        <v>1115</v>
      </c>
      <c r="H1456">
        <v>52</v>
      </c>
      <c r="I1456" t="s">
        <v>2033</v>
      </c>
      <c r="J1456" t="s">
        <v>1112</v>
      </c>
      <c r="K1456" t="str">
        <f t="shared" si="44"/>
        <v>Aluno</v>
      </c>
    </row>
    <row r="1457" spans="1:11">
      <c r="A1457" t="str">
        <f t="shared" si="45"/>
        <v>20ALINE DE OLIVEIRA MACHADO44774AT</v>
      </c>
      <c r="B1457">
        <v>20</v>
      </c>
      <c r="C1457" t="s">
        <v>1470</v>
      </c>
      <c r="D1457" t="s">
        <v>3780</v>
      </c>
      <c r="E1457">
        <v>820</v>
      </c>
      <c r="F1457" t="s">
        <v>1117</v>
      </c>
      <c r="H1457">
        <v>52</v>
      </c>
      <c r="I1457" t="s">
        <v>2034</v>
      </c>
      <c r="J1457" t="s">
        <v>1112</v>
      </c>
      <c r="K1457" t="str">
        <f t="shared" si="44"/>
        <v>Aluno</v>
      </c>
    </row>
    <row r="1458" spans="1:11">
      <c r="A1458" t="str">
        <f t="shared" si="45"/>
        <v>20JUSSARA LOPES DE MIRANDA44774COO</v>
      </c>
      <c r="B1458">
        <v>20</v>
      </c>
      <c r="C1458" t="s">
        <v>2656</v>
      </c>
      <c r="D1458" t="s">
        <v>3780</v>
      </c>
      <c r="E1458">
        <v>2800</v>
      </c>
      <c r="F1458" t="s">
        <v>1113</v>
      </c>
      <c r="H1458">
        <v>52</v>
      </c>
      <c r="I1458" t="s">
        <v>2035</v>
      </c>
      <c r="J1458" t="s">
        <v>1112</v>
      </c>
      <c r="K1458" t="str">
        <f t="shared" si="44"/>
        <v>Aluno</v>
      </c>
    </row>
    <row r="1459" spans="1:11">
      <c r="A1459" t="str">
        <f t="shared" si="45"/>
        <v>20ANA CRISTINA DE ARAUJO COLLAÇO44774DSC</v>
      </c>
      <c r="B1459">
        <v>20</v>
      </c>
      <c r="C1459" t="s">
        <v>2676</v>
      </c>
      <c r="D1459" t="s">
        <v>3780</v>
      </c>
      <c r="E1459">
        <v>3280</v>
      </c>
      <c r="F1459" t="s">
        <v>1162</v>
      </c>
      <c r="H1459">
        <v>52</v>
      </c>
      <c r="I1459" t="s">
        <v>2036</v>
      </c>
      <c r="J1459" t="s">
        <v>1112</v>
      </c>
      <c r="K1459" t="str">
        <f t="shared" si="44"/>
        <v>Aluno</v>
      </c>
    </row>
    <row r="1460" spans="1:11">
      <c r="A1460" t="str">
        <f t="shared" si="45"/>
        <v>20BRENNO DANHO VÉRAS EVANGELISTA44774DSC</v>
      </c>
      <c r="B1460">
        <v>20</v>
      </c>
      <c r="C1460" t="s">
        <v>2677</v>
      </c>
      <c r="D1460" t="s">
        <v>3780</v>
      </c>
      <c r="E1460">
        <v>3280</v>
      </c>
      <c r="F1460" t="s">
        <v>1162</v>
      </c>
      <c r="H1460">
        <v>52</v>
      </c>
      <c r="I1460" t="s">
        <v>2037</v>
      </c>
      <c r="J1460" t="s">
        <v>1112</v>
      </c>
      <c r="K1460" t="str">
        <f t="shared" si="44"/>
        <v>Aluno</v>
      </c>
    </row>
    <row r="1461" spans="1:11">
      <c r="A1461" t="str">
        <f t="shared" si="45"/>
        <v>20AMANDA VIEIRA XAVIER44774GRA</v>
      </c>
      <c r="B1461">
        <v>20</v>
      </c>
      <c r="C1461" t="s">
        <v>2168</v>
      </c>
      <c r="D1461" t="s">
        <v>3780</v>
      </c>
      <c r="E1461">
        <v>600</v>
      </c>
      <c r="F1461" t="s">
        <v>1112</v>
      </c>
      <c r="H1461">
        <v>52</v>
      </c>
      <c r="I1461" t="s">
        <v>2722</v>
      </c>
      <c r="J1461" t="s">
        <v>1112</v>
      </c>
      <c r="K1461" t="str">
        <f t="shared" si="44"/>
        <v>Aluno</v>
      </c>
    </row>
    <row r="1462" spans="1:11">
      <c r="A1462" t="str">
        <f t="shared" si="45"/>
        <v>20CAIO BARBOSA E SOUZA44774GRA</v>
      </c>
      <c r="B1462">
        <v>20</v>
      </c>
      <c r="C1462" t="s">
        <v>1473</v>
      </c>
      <c r="D1462" t="s">
        <v>3780</v>
      </c>
      <c r="E1462">
        <v>600</v>
      </c>
      <c r="F1462" t="s">
        <v>1112</v>
      </c>
      <c r="H1462">
        <v>52</v>
      </c>
      <c r="I1462" t="s">
        <v>2590</v>
      </c>
      <c r="J1462" t="s">
        <v>1112</v>
      </c>
      <c r="K1462" t="str">
        <f t="shared" si="44"/>
        <v>Aluno</v>
      </c>
    </row>
    <row r="1463" spans="1:11">
      <c r="A1463" t="str">
        <f t="shared" si="45"/>
        <v>20FLAVIA RODRIGUES ALVARES44774GRA</v>
      </c>
      <c r="B1463">
        <v>20</v>
      </c>
      <c r="C1463" t="s">
        <v>2678</v>
      </c>
      <c r="D1463" t="s">
        <v>3780</v>
      </c>
      <c r="E1463">
        <v>600</v>
      </c>
      <c r="F1463" t="s">
        <v>1112</v>
      </c>
      <c r="H1463">
        <v>52</v>
      </c>
      <c r="I1463" t="s">
        <v>2591</v>
      </c>
      <c r="J1463" t="s">
        <v>1112</v>
      </c>
      <c r="K1463" t="str">
        <f t="shared" si="44"/>
        <v>Aluno</v>
      </c>
    </row>
    <row r="1464" spans="1:11">
      <c r="A1464" t="str">
        <f t="shared" si="45"/>
        <v>20Gustavo Almeida de Olivera44774GRA</v>
      </c>
      <c r="B1464">
        <v>20</v>
      </c>
      <c r="C1464" t="s">
        <v>1475</v>
      </c>
      <c r="D1464" t="s">
        <v>3780</v>
      </c>
      <c r="E1464">
        <v>600</v>
      </c>
      <c r="F1464" t="s">
        <v>1112</v>
      </c>
      <c r="H1464">
        <v>52</v>
      </c>
      <c r="I1464" t="s">
        <v>2038</v>
      </c>
      <c r="J1464" t="s">
        <v>1112</v>
      </c>
      <c r="K1464" t="str">
        <f t="shared" si="44"/>
        <v>Aluno</v>
      </c>
    </row>
    <row r="1465" spans="1:11">
      <c r="A1465" t="str">
        <f t="shared" si="45"/>
        <v>20HENRIQUE DA ROCHA44774GRA</v>
      </c>
      <c r="B1465">
        <v>20</v>
      </c>
      <c r="C1465" t="s">
        <v>2425</v>
      </c>
      <c r="D1465" t="s">
        <v>3780</v>
      </c>
      <c r="E1465">
        <v>600</v>
      </c>
      <c r="F1465" t="s">
        <v>1112</v>
      </c>
      <c r="H1465">
        <v>52</v>
      </c>
      <c r="I1465" t="s">
        <v>2039</v>
      </c>
      <c r="J1465" t="s">
        <v>1112</v>
      </c>
      <c r="K1465" t="str">
        <f t="shared" si="44"/>
        <v>Aluno</v>
      </c>
    </row>
    <row r="1466" spans="1:11">
      <c r="A1466" t="str">
        <f t="shared" si="45"/>
        <v>20Hiasmin Christine Kurrle Pinheiro Sodré44774GRA</v>
      </c>
      <c r="B1466">
        <v>20</v>
      </c>
      <c r="C1466" t="s">
        <v>1476</v>
      </c>
      <c r="D1466" t="s">
        <v>3780</v>
      </c>
      <c r="E1466">
        <v>600</v>
      </c>
      <c r="F1466" t="s">
        <v>1112</v>
      </c>
      <c r="H1466">
        <v>52</v>
      </c>
      <c r="I1466" t="s">
        <v>2592</v>
      </c>
      <c r="J1466" t="s">
        <v>1112</v>
      </c>
      <c r="K1466" t="str">
        <f t="shared" si="44"/>
        <v>Aluno</v>
      </c>
    </row>
    <row r="1467" spans="1:11">
      <c r="A1467" t="str">
        <f t="shared" si="45"/>
        <v>20JOÃO MARIO BRITO NETO44774GRA</v>
      </c>
      <c r="B1467">
        <v>20</v>
      </c>
      <c r="C1467" t="s">
        <v>2679</v>
      </c>
      <c r="D1467" t="s">
        <v>3780</v>
      </c>
      <c r="E1467">
        <v>600</v>
      </c>
      <c r="F1467" t="s">
        <v>1112</v>
      </c>
      <c r="H1467">
        <v>52</v>
      </c>
      <c r="I1467" t="s">
        <v>2040</v>
      </c>
      <c r="J1467" t="s">
        <v>1114</v>
      </c>
      <c r="K1467" t="str">
        <f t="shared" si="44"/>
        <v>Aluno</v>
      </c>
    </row>
    <row r="1468" spans="1:11">
      <c r="A1468" t="str">
        <f t="shared" si="45"/>
        <v>20JOAO MATHEUS CHAGAS SOUSA44774GRA</v>
      </c>
      <c r="B1468">
        <v>20</v>
      </c>
      <c r="C1468" t="s">
        <v>2170</v>
      </c>
      <c r="D1468" t="s">
        <v>3780</v>
      </c>
      <c r="E1468">
        <v>600</v>
      </c>
      <c r="F1468" t="s">
        <v>1112</v>
      </c>
      <c r="H1468">
        <v>52</v>
      </c>
      <c r="I1468" t="s">
        <v>2041</v>
      </c>
      <c r="J1468" t="s">
        <v>1114</v>
      </c>
      <c r="K1468" t="str">
        <f t="shared" si="44"/>
        <v>Aluno</v>
      </c>
    </row>
    <row r="1469" spans="1:11">
      <c r="A1469" t="str">
        <f t="shared" si="45"/>
        <v>20KEVIN ENRICK ALVES DE ABREU44774GRA</v>
      </c>
      <c r="B1469">
        <v>20</v>
      </c>
      <c r="C1469" t="s">
        <v>1478</v>
      </c>
      <c r="D1469" t="s">
        <v>3780</v>
      </c>
      <c r="E1469">
        <v>600</v>
      </c>
      <c r="F1469" t="s">
        <v>1112</v>
      </c>
      <c r="H1469">
        <v>52</v>
      </c>
      <c r="I1469" t="s">
        <v>2042</v>
      </c>
      <c r="J1469" t="s">
        <v>1114</v>
      </c>
      <c r="K1469" t="str">
        <f t="shared" si="44"/>
        <v>Aluno</v>
      </c>
    </row>
    <row r="1470" spans="1:11">
      <c r="A1470" t="str">
        <f t="shared" si="45"/>
        <v>20LUCAS VIEIRA DE SOUZA44774GRA</v>
      </c>
      <c r="B1470">
        <v>20</v>
      </c>
      <c r="C1470" t="s">
        <v>2680</v>
      </c>
      <c r="D1470" t="s">
        <v>3780</v>
      </c>
      <c r="E1470">
        <v>600</v>
      </c>
      <c r="F1470" t="s">
        <v>1112</v>
      </c>
      <c r="H1470">
        <v>52</v>
      </c>
      <c r="I1470" t="s">
        <v>2043</v>
      </c>
      <c r="J1470" t="s">
        <v>1114</v>
      </c>
      <c r="K1470" t="str">
        <f t="shared" si="44"/>
        <v>Aluno</v>
      </c>
    </row>
    <row r="1471" spans="1:11">
      <c r="A1471" t="str">
        <f t="shared" si="45"/>
        <v>20MARIA LUIZA MARUJO DE ARAUJO44774GRA</v>
      </c>
      <c r="B1471">
        <v>20</v>
      </c>
      <c r="C1471" t="s">
        <v>2171</v>
      </c>
      <c r="D1471" t="s">
        <v>3780</v>
      </c>
      <c r="E1471">
        <v>600</v>
      </c>
      <c r="F1471" t="s">
        <v>1112</v>
      </c>
      <c r="H1471">
        <v>52</v>
      </c>
      <c r="I1471" t="s">
        <v>2723</v>
      </c>
      <c r="J1471" t="s">
        <v>1114</v>
      </c>
      <c r="K1471" t="str">
        <f t="shared" si="44"/>
        <v>Aluno</v>
      </c>
    </row>
    <row r="1472" spans="1:11">
      <c r="A1472" t="str">
        <f t="shared" si="45"/>
        <v>20MICHELLE RAMOS CAVALCANTE FORTUNATO44774GRA</v>
      </c>
      <c r="B1472">
        <v>20</v>
      </c>
      <c r="C1472" t="s">
        <v>2681</v>
      </c>
      <c r="D1472" t="s">
        <v>3780</v>
      </c>
      <c r="E1472">
        <v>600</v>
      </c>
      <c r="F1472" t="s">
        <v>1112</v>
      </c>
      <c r="H1472">
        <v>52</v>
      </c>
      <c r="I1472" t="s">
        <v>2044</v>
      </c>
      <c r="J1472" t="s">
        <v>1114</v>
      </c>
      <c r="K1472" t="str">
        <f t="shared" si="44"/>
        <v>Aluno</v>
      </c>
    </row>
    <row r="1473" spans="1:11">
      <c r="A1473" t="str">
        <f t="shared" si="45"/>
        <v>20RAYANE DE SOUZA SOARES44774GRA</v>
      </c>
      <c r="B1473">
        <v>20</v>
      </c>
      <c r="C1473" t="s">
        <v>2682</v>
      </c>
      <c r="D1473" t="s">
        <v>3780</v>
      </c>
      <c r="E1473">
        <v>600</v>
      </c>
      <c r="F1473" t="s">
        <v>1112</v>
      </c>
      <c r="H1473">
        <v>52</v>
      </c>
      <c r="I1473" t="s">
        <v>2593</v>
      </c>
      <c r="J1473" t="s">
        <v>1114</v>
      </c>
      <c r="K1473" t="str">
        <f t="shared" si="44"/>
        <v>Aluno</v>
      </c>
    </row>
    <row r="1474" spans="1:11">
      <c r="A1474" t="str">
        <f t="shared" si="45"/>
        <v>20VALTER SOUZA MOREIRA44774GRA</v>
      </c>
      <c r="B1474">
        <v>20</v>
      </c>
      <c r="C1474" t="s">
        <v>2172</v>
      </c>
      <c r="D1474" t="s">
        <v>3780</v>
      </c>
      <c r="E1474">
        <v>600</v>
      </c>
      <c r="F1474" t="s">
        <v>1112</v>
      </c>
      <c r="H1474">
        <v>52</v>
      </c>
      <c r="I1474" t="s">
        <v>2794</v>
      </c>
      <c r="J1474" t="s">
        <v>1114</v>
      </c>
      <c r="K1474" t="str">
        <f t="shared" ref="K1474:K1537" si="46">IF(OR(UPPER(J1474)="GRA",UPPER(J1474)="MSC",UPPER(J1474)="DSC",UPPER(J1474)="PDSC"),"Aluno","Apoio")</f>
        <v>Aluno</v>
      </c>
    </row>
    <row r="1475" spans="1:11">
      <c r="A1475" t="str">
        <f t="shared" ref="A1475:A1538" si="47">CONCATENATE(B1475,C1475,VALUE(D1475),F1475)</f>
        <v>20Vitória da Nobrega Galvão44774GRA</v>
      </c>
      <c r="B1475">
        <v>20</v>
      </c>
      <c r="C1475" t="s">
        <v>1482</v>
      </c>
      <c r="D1475" t="s">
        <v>3780</v>
      </c>
      <c r="E1475">
        <v>600</v>
      </c>
      <c r="F1475" t="s">
        <v>1112</v>
      </c>
      <c r="H1475">
        <v>52</v>
      </c>
      <c r="I1475" t="s">
        <v>2594</v>
      </c>
      <c r="J1475" t="s">
        <v>1114</v>
      </c>
      <c r="K1475" t="str">
        <f t="shared" si="46"/>
        <v>Aluno</v>
      </c>
    </row>
    <row r="1476" spans="1:11">
      <c r="A1476" t="str">
        <f t="shared" si="47"/>
        <v>20Alexandre Narcelli Pestana de Aguiar44774MSc</v>
      </c>
      <c r="B1476">
        <v>20</v>
      </c>
      <c r="C1476" t="s">
        <v>1483</v>
      </c>
      <c r="D1476" t="s">
        <v>3780</v>
      </c>
      <c r="E1476">
        <v>2230</v>
      </c>
      <c r="F1476" t="s">
        <v>1114</v>
      </c>
      <c r="H1476">
        <v>52</v>
      </c>
      <c r="I1476" t="s">
        <v>2045</v>
      </c>
      <c r="J1476" t="s">
        <v>1165</v>
      </c>
      <c r="K1476" t="str">
        <f t="shared" si="46"/>
        <v>Aluno</v>
      </c>
    </row>
    <row r="1477" spans="1:11">
      <c r="A1477" t="str">
        <f t="shared" si="47"/>
        <v>20JÉSSICA DE OLIVEIRA SOUZA44774MSc</v>
      </c>
      <c r="B1477">
        <v>20</v>
      </c>
      <c r="C1477" t="s">
        <v>2683</v>
      </c>
      <c r="D1477" t="s">
        <v>3780</v>
      </c>
      <c r="E1477">
        <v>2230</v>
      </c>
      <c r="F1477" t="s">
        <v>1114</v>
      </c>
      <c r="H1477">
        <v>52</v>
      </c>
      <c r="I1477" t="s">
        <v>2795</v>
      </c>
      <c r="J1477" t="s">
        <v>1165</v>
      </c>
      <c r="K1477" t="str">
        <f t="shared" si="46"/>
        <v>Aluno</v>
      </c>
    </row>
    <row r="1478" spans="1:11">
      <c r="A1478" t="str">
        <f t="shared" si="47"/>
        <v>20MATEUS PERISSÉ MOREIRA44774MSc</v>
      </c>
      <c r="B1478">
        <v>20</v>
      </c>
      <c r="C1478" t="s">
        <v>2684</v>
      </c>
      <c r="D1478" t="s">
        <v>3780</v>
      </c>
      <c r="E1478">
        <v>2230</v>
      </c>
      <c r="F1478" t="s">
        <v>1114</v>
      </c>
      <c r="H1478">
        <v>52</v>
      </c>
      <c r="I1478" t="s">
        <v>2023</v>
      </c>
      <c r="J1478" t="s">
        <v>1117</v>
      </c>
      <c r="K1478" t="str">
        <f t="shared" si="46"/>
        <v>Apoio</v>
      </c>
    </row>
    <row r="1479" spans="1:11">
      <c r="A1479" t="str">
        <f t="shared" si="47"/>
        <v>20NAYANNA SOUZA PASSOS44774MSc</v>
      </c>
      <c r="B1479">
        <v>20</v>
      </c>
      <c r="C1479" t="s">
        <v>2685</v>
      </c>
      <c r="D1479" t="s">
        <v>3780</v>
      </c>
      <c r="E1479">
        <v>2230</v>
      </c>
      <c r="F1479" t="s">
        <v>1114</v>
      </c>
      <c r="H1479">
        <v>52</v>
      </c>
      <c r="I1479" t="s">
        <v>2024</v>
      </c>
      <c r="J1479" t="s">
        <v>1113</v>
      </c>
      <c r="K1479" t="str">
        <f t="shared" si="46"/>
        <v>Apoio</v>
      </c>
    </row>
    <row r="1480" spans="1:11">
      <c r="A1480" t="str">
        <f t="shared" si="47"/>
        <v>20PEDRO HENRIQUE ANTUNES DA SILVA44774MSc</v>
      </c>
      <c r="B1480">
        <v>20</v>
      </c>
      <c r="C1480" t="s">
        <v>2686</v>
      </c>
      <c r="D1480" t="s">
        <v>3780</v>
      </c>
      <c r="E1480">
        <v>2230</v>
      </c>
      <c r="F1480" t="s">
        <v>1114</v>
      </c>
      <c r="H1480">
        <v>52</v>
      </c>
      <c r="I1480" t="s">
        <v>2046</v>
      </c>
      <c r="J1480" t="s">
        <v>1115</v>
      </c>
      <c r="K1480" t="str">
        <f t="shared" si="46"/>
        <v>Apoio</v>
      </c>
    </row>
    <row r="1481" spans="1:11">
      <c r="A1481" t="str">
        <f t="shared" si="47"/>
        <v>20VANESSA GOMES FURTADO DA CRUZ44774MSc</v>
      </c>
      <c r="B1481">
        <v>20</v>
      </c>
      <c r="C1481" t="s">
        <v>2174</v>
      </c>
      <c r="D1481" t="s">
        <v>3780</v>
      </c>
      <c r="E1481">
        <v>2230</v>
      </c>
      <c r="F1481" t="s">
        <v>1114</v>
      </c>
      <c r="H1481">
        <v>53</v>
      </c>
      <c r="I1481" t="s">
        <v>2049</v>
      </c>
      <c r="J1481" t="s">
        <v>1162</v>
      </c>
      <c r="K1481" t="str">
        <f t="shared" si="46"/>
        <v>Aluno</v>
      </c>
    </row>
    <row r="1482" spans="1:11">
      <c r="A1482" t="str">
        <f t="shared" si="47"/>
        <v>20CRISTIANE ROSSI DE OLIVEIRA44774PV</v>
      </c>
      <c r="B1482">
        <v>20</v>
      </c>
      <c r="C1482" t="s">
        <v>2687</v>
      </c>
      <c r="D1482" t="s">
        <v>3780</v>
      </c>
      <c r="E1482">
        <v>7750</v>
      </c>
      <c r="F1482" t="s">
        <v>1115</v>
      </c>
      <c r="H1482">
        <v>53</v>
      </c>
      <c r="I1482" t="s">
        <v>2050</v>
      </c>
      <c r="J1482" t="s">
        <v>1162</v>
      </c>
      <c r="K1482" t="str">
        <f t="shared" si="46"/>
        <v>Aluno</v>
      </c>
    </row>
    <row r="1483" spans="1:11">
      <c r="A1483" t="str">
        <f t="shared" si="47"/>
        <v>21Katsuk Suemitsu Ofuchi44774AT</v>
      </c>
      <c r="B1483">
        <v>21</v>
      </c>
      <c r="C1483" t="s">
        <v>1487</v>
      </c>
      <c r="D1483" t="s">
        <v>3780</v>
      </c>
      <c r="E1483">
        <v>820</v>
      </c>
      <c r="F1483" t="s">
        <v>1117</v>
      </c>
      <c r="H1483">
        <v>53</v>
      </c>
      <c r="I1483" t="s">
        <v>2796</v>
      </c>
      <c r="J1483" t="s">
        <v>1162</v>
      </c>
      <c r="K1483" t="str">
        <f t="shared" si="46"/>
        <v>Aluno</v>
      </c>
    </row>
    <row r="1484" spans="1:11">
      <c r="A1484" t="str">
        <f t="shared" si="47"/>
        <v>21Paulo Henrique Dias dos Santos44774COO</v>
      </c>
      <c r="B1484">
        <v>21</v>
      </c>
      <c r="C1484" t="s">
        <v>2434</v>
      </c>
      <c r="D1484" t="s">
        <v>3780</v>
      </c>
      <c r="E1484">
        <v>2800</v>
      </c>
      <c r="F1484" t="s">
        <v>1113</v>
      </c>
      <c r="H1484">
        <v>53</v>
      </c>
      <c r="I1484" t="s">
        <v>2051</v>
      </c>
      <c r="J1484" t="s">
        <v>1112</v>
      </c>
      <c r="K1484" t="str">
        <f t="shared" si="46"/>
        <v>Aluno</v>
      </c>
    </row>
    <row r="1485" spans="1:11">
      <c r="A1485" t="str">
        <f t="shared" si="47"/>
        <v>21Carolina Cimarelli Rodrigues44774DSC</v>
      </c>
      <c r="B1485">
        <v>21</v>
      </c>
      <c r="C1485" t="s">
        <v>1489</v>
      </c>
      <c r="D1485" t="s">
        <v>3780</v>
      </c>
      <c r="E1485">
        <v>3280</v>
      </c>
      <c r="F1485" t="s">
        <v>1162</v>
      </c>
      <c r="H1485">
        <v>53</v>
      </c>
      <c r="I1485" t="s">
        <v>2052</v>
      </c>
      <c r="J1485" t="s">
        <v>1112</v>
      </c>
      <c r="K1485" t="str">
        <f t="shared" si="46"/>
        <v>Aluno</v>
      </c>
    </row>
    <row r="1486" spans="1:11">
      <c r="A1486" t="str">
        <f t="shared" si="47"/>
        <v>21Nicolas Dalmedico44774DSC</v>
      </c>
      <c r="B1486">
        <v>21</v>
      </c>
      <c r="C1486" t="s">
        <v>1490</v>
      </c>
      <c r="D1486" t="s">
        <v>3780</v>
      </c>
      <c r="E1486">
        <v>3280</v>
      </c>
      <c r="F1486" t="s">
        <v>1162</v>
      </c>
      <c r="H1486">
        <v>53</v>
      </c>
      <c r="I1486" t="s">
        <v>2053</v>
      </c>
      <c r="J1486" t="s">
        <v>1112</v>
      </c>
      <c r="K1486" t="str">
        <f t="shared" si="46"/>
        <v>Aluno</v>
      </c>
    </row>
    <row r="1487" spans="1:11">
      <c r="A1487" t="str">
        <f t="shared" si="47"/>
        <v>21Camila Rodrigues de Sousa44774GRA</v>
      </c>
      <c r="B1487">
        <v>21</v>
      </c>
      <c r="C1487" t="s">
        <v>1491</v>
      </c>
      <c r="D1487" t="s">
        <v>3780</v>
      </c>
      <c r="E1487">
        <v>600</v>
      </c>
      <c r="F1487" t="s">
        <v>1112</v>
      </c>
      <c r="H1487">
        <v>53</v>
      </c>
      <c r="I1487" t="s">
        <v>3777</v>
      </c>
      <c r="J1487" t="s">
        <v>1112</v>
      </c>
      <c r="K1487" t="str">
        <f t="shared" si="46"/>
        <v>Aluno</v>
      </c>
    </row>
    <row r="1488" spans="1:11">
      <c r="A1488" t="str">
        <f t="shared" si="47"/>
        <v>21Cassio Vinicius Kurutz44774GRA</v>
      </c>
      <c r="B1488">
        <v>21</v>
      </c>
      <c r="C1488" t="s">
        <v>1492</v>
      </c>
      <c r="D1488" t="s">
        <v>3780</v>
      </c>
      <c r="E1488">
        <v>600</v>
      </c>
      <c r="F1488" t="s">
        <v>1112</v>
      </c>
      <c r="H1488">
        <v>53</v>
      </c>
      <c r="I1488" t="s">
        <v>3778</v>
      </c>
      <c r="J1488" t="s">
        <v>1112</v>
      </c>
      <c r="K1488" t="str">
        <f t="shared" si="46"/>
        <v>Aluno</v>
      </c>
    </row>
    <row r="1489" spans="1:11">
      <c r="A1489" t="str">
        <f t="shared" si="47"/>
        <v>21Daniel Ligmanovski Ferreira44774GRA</v>
      </c>
      <c r="B1489">
        <v>21</v>
      </c>
      <c r="C1489" t="s">
        <v>1493</v>
      </c>
      <c r="D1489" t="s">
        <v>3780</v>
      </c>
      <c r="E1489">
        <v>600</v>
      </c>
      <c r="F1489" t="s">
        <v>1112</v>
      </c>
      <c r="H1489">
        <v>53</v>
      </c>
      <c r="I1489" t="s">
        <v>2054</v>
      </c>
      <c r="J1489" t="s">
        <v>1112</v>
      </c>
      <c r="K1489" t="str">
        <f t="shared" si="46"/>
        <v>Aluno</v>
      </c>
    </row>
    <row r="1490" spans="1:11">
      <c r="A1490" t="str">
        <f t="shared" si="47"/>
        <v>21Gabriel Rocha Sallem44774GRA</v>
      </c>
      <c r="B1490">
        <v>21</v>
      </c>
      <c r="C1490" t="s">
        <v>1494</v>
      </c>
      <c r="D1490" t="s">
        <v>3780</v>
      </c>
      <c r="E1490">
        <v>600</v>
      </c>
      <c r="F1490" t="s">
        <v>1112</v>
      </c>
      <c r="H1490">
        <v>53</v>
      </c>
      <c r="I1490" t="s">
        <v>2830</v>
      </c>
      <c r="J1490" t="s">
        <v>1112</v>
      </c>
      <c r="K1490" t="str">
        <f t="shared" si="46"/>
        <v>Aluno</v>
      </c>
    </row>
    <row r="1491" spans="1:11">
      <c r="A1491" t="str">
        <f t="shared" si="47"/>
        <v>21Guilherme Kenji Takeda Kaneko44774GRA</v>
      </c>
      <c r="B1491">
        <v>21</v>
      </c>
      <c r="C1491" t="s">
        <v>1495</v>
      </c>
      <c r="D1491" t="s">
        <v>3780</v>
      </c>
      <c r="E1491">
        <v>600</v>
      </c>
      <c r="F1491" t="s">
        <v>1112</v>
      </c>
      <c r="H1491">
        <v>53</v>
      </c>
      <c r="I1491" t="s">
        <v>2831</v>
      </c>
      <c r="J1491" t="s">
        <v>1112</v>
      </c>
      <c r="K1491" t="str">
        <f t="shared" si="46"/>
        <v>Aluno</v>
      </c>
    </row>
    <row r="1492" spans="1:11">
      <c r="A1492" t="str">
        <f t="shared" si="47"/>
        <v>21Jaqueline de Azevedo Rocha44774GRA</v>
      </c>
      <c r="B1492">
        <v>21</v>
      </c>
      <c r="C1492" t="s">
        <v>1496</v>
      </c>
      <c r="D1492" t="s">
        <v>3780</v>
      </c>
      <c r="E1492">
        <v>600</v>
      </c>
      <c r="F1492" t="s">
        <v>1112</v>
      </c>
      <c r="H1492">
        <v>53</v>
      </c>
      <c r="I1492" t="s">
        <v>2055</v>
      </c>
      <c r="J1492" t="s">
        <v>1112</v>
      </c>
      <c r="K1492" t="str">
        <f t="shared" si="46"/>
        <v>Aluno</v>
      </c>
    </row>
    <row r="1493" spans="1:11">
      <c r="A1493" t="str">
        <f t="shared" si="47"/>
        <v>21Paula Wassão Forigo44774GRA</v>
      </c>
      <c r="B1493">
        <v>21</v>
      </c>
      <c r="C1493" t="s">
        <v>1497</v>
      </c>
      <c r="D1493" t="s">
        <v>3780</v>
      </c>
      <c r="E1493">
        <v>600</v>
      </c>
      <c r="F1493" t="s">
        <v>1112</v>
      </c>
      <c r="H1493">
        <v>53</v>
      </c>
      <c r="I1493" t="s">
        <v>2056</v>
      </c>
      <c r="J1493" t="s">
        <v>1112</v>
      </c>
      <c r="K1493" t="str">
        <f t="shared" si="46"/>
        <v>Aluno</v>
      </c>
    </row>
    <row r="1494" spans="1:11">
      <c r="A1494" t="str">
        <f t="shared" si="47"/>
        <v>21Pedro Augusto Ferreira Hreczkiu44774GRA</v>
      </c>
      <c r="B1494">
        <v>21</v>
      </c>
      <c r="C1494" t="s">
        <v>1498</v>
      </c>
      <c r="D1494" t="s">
        <v>3780</v>
      </c>
      <c r="E1494">
        <v>600</v>
      </c>
      <c r="F1494" t="s">
        <v>1112</v>
      </c>
      <c r="H1494">
        <v>53</v>
      </c>
      <c r="I1494" t="s">
        <v>2797</v>
      </c>
      <c r="J1494" t="s">
        <v>1112</v>
      </c>
      <c r="K1494" t="str">
        <f t="shared" si="46"/>
        <v>Aluno</v>
      </c>
    </row>
    <row r="1495" spans="1:11">
      <c r="A1495" t="str">
        <f t="shared" si="47"/>
        <v>21Roberto Kato Roehrig44774GRA</v>
      </c>
      <c r="B1495">
        <v>21</v>
      </c>
      <c r="C1495" t="s">
        <v>1499</v>
      </c>
      <c r="D1495" t="s">
        <v>3780</v>
      </c>
      <c r="E1495">
        <v>600</v>
      </c>
      <c r="F1495" t="s">
        <v>1112</v>
      </c>
      <c r="H1495">
        <v>53</v>
      </c>
      <c r="I1495" t="s">
        <v>2832</v>
      </c>
      <c r="J1495" t="s">
        <v>1112</v>
      </c>
      <c r="K1495" t="str">
        <f t="shared" si="46"/>
        <v>Aluno</v>
      </c>
    </row>
    <row r="1496" spans="1:11">
      <c r="A1496" t="str">
        <f t="shared" si="47"/>
        <v>21Victor Emanuel Santana44774GRA</v>
      </c>
      <c r="B1496">
        <v>21</v>
      </c>
      <c r="C1496" t="s">
        <v>1500</v>
      </c>
      <c r="D1496" t="s">
        <v>3780</v>
      </c>
      <c r="E1496">
        <v>600</v>
      </c>
      <c r="F1496" t="s">
        <v>1112</v>
      </c>
      <c r="H1496">
        <v>53</v>
      </c>
      <c r="I1496" t="s">
        <v>2233</v>
      </c>
      <c r="J1496" t="s">
        <v>1114</v>
      </c>
      <c r="K1496" t="str">
        <f t="shared" si="46"/>
        <v>Aluno</v>
      </c>
    </row>
    <row r="1497" spans="1:11">
      <c r="A1497" t="str">
        <f t="shared" si="47"/>
        <v>21Anna Carolina Zornitta Liston44774MSc</v>
      </c>
      <c r="B1497">
        <v>21</v>
      </c>
      <c r="C1497" t="s">
        <v>1501</v>
      </c>
      <c r="D1497" t="s">
        <v>3780</v>
      </c>
      <c r="E1497">
        <v>2230</v>
      </c>
      <c r="F1497" t="s">
        <v>1114</v>
      </c>
      <c r="H1497">
        <v>53</v>
      </c>
      <c r="I1497" t="s">
        <v>2057</v>
      </c>
      <c r="J1497" t="s">
        <v>1114</v>
      </c>
      <c r="K1497" t="str">
        <f t="shared" si="46"/>
        <v>Aluno</v>
      </c>
    </row>
    <row r="1498" spans="1:11">
      <c r="A1498" t="str">
        <f t="shared" si="47"/>
        <v>21Murilo Henrique Almeida Santos44774MSc</v>
      </c>
      <c r="B1498">
        <v>21</v>
      </c>
      <c r="C1498" t="s">
        <v>1502</v>
      </c>
      <c r="D1498" t="s">
        <v>3780</v>
      </c>
      <c r="E1498">
        <v>2230</v>
      </c>
      <c r="F1498" t="s">
        <v>1114</v>
      </c>
      <c r="H1498">
        <v>53</v>
      </c>
      <c r="I1498" t="s">
        <v>2234</v>
      </c>
      <c r="J1498" t="s">
        <v>1114</v>
      </c>
      <c r="K1498" t="str">
        <f t="shared" si="46"/>
        <v>Aluno</v>
      </c>
    </row>
    <row r="1499" spans="1:11">
      <c r="A1499" t="str">
        <f t="shared" si="47"/>
        <v>21Tiago Henrique Leitao Dalcuche44774MSc</v>
      </c>
      <c r="B1499">
        <v>21</v>
      </c>
      <c r="C1499" t="s">
        <v>1503</v>
      </c>
      <c r="D1499" t="s">
        <v>3780</v>
      </c>
      <c r="E1499">
        <v>2230</v>
      </c>
      <c r="F1499" t="s">
        <v>1114</v>
      </c>
      <c r="H1499">
        <v>53</v>
      </c>
      <c r="I1499" t="s">
        <v>3779</v>
      </c>
      <c r="J1499" t="s">
        <v>1114</v>
      </c>
      <c r="K1499" t="str">
        <f t="shared" si="46"/>
        <v>Aluno</v>
      </c>
    </row>
    <row r="1500" spans="1:11">
      <c r="A1500" t="str">
        <f t="shared" si="47"/>
        <v>21Rômulo Luis de Paiva Rodrigues44774PV</v>
      </c>
      <c r="B1500">
        <v>21</v>
      </c>
      <c r="C1500" t="s">
        <v>1504</v>
      </c>
      <c r="D1500" t="s">
        <v>3780</v>
      </c>
      <c r="E1500">
        <v>7750</v>
      </c>
      <c r="F1500" t="s">
        <v>1115</v>
      </c>
      <c r="H1500">
        <v>53</v>
      </c>
      <c r="I1500" t="s">
        <v>2058</v>
      </c>
      <c r="J1500" t="s">
        <v>1114</v>
      </c>
      <c r="K1500" t="str">
        <f t="shared" si="46"/>
        <v>Aluno</v>
      </c>
    </row>
    <row r="1501" spans="1:11">
      <c r="A1501" t="str">
        <f t="shared" si="47"/>
        <v>22Pâmela Oliveira Borges44774AT</v>
      </c>
      <c r="B1501">
        <v>22</v>
      </c>
      <c r="C1501" t="s">
        <v>2441</v>
      </c>
      <c r="D1501" t="s">
        <v>3780</v>
      </c>
      <c r="E1501">
        <v>820</v>
      </c>
      <c r="F1501" t="s">
        <v>1117</v>
      </c>
      <c r="H1501">
        <v>53</v>
      </c>
      <c r="I1501" t="s">
        <v>2059</v>
      </c>
      <c r="J1501" t="s">
        <v>1165</v>
      </c>
      <c r="K1501" t="str">
        <f t="shared" si="46"/>
        <v>Aluno</v>
      </c>
    </row>
    <row r="1502" spans="1:11">
      <c r="A1502" t="str">
        <f t="shared" si="47"/>
        <v>22Silvia Silva da Costa Botelho44774COO</v>
      </c>
      <c r="B1502">
        <v>22</v>
      </c>
      <c r="C1502" t="s">
        <v>1505</v>
      </c>
      <c r="D1502" t="s">
        <v>3780</v>
      </c>
      <c r="E1502">
        <v>2800</v>
      </c>
      <c r="F1502" t="s">
        <v>1113</v>
      </c>
      <c r="H1502">
        <v>53</v>
      </c>
      <c r="I1502" t="s">
        <v>2798</v>
      </c>
      <c r="J1502" t="s">
        <v>1165</v>
      </c>
      <c r="K1502" t="str">
        <f t="shared" si="46"/>
        <v>Aluno</v>
      </c>
    </row>
    <row r="1503" spans="1:11">
      <c r="A1503" t="str">
        <f t="shared" si="47"/>
        <v>22Luciane Baldassari Soares44774DSC</v>
      </c>
      <c r="B1503">
        <v>22</v>
      </c>
      <c r="C1503" t="s">
        <v>2688</v>
      </c>
      <c r="D1503" t="s">
        <v>3780</v>
      </c>
      <c r="E1503">
        <v>3280</v>
      </c>
      <c r="F1503" t="s">
        <v>1162</v>
      </c>
      <c r="H1503">
        <v>53</v>
      </c>
      <c r="I1503" t="s">
        <v>2595</v>
      </c>
      <c r="J1503" t="s">
        <v>1117</v>
      </c>
      <c r="K1503" t="str">
        <f t="shared" si="46"/>
        <v>Apoio</v>
      </c>
    </row>
    <row r="1504" spans="1:11">
      <c r="A1504" t="str">
        <f t="shared" si="47"/>
        <v>22Sersana Sabreda de Oliveira44774DSC</v>
      </c>
      <c r="B1504">
        <v>22</v>
      </c>
      <c r="C1504" t="s">
        <v>1507</v>
      </c>
      <c r="D1504" t="s">
        <v>3780</v>
      </c>
      <c r="E1504">
        <v>3280</v>
      </c>
      <c r="F1504" t="s">
        <v>1162</v>
      </c>
      <c r="H1504">
        <v>53</v>
      </c>
      <c r="I1504" t="s">
        <v>2047</v>
      </c>
      <c r="J1504" t="s">
        <v>1117</v>
      </c>
      <c r="K1504" t="str">
        <f t="shared" si="46"/>
        <v>Apoio</v>
      </c>
    </row>
    <row r="1505" spans="1:11">
      <c r="A1505" t="str">
        <f t="shared" si="47"/>
        <v>22Adir Arocha Pedroso Junior44774GRA</v>
      </c>
      <c r="B1505">
        <v>22</v>
      </c>
      <c r="C1505" t="s">
        <v>2175</v>
      </c>
      <c r="D1505" t="s">
        <v>3780</v>
      </c>
      <c r="E1505">
        <v>600</v>
      </c>
      <c r="F1505" t="s">
        <v>1112</v>
      </c>
      <c r="H1505">
        <v>53</v>
      </c>
      <c r="I1505" t="s">
        <v>2048</v>
      </c>
      <c r="J1505" t="s">
        <v>1113</v>
      </c>
      <c r="K1505" t="str">
        <f t="shared" si="46"/>
        <v>Apoio</v>
      </c>
    </row>
    <row r="1506" spans="1:11">
      <c r="A1506" t="str">
        <f t="shared" si="47"/>
        <v>22Andressa Cavalcante da Silva44774GRA</v>
      </c>
      <c r="B1506">
        <v>22</v>
      </c>
      <c r="C1506" t="s">
        <v>2176</v>
      </c>
      <c r="D1506" t="s">
        <v>3780</v>
      </c>
      <c r="E1506">
        <v>600</v>
      </c>
      <c r="F1506" t="s">
        <v>1112</v>
      </c>
      <c r="H1506">
        <v>53</v>
      </c>
      <c r="I1506" t="s">
        <v>2235</v>
      </c>
      <c r="J1506" t="s">
        <v>1115</v>
      </c>
      <c r="K1506" t="str">
        <f t="shared" si="46"/>
        <v>Apoio</v>
      </c>
    </row>
    <row r="1507" spans="1:11">
      <c r="A1507" t="str">
        <f t="shared" si="47"/>
        <v>22Carolina de Lima Santana44774GRA</v>
      </c>
      <c r="B1507">
        <v>22</v>
      </c>
      <c r="C1507" t="s">
        <v>1508</v>
      </c>
      <c r="D1507" t="s">
        <v>3780</v>
      </c>
      <c r="E1507">
        <v>600</v>
      </c>
      <c r="F1507" t="s">
        <v>1112</v>
      </c>
      <c r="H1507">
        <v>54</v>
      </c>
      <c r="I1507" t="s">
        <v>2236</v>
      </c>
      <c r="J1507" t="s">
        <v>1162</v>
      </c>
      <c r="K1507" t="str">
        <f t="shared" si="46"/>
        <v>Aluno</v>
      </c>
    </row>
    <row r="1508" spans="1:11">
      <c r="A1508" t="str">
        <f t="shared" si="47"/>
        <v>22Dayana Santos Cardoso44774GRA</v>
      </c>
      <c r="B1508">
        <v>22</v>
      </c>
      <c r="C1508" t="s">
        <v>1509</v>
      </c>
      <c r="D1508" t="s">
        <v>3780</v>
      </c>
      <c r="E1508">
        <v>600</v>
      </c>
      <c r="F1508" t="s">
        <v>1112</v>
      </c>
      <c r="H1508">
        <v>54</v>
      </c>
      <c r="I1508" t="s">
        <v>2062</v>
      </c>
      <c r="J1508" t="s">
        <v>1162</v>
      </c>
      <c r="K1508" t="str">
        <f t="shared" si="46"/>
        <v>Aluno</v>
      </c>
    </row>
    <row r="1509" spans="1:11">
      <c r="A1509" t="str">
        <f t="shared" si="47"/>
        <v>22ENRIQUE FARIAS GARCIA44774GRA</v>
      </c>
      <c r="B1509">
        <v>22</v>
      </c>
      <c r="C1509" t="s">
        <v>1510</v>
      </c>
      <c r="D1509" t="s">
        <v>3780</v>
      </c>
      <c r="E1509">
        <v>600</v>
      </c>
      <c r="F1509" t="s">
        <v>1112</v>
      </c>
      <c r="H1509">
        <v>54</v>
      </c>
      <c r="I1509" t="s">
        <v>2077</v>
      </c>
      <c r="J1509" t="s">
        <v>1162</v>
      </c>
      <c r="K1509" t="str">
        <f t="shared" si="46"/>
        <v>Aluno</v>
      </c>
    </row>
    <row r="1510" spans="1:11">
      <c r="A1510" t="str">
        <f t="shared" si="47"/>
        <v>22Guilherme Correa de Oliveira44774GRA</v>
      </c>
      <c r="B1510">
        <v>22</v>
      </c>
      <c r="C1510" t="s">
        <v>1511</v>
      </c>
      <c r="D1510" t="s">
        <v>3780</v>
      </c>
      <c r="E1510">
        <v>600</v>
      </c>
      <c r="F1510" t="s">
        <v>1112</v>
      </c>
      <c r="H1510">
        <v>54</v>
      </c>
      <c r="I1510" t="s">
        <v>2063</v>
      </c>
      <c r="J1510" t="s">
        <v>1162</v>
      </c>
      <c r="K1510" t="str">
        <f t="shared" si="46"/>
        <v>Aluno</v>
      </c>
    </row>
    <row r="1511" spans="1:11">
      <c r="A1511" t="str">
        <f t="shared" si="47"/>
        <v>22Hallysson Mateus Santos Assunção44774GRA</v>
      </c>
      <c r="B1511">
        <v>22</v>
      </c>
      <c r="C1511" t="s">
        <v>1512</v>
      </c>
      <c r="D1511" t="s">
        <v>3780</v>
      </c>
      <c r="E1511">
        <v>600</v>
      </c>
      <c r="F1511" t="s">
        <v>1112</v>
      </c>
      <c r="H1511">
        <v>54</v>
      </c>
      <c r="I1511" t="s">
        <v>2596</v>
      </c>
      <c r="J1511" t="s">
        <v>1112</v>
      </c>
      <c r="K1511" t="str">
        <f t="shared" si="46"/>
        <v>Aluno</v>
      </c>
    </row>
    <row r="1512" spans="1:11">
      <c r="A1512" t="str">
        <f t="shared" si="47"/>
        <v>22Herica Pereira Rodrigues44774GRA</v>
      </c>
      <c r="B1512">
        <v>22</v>
      </c>
      <c r="C1512" t="s">
        <v>1513</v>
      </c>
      <c r="D1512" t="s">
        <v>3780</v>
      </c>
      <c r="E1512">
        <v>600</v>
      </c>
      <c r="F1512" t="s">
        <v>1112</v>
      </c>
      <c r="H1512">
        <v>54</v>
      </c>
      <c r="I1512" t="s">
        <v>2799</v>
      </c>
      <c r="J1512" t="s">
        <v>1112</v>
      </c>
      <c r="K1512" t="str">
        <f t="shared" si="46"/>
        <v>Aluno</v>
      </c>
    </row>
    <row r="1513" spans="1:11">
      <c r="A1513" t="str">
        <f t="shared" si="47"/>
        <v>22Isadora Vieira Carvalho44774GRA</v>
      </c>
      <c r="B1513">
        <v>22</v>
      </c>
      <c r="C1513" t="s">
        <v>1514</v>
      </c>
      <c r="D1513" t="s">
        <v>3780</v>
      </c>
      <c r="E1513">
        <v>600</v>
      </c>
      <c r="F1513" t="s">
        <v>1112</v>
      </c>
      <c r="H1513">
        <v>54</v>
      </c>
      <c r="I1513" t="s">
        <v>2064</v>
      </c>
      <c r="J1513" t="s">
        <v>1112</v>
      </c>
      <c r="K1513" t="str">
        <f t="shared" si="46"/>
        <v>Aluno</v>
      </c>
    </row>
    <row r="1514" spans="1:11">
      <c r="A1514" t="str">
        <f t="shared" si="47"/>
        <v>22Joana da Silva Sgandella44774GRA</v>
      </c>
      <c r="B1514">
        <v>22</v>
      </c>
      <c r="C1514" t="s">
        <v>1515</v>
      </c>
      <c r="D1514" t="s">
        <v>3780</v>
      </c>
      <c r="E1514">
        <v>600</v>
      </c>
      <c r="F1514" t="s">
        <v>1112</v>
      </c>
      <c r="H1514">
        <v>54</v>
      </c>
      <c r="I1514" t="s">
        <v>2800</v>
      </c>
      <c r="J1514" t="s">
        <v>1112</v>
      </c>
      <c r="K1514" t="str">
        <f t="shared" si="46"/>
        <v>Aluno</v>
      </c>
    </row>
    <row r="1515" spans="1:11">
      <c r="A1515" t="str">
        <f t="shared" si="47"/>
        <v>22João Felipe Magalhães Santelli Maia44774GRA</v>
      </c>
      <c r="B1515">
        <v>22</v>
      </c>
      <c r="C1515" t="s">
        <v>1516</v>
      </c>
      <c r="D1515" t="s">
        <v>3780</v>
      </c>
      <c r="E1515">
        <v>600</v>
      </c>
      <c r="F1515" t="s">
        <v>1112</v>
      </c>
      <c r="H1515">
        <v>54</v>
      </c>
      <c r="I1515" t="s">
        <v>2065</v>
      </c>
      <c r="J1515" t="s">
        <v>1112</v>
      </c>
      <c r="K1515" t="str">
        <f t="shared" si="46"/>
        <v>Aluno</v>
      </c>
    </row>
    <row r="1516" spans="1:11">
      <c r="A1516" t="str">
        <f t="shared" si="47"/>
        <v>22João Francisco de Souza Santos Lemos44774GRA</v>
      </c>
      <c r="B1516">
        <v>22</v>
      </c>
      <c r="C1516" t="s">
        <v>1517</v>
      </c>
      <c r="D1516" t="s">
        <v>3780</v>
      </c>
      <c r="E1516">
        <v>600</v>
      </c>
      <c r="F1516" t="s">
        <v>1112</v>
      </c>
      <c r="H1516">
        <v>54</v>
      </c>
      <c r="I1516" t="s">
        <v>2066</v>
      </c>
      <c r="J1516" t="s">
        <v>1112</v>
      </c>
      <c r="K1516" t="str">
        <f t="shared" si="46"/>
        <v>Aluno</v>
      </c>
    </row>
    <row r="1517" spans="1:11">
      <c r="A1517" t="str">
        <f t="shared" si="47"/>
        <v>22Júlia de Amorim Cometti44774GRA</v>
      </c>
      <c r="B1517">
        <v>22</v>
      </c>
      <c r="C1517" t="s">
        <v>1518</v>
      </c>
      <c r="D1517" t="s">
        <v>3780</v>
      </c>
      <c r="E1517">
        <v>600</v>
      </c>
      <c r="F1517" t="s">
        <v>1112</v>
      </c>
      <c r="H1517">
        <v>54</v>
      </c>
      <c r="I1517" t="s">
        <v>2597</v>
      </c>
      <c r="J1517" t="s">
        <v>1112</v>
      </c>
      <c r="K1517" t="str">
        <f t="shared" si="46"/>
        <v>Aluno</v>
      </c>
    </row>
    <row r="1518" spans="1:11">
      <c r="A1518" t="str">
        <f t="shared" si="47"/>
        <v>22Nicolle Ribeiro Pereira44774GRA</v>
      </c>
      <c r="B1518">
        <v>22</v>
      </c>
      <c r="C1518" t="s">
        <v>1519</v>
      </c>
      <c r="D1518" t="s">
        <v>3780</v>
      </c>
      <c r="E1518">
        <v>600</v>
      </c>
      <c r="F1518" t="s">
        <v>1112</v>
      </c>
      <c r="H1518">
        <v>54</v>
      </c>
      <c r="I1518" t="s">
        <v>2067</v>
      </c>
      <c r="J1518" t="s">
        <v>1112</v>
      </c>
      <c r="K1518" t="str">
        <f t="shared" si="46"/>
        <v>Aluno</v>
      </c>
    </row>
    <row r="1519" spans="1:11">
      <c r="A1519" t="str">
        <f t="shared" si="47"/>
        <v>22Pedro Lima Corçaque44774GRA</v>
      </c>
      <c r="B1519">
        <v>22</v>
      </c>
      <c r="C1519" t="s">
        <v>1520</v>
      </c>
      <c r="D1519" t="s">
        <v>3780</v>
      </c>
      <c r="E1519">
        <v>600</v>
      </c>
      <c r="F1519" t="s">
        <v>1112</v>
      </c>
      <c r="H1519">
        <v>54</v>
      </c>
      <c r="I1519" t="s">
        <v>2068</v>
      </c>
      <c r="J1519" t="s">
        <v>1112</v>
      </c>
      <c r="K1519" t="str">
        <f t="shared" si="46"/>
        <v>Aluno</v>
      </c>
    </row>
    <row r="1520" spans="1:11">
      <c r="A1520" t="str">
        <f t="shared" si="47"/>
        <v>22Rebekah Caroline Diniz Veiga44774GRA</v>
      </c>
      <c r="B1520">
        <v>22</v>
      </c>
      <c r="C1520" t="s">
        <v>1521</v>
      </c>
      <c r="D1520" t="s">
        <v>3780</v>
      </c>
      <c r="E1520">
        <v>600</v>
      </c>
      <c r="F1520" t="s">
        <v>1112</v>
      </c>
      <c r="H1520">
        <v>54</v>
      </c>
      <c r="I1520" t="s">
        <v>2069</v>
      </c>
      <c r="J1520" t="s">
        <v>1112</v>
      </c>
      <c r="K1520" t="str">
        <f t="shared" si="46"/>
        <v>Aluno</v>
      </c>
    </row>
    <row r="1521" spans="1:11">
      <c r="A1521" t="str">
        <f t="shared" si="47"/>
        <v>22Ylanna Bandeira Lima44774GRA</v>
      </c>
      <c r="B1521">
        <v>22</v>
      </c>
      <c r="C1521" t="s">
        <v>1522</v>
      </c>
      <c r="D1521" t="s">
        <v>3780</v>
      </c>
      <c r="E1521">
        <v>600</v>
      </c>
      <c r="F1521" t="s">
        <v>1112</v>
      </c>
      <c r="H1521">
        <v>54</v>
      </c>
      <c r="I1521" t="s">
        <v>2598</v>
      </c>
      <c r="J1521" t="s">
        <v>1112</v>
      </c>
      <c r="K1521" t="str">
        <f t="shared" si="46"/>
        <v>Aluno</v>
      </c>
    </row>
    <row r="1522" spans="1:11">
      <c r="A1522" t="str">
        <f t="shared" si="47"/>
        <v>22Flavia da Silva Macedo44774MSc</v>
      </c>
      <c r="B1522">
        <v>22</v>
      </c>
      <c r="C1522" t="s">
        <v>1523</v>
      </c>
      <c r="D1522" t="s">
        <v>3780</v>
      </c>
      <c r="E1522">
        <v>2230</v>
      </c>
      <c r="F1522" t="s">
        <v>1114</v>
      </c>
      <c r="H1522">
        <v>54</v>
      </c>
      <c r="I1522" t="s">
        <v>2801</v>
      </c>
      <c r="J1522" t="s">
        <v>1112</v>
      </c>
      <c r="K1522" t="str">
        <f t="shared" si="46"/>
        <v>Aluno</v>
      </c>
    </row>
    <row r="1523" spans="1:11">
      <c r="A1523" t="str">
        <f t="shared" si="47"/>
        <v>22Igor Pardo Maurell44774MSc</v>
      </c>
      <c r="B1523">
        <v>22</v>
      </c>
      <c r="C1523" t="s">
        <v>1524</v>
      </c>
      <c r="D1523" t="s">
        <v>3780</v>
      </c>
      <c r="E1523">
        <v>2230</v>
      </c>
      <c r="F1523" t="s">
        <v>1114</v>
      </c>
      <c r="H1523">
        <v>54</v>
      </c>
      <c r="I1523" t="s">
        <v>2070</v>
      </c>
      <c r="J1523" t="s">
        <v>1112</v>
      </c>
      <c r="K1523" t="str">
        <f t="shared" si="46"/>
        <v>Aluno</v>
      </c>
    </row>
    <row r="1524" spans="1:11">
      <c r="A1524" t="str">
        <f t="shared" si="47"/>
        <v>22Vinicius Vasconcelos Maurente44774MSc</v>
      </c>
      <c r="B1524">
        <v>22</v>
      </c>
      <c r="C1524" t="s">
        <v>1525</v>
      </c>
      <c r="D1524" t="s">
        <v>3780</v>
      </c>
      <c r="E1524">
        <v>2230</v>
      </c>
      <c r="F1524" t="s">
        <v>1114</v>
      </c>
      <c r="H1524">
        <v>54</v>
      </c>
      <c r="I1524" t="s">
        <v>2071</v>
      </c>
      <c r="J1524" t="s">
        <v>1112</v>
      </c>
      <c r="K1524" t="str">
        <f t="shared" si="46"/>
        <v>Aluno</v>
      </c>
    </row>
    <row r="1525" spans="1:11">
      <c r="A1525" t="str">
        <f t="shared" si="47"/>
        <v>22Paulo Jefferson Dias de Oliveira Evald44774PDSC</v>
      </c>
      <c r="B1525">
        <v>22</v>
      </c>
      <c r="C1525" t="s">
        <v>2177</v>
      </c>
      <c r="D1525" t="s">
        <v>3780</v>
      </c>
      <c r="E1525">
        <v>6110</v>
      </c>
      <c r="F1525" t="s">
        <v>1165</v>
      </c>
      <c r="H1525">
        <v>54</v>
      </c>
      <c r="I1525" t="s">
        <v>2072</v>
      </c>
      <c r="J1525" t="s">
        <v>1112</v>
      </c>
      <c r="K1525" t="str">
        <f t="shared" si="46"/>
        <v>Aluno</v>
      </c>
    </row>
    <row r="1526" spans="1:11">
      <c r="A1526" t="str">
        <f t="shared" si="47"/>
        <v>22Maria Isabel Corrêa da Silva Machado44774PV</v>
      </c>
      <c r="B1526">
        <v>22</v>
      </c>
      <c r="C1526" t="s">
        <v>1526</v>
      </c>
      <c r="D1526" t="s">
        <v>3780</v>
      </c>
      <c r="E1526">
        <v>7750</v>
      </c>
      <c r="F1526" t="s">
        <v>1115</v>
      </c>
      <c r="H1526">
        <v>54</v>
      </c>
      <c r="I1526" t="s">
        <v>2802</v>
      </c>
      <c r="J1526" t="s">
        <v>1112</v>
      </c>
      <c r="K1526" t="str">
        <f t="shared" si="46"/>
        <v>Aluno</v>
      </c>
    </row>
    <row r="1527" spans="1:11">
      <c r="A1527" t="str">
        <f t="shared" si="47"/>
        <v>23Gisele Barbosa Florêncio44774AT</v>
      </c>
      <c r="B1527">
        <v>23</v>
      </c>
      <c r="C1527" t="s">
        <v>2689</v>
      </c>
      <c r="D1527" t="s">
        <v>3780</v>
      </c>
      <c r="E1527">
        <v>820</v>
      </c>
      <c r="F1527" t="s">
        <v>1117</v>
      </c>
      <c r="H1527">
        <v>54</v>
      </c>
      <c r="I1527" t="s">
        <v>2073</v>
      </c>
      <c r="J1527" t="s">
        <v>1112</v>
      </c>
      <c r="K1527" t="str">
        <f t="shared" si="46"/>
        <v>Aluno</v>
      </c>
    </row>
    <row r="1528" spans="1:11">
      <c r="A1528" t="str">
        <f t="shared" si="47"/>
        <v>23Maria Isabel Pais da Silva44774COO</v>
      </c>
      <c r="B1528">
        <v>23</v>
      </c>
      <c r="C1528" t="s">
        <v>1527</v>
      </c>
      <c r="D1528" t="s">
        <v>3780</v>
      </c>
      <c r="E1528">
        <v>2800</v>
      </c>
      <c r="F1528" t="s">
        <v>1113</v>
      </c>
      <c r="H1528">
        <v>54</v>
      </c>
      <c r="I1528" t="s">
        <v>2074</v>
      </c>
      <c r="J1528" t="s">
        <v>1112</v>
      </c>
      <c r="K1528" t="str">
        <f t="shared" si="46"/>
        <v>Aluno</v>
      </c>
    </row>
    <row r="1529" spans="1:11">
      <c r="A1529" t="str">
        <f t="shared" si="47"/>
        <v>23João Gonçalves Neto44774DSC</v>
      </c>
      <c r="B1529">
        <v>23</v>
      </c>
      <c r="C1529" t="s">
        <v>1528</v>
      </c>
      <c r="D1529" t="s">
        <v>3780</v>
      </c>
      <c r="E1529">
        <v>3280</v>
      </c>
      <c r="F1529" t="s">
        <v>1162</v>
      </c>
      <c r="H1529">
        <v>54</v>
      </c>
      <c r="I1529" t="s">
        <v>2803</v>
      </c>
      <c r="J1529" t="s">
        <v>1112</v>
      </c>
      <c r="K1529" t="str">
        <f t="shared" si="46"/>
        <v>Aluno</v>
      </c>
    </row>
    <row r="1530" spans="1:11">
      <c r="A1530" t="str">
        <f t="shared" si="47"/>
        <v>23Lucas Araújo Lima Almeida44774DSC</v>
      </c>
      <c r="B1530">
        <v>23</v>
      </c>
      <c r="C1530" t="s">
        <v>2690</v>
      </c>
      <c r="D1530" t="s">
        <v>3780</v>
      </c>
      <c r="E1530">
        <v>3280</v>
      </c>
      <c r="F1530" t="s">
        <v>1162</v>
      </c>
      <c r="H1530">
        <v>54</v>
      </c>
      <c r="I1530" t="s">
        <v>2075</v>
      </c>
      <c r="J1530" t="s">
        <v>1114</v>
      </c>
      <c r="K1530" t="str">
        <f t="shared" si="46"/>
        <v>Aluno</v>
      </c>
    </row>
    <row r="1531" spans="1:11">
      <c r="A1531" t="str">
        <f t="shared" si="47"/>
        <v>23Camila Paes Barreto Brandão Fernandes44774GRA</v>
      </c>
      <c r="B1531">
        <v>23</v>
      </c>
      <c r="C1531" t="s">
        <v>1529</v>
      </c>
      <c r="D1531" t="s">
        <v>3780</v>
      </c>
      <c r="E1531">
        <v>600</v>
      </c>
      <c r="F1531" t="s">
        <v>1112</v>
      </c>
      <c r="H1531">
        <v>54</v>
      </c>
      <c r="I1531" t="s">
        <v>2237</v>
      </c>
      <c r="J1531" t="s">
        <v>1114</v>
      </c>
      <c r="K1531" t="str">
        <f t="shared" si="46"/>
        <v>Aluno</v>
      </c>
    </row>
    <row r="1532" spans="1:11">
      <c r="A1532" t="str">
        <f t="shared" si="47"/>
        <v>23Gabriel Ribeiro de Andrade44774GRA</v>
      </c>
      <c r="B1532">
        <v>23</v>
      </c>
      <c r="C1532" t="s">
        <v>1530</v>
      </c>
      <c r="D1532" t="s">
        <v>3780</v>
      </c>
      <c r="E1532">
        <v>600</v>
      </c>
      <c r="F1532" t="s">
        <v>1112</v>
      </c>
      <c r="H1532">
        <v>54</v>
      </c>
      <c r="I1532" t="s">
        <v>2076</v>
      </c>
      <c r="J1532" t="s">
        <v>1114</v>
      </c>
      <c r="K1532" t="str">
        <f t="shared" si="46"/>
        <v>Aluno</v>
      </c>
    </row>
    <row r="1533" spans="1:11">
      <c r="A1533" t="str">
        <f t="shared" si="47"/>
        <v>23Gabriela Ferreira Pimenta da Silva44774GRA</v>
      </c>
      <c r="B1533">
        <v>23</v>
      </c>
      <c r="C1533" t="s">
        <v>1531</v>
      </c>
      <c r="D1533" t="s">
        <v>3780</v>
      </c>
      <c r="E1533">
        <v>600</v>
      </c>
      <c r="F1533" t="s">
        <v>1112</v>
      </c>
      <c r="H1533">
        <v>54</v>
      </c>
      <c r="I1533" t="s">
        <v>2078</v>
      </c>
      <c r="J1533" t="s">
        <v>1114</v>
      </c>
      <c r="K1533" t="str">
        <f t="shared" si="46"/>
        <v>Aluno</v>
      </c>
    </row>
    <row r="1534" spans="1:11">
      <c r="A1534" t="str">
        <f t="shared" si="47"/>
        <v>23Juliana Barrozo Nadier44774GRA</v>
      </c>
      <c r="B1534">
        <v>23</v>
      </c>
      <c r="C1534" t="s">
        <v>1532</v>
      </c>
      <c r="D1534" t="s">
        <v>3780</v>
      </c>
      <c r="E1534">
        <v>600</v>
      </c>
      <c r="F1534" t="s">
        <v>1112</v>
      </c>
      <c r="H1534">
        <v>54</v>
      </c>
      <c r="I1534" t="s">
        <v>2079</v>
      </c>
      <c r="J1534" t="s">
        <v>1165</v>
      </c>
      <c r="K1534" t="str">
        <f t="shared" si="46"/>
        <v>Aluno</v>
      </c>
    </row>
    <row r="1535" spans="1:11">
      <c r="A1535" t="str">
        <f t="shared" si="47"/>
        <v>23Letícia Leiroz Fangueira Campos44774GRA</v>
      </c>
      <c r="B1535">
        <v>23</v>
      </c>
      <c r="C1535" t="s">
        <v>1533</v>
      </c>
      <c r="D1535" t="s">
        <v>3780</v>
      </c>
      <c r="E1535">
        <v>600</v>
      </c>
      <c r="F1535" t="s">
        <v>1112</v>
      </c>
      <c r="H1535">
        <v>54</v>
      </c>
      <c r="I1535" t="s">
        <v>2060</v>
      </c>
      <c r="J1535" t="s">
        <v>1117</v>
      </c>
      <c r="K1535" t="str">
        <f t="shared" si="46"/>
        <v>Apoio</v>
      </c>
    </row>
    <row r="1536" spans="1:11">
      <c r="A1536" t="str">
        <f t="shared" si="47"/>
        <v>23Lorraine Pavão de Oliveira44774GRA</v>
      </c>
      <c r="B1536">
        <v>23</v>
      </c>
      <c r="C1536" t="s">
        <v>1534</v>
      </c>
      <c r="D1536" t="s">
        <v>3780</v>
      </c>
      <c r="E1536">
        <v>600</v>
      </c>
      <c r="F1536" t="s">
        <v>1112</v>
      </c>
      <c r="H1536">
        <v>54</v>
      </c>
      <c r="I1536" t="s">
        <v>2061</v>
      </c>
      <c r="J1536" t="s">
        <v>1113</v>
      </c>
      <c r="K1536" t="str">
        <f t="shared" si="46"/>
        <v>Apoio</v>
      </c>
    </row>
    <row r="1537" spans="1:11">
      <c r="A1537" t="str">
        <f t="shared" si="47"/>
        <v>23Mariana Cristina Monteiro de Almeida44774GRA</v>
      </c>
      <c r="B1537">
        <v>23</v>
      </c>
      <c r="C1537" t="s">
        <v>1535</v>
      </c>
      <c r="D1537" t="s">
        <v>3780</v>
      </c>
      <c r="E1537">
        <v>600</v>
      </c>
      <c r="F1537" t="s">
        <v>1112</v>
      </c>
      <c r="H1537">
        <v>54</v>
      </c>
      <c r="I1537" t="s">
        <v>2080</v>
      </c>
      <c r="J1537" t="s">
        <v>1115</v>
      </c>
      <c r="K1537" t="str">
        <f t="shared" si="46"/>
        <v>Apoio</v>
      </c>
    </row>
    <row r="1538" spans="1:11">
      <c r="A1538" t="str">
        <f t="shared" si="47"/>
        <v>23Mariana Passos Bandeira de Mello44774GRA</v>
      </c>
      <c r="B1538">
        <v>23</v>
      </c>
      <c r="C1538" t="s">
        <v>1536</v>
      </c>
      <c r="D1538" t="s">
        <v>3780</v>
      </c>
      <c r="E1538">
        <v>600</v>
      </c>
      <c r="F1538" t="s">
        <v>1112</v>
      </c>
      <c r="H1538">
        <v>55</v>
      </c>
      <c r="I1538" t="s">
        <v>2083</v>
      </c>
      <c r="J1538" t="s">
        <v>1162</v>
      </c>
      <c r="K1538" t="str">
        <f t="shared" ref="K1538:K1566" si="48">IF(OR(UPPER(J1538)="GRA",UPPER(J1538)="MSC",UPPER(J1538)="DSC",UPPER(J1538)="PDSC"),"Aluno","Apoio")</f>
        <v>Aluno</v>
      </c>
    </row>
    <row r="1539" spans="1:11">
      <c r="A1539" t="str">
        <f t="shared" ref="A1539:A1602" si="49">CONCATENATE(B1539,C1539,VALUE(D1539),F1539)</f>
        <v>23Pedro Henrique Menegotto Weingartner44774GRA</v>
      </c>
      <c r="B1539">
        <v>23</v>
      </c>
      <c r="C1539" t="s">
        <v>1537</v>
      </c>
      <c r="D1539" t="s">
        <v>3780</v>
      </c>
      <c r="E1539">
        <v>600</v>
      </c>
      <c r="F1539" t="s">
        <v>1112</v>
      </c>
      <c r="H1539">
        <v>55</v>
      </c>
      <c r="I1539" t="s">
        <v>3746</v>
      </c>
      <c r="J1539" t="s">
        <v>1162</v>
      </c>
      <c r="K1539" t="str">
        <f t="shared" si="48"/>
        <v>Aluno</v>
      </c>
    </row>
    <row r="1540" spans="1:11">
      <c r="A1540" t="str">
        <f t="shared" si="49"/>
        <v>23Priscila Carvalhais de Oliveira44774GRA</v>
      </c>
      <c r="B1540">
        <v>23</v>
      </c>
      <c r="C1540" t="s">
        <v>2178</v>
      </c>
      <c r="D1540" t="s">
        <v>3780</v>
      </c>
      <c r="E1540">
        <v>600</v>
      </c>
      <c r="F1540" t="s">
        <v>1112</v>
      </c>
      <c r="H1540">
        <v>55</v>
      </c>
      <c r="I1540" t="s">
        <v>2599</v>
      </c>
      <c r="J1540" t="s">
        <v>1162</v>
      </c>
      <c r="K1540" t="str">
        <f t="shared" si="48"/>
        <v>Aluno</v>
      </c>
    </row>
    <row r="1541" spans="1:11">
      <c r="A1541" t="str">
        <f t="shared" si="49"/>
        <v>23Raysa Brandão Soares Silva44774GRA</v>
      </c>
      <c r="B1541">
        <v>23</v>
      </c>
      <c r="C1541" t="s">
        <v>1538</v>
      </c>
      <c r="D1541" t="s">
        <v>3780</v>
      </c>
      <c r="E1541">
        <v>600</v>
      </c>
      <c r="F1541" t="s">
        <v>1112</v>
      </c>
      <c r="H1541">
        <v>55</v>
      </c>
      <c r="I1541" t="s">
        <v>2084</v>
      </c>
      <c r="J1541" t="s">
        <v>1162</v>
      </c>
      <c r="K1541" t="str">
        <f t="shared" si="48"/>
        <v>Aluno</v>
      </c>
    </row>
    <row r="1542" spans="1:11">
      <c r="A1542" t="str">
        <f t="shared" si="49"/>
        <v>23Victoria Mello Fracassio44774GRA</v>
      </c>
      <c r="B1542">
        <v>23</v>
      </c>
      <c r="C1542" t="s">
        <v>1539</v>
      </c>
      <c r="D1542" t="s">
        <v>3780</v>
      </c>
      <c r="E1542">
        <v>600</v>
      </c>
      <c r="F1542" t="s">
        <v>1112</v>
      </c>
      <c r="H1542">
        <v>55</v>
      </c>
      <c r="I1542" t="s">
        <v>2600</v>
      </c>
      <c r="J1542" t="s">
        <v>1112</v>
      </c>
      <c r="K1542" t="str">
        <f t="shared" si="48"/>
        <v>Aluno</v>
      </c>
    </row>
    <row r="1543" spans="1:11">
      <c r="A1543" t="str">
        <f t="shared" si="49"/>
        <v>23Bruno Wellsausen Canario44774MSc</v>
      </c>
      <c r="B1543">
        <v>23</v>
      </c>
      <c r="C1543" t="s">
        <v>1540</v>
      </c>
      <c r="D1543" t="s">
        <v>3780</v>
      </c>
      <c r="E1543">
        <v>2230</v>
      </c>
      <c r="F1543" t="s">
        <v>1114</v>
      </c>
      <c r="H1543">
        <v>55</v>
      </c>
      <c r="I1543" t="s">
        <v>2601</v>
      </c>
      <c r="J1543" t="s">
        <v>1112</v>
      </c>
      <c r="K1543" t="str">
        <f t="shared" si="48"/>
        <v>Aluno</v>
      </c>
    </row>
    <row r="1544" spans="1:11">
      <c r="A1544" t="str">
        <f t="shared" si="49"/>
        <v>23Daniel Pereira Humberto44774MSc</v>
      </c>
      <c r="B1544">
        <v>23</v>
      </c>
      <c r="C1544" t="s">
        <v>1541</v>
      </c>
      <c r="D1544" t="s">
        <v>3780</v>
      </c>
      <c r="E1544">
        <v>2230</v>
      </c>
      <c r="F1544" t="s">
        <v>1114</v>
      </c>
      <c r="H1544">
        <v>55</v>
      </c>
      <c r="I1544" t="s">
        <v>2085</v>
      </c>
      <c r="J1544" t="s">
        <v>1112</v>
      </c>
      <c r="K1544" t="str">
        <f t="shared" si="48"/>
        <v>Aluno</v>
      </c>
    </row>
    <row r="1545" spans="1:11">
      <c r="A1545" t="str">
        <f t="shared" si="49"/>
        <v>23Francisco José Burok Teixeira Leite Strunck44774MSc</v>
      </c>
      <c r="B1545">
        <v>23</v>
      </c>
      <c r="C1545" t="s">
        <v>1542</v>
      </c>
      <c r="D1545" t="s">
        <v>3780</v>
      </c>
      <c r="E1545">
        <v>2230</v>
      </c>
      <c r="F1545" t="s">
        <v>1114</v>
      </c>
      <c r="H1545">
        <v>55</v>
      </c>
      <c r="I1545" t="s">
        <v>2602</v>
      </c>
      <c r="J1545" t="s">
        <v>1112</v>
      </c>
      <c r="K1545" t="str">
        <f t="shared" si="48"/>
        <v>Aluno</v>
      </c>
    </row>
    <row r="1546" spans="1:11">
      <c r="A1546" t="str">
        <f t="shared" si="49"/>
        <v>23Jessica Gil Londono44774MSc</v>
      </c>
      <c r="B1546">
        <v>23</v>
      </c>
      <c r="C1546" t="s">
        <v>1543</v>
      </c>
      <c r="D1546" t="s">
        <v>3780</v>
      </c>
      <c r="E1546">
        <v>2230</v>
      </c>
      <c r="F1546" t="s">
        <v>1114</v>
      </c>
      <c r="H1546">
        <v>55</v>
      </c>
      <c r="I1546" t="s">
        <v>2086</v>
      </c>
      <c r="J1546" t="s">
        <v>1112</v>
      </c>
      <c r="K1546" t="str">
        <f t="shared" si="48"/>
        <v>Aluno</v>
      </c>
    </row>
    <row r="1547" spans="1:11">
      <c r="A1547" t="str">
        <f t="shared" si="49"/>
        <v>23Pedro Henrique de Lima Ripper Moreira44774MSc</v>
      </c>
      <c r="B1547">
        <v>23</v>
      </c>
      <c r="C1547" t="s">
        <v>1544</v>
      </c>
      <c r="D1547" t="s">
        <v>3780</v>
      </c>
      <c r="E1547">
        <v>2230</v>
      </c>
      <c r="F1547" t="s">
        <v>1114</v>
      </c>
      <c r="H1547">
        <v>55</v>
      </c>
      <c r="I1547" t="s">
        <v>2603</v>
      </c>
      <c r="J1547" t="s">
        <v>1112</v>
      </c>
      <c r="K1547" t="str">
        <f t="shared" si="48"/>
        <v>Aluno</v>
      </c>
    </row>
    <row r="1548" spans="1:11">
      <c r="A1548" t="str">
        <f t="shared" si="49"/>
        <v>23Andréa Pereira Parente44774PDSC</v>
      </c>
      <c r="B1548">
        <v>23</v>
      </c>
      <c r="C1548" t="s">
        <v>1545</v>
      </c>
      <c r="D1548" t="s">
        <v>3780</v>
      </c>
      <c r="E1548">
        <v>6110</v>
      </c>
      <c r="F1548" t="s">
        <v>1165</v>
      </c>
      <c r="H1548">
        <v>55</v>
      </c>
      <c r="I1548" t="s">
        <v>2604</v>
      </c>
      <c r="J1548" t="s">
        <v>1112</v>
      </c>
      <c r="K1548" t="str">
        <f t="shared" si="48"/>
        <v>Aluno</v>
      </c>
    </row>
    <row r="1549" spans="1:11">
      <c r="A1549" t="str">
        <f t="shared" si="49"/>
        <v>23Marco Antonio Magalhães de Menezes44774PV</v>
      </c>
      <c r="B1549">
        <v>23</v>
      </c>
      <c r="C1549" t="s">
        <v>1546</v>
      </c>
      <c r="D1549" t="s">
        <v>3780</v>
      </c>
      <c r="E1549">
        <v>7750</v>
      </c>
      <c r="F1549" t="s">
        <v>1115</v>
      </c>
      <c r="H1549">
        <v>55</v>
      </c>
      <c r="I1549" t="s">
        <v>2605</v>
      </c>
      <c r="J1549" t="s">
        <v>1112</v>
      </c>
      <c r="K1549" t="str">
        <f t="shared" si="48"/>
        <v>Aluno</v>
      </c>
    </row>
    <row r="1550" spans="1:11">
      <c r="A1550" t="str">
        <f t="shared" si="49"/>
        <v>24Camilla Vianna Gomes Pinheiro44774AT</v>
      </c>
      <c r="B1550">
        <v>24</v>
      </c>
      <c r="C1550" t="s">
        <v>1547</v>
      </c>
      <c r="D1550" t="s">
        <v>3780</v>
      </c>
      <c r="E1550">
        <v>820</v>
      </c>
      <c r="F1550" t="s">
        <v>1117</v>
      </c>
      <c r="H1550">
        <v>55</v>
      </c>
      <c r="I1550" t="s">
        <v>2606</v>
      </c>
      <c r="J1550" t="s">
        <v>1112</v>
      </c>
      <c r="K1550" t="str">
        <f t="shared" si="48"/>
        <v>Aluno</v>
      </c>
    </row>
    <row r="1551" spans="1:11">
      <c r="A1551" t="str">
        <f t="shared" si="49"/>
        <v>24Márcio Luis Lyra Paredes44774COO</v>
      </c>
      <c r="B1551">
        <v>24</v>
      </c>
      <c r="C1551" t="s">
        <v>1548</v>
      </c>
      <c r="D1551" t="s">
        <v>3780</v>
      </c>
      <c r="E1551">
        <v>2800</v>
      </c>
      <c r="F1551" t="s">
        <v>1113</v>
      </c>
      <c r="H1551">
        <v>55</v>
      </c>
      <c r="I1551" t="s">
        <v>2607</v>
      </c>
      <c r="J1551" t="s">
        <v>1112</v>
      </c>
      <c r="K1551" t="str">
        <f t="shared" si="48"/>
        <v>Aluno</v>
      </c>
    </row>
    <row r="1552" spans="1:11">
      <c r="A1552" t="str">
        <f t="shared" si="49"/>
        <v>24Matheus Vidal Bessa44774DSC</v>
      </c>
      <c r="B1552">
        <v>24</v>
      </c>
      <c r="C1552" t="s">
        <v>1549</v>
      </c>
      <c r="D1552" t="s">
        <v>3780</v>
      </c>
      <c r="E1552">
        <v>3280</v>
      </c>
      <c r="F1552" t="s">
        <v>1162</v>
      </c>
      <c r="H1552">
        <v>55</v>
      </c>
      <c r="I1552" t="s">
        <v>2608</v>
      </c>
      <c r="J1552" t="s">
        <v>1112</v>
      </c>
      <c r="K1552" t="str">
        <f t="shared" si="48"/>
        <v>Aluno</v>
      </c>
    </row>
    <row r="1553" spans="1:11">
      <c r="A1553" t="str">
        <f t="shared" si="49"/>
        <v>24Patricia Braz Ximango44774DSC</v>
      </c>
      <c r="B1553">
        <v>24</v>
      </c>
      <c r="C1553" t="s">
        <v>1550</v>
      </c>
      <c r="D1553" t="s">
        <v>3780</v>
      </c>
      <c r="E1553">
        <v>3280</v>
      </c>
      <c r="F1553" t="s">
        <v>1162</v>
      </c>
      <c r="H1553">
        <v>55</v>
      </c>
      <c r="I1553" t="s">
        <v>2087</v>
      </c>
      <c r="J1553" t="s">
        <v>1112</v>
      </c>
      <c r="K1553" t="str">
        <f t="shared" si="48"/>
        <v>Aluno</v>
      </c>
    </row>
    <row r="1554" spans="1:11">
      <c r="A1554" t="str">
        <f t="shared" si="49"/>
        <v>24Acácia Rocha de Oliveira44774GRA</v>
      </c>
      <c r="B1554">
        <v>24</v>
      </c>
      <c r="C1554" t="s">
        <v>2179</v>
      </c>
      <c r="D1554" t="s">
        <v>3780</v>
      </c>
      <c r="E1554">
        <v>600</v>
      </c>
      <c r="F1554" t="s">
        <v>1112</v>
      </c>
      <c r="H1554">
        <v>55</v>
      </c>
      <c r="I1554" t="s">
        <v>2609</v>
      </c>
      <c r="J1554" t="s">
        <v>1112</v>
      </c>
      <c r="K1554" t="str">
        <f t="shared" si="48"/>
        <v>Aluno</v>
      </c>
    </row>
    <row r="1555" spans="1:11">
      <c r="A1555" t="str">
        <f t="shared" si="49"/>
        <v>24Camila Maria Ribeiro de Oliveira44774GRA</v>
      </c>
      <c r="B1555">
        <v>24</v>
      </c>
      <c r="C1555" t="s">
        <v>1551</v>
      </c>
      <c r="D1555" t="s">
        <v>3780</v>
      </c>
      <c r="E1555">
        <v>600</v>
      </c>
      <c r="F1555" t="s">
        <v>1112</v>
      </c>
      <c r="H1555">
        <v>55</v>
      </c>
      <c r="I1555" t="s">
        <v>2610</v>
      </c>
      <c r="J1555" t="s">
        <v>1112</v>
      </c>
      <c r="K1555" t="str">
        <f t="shared" si="48"/>
        <v>Aluno</v>
      </c>
    </row>
    <row r="1556" spans="1:11">
      <c r="A1556" t="str">
        <f t="shared" si="49"/>
        <v>24Crislaine Soares Bastos44774GRA</v>
      </c>
      <c r="B1556">
        <v>24</v>
      </c>
      <c r="C1556" t="s">
        <v>2180</v>
      </c>
      <c r="D1556" t="s">
        <v>3780</v>
      </c>
      <c r="E1556">
        <v>600</v>
      </c>
      <c r="F1556" t="s">
        <v>1112</v>
      </c>
      <c r="H1556">
        <v>55</v>
      </c>
      <c r="I1556" t="s">
        <v>2611</v>
      </c>
      <c r="J1556" t="s">
        <v>1112</v>
      </c>
      <c r="K1556" t="str">
        <f t="shared" si="48"/>
        <v>Aluno</v>
      </c>
    </row>
    <row r="1557" spans="1:11">
      <c r="A1557" t="str">
        <f t="shared" si="49"/>
        <v>24Felipe Pinheiro de Lima44774GRA</v>
      </c>
      <c r="B1557">
        <v>24</v>
      </c>
      <c r="C1557" t="s">
        <v>1552</v>
      </c>
      <c r="D1557" t="s">
        <v>3780</v>
      </c>
      <c r="E1557">
        <v>600</v>
      </c>
      <c r="F1557" t="s">
        <v>1112</v>
      </c>
      <c r="H1557">
        <v>55</v>
      </c>
      <c r="I1557" t="s">
        <v>2088</v>
      </c>
      <c r="J1557" t="s">
        <v>1112</v>
      </c>
      <c r="K1557" t="str">
        <f t="shared" si="48"/>
        <v>Aluno</v>
      </c>
    </row>
    <row r="1558" spans="1:11">
      <c r="A1558" t="str">
        <f t="shared" si="49"/>
        <v>24Giovanna Benvenuto Ferraz Reis44774GRA</v>
      </c>
      <c r="B1558">
        <v>24</v>
      </c>
      <c r="C1558" t="s">
        <v>2181</v>
      </c>
      <c r="D1558" t="s">
        <v>3780</v>
      </c>
      <c r="E1558">
        <v>600</v>
      </c>
      <c r="F1558" t="s">
        <v>1112</v>
      </c>
      <c r="H1558">
        <v>55</v>
      </c>
      <c r="I1558" t="s">
        <v>2612</v>
      </c>
      <c r="J1558" t="s">
        <v>1114</v>
      </c>
      <c r="K1558" t="str">
        <f t="shared" si="48"/>
        <v>Aluno</v>
      </c>
    </row>
    <row r="1559" spans="1:11">
      <c r="A1559" t="str">
        <f t="shared" si="49"/>
        <v>24João Alves Cassiano Junior44774GRA</v>
      </c>
      <c r="B1559">
        <v>24</v>
      </c>
      <c r="C1559" t="s">
        <v>1554</v>
      </c>
      <c r="D1559" t="s">
        <v>3780</v>
      </c>
      <c r="E1559">
        <v>600</v>
      </c>
      <c r="F1559" t="s">
        <v>1112</v>
      </c>
      <c r="H1559">
        <v>55</v>
      </c>
      <c r="I1559" t="s">
        <v>2089</v>
      </c>
      <c r="J1559" t="s">
        <v>1114</v>
      </c>
      <c r="K1559" t="str">
        <f t="shared" si="48"/>
        <v>Aluno</v>
      </c>
    </row>
    <row r="1560" spans="1:11">
      <c r="A1560" t="str">
        <f t="shared" si="49"/>
        <v>24João Pedro Koehler Domingues44774GRA</v>
      </c>
      <c r="B1560">
        <v>24</v>
      </c>
      <c r="C1560" t="s">
        <v>1555</v>
      </c>
      <c r="D1560" t="s">
        <v>3780</v>
      </c>
      <c r="E1560">
        <v>600</v>
      </c>
      <c r="F1560" t="s">
        <v>1112</v>
      </c>
      <c r="H1560">
        <v>55</v>
      </c>
      <c r="I1560" t="s">
        <v>2613</v>
      </c>
      <c r="J1560" t="s">
        <v>1114</v>
      </c>
      <c r="K1560" t="str">
        <f t="shared" si="48"/>
        <v>Aluno</v>
      </c>
    </row>
    <row r="1561" spans="1:11">
      <c r="A1561" t="str">
        <f t="shared" si="49"/>
        <v>24João Victor Guerreiro44774GRA</v>
      </c>
      <c r="B1561">
        <v>24</v>
      </c>
      <c r="C1561" t="s">
        <v>1556</v>
      </c>
      <c r="D1561" t="s">
        <v>3780</v>
      </c>
      <c r="E1561">
        <v>600</v>
      </c>
      <c r="F1561" t="s">
        <v>1112</v>
      </c>
      <c r="H1561">
        <v>55</v>
      </c>
      <c r="I1561" t="s">
        <v>2090</v>
      </c>
      <c r="J1561" t="s">
        <v>1114</v>
      </c>
      <c r="K1561" t="str">
        <f t="shared" si="48"/>
        <v>Aluno</v>
      </c>
    </row>
    <row r="1562" spans="1:11">
      <c r="A1562" t="str">
        <f t="shared" si="49"/>
        <v>24Leonardo Carletti Lorenzo Koatz44774GRA</v>
      </c>
      <c r="B1562">
        <v>24</v>
      </c>
      <c r="C1562" t="s">
        <v>2182</v>
      </c>
      <c r="D1562" t="s">
        <v>3780</v>
      </c>
      <c r="E1562">
        <v>600</v>
      </c>
      <c r="F1562" t="s">
        <v>1112</v>
      </c>
      <c r="H1562">
        <v>55</v>
      </c>
      <c r="I1562" t="s">
        <v>2614</v>
      </c>
      <c r="J1562" t="s">
        <v>1114</v>
      </c>
      <c r="K1562" t="str">
        <f t="shared" si="48"/>
        <v>Aluno</v>
      </c>
    </row>
    <row r="1563" spans="1:11">
      <c r="A1563" t="str">
        <f t="shared" si="49"/>
        <v>24Marcely Cristiny Conrado da Costa44774GRA</v>
      </c>
      <c r="B1563">
        <v>24</v>
      </c>
      <c r="C1563" t="s">
        <v>1557</v>
      </c>
      <c r="D1563" t="s">
        <v>3780</v>
      </c>
      <c r="E1563">
        <v>600</v>
      </c>
      <c r="F1563" t="s">
        <v>1112</v>
      </c>
      <c r="H1563">
        <v>55</v>
      </c>
      <c r="I1563" t="s">
        <v>2091</v>
      </c>
      <c r="J1563" t="s">
        <v>1114</v>
      </c>
      <c r="K1563" t="str">
        <f t="shared" si="48"/>
        <v>Aluno</v>
      </c>
    </row>
    <row r="1564" spans="1:11">
      <c r="A1564" t="str">
        <f t="shared" si="49"/>
        <v>24Milena Mendonça Guimarães44774GRA</v>
      </c>
      <c r="B1564">
        <v>24</v>
      </c>
      <c r="C1564" t="s">
        <v>1558</v>
      </c>
      <c r="D1564" t="s">
        <v>3780</v>
      </c>
      <c r="E1564">
        <v>600</v>
      </c>
      <c r="F1564" t="s">
        <v>1112</v>
      </c>
      <c r="H1564">
        <v>55</v>
      </c>
      <c r="I1564" t="s">
        <v>2081</v>
      </c>
      <c r="J1564" t="s">
        <v>1117</v>
      </c>
      <c r="K1564" t="str">
        <f t="shared" si="48"/>
        <v>Apoio</v>
      </c>
    </row>
    <row r="1565" spans="1:11">
      <c r="A1565" t="str">
        <f t="shared" si="49"/>
        <v>24Pedro Henrique de Farias Machado44774GRA</v>
      </c>
      <c r="B1565">
        <v>24</v>
      </c>
      <c r="C1565" t="s">
        <v>1559</v>
      </c>
      <c r="D1565" t="s">
        <v>3780</v>
      </c>
      <c r="E1565">
        <v>600</v>
      </c>
      <c r="F1565" t="s">
        <v>1112</v>
      </c>
      <c r="H1565">
        <v>55</v>
      </c>
      <c r="I1565" t="s">
        <v>2082</v>
      </c>
      <c r="J1565" t="s">
        <v>1113</v>
      </c>
      <c r="K1565" t="str">
        <f t="shared" si="48"/>
        <v>Apoio</v>
      </c>
    </row>
    <row r="1566" spans="1:11">
      <c r="A1566" t="str">
        <f t="shared" si="49"/>
        <v>24Thais Silva de Magalhães44774GRA</v>
      </c>
      <c r="B1566">
        <v>24</v>
      </c>
      <c r="C1566" t="s">
        <v>1560</v>
      </c>
      <c r="D1566" t="s">
        <v>3780</v>
      </c>
      <c r="E1566">
        <v>600</v>
      </c>
      <c r="F1566" t="s">
        <v>1112</v>
      </c>
      <c r="H1566">
        <v>55</v>
      </c>
      <c r="I1566" t="s">
        <v>2238</v>
      </c>
      <c r="J1566" t="s">
        <v>1115</v>
      </c>
      <c r="K1566" t="str">
        <f t="shared" si="48"/>
        <v>Apoio</v>
      </c>
    </row>
    <row r="1567" spans="1:11">
      <c r="A1567" t="str">
        <f t="shared" si="49"/>
        <v>24Vanessa Moura Franco44774GRA</v>
      </c>
      <c r="B1567">
        <v>24</v>
      </c>
      <c r="C1567" t="s">
        <v>1561</v>
      </c>
      <c r="D1567" t="s">
        <v>3780</v>
      </c>
      <c r="E1567">
        <v>600</v>
      </c>
      <c r="F1567" t="s">
        <v>1112</v>
      </c>
    </row>
    <row r="1568" spans="1:11">
      <c r="A1568" t="str">
        <f t="shared" si="49"/>
        <v>24Bruna Marinho de Sousa44774MSc</v>
      </c>
      <c r="B1568">
        <v>24</v>
      </c>
      <c r="C1568" t="s">
        <v>1562</v>
      </c>
      <c r="D1568" t="s">
        <v>3780</v>
      </c>
      <c r="E1568">
        <v>2230</v>
      </c>
      <c r="F1568" t="s">
        <v>1114</v>
      </c>
    </row>
    <row r="1569" spans="1:6">
      <c r="A1569" t="str">
        <f t="shared" si="49"/>
        <v>24Guilherme Martinez Sechi44774MSc</v>
      </c>
      <c r="B1569">
        <v>24</v>
      </c>
      <c r="C1569" t="s">
        <v>1563</v>
      </c>
      <c r="D1569" t="s">
        <v>3780</v>
      </c>
      <c r="E1569">
        <v>2230</v>
      </c>
      <c r="F1569" t="s">
        <v>1114</v>
      </c>
    </row>
    <row r="1570" spans="1:6">
      <c r="A1570" t="str">
        <f t="shared" si="49"/>
        <v>24Lais Grácio Lopes44774MSc</v>
      </c>
      <c r="B1570">
        <v>24</v>
      </c>
      <c r="C1570" t="s">
        <v>1565</v>
      </c>
      <c r="D1570" t="s">
        <v>3780</v>
      </c>
      <c r="E1570">
        <v>2230</v>
      </c>
      <c r="F1570" t="s">
        <v>1114</v>
      </c>
    </row>
    <row r="1571" spans="1:6">
      <c r="A1571" t="str">
        <f t="shared" si="49"/>
        <v>24Tamires Carvalho dos Santos44774PDSC</v>
      </c>
      <c r="B1571">
        <v>24</v>
      </c>
      <c r="C1571" t="s">
        <v>1566</v>
      </c>
      <c r="D1571" t="s">
        <v>3780</v>
      </c>
      <c r="E1571">
        <v>6110</v>
      </c>
      <c r="F1571" t="s">
        <v>1165</v>
      </c>
    </row>
    <row r="1572" spans="1:6">
      <c r="A1572" t="str">
        <f t="shared" si="49"/>
        <v>24Walmir Gomes dos Santos44774PV</v>
      </c>
      <c r="B1572">
        <v>24</v>
      </c>
      <c r="C1572" t="s">
        <v>1567</v>
      </c>
      <c r="D1572" t="s">
        <v>3780</v>
      </c>
      <c r="E1572">
        <v>7750</v>
      </c>
      <c r="F1572" t="s">
        <v>1115</v>
      </c>
    </row>
    <row r="1573" spans="1:6">
      <c r="A1573" t="str">
        <f t="shared" si="49"/>
        <v>26Emerson Azevedo do Nascimento44774AT</v>
      </c>
      <c r="B1573">
        <v>26</v>
      </c>
      <c r="C1573" t="s">
        <v>1568</v>
      </c>
      <c r="D1573" t="s">
        <v>3780</v>
      </c>
      <c r="E1573">
        <v>820</v>
      </c>
      <c r="F1573" t="s">
        <v>1117</v>
      </c>
    </row>
    <row r="1574" spans="1:6">
      <c r="A1574" t="str">
        <f t="shared" si="49"/>
        <v>26EDNEY RAFAEL VIANA PINHEIRO GALVÃO44774COO</v>
      </c>
      <c r="B1574">
        <v>26</v>
      </c>
      <c r="C1574" t="s">
        <v>1569</v>
      </c>
      <c r="D1574" t="s">
        <v>3780</v>
      </c>
      <c r="E1574">
        <v>2800</v>
      </c>
      <c r="F1574" t="s">
        <v>1113</v>
      </c>
    </row>
    <row r="1575" spans="1:6">
      <c r="A1575" t="str">
        <f t="shared" si="49"/>
        <v>26GUILHERME MENTGES ARRUDA44774DSC</v>
      </c>
      <c r="B1575">
        <v>26</v>
      </c>
      <c r="C1575" t="s">
        <v>1570</v>
      </c>
      <c r="D1575" t="s">
        <v>3780</v>
      </c>
      <c r="E1575">
        <v>3280</v>
      </c>
      <c r="F1575" t="s">
        <v>1162</v>
      </c>
    </row>
    <row r="1576" spans="1:6">
      <c r="A1576" t="str">
        <f t="shared" si="49"/>
        <v>26MÁRIO HERMES DE MOURA NETO44774DSC</v>
      </c>
      <c r="B1576">
        <v>26</v>
      </c>
      <c r="C1576" t="s">
        <v>1571</v>
      </c>
      <c r="D1576" t="s">
        <v>3780</v>
      </c>
      <c r="E1576">
        <v>3280</v>
      </c>
      <c r="F1576" t="s">
        <v>1162</v>
      </c>
    </row>
    <row r="1577" spans="1:6">
      <c r="A1577" t="str">
        <f t="shared" si="49"/>
        <v>26RIVALDO LEONN BEZERRA CABRAL44774DSC</v>
      </c>
      <c r="B1577">
        <v>26</v>
      </c>
      <c r="C1577" t="s">
        <v>2183</v>
      </c>
      <c r="D1577" t="s">
        <v>3780</v>
      </c>
      <c r="E1577">
        <v>3280</v>
      </c>
      <c r="F1577" t="s">
        <v>1162</v>
      </c>
    </row>
    <row r="1578" spans="1:6">
      <c r="A1578" t="str">
        <f t="shared" si="49"/>
        <v>26ÁLVARO JOSÉ LUCENA MARINHO44774GRA</v>
      </c>
      <c r="B1578">
        <v>26</v>
      </c>
      <c r="C1578" t="s">
        <v>2184</v>
      </c>
      <c r="D1578" t="s">
        <v>3780</v>
      </c>
      <c r="E1578">
        <v>600</v>
      </c>
      <c r="F1578" t="s">
        <v>1112</v>
      </c>
    </row>
    <row r="1579" spans="1:6">
      <c r="A1579" t="str">
        <f t="shared" si="49"/>
        <v>26ANA PAULA TEIXEIRA ARAUJO DE FREITAS44774GRA</v>
      </c>
      <c r="B1579">
        <v>26</v>
      </c>
      <c r="C1579" t="s">
        <v>1572</v>
      </c>
      <c r="D1579" t="s">
        <v>3780</v>
      </c>
      <c r="E1579">
        <v>600</v>
      </c>
      <c r="F1579" t="s">
        <v>1112</v>
      </c>
    </row>
    <row r="1580" spans="1:6">
      <c r="A1580" t="str">
        <f t="shared" si="49"/>
        <v>26ANTONIO MARQUES PEDRA44774GRA</v>
      </c>
      <c r="B1580">
        <v>26</v>
      </c>
      <c r="C1580" t="s">
        <v>1573</v>
      </c>
      <c r="D1580" t="s">
        <v>3780</v>
      </c>
      <c r="E1580">
        <v>600</v>
      </c>
      <c r="F1580" t="s">
        <v>1112</v>
      </c>
    </row>
    <row r="1581" spans="1:6">
      <c r="A1581" t="str">
        <f t="shared" si="49"/>
        <v>26CAYRO THIAGO DE LIMA44774GRA</v>
      </c>
      <c r="B1581">
        <v>26</v>
      </c>
      <c r="C1581" t="s">
        <v>2185</v>
      </c>
      <c r="D1581" t="s">
        <v>3780</v>
      </c>
      <c r="E1581">
        <v>600</v>
      </c>
      <c r="F1581" t="s">
        <v>1112</v>
      </c>
    </row>
    <row r="1582" spans="1:6">
      <c r="A1582" t="str">
        <f t="shared" si="49"/>
        <v>26EUDES MEDEIROS DO CARMO FILHO44774GRA</v>
      </c>
      <c r="B1582">
        <v>26</v>
      </c>
      <c r="C1582" t="s">
        <v>1574</v>
      </c>
      <c r="D1582" t="s">
        <v>3780</v>
      </c>
      <c r="E1582">
        <v>600</v>
      </c>
      <c r="F1582" t="s">
        <v>1112</v>
      </c>
    </row>
    <row r="1583" spans="1:6">
      <c r="A1583" t="str">
        <f t="shared" si="49"/>
        <v>26FELIPE WICLEF SILVA CAVALCANTE44774GRA</v>
      </c>
      <c r="B1583">
        <v>26</v>
      </c>
      <c r="C1583" t="s">
        <v>1575</v>
      </c>
      <c r="D1583" t="s">
        <v>3780</v>
      </c>
      <c r="E1583">
        <v>600</v>
      </c>
      <c r="F1583" t="s">
        <v>1112</v>
      </c>
    </row>
    <row r="1584" spans="1:6">
      <c r="A1584" t="str">
        <f t="shared" si="49"/>
        <v>26JENIFFER BOMFIM DA SILVA44774GRA</v>
      </c>
      <c r="B1584">
        <v>26</v>
      </c>
      <c r="C1584" t="s">
        <v>2451</v>
      </c>
      <c r="D1584" t="s">
        <v>3780</v>
      </c>
      <c r="E1584">
        <v>600</v>
      </c>
      <c r="F1584" t="s">
        <v>1112</v>
      </c>
    </row>
    <row r="1585" spans="1:6">
      <c r="A1585" t="str">
        <f t="shared" si="49"/>
        <v>26JOÃO VICTOR PEREIRA TRINDADE44774GRA</v>
      </c>
      <c r="B1585">
        <v>26</v>
      </c>
      <c r="C1585" t="s">
        <v>1576</v>
      </c>
      <c r="D1585" t="s">
        <v>3780</v>
      </c>
      <c r="E1585">
        <v>600</v>
      </c>
      <c r="F1585" t="s">
        <v>1112</v>
      </c>
    </row>
    <row r="1586" spans="1:6">
      <c r="A1586" t="str">
        <f t="shared" si="49"/>
        <v>26LINDOARTE ALVES MOREIRA44774GRA</v>
      </c>
      <c r="B1586">
        <v>26</v>
      </c>
      <c r="C1586" t="s">
        <v>1577</v>
      </c>
      <c r="D1586" t="s">
        <v>3780</v>
      </c>
      <c r="E1586">
        <v>600</v>
      </c>
      <c r="F1586" t="s">
        <v>1112</v>
      </c>
    </row>
    <row r="1587" spans="1:6">
      <c r="A1587" t="str">
        <f t="shared" si="49"/>
        <v>26MARCOS GOMES BEZERRA44774GRA</v>
      </c>
      <c r="B1587">
        <v>26</v>
      </c>
      <c r="C1587" t="s">
        <v>1578</v>
      </c>
      <c r="D1587" t="s">
        <v>3780</v>
      </c>
      <c r="E1587">
        <v>600</v>
      </c>
      <c r="F1587" t="s">
        <v>1112</v>
      </c>
    </row>
    <row r="1588" spans="1:6">
      <c r="A1588" t="str">
        <f t="shared" si="49"/>
        <v>26MARIA EDUARDA MEDEIROS MONTEIRO44774GRA</v>
      </c>
      <c r="B1588">
        <v>26</v>
      </c>
      <c r="C1588" t="s">
        <v>1579</v>
      </c>
      <c r="D1588" t="s">
        <v>3780</v>
      </c>
      <c r="E1588">
        <v>600</v>
      </c>
      <c r="F1588" t="s">
        <v>1112</v>
      </c>
    </row>
    <row r="1589" spans="1:6">
      <c r="A1589" t="str">
        <f t="shared" si="49"/>
        <v>26MARIA EDUARDA MELO DE ALMEIDA44774GRA</v>
      </c>
      <c r="B1589">
        <v>26</v>
      </c>
      <c r="C1589" t="s">
        <v>1580</v>
      </c>
      <c r="D1589" t="s">
        <v>3780</v>
      </c>
      <c r="E1589">
        <v>600</v>
      </c>
      <c r="F1589" t="s">
        <v>1112</v>
      </c>
    </row>
    <row r="1590" spans="1:6">
      <c r="A1590" t="str">
        <f t="shared" si="49"/>
        <v>26NORMANN PAULO DANTAS DA SILVA44774GRA</v>
      </c>
      <c r="B1590">
        <v>26</v>
      </c>
      <c r="C1590" t="s">
        <v>2453</v>
      </c>
      <c r="D1590" t="s">
        <v>3780</v>
      </c>
      <c r="E1590">
        <v>600</v>
      </c>
      <c r="F1590" t="s">
        <v>1112</v>
      </c>
    </row>
    <row r="1591" spans="1:6">
      <c r="A1591" t="str">
        <f t="shared" si="49"/>
        <v>26RAFAEL DE LIMA NUNES44774GRA</v>
      </c>
      <c r="B1591">
        <v>26</v>
      </c>
      <c r="C1591" t="s">
        <v>1581</v>
      </c>
      <c r="D1591" t="s">
        <v>3780</v>
      </c>
      <c r="E1591">
        <v>600</v>
      </c>
      <c r="F1591" t="s">
        <v>1112</v>
      </c>
    </row>
    <row r="1592" spans="1:6">
      <c r="A1592" t="str">
        <f t="shared" si="49"/>
        <v>26SÉRGIO LUIZ SOUZA DA SILVA JÚNIOR44774GRA</v>
      </c>
      <c r="B1592">
        <v>26</v>
      </c>
      <c r="C1592" t="s">
        <v>1582</v>
      </c>
      <c r="D1592" t="s">
        <v>3780</v>
      </c>
      <c r="E1592">
        <v>600</v>
      </c>
      <c r="F1592" t="s">
        <v>1112</v>
      </c>
    </row>
    <row r="1593" spans="1:6">
      <c r="A1593" t="str">
        <f t="shared" si="49"/>
        <v>26RAFAELA BRENDA DE SOUZA ALVES44774MSc</v>
      </c>
      <c r="B1593">
        <v>26</v>
      </c>
      <c r="C1593" t="s">
        <v>1583</v>
      </c>
      <c r="D1593" t="s">
        <v>3780</v>
      </c>
      <c r="E1593">
        <v>2230</v>
      </c>
      <c r="F1593" t="s">
        <v>1114</v>
      </c>
    </row>
    <row r="1594" spans="1:6">
      <c r="A1594" t="str">
        <f t="shared" si="49"/>
        <v>26TATYANE MEDEIROS GOMES DA SILVA44774MSc</v>
      </c>
      <c r="B1594">
        <v>26</v>
      </c>
      <c r="C1594" t="s">
        <v>1584</v>
      </c>
      <c r="D1594" t="s">
        <v>3780</v>
      </c>
      <c r="E1594">
        <v>2230</v>
      </c>
      <c r="F1594" t="s">
        <v>1114</v>
      </c>
    </row>
    <row r="1595" spans="1:6">
      <c r="A1595" t="str">
        <f t="shared" si="49"/>
        <v>26WILSON DA MATA44774PV</v>
      </c>
      <c r="B1595">
        <v>26</v>
      </c>
      <c r="C1595" t="s">
        <v>1585</v>
      </c>
      <c r="D1595" t="s">
        <v>3780</v>
      </c>
      <c r="E1595">
        <v>7750</v>
      </c>
      <c r="F1595" t="s">
        <v>1115</v>
      </c>
    </row>
    <row r="1596" spans="1:6">
      <c r="A1596" t="str">
        <f t="shared" si="49"/>
        <v>27Carolina Cristina dos Santos Silva44774AT</v>
      </c>
      <c r="B1596">
        <v>27</v>
      </c>
      <c r="C1596" t="s">
        <v>1586</v>
      </c>
      <c r="D1596" t="s">
        <v>3780</v>
      </c>
      <c r="E1596">
        <v>820</v>
      </c>
      <c r="F1596" t="s">
        <v>1117</v>
      </c>
    </row>
    <row r="1597" spans="1:6">
      <c r="A1597" t="str">
        <f t="shared" si="49"/>
        <v>27Lílian Lefol Nani Guarieiro44774COO</v>
      </c>
      <c r="B1597">
        <v>27</v>
      </c>
      <c r="C1597" t="s">
        <v>1587</v>
      </c>
      <c r="D1597" t="s">
        <v>3780</v>
      </c>
      <c r="E1597">
        <v>2800</v>
      </c>
      <c r="F1597" t="s">
        <v>1113</v>
      </c>
    </row>
    <row r="1598" spans="1:6">
      <c r="A1598" t="str">
        <f t="shared" si="49"/>
        <v>27Daniel Andrade de Lira44774DSC</v>
      </c>
      <c r="B1598">
        <v>27</v>
      </c>
      <c r="C1598" t="s">
        <v>1588</v>
      </c>
      <c r="D1598" t="s">
        <v>3780</v>
      </c>
      <c r="E1598">
        <v>3280</v>
      </c>
      <c r="F1598" t="s">
        <v>1162</v>
      </c>
    </row>
    <row r="1599" spans="1:6">
      <c r="A1599" t="str">
        <f t="shared" si="49"/>
        <v>27Fabio de Sousa Santos44774DSC</v>
      </c>
      <c r="B1599">
        <v>27</v>
      </c>
      <c r="C1599" t="s">
        <v>2186</v>
      </c>
      <c r="D1599" t="s">
        <v>3780</v>
      </c>
      <c r="E1599">
        <v>3280</v>
      </c>
      <c r="F1599" t="s">
        <v>1162</v>
      </c>
    </row>
    <row r="1600" spans="1:6">
      <c r="A1600" t="str">
        <f t="shared" si="49"/>
        <v>27Catarina Silva Ferreira44774GRA</v>
      </c>
      <c r="B1600">
        <v>27</v>
      </c>
      <c r="C1600" t="s">
        <v>1591</v>
      </c>
      <c r="D1600" t="s">
        <v>3780</v>
      </c>
      <c r="E1600">
        <v>600</v>
      </c>
      <c r="F1600" t="s">
        <v>1112</v>
      </c>
    </row>
    <row r="1601" spans="1:6">
      <c r="A1601" t="str">
        <f t="shared" si="49"/>
        <v>27Fernanda dos Santos Cardoso44774GRA</v>
      </c>
      <c r="B1601">
        <v>27</v>
      </c>
      <c r="C1601" t="s">
        <v>1592</v>
      </c>
      <c r="D1601" t="s">
        <v>3780</v>
      </c>
      <c r="E1601">
        <v>600</v>
      </c>
      <c r="F1601" t="s">
        <v>1112</v>
      </c>
    </row>
    <row r="1602" spans="1:6">
      <c r="A1602" t="str">
        <f t="shared" si="49"/>
        <v>27Gisele Beatriz Teles Góes44774GRA</v>
      </c>
      <c r="B1602">
        <v>27</v>
      </c>
      <c r="C1602" t="s">
        <v>1593</v>
      </c>
      <c r="D1602" t="s">
        <v>3780</v>
      </c>
      <c r="E1602">
        <v>600</v>
      </c>
      <c r="F1602" t="s">
        <v>1112</v>
      </c>
    </row>
    <row r="1603" spans="1:6">
      <c r="A1603" t="str">
        <f t="shared" ref="A1603:A1666" si="50">CONCATENATE(B1603,C1603,VALUE(D1603),F1603)</f>
        <v>27Larissa Sousa Cardeal de Miranda44774GRA</v>
      </c>
      <c r="B1603">
        <v>27</v>
      </c>
      <c r="C1603" t="s">
        <v>1595</v>
      </c>
      <c r="D1603" t="s">
        <v>3780</v>
      </c>
      <c r="E1603">
        <v>600</v>
      </c>
      <c r="F1603" t="s">
        <v>1112</v>
      </c>
    </row>
    <row r="1604" spans="1:6">
      <c r="A1604" t="str">
        <f t="shared" si="50"/>
        <v>27Laura Beatriz de Carvalho Embiruçu44774GRA</v>
      </c>
      <c r="B1604">
        <v>27</v>
      </c>
      <c r="C1604" t="s">
        <v>1596</v>
      </c>
      <c r="D1604" t="s">
        <v>3780</v>
      </c>
      <c r="E1604">
        <v>600</v>
      </c>
      <c r="F1604" t="s">
        <v>1112</v>
      </c>
    </row>
    <row r="1605" spans="1:6">
      <c r="A1605" t="str">
        <f t="shared" si="50"/>
        <v>27Lucas Meireles Fontes44774GRA</v>
      </c>
      <c r="B1605">
        <v>27</v>
      </c>
      <c r="C1605" t="s">
        <v>2187</v>
      </c>
      <c r="D1605" t="s">
        <v>3780</v>
      </c>
      <c r="E1605">
        <v>600</v>
      </c>
      <c r="F1605" t="s">
        <v>1112</v>
      </c>
    </row>
    <row r="1606" spans="1:6">
      <c r="A1606" t="str">
        <f t="shared" si="50"/>
        <v>27Thaylanne Kadman Costa Duarte44774GRA</v>
      </c>
      <c r="B1606">
        <v>27</v>
      </c>
      <c r="C1606" t="s">
        <v>1600</v>
      </c>
      <c r="D1606" t="s">
        <v>3780</v>
      </c>
      <c r="E1606">
        <v>600</v>
      </c>
      <c r="F1606" t="s">
        <v>1112</v>
      </c>
    </row>
    <row r="1607" spans="1:6">
      <c r="A1607" t="str">
        <f t="shared" si="50"/>
        <v>27Beatriz Almeida Carneiro Palmeira44774MSc</v>
      </c>
      <c r="B1607">
        <v>27</v>
      </c>
      <c r="C1607" t="s">
        <v>1602</v>
      </c>
      <c r="D1607" t="s">
        <v>3780</v>
      </c>
      <c r="E1607">
        <v>2230</v>
      </c>
      <c r="F1607" t="s">
        <v>1114</v>
      </c>
    </row>
    <row r="1608" spans="1:6">
      <c r="A1608" t="str">
        <f t="shared" si="50"/>
        <v>27Danielle Silva Santos44774MSc</v>
      </c>
      <c r="B1608">
        <v>27</v>
      </c>
      <c r="C1608" t="s">
        <v>1603</v>
      </c>
      <c r="D1608" t="s">
        <v>3780</v>
      </c>
      <c r="E1608">
        <v>2230</v>
      </c>
      <c r="F1608" t="s">
        <v>1114</v>
      </c>
    </row>
    <row r="1609" spans="1:6">
      <c r="A1609" t="str">
        <f t="shared" si="50"/>
        <v>27Igor Oliveira de Freitas Campos44774MSc</v>
      </c>
      <c r="B1609">
        <v>27</v>
      </c>
      <c r="C1609" t="s">
        <v>1604</v>
      </c>
      <c r="D1609" t="s">
        <v>3780</v>
      </c>
      <c r="E1609">
        <v>2230</v>
      </c>
      <c r="F1609" t="s">
        <v>1114</v>
      </c>
    </row>
    <row r="1610" spans="1:6">
      <c r="A1610" t="str">
        <f t="shared" si="50"/>
        <v>27Joyce Mara Brito Maia44774MSc</v>
      </c>
      <c r="B1610">
        <v>27</v>
      </c>
      <c r="C1610" t="s">
        <v>1605</v>
      </c>
      <c r="D1610" t="s">
        <v>3780</v>
      </c>
      <c r="E1610">
        <v>2230</v>
      </c>
      <c r="F1610" t="s">
        <v>1114</v>
      </c>
    </row>
    <row r="1611" spans="1:6">
      <c r="A1611" t="str">
        <f t="shared" si="50"/>
        <v>27Luiz Gutemberg Santiago Dias Junior44774MSc</v>
      </c>
      <c r="B1611">
        <v>27</v>
      </c>
      <c r="C1611" t="s">
        <v>2188</v>
      </c>
      <c r="D1611" t="s">
        <v>3780</v>
      </c>
      <c r="E1611">
        <v>2230</v>
      </c>
      <c r="F1611" t="s">
        <v>1114</v>
      </c>
    </row>
    <row r="1612" spans="1:6">
      <c r="A1612" t="str">
        <f t="shared" si="50"/>
        <v>27Reinaldo Coelho Mirre44774PV</v>
      </c>
      <c r="B1612">
        <v>27</v>
      </c>
      <c r="C1612" t="s">
        <v>1606</v>
      </c>
      <c r="D1612" t="s">
        <v>3780</v>
      </c>
      <c r="E1612">
        <v>7750</v>
      </c>
      <c r="F1612" t="s">
        <v>1115</v>
      </c>
    </row>
    <row r="1613" spans="1:6">
      <c r="A1613" t="str">
        <f t="shared" si="50"/>
        <v>28Sergio Bergamaschi44774COO</v>
      </c>
      <c r="B1613">
        <v>28</v>
      </c>
      <c r="C1613" t="s">
        <v>1607</v>
      </c>
      <c r="D1613" t="s">
        <v>3780</v>
      </c>
      <c r="E1613">
        <v>2800</v>
      </c>
      <c r="F1613" t="s">
        <v>1113</v>
      </c>
    </row>
    <row r="1614" spans="1:6">
      <c r="A1614" t="str">
        <f t="shared" si="50"/>
        <v>28Mariana Bessa Fagundes44774DSC</v>
      </c>
      <c r="B1614">
        <v>28</v>
      </c>
      <c r="C1614" t="s">
        <v>1608</v>
      </c>
      <c r="D1614" t="s">
        <v>3780</v>
      </c>
      <c r="E1614">
        <v>3280</v>
      </c>
      <c r="F1614" t="s">
        <v>1162</v>
      </c>
    </row>
    <row r="1615" spans="1:6">
      <c r="A1615" t="str">
        <f t="shared" si="50"/>
        <v>28Raíssa de Castro Oliveira44774DSC</v>
      </c>
      <c r="B1615">
        <v>28</v>
      </c>
      <c r="C1615" t="s">
        <v>1609</v>
      </c>
      <c r="D1615" t="s">
        <v>3780</v>
      </c>
      <c r="E1615">
        <v>3280</v>
      </c>
      <c r="F1615" t="s">
        <v>1162</v>
      </c>
    </row>
    <row r="1616" spans="1:6">
      <c r="A1616" t="str">
        <f t="shared" si="50"/>
        <v>28Allan Silva Salles44774GRA</v>
      </c>
      <c r="B1616">
        <v>28</v>
      </c>
      <c r="C1616" t="s">
        <v>1610</v>
      </c>
      <c r="D1616" t="s">
        <v>3780</v>
      </c>
      <c r="E1616">
        <v>600</v>
      </c>
      <c r="F1616" t="s">
        <v>1112</v>
      </c>
    </row>
    <row r="1617" spans="1:6">
      <c r="A1617" t="str">
        <f t="shared" si="50"/>
        <v>28Bruna Pozes Joia de Souza44774GRA</v>
      </c>
      <c r="B1617">
        <v>28</v>
      </c>
      <c r="C1617" t="s">
        <v>1611</v>
      </c>
      <c r="D1617" t="s">
        <v>3780</v>
      </c>
      <c r="E1617">
        <v>600</v>
      </c>
      <c r="F1617" t="s">
        <v>1112</v>
      </c>
    </row>
    <row r="1618" spans="1:6">
      <c r="A1618" t="str">
        <f t="shared" si="50"/>
        <v>28Daniel dos Reis Cunha44774GRA</v>
      </c>
      <c r="B1618">
        <v>28</v>
      </c>
      <c r="C1618" t="s">
        <v>1612</v>
      </c>
      <c r="D1618" t="s">
        <v>3780</v>
      </c>
      <c r="E1618">
        <v>600</v>
      </c>
      <c r="F1618" t="s">
        <v>1112</v>
      </c>
    </row>
    <row r="1619" spans="1:6">
      <c r="A1619" t="str">
        <f t="shared" si="50"/>
        <v>28Gabriel Gonçalves Cardoso44774GRA</v>
      </c>
      <c r="B1619">
        <v>28</v>
      </c>
      <c r="C1619" t="s">
        <v>1613</v>
      </c>
      <c r="D1619" t="s">
        <v>3780</v>
      </c>
      <c r="E1619">
        <v>600</v>
      </c>
      <c r="F1619" t="s">
        <v>1112</v>
      </c>
    </row>
    <row r="1620" spans="1:6">
      <c r="A1620" t="str">
        <f t="shared" si="50"/>
        <v>28Ingrid Pereira Ribeiro de Araujo44774GRA</v>
      </c>
      <c r="B1620">
        <v>28</v>
      </c>
      <c r="C1620" t="s">
        <v>1614</v>
      </c>
      <c r="D1620" t="s">
        <v>3780</v>
      </c>
      <c r="E1620">
        <v>600</v>
      </c>
      <c r="F1620" t="s">
        <v>1112</v>
      </c>
    </row>
    <row r="1621" spans="1:6">
      <c r="A1621" t="str">
        <f t="shared" si="50"/>
        <v>28LUCAS BARBOSA PINHO44774GRA</v>
      </c>
      <c r="B1621">
        <v>28</v>
      </c>
      <c r="C1621" t="s">
        <v>1615</v>
      </c>
      <c r="D1621" t="s">
        <v>3780</v>
      </c>
      <c r="E1621">
        <v>600</v>
      </c>
      <c r="F1621" t="s">
        <v>1112</v>
      </c>
    </row>
    <row r="1622" spans="1:6">
      <c r="A1622" t="str">
        <f t="shared" si="50"/>
        <v>28RACHEL RODRIGUES LOPES44774GRA</v>
      </c>
      <c r="B1622">
        <v>28</v>
      </c>
      <c r="C1622" t="s">
        <v>1616</v>
      </c>
      <c r="D1622" t="s">
        <v>3780</v>
      </c>
      <c r="E1622">
        <v>600</v>
      </c>
      <c r="F1622" t="s">
        <v>1112</v>
      </c>
    </row>
    <row r="1623" spans="1:6">
      <c r="A1623" t="str">
        <f t="shared" si="50"/>
        <v>28Carmen Fernandes Cardoso Santos44774MSc</v>
      </c>
      <c r="B1623">
        <v>28</v>
      </c>
      <c r="C1623" t="s">
        <v>1617</v>
      </c>
      <c r="D1623" t="s">
        <v>3780</v>
      </c>
      <c r="E1623">
        <v>2230</v>
      </c>
      <c r="F1623" t="s">
        <v>1114</v>
      </c>
    </row>
    <row r="1624" spans="1:6">
      <c r="A1624" t="str">
        <f t="shared" si="50"/>
        <v>28Giovanni de Oliveira Eneas44774MSc</v>
      </c>
      <c r="B1624">
        <v>28</v>
      </c>
      <c r="C1624" t="s">
        <v>1618</v>
      </c>
      <c r="D1624" t="s">
        <v>3780</v>
      </c>
      <c r="E1624">
        <v>2230</v>
      </c>
      <c r="F1624" t="s">
        <v>1114</v>
      </c>
    </row>
    <row r="1625" spans="1:6">
      <c r="A1625" t="str">
        <f t="shared" si="50"/>
        <v>28Juliana Melo de Godoy44774MSc</v>
      </c>
      <c r="B1625">
        <v>28</v>
      </c>
      <c r="C1625" t="s">
        <v>2189</v>
      </c>
      <c r="D1625" t="s">
        <v>3780</v>
      </c>
      <c r="E1625">
        <v>2230</v>
      </c>
      <c r="F1625" t="s">
        <v>1114</v>
      </c>
    </row>
    <row r="1626" spans="1:6">
      <c r="A1626" t="str">
        <f t="shared" si="50"/>
        <v>28Karine Lima Cardozo44774MSc</v>
      </c>
      <c r="B1626">
        <v>28</v>
      </c>
      <c r="C1626" t="s">
        <v>1619</v>
      </c>
      <c r="D1626" t="s">
        <v>3780</v>
      </c>
      <c r="E1626">
        <v>2230</v>
      </c>
      <c r="F1626" t="s">
        <v>1114</v>
      </c>
    </row>
    <row r="1627" spans="1:6">
      <c r="A1627" t="str">
        <f t="shared" si="50"/>
        <v>28Leonardo Campos João44774MSc</v>
      </c>
      <c r="B1627">
        <v>28</v>
      </c>
      <c r="C1627" t="s">
        <v>1620</v>
      </c>
      <c r="D1627" t="s">
        <v>3780</v>
      </c>
      <c r="E1627">
        <v>2230</v>
      </c>
      <c r="F1627" t="s">
        <v>1114</v>
      </c>
    </row>
    <row r="1628" spans="1:6">
      <c r="A1628" t="str">
        <f t="shared" si="50"/>
        <v>28Lucas Pinto Heckert Bastos44774PDSC</v>
      </c>
      <c r="B1628">
        <v>28</v>
      </c>
      <c r="C1628" t="s">
        <v>2190</v>
      </c>
      <c r="D1628" t="s">
        <v>3780</v>
      </c>
      <c r="E1628">
        <v>6110</v>
      </c>
      <c r="F1628" t="s">
        <v>1165</v>
      </c>
    </row>
    <row r="1629" spans="1:6">
      <c r="A1629" t="str">
        <f t="shared" si="50"/>
        <v>28RENÉ RODRIGUES44774PV</v>
      </c>
      <c r="B1629">
        <v>28</v>
      </c>
      <c r="C1629" t="s">
        <v>3260</v>
      </c>
      <c r="D1629" t="s">
        <v>3780</v>
      </c>
      <c r="E1629">
        <v>7750</v>
      </c>
      <c r="F1629" t="s">
        <v>1115</v>
      </c>
    </row>
    <row r="1630" spans="1:6">
      <c r="A1630" t="str">
        <f t="shared" si="50"/>
        <v>29Aline Gomes Pinelli44774AT</v>
      </c>
      <c r="B1630">
        <v>29</v>
      </c>
      <c r="C1630" t="s">
        <v>1621</v>
      </c>
      <c r="D1630" t="s">
        <v>3780</v>
      </c>
      <c r="E1630">
        <v>820</v>
      </c>
      <c r="F1630" t="s">
        <v>1117</v>
      </c>
    </row>
    <row r="1631" spans="1:6">
      <c r="A1631" t="str">
        <f t="shared" si="50"/>
        <v>29Mariana Conceição da Costa44774COO</v>
      </c>
      <c r="B1631">
        <v>29</v>
      </c>
      <c r="C1631" t="s">
        <v>1622</v>
      </c>
      <c r="D1631" t="s">
        <v>3780</v>
      </c>
      <c r="E1631">
        <v>2800</v>
      </c>
      <c r="F1631" t="s">
        <v>1113</v>
      </c>
    </row>
    <row r="1632" spans="1:6">
      <c r="A1632" t="str">
        <f t="shared" si="50"/>
        <v>29Marina Barbosa de Farias44774DSC</v>
      </c>
      <c r="B1632">
        <v>29</v>
      </c>
      <c r="C1632" t="s">
        <v>1623</v>
      </c>
      <c r="D1632" t="s">
        <v>3780</v>
      </c>
      <c r="E1632">
        <v>3280</v>
      </c>
      <c r="F1632" t="s">
        <v>1162</v>
      </c>
    </row>
    <row r="1633" spans="1:6">
      <c r="A1633" t="str">
        <f t="shared" si="50"/>
        <v>29Shella Maria dos Santos44774DSC</v>
      </c>
      <c r="B1633">
        <v>29</v>
      </c>
      <c r="C1633" t="s">
        <v>1624</v>
      </c>
      <c r="D1633" t="s">
        <v>3780</v>
      </c>
      <c r="E1633">
        <v>3280</v>
      </c>
      <c r="F1633" t="s">
        <v>1162</v>
      </c>
    </row>
    <row r="1634" spans="1:6">
      <c r="A1634" t="str">
        <f t="shared" si="50"/>
        <v>29Bruno Cesar Ferreira44774GRA</v>
      </c>
      <c r="B1634">
        <v>29</v>
      </c>
      <c r="C1634" t="s">
        <v>2462</v>
      </c>
      <c r="D1634" t="s">
        <v>3780</v>
      </c>
      <c r="E1634">
        <v>600</v>
      </c>
      <c r="F1634" t="s">
        <v>1112</v>
      </c>
    </row>
    <row r="1635" spans="1:6">
      <c r="A1635" t="str">
        <f t="shared" si="50"/>
        <v>29Carla Gabriele Gato44774GRA</v>
      </c>
      <c r="B1635">
        <v>29</v>
      </c>
      <c r="C1635" t="s">
        <v>2463</v>
      </c>
      <c r="D1635" t="s">
        <v>3780</v>
      </c>
      <c r="E1635">
        <v>600</v>
      </c>
      <c r="F1635" t="s">
        <v>1112</v>
      </c>
    </row>
    <row r="1636" spans="1:6">
      <c r="A1636" t="str">
        <f t="shared" si="50"/>
        <v>29Daniel de Almeida Cardoso Giampaoli44774GRA</v>
      </c>
      <c r="B1636">
        <v>29</v>
      </c>
      <c r="C1636" t="s">
        <v>2464</v>
      </c>
      <c r="D1636" t="s">
        <v>3780</v>
      </c>
      <c r="E1636">
        <v>600</v>
      </c>
      <c r="F1636" t="s">
        <v>1112</v>
      </c>
    </row>
    <row r="1637" spans="1:6">
      <c r="A1637" t="str">
        <f t="shared" si="50"/>
        <v>29Danilo Patrício do Nascimento44774GRA</v>
      </c>
      <c r="B1637">
        <v>29</v>
      </c>
      <c r="C1637" t="s">
        <v>2691</v>
      </c>
      <c r="D1637" t="s">
        <v>3780</v>
      </c>
      <c r="E1637">
        <v>600</v>
      </c>
      <c r="F1637" t="s">
        <v>1112</v>
      </c>
    </row>
    <row r="1638" spans="1:6">
      <c r="A1638" t="str">
        <f t="shared" si="50"/>
        <v>29Gabriela Garcia Blanco44774GRA</v>
      </c>
      <c r="B1638">
        <v>29</v>
      </c>
      <c r="C1638" t="s">
        <v>2465</v>
      </c>
      <c r="D1638" t="s">
        <v>3780</v>
      </c>
      <c r="E1638">
        <v>600</v>
      </c>
      <c r="F1638" t="s">
        <v>1112</v>
      </c>
    </row>
    <row r="1639" spans="1:6">
      <c r="A1639" t="str">
        <f t="shared" si="50"/>
        <v>29Guilherme Nogueira de Moura Delfino44774GRA</v>
      </c>
      <c r="B1639">
        <v>29</v>
      </c>
      <c r="C1639" t="s">
        <v>2466</v>
      </c>
      <c r="D1639" t="s">
        <v>3780</v>
      </c>
      <c r="E1639">
        <v>600</v>
      </c>
      <c r="F1639" t="s">
        <v>1112</v>
      </c>
    </row>
    <row r="1640" spans="1:6">
      <c r="A1640" t="str">
        <f t="shared" si="50"/>
        <v>29João Miguel de Matos Queiroz44774GRA</v>
      </c>
      <c r="B1640">
        <v>29</v>
      </c>
      <c r="C1640" t="s">
        <v>2692</v>
      </c>
      <c r="D1640" t="s">
        <v>3780</v>
      </c>
      <c r="E1640">
        <v>600</v>
      </c>
      <c r="F1640" t="s">
        <v>1112</v>
      </c>
    </row>
    <row r="1641" spans="1:6">
      <c r="A1641" t="str">
        <f t="shared" si="50"/>
        <v>29João Victor Velanes de Faria Ribeiro da Silva44774GRA</v>
      </c>
      <c r="B1641">
        <v>29</v>
      </c>
      <c r="C1641" t="s">
        <v>2693</v>
      </c>
      <c r="D1641" t="s">
        <v>3780</v>
      </c>
      <c r="E1641">
        <v>600</v>
      </c>
      <c r="F1641" t="s">
        <v>1112</v>
      </c>
    </row>
    <row r="1642" spans="1:6">
      <c r="A1642" t="str">
        <f t="shared" si="50"/>
        <v>29Loreena Yoshii Pinotti44774GRA</v>
      </c>
      <c r="B1642">
        <v>29</v>
      </c>
      <c r="C1642" t="s">
        <v>1632</v>
      </c>
      <c r="D1642" t="s">
        <v>3780</v>
      </c>
      <c r="E1642">
        <v>600</v>
      </c>
      <c r="F1642" t="s">
        <v>1112</v>
      </c>
    </row>
    <row r="1643" spans="1:6">
      <c r="A1643" t="str">
        <f t="shared" si="50"/>
        <v>29Marcelo Victor Nigri44774GRA</v>
      </c>
      <c r="B1643">
        <v>29</v>
      </c>
      <c r="C1643" t="s">
        <v>1633</v>
      </c>
      <c r="D1643" t="s">
        <v>3780</v>
      </c>
      <c r="E1643">
        <v>600</v>
      </c>
      <c r="F1643" t="s">
        <v>1112</v>
      </c>
    </row>
    <row r="1644" spans="1:6">
      <c r="A1644" t="str">
        <f t="shared" si="50"/>
        <v>29Maria Vitória Souza Gonçalves44774GRA</v>
      </c>
      <c r="B1644">
        <v>29</v>
      </c>
      <c r="C1644" t="s">
        <v>1634</v>
      </c>
      <c r="D1644" t="s">
        <v>3780</v>
      </c>
      <c r="E1644">
        <v>600</v>
      </c>
      <c r="F1644" t="s">
        <v>1112</v>
      </c>
    </row>
    <row r="1645" spans="1:6">
      <c r="A1645" t="str">
        <f t="shared" si="50"/>
        <v>29Maurício Prado de Omena Souza44774GRA</v>
      </c>
      <c r="B1645">
        <v>29</v>
      </c>
      <c r="C1645" t="s">
        <v>1635</v>
      </c>
      <c r="D1645" t="s">
        <v>3780</v>
      </c>
      <c r="E1645">
        <v>600</v>
      </c>
      <c r="F1645" t="s">
        <v>1112</v>
      </c>
    </row>
    <row r="1646" spans="1:6">
      <c r="A1646" t="str">
        <f t="shared" si="50"/>
        <v>29Natália Alves Costa44774GRA</v>
      </c>
      <c r="B1646">
        <v>29</v>
      </c>
      <c r="C1646" t="s">
        <v>2468</v>
      </c>
      <c r="D1646" t="s">
        <v>3780</v>
      </c>
      <c r="E1646">
        <v>600</v>
      </c>
      <c r="F1646" t="s">
        <v>1112</v>
      </c>
    </row>
    <row r="1647" spans="1:6">
      <c r="A1647" t="str">
        <f t="shared" si="50"/>
        <v>29Rodrigo Morais Cordeiro de Lima44774GRA</v>
      </c>
      <c r="B1647">
        <v>29</v>
      </c>
      <c r="C1647" t="s">
        <v>1636</v>
      </c>
      <c r="D1647" t="s">
        <v>3780</v>
      </c>
      <c r="E1647">
        <v>600</v>
      </c>
      <c r="F1647" t="s">
        <v>1112</v>
      </c>
    </row>
    <row r="1648" spans="1:6">
      <c r="A1648" t="str">
        <f t="shared" si="50"/>
        <v>29Simão Pedro Assis Costa44774GRA</v>
      </c>
      <c r="B1648">
        <v>29</v>
      </c>
      <c r="C1648" t="s">
        <v>1637</v>
      </c>
      <c r="D1648" t="s">
        <v>3780</v>
      </c>
      <c r="E1648">
        <v>600</v>
      </c>
      <c r="F1648" t="s">
        <v>1112</v>
      </c>
    </row>
    <row r="1649" spans="1:6">
      <c r="A1649" t="str">
        <f t="shared" si="50"/>
        <v>29Flavia Nogueira Braga44774MSc</v>
      </c>
      <c r="B1649">
        <v>29</v>
      </c>
      <c r="C1649" t="s">
        <v>1639</v>
      </c>
      <c r="D1649" t="s">
        <v>3780</v>
      </c>
      <c r="E1649">
        <v>2230</v>
      </c>
      <c r="F1649" t="s">
        <v>1114</v>
      </c>
    </row>
    <row r="1650" spans="1:6">
      <c r="A1650" t="str">
        <f t="shared" si="50"/>
        <v>29Pamella Palmeira de Araújo44774MSc</v>
      </c>
      <c r="B1650">
        <v>29</v>
      </c>
      <c r="C1650" t="s">
        <v>1640</v>
      </c>
      <c r="D1650" t="s">
        <v>3780</v>
      </c>
      <c r="E1650">
        <v>2230</v>
      </c>
      <c r="F1650" t="s">
        <v>1114</v>
      </c>
    </row>
    <row r="1651" spans="1:6">
      <c r="A1651" t="str">
        <f t="shared" si="50"/>
        <v>29Pedro Otávio de Carvalho Ramos44774MSc</v>
      </c>
      <c r="B1651">
        <v>29</v>
      </c>
      <c r="C1651" t="s">
        <v>1641</v>
      </c>
      <c r="D1651" t="s">
        <v>3780</v>
      </c>
      <c r="E1651">
        <v>2230</v>
      </c>
      <c r="F1651" t="s">
        <v>1114</v>
      </c>
    </row>
    <row r="1652" spans="1:6">
      <c r="A1652" t="str">
        <f t="shared" si="50"/>
        <v>29Vinícius Mateó e Melo44774MSc</v>
      </c>
      <c r="B1652">
        <v>29</v>
      </c>
      <c r="C1652" t="s">
        <v>1642</v>
      </c>
      <c r="D1652" t="s">
        <v>3780</v>
      </c>
      <c r="E1652">
        <v>2230</v>
      </c>
      <c r="F1652" t="s">
        <v>1114</v>
      </c>
    </row>
    <row r="1653" spans="1:6">
      <c r="A1653" t="str">
        <f t="shared" si="50"/>
        <v>29Wai Nam Chan44774PV</v>
      </c>
      <c r="B1653">
        <v>29</v>
      </c>
      <c r="C1653" t="s">
        <v>1643</v>
      </c>
      <c r="D1653" t="s">
        <v>3780</v>
      </c>
      <c r="E1653">
        <v>7750</v>
      </c>
      <c r="F1653" t="s">
        <v>1115</v>
      </c>
    </row>
    <row r="1654" spans="1:6">
      <c r="A1654" t="str">
        <f t="shared" si="50"/>
        <v>30VILCKMA OLIVEIRA DE SANTANA44774AT</v>
      </c>
      <c r="B1654">
        <v>30</v>
      </c>
      <c r="C1654" t="s">
        <v>2694</v>
      </c>
      <c r="D1654" t="s">
        <v>3780</v>
      </c>
      <c r="E1654">
        <v>820</v>
      </c>
      <c r="F1654" t="s">
        <v>1117</v>
      </c>
    </row>
    <row r="1655" spans="1:6">
      <c r="A1655" t="str">
        <f t="shared" si="50"/>
        <v>30CELMY MARIA BEZERRA DE MENEZES BARBOSA44774COO</v>
      </c>
      <c r="B1655">
        <v>30</v>
      </c>
      <c r="C1655" t="s">
        <v>2695</v>
      </c>
      <c r="D1655" t="s">
        <v>3780</v>
      </c>
      <c r="E1655">
        <v>2800</v>
      </c>
      <c r="F1655" t="s">
        <v>1113</v>
      </c>
    </row>
    <row r="1656" spans="1:6">
      <c r="A1656" t="str">
        <f t="shared" si="50"/>
        <v>30ALAN GOMES DA CÂMARA44774DSC</v>
      </c>
      <c r="B1656">
        <v>30</v>
      </c>
      <c r="C1656" t="s">
        <v>2696</v>
      </c>
      <c r="D1656" t="s">
        <v>3780</v>
      </c>
      <c r="E1656">
        <v>3280</v>
      </c>
      <c r="F1656" t="s">
        <v>1162</v>
      </c>
    </row>
    <row r="1657" spans="1:6">
      <c r="A1657" t="str">
        <f t="shared" si="50"/>
        <v>30PEDRO LUCAS ARAÚJO DO NASCIMENTO44774GRA</v>
      </c>
      <c r="B1657">
        <v>30</v>
      </c>
      <c r="C1657" t="s">
        <v>2480</v>
      </c>
      <c r="D1657" t="s">
        <v>3780</v>
      </c>
      <c r="E1657">
        <v>600</v>
      </c>
      <c r="F1657" t="s">
        <v>1112</v>
      </c>
    </row>
    <row r="1658" spans="1:6">
      <c r="A1658" t="str">
        <f t="shared" si="50"/>
        <v>30DJHONY BARBOSA DE OLIVEIRA44774GRA</v>
      </c>
      <c r="B1658">
        <v>30</v>
      </c>
      <c r="C1658" t="s">
        <v>2697</v>
      </c>
      <c r="D1658" t="s">
        <v>3780</v>
      </c>
      <c r="E1658">
        <v>600</v>
      </c>
      <c r="F1658" t="s">
        <v>1112</v>
      </c>
    </row>
    <row r="1659" spans="1:6">
      <c r="A1659" t="str">
        <f t="shared" si="50"/>
        <v>30ELTON FILIPE TENÓRIO DE LIMA44774GRA</v>
      </c>
      <c r="B1659">
        <v>30</v>
      </c>
      <c r="C1659" t="s">
        <v>2698</v>
      </c>
      <c r="D1659" t="s">
        <v>3780</v>
      </c>
      <c r="E1659">
        <v>600</v>
      </c>
      <c r="F1659" t="s">
        <v>1112</v>
      </c>
    </row>
    <row r="1660" spans="1:6">
      <c r="A1660" t="str">
        <f t="shared" si="50"/>
        <v>30ERICK PATRICK LEITE GOMES44774GRA</v>
      </c>
      <c r="B1660">
        <v>30</v>
      </c>
      <c r="C1660" t="s">
        <v>2474</v>
      </c>
      <c r="D1660" t="s">
        <v>3780</v>
      </c>
      <c r="E1660">
        <v>600</v>
      </c>
      <c r="F1660" t="s">
        <v>1112</v>
      </c>
    </row>
    <row r="1661" spans="1:6">
      <c r="A1661" t="str">
        <f t="shared" si="50"/>
        <v>30GLENDA EVELYN MARIA DE FREITAS44774GRA</v>
      </c>
      <c r="B1661">
        <v>30</v>
      </c>
      <c r="C1661" t="s">
        <v>2475</v>
      </c>
      <c r="D1661" t="s">
        <v>3780</v>
      </c>
      <c r="E1661">
        <v>600</v>
      </c>
      <c r="F1661" t="s">
        <v>1112</v>
      </c>
    </row>
    <row r="1662" spans="1:6">
      <c r="A1662" t="str">
        <f t="shared" si="50"/>
        <v>30HELAN THAIRE DE ALBUQUERQUE ALVES44774GRA</v>
      </c>
      <c r="B1662">
        <v>30</v>
      </c>
      <c r="C1662" t="s">
        <v>2699</v>
      </c>
      <c r="D1662" t="s">
        <v>3780</v>
      </c>
      <c r="E1662">
        <v>600</v>
      </c>
      <c r="F1662" t="s">
        <v>1112</v>
      </c>
    </row>
    <row r="1663" spans="1:6">
      <c r="A1663" t="str">
        <f t="shared" si="50"/>
        <v>30ÍCARO VINÍCIUS DE SOUZA JUVENAL44774GRA</v>
      </c>
      <c r="B1663">
        <v>30</v>
      </c>
      <c r="C1663" t="s">
        <v>2700</v>
      </c>
      <c r="D1663" t="s">
        <v>3780</v>
      </c>
      <c r="E1663">
        <v>600</v>
      </c>
      <c r="F1663" t="s">
        <v>1112</v>
      </c>
    </row>
    <row r="1664" spans="1:6">
      <c r="A1664" t="str">
        <f t="shared" si="50"/>
        <v>30JOÃO HENRIQUE BARROS PONTES44774GRA</v>
      </c>
      <c r="B1664">
        <v>30</v>
      </c>
      <c r="C1664" t="s">
        <v>2476</v>
      </c>
      <c r="D1664" t="s">
        <v>3780</v>
      </c>
      <c r="E1664">
        <v>600</v>
      </c>
      <c r="F1664" t="s">
        <v>1112</v>
      </c>
    </row>
    <row r="1665" spans="1:6">
      <c r="A1665" t="str">
        <f t="shared" si="50"/>
        <v>30JOSÉ RUTÊNIO DO AMARAL NETO44774GRA</v>
      </c>
      <c r="B1665">
        <v>30</v>
      </c>
      <c r="C1665" t="s">
        <v>2477</v>
      </c>
      <c r="D1665" t="s">
        <v>3780</v>
      </c>
      <c r="E1665">
        <v>600</v>
      </c>
      <c r="F1665" t="s">
        <v>1112</v>
      </c>
    </row>
    <row r="1666" spans="1:6">
      <c r="A1666" t="str">
        <f t="shared" si="50"/>
        <v>30MARINE TRICOT PAES BARRETTO44774GRA</v>
      </c>
      <c r="B1666">
        <v>30</v>
      </c>
      <c r="C1666" t="s">
        <v>2478</v>
      </c>
      <c r="D1666" t="s">
        <v>3780</v>
      </c>
      <c r="E1666">
        <v>600</v>
      </c>
      <c r="F1666" t="s">
        <v>1112</v>
      </c>
    </row>
    <row r="1667" spans="1:6">
      <c r="A1667" t="str">
        <f t="shared" ref="A1667:A1730" si="51">CONCATENATE(B1667,C1667,VALUE(D1667),F1667)</f>
        <v>30MATHEUS LEONARDO GOMES DA SILVA44774GRA</v>
      </c>
      <c r="B1667">
        <v>30</v>
      </c>
      <c r="C1667" t="s">
        <v>2479</v>
      </c>
      <c r="D1667" t="s">
        <v>3780</v>
      </c>
      <c r="E1667">
        <v>600</v>
      </c>
      <c r="F1667" t="s">
        <v>1112</v>
      </c>
    </row>
    <row r="1668" spans="1:6">
      <c r="A1668" t="str">
        <f t="shared" si="51"/>
        <v>30RAFAELA DE MELO FREIRE44774GRA</v>
      </c>
      <c r="B1668">
        <v>30</v>
      </c>
      <c r="C1668" t="s">
        <v>2701</v>
      </c>
      <c r="D1668" t="s">
        <v>3780</v>
      </c>
      <c r="E1668">
        <v>600</v>
      </c>
      <c r="F1668" t="s">
        <v>1112</v>
      </c>
    </row>
    <row r="1669" spans="1:6">
      <c r="A1669" t="str">
        <f t="shared" si="51"/>
        <v>30TAINAH LOPES FERREIRA44774GRA</v>
      </c>
      <c r="B1669">
        <v>30</v>
      </c>
      <c r="C1669" t="s">
        <v>2702</v>
      </c>
      <c r="D1669" t="s">
        <v>3780</v>
      </c>
      <c r="E1669">
        <v>600</v>
      </c>
      <c r="F1669" t="s">
        <v>1112</v>
      </c>
    </row>
    <row r="1670" spans="1:6">
      <c r="A1670" t="str">
        <f t="shared" si="51"/>
        <v>30THAISA MARIA NASCIMENTO44774GRA</v>
      </c>
      <c r="B1670">
        <v>30</v>
      </c>
      <c r="C1670" t="s">
        <v>2481</v>
      </c>
      <c r="D1670" t="s">
        <v>3780</v>
      </c>
      <c r="E1670">
        <v>600</v>
      </c>
      <c r="F1670" t="s">
        <v>1112</v>
      </c>
    </row>
    <row r="1671" spans="1:6">
      <c r="A1671" t="str">
        <f t="shared" si="51"/>
        <v>30VÍCTOR DE ANDRADE LIMA44774GRA</v>
      </c>
      <c r="B1671">
        <v>30</v>
      </c>
      <c r="C1671" t="s">
        <v>2482</v>
      </c>
      <c r="D1671" t="s">
        <v>3780</v>
      </c>
      <c r="E1671">
        <v>600</v>
      </c>
      <c r="F1671" t="s">
        <v>1112</v>
      </c>
    </row>
    <row r="1672" spans="1:6">
      <c r="A1672" t="str">
        <f t="shared" si="51"/>
        <v>30WILLIAM OTTONI BARBOSA AZEVEDO44774GRA</v>
      </c>
      <c r="B1672">
        <v>30</v>
      </c>
      <c r="C1672" t="s">
        <v>2703</v>
      </c>
      <c r="D1672" t="s">
        <v>3780</v>
      </c>
      <c r="E1672">
        <v>600</v>
      </c>
      <c r="F1672" t="s">
        <v>1112</v>
      </c>
    </row>
    <row r="1673" spans="1:6">
      <c r="A1673" t="str">
        <f t="shared" si="51"/>
        <v>30GABRIEL FILIPE OLIVEIRA DO NASCIMENTO44774MSc</v>
      </c>
      <c r="B1673">
        <v>30</v>
      </c>
      <c r="C1673" t="s">
        <v>2704</v>
      </c>
      <c r="D1673" t="s">
        <v>3780</v>
      </c>
      <c r="E1673">
        <v>2230</v>
      </c>
      <c r="F1673" t="s">
        <v>1114</v>
      </c>
    </row>
    <row r="1674" spans="1:6">
      <c r="A1674" t="str">
        <f t="shared" si="51"/>
        <v>30MARCELA BINO DA SILVA SANTOS44774MSc</v>
      </c>
      <c r="B1674">
        <v>30</v>
      </c>
      <c r="C1674" t="s">
        <v>2705</v>
      </c>
      <c r="D1674" t="s">
        <v>3780</v>
      </c>
      <c r="E1674">
        <v>2230</v>
      </c>
      <c r="F1674" t="s">
        <v>1114</v>
      </c>
    </row>
    <row r="1675" spans="1:6">
      <c r="A1675" t="str">
        <f t="shared" si="51"/>
        <v>30MATHEUS HENRIQUE CASTANHA CAVALCANTI44774MSc</v>
      </c>
      <c r="B1675">
        <v>30</v>
      </c>
      <c r="C1675" t="s">
        <v>2706</v>
      </c>
      <c r="D1675" t="s">
        <v>3780</v>
      </c>
      <c r="E1675">
        <v>2230</v>
      </c>
      <c r="F1675" t="s">
        <v>1114</v>
      </c>
    </row>
    <row r="1676" spans="1:6">
      <c r="A1676" t="str">
        <f t="shared" si="51"/>
        <v>30SANTIAGO ARIAS HENAO44774PDSC</v>
      </c>
      <c r="B1676">
        <v>30</v>
      </c>
      <c r="C1676" t="s">
        <v>2707</v>
      </c>
      <c r="D1676" t="s">
        <v>3780</v>
      </c>
      <c r="E1676">
        <v>6110</v>
      </c>
      <c r="F1676" t="s">
        <v>1165</v>
      </c>
    </row>
    <row r="1677" spans="1:6">
      <c r="A1677" t="str">
        <f t="shared" si="51"/>
        <v>30JEAN HÉLITON LOPES DOS SANTOS44774PV</v>
      </c>
      <c r="B1677">
        <v>30</v>
      </c>
      <c r="C1677" t="s">
        <v>2708</v>
      </c>
      <c r="D1677" t="s">
        <v>3780</v>
      </c>
      <c r="E1677">
        <v>7750</v>
      </c>
      <c r="F1677" t="s">
        <v>1115</v>
      </c>
    </row>
    <row r="1678" spans="1:6">
      <c r="A1678" t="str">
        <f t="shared" si="51"/>
        <v>31Francisco Antonio de Farias Bandeira44774AT</v>
      </c>
      <c r="B1678">
        <v>31</v>
      </c>
      <c r="C1678" t="s">
        <v>1655</v>
      </c>
      <c r="D1678" t="s">
        <v>3780</v>
      </c>
      <c r="E1678">
        <v>820</v>
      </c>
      <c r="F1678" t="s">
        <v>1117</v>
      </c>
    </row>
    <row r="1679" spans="1:6">
      <c r="A1679" t="str">
        <f t="shared" si="51"/>
        <v>31Jorge Barbosa Soares44774COO</v>
      </c>
      <c r="B1679">
        <v>31</v>
      </c>
      <c r="C1679" t="s">
        <v>2193</v>
      </c>
      <c r="D1679" t="s">
        <v>3780</v>
      </c>
      <c r="E1679">
        <v>2800</v>
      </c>
      <c r="F1679" t="s">
        <v>1113</v>
      </c>
    </row>
    <row r="1680" spans="1:6">
      <c r="A1680" t="str">
        <f t="shared" si="51"/>
        <v>31Rodolpho Ramilton de Castro Monteiro44774DSC</v>
      </c>
      <c r="B1680">
        <v>31</v>
      </c>
      <c r="C1680" t="s">
        <v>1657</v>
      </c>
      <c r="D1680" t="s">
        <v>3780</v>
      </c>
      <c r="E1680">
        <v>3280</v>
      </c>
      <c r="F1680" t="s">
        <v>1162</v>
      </c>
    </row>
    <row r="1681" spans="1:6">
      <c r="A1681" t="str">
        <f t="shared" si="51"/>
        <v>31Alice Oliveira Gurgel44774GRA</v>
      </c>
      <c r="B1681">
        <v>31</v>
      </c>
      <c r="C1681" t="s">
        <v>1658</v>
      </c>
      <c r="D1681" t="s">
        <v>3780</v>
      </c>
      <c r="E1681">
        <v>600</v>
      </c>
      <c r="F1681" t="s">
        <v>1112</v>
      </c>
    </row>
    <row r="1682" spans="1:6">
      <c r="A1682" t="str">
        <f t="shared" si="51"/>
        <v>31Carlos Vinicius Rocha Pegado de Queiroz44774GRA</v>
      </c>
      <c r="B1682">
        <v>31</v>
      </c>
      <c r="C1682" t="s">
        <v>2709</v>
      </c>
      <c r="D1682" t="s">
        <v>3780</v>
      </c>
      <c r="E1682">
        <v>600</v>
      </c>
      <c r="F1682" t="s">
        <v>1112</v>
      </c>
    </row>
    <row r="1683" spans="1:6">
      <c r="A1683" t="str">
        <f t="shared" si="51"/>
        <v>31Dakson Silva da Costa44774GRA</v>
      </c>
      <c r="B1683">
        <v>31</v>
      </c>
      <c r="C1683" t="s">
        <v>1660</v>
      </c>
      <c r="D1683" t="s">
        <v>3780</v>
      </c>
      <c r="E1683">
        <v>600</v>
      </c>
      <c r="F1683" t="s">
        <v>1112</v>
      </c>
    </row>
    <row r="1684" spans="1:6">
      <c r="A1684" t="str">
        <f t="shared" si="51"/>
        <v>31Ellen Scárllet Abreu Feitosa44774GRA</v>
      </c>
      <c r="B1684">
        <v>31</v>
      </c>
      <c r="C1684" t="s">
        <v>1661</v>
      </c>
      <c r="D1684" t="s">
        <v>3780</v>
      </c>
      <c r="E1684">
        <v>600</v>
      </c>
      <c r="F1684" t="s">
        <v>1112</v>
      </c>
    </row>
    <row r="1685" spans="1:6">
      <c r="A1685" t="str">
        <f t="shared" si="51"/>
        <v>31Isadora Coêlho Nascimento44774GRA</v>
      </c>
      <c r="B1685">
        <v>31</v>
      </c>
      <c r="C1685" t="s">
        <v>1662</v>
      </c>
      <c r="D1685" t="s">
        <v>3780</v>
      </c>
      <c r="E1685">
        <v>600</v>
      </c>
      <c r="F1685" t="s">
        <v>1112</v>
      </c>
    </row>
    <row r="1686" spans="1:6">
      <c r="A1686" t="str">
        <f t="shared" si="51"/>
        <v>31João Pedro Teles Araújo44774GRA</v>
      </c>
      <c r="B1686">
        <v>31</v>
      </c>
      <c r="C1686" t="s">
        <v>1663</v>
      </c>
      <c r="D1686" t="s">
        <v>3780</v>
      </c>
      <c r="E1686">
        <v>600</v>
      </c>
      <c r="F1686" t="s">
        <v>1112</v>
      </c>
    </row>
    <row r="1687" spans="1:6">
      <c r="A1687" t="str">
        <f t="shared" si="51"/>
        <v>31João Victor Fernandes Braga44774GRA</v>
      </c>
      <c r="B1687">
        <v>31</v>
      </c>
      <c r="C1687" t="s">
        <v>1664</v>
      </c>
      <c r="D1687" t="s">
        <v>3780</v>
      </c>
      <c r="E1687">
        <v>600</v>
      </c>
      <c r="F1687" t="s">
        <v>1112</v>
      </c>
    </row>
    <row r="1688" spans="1:6">
      <c r="A1688" t="str">
        <f t="shared" si="51"/>
        <v>31Lucas Coelho Gonçalves da Silva44774GRA</v>
      </c>
      <c r="B1688">
        <v>31</v>
      </c>
      <c r="C1688" t="s">
        <v>1666</v>
      </c>
      <c r="D1688" t="s">
        <v>3780</v>
      </c>
      <c r="E1688">
        <v>600</v>
      </c>
      <c r="F1688" t="s">
        <v>1112</v>
      </c>
    </row>
    <row r="1689" spans="1:6">
      <c r="A1689" t="str">
        <f t="shared" si="51"/>
        <v>31Marjory Moreira Levy44774GRA</v>
      </c>
      <c r="B1689">
        <v>31</v>
      </c>
      <c r="C1689" t="s">
        <v>1667</v>
      </c>
      <c r="D1689" t="s">
        <v>3780</v>
      </c>
      <c r="E1689">
        <v>600</v>
      </c>
      <c r="F1689" t="s">
        <v>1112</v>
      </c>
    </row>
    <row r="1690" spans="1:6">
      <c r="A1690" t="str">
        <f t="shared" si="51"/>
        <v>31Paulo Ricardo Moura Rodrigues44774GRA</v>
      </c>
      <c r="B1690">
        <v>31</v>
      </c>
      <c r="C1690" t="s">
        <v>1668</v>
      </c>
      <c r="D1690" t="s">
        <v>3780</v>
      </c>
      <c r="E1690">
        <v>600</v>
      </c>
      <c r="F1690" t="s">
        <v>1112</v>
      </c>
    </row>
    <row r="1691" spans="1:6">
      <c r="A1691" t="str">
        <f t="shared" si="51"/>
        <v>31Saulo José de Melo Magalhães44774GRA</v>
      </c>
      <c r="B1691">
        <v>31</v>
      </c>
      <c r="C1691" t="s">
        <v>1669</v>
      </c>
      <c r="D1691" t="s">
        <v>3780</v>
      </c>
      <c r="E1691">
        <v>600</v>
      </c>
      <c r="F1691" t="s">
        <v>1112</v>
      </c>
    </row>
    <row r="1692" spans="1:6">
      <c r="A1692" t="str">
        <f t="shared" si="51"/>
        <v>31Andressa Cristina Borges Chaves44774MSc</v>
      </c>
      <c r="B1692">
        <v>31</v>
      </c>
      <c r="C1692" t="s">
        <v>1670</v>
      </c>
      <c r="D1692" t="s">
        <v>3780</v>
      </c>
      <c r="E1692">
        <v>2230</v>
      </c>
      <c r="F1692" t="s">
        <v>1114</v>
      </c>
    </row>
    <row r="1693" spans="1:6">
      <c r="A1693" t="str">
        <f t="shared" si="51"/>
        <v>31Lucas Sassaki Vieira da Silva44774MSc</v>
      </c>
      <c r="B1693">
        <v>31</v>
      </c>
      <c r="C1693" t="s">
        <v>1671</v>
      </c>
      <c r="D1693" t="s">
        <v>3780</v>
      </c>
      <c r="E1693">
        <v>2230</v>
      </c>
      <c r="F1693" t="s">
        <v>1114</v>
      </c>
    </row>
    <row r="1694" spans="1:6">
      <c r="A1694" t="str">
        <f t="shared" si="51"/>
        <v>31Thiago Marques da Frota44774MSc</v>
      </c>
      <c r="B1694">
        <v>31</v>
      </c>
      <c r="C1694" t="s">
        <v>1672</v>
      </c>
      <c r="D1694" t="s">
        <v>3780</v>
      </c>
      <c r="E1694">
        <v>2230</v>
      </c>
      <c r="F1694" t="s">
        <v>1114</v>
      </c>
    </row>
    <row r="1695" spans="1:6">
      <c r="A1695" t="str">
        <f t="shared" si="51"/>
        <v>31Solange Assunção Quintella44774PDSC</v>
      </c>
      <c r="B1695">
        <v>31</v>
      </c>
      <c r="C1695" t="s">
        <v>1673</v>
      </c>
      <c r="D1695" t="s">
        <v>3780</v>
      </c>
      <c r="E1695">
        <v>6110</v>
      </c>
      <c r="F1695" t="s">
        <v>1165</v>
      </c>
    </row>
    <row r="1696" spans="1:6">
      <c r="A1696" t="str">
        <f t="shared" si="51"/>
        <v>31Jorge Luiz Oliveira Lucas Júnior44774PV</v>
      </c>
      <c r="B1696">
        <v>31</v>
      </c>
      <c r="C1696" t="s">
        <v>1656</v>
      </c>
      <c r="D1696" t="s">
        <v>3780</v>
      </c>
      <c r="E1696">
        <v>7750</v>
      </c>
      <c r="F1696" t="s">
        <v>1115</v>
      </c>
    </row>
    <row r="1697" spans="1:6">
      <c r="A1697" t="str">
        <f t="shared" si="51"/>
        <v>32AMANDA SOUSA ARAUJO44774AT</v>
      </c>
      <c r="B1697">
        <v>32</v>
      </c>
      <c r="C1697" t="s">
        <v>1674</v>
      </c>
      <c r="D1697" t="s">
        <v>3780</v>
      </c>
      <c r="E1697">
        <v>820</v>
      </c>
      <c r="F1697" t="s">
        <v>1117</v>
      </c>
    </row>
    <row r="1698" spans="1:6">
      <c r="A1698" t="str">
        <f t="shared" si="51"/>
        <v>32Antonio Eduardo Martinelli44774COO</v>
      </c>
      <c r="B1698">
        <v>32</v>
      </c>
      <c r="C1698" t="s">
        <v>1675</v>
      </c>
      <c r="D1698" t="s">
        <v>3780</v>
      </c>
      <c r="E1698">
        <v>2800</v>
      </c>
      <c r="F1698" t="s">
        <v>1113</v>
      </c>
    </row>
    <row r="1699" spans="1:6">
      <c r="A1699" t="str">
        <f t="shared" si="51"/>
        <v>32ERIJANIO NONATO DA SILVA44774DSC</v>
      </c>
      <c r="B1699">
        <v>32</v>
      </c>
      <c r="C1699" t="s">
        <v>1676</v>
      </c>
      <c r="D1699" t="s">
        <v>3780</v>
      </c>
      <c r="E1699">
        <v>3280</v>
      </c>
      <c r="F1699" t="s">
        <v>1162</v>
      </c>
    </row>
    <row r="1700" spans="1:6">
      <c r="A1700" t="str">
        <f t="shared" si="51"/>
        <v>32MUCIO DANTAS DE MEDEIROS44774DSC</v>
      </c>
      <c r="B1700">
        <v>32</v>
      </c>
      <c r="C1700" t="s">
        <v>1677</v>
      </c>
      <c r="D1700" t="s">
        <v>3780</v>
      </c>
      <c r="E1700">
        <v>3280</v>
      </c>
      <c r="F1700" t="s">
        <v>1162</v>
      </c>
    </row>
    <row r="1701" spans="1:6">
      <c r="A1701" t="str">
        <f t="shared" si="51"/>
        <v>32ANA BIATRIZ GUEDES DO NASCIMENTO44774GRA</v>
      </c>
      <c r="B1701">
        <v>32</v>
      </c>
      <c r="C1701" t="s">
        <v>1678</v>
      </c>
      <c r="D1701" t="s">
        <v>3780</v>
      </c>
      <c r="E1701">
        <v>600</v>
      </c>
      <c r="F1701" t="s">
        <v>1112</v>
      </c>
    </row>
    <row r="1702" spans="1:6">
      <c r="A1702" t="str">
        <f t="shared" si="51"/>
        <v>32CAMILA LOUYSE OLIVEIRA DA ROCHA44774GRA</v>
      </c>
      <c r="B1702">
        <v>32</v>
      </c>
      <c r="C1702" t="s">
        <v>1679</v>
      </c>
      <c r="D1702" t="s">
        <v>3780</v>
      </c>
      <c r="E1702">
        <v>600</v>
      </c>
      <c r="F1702" t="s">
        <v>1112</v>
      </c>
    </row>
    <row r="1703" spans="1:6">
      <c r="A1703" t="str">
        <f t="shared" si="51"/>
        <v>32Dayanne Gabriella da Silva44774GRA</v>
      </c>
      <c r="B1703">
        <v>32</v>
      </c>
      <c r="C1703" t="s">
        <v>1680</v>
      </c>
      <c r="D1703" t="s">
        <v>3780</v>
      </c>
      <c r="E1703">
        <v>600</v>
      </c>
      <c r="F1703" t="s">
        <v>1112</v>
      </c>
    </row>
    <row r="1704" spans="1:6">
      <c r="A1704" t="str">
        <f t="shared" si="51"/>
        <v>32ELOAM JESSICA NUNES HOLANDA44774GRA</v>
      </c>
      <c r="B1704">
        <v>32</v>
      </c>
      <c r="C1704" t="s">
        <v>1681</v>
      </c>
      <c r="D1704" t="s">
        <v>3780</v>
      </c>
      <c r="E1704">
        <v>600</v>
      </c>
      <c r="F1704" t="s">
        <v>1112</v>
      </c>
    </row>
    <row r="1705" spans="1:6">
      <c r="A1705" t="str">
        <f t="shared" si="51"/>
        <v>32GABRIEL DOS SANTOS VASCONCELOS44774GRA</v>
      </c>
      <c r="B1705">
        <v>32</v>
      </c>
      <c r="C1705" t="s">
        <v>1682</v>
      </c>
      <c r="D1705" t="s">
        <v>3780</v>
      </c>
      <c r="E1705">
        <v>600</v>
      </c>
      <c r="F1705" t="s">
        <v>1112</v>
      </c>
    </row>
    <row r="1706" spans="1:6">
      <c r="A1706" t="str">
        <f t="shared" si="51"/>
        <v>32JANARY MARTINS FIGUEIREDO FILHO44774GRA</v>
      </c>
      <c r="B1706">
        <v>32</v>
      </c>
      <c r="C1706" t="s">
        <v>1683</v>
      </c>
      <c r="D1706" t="s">
        <v>3780</v>
      </c>
      <c r="E1706">
        <v>600</v>
      </c>
      <c r="F1706" t="s">
        <v>1112</v>
      </c>
    </row>
    <row r="1707" spans="1:6">
      <c r="A1707" t="str">
        <f t="shared" si="51"/>
        <v>32TAYNNARA MENDES VELOSO44774GRA</v>
      </c>
      <c r="B1707">
        <v>32</v>
      </c>
      <c r="C1707" t="s">
        <v>1684</v>
      </c>
      <c r="D1707" t="s">
        <v>3780</v>
      </c>
      <c r="E1707">
        <v>600</v>
      </c>
      <c r="F1707" t="s">
        <v>1112</v>
      </c>
    </row>
    <row r="1708" spans="1:6">
      <c r="A1708" t="str">
        <f t="shared" si="51"/>
        <v>32Carlos Augusto Leal Dantas44774MSc</v>
      </c>
      <c r="B1708">
        <v>32</v>
      </c>
      <c r="C1708" t="s">
        <v>1685</v>
      </c>
      <c r="D1708" t="s">
        <v>3780</v>
      </c>
      <c r="E1708">
        <v>2230</v>
      </c>
      <c r="F1708" t="s">
        <v>1114</v>
      </c>
    </row>
    <row r="1709" spans="1:6">
      <c r="A1709" t="str">
        <f t="shared" si="51"/>
        <v>32Clenildo de Longe44774MSc</v>
      </c>
      <c r="B1709">
        <v>32</v>
      </c>
      <c r="C1709" t="s">
        <v>1686</v>
      </c>
      <c r="D1709" t="s">
        <v>3780</v>
      </c>
      <c r="E1709">
        <v>2230</v>
      </c>
      <c r="F1709" t="s">
        <v>1114</v>
      </c>
    </row>
    <row r="1710" spans="1:6">
      <c r="A1710" t="str">
        <f t="shared" si="51"/>
        <v>32Maria Monique de Brito Leite44774MSc</v>
      </c>
      <c r="B1710">
        <v>32</v>
      </c>
      <c r="C1710" t="s">
        <v>1687</v>
      </c>
      <c r="D1710" t="s">
        <v>3780</v>
      </c>
      <c r="E1710">
        <v>2230</v>
      </c>
      <c r="F1710" t="s">
        <v>1114</v>
      </c>
    </row>
    <row r="1711" spans="1:6">
      <c r="A1711" t="str">
        <f t="shared" si="51"/>
        <v>32Jose Ribamar Campos Junior44774PV</v>
      </c>
      <c r="B1711">
        <v>32</v>
      </c>
      <c r="C1711" t="s">
        <v>1689</v>
      </c>
      <c r="D1711" t="s">
        <v>3780</v>
      </c>
      <c r="E1711">
        <v>7750</v>
      </c>
      <c r="F1711" t="s">
        <v>1115</v>
      </c>
    </row>
    <row r="1712" spans="1:6">
      <c r="A1712" t="str">
        <f t="shared" si="51"/>
        <v>33Raphael Caio Alvarez Diegues44774AT</v>
      </c>
      <c r="B1712">
        <v>33</v>
      </c>
      <c r="C1712" t="s">
        <v>1690</v>
      </c>
      <c r="D1712" t="s">
        <v>3780</v>
      </c>
      <c r="E1712">
        <v>820</v>
      </c>
      <c r="F1712" t="s">
        <v>1117</v>
      </c>
    </row>
    <row r="1713" spans="1:6">
      <c r="A1713" t="str">
        <f t="shared" si="51"/>
        <v>33Edmilson Moutinho dos Santos44774COO</v>
      </c>
      <c r="B1713">
        <v>33</v>
      </c>
      <c r="C1713" t="s">
        <v>1691</v>
      </c>
      <c r="D1713" t="s">
        <v>3780</v>
      </c>
      <c r="E1713">
        <v>2800</v>
      </c>
      <c r="F1713" t="s">
        <v>1113</v>
      </c>
    </row>
    <row r="1714" spans="1:6">
      <c r="A1714" t="str">
        <f t="shared" si="51"/>
        <v>33Dalmo de Souza Amorim Junior44774DSC</v>
      </c>
      <c r="B1714">
        <v>33</v>
      </c>
      <c r="C1714" t="s">
        <v>2194</v>
      </c>
      <c r="D1714" t="s">
        <v>3780</v>
      </c>
      <c r="E1714">
        <v>3280</v>
      </c>
      <c r="F1714" t="s">
        <v>1162</v>
      </c>
    </row>
    <row r="1715" spans="1:6">
      <c r="A1715" t="str">
        <f t="shared" si="51"/>
        <v>33Rodrigo Pereira Botão44774DSC</v>
      </c>
      <c r="B1715">
        <v>33</v>
      </c>
      <c r="C1715" t="s">
        <v>2195</v>
      </c>
      <c r="D1715" t="s">
        <v>3780</v>
      </c>
      <c r="E1715">
        <v>3280</v>
      </c>
      <c r="F1715" t="s">
        <v>1162</v>
      </c>
    </row>
    <row r="1716" spans="1:6">
      <c r="A1716" t="str">
        <f t="shared" si="51"/>
        <v>33Stephanie San Martin Cañas44774DSC</v>
      </c>
      <c r="B1716">
        <v>33</v>
      </c>
      <c r="C1716" t="s">
        <v>1692</v>
      </c>
      <c r="D1716" t="s">
        <v>3780</v>
      </c>
      <c r="E1716">
        <v>3280</v>
      </c>
      <c r="F1716" t="s">
        <v>1162</v>
      </c>
    </row>
    <row r="1717" spans="1:6">
      <c r="A1717" t="str">
        <f t="shared" si="51"/>
        <v>33Alana Távora Rodrigues44774GRA</v>
      </c>
      <c r="B1717">
        <v>33</v>
      </c>
      <c r="C1717" t="s">
        <v>1693</v>
      </c>
      <c r="D1717" t="s">
        <v>3780</v>
      </c>
      <c r="E1717">
        <v>600</v>
      </c>
      <c r="F1717" t="s">
        <v>1112</v>
      </c>
    </row>
    <row r="1718" spans="1:6">
      <c r="A1718" t="str">
        <f t="shared" si="51"/>
        <v>33Gabriel Fiorini Reis Maciel e Bastos44774GRA</v>
      </c>
      <c r="B1718">
        <v>33</v>
      </c>
      <c r="C1718" t="s">
        <v>1694</v>
      </c>
      <c r="D1718" t="s">
        <v>3780</v>
      </c>
      <c r="E1718">
        <v>600</v>
      </c>
      <c r="F1718" t="s">
        <v>1112</v>
      </c>
    </row>
    <row r="1719" spans="1:6">
      <c r="A1719" t="str">
        <f t="shared" si="51"/>
        <v>33Isabela Yurie Takahashi Shinzato44774GRA</v>
      </c>
      <c r="B1719">
        <v>33</v>
      </c>
      <c r="C1719" t="s">
        <v>1695</v>
      </c>
      <c r="D1719" t="s">
        <v>3780</v>
      </c>
      <c r="E1719">
        <v>600</v>
      </c>
      <c r="F1719" t="s">
        <v>1112</v>
      </c>
    </row>
    <row r="1720" spans="1:6">
      <c r="A1720" t="str">
        <f t="shared" si="51"/>
        <v>33Jade Liu de Almeida44774GRA</v>
      </c>
      <c r="B1720">
        <v>33</v>
      </c>
      <c r="C1720" t="s">
        <v>1696</v>
      </c>
      <c r="D1720" t="s">
        <v>3780</v>
      </c>
      <c r="E1720">
        <v>600</v>
      </c>
      <c r="F1720" t="s">
        <v>1112</v>
      </c>
    </row>
    <row r="1721" spans="1:6">
      <c r="A1721" t="str">
        <f t="shared" si="51"/>
        <v>33Laila Franca da Costa44774GRA</v>
      </c>
      <c r="B1721">
        <v>33</v>
      </c>
      <c r="C1721" t="s">
        <v>2710</v>
      </c>
      <c r="D1721" t="s">
        <v>3780</v>
      </c>
      <c r="E1721">
        <v>600</v>
      </c>
      <c r="F1721" t="s">
        <v>1112</v>
      </c>
    </row>
    <row r="1722" spans="1:6">
      <c r="A1722" t="str">
        <f t="shared" si="51"/>
        <v>33Ludmilla Mello de Amorim44774GRA</v>
      </c>
      <c r="B1722">
        <v>33</v>
      </c>
      <c r="C1722" t="s">
        <v>2711</v>
      </c>
      <c r="D1722" t="s">
        <v>3780</v>
      </c>
      <c r="E1722">
        <v>600</v>
      </c>
      <c r="F1722" t="s">
        <v>1112</v>
      </c>
    </row>
    <row r="1723" spans="1:6">
      <c r="A1723" t="str">
        <f t="shared" si="51"/>
        <v>33Matheus Antonio Souza Ferreira44774GRA</v>
      </c>
      <c r="B1723">
        <v>33</v>
      </c>
      <c r="C1723" t="s">
        <v>1699</v>
      </c>
      <c r="D1723" t="s">
        <v>3780</v>
      </c>
      <c r="E1723">
        <v>600</v>
      </c>
      <c r="F1723" t="s">
        <v>1112</v>
      </c>
    </row>
    <row r="1724" spans="1:6">
      <c r="A1724" t="str">
        <f t="shared" si="51"/>
        <v>33Pamela Ramos Rocha dos Santos44774GRA</v>
      </c>
      <c r="B1724">
        <v>33</v>
      </c>
      <c r="C1724" t="s">
        <v>1700</v>
      </c>
      <c r="D1724" t="s">
        <v>3780</v>
      </c>
      <c r="E1724">
        <v>600</v>
      </c>
      <c r="F1724" t="s">
        <v>1112</v>
      </c>
    </row>
    <row r="1725" spans="1:6">
      <c r="A1725" t="str">
        <f t="shared" si="51"/>
        <v>33Pietro Salomão de Sá44774GRA</v>
      </c>
      <c r="B1725">
        <v>33</v>
      </c>
      <c r="C1725" t="s">
        <v>1701</v>
      </c>
      <c r="D1725" t="s">
        <v>3780</v>
      </c>
      <c r="E1725">
        <v>600</v>
      </c>
      <c r="F1725" t="s">
        <v>1112</v>
      </c>
    </row>
    <row r="1726" spans="1:6">
      <c r="A1726" t="str">
        <f t="shared" si="51"/>
        <v>33Rodrigo Sobral Nogueira44774GRA</v>
      </c>
      <c r="B1726">
        <v>33</v>
      </c>
      <c r="C1726" t="s">
        <v>1702</v>
      </c>
      <c r="D1726" t="s">
        <v>3780</v>
      </c>
      <c r="E1726">
        <v>600</v>
      </c>
      <c r="F1726" t="s">
        <v>1112</v>
      </c>
    </row>
    <row r="1727" spans="1:6">
      <c r="A1727" t="str">
        <f t="shared" si="51"/>
        <v>33Rogerio Vaz de Lima44774GRA</v>
      </c>
      <c r="B1727">
        <v>33</v>
      </c>
      <c r="C1727" t="s">
        <v>1703</v>
      </c>
      <c r="D1727" t="s">
        <v>3780</v>
      </c>
      <c r="E1727">
        <v>600</v>
      </c>
      <c r="F1727" t="s">
        <v>1112</v>
      </c>
    </row>
    <row r="1728" spans="1:6">
      <c r="A1728" t="str">
        <f t="shared" si="51"/>
        <v>33Sarah Vilela Gimenes da Silva44774GRA</v>
      </c>
      <c r="B1728">
        <v>33</v>
      </c>
      <c r="C1728" t="s">
        <v>1704</v>
      </c>
      <c r="D1728" t="s">
        <v>3780</v>
      </c>
      <c r="E1728">
        <v>600</v>
      </c>
      <c r="F1728" t="s">
        <v>1112</v>
      </c>
    </row>
    <row r="1729" spans="1:6">
      <c r="A1729" t="str">
        <f t="shared" si="51"/>
        <v>33Thalles Moreira de Oliveira44774GRA</v>
      </c>
      <c r="B1729">
        <v>33</v>
      </c>
      <c r="C1729" t="s">
        <v>1705</v>
      </c>
      <c r="D1729" t="s">
        <v>3780</v>
      </c>
      <c r="E1729">
        <v>600</v>
      </c>
      <c r="F1729" t="s">
        <v>1112</v>
      </c>
    </row>
    <row r="1730" spans="1:6">
      <c r="A1730" t="str">
        <f t="shared" si="51"/>
        <v>33Tirzah Lorato Moraes Silva44774GRA</v>
      </c>
      <c r="B1730">
        <v>33</v>
      </c>
      <c r="C1730" t="s">
        <v>2712</v>
      </c>
      <c r="D1730" t="s">
        <v>3780</v>
      </c>
      <c r="E1730">
        <v>600</v>
      </c>
      <c r="F1730" t="s">
        <v>1112</v>
      </c>
    </row>
    <row r="1731" spans="1:6">
      <c r="A1731" t="str">
        <f t="shared" ref="A1731:A1794" si="52">CONCATENATE(B1731,C1731,VALUE(D1731),F1731)</f>
        <v>33Vitória Souza Diniz44774GRA</v>
      </c>
      <c r="B1731">
        <v>33</v>
      </c>
      <c r="C1731" t="s">
        <v>1706</v>
      </c>
      <c r="D1731" t="s">
        <v>3780</v>
      </c>
      <c r="E1731">
        <v>600</v>
      </c>
      <c r="F1731" t="s">
        <v>1112</v>
      </c>
    </row>
    <row r="1732" spans="1:6">
      <c r="A1732" t="str">
        <f t="shared" si="52"/>
        <v>33Alice Akemi Tagima44774MSc</v>
      </c>
      <c r="B1732">
        <v>33</v>
      </c>
      <c r="C1732" t="s">
        <v>1707</v>
      </c>
      <c r="D1732" t="s">
        <v>3780</v>
      </c>
      <c r="E1732">
        <v>2230</v>
      </c>
      <c r="F1732" t="s">
        <v>1114</v>
      </c>
    </row>
    <row r="1733" spans="1:6">
      <c r="A1733" t="str">
        <f t="shared" si="52"/>
        <v>33Brenda Honório Mazzeu Silveira44774MSc</v>
      </c>
      <c r="B1733">
        <v>33</v>
      </c>
      <c r="C1733" t="s">
        <v>1708</v>
      </c>
      <c r="D1733" t="s">
        <v>3780</v>
      </c>
      <c r="E1733">
        <v>2230</v>
      </c>
      <c r="F1733" t="s">
        <v>1114</v>
      </c>
    </row>
    <row r="1734" spans="1:6">
      <c r="A1734" t="str">
        <f t="shared" si="52"/>
        <v>33Gabriela Pantoja Passos44774MSc</v>
      </c>
      <c r="B1734">
        <v>33</v>
      </c>
      <c r="C1734" t="s">
        <v>1709</v>
      </c>
      <c r="D1734" t="s">
        <v>3780</v>
      </c>
      <c r="E1734">
        <v>2230</v>
      </c>
      <c r="F1734" t="s">
        <v>1114</v>
      </c>
    </row>
    <row r="1735" spans="1:6">
      <c r="A1735" t="str">
        <f t="shared" si="52"/>
        <v>33João Paulo Guilherme Rodrigues Alves44774MSc</v>
      </c>
      <c r="B1735">
        <v>33</v>
      </c>
      <c r="C1735" t="s">
        <v>1697</v>
      </c>
      <c r="D1735" t="s">
        <v>3780</v>
      </c>
      <c r="E1735">
        <v>2230</v>
      </c>
      <c r="F1735" t="s">
        <v>1114</v>
      </c>
    </row>
    <row r="1736" spans="1:6">
      <c r="A1736" t="str">
        <f t="shared" si="52"/>
        <v>33Maxiane Frank Oliveira Cardoso44774MSc</v>
      </c>
      <c r="B1736">
        <v>33</v>
      </c>
      <c r="C1736" t="s">
        <v>2196</v>
      </c>
      <c r="D1736" t="s">
        <v>3780</v>
      </c>
      <c r="E1736">
        <v>2230</v>
      </c>
      <c r="F1736" t="s">
        <v>1114</v>
      </c>
    </row>
    <row r="1737" spans="1:6">
      <c r="A1737" t="str">
        <f t="shared" si="52"/>
        <v>33Rafael Luis Sacco44774MSc</v>
      </c>
      <c r="B1737">
        <v>33</v>
      </c>
      <c r="C1737" t="s">
        <v>2197</v>
      </c>
      <c r="D1737" t="s">
        <v>3780</v>
      </c>
      <c r="E1737">
        <v>2230</v>
      </c>
      <c r="F1737" t="s">
        <v>1114</v>
      </c>
    </row>
    <row r="1738" spans="1:6">
      <c r="A1738" t="str">
        <f t="shared" si="52"/>
        <v>33Thiago Luis Felipe Brito44774PDSC</v>
      </c>
      <c r="B1738">
        <v>33</v>
      </c>
      <c r="C1738" t="s">
        <v>1710</v>
      </c>
      <c r="D1738" t="s">
        <v>3780</v>
      </c>
      <c r="E1738">
        <v>6110</v>
      </c>
      <c r="F1738" t="s">
        <v>1165</v>
      </c>
    </row>
    <row r="1739" spans="1:6">
      <c r="A1739" t="str">
        <f t="shared" si="52"/>
        <v>33Hirdan Katarina de Medeiros Costa44774PV</v>
      </c>
      <c r="B1739">
        <v>33</v>
      </c>
      <c r="C1739" t="s">
        <v>1711</v>
      </c>
      <c r="D1739" t="s">
        <v>3780</v>
      </c>
      <c r="E1739">
        <v>7750</v>
      </c>
      <c r="F1739" t="s">
        <v>1115</v>
      </c>
    </row>
    <row r="1740" spans="1:6">
      <c r="A1740" t="str">
        <f t="shared" si="52"/>
        <v>34Renan Albert Hansen44774AT</v>
      </c>
      <c r="B1740">
        <v>34</v>
      </c>
      <c r="C1740" t="s">
        <v>1712</v>
      </c>
      <c r="D1740" t="s">
        <v>3780</v>
      </c>
      <c r="E1740">
        <v>820</v>
      </c>
      <c r="F1740" t="s">
        <v>1117</v>
      </c>
    </row>
    <row r="1741" spans="1:6">
      <c r="A1741" t="str">
        <f t="shared" si="52"/>
        <v>34João Andrade de Carvalho Junior44774COO</v>
      </c>
      <c r="B1741">
        <v>34</v>
      </c>
      <c r="C1741" t="s">
        <v>1713</v>
      </c>
      <c r="D1741" t="s">
        <v>3780</v>
      </c>
      <c r="E1741">
        <v>2800</v>
      </c>
      <c r="F1741" t="s">
        <v>1113</v>
      </c>
    </row>
    <row r="1742" spans="1:6">
      <c r="A1742" t="str">
        <f t="shared" si="52"/>
        <v>34Fernando Henrique Mayworm de Araujo44774DSC</v>
      </c>
      <c r="B1742">
        <v>34</v>
      </c>
      <c r="C1742" t="s">
        <v>1714</v>
      </c>
      <c r="D1742" t="s">
        <v>3780</v>
      </c>
      <c r="E1742">
        <v>3280</v>
      </c>
      <c r="F1742" t="s">
        <v>1162</v>
      </c>
    </row>
    <row r="1743" spans="1:6">
      <c r="A1743" t="str">
        <f t="shared" si="52"/>
        <v>34Mônica Valéria dos Santos Machado44774DSC</v>
      </c>
      <c r="B1743">
        <v>34</v>
      </c>
      <c r="C1743" t="s">
        <v>1732</v>
      </c>
      <c r="D1743" t="s">
        <v>3780</v>
      </c>
      <c r="E1743">
        <v>3280</v>
      </c>
      <c r="F1743" t="s">
        <v>1162</v>
      </c>
    </row>
    <row r="1744" spans="1:6">
      <c r="A1744" t="str">
        <f t="shared" si="52"/>
        <v>34Rubens Coutinho Toledo44774DSC</v>
      </c>
      <c r="B1744">
        <v>34</v>
      </c>
      <c r="C1744" t="s">
        <v>1715</v>
      </c>
      <c r="D1744" t="s">
        <v>3780</v>
      </c>
      <c r="E1744">
        <v>3280</v>
      </c>
      <c r="F1744" t="s">
        <v>1162</v>
      </c>
    </row>
    <row r="1745" spans="1:6">
      <c r="A1745" t="str">
        <f t="shared" si="52"/>
        <v>34Arthur da Silva de Carvalho44774GRA</v>
      </c>
      <c r="B1745">
        <v>34</v>
      </c>
      <c r="C1745" t="s">
        <v>1716</v>
      </c>
      <c r="D1745" t="s">
        <v>3780</v>
      </c>
      <c r="E1745">
        <v>600</v>
      </c>
      <c r="F1745" t="s">
        <v>1112</v>
      </c>
    </row>
    <row r="1746" spans="1:6">
      <c r="A1746" t="str">
        <f t="shared" si="52"/>
        <v>34João Vitor dos Santos Oliveira44774GRA</v>
      </c>
      <c r="B1746">
        <v>34</v>
      </c>
      <c r="C1746" t="s">
        <v>1720</v>
      </c>
      <c r="D1746" t="s">
        <v>3780</v>
      </c>
      <c r="E1746">
        <v>600</v>
      </c>
      <c r="F1746" t="s">
        <v>1112</v>
      </c>
    </row>
    <row r="1747" spans="1:6">
      <c r="A1747" t="str">
        <f t="shared" si="52"/>
        <v>34Maurício Guilherme da Silva Belitardo44774GRA</v>
      </c>
      <c r="B1747">
        <v>34</v>
      </c>
      <c r="C1747" t="s">
        <v>1722</v>
      </c>
      <c r="D1747" t="s">
        <v>3780</v>
      </c>
      <c r="E1747">
        <v>600</v>
      </c>
      <c r="F1747" t="s">
        <v>1112</v>
      </c>
    </row>
    <row r="1748" spans="1:6">
      <c r="A1748" t="str">
        <f t="shared" si="52"/>
        <v>34Thales Maluf44774GRA</v>
      </c>
      <c r="B1748">
        <v>34</v>
      </c>
      <c r="C1748" t="s">
        <v>1725</v>
      </c>
      <c r="D1748" t="s">
        <v>3780</v>
      </c>
      <c r="E1748">
        <v>600</v>
      </c>
      <c r="F1748" t="s">
        <v>1112</v>
      </c>
    </row>
    <row r="1749" spans="1:6">
      <c r="A1749" t="str">
        <f t="shared" si="52"/>
        <v>34Vitor Pioltine Murari44774GRA</v>
      </c>
      <c r="B1749">
        <v>34</v>
      </c>
      <c r="C1749" t="s">
        <v>1727</v>
      </c>
      <c r="D1749" t="s">
        <v>3780</v>
      </c>
      <c r="E1749">
        <v>600</v>
      </c>
      <c r="F1749" t="s">
        <v>1112</v>
      </c>
    </row>
    <row r="1750" spans="1:6">
      <c r="A1750" t="str">
        <f t="shared" si="52"/>
        <v>34Arthur Freitas dos Santos44774GRA</v>
      </c>
      <c r="B1750">
        <v>34</v>
      </c>
      <c r="C1750" t="s">
        <v>2496</v>
      </c>
      <c r="D1750" t="s">
        <v>3780</v>
      </c>
      <c r="E1750">
        <v>600</v>
      </c>
      <c r="F1750" t="s">
        <v>1112</v>
      </c>
    </row>
    <row r="1751" spans="1:6">
      <c r="A1751" t="str">
        <f t="shared" si="52"/>
        <v>34Beatriz Maciel Ferreira Pedro44774GRA</v>
      </c>
      <c r="B1751">
        <v>34</v>
      </c>
      <c r="C1751" t="s">
        <v>1717</v>
      </c>
      <c r="D1751" t="s">
        <v>3780</v>
      </c>
      <c r="E1751">
        <v>600</v>
      </c>
      <c r="F1751" t="s">
        <v>1112</v>
      </c>
    </row>
    <row r="1752" spans="1:6">
      <c r="A1752" t="str">
        <f t="shared" si="52"/>
        <v>34Gustavo Henrique Romeu da Silva44774GRA</v>
      </c>
      <c r="B1752">
        <v>34</v>
      </c>
      <c r="C1752" t="s">
        <v>1718</v>
      </c>
      <c r="D1752" t="s">
        <v>3780</v>
      </c>
      <c r="E1752">
        <v>600</v>
      </c>
      <c r="F1752" t="s">
        <v>1112</v>
      </c>
    </row>
    <row r="1753" spans="1:6">
      <c r="A1753" t="str">
        <f t="shared" si="52"/>
        <v>34Jéssica Barbosa de Souza44774GRA</v>
      </c>
      <c r="B1753">
        <v>34</v>
      </c>
      <c r="C1753" t="s">
        <v>1719</v>
      </c>
      <c r="D1753" t="s">
        <v>3780</v>
      </c>
      <c r="E1753">
        <v>600</v>
      </c>
      <c r="F1753" t="s">
        <v>1112</v>
      </c>
    </row>
    <row r="1754" spans="1:6">
      <c r="A1754" t="str">
        <f t="shared" si="52"/>
        <v>34Luis Augusto Guimarães Bento44774GRA</v>
      </c>
      <c r="B1754">
        <v>34</v>
      </c>
      <c r="C1754" t="s">
        <v>1721</v>
      </c>
      <c r="D1754" t="s">
        <v>3780</v>
      </c>
      <c r="E1754">
        <v>600</v>
      </c>
      <c r="F1754" t="s">
        <v>1112</v>
      </c>
    </row>
    <row r="1755" spans="1:6">
      <c r="A1755" t="str">
        <f t="shared" si="52"/>
        <v>34Nikolas Maky Takinami44774GRA</v>
      </c>
      <c r="B1755">
        <v>34</v>
      </c>
      <c r="C1755" t="s">
        <v>1723</v>
      </c>
      <c r="D1755" t="s">
        <v>3780</v>
      </c>
      <c r="E1755">
        <v>600</v>
      </c>
      <c r="F1755" t="s">
        <v>1112</v>
      </c>
    </row>
    <row r="1756" spans="1:6">
      <c r="A1756" t="str">
        <f t="shared" si="52"/>
        <v>34Renan Camargo Oliveira44774GRA</v>
      </c>
      <c r="B1756">
        <v>34</v>
      </c>
      <c r="C1756" t="s">
        <v>1724</v>
      </c>
      <c r="D1756" t="s">
        <v>3780</v>
      </c>
      <c r="E1756">
        <v>600</v>
      </c>
      <c r="F1756" t="s">
        <v>1112</v>
      </c>
    </row>
    <row r="1757" spans="1:6">
      <c r="A1757" t="str">
        <f t="shared" si="52"/>
        <v>34Tobias Lombardi Garcia Tiburcio44774GRA</v>
      </c>
      <c r="B1757">
        <v>34</v>
      </c>
      <c r="C1757" t="s">
        <v>2499</v>
      </c>
      <c r="D1757" t="s">
        <v>3780</v>
      </c>
      <c r="E1757">
        <v>600</v>
      </c>
      <c r="F1757" t="s">
        <v>1112</v>
      </c>
    </row>
    <row r="1758" spans="1:6">
      <c r="A1758" t="str">
        <f t="shared" si="52"/>
        <v>34Victor Barbosa Nunes44774GRA</v>
      </c>
      <c r="B1758">
        <v>34</v>
      </c>
      <c r="C1758" t="s">
        <v>1726</v>
      </c>
      <c r="D1758" t="s">
        <v>3780</v>
      </c>
      <c r="E1758">
        <v>600</v>
      </c>
      <c r="F1758" t="s">
        <v>1112</v>
      </c>
    </row>
    <row r="1759" spans="1:6">
      <c r="A1759" t="str">
        <f t="shared" si="52"/>
        <v>34Luis Fernando Junior Saldaña Bernuy44774MSc</v>
      </c>
      <c r="B1759">
        <v>34</v>
      </c>
      <c r="C1759" t="s">
        <v>1730</v>
      </c>
      <c r="D1759" t="s">
        <v>3780</v>
      </c>
      <c r="E1759">
        <v>2230</v>
      </c>
      <c r="F1759" t="s">
        <v>1114</v>
      </c>
    </row>
    <row r="1760" spans="1:6">
      <c r="A1760" t="str">
        <f t="shared" si="52"/>
        <v>34Carlos Eduardo Moraes44774MSc</v>
      </c>
      <c r="B1760">
        <v>34</v>
      </c>
      <c r="C1760" t="s">
        <v>1728</v>
      </c>
      <c r="D1760" t="s">
        <v>3780</v>
      </c>
      <c r="E1760">
        <v>2230</v>
      </c>
      <c r="F1760" t="s">
        <v>1114</v>
      </c>
    </row>
    <row r="1761" spans="1:6">
      <c r="A1761" t="str">
        <f t="shared" si="52"/>
        <v>34Daniel Solferini de Carvalho44774MSc</v>
      </c>
      <c r="B1761">
        <v>34</v>
      </c>
      <c r="C1761" t="s">
        <v>2198</v>
      </c>
      <c r="D1761" t="s">
        <v>3780</v>
      </c>
      <c r="E1761">
        <v>2230</v>
      </c>
      <c r="F1761" t="s">
        <v>1114</v>
      </c>
    </row>
    <row r="1762" spans="1:6">
      <c r="A1762" t="str">
        <f t="shared" si="52"/>
        <v>34Manuel Anthony Toribio Pacherres Uchalin44774MSc</v>
      </c>
      <c r="B1762">
        <v>34</v>
      </c>
      <c r="C1762" t="s">
        <v>2199</v>
      </c>
      <c r="D1762" t="s">
        <v>3780</v>
      </c>
      <c r="E1762">
        <v>2230</v>
      </c>
      <c r="F1762" t="s">
        <v>1114</v>
      </c>
    </row>
    <row r="1763" spans="1:6">
      <c r="A1763" t="str">
        <f t="shared" si="52"/>
        <v>34Marcelo Pacheco Oliveira44774MSc</v>
      </c>
      <c r="B1763">
        <v>34</v>
      </c>
      <c r="C1763" t="s">
        <v>1731</v>
      </c>
      <c r="D1763" t="s">
        <v>3780</v>
      </c>
      <c r="E1763">
        <v>2230</v>
      </c>
      <c r="F1763" t="s">
        <v>1114</v>
      </c>
    </row>
    <row r="1764" spans="1:6">
      <c r="A1764" t="str">
        <f t="shared" si="52"/>
        <v>34Edwin Santiago Rios Escalante44774PDSC</v>
      </c>
      <c r="B1764">
        <v>34</v>
      </c>
      <c r="C1764" t="s">
        <v>1733</v>
      </c>
      <c r="D1764" t="s">
        <v>3780</v>
      </c>
      <c r="E1764">
        <v>6110</v>
      </c>
      <c r="F1764" t="s">
        <v>1165</v>
      </c>
    </row>
    <row r="1765" spans="1:6">
      <c r="A1765" t="str">
        <f t="shared" si="52"/>
        <v>34Nazem Nascimento44774PV</v>
      </c>
      <c r="B1765">
        <v>34</v>
      </c>
      <c r="C1765" t="s">
        <v>1734</v>
      </c>
      <c r="D1765" t="s">
        <v>3780</v>
      </c>
      <c r="E1765">
        <v>7750</v>
      </c>
      <c r="F1765" t="s">
        <v>1115</v>
      </c>
    </row>
    <row r="1766" spans="1:6">
      <c r="A1766" t="str">
        <f t="shared" si="52"/>
        <v>35Leizer Schnitman44774COO</v>
      </c>
      <c r="B1766">
        <v>35</v>
      </c>
      <c r="C1766" t="s">
        <v>1735</v>
      </c>
      <c r="D1766" t="s">
        <v>3780</v>
      </c>
      <c r="E1766">
        <v>2800</v>
      </c>
      <c r="F1766" t="s">
        <v>1113</v>
      </c>
    </row>
    <row r="1767" spans="1:6">
      <c r="A1767" t="str">
        <f t="shared" si="52"/>
        <v>35Bruno Aguiar Santana44774DSC</v>
      </c>
      <c r="B1767">
        <v>35</v>
      </c>
      <c r="C1767" t="s">
        <v>1736</v>
      </c>
      <c r="D1767" t="s">
        <v>3780</v>
      </c>
      <c r="E1767">
        <v>3280</v>
      </c>
      <c r="F1767" t="s">
        <v>1162</v>
      </c>
    </row>
    <row r="1768" spans="1:6">
      <c r="A1768" t="str">
        <f t="shared" si="52"/>
        <v>35Witã dos Santos Rocha44774DSC</v>
      </c>
      <c r="B1768">
        <v>35</v>
      </c>
      <c r="C1768" t="s">
        <v>1737</v>
      </c>
      <c r="D1768" t="s">
        <v>3780</v>
      </c>
      <c r="E1768">
        <v>3280</v>
      </c>
      <c r="F1768" t="s">
        <v>1162</v>
      </c>
    </row>
    <row r="1769" spans="1:6">
      <c r="A1769" t="str">
        <f t="shared" si="52"/>
        <v>35André Nascimento Vianna44774GRA</v>
      </c>
      <c r="B1769">
        <v>35</v>
      </c>
      <c r="C1769" t="s">
        <v>1738</v>
      </c>
      <c r="D1769" t="s">
        <v>3780</v>
      </c>
      <c r="E1769">
        <v>600</v>
      </c>
      <c r="F1769" t="s">
        <v>1112</v>
      </c>
    </row>
    <row r="1770" spans="1:6">
      <c r="A1770" t="str">
        <f t="shared" si="52"/>
        <v>35Matheus Reis Santiago44774GRA</v>
      </c>
      <c r="B1770">
        <v>35</v>
      </c>
      <c r="C1770" t="s">
        <v>1739</v>
      </c>
      <c r="D1770" t="s">
        <v>3780</v>
      </c>
      <c r="E1770">
        <v>600</v>
      </c>
      <c r="F1770" t="s">
        <v>1112</v>
      </c>
    </row>
    <row r="1771" spans="1:6">
      <c r="A1771" t="str">
        <f t="shared" si="52"/>
        <v>35Juan Pablo Solorzano44774MSc</v>
      </c>
      <c r="B1771">
        <v>35</v>
      </c>
      <c r="C1771" t="s">
        <v>1740</v>
      </c>
      <c r="D1771" t="s">
        <v>3780</v>
      </c>
      <c r="E1771">
        <v>2230</v>
      </c>
      <c r="F1771" t="s">
        <v>1114</v>
      </c>
    </row>
    <row r="1772" spans="1:6">
      <c r="A1772" t="str">
        <f t="shared" si="52"/>
        <v>35Monalisa Sá Magalhães44774MSc</v>
      </c>
      <c r="B1772">
        <v>35</v>
      </c>
      <c r="C1772" t="s">
        <v>1741</v>
      </c>
      <c r="D1772" t="s">
        <v>3780</v>
      </c>
      <c r="E1772">
        <v>2230</v>
      </c>
      <c r="F1772" t="s">
        <v>1114</v>
      </c>
    </row>
    <row r="1773" spans="1:6">
      <c r="A1773" t="str">
        <f t="shared" si="52"/>
        <v>35Patrick Souza Lima44774MSc</v>
      </c>
      <c r="B1773">
        <v>35</v>
      </c>
      <c r="C1773" t="s">
        <v>2200</v>
      </c>
      <c r="D1773" t="s">
        <v>3780</v>
      </c>
      <c r="E1773">
        <v>2230</v>
      </c>
      <c r="F1773" t="s">
        <v>1114</v>
      </c>
    </row>
    <row r="1774" spans="1:6">
      <c r="A1774" t="str">
        <f t="shared" si="52"/>
        <v>35Leonardo Silva de Souza44774PV</v>
      </c>
      <c r="B1774">
        <v>35</v>
      </c>
      <c r="C1774" t="s">
        <v>1743</v>
      </c>
      <c r="D1774" t="s">
        <v>3780</v>
      </c>
      <c r="E1774">
        <v>7750</v>
      </c>
      <c r="F1774" t="s">
        <v>1115</v>
      </c>
    </row>
    <row r="1775" spans="1:6">
      <c r="A1775" t="str">
        <f t="shared" si="52"/>
        <v>36Luiz Carlos Lobato dos Santos44774COO</v>
      </c>
      <c r="B1775">
        <v>36</v>
      </c>
      <c r="C1775" t="s">
        <v>1744</v>
      </c>
      <c r="D1775" t="s">
        <v>3780</v>
      </c>
      <c r="E1775">
        <v>2800</v>
      </c>
      <c r="F1775" t="s">
        <v>1113</v>
      </c>
    </row>
    <row r="1776" spans="1:6">
      <c r="A1776" t="str">
        <f t="shared" si="52"/>
        <v>36Célia Karina Maia Cardoso44774DSC</v>
      </c>
      <c r="B1776">
        <v>36</v>
      </c>
      <c r="C1776" t="s">
        <v>1745</v>
      </c>
      <c r="D1776" t="s">
        <v>3780</v>
      </c>
      <c r="E1776">
        <v>3280</v>
      </c>
      <c r="F1776" t="s">
        <v>1162</v>
      </c>
    </row>
    <row r="1777" spans="1:6">
      <c r="A1777" t="str">
        <f t="shared" si="52"/>
        <v>36Monique Santos Sarly da Silva44774DSC</v>
      </c>
      <c r="B1777">
        <v>36</v>
      </c>
      <c r="C1777" t="s">
        <v>1746</v>
      </c>
      <c r="D1777" t="s">
        <v>3780</v>
      </c>
      <c r="E1777">
        <v>3280</v>
      </c>
      <c r="F1777" t="s">
        <v>1162</v>
      </c>
    </row>
    <row r="1778" spans="1:6">
      <c r="A1778" t="str">
        <f t="shared" si="52"/>
        <v>36Bruno Santos Conceição44774GRA</v>
      </c>
      <c r="B1778">
        <v>36</v>
      </c>
      <c r="C1778" t="s">
        <v>1747</v>
      </c>
      <c r="D1778" t="s">
        <v>3780</v>
      </c>
      <c r="E1778">
        <v>600</v>
      </c>
      <c r="F1778" t="s">
        <v>1112</v>
      </c>
    </row>
    <row r="1779" spans="1:6">
      <c r="A1779" t="str">
        <f t="shared" si="52"/>
        <v>36Felipe Costa Reis da Silva44774GRA</v>
      </c>
      <c r="B1779">
        <v>36</v>
      </c>
      <c r="C1779" t="s">
        <v>1748</v>
      </c>
      <c r="D1779" t="s">
        <v>3780</v>
      </c>
      <c r="E1779">
        <v>600</v>
      </c>
      <c r="F1779" t="s">
        <v>1112</v>
      </c>
    </row>
    <row r="1780" spans="1:6">
      <c r="A1780" t="str">
        <f t="shared" si="52"/>
        <v>36Gladson Pessanha de Souza44774GRA</v>
      </c>
      <c r="B1780">
        <v>36</v>
      </c>
      <c r="C1780" t="s">
        <v>1749</v>
      </c>
      <c r="D1780" t="s">
        <v>3780</v>
      </c>
      <c r="E1780">
        <v>600</v>
      </c>
      <c r="F1780" t="s">
        <v>1112</v>
      </c>
    </row>
    <row r="1781" spans="1:6">
      <c r="A1781" t="str">
        <f t="shared" si="52"/>
        <v>36Jonathan Silva de Jesus44774GRA</v>
      </c>
      <c r="B1781">
        <v>36</v>
      </c>
      <c r="C1781" t="s">
        <v>1750</v>
      </c>
      <c r="D1781" t="s">
        <v>3780</v>
      </c>
      <c r="E1781">
        <v>600</v>
      </c>
      <c r="F1781" t="s">
        <v>1112</v>
      </c>
    </row>
    <row r="1782" spans="1:6">
      <c r="A1782" t="str">
        <f t="shared" si="52"/>
        <v>36José Milton Neves de Souza Júnior44774GRA</v>
      </c>
      <c r="B1782">
        <v>36</v>
      </c>
      <c r="C1782" t="s">
        <v>1751</v>
      </c>
      <c r="D1782" t="s">
        <v>3780</v>
      </c>
      <c r="E1782">
        <v>600</v>
      </c>
      <c r="F1782" t="s">
        <v>1112</v>
      </c>
    </row>
    <row r="1783" spans="1:6">
      <c r="A1783" t="str">
        <f t="shared" si="52"/>
        <v>36Mariana Santos Figueiredo de Freitas44774GRA</v>
      </c>
      <c r="B1783">
        <v>36</v>
      </c>
      <c r="C1783" t="s">
        <v>1752</v>
      </c>
      <c r="D1783" t="s">
        <v>3780</v>
      </c>
      <c r="E1783">
        <v>600</v>
      </c>
      <c r="F1783" t="s">
        <v>1112</v>
      </c>
    </row>
    <row r="1784" spans="1:6">
      <c r="A1784" t="str">
        <f t="shared" si="52"/>
        <v>36Tairone Santos da Paixão Filho44774GRA</v>
      </c>
      <c r="B1784">
        <v>36</v>
      </c>
      <c r="C1784" t="s">
        <v>1753</v>
      </c>
      <c r="D1784" t="s">
        <v>3780</v>
      </c>
      <c r="E1784">
        <v>600</v>
      </c>
      <c r="F1784" t="s">
        <v>1112</v>
      </c>
    </row>
    <row r="1785" spans="1:6">
      <c r="A1785" t="str">
        <f t="shared" si="52"/>
        <v>36Thayse Lopes Melgaço Bulcão44774GRA</v>
      </c>
      <c r="B1785">
        <v>36</v>
      </c>
      <c r="C1785" t="s">
        <v>1754</v>
      </c>
      <c r="D1785" t="s">
        <v>3780</v>
      </c>
      <c r="E1785">
        <v>600</v>
      </c>
      <c r="F1785" t="s">
        <v>1112</v>
      </c>
    </row>
    <row r="1786" spans="1:6">
      <c r="A1786" t="str">
        <f t="shared" si="52"/>
        <v>36Daniele Santos Sousa44774MSc</v>
      </c>
      <c r="B1786">
        <v>36</v>
      </c>
      <c r="C1786" t="s">
        <v>1755</v>
      </c>
      <c r="D1786" t="s">
        <v>3780</v>
      </c>
      <c r="E1786">
        <v>2230</v>
      </c>
      <c r="F1786" t="s">
        <v>1114</v>
      </c>
    </row>
    <row r="1787" spans="1:6">
      <c r="A1787" t="str">
        <f t="shared" si="52"/>
        <v>36Luiza Figueira de Siqueira44774MSc</v>
      </c>
      <c r="B1787">
        <v>36</v>
      </c>
      <c r="C1787" t="s">
        <v>1757</v>
      </c>
      <c r="D1787" t="s">
        <v>3780</v>
      </c>
      <c r="E1787">
        <v>2230</v>
      </c>
      <c r="F1787" t="s">
        <v>1114</v>
      </c>
    </row>
    <row r="1788" spans="1:6">
      <c r="A1788" t="str">
        <f t="shared" si="52"/>
        <v>36Marcela Félix Sobral44774MSc</v>
      </c>
      <c r="B1788">
        <v>36</v>
      </c>
      <c r="C1788" t="s">
        <v>1758</v>
      </c>
      <c r="D1788" t="s">
        <v>3780</v>
      </c>
      <c r="E1788">
        <v>2230</v>
      </c>
      <c r="F1788" t="s">
        <v>1114</v>
      </c>
    </row>
    <row r="1789" spans="1:6">
      <c r="A1789" t="str">
        <f t="shared" si="52"/>
        <v>36Thamyris Queiroz Silva44774MSc</v>
      </c>
      <c r="B1789">
        <v>36</v>
      </c>
      <c r="C1789" t="s">
        <v>1759</v>
      </c>
      <c r="D1789" t="s">
        <v>3780</v>
      </c>
      <c r="E1789">
        <v>2230</v>
      </c>
      <c r="F1789" t="s">
        <v>1114</v>
      </c>
    </row>
    <row r="1790" spans="1:6">
      <c r="A1790" t="str">
        <f t="shared" si="52"/>
        <v>36Kleberson Ricardo de Oliveira Pereira44774PV</v>
      </c>
      <c r="B1790">
        <v>36</v>
      </c>
      <c r="C1790" t="s">
        <v>1760</v>
      </c>
      <c r="D1790" t="s">
        <v>3780</v>
      </c>
      <c r="E1790">
        <v>7750</v>
      </c>
      <c r="F1790" t="s">
        <v>1115</v>
      </c>
    </row>
    <row r="1791" spans="1:6">
      <c r="A1791" t="str">
        <f t="shared" si="52"/>
        <v>37Suzana da Silva Macedo44774AT</v>
      </c>
      <c r="B1791">
        <v>37</v>
      </c>
      <c r="C1791" t="s">
        <v>1761</v>
      </c>
      <c r="D1791" t="s">
        <v>3780</v>
      </c>
      <c r="E1791">
        <v>820</v>
      </c>
      <c r="F1791" t="s">
        <v>1117</v>
      </c>
    </row>
    <row r="1792" spans="1:6">
      <c r="A1792" t="str">
        <f t="shared" si="52"/>
        <v>37Amanda Duarte Gondim44774COO</v>
      </c>
      <c r="B1792">
        <v>37</v>
      </c>
      <c r="C1792" t="s">
        <v>1762</v>
      </c>
      <c r="D1792" t="s">
        <v>3780</v>
      </c>
      <c r="E1792">
        <v>2800</v>
      </c>
      <c r="F1792" t="s">
        <v>1113</v>
      </c>
    </row>
    <row r="1793" spans="1:6">
      <c r="A1793" t="str">
        <f t="shared" si="52"/>
        <v>37Alyxandra Carla de Medeiros Batista44774DSC</v>
      </c>
      <c r="B1793">
        <v>37</v>
      </c>
      <c r="C1793" t="s">
        <v>1763</v>
      </c>
      <c r="D1793" t="s">
        <v>3780</v>
      </c>
      <c r="E1793">
        <v>3280</v>
      </c>
      <c r="F1793" t="s">
        <v>1162</v>
      </c>
    </row>
    <row r="1794" spans="1:6">
      <c r="A1794" t="str">
        <f t="shared" si="52"/>
        <v>37FERNANDO VELCIC MAZIVIERO44774DSC</v>
      </c>
      <c r="B1794">
        <v>37</v>
      </c>
      <c r="C1794" t="s">
        <v>1764</v>
      </c>
      <c r="D1794" t="s">
        <v>3780</v>
      </c>
      <c r="E1794">
        <v>3280</v>
      </c>
      <c r="F1794" t="s">
        <v>1162</v>
      </c>
    </row>
    <row r="1795" spans="1:6">
      <c r="A1795" t="str">
        <f t="shared" ref="A1795:A1858" si="53">CONCATENATE(B1795,C1795,VALUE(D1795),F1795)</f>
        <v>37Alessa de Melo Bispo44774GRA</v>
      </c>
      <c r="B1795">
        <v>37</v>
      </c>
      <c r="C1795" t="s">
        <v>1765</v>
      </c>
      <c r="D1795" t="s">
        <v>3780</v>
      </c>
      <c r="E1795">
        <v>600</v>
      </c>
      <c r="F1795" t="s">
        <v>1112</v>
      </c>
    </row>
    <row r="1796" spans="1:6">
      <c r="A1796" t="str">
        <f t="shared" si="53"/>
        <v>37DHIOVANA FURTADO DA SILVA44774GRA</v>
      </c>
      <c r="B1796">
        <v>37</v>
      </c>
      <c r="C1796" t="s">
        <v>1766</v>
      </c>
      <c r="D1796" t="s">
        <v>3780</v>
      </c>
      <c r="E1796">
        <v>600</v>
      </c>
      <c r="F1796" t="s">
        <v>1112</v>
      </c>
    </row>
    <row r="1797" spans="1:6">
      <c r="A1797" t="str">
        <f t="shared" si="53"/>
        <v>37Icaro Silva de Paula44774GRA</v>
      </c>
      <c r="B1797">
        <v>37</v>
      </c>
      <c r="C1797" t="s">
        <v>1767</v>
      </c>
      <c r="D1797" t="s">
        <v>3780</v>
      </c>
      <c r="E1797">
        <v>600</v>
      </c>
      <c r="F1797" t="s">
        <v>1112</v>
      </c>
    </row>
    <row r="1798" spans="1:6">
      <c r="A1798" t="str">
        <f t="shared" si="53"/>
        <v>37Jessica Nicole Barros de Sousa44774GRA</v>
      </c>
      <c r="B1798">
        <v>37</v>
      </c>
      <c r="C1798" t="s">
        <v>1768</v>
      </c>
      <c r="D1798" t="s">
        <v>3780</v>
      </c>
      <c r="E1798">
        <v>600</v>
      </c>
      <c r="F1798" t="s">
        <v>1112</v>
      </c>
    </row>
    <row r="1799" spans="1:6">
      <c r="A1799" t="str">
        <f t="shared" si="53"/>
        <v>37Julia Vieira da Silva Bernardo44774GRA</v>
      </c>
      <c r="B1799">
        <v>37</v>
      </c>
      <c r="C1799" t="s">
        <v>1769</v>
      </c>
      <c r="D1799" t="s">
        <v>3780</v>
      </c>
      <c r="E1799">
        <v>600</v>
      </c>
      <c r="F1799" t="s">
        <v>1112</v>
      </c>
    </row>
    <row r="1800" spans="1:6">
      <c r="A1800" t="str">
        <f t="shared" si="53"/>
        <v>37Luana Gabriela Costa Brito44774GRA</v>
      </c>
      <c r="B1800">
        <v>37</v>
      </c>
      <c r="C1800" t="s">
        <v>1770</v>
      </c>
      <c r="D1800" t="s">
        <v>3780</v>
      </c>
      <c r="E1800">
        <v>600</v>
      </c>
      <c r="F1800" t="s">
        <v>1112</v>
      </c>
    </row>
    <row r="1801" spans="1:6">
      <c r="A1801" t="str">
        <f t="shared" si="53"/>
        <v>37Marcos Antonio do Nascimento Junior44774GRA</v>
      </c>
      <c r="B1801">
        <v>37</v>
      </c>
      <c r="C1801" t="s">
        <v>1771</v>
      </c>
      <c r="D1801" t="s">
        <v>3780</v>
      </c>
      <c r="E1801">
        <v>600</v>
      </c>
      <c r="F1801" t="s">
        <v>1112</v>
      </c>
    </row>
    <row r="1802" spans="1:6">
      <c r="A1802" t="str">
        <f t="shared" si="53"/>
        <v>37Maria Vitoria Ferreira de Souza44774GRA</v>
      </c>
      <c r="B1802">
        <v>37</v>
      </c>
      <c r="C1802" t="s">
        <v>1772</v>
      </c>
      <c r="D1802" t="s">
        <v>3780</v>
      </c>
      <c r="E1802">
        <v>600</v>
      </c>
      <c r="F1802" t="s">
        <v>1112</v>
      </c>
    </row>
    <row r="1803" spans="1:6">
      <c r="A1803" t="str">
        <f t="shared" si="53"/>
        <v>37Mateus Madson do Nascimento Jales44774GRA</v>
      </c>
      <c r="B1803">
        <v>37</v>
      </c>
      <c r="C1803" t="s">
        <v>1773</v>
      </c>
      <c r="D1803" t="s">
        <v>3780</v>
      </c>
      <c r="E1803">
        <v>600</v>
      </c>
      <c r="F1803" t="s">
        <v>1112</v>
      </c>
    </row>
    <row r="1804" spans="1:6">
      <c r="A1804" t="str">
        <f t="shared" si="53"/>
        <v>37Amanda Medeiros de Azevedo44774MSc</v>
      </c>
      <c r="B1804">
        <v>37</v>
      </c>
      <c r="C1804" t="s">
        <v>1774</v>
      </c>
      <c r="D1804" t="s">
        <v>3780</v>
      </c>
      <c r="E1804">
        <v>2230</v>
      </c>
      <c r="F1804" t="s">
        <v>1114</v>
      </c>
    </row>
    <row r="1805" spans="1:6">
      <c r="A1805" t="str">
        <f t="shared" si="53"/>
        <v>37Jhonatan Ferreira Camara44774MSc</v>
      </c>
      <c r="B1805">
        <v>37</v>
      </c>
      <c r="C1805" t="s">
        <v>1775</v>
      </c>
      <c r="D1805" t="s">
        <v>3780</v>
      </c>
      <c r="E1805">
        <v>2230</v>
      </c>
      <c r="F1805" t="s">
        <v>1114</v>
      </c>
    </row>
    <row r="1806" spans="1:6">
      <c r="A1806" t="str">
        <f t="shared" si="53"/>
        <v>37Pedro Filipe Alves Chaves de Queiroz44774MSc</v>
      </c>
      <c r="B1806">
        <v>37</v>
      </c>
      <c r="C1806" t="s">
        <v>1776</v>
      </c>
      <c r="D1806" t="s">
        <v>3780</v>
      </c>
      <c r="E1806">
        <v>2230</v>
      </c>
      <c r="F1806" t="s">
        <v>1114</v>
      </c>
    </row>
    <row r="1807" spans="1:6">
      <c r="A1807" t="str">
        <f t="shared" si="53"/>
        <v>37Emily Cintia Tossi de Araujo Costa44774PDSC</v>
      </c>
      <c r="B1807">
        <v>37</v>
      </c>
      <c r="C1807" t="s">
        <v>1777</v>
      </c>
      <c r="D1807" t="s">
        <v>3780</v>
      </c>
      <c r="E1807">
        <v>6110</v>
      </c>
      <c r="F1807" t="s">
        <v>1165</v>
      </c>
    </row>
    <row r="1808" spans="1:6">
      <c r="A1808" t="str">
        <f t="shared" si="53"/>
        <v>37Aruzza Mabel de Morais Araújo44774PV</v>
      </c>
      <c r="B1808">
        <v>37</v>
      </c>
      <c r="C1808" t="s">
        <v>1778</v>
      </c>
      <c r="D1808" t="s">
        <v>3780</v>
      </c>
      <c r="E1808">
        <v>7750</v>
      </c>
      <c r="F1808" t="s">
        <v>1115</v>
      </c>
    </row>
    <row r="1809" spans="1:6">
      <c r="A1809" t="str">
        <f t="shared" si="53"/>
        <v>38Izabelle Lima Cabral44774AT</v>
      </c>
      <c r="B1809">
        <v>38</v>
      </c>
      <c r="C1809" t="s">
        <v>1779</v>
      </c>
      <c r="D1809" t="s">
        <v>3780</v>
      </c>
      <c r="E1809">
        <v>820</v>
      </c>
      <c r="F1809" t="s">
        <v>1117</v>
      </c>
    </row>
    <row r="1810" spans="1:6">
      <c r="A1810" t="str">
        <f t="shared" si="53"/>
        <v>38Márcio José das Chagas Moura44774COO</v>
      </c>
      <c r="B1810">
        <v>38</v>
      </c>
      <c r="C1810" t="s">
        <v>1780</v>
      </c>
      <c r="D1810" t="s">
        <v>3780</v>
      </c>
      <c r="E1810">
        <v>2800</v>
      </c>
      <c r="F1810" t="s">
        <v>1113</v>
      </c>
    </row>
    <row r="1811" spans="1:6">
      <c r="A1811" t="str">
        <f t="shared" si="53"/>
        <v>38Francisco Cordeiro do Nascimento Neto44774DSC</v>
      </c>
      <c r="B1811">
        <v>38</v>
      </c>
      <c r="C1811" t="s">
        <v>1781</v>
      </c>
      <c r="D1811" t="s">
        <v>3780</v>
      </c>
      <c r="E1811">
        <v>3280</v>
      </c>
      <c r="F1811" t="s">
        <v>1162</v>
      </c>
    </row>
    <row r="1812" spans="1:6">
      <c r="A1812" t="str">
        <f t="shared" si="53"/>
        <v>38Paulo Gabriel Santos Campos de Siqueira44774DSC</v>
      </c>
      <c r="B1812">
        <v>38</v>
      </c>
      <c r="C1812" t="s">
        <v>2713</v>
      </c>
      <c r="D1812" t="s">
        <v>3780</v>
      </c>
      <c r="E1812">
        <v>3280</v>
      </c>
      <c r="F1812" t="s">
        <v>1162</v>
      </c>
    </row>
    <row r="1813" spans="1:6">
      <c r="A1813" t="str">
        <f t="shared" si="53"/>
        <v>38Plínio Marcio da Silva Ramos44774DSC</v>
      </c>
      <c r="B1813">
        <v>38</v>
      </c>
      <c r="C1813" t="s">
        <v>1782</v>
      </c>
      <c r="D1813" t="s">
        <v>3780</v>
      </c>
      <c r="E1813">
        <v>3280</v>
      </c>
      <c r="F1813" t="s">
        <v>1162</v>
      </c>
    </row>
    <row r="1814" spans="1:6">
      <c r="A1814" t="str">
        <f t="shared" si="53"/>
        <v>38Herbert Rafael Barbosa de Souza44774GRA</v>
      </c>
      <c r="B1814">
        <v>38</v>
      </c>
      <c r="C1814" t="s">
        <v>1788</v>
      </c>
      <c r="D1814" t="s">
        <v>3780</v>
      </c>
      <c r="E1814">
        <v>600</v>
      </c>
      <c r="F1814" t="s">
        <v>1112</v>
      </c>
    </row>
    <row r="1815" spans="1:6">
      <c r="A1815" t="str">
        <f t="shared" si="53"/>
        <v>38Maria Eduarda Freire de Araújo44774GRA</v>
      </c>
      <c r="B1815">
        <v>38</v>
      </c>
      <c r="C1815" t="s">
        <v>2714</v>
      </c>
      <c r="D1815" t="s">
        <v>3780</v>
      </c>
      <c r="E1815">
        <v>600</v>
      </c>
      <c r="F1815" t="s">
        <v>1112</v>
      </c>
    </row>
    <row r="1816" spans="1:6">
      <c r="A1816" t="str">
        <f t="shared" si="53"/>
        <v>38Silvio Henrique Viana Lima Pinto44774GRA</v>
      </c>
      <c r="B1816">
        <v>38</v>
      </c>
      <c r="C1816" t="s">
        <v>1793</v>
      </c>
      <c r="D1816" t="s">
        <v>3780</v>
      </c>
      <c r="E1816">
        <v>600</v>
      </c>
      <c r="F1816" t="s">
        <v>1112</v>
      </c>
    </row>
    <row r="1817" spans="1:6">
      <c r="A1817" t="str">
        <f t="shared" si="53"/>
        <v>38Anna Carolina Felipe Silva44774GRA</v>
      </c>
      <c r="B1817">
        <v>38</v>
      </c>
      <c r="C1817" t="s">
        <v>1783</v>
      </c>
      <c r="D1817" t="s">
        <v>3780</v>
      </c>
      <c r="E1817">
        <v>600</v>
      </c>
      <c r="F1817" t="s">
        <v>1112</v>
      </c>
    </row>
    <row r="1818" spans="1:6">
      <c r="A1818" t="str">
        <f t="shared" si="53"/>
        <v>38Beatriz Almeida Rodrigues e Silva44774GRA</v>
      </c>
      <c r="B1818">
        <v>38</v>
      </c>
      <c r="C1818" t="s">
        <v>1785</v>
      </c>
      <c r="D1818" t="s">
        <v>3780</v>
      </c>
      <c r="E1818">
        <v>600</v>
      </c>
      <c r="F1818" t="s">
        <v>1112</v>
      </c>
    </row>
    <row r="1819" spans="1:6">
      <c r="A1819" t="str">
        <f t="shared" si="53"/>
        <v>38Graziela Hanny Claudino de Souza e Silva44774GRA</v>
      </c>
      <c r="B1819">
        <v>38</v>
      </c>
      <c r="C1819" t="s">
        <v>1787</v>
      </c>
      <c r="D1819" t="s">
        <v>3780</v>
      </c>
      <c r="E1819">
        <v>600</v>
      </c>
      <c r="F1819" t="s">
        <v>1112</v>
      </c>
    </row>
    <row r="1820" spans="1:6">
      <c r="A1820" t="str">
        <f t="shared" si="53"/>
        <v>38Jamenson Alves da Silva Júnior44774GRA</v>
      </c>
      <c r="B1820">
        <v>38</v>
      </c>
      <c r="C1820" t="s">
        <v>1789</v>
      </c>
      <c r="D1820" t="s">
        <v>3780</v>
      </c>
      <c r="E1820">
        <v>600</v>
      </c>
      <c r="F1820" t="s">
        <v>1112</v>
      </c>
    </row>
    <row r="1821" spans="1:6">
      <c r="A1821" t="str">
        <f t="shared" si="53"/>
        <v>38Jose Fernando da Silva Neto44774GRA</v>
      </c>
      <c r="B1821">
        <v>38</v>
      </c>
      <c r="C1821" t="s">
        <v>2524</v>
      </c>
      <c r="D1821" t="s">
        <v>3780</v>
      </c>
      <c r="E1821">
        <v>600</v>
      </c>
      <c r="F1821" t="s">
        <v>1112</v>
      </c>
    </row>
    <row r="1822" spans="1:6">
      <c r="A1822" t="str">
        <f t="shared" si="53"/>
        <v>38Leonardo Soares Cavalcante de Miranda44774GRA</v>
      </c>
      <c r="B1822">
        <v>38</v>
      </c>
      <c r="C1822" t="s">
        <v>1791</v>
      </c>
      <c r="D1822" t="s">
        <v>3780</v>
      </c>
      <c r="E1822">
        <v>600</v>
      </c>
      <c r="F1822" t="s">
        <v>1112</v>
      </c>
    </row>
    <row r="1823" spans="1:6">
      <c r="A1823" t="str">
        <f t="shared" si="53"/>
        <v>38Mateus Francisco Silva de Lima44774GRA</v>
      </c>
      <c r="B1823">
        <v>38</v>
      </c>
      <c r="C1823" t="s">
        <v>2201</v>
      </c>
      <c r="D1823" t="s">
        <v>3780</v>
      </c>
      <c r="E1823">
        <v>600</v>
      </c>
      <c r="F1823" t="s">
        <v>1112</v>
      </c>
    </row>
    <row r="1824" spans="1:6">
      <c r="A1824" t="str">
        <f t="shared" si="53"/>
        <v>38Rebeca Vitória da Luz Silva44774GRA</v>
      </c>
      <c r="B1824">
        <v>38</v>
      </c>
      <c r="C1824" t="s">
        <v>2525</v>
      </c>
      <c r="D1824" t="s">
        <v>3780</v>
      </c>
      <c r="E1824">
        <v>600</v>
      </c>
      <c r="F1824" t="s">
        <v>1112</v>
      </c>
    </row>
    <row r="1825" spans="1:6">
      <c r="A1825" t="str">
        <f t="shared" si="53"/>
        <v>38Sérgio Leandro Pessoa de Q. Campos44774GRA</v>
      </c>
      <c r="B1825">
        <v>38</v>
      </c>
      <c r="C1825" t="s">
        <v>2715</v>
      </c>
      <c r="D1825" t="s">
        <v>3780</v>
      </c>
      <c r="E1825">
        <v>600</v>
      </c>
      <c r="F1825" t="s">
        <v>1112</v>
      </c>
    </row>
    <row r="1826" spans="1:6">
      <c r="A1826" t="str">
        <f t="shared" si="53"/>
        <v>38Tarsila Sousa Lima44774GRA</v>
      </c>
      <c r="B1826">
        <v>38</v>
      </c>
      <c r="C1826" t="s">
        <v>2202</v>
      </c>
      <c r="D1826" t="s">
        <v>3780</v>
      </c>
      <c r="E1826">
        <v>600</v>
      </c>
      <c r="F1826" t="s">
        <v>1112</v>
      </c>
    </row>
    <row r="1827" spans="1:6">
      <c r="A1827" t="str">
        <f t="shared" si="53"/>
        <v>38LAVÍNIA MARIA MENDES ARAÚJO44774MSc</v>
      </c>
      <c r="B1827">
        <v>38</v>
      </c>
      <c r="C1827" t="s">
        <v>1795</v>
      </c>
      <c r="D1827" t="s">
        <v>3780</v>
      </c>
      <c r="E1827">
        <v>2230</v>
      </c>
      <c r="F1827" t="s">
        <v>1114</v>
      </c>
    </row>
    <row r="1828" spans="1:6">
      <c r="A1828" t="str">
        <f t="shared" si="53"/>
        <v>38Arthur Alves Prates Gomes44774MSc</v>
      </c>
      <c r="B1828">
        <v>38</v>
      </c>
      <c r="C1828" t="s">
        <v>1794</v>
      </c>
      <c r="D1828" t="s">
        <v>3780</v>
      </c>
      <c r="E1828">
        <v>2230</v>
      </c>
      <c r="F1828" t="s">
        <v>1114</v>
      </c>
    </row>
    <row r="1829" spans="1:6">
      <c r="A1829" t="str">
        <f t="shared" si="53"/>
        <v>38Thales Henrique Castro de Barros44774MSc</v>
      </c>
      <c r="B1829">
        <v>38</v>
      </c>
      <c r="C1829" t="s">
        <v>1797</v>
      </c>
      <c r="D1829" t="s">
        <v>3780</v>
      </c>
      <c r="E1829">
        <v>2230</v>
      </c>
      <c r="F1829" t="s">
        <v>1114</v>
      </c>
    </row>
    <row r="1830" spans="1:6">
      <c r="A1830" t="str">
        <f t="shared" si="53"/>
        <v>38Carlos Esteban Delgado Noriega44774PDSC</v>
      </c>
      <c r="B1830">
        <v>38</v>
      </c>
      <c r="C1830" t="s">
        <v>2716</v>
      </c>
      <c r="D1830" t="s">
        <v>3780</v>
      </c>
      <c r="E1830">
        <v>6110</v>
      </c>
      <c r="F1830" t="s">
        <v>1165</v>
      </c>
    </row>
    <row r="1831" spans="1:6">
      <c r="A1831" t="str">
        <f t="shared" si="53"/>
        <v>38Paulo Estevão Lemos de Oliveira44774PV</v>
      </c>
      <c r="B1831">
        <v>38</v>
      </c>
      <c r="C1831" t="s">
        <v>1799</v>
      </c>
      <c r="D1831" t="s">
        <v>3780</v>
      </c>
      <c r="E1831">
        <v>7750</v>
      </c>
      <c r="F1831" t="s">
        <v>1115</v>
      </c>
    </row>
    <row r="1832" spans="1:6">
      <c r="A1832" t="str">
        <f t="shared" si="53"/>
        <v>39Alcione Francisco de Almeida44774AT</v>
      </c>
      <c r="B1832">
        <v>39</v>
      </c>
      <c r="C1832" t="s">
        <v>1800</v>
      </c>
      <c r="D1832" t="s">
        <v>3780</v>
      </c>
      <c r="E1832">
        <v>820</v>
      </c>
      <c r="F1832" t="s">
        <v>1117</v>
      </c>
    </row>
    <row r="1833" spans="1:6">
      <c r="A1833" t="str">
        <f t="shared" si="53"/>
        <v>39Jose Mansur Assaf44774COO</v>
      </c>
      <c r="B1833">
        <v>39</v>
      </c>
      <c r="C1833" t="s">
        <v>1801</v>
      </c>
      <c r="D1833" t="s">
        <v>3780</v>
      </c>
      <c r="E1833">
        <v>2800</v>
      </c>
      <c r="F1833" t="s">
        <v>1113</v>
      </c>
    </row>
    <row r="1834" spans="1:6">
      <c r="A1834" t="str">
        <f t="shared" si="53"/>
        <v>39Eliane Soares da Silva44774DSC</v>
      </c>
      <c r="B1834">
        <v>39</v>
      </c>
      <c r="C1834" t="s">
        <v>2203</v>
      </c>
      <c r="D1834" t="s">
        <v>3780</v>
      </c>
      <c r="E1834">
        <v>3280</v>
      </c>
      <c r="F1834" t="s">
        <v>1162</v>
      </c>
    </row>
    <row r="1835" spans="1:6">
      <c r="A1835" t="str">
        <f t="shared" si="53"/>
        <v>39Letícia Pereira Almeida44774DSC</v>
      </c>
      <c r="B1835">
        <v>39</v>
      </c>
      <c r="C1835" t="s">
        <v>1802</v>
      </c>
      <c r="D1835" t="s">
        <v>3780</v>
      </c>
      <c r="E1835">
        <v>3280</v>
      </c>
      <c r="F1835" t="s">
        <v>1162</v>
      </c>
    </row>
    <row r="1836" spans="1:6">
      <c r="A1836" t="str">
        <f t="shared" si="53"/>
        <v>39Luana do Nascimento Rocha de Paula44774DSC</v>
      </c>
      <c r="B1836">
        <v>39</v>
      </c>
      <c r="C1836" t="s">
        <v>1803</v>
      </c>
      <c r="D1836" t="s">
        <v>3780</v>
      </c>
      <c r="E1836">
        <v>3280</v>
      </c>
      <c r="F1836" t="s">
        <v>1162</v>
      </c>
    </row>
    <row r="1837" spans="1:6">
      <c r="A1837" t="str">
        <f t="shared" si="53"/>
        <v>39Arthur Corrado Salomão44774GRA</v>
      </c>
      <c r="B1837">
        <v>39</v>
      </c>
      <c r="C1837" t="s">
        <v>1804</v>
      </c>
      <c r="D1837" t="s">
        <v>3780</v>
      </c>
      <c r="E1837">
        <v>600</v>
      </c>
      <c r="F1837" t="s">
        <v>1112</v>
      </c>
    </row>
    <row r="1838" spans="1:6">
      <c r="A1838" t="str">
        <f t="shared" si="53"/>
        <v>39Carolina Yaguinuma44774GRA</v>
      </c>
      <c r="B1838">
        <v>39</v>
      </c>
      <c r="C1838" t="s">
        <v>1805</v>
      </c>
      <c r="D1838" t="s">
        <v>3780</v>
      </c>
      <c r="E1838">
        <v>600</v>
      </c>
      <c r="F1838" t="s">
        <v>1112</v>
      </c>
    </row>
    <row r="1839" spans="1:6">
      <c r="A1839" t="str">
        <f t="shared" si="53"/>
        <v>39Caroline de Lima Silva44774GRA</v>
      </c>
      <c r="B1839">
        <v>39</v>
      </c>
      <c r="C1839" t="s">
        <v>1806</v>
      </c>
      <c r="D1839" t="s">
        <v>3780</v>
      </c>
      <c r="E1839">
        <v>600</v>
      </c>
      <c r="F1839" t="s">
        <v>1112</v>
      </c>
    </row>
    <row r="1840" spans="1:6">
      <c r="A1840" t="str">
        <f t="shared" si="53"/>
        <v>39Daniel Silva Junior44774GRA</v>
      </c>
      <c r="B1840">
        <v>39</v>
      </c>
      <c r="C1840" t="s">
        <v>1807</v>
      </c>
      <c r="D1840" t="s">
        <v>3780</v>
      </c>
      <c r="E1840">
        <v>600</v>
      </c>
      <c r="F1840" t="s">
        <v>1112</v>
      </c>
    </row>
    <row r="1841" spans="1:6">
      <c r="A1841" t="str">
        <f t="shared" si="53"/>
        <v>39Débora Rodrigues Jahnel44774GRA</v>
      </c>
      <c r="B1841">
        <v>39</v>
      </c>
      <c r="C1841" t="s">
        <v>1808</v>
      </c>
      <c r="D1841" t="s">
        <v>3780</v>
      </c>
      <c r="E1841">
        <v>600</v>
      </c>
      <c r="F1841" t="s">
        <v>1112</v>
      </c>
    </row>
    <row r="1842" spans="1:6">
      <c r="A1842" t="str">
        <f t="shared" si="53"/>
        <v>39Gabriel Oliveira Pereira da Silva44774GRA</v>
      </c>
      <c r="B1842">
        <v>39</v>
      </c>
      <c r="C1842" t="s">
        <v>1809</v>
      </c>
      <c r="D1842" t="s">
        <v>3780</v>
      </c>
      <c r="E1842">
        <v>600</v>
      </c>
      <c r="F1842" t="s">
        <v>1112</v>
      </c>
    </row>
    <row r="1843" spans="1:6">
      <c r="A1843" t="str">
        <f t="shared" si="53"/>
        <v>39Gustavo Cestari Morales44774GRA</v>
      </c>
      <c r="B1843">
        <v>39</v>
      </c>
      <c r="C1843" t="s">
        <v>1810</v>
      </c>
      <c r="D1843" t="s">
        <v>3780</v>
      </c>
      <c r="E1843">
        <v>600</v>
      </c>
      <c r="F1843" t="s">
        <v>1112</v>
      </c>
    </row>
    <row r="1844" spans="1:6">
      <c r="A1844" t="str">
        <f t="shared" si="53"/>
        <v>39Júlia Aparecida Sanson44774GRA</v>
      </c>
      <c r="B1844">
        <v>39</v>
      </c>
      <c r="C1844" t="s">
        <v>1811</v>
      </c>
      <c r="D1844" t="s">
        <v>3780</v>
      </c>
      <c r="E1844">
        <v>600</v>
      </c>
      <c r="F1844" t="s">
        <v>1112</v>
      </c>
    </row>
    <row r="1845" spans="1:6">
      <c r="A1845" t="str">
        <f t="shared" si="53"/>
        <v>39Leonardo Chaves Gomes44774GRA</v>
      </c>
      <c r="B1845">
        <v>39</v>
      </c>
      <c r="C1845" t="s">
        <v>1812</v>
      </c>
      <c r="D1845" t="s">
        <v>3780</v>
      </c>
      <c r="E1845">
        <v>600</v>
      </c>
      <c r="F1845" t="s">
        <v>1112</v>
      </c>
    </row>
    <row r="1846" spans="1:6">
      <c r="A1846" t="str">
        <f t="shared" si="53"/>
        <v>39Lucas Ravagnani Rodrigues44774GRA</v>
      </c>
      <c r="B1846">
        <v>39</v>
      </c>
      <c r="C1846" t="s">
        <v>1813</v>
      </c>
      <c r="D1846" t="s">
        <v>3780</v>
      </c>
      <c r="E1846">
        <v>600</v>
      </c>
      <c r="F1846" t="s">
        <v>1112</v>
      </c>
    </row>
    <row r="1847" spans="1:6">
      <c r="A1847" t="str">
        <f t="shared" si="53"/>
        <v>39Luiza Gambetta Figueiredo44774GRA</v>
      </c>
      <c r="B1847">
        <v>39</v>
      </c>
      <c r="C1847" t="s">
        <v>1814</v>
      </c>
      <c r="D1847" t="s">
        <v>3780</v>
      </c>
      <c r="E1847">
        <v>600</v>
      </c>
      <c r="F1847" t="s">
        <v>1112</v>
      </c>
    </row>
    <row r="1848" spans="1:6">
      <c r="A1848" t="str">
        <f t="shared" si="53"/>
        <v>39Ruan Sant Ana Guillen44774GRA</v>
      </c>
      <c r="B1848">
        <v>39</v>
      </c>
      <c r="C1848" t="s">
        <v>1815</v>
      </c>
      <c r="D1848" t="s">
        <v>3780</v>
      </c>
      <c r="E1848">
        <v>600</v>
      </c>
      <c r="F1848" t="s">
        <v>1112</v>
      </c>
    </row>
    <row r="1849" spans="1:6">
      <c r="A1849" t="str">
        <f t="shared" si="53"/>
        <v>39Thiago Victor da Silva Bonfim44774GRA</v>
      </c>
      <c r="B1849">
        <v>39</v>
      </c>
      <c r="C1849" t="s">
        <v>1816</v>
      </c>
      <c r="D1849" t="s">
        <v>3780</v>
      </c>
      <c r="E1849">
        <v>600</v>
      </c>
      <c r="F1849" t="s">
        <v>1112</v>
      </c>
    </row>
    <row r="1850" spans="1:6">
      <c r="A1850" t="str">
        <f t="shared" si="53"/>
        <v>39Victor Elias Silva44774GRA</v>
      </c>
      <c r="B1850">
        <v>39</v>
      </c>
      <c r="C1850" t="s">
        <v>1817</v>
      </c>
      <c r="D1850" t="s">
        <v>3780</v>
      </c>
      <c r="E1850">
        <v>600</v>
      </c>
      <c r="F1850" t="s">
        <v>1112</v>
      </c>
    </row>
    <row r="1851" spans="1:6">
      <c r="A1851" t="str">
        <f t="shared" si="53"/>
        <v>39Victor Mazutti Malveiro44774GRA</v>
      </c>
      <c r="B1851">
        <v>39</v>
      </c>
      <c r="C1851" t="s">
        <v>1818</v>
      </c>
      <c r="D1851" t="s">
        <v>3780</v>
      </c>
      <c r="E1851">
        <v>600</v>
      </c>
      <c r="F1851" t="s">
        <v>1112</v>
      </c>
    </row>
    <row r="1852" spans="1:6">
      <c r="A1852" t="str">
        <f t="shared" si="53"/>
        <v>39João Pedro Ferreira de Campos44774MSc</v>
      </c>
      <c r="B1852">
        <v>39</v>
      </c>
      <c r="C1852" t="s">
        <v>1819</v>
      </c>
      <c r="D1852" t="s">
        <v>3780</v>
      </c>
      <c r="E1852">
        <v>2230</v>
      </c>
      <c r="F1852" t="s">
        <v>1114</v>
      </c>
    </row>
    <row r="1853" spans="1:6">
      <c r="A1853" t="str">
        <f t="shared" si="53"/>
        <v>39Nilton Silva Costa Mafra44774MSc</v>
      </c>
      <c r="B1853">
        <v>39</v>
      </c>
      <c r="C1853" t="s">
        <v>1820</v>
      </c>
      <c r="D1853" t="s">
        <v>3780</v>
      </c>
      <c r="E1853">
        <v>2230</v>
      </c>
      <c r="F1853" t="s">
        <v>1114</v>
      </c>
    </row>
    <row r="1854" spans="1:6">
      <c r="A1854" t="str">
        <f t="shared" si="53"/>
        <v>39Wallas Douglas de Macedo Souza44774MSc</v>
      </c>
      <c r="B1854">
        <v>39</v>
      </c>
      <c r="C1854" t="s">
        <v>1821</v>
      </c>
      <c r="D1854" t="s">
        <v>3780</v>
      </c>
      <c r="E1854">
        <v>2230</v>
      </c>
      <c r="F1854" t="s">
        <v>1114</v>
      </c>
    </row>
    <row r="1855" spans="1:6">
      <c r="A1855" t="str">
        <f t="shared" si="53"/>
        <v>39Luiz Gustavo Possato44774PDSC</v>
      </c>
      <c r="B1855">
        <v>39</v>
      </c>
      <c r="C1855" t="s">
        <v>1822</v>
      </c>
      <c r="D1855" t="s">
        <v>3780</v>
      </c>
      <c r="E1855">
        <v>6110</v>
      </c>
      <c r="F1855" t="s">
        <v>1165</v>
      </c>
    </row>
    <row r="1856" spans="1:6">
      <c r="A1856" t="str">
        <f t="shared" si="53"/>
        <v>39Luiz Henrique Vieira44774PV</v>
      </c>
      <c r="B1856">
        <v>39</v>
      </c>
      <c r="C1856" t="s">
        <v>1823</v>
      </c>
      <c r="D1856" t="s">
        <v>3780</v>
      </c>
      <c r="E1856">
        <v>7750</v>
      </c>
      <c r="F1856" t="s">
        <v>1115</v>
      </c>
    </row>
    <row r="1857" spans="1:6">
      <c r="A1857" t="str">
        <f t="shared" si="53"/>
        <v>40Leandro Hirokazu Hirose44774AT</v>
      </c>
      <c r="B1857">
        <v>40</v>
      </c>
      <c r="C1857" t="s">
        <v>1824</v>
      </c>
      <c r="D1857" t="s">
        <v>3780</v>
      </c>
      <c r="E1857">
        <v>820</v>
      </c>
      <c r="F1857" t="s">
        <v>1117</v>
      </c>
    </row>
    <row r="1858" spans="1:6">
      <c r="A1858" t="str">
        <f t="shared" si="53"/>
        <v>40Fábio Augusto Gomes Vieira Reis44774COO</v>
      </c>
      <c r="B1858">
        <v>40</v>
      </c>
      <c r="C1858" t="s">
        <v>2717</v>
      </c>
      <c r="D1858" t="s">
        <v>3780</v>
      </c>
      <c r="E1858">
        <v>2800</v>
      </c>
      <c r="F1858" t="s">
        <v>1113</v>
      </c>
    </row>
    <row r="1859" spans="1:6">
      <c r="A1859" t="str">
        <f t="shared" ref="A1859:A1922" si="54">CONCATENATE(B1859,C1859,VALUE(D1859),F1859)</f>
        <v>40Gabrielle Roveratti Ceccato44774DSC</v>
      </c>
      <c r="B1859">
        <v>40</v>
      </c>
      <c r="C1859" t="s">
        <v>1835</v>
      </c>
      <c r="D1859" t="s">
        <v>3780</v>
      </c>
      <c r="E1859">
        <v>3280</v>
      </c>
      <c r="F1859" t="s">
        <v>1162</v>
      </c>
    </row>
    <row r="1860" spans="1:6">
      <c r="A1860" t="str">
        <f t="shared" si="54"/>
        <v>40Mariza Gomes Rodrigues44774DSC</v>
      </c>
      <c r="B1860">
        <v>40</v>
      </c>
      <c r="C1860" t="s">
        <v>1825</v>
      </c>
      <c r="D1860" t="s">
        <v>3780</v>
      </c>
      <c r="E1860">
        <v>3280</v>
      </c>
      <c r="F1860" t="s">
        <v>1162</v>
      </c>
    </row>
    <row r="1861" spans="1:6">
      <c r="A1861" t="str">
        <f t="shared" si="54"/>
        <v>40Nayara de Macedo dos Santos44774DSC</v>
      </c>
      <c r="B1861">
        <v>40</v>
      </c>
      <c r="C1861" t="s">
        <v>1826</v>
      </c>
      <c r="D1861" t="s">
        <v>3780</v>
      </c>
      <c r="E1861">
        <v>3280</v>
      </c>
      <c r="F1861" t="s">
        <v>1162</v>
      </c>
    </row>
    <row r="1862" spans="1:6">
      <c r="A1862" t="str">
        <f t="shared" si="54"/>
        <v>40Alexandre Nasser Brolezzi Menezes44774GRA</v>
      </c>
      <c r="B1862">
        <v>40</v>
      </c>
      <c r="C1862" t="s">
        <v>1827</v>
      </c>
      <c r="D1862" t="s">
        <v>3780</v>
      </c>
      <c r="E1862">
        <v>600</v>
      </c>
      <c r="F1862" t="s">
        <v>1112</v>
      </c>
    </row>
    <row r="1863" spans="1:6">
      <c r="A1863" t="str">
        <f t="shared" si="54"/>
        <v>40Caíque Giovanni44774GRA</v>
      </c>
      <c r="B1863">
        <v>40</v>
      </c>
      <c r="C1863" t="s">
        <v>2535</v>
      </c>
      <c r="D1863" t="s">
        <v>3780</v>
      </c>
      <c r="E1863">
        <v>600</v>
      </c>
      <c r="F1863" t="s">
        <v>1112</v>
      </c>
    </row>
    <row r="1864" spans="1:6">
      <c r="A1864" t="str">
        <f t="shared" si="54"/>
        <v>40Daniela Kuranaka44774GRA</v>
      </c>
      <c r="B1864">
        <v>40</v>
      </c>
      <c r="C1864" t="s">
        <v>2536</v>
      </c>
      <c r="D1864" t="s">
        <v>3780</v>
      </c>
      <c r="E1864">
        <v>600</v>
      </c>
      <c r="F1864" t="s">
        <v>1112</v>
      </c>
    </row>
    <row r="1865" spans="1:6">
      <c r="A1865" t="str">
        <f t="shared" si="54"/>
        <v>40Gustavo Soldado Peres44774GRA</v>
      </c>
      <c r="B1865">
        <v>40</v>
      </c>
      <c r="C1865" t="s">
        <v>1829</v>
      </c>
      <c r="D1865" t="s">
        <v>3780</v>
      </c>
      <c r="E1865">
        <v>600</v>
      </c>
      <c r="F1865" t="s">
        <v>1112</v>
      </c>
    </row>
    <row r="1866" spans="1:6">
      <c r="A1866" t="str">
        <f t="shared" si="54"/>
        <v>40Isabela Carolini Souza Araujo44774GRA</v>
      </c>
      <c r="B1866">
        <v>40</v>
      </c>
      <c r="C1866" t="s">
        <v>2537</v>
      </c>
      <c r="D1866" t="s">
        <v>3780</v>
      </c>
      <c r="E1866">
        <v>600</v>
      </c>
      <c r="F1866" t="s">
        <v>1112</v>
      </c>
    </row>
    <row r="1867" spans="1:6">
      <c r="A1867" t="str">
        <f t="shared" si="54"/>
        <v>40Isabela Dall’Acqua44774GRA</v>
      </c>
      <c r="B1867">
        <v>40</v>
      </c>
      <c r="C1867" t="s">
        <v>2538</v>
      </c>
      <c r="D1867" t="s">
        <v>3780</v>
      </c>
      <c r="E1867">
        <v>600</v>
      </c>
      <c r="F1867" t="s">
        <v>1112</v>
      </c>
    </row>
    <row r="1868" spans="1:6">
      <c r="A1868" t="str">
        <f t="shared" si="54"/>
        <v>40Lucas Pereira Fontanetti44774GRA</v>
      </c>
      <c r="B1868">
        <v>40</v>
      </c>
      <c r="C1868" t="s">
        <v>1830</v>
      </c>
      <c r="D1868" t="s">
        <v>3780</v>
      </c>
      <c r="E1868">
        <v>600</v>
      </c>
      <c r="F1868" t="s">
        <v>1112</v>
      </c>
    </row>
    <row r="1869" spans="1:6">
      <c r="A1869" t="str">
        <f t="shared" si="54"/>
        <v>40Murílo de Oliveira Martins44774GRA</v>
      </c>
      <c r="B1869">
        <v>40</v>
      </c>
      <c r="C1869" t="s">
        <v>2539</v>
      </c>
      <c r="D1869" t="s">
        <v>3780</v>
      </c>
      <c r="E1869">
        <v>600</v>
      </c>
      <c r="F1869" t="s">
        <v>1112</v>
      </c>
    </row>
    <row r="1870" spans="1:6">
      <c r="A1870" t="str">
        <f t="shared" si="54"/>
        <v>40Priscila Figueiredo Rodrigues44774GRA</v>
      </c>
      <c r="B1870">
        <v>40</v>
      </c>
      <c r="C1870" t="s">
        <v>1831</v>
      </c>
      <c r="D1870" t="s">
        <v>3780</v>
      </c>
      <c r="E1870">
        <v>600</v>
      </c>
      <c r="F1870" t="s">
        <v>1112</v>
      </c>
    </row>
    <row r="1871" spans="1:6">
      <c r="A1871" t="str">
        <f t="shared" si="54"/>
        <v>40Rafaela Casonatto Della Coletta44774GRA</v>
      </c>
      <c r="B1871">
        <v>40</v>
      </c>
      <c r="C1871" t="s">
        <v>1832</v>
      </c>
      <c r="D1871" t="s">
        <v>3780</v>
      </c>
      <c r="E1871">
        <v>600</v>
      </c>
      <c r="F1871" t="s">
        <v>1112</v>
      </c>
    </row>
    <row r="1872" spans="1:6">
      <c r="A1872" t="str">
        <f t="shared" si="54"/>
        <v>40Renata Silva Martins44774GRA</v>
      </c>
      <c r="B1872">
        <v>40</v>
      </c>
      <c r="C1872" t="s">
        <v>2541</v>
      </c>
      <c r="D1872" t="s">
        <v>3780</v>
      </c>
      <c r="E1872">
        <v>600</v>
      </c>
      <c r="F1872" t="s">
        <v>1112</v>
      </c>
    </row>
    <row r="1873" spans="1:6">
      <c r="A1873" t="str">
        <f t="shared" si="54"/>
        <v>40Thais Cerqueira Santos44774GRA</v>
      </c>
      <c r="B1873">
        <v>40</v>
      </c>
      <c r="C1873" t="s">
        <v>1833</v>
      </c>
      <c r="D1873" t="s">
        <v>3780</v>
      </c>
      <c r="E1873">
        <v>600</v>
      </c>
      <c r="F1873" t="s">
        <v>1112</v>
      </c>
    </row>
    <row r="1874" spans="1:6">
      <c r="A1874" t="str">
        <f t="shared" si="54"/>
        <v>40Velda Fraga Farah Barros do Nascimento44774GRA</v>
      </c>
      <c r="B1874">
        <v>40</v>
      </c>
      <c r="C1874" t="s">
        <v>2542</v>
      </c>
      <c r="D1874" t="s">
        <v>3780</v>
      </c>
      <c r="E1874">
        <v>600</v>
      </c>
      <c r="F1874" t="s">
        <v>1112</v>
      </c>
    </row>
    <row r="1875" spans="1:6">
      <c r="A1875" t="str">
        <f t="shared" si="54"/>
        <v>40Vitória Regina Silva Machado44774GRA</v>
      </c>
      <c r="B1875">
        <v>40</v>
      </c>
      <c r="C1875" t="s">
        <v>1834</v>
      </c>
      <c r="D1875" t="s">
        <v>3780</v>
      </c>
      <c r="E1875">
        <v>600</v>
      </c>
      <c r="F1875" t="s">
        <v>1112</v>
      </c>
    </row>
    <row r="1876" spans="1:6">
      <c r="A1876" t="str">
        <f t="shared" si="54"/>
        <v>40Beatriz Christofoletti44774MSc</v>
      </c>
      <c r="B1876">
        <v>40</v>
      </c>
      <c r="C1876" t="s">
        <v>1828</v>
      </c>
      <c r="D1876" t="s">
        <v>3780</v>
      </c>
      <c r="E1876">
        <v>2230</v>
      </c>
      <c r="F1876" t="s">
        <v>1114</v>
      </c>
    </row>
    <row r="1877" spans="1:6">
      <c r="A1877" t="str">
        <f t="shared" si="54"/>
        <v>40Malena Sandim Bispo44774MSc</v>
      </c>
      <c r="B1877">
        <v>40</v>
      </c>
      <c r="C1877" t="s">
        <v>1836</v>
      </c>
      <c r="D1877" t="s">
        <v>3780</v>
      </c>
      <c r="E1877">
        <v>2230</v>
      </c>
      <c r="F1877" t="s">
        <v>1114</v>
      </c>
    </row>
    <row r="1878" spans="1:6">
      <c r="A1878" t="str">
        <f t="shared" si="54"/>
        <v>40Sarah Felix Santos44774MSc</v>
      </c>
      <c r="B1878">
        <v>40</v>
      </c>
      <c r="C1878" t="s">
        <v>1837</v>
      </c>
      <c r="D1878" t="s">
        <v>3780</v>
      </c>
      <c r="E1878">
        <v>2230</v>
      </c>
      <c r="F1878" t="s">
        <v>1114</v>
      </c>
    </row>
    <row r="1879" spans="1:6">
      <c r="A1879" t="str">
        <f t="shared" si="54"/>
        <v>40Victor Hugo Hoffmann44774MSc</v>
      </c>
      <c r="B1879">
        <v>40</v>
      </c>
      <c r="C1879" t="s">
        <v>1838</v>
      </c>
      <c r="D1879" t="s">
        <v>3780</v>
      </c>
      <c r="E1879">
        <v>2230</v>
      </c>
      <c r="F1879" t="s">
        <v>1114</v>
      </c>
    </row>
    <row r="1880" spans="1:6">
      <c r="A1880" t="str">
        <f t="shared" si="54"/>
        <v>40Vinicius Mendes Veiga44774MSc</v>
      </c>
      <c r="B1880">
        <v>40</v>
      </c>
      <c r="C1880" t="s">
        <v>1839</v>
      </c>
      <c r="D1880" t="s">
        <v>3780</v>
      </c>
      <c r="E1880">
        <v>2230</v>
      </c>
      <c r="F1880" t="s">
        <v>1114</v>
      </c>
    </row>
    <row r="1881" spans="1:6">
      <c r="A1881" t="str">
        <f t="shared" si="54"/>
        <v>40Juliana Okubo44774PDSC</v>
      </c>
      <c r="B1881">
        <v>40</v>
      </c>
      <c r="C1881" t="s">
        <v>2204</v>
      </c>
      <c r="D1881" t="s">
        <v>3780</v>
      </c>
      <c r="E1881">
        <v>6110</v>
      </c>
      <c r="F1881" t="s">
        <v>1165</v>
      </c>
    </row>
    <row r="1882" spans="1:6">
      <c r="A1882" t="str">
        <f t="shared" si="54"/>
        <v>41Irene do Nascimento Xavier Delgado44774AT</v>
      </c>
      <c r="B1882">
        <v>41</v>
      </c>
      <c r="C1882" t="s">
        <v>1840</v>
      </c>
      <c r="D1882" t="s">
        <v>3780</v>
      </c>
      <c r="E1882">
        <v>820</v>
      </c>
      <c r="F1882" t="s">
        <v>1117</v>
      </c>
    </row>
    <row r="1883" spans="1:6">
      <c r="A1883" t="str">
        <f t="shared" si="54"/>
        <v>41David Alves Castelo Branco44774COO</v>
      </c>
      <c r="B1883">
        <v>41</v>
      </c>
      <c r="C1883" t="s">
        <v>1841</v>
      </c>
      <c r="D1883" t="s">
        <v>3780</v>
      </c>
      <c r="E1883">
        <v>2800</v>
      </c>
      <c r="F1883" t="s">
        <v>1113</v>
      </c>
    </row>
    <row r="1884" spans="1:6">
      <c r="A1884" t="str">
        <f t="shared" si="54"/>
        <v>41Julia Paleta Crespo44774DSC</v>
      </c>
      <c r="B1884">
        <v>41</v>
      </c>
      <c r="C1884" t="s">
        <v>2206</v>
      </c>
      <c r="D1884" t="s">
        <v>3780</v>
      </c>
      <c r="E1884">
        <v>3280</v>
      </c>
      <c r="F1884" t="s">
        <v>1162</v>
      </c>
    </row>
    <row r="1885" spans="1:6">
      <c r="A1885" t="str">
        <f t="shared" si="54"/>
        <v>41Letícia Magalar Martins de Souza44774DSC</v>
      </c>
      <c r="B1885">
        <v>41</v>
      </c>
      <c r="C1885" t="s">
        <v>1842</v>
      </c>
      <c r="D1885" t="s">
        <v>3780</v>
      </c>
      <c r="E1885">
        <v>3280</v>
      </c>
      <c r="F1885" t="s">
        <v>1162</v>
      </c>
    </row>
    <row r="1886" spans="1:6">
      <c r="A1886" t="str">
        <f t="shared" si="54"/>
        <v>41PEDRO LUIZ BARBOSA MAIA44774DSC</v>
      </c>
      <c r="B1886">
        <v>41</v>
      </c>
      <c r="C1886" t="s">
        <v>1843</v>
      </c>
      <c r="D1886" t="s">
        <v>3780</v>
      </c>
      <c r="E1886">
        <v>3280</v>
      </c>
      <c r="F1886" t="s">
        <v>1162</v>
      </c>
    </row>
    <row r="1887" spans="1:6">
      <c r="A1887" t="str">
        <f t="shared" si="54"/>
        <v>41ANA MARIA DANTAS BALMANT44774GRA</v>
      </c>
      <c r="B1887">
        <v>41</v>
      </c>
      <c r="C1887" t="s">
        <v>2207</v>
      </c>
      <c r="D1887" t="s">
        <v>3780</v>
      </c>
      <c r="E1887">
        <v>600</v>
      </c>
      <c r="F1887" t="s">
        <v>1112</v>
      </c>
    </row>
    <row r="1888" spans="1:6">
      <c r="A1888" t="str">
        <f t="shared" si="54"/>
        <v>41CAIO PEREIRA RODRIGUES44774GRA</v>
      </c>
      <c r="B1888">
        <v>41</v>
      </c>
      <c r="C1888" t="s">
        <v>1844</v>
      </c>
      <c r="D1888" t="s">
        <v>3780</v>
      </c>
      <c r="E1888">
        <v>600</v>
      </c>
      <c r="F1888" t="s">
        <v>1112</v>
      </c>
    </row>
    <row r="1889" spans="1:6">
      <c r="A1889" t="str">
        <f t="shared" si="54"/>
        <v>41CAROLINE FERREIRA ALVES44774GRA</v>
      </c>
      <c r="B1889">
        <v>41</v>
      </c>
      <c r="C1889" t="s">
        <v>2208</v>
      </c>
      <c r="D1889" t="s">
        <v>3780</v>
      </c>
      <c r="E1889">
        <v>600</v>
      </c>
      <c r="F1889" t="s">
        <v>1112</v>
      </c>
    </row>
    <row r="1890" spans="1:6">
      <c r="A1890" t="str">
        <f t="shared" si="54"/>
        <v>41DOUGLAS PEREIRA LOPES44774GRA</v>
      </c>
      <c r="B1890">
        <v>41</v>
      </c>
      <c r="C1890" t="s">
        <v>1845</v>
      </c>
      <c r="D1890" t="s">
        <v>3780</v>
      </c>
      <c r="E1890">
        <v>600</v>
      </c>
      <c r="F1890" t="s">
        <v>1112</v>
      </c>
    </row>
    <row r="1891" spans="1:6">
      <c r="A1891" t="str">
        <f t="shared" si="54"/>
        <v>41GABRIEL RICHARD ALVES PEDREIRA44774GRA</v>
      </c>
      <c r="B1891">
        <v>41</v>
      </c>
      <c r="C1891" t="s">
        <v>1846</v>
      </c>
      <c r="D1891" t="s">
        <v>3780</v>
      </c>
      <c r="E1891">
        <v>600</v>
      </c>
      <c r="F1891" t="s">
        <v>1112</v>
      </c>
    </row>
    <row r="1892" spans="1:6">
      <c r="A1892" t="str">
        <f t="shared" si="54"/>
        <v>41LARISSA GRIBEL DE PAULA NEVES44774GRA</v>
      </c>
      <c r="B1892">
        <v>41</v>
      </c>
      <c r="C1892" t="s">
        <v>1847</v>
      </c>
      <c r="D1892" t="s">
        <v>3780</v>
      </c>
      <c r="E1892">
        <v>600</v>
      </c>
      <c r="F1892" t="s">
        <v>1112</v>
      </c>
    </row>
    <row r="1893" spans="1:6">
      <c r="A1893" t="str">
        <f t="shared" si="54"/>
        <v>41NAYANA CAMPOS OLIVEIRA44774GRA</v>
      </c>
      <c r="B1893">
        <v>41</v>
      </c>
      <c r="C1893" t="s">
        <v>1848</v>
      </c>
      <c r="D1893" t="s">
        <v>3780</v>
      </c>
      <c r="E1893">
        <v>600</v>
      </c>
      <c r="F1893" t="s">
        <v>1112</v>
      </c>
    </row>
    <row r="1894" spans="1:6">
      <c r="A1894" t="str">
        <f t="shared" si="54"/>
        <v>41Bruno Lopes Ferreira44774MSc</v>
      </c>
      <c r="B1894">
        <v>41</v>
      </c>
      <c r="C1894" t="s">
        <v>1850</v>
      </c>
      <c r="D1894" t="s">
        <v>3780</v>
      </c>
      <c r="E1894">
        <v>2230</v>
      </c>
      <c r="F1894" t="s">
        <v>1114</v>
      </c>
    </row>
    <row r="1895" spans="1:6">
      <c r="A1895" t="str">
        <f t="shared" si="54"/>
        <v>41Isabella Sene Santos Carneiro44774MSc</v>
      </c>
      <c r="B1895">
        <v>41</v>
      </c>
      <c r="C1895" t="s">
        <v>1851</v>
      </c>
      <c r="D1895" t="s">
        <v>3780</v>
      </c>
      <c r="E1895">
        <v>2230</v>
      </c>
      <c r="F1895" t="s">
        <v>1114</v>
      </c>
    </row>
    <row r="1896" spans="1:6">
      <c r="A1896" t="str">
        <f t="shared" si="54"/>
        <v>41Tainara Araujo Dias44774MSc</v>
      </c>
      <c r="B1896">
        <v>41</v>
      </c>
      <c r="C1896" t="s">
        <v>1852</v>
      </c>
      <c r="D1896" t="s">
        <v>3780</v>
      </c>
      <c r="E1896">
        <v>2230</v>
      </c>
      <c r="F1896" t="s">
        <v>1114</v>
      </c>
    </row>
    <row r="1897" spans="1:6">
      <c r="A1897" t="str">
        <f t="shared" si="54"/>
        <v>41Rafael Cancella Morais44774PDSC</v>
      </c>
      <c r="B1897">
        <v>41</v>
      </c>
      <c r="C1897" t="s">
        <v>1853</v>
      </c>
      <c r="D1897" t="s">
        <v>3780</v>
      </c>
      <c r="E1897">
        <v>6110</v>
      </c>
      <c r="F1897" t="s">
        <v>1165</v>
      </c>
    </row>
    <row r="1898" spans="1:6">
      <c r="A1898" t="str">
        <f t="shared" si="54"/>
        <v>41Bruno Scola Lopes da Cunha44774PV</v>
      </c>
      <c r="B1898">
        <v>41</v>
      </c>
      <c r="C1898" t="s">
        <v>1854</v>
      </c>
      <c r="D1898" t="s">
        <v>3780</v>
      </c>
      <c r="E1898">
        <v>7750</v>
      </c>
      <c r="F1898" t="s">
        <v>1115</v>
      </c>
    </row>
    <row r="1899" spans="1:6">
      <c r="A1899" t="str">
        <f t="shared" si="54"/>
        <v>42Marconi Dantas Rosendo44774AT</v>
      </c>
      <c r="B1899">
        <v>42</v>
      </c>
      <c r="C1899" t="s">
        <v>1855</v>
      </c>
      <c r="D1899" t="s">
        <v>3780</v>
      </c>
      <c r="E1899">
        <v>820</v>
      </c>
      <c r="F1899" t="s">
        <v>1117</v>
      </c>
    </row>
    <row r="1900" spans="1:6">
      <c r="A1900" t="str">
        <f t="shared" si="54"/>
        <v>42David Lopes de Castro44774COO</v>
      </c>
      <c r="B1900">
        <v>42</v>
      </c>
      <c r="C1900" t="s">
        <v>1856</v>
      </c>
      <c r="D1900" t="s">
        <v>3780</v>
      </c>
      <c r="E1900">
        <v>2800</v>
      </c>
      <c r="F1900" t="s">
        <v>1113</v>
      </c>
    </row>
    <row r="1901" spans="1:6">
      <c r="A1901" t="str">
        <f t="shared" si="54"/>
        <v>42Alinne Jéssica Dantas de Araújo44774DSC</v>
      </c>
      <c r="B1901">
        <v>42</v>
      </c>
      <c r="C1901" t="s">
        <v>1857</v>
      </c>
      <c r="D1901" t="s">
        <v>3780</v>
      </c>
      <c r="E1901">
        <v>3280</v>
      </c>
      <c r="F1901" t="s">
        <v>1162</v>
      </c>
    </row>
    <row r="1902" spans="1:6">
      <c r="A1902" t="str">
        <f t="shared" si="54"/>
        <v>42Leonardo Carvalho Palhano44774DSC</v>
      </c>
      <c r="B1902">
        <v>42</v>
      </c>
      <c r="C1902" t="s">
        <v>2209</v>
      </c>
      <c r="D1902" t="s">
        <v>3780</v>
      </c>
      <c r="E1902">
        <v>3280</v>
      </c>
      <c r="F1902" t="s">
        <v>1162</v>
      </c>
    </row>
    <row r="1903" spans="1:6">
      <c r="A1903" t="str">
        <f t="shared" si="54"/>
        <v>42Marilia Barbosa Venâncio44774DSC</v>
      </c>
      <c r="B1903">
        <v>42</v>
      </c>
      <c r="C1903" t="s">
        <v>1858</v>
      </c>
      <c r="D1903" t="s">
        <v>3780</v>
      </c>
      <c r="E1903">
        <v>3280</v>
      </c>
      <c r="F1903" t="s">
        <v>1162</v>
      </c>
    </row>
    <row r="1904" spans="1:6">
      <c r="A1904" t="str">
        <f t="shared" si="54"/>
        <v>42Arthur Braz Farias44774GRA</v>
      </c>
      <c r="B1904">
        <v>42</v>
      </c>
      <c r="C1904" t="s">
        <v>1859</v>
      </c>
      <c r="D1904" t="s">
        <v>3780</v>
      </c>
      <c r="E1904">
        <v>600</v>
      </c>
      <c r="F1904" t="s">
        <v>1112</v>
      </c>
    </row>
    <row r="1905" spans="1:6">
      <c r="A1905" t="str">
        <f t="shared" si="54"/>
        <v>42Dara Luany Alves Fernandes44774GRA</v>
      </c>
      <c r="B1905">
        <v>42</v>
      </c>
      <c r="C1905" t="s">
        <v>1860</v>
      </c>
      <c r="D1905" t="s">
        <v>3780</v>
      </c>
      <c r="E1905">
        <v>600</v>
      </c>
      <c r="F1905" t="s">
        <v>1112</v>
      </c>
    </row>
    <row r="1906" spans="1:6">
      <c r="A1906" t="str">
        <f t="shared" si="54"/>
        <v>42Gabriel Lucas de Medeiros Leite44774GRA</v>
      </c>
      <c r="B1906">
        <v>42</v>
      </c>
      <c r="C1906" t="s">
        <v>1861</v>
      </c>
      <c r="D1906" t="s">
        <v>3780</v>
      </c>
      <c r="E1906">
        <v>600</v>
      </c>
      <c r="F1906" t="s">
        <v>1112</v>
      </c>
    </row>
    <row r="1907" spans="1:6">
      <c r="A1907" t="str">
        <f t="shared" si="54"/>
        <v>42Luiz Henrique Gomes da Silva Santos44774GRA</v>
      </c>
      <c r="B1907">
        <v>42</v>
      </c>
      <c r="C1907" t="s">
        <v>1863</v>
      </c>
      <c r="D1907" t="s">
        <v>3780</v>
      </c>
      <c r="E1907">
        <v>600</v>
      </c>
      <c r="F1907" t="s">
        <v>1112</v>
      </c>
    </row>
    <row r="1908" spans="1:6">
      <c r="A1908" t="str">
        <f t="shared" si="54"/>
        <v>42Rafaela de Araujo e Silva44774GRA</v>
      </c>
      <c r="B1908">
        <v>42</v>
      </c>
      <c r="C1908" t="s">
        <v>2210</v>
      </c>
      <c r="D1908" t="s">
        <v>3780</v>
      </c>
      <c r="E1908">
        <v>600</v>
      </c>
      <c r="F1908" t="s">
        <v>1112</v>
      </c>
    </row>
    <row r="1909" spans="1:6">
      <c r="A1909" t="str">
        <f t="shared" si="54"/>
        <v>42Saywry Virginio de Carvalho44774GRA</v>
      </c>
      <c r="B1909">
        <v>42</v>
      </c>
      <c r="C1909" t="s">
        <v>1865</v>
      </c>
      <c r="D1909" t="s">
        <v>3780</v>
      </c>
      <c r="E1909">
        <v>600</v>
      </c>
      <c r="F1909" t="s">
        <v>1112</v>
      </c>
    </row>
    <row r="1910" spans="1:6">
      <c r="A1910" t="str">
        <f t="shared" si="54"/>
        <v>42Thaiane Kamila Alves Roberto44774GRA</v>
      </c>
      <c r="B1910">
        <v>42</v>
      </c>
      <c r="C1910" t="s">
        <v>1866</v>
      </c>
      <c r="D1910" t="s">
        <v>3780</v>
      </c>
      <c r="E1910">
        <v>600</v>
      </c>
      <c r="F1910" t="s">
        <v>1112</v>
      </c>
    </row>
    <row r="1911" spans="1:6">
      <c r="A1911" t="str">
        <f t="shared" si="54"/>
        <v>42Vitória Pereira Alves de Medeiros44774GRA</v>
      </c>
      <c r="B1911">
        <v>42</v>
      </c>
      <c r="C1911" t="s">
        <v>2545</v>
      </c>
      <c r="D1911" t="s">
        <v>3780</v>
      </c>
      <c r="E1911">
        <v>600</v>
      </c>
      <c r="F1911" t="s">
        <v>1112</v>
      </c>
    </row>
    <row r="1912" spans="1:6">
      <c r="A1912" t="str">
        <f t="shared" si="54"/>
        <v>42Jasmin Lanker Godenzi44774MSc</v>
      </c>
      <c r="B1912">
        <v>42</v>
      </c>
      <c r="C1912" t="s">
        <v>1867</v>
      </c>
      <c r="D1912" t="s">
        <v>3780</v>
      </c>
      <c r="E1912">
        <v>2230</v>
      </c>
      <c r="F1912" t="s">
        <v>1114</v>
      </c>
    </row>
    <row r="1913" spans="1:6">
      <c r="A1913" t="str">
        <f t="shared" si="54"/>
        <v>42Luana Sousa da Silva44774MSc</v>
      </c>
      <c r="B1913">
        <v>42</v>
      </c>
      <c r="C1913" t="s">
        <v>1868</v>
      </c>
      <c r="D1913" t="s">
        <v>3780</v>
      </c>
      <c r="E1913">
        <v>2230</v>
      </c>
      <c r="F1913" t="s">
        <v>1114</v>
      </c>
    </row>
    <row r="1914" spans="1:6">
      <c r="A1914" t="str">
        <f t="shared" si="54"/>
        <v>42Flávio Lemos de Santana44774PDSC</v>
      </c>
      <c r="B1914">
        <v>42</v>
      </c>
      <c r="C1914" t="s">
        <v>1869</v>
      </c>
      <c r="D1914" t="s">
        <v>3780</v>
      </c>
      <c r="E1914">
        <v>6110</v>
      </c>
      <c r="F1914" t="s">
        <v>1165</v>
      </c>
    </row>
    <row r="1915" spans="1:6">
      <c r="A1915" t="str">
        <f t="shared" si="54"/>
        <v>42Pedro Xavier Neto44774PV</v>
      </c>
      <c r="B1915">
        <v>42</v>
      </c>
      <c r="C1915" t="s">
        <v>1870</v>
      </c>
      <c r="D1915" t="s">
        <v>3780</v>
      </c>
      <c r="E1915">
        <v>7750</v>
      </c>
      <c r="F1915" t="s">
        <v>1115</v>
      </c>
    </row>
    <row r="1916" spans="1:6">
      <c r="A1916" t="str">
        <f t="shared" si="54"/>
        <v>43Thays Desiree Mineli44774AT</v>
      </c>
      <c r="B1916">
        <v>43</v>
      </c>
      <c r="C1916" t="s">
        <v>1871</v>
      </c>
      <c r="D1916" t="s">
        <v>3780</v>
      </c>
      <c r="E1916">
        <v>820</v>
      </c>
      <c r="F1916" t="s">
        <v>1117</v>
      </c>
    </row>
    <row r="1917" spans="1:6">
      <c r="A1917" t="str">
        <f t="shared" si="54"/>
        <v>43Paulo Eduardo de Oliveira44774COO</v>
      </c>
      <c r="B1917">
        <v>43</v>
      </c>
      <c r="C1917" t="s">
        <v>1872</v>
      </c>
      <c r="D1917" t="s">
        <v>3780</v>
      </c>
      <c r="E1917">
        <v>2800</v>
      </c>
      <c r="F1917" t="s">
        <v>1113</v>
      </c>
    </row>
    <row r="1918" spans="1:6">
      <c r="A1918" t="str">
        <f t="shared" si="54"/>
        <v>43Ana Maria Patino Acevedo44774DSC</v>
      </c>
      <c r="B1918">
        <v>43</v>
      </c>
      <c r="C1918" t="s">
        <v>2548</v>
      </c>
      <c r="D1918" t="s">
        <v>3780</v>
      </c>
      <c r="E1918">
        <v>3280</v>
      </c>
      <c r="F1918" t="s">
        <v>1162</v>
      </c>
    </row>
    <row r="1919" spans="1:6">
      <c r="A1919" t="str">
        <f t="shared" si="54"/>
        <v>43Eduer Giovanny Nova Rodriguez44774DSC</v>
      </c>
      <c r="B1919">
        <v>43</v>
      </c>
      <c r="C1919" t="s">
        <v>1873</v>
      </c>
      <c r="D1919" t="s">
        <v>3780</v>
      </c>
      <c r="E1919">
        <v>3280</v>
      </c>
      <c r="F1919" t="s">
        <v>1162</v>
      </c>
    </row>
    <row r="1920" spans="1:6">
      <c r="A1920" t="str">
        <f t="shared" si="54"/>
        <v>43German Meneses Hernandez44774DSC</v>
      </c>
      <c r="B1920">
        <v>43</v>
      </c>
      <c r="C1920" t="s">
        <v>1874</v>
      </c>
      <c r="D1920" t="s">
        <v>3780</v>
      </c>
      <c r="E1920">
        <v>3280</v>
      </c>
      <c r="F1920" t="s">
        <v>1162</v>
      </c>
    </row>
    <row r="1921" spans="1:6">
      <c r="A1921" t="str">
        <f t="shared" si="54"/>
        <v>43Alessandro Goncalves44774GRA</v>
      </c>
      <c r="B1921">
        <v>43</v>
      </c>
      <c r="C1921" t="s">
        <v>1875</v>
      </c>
      <c r="D1921" t="s">
        <v>3780</v>
      </c>
      <c r="E1921">
        <v>600</v>
      </c>
      <c r="F1921" t="s">
        <v>1112</v>
      </c>
    </row>
    <row r="1922" spans="1:6">
      <c r="A1922" t="str">
        <f t="shared" si="54"/>
        <v>43Ayron Della Coleta de Oliveira44774GRA</v>
      </c>
      <c r="B1922">
        <v>43</v>
      </c>
      <c r="C1922" t="s">
        <v>1876</v>
      </c>
      <c r="D1922" t="s">
        <v>3780</v>
      </c>
      <c r="E1922">
        <v>600</v>
      </c>
      <c r="F1922" t="s">
        <v>1112</v>
      </c>
    </row>
    <row r="1923" spans="1:6">
      <c r="A1923" t="str">
        <f t="shared" ref="A1923:A1986" si="55">CONCATENATE(B1923,C1923,VALUE(D1923),F1923)</f>
        <v>43Danilo dos Santos Duarte44774GRA</v>
      </c>
      <c r="B1923">
        <v>43</v>
      </c>
      <c r="C1923" t="s">
        <v>1877</v>
      </c>
      <c r="D1923" t="s">
        <v>3780</v>
      </c>
      <c r="E1923">
        <v>600</v>
      </c>
      <c r="F1923" t="s">
        <v>1112</v>
      </c>
    </row>
    <row r="1924" spans="1:6">
      <c r="A1924" t="str">
        <f t="shared" si="55"/>
        <v>43Ellen Caroline Ferreira de Carvalho44774GRA</v>
      </c>
      <c r="B1924">
        <v>43</v>
      </c>
      <c r="C1924" t="s">
        <v>1878</v>
      </c>
      <c r="D1924" t="s">
        <v>3780</v>
      </c>
      <c r="E1924">
        <v>600</v>
      </c>
      <c r="F1924" t="s">
        <v>1112</v>
      </c>
    </row>
    <row r="1925" spans="1:6">
      <c r="A1925" t="str">
        <f t="shared" si="55"/>
        <v>43Gabrielle Siffoni Galhakas44774GRA</v>
      </c>
      <c r="B1925">
        <v>43</v>
      </c>
      <c r="C1925" t="s">
        <v>1879</v>
      </c>
      <c r="D1925" t="s">
        <v>3780</v>
      </c>
      <c r="E1925">
        <v>600</v>
      </c>
      <c r="F1925" t="s">
        <v>1112</v>
      </c>
    </row>
    <row r="1926" spans="1:6">
      <c r="A1926" t="str">
        <f t="shared" si="55"/>
        <v>43Lara Poliny Nogueira da Silva44774GRA</v>
      </c>
      <c r="B1926">
        <v>43</v>
      </c>
      <c r="C1926" t="s">
        <v>1880</v>
      </c>
      <c r="D1926" t="s">
        <v>3780</v>
      </c>
      <c r="E1926">
        <v>600</v>
      </c>
      <c r="F1926" t="s">
        <v>1112</v>
      </c>
    </row>
    <row r="1927" spans="1:6">
      <c r="A1927" t="str">
        <f t="shared" si="55"/>
        <v>43Larissa Cristina Hernandez Ortiz44774GRA</v>
      </c>
      <c r="B1927">
        <v>43</v>
      </c>
      <c r="C1927" t="s">
        <v>1881</v>
      </c>
      <c r="D1927" t="s">
        <v>3780</v>
      </c>
      <c r="E1927">
        <v>600</v>
      </c>
      <c r="F1927" t="s">
        <v>1112</v>
      </c>
    </row>
    <row r="1928" spans="1:6">
      <c r="A1928" t="str">
        <f t="shared" si="55"/>
        <v>43Mariana Elias44774GRA</v>
      </c>
      <c r="B1928">
        <v>43</v>
      </c>
      <c r="C1928" t="s">
        <v>1882</v>
      </c>
      <c r="D1928" t="s">
        <v>3780</v>
      </c>
      <c r="E1928">
        <v>600</v>
      </c>
      <c r="F1928" t="s">
        <v>1112</v>
      </c>
    </row>
    <row r="1929" spans="1:6">
      <c r="A1929" t="str">
        <f t="shared" si="55"/>
        <v>43Samuel Rodrigues Lima44774GRA</v>
      </c>
      <c r="B1929">
        <v>43</v>
      </c>
      <c r="C1929" t="s">
        <v>1883</v>
      </c>
      <c r="D1929" t="s">
        <v>3780</v>
      </c>
      <c r="E1929">
        <v>600</v>
      </c>
      <c r="F1929" t="s">
        <v>1112</v>
      </c>
    </row>
    <row r="1930" spans="1:6">
      <c r="A1930" t="str">
        <f t="shared" si="55"/>
        <v>43Tamires de Sousa Silva44774GRA</v>
      </c>
      <c r="B1930">
        <v>43</v>
      </c>
      <c r="C1930" t="s">
        <v>1884</v>
      </c>
      <c r="D1930" t="s">
        <v>3780</v>
      </c>
      <c r="E1930">
        <v>600</v>
      </c>
      <c r="F1930" t="s">
        <v>1112</v>
      </c>
    </row>
    <row r="1931" spans="1:6">
      <c r="A1931" t="str">
        <f t="shared" si="55"/>
        <v>43Vitor Chiurciu de Souza44774GRA</v>
      </c>
      <c r="B1931">
        <v>43</v>
      </c>
      <c r="C1931" t="s">
        <v>1885</v>
      </c>
      <c r="D1931" t="s">
        <v>3780</v>
      </c>
      <c r="E1931">
        <v>600</v>
      </c>
      <c r="F1931" t="s">
        <v>1112</v>
      </c>
    </row>
    <row r="1932" spans="1:6">
      <c r="A1932" t="str">
        <f t="shared" si="55"/>
        <v>43William Mozart Henrichs44774GRA</v>
      </c>
      <c r="B1932">
        <v>43</v>
      </c>
      <c r="C1932" t="s">
        <v>1886</v>
      </c>
      <c r="D1932" t="s">
        <v>3780</v>
      </c>
      <c r="E1932">
        <v>600</v>
      </c>
      <c r="F1932" t="s">
        <v>1112</v>
      </c>
    </row>
    <row r="1933" spans="1:6">
      <c r="A1933" t="str">
        <f t="shared" si="55"/>
        <v>43Carolina Barbosa Leite da Cruz44774MSc</v>
      </c>
      <c r="B1933">
        <v>43</v>
      </c>
      <c r="C1933" t="s">
        <v>1887</v>
      </c>
      <c r="D1933" t="s">
        <v>3780</v>
      </c>
      <c r="E1933">
        <v>2230</v>
      </c>
      <c r="F1933" t="s">
        <v>1114</v>
      </c>
    </row>
    <row r="1934" spans="1:6">
      <c r="A1934" t="str">
        <f t="shared" si="55"/>
        <v>43Lucas Vinicius Santos44774MSc</v>
      </c>
      <c r="B1934">
        <v>43</v>
      </c>
      <c r="C1934" t="s">
        <v>1888</v>
      </c>
      <c r="D1934" t="s">
        <v>3780</v>
      </c>
      <c r="E1934">
        <v>2230</v>
      </c>
      <c r="F1934" t="s">
        <v>1114</v>
      </c>
    </row>
    <row r="1935" spans="1:6">
      <c r="A1935" t="str">
        <f t="shared" si="55"/>
        <v>43Ravi Gabriel dos Santos Pinheiro Sampaio44774MSc</v>
      </c>
      <c r="B1935">
        <v>43</v>
      </c>
      <c r="C1935" t="s">
        <v>1889</v>
      </c>
      <c r="D1935" t="s">
        <v>3780</v>
      </c>
      <c r="E1935">
        <v>2230</v>
      </c>
      <c r="F1935" t="s">
        <v>1114</v>
      </c>
    </row>
    <row r="1936" spans="1:6">
      <c r="A1936" t="str">
        <f t="shared" si="55"/>
        <v>43Yuri Matheus Minutella Bortoletto Machado44774MSc</v>
      </c>
      <c r="B1936">
        <v>43</v>
      </c>
      <c r="C1936" t="s">
        <v>1890</v>
      </c>
      <c r="D1936" t="s">
        <v>3780</v>
      </c>
      <c r="E1936">
        <v>2230</v>
      </c>
      <c r="F1936" t="s">
        <v>1114</v>
      </c>
    </row>
    <row r="1937" spans="1:6">
      <c r="A1937" t="str">
        <f t="shared" si="55"/>
        <v>43Guilherme Raffaeli Romero44774PDSC</v>
      </c>
      <c r="B1937">
        <v>43</v>
      </c>
      <c r="C1937" t="s">
        <v>1891</v>
      </c>
      <c r="D1937" t="s">
        <v>3780</v>
      </c>
      <c r="E1937">
        <v>6110</v>
      </c>
      <c r="F1937" t="s">
        <v>1165</v>
      </c>
    </row>
    <row r="1938" spans="1:6">
      <c r="A1938" t="str">
        <f t="shared" si="55"/>
        <v>43Larissa Natsumi Tamura44774PV</v>
      </c>
      <c r="B1938">
        <v>43</v>
      </c>
      <c r="C1938" t="s">
        <v>1892</v>
      </c>
      <c r="D1938" t="s">
        <v>3780</v>
      </c>
      <c r="E1938">
        <v>7750</v>
      </c>
      <c r="F1938" t="s">
        <v>1115</v>
      </c>
    </row>
    <row r="1939" spans="1:6">
      <c r="A1939" t="str">
        <f t="shared" si="55"/>
        <v>44Raiano Tavares de Oliveira44774AT</v>
      </c>
      <c r="B1939">
        <v>44</v>
      </c>
      <c r="C1939" t="s">
        <v>1893</v>
      </c>
      <c r="D1939" t="s">
        <v>3780</v>
      </c>
      <c r="E1939">
        <v>820</v>
      </c>
      <c r="F1939" t="s">
        <v>1117</v>
      </c>
    </row>
    <row r="1940" spans="1:6">
      <c r="A1940" t="str">
        <f t="shared" si="55"/>
        <v>44Osvaldo Chiavone Filho44774COO</v>
      </c>
      <c r="B1940">
        <v>44</v>
      </c>
      <c r="C1940" t="s">
        <v>1894</v>
      </c>
      <c r="D1940" t="s">
        <v>3780</v>
      </c>
      <c r="E1940">
        <v>2800</v>
      </c>
      <c r="F1940" t="s">
        <v>1113</v>
      </c>
    </row>
    <row r="1941" spans="1:6">
      <c r="A1941" t="str">
        <f t="shared" si="55"/>
        <v>44KESLEI ROSENDO DA ROCHA44774DSC</v>
      </c>
      <c r="B1941">
        <v>44</v>
      </c>
      <c r="C1941" t="s">
        <v>1895</v>
      </c>
      <c r="D1941" t="s">
        <v>3780</v>
      </c>
      <c r="E1941">
        <v>3280</v>
      </c>
      <c r="F1941" t="s">
        <v>1162</v>
      </c>
    </row>
    <row r="1942" spans="1:6">
      <c r="A1942" t="str">
        <f t="shared" si="55"/>
        <v>44MATEUS FERNANDES MONTEIRO44774DSC</v>
      </c>
      <c r="B1942">
        <v>44</v>
      </c>
      <c r="C1942" t="s">
        <v>1896</v>
      </c>
      <c r="D1942" t="s">
        <v>3780</v>
      </c>
      <c r="E1942">
        <v>3280</v>
      </c>
      <c r="F1942" t="s">
        <v>1162</v>
      </c>
    </row>
    <row r="1943" spans="1:6">
      <c r="A1943" t="str">
        <f t="shared" si="55"/>
        <v>44Maxwell Risseli Laurentino da Silva44774DSC</v>
      </c>
      <c r="B1943">
        <v>44</v>
      </c>
      <c r="C1943" t="s">
        <v>2553</v>
      </c>
      <c r="D1943" t="s">
        <v>3780</v>
      </c>
      <c r="E1943">
        <v>3280</v>
      </c>
      <c r="F1943" t="s">
        <v>1162</v>
      </c>
    </row>
    <row r="1944" spans="1:6">
      <c r="A1944" t="str">
        <f t="shared" si="55"/>
        <v>44AMMARY VIRGÍNIA DA SILVA MOURA44774GRA</v>
      </c>
      <c r="B1944">
        <v>44</v>
      </c>
      <c r="C1944" t="s">
        <v>1897</v>
      </c>
      <c r="D1944" t="s">
        <v>3780</v>
      </c>
      <c r="E1944">
        <v>600</v>
      </c>
      <c r="F1944" t="s">
        <v>1112</v>
      </c>
    </row>
    <row r="1945" spans="1:6">
      <c r="A1945" t="str">
        <f t="shared" si="55"/>
        <v>44ARTHUR VINICIUS ROCHA DOS SANTOS44774GRA</v>
      </c>
      <c r="B1945">
        <v>44</v>
      </c>
      <c r="C1945" t="s">
        <v>1898</v>
      </c>
      <c r="D1945" t="s">
        <v>3780</v>
      </c>
      <c r="E1945">
        <v>600</v>
      </c>
      <c r="F1945" t="s">
        <v>1112</v>
      </c>
    </row>
    <row r="1946" spans="1:6">
      <c r="A1946" t="str">
        <f t="shared" si="55"/>
        <v>44ARTHUR VINICIUS VALE BEZERRA44774GRA</v>
      </c>
      <c r="B1946">
        <v>44</v>
      </c>
      <c r="C1946" t="s">
        <v>1899</v>
      </c>
      <c r="D1946" t="s">
        <v>3780</v>
      </c>
      <c r="E1946">
        <v>600</v>
      </c>
      <c r="F1946" t="s">
        <v>1112</v>
      </c>
    </row>
    <row r="1947" spans="1:6">
      <c r="A1947" t="str">
        <f t="shared" si="55"/>
        <v>44BRUNA BEATRIZ ALVES DE FREITAS ALBUQUERQUE44774GRA</v>
      </c>
      <c r="B1947">
        <v>44</v>
      </c>
      <c r="C1947" t="s">
        <v>1900</v>
      </c>
      <c r="D1947" t="s">
        <v>3780</v>
      </c>
      <c r="E1947">
        <v>600</v>
      </c>
      <c r="F1947" t="s">
        <v>1112</v>
      </c>
    </row>
    <row r="1948" spans="1:6">
      <c r="A1948" t="str">
        <f t="shared" si="55"/>
        <v>44ENTONY DAVID DANTAS44774GRA</v>
      </c>
      <c r="B1948">
        <v>44</v>
      </c>
      <c r="C1948" t="s">
        <v>1901</v>
      </c>
      <c r="D1948" t="s">
        <v>3780</v>
      </c>
      <c r="E1948">
        <v>600</v>
      </c>
      <c r="F1948" t="s">
        <v>1112</v>
      </c>
    </row>
    <row r="1949" spans="1:6">
      <c r="A1949" t="str">
        <f t="shared" si="55"/>
        <v>44JOÃO VINICIUS DE ANDRADE FREIRE44774GRA</v>
      </c>
      <c r="B1949">
        <v>44</v>
      </c>
      <c r="C1949" t="s">
        <v>1902</v>
      </c>
      <c r="D1949" t="s">
        <v>3780</v>
      </c>
      <c r="E1949">
        <v>600</v>
      </c>
      <c r="F1949" t="s">
        <v>1112</v>
      </c>
    </row>
    <row r="1950" spans="1:6">
      <c r="A1950" t="str">
        <f t="shared" si="55"/>
        <v>44PEDRO LUCAS OLIVEIRA BATISTA44774GRA</v>
      </c>
      <c r="B1950">
        <v>44</v>
      </c>
      <c r="C1950" t="s">
        <v>1903</v>
      </c>
      <c r="D1950" t="s">
        <v>3780</v>
      </c>
      <c r="E1950">
        <v>600</v>
      </c>
      <c r="F1950" t="s">
        <v>1112</v>
      </c>
    </row>
    <row r="1951" spans="1:6">
      <c r="A1951" t="str">
        <f t="shared" si="55"/>
        <v>44SAMUEL DANTAS DE ALMEIDA44774GRA</v>
      </c>
      <c r="B1951">
        <v>44</v>
      </c>
      <c r="C1951" t="s">
        <v>1904</v>
      </c>
      <c r="D1951" t="s">
        <v>3780</v>
      </c>
      <c r="E1951">
        <v>600</v>
      </c>
      <c r="F1951" t="s">
        <v>1112</v>
      </c>
    </row>
    <row r="1952" spans="1:6">
      <c r="A1952" t="str">
        <f t="shared" si="55"/>
        <v>44HORTÊNCIA NATHÂNIA SILVA CÂMARA44774MSc</v>
      </c>
      <c r="B1952">
        <v>44</v>
      </c>
      <c r="C1952" t="s">
        <v>1905</v>
      </c>
      <c r="D1952" t="s">
        <v>3780</v>
      </c>
      <c r="E1952">
        <v>2230</v>
      </c>
      <c r="F1952" t="s">
        <v>1114</v>
      </c>
    </row>
    <row r="1953" spans="1:6">
      <c r="A1953" t="str">
        <f t="shared" si="55"/>
        <v>44JOEMIL OLIVEIRA DE DEUS JUNIOR44774MSc</v>
      </c>
      <c r="B1953">
        <v>44</v>
      </c>
      <c r="C1953" t="s">
        <v>1906</v>
      </c>
      <c r="D1953" t="s">
        <v>3780</v>
      </c>
      <c r="E1953">
        <v>2230</v>
      </c>
      <c r="F1953" t="s">
        <v>1114</v>
      </c>
    </row>
    <row r="1954" spans="1:6">
      <c r="A1954" t="str">
        <f t="shared" si="55"/>
        <v>44JOYCE AZEVEDO BEZERRA DE SOUZA44774MSc</v>
      </c>
      <c r="B1954">
        <v>44</v>
      </c>
      <c r="C1954" t="s">
        <v>1907</v>
      </c>
      <c r="D1954" t="s">
        <v>3780</v>
      </c>
      <c r="E1954">
        <v>2230</v>
      </c>
      <c r="F1954" t="s">
        <v>1114</v>
      </c>
    </row>
    <row r="1955" spans="1:6">
      <c r="A1955" t="str">
        <f t="shared" si="55"/>
        <v>44AFONSO AVELINO DANTAS NETO44774PV</v>
      </c>
      <c r="B1955">
        <v>44</v>
      </c>
      <c r="C1955" t="s">
        <v>1908</v>
      </c>
      <c r="D1955" t="s">
        <v>3780</v>
      </c>
      <c r="E1955">
        <v>7750</v>
      </c>
      <c r="F1955" t="s">
        <v>1115</v>
      </c>
    </row>
    <row r="1956" spans="1:6">
      <c r="A1956" t="str">
        <f t="shared" si="55"/>
        <v>45Juliana Martinelli de Lucena44774AT</v>
      </c>
      <c r="B1956">
        <v>45</v>
      </c>
      <c r="C1956" t="s">
        <v>1909</v>
      </c>
      <c r="D1956" t="s">
        <v>3780</v>
      </c>
      <c r="E1956">
        <v>820</v>
      </c>
      <c r="F1956" t="s">
        <v>1117</v>
      </c>
    </row>
    <row r="1957" spans="1:6">
      <c r="A1957" t="str">
        <f t="shared" si="55"/>
        <v>45Júlio César Passos44774COO</v>
      </c>
      <c r="B1957">
        <v>45</v>
      </c>
      <c r="C1957" t="s">
        <v>1910</v>
      </c>
      <c r="D1957" t="s">
        <v>3780</v>
      </c>
      <c r="E1957">
        <v>2800</v>
      </c>
      <c r="F1957" t="s">
        <v>1113</v>
      </c>
    </row>
    <row r="1958" spans="1:6">
      <c r="A1958" t="str">
        <f t="shared" si="55"/>
        <v>45Bruna de Oliveira Busson44774DSC</v>
      </c>
      <c r="B1958">
        <v>45</v>
      </c>
      <c r="C1958" t="s">
        <v>2211</v>
      </c>
      <c r="D1958" t="s">
        <v>3780</v>
      </c>
      <c r="E1958">
        <v>3280</v>
      </c>
      <c r="F1958" t="s">
        <v>1162</v>
      </c>
    </row>
    <row r="1959" spans="1:6">
      <c r="A1959" t="str">
        <f t="shared" si="55"/>
        <v>45Jônatas Vicente44774DSC</v>
      </c>
      <c r="B1959">
        <v>45</v>
      </c>
      <c r="C1959" t="s">
        <v>1911</v>
      </c>
      <c r="D1959" t="s">
        <v>3780</v>
      </c>
      <c r="E1959">
        <v>3280</v>
      </c>
      <c r="F1959" t="s">
        <v>1162</v>
      </c>
    </row>
    <row r="1960" spans="1:6">
      <c r="A1960" t="str">
        <f t="shared" si="55"/>
        <v>45Rodrigo Rodrigues Nogueira44774DSC</v>
      </c>
      <c r="B1960">
        <v>45</v>
      </c>
      <c r="C1960" t="s">
        <v>1912</v>
      </c>
      <c r="D1960" t="s">
        <v>3780</v>
      </c>
      <c r="E1960">
        <v>3280</v>
      </c>
      <c r="F1960" t="s">
        <v>1162</v>
      </c>
    </row>
    <row r="1961" spans="1:6">
      <c r="A1961" t="str">
        <f t="shared" si="55"/>
        <v>45Alexandre Barbosa da Silva44774GRA</v>
      </c>
      <c r="B1961">
        <v>45</v>
      </c>
      <c r="C1961" t="s">
        <v>1913</v>
      </c>
      <c r="D1961" t="s">
        <v>3780</v>
      </c>
      <c r="E1961">
        <v>600</v>
      </c>
      <c r="F1961" t="s">
        <v>1112</v>
      </c>
    </row>
    <row r="1962" spans="1:6">
      <c r="A1962" t="str">
        <f t="shared" si="55"/>
        <v>45Carlos Eduardo Nesi Perin44774GRA</v>
      </c>
      <c r="B1962">
        <v>45</v>
      </c>
      <c r="C1962" t="s">
        <v>2212</v>
      </c>
      <c r="D1962" t="s">
        <v>3780</v>
      </c>
      <c r="E1962">
        <v>600</v>
      </c>
      <c r="F1962" t="s">
        <v>1112</v>
      </c>
    </row>
    <row r="1963" spans="1:6">
      <c r="A1963" t="str">
        <f t="shared" si="55"/>
        <v>45Felipe Antonio Emer44774GRA</v>
      </c>
      <c r="B1963">
        <v>45</v>
      </c>
      <c r="C1963" t="s">
        <v>1914</v>
      </c>
      <c r="D1963" t="s">
        <v>3780</v>
      </c>
      <c r="E1963">
        <v>600</v>
      </c>
      <c r="F1963" t="s">
        <v>1112</v>
      </c>
    </row>
    <row r="1964" spans="1:6">
      <c r="A1964" t="str">
        <f t="shared" si="55"/>
        <v>45Felipe Batista44774GRA</v>
      </c>
      <c r="B1964">
        <v>45</v>
      </c>
      <c r="C1964" t="s">
        <v>1915</v>
      </c>
      <c r="D1964" t="s">
        <v>3780</v>
      </c>
      <c r="E1964">
        <v>600</v>
      </c>
      <c r="F1964" t="s">
        <v>1112</v>
      </c>
    </row>
    <row r="1965" spans="1:6">
      <c r="A1965" t="str">
        <f t="shared" si="55"/>
        <v>45Gustavo Lins de Oliveira44774GRA</v>
      </c>
      <c r="B1965">
        <v>45</v>
      </c>
      <c r="C1965" t="s">
        <v>1917</v>
      </c>
      <c r="D1965" t="s">
        <v>3780</v>
      </c>
      <c r="E1965">
        <v>600</v>
      </c>
      <c r="F1965" t="s">
        <v>1112</v>
      </c>
    </row>
    <row r="1966" spans="1:6">
      <c r="A1966" t="str">
        <f t="shared" si="55"/>
        <v>45Jéssica Vieira Lomba Avila Barbosa44774GRA</v>
      </c>
      <c r="B1966">
        <v>45</v>
      </c>
      <c r="C1966" t="s">
        <v>1918</v>
      </c>
      <c r="D1966" t="s">
        <v>3780</v>
      </c>
      <c r="E1966">
        <v>600</v>
      </c>
      <c r="F1966" t="s">
        <v>1112</v>
      </c>
    </row>
    <row r="1967" spans="1:6">
      <c r="A1967" t="str">
        <f t="shared" si="55"/>
        <v>45Leonardo Matos Brasil44774GRA</v>
      </c>
      <c r="B1967">
        <v>45</v>
      </c>
      <c r="C1967" t="s">
        <v>2213</v>
      </c>
      <c r="D1967" t="s">
        <v>3780</v>
      </c>
      <c r="E1967">
        <v>600</v>
      </c>
      <c r="F1967" t="s">
        <v>1112</v>
      </c>
    </row>
    <row r="1968" spans="1:6">
      <c r="A1968" t="str">
        <f t="shared" si="55"/>
        <v>45Lucas Eli Malagoli44774GRA</v>
      </c>
      <c r="B1968">
        <v>45</v>
      </c>
      <c r="C1968" t="s">
        <v>1919</v>
      </c>
      <c r="D1968" t="s">
        <v>3780</v>
      </c>
      <c r="E1968">
        <v>600</v>
      </c>
      <c r="F1968" t="s">
        <v>1112</v>
      </c>
    </row>
    <row r="1969" spans="1:6">
      <c r="A1969" t="str">
        <f t="shared" si="55"/>
        <v>45Victor Igor Berbare Lemos44774GRA</v>
      </c>
      <c r="B1969">
        <v>45</v>
      </c>
      <c r="C1969" t="s">
        <v>1920</v>
      </c>
      <c r="D1969" t="s">
        <v>3780</v>
      </c>
      <c r="E1969">
        <v>600</v>
      </c>
      <c r="F1969" t="s">
        <v>1112</v>
      </c>
    </row>
    <row r="1970" spans="1:6">
      <c r="A1970" t="str">
        <f t="shared" si="55"/>
        <v>45Daniel Juchem Regner44774MSc</v>
      </c>
      <c r="B1970">
        <v>45</v>
      </c>
      <c r="C1970" t="s">
        <v>1921</v>
      </c>
      <c r="D1970" t="s">
        <v>3780</v>
      </c>
      <c r="E1970">
        <v>2230</v>
      </c>
      <c r="F1970" t="s">
        <v>1114</v>
      </c>
    </row>
    <row r="1971" spans="1:6">
      <c r="A1971" t="str">
        <f t="shared" si="55"/>
        <v>45Luiz Henrique Silva Junior44774MSc</v>
      </c>
      <c r="B1971">
        <v>45</v>
      </c>
      <c r="C1971" t="s">
        <v>1923</v>
      </c>
      <c r="D1971" t="s">
        <v>3780</v>
      </c>
      <c r="E1971">
        <v>2230</v>
      </c>
      <c r="F1971" t="s">
        <v>1114</v>
      </c>
    </row>
    <row r="1972" spans="1:6">
      <c r="A1972" t="str">
        <f t="shared" si="55"/>
        <v>45Vittorio Nardin44774MSc</v>
      </c>
      <c r="B1972">
        <v>45</v>
      </c>
      <c r="C1972" t="s">
        <v>2718</v>
      </c>
      <c r="D1972" t="s">
        <v>3780</v>
      </c>
      <c r="E1972">
        <v>2230</v>
      </c>
      <c r="F1972" t="s">
        <v>1114</v>
      </c>
    </row>
    <row r="1973" spans="1:6">
      <c r="A1973" t="str">
        <f t="shared" si="55"/>
        <v>45Tatiana Bendo44774PV</v>
      </c>
      <c r="B1973">
        <v>45</v>
      </c>
      <c r="C1973" t="s">
        <v>1924</v>
      </c>
      <c r="D1973" t="s">
        <v>3780</v>
      </c>
      <c r="E1973">
        <v>7750</v>
      </c>
      <c r="F1973" t="s">
        <v>1115</v>
      </c>
    </row>
    <row r="1974" spans="1:6">
      <c r="A1974" t="str">
        <f t="shared" si="55"/>
        <v>46Yascara Fabrina Fernandes da Costa e Silva44774AT</v>
      </c>
      <c r="B1974">
        <v>46</v>
      </c>
      <c r="C1974" t="s">
        <v>1925</v>
      </c>
      <c r="D1974" t="s">
        <v>3780</v>
      </c>
      <c r="E1974">
        <v>820</v>
      </c>
      <c r="F1974" t="s">
        <v>1117</v>
      </c>
    </row>
    <row r="1975" spans="1:6">
      <c r="A1975" t="str">
        <f t="shared" si="55"/>
        <v>46Marcos Vinícius Xavier Dias44774COO</v>
      </c>
      <c r="B1975">
        <v>46</v>
      </c>
      <c r="C1975" t="s">
        <v>1926</v>
      </c>
      <c r="D1975" t="s">
        <v>3780</v>
      </c>
      <c r="E1975">
        <v>2800</v>
      </c>
      <c r="F1975" t="s">
        <v>1113</v>
      </c>
    </row>
    <row r="1976" spans="1:6">
      <c r="A1976" t="str">
        <f t="shared" si="55"/>
        <v>46Ailton Romano Fontes Junior44774GRA</v>
      </c>
      <c r="B1976">
        <v>46</v>
      </c>
      <c r="C1976" t="s">
        <v>1927</v>
      </c>
      <c r="D1976" t="s">
        <v>3780</v>
      </c>
      <c r="E1976">
        <v>600</v>
      </c>
      <c r="F1976" t="s">
        <v>1112</v>
      </c>
    </row>
    <row r="1977" spans="1:6">
      <c r="A1977" t="str">
        <f t="shared" si="55"/>
        <v>46Aline Pelodan Baboni44774GRA</v>
      </c>
      <c r="B1977">
        <v>46</v>
      </c>
      <c r="C1977" t="s">
        <v>1928</v>
      </c>
      <c r="D1977" t="s">
        <v>3780</v>
      </c>
      <c r="E1977">
        <v>600</v>
      </c>
      <c r="F1977" t="s">
        <v>1112</v>
      </c>
    </row>
    <row r="1978" spans="1:6">
      <c r="A1978" t="str">
        <f t="shared" si="55"/>
        <v>46Carlos Henrique da Silva Santana44774GRA</v>
      </c>
      <c r="B1978">
        <v>46</v>
      </c>
      <c r="C1978" t="s">
        <v>1929</v>
      </c>
      <c r="D1978" t="s">
        <v>3780</v>
      </c>
      <c r="E1978">
        <v>600</v>
      </c>
      <c r="F1978" t="s">
        <v>1112</v>
      </c>
    </row>
    <row r="1979" spans="1:6">
      <c r="A1979" t="str">
        <f t="shared" si="55"/>
        <v>46Douglas Peterson Munis da Silva44774GRA</v>
      </c>
      <c r="B1979">
        <v>46</v>
      </c>
      <c r="C1979" t="s">
        <v>1930</v>
      </c>
      <c r="D1979" t="s">
        <v>3780</v>
      </c>
      <c r="E1979">
        <v>600</v>
      </c>
      <c r="F1979" t="s">
        <v>1112</v>
      </c>
    </row>
    <row r="1980" spans="1:6">
      <c r="A1980" t="str">
        <f t="shared" si="55"/>
        <v>46Felipe Matheus Pereira da Silva44774GRA</v>
      </c>
      <c r="B1980">
        <v>46</v>
      </c>
      <c r="C1980" t="s">
        <v>1931</v>
      </c>
      <c r="D1980" t="s">
        <v>3780</v>
      </c>
      <c r="E1980">
        <v>600</v>
      </c>
      <c r="F1980" t="s">
        <v>1112</v>
      </c>
    </row>
    <row r="1981" spans="1:6">
      <c r="A1981" t="str">
        <f t="shared" si="55"/>
        <v>46Filipe Henrique Nascimento Barroso44774GRA</v>
      </c>
      <c r="B1981">
        <v>46</v>
      </c>
      <c r="C1981" t="s">
        <v>1932</v>
      </c>
      <c r="D1981" t="s">
        <v>3780</v>
      </c>
      <c r="E1981">
        <v>600</v>
      </c>
      <c r="F1981" t="s">
        <v>1112</v>
      </c>
    </row>
    <row r="1982" spans="1:6">
      <c r="A1982" t="str">
        <f t="shared" si="55"/>
        <v>46Gabriel Henrique Batista e Silva44774GRA</v>
      </c>
      <c r="B1982">
        <v>46</v>
      </c>
      <c r="C1982" t="s">
        <v>1933</v>
      </c>
      <c r="D1982" t="s">
        <v>3780</v>
      </c>
      <c r="E1982">
        <v>600</v>
      </c>
      <c r="F1982" t="s">
        <v>1112</v>
      </c>
    </row>
    <row r="1983" spans="1:6">
      <c r="A1983" t="str">
        <f t="shared" si="55"/>
        <v>46Giovana de Souza Lima44774GRA</v>
      </c>
      <c r="B1983">
        <v>46</v>
      </c>
      <c r="C1983" t="s">
        <v>1934</v>
      </c>
      <c r="D1983" t="s">
        <v>3780</v>
      </c>
      <c r="E1983">
        <v>600</v>
      </c>
      <c r="F1983" t="s">
        <v>1112</v>
      </c>
    </row>
    <row r="1984" spans="1:6">
      <c r="A1984" t="str">
        <f t="shared" si="55"/>
        <v>46Giovanni Lopes Pereira44774GRA</v>
      </c>
      <c r="B1984">
        <v>46</v>
      </c>
      <c r="C1984" t="s">
        <v>1935</v>
      </c>
      <c r="D1984" t="s">
        <v>3780</v>
      </c>
      <c r="E1984">
        <v>600</v>
      </c>
      <c r="F1984" t="s">
        <v>1112</v>
      </c>
    </row>
    <row r="1985" spans="1:6">
      <c r="A1985" t="str">
        <f t="shared" si="55"/>
        <v>46Isadora Evangelista Martins de Souza44774GRA</v>
      </c>
      <c r="B1985">
        <v>46</v>
      </c>
      <c r="C1985" t="s">
        <v>1936</v>
      </c>
      <c r="D1985" t="s">
        <v>3780</v>
      </c>
      <c r="E1985">
        <v>600</v>
      </c>
      <c r="F1985" t="s">
        <v>1112</v>
      </c>
    </row>
    <row r="1986" spans="1:6">
      <c r="A1986" t="str">
        <f t="shared" si="55"/>
        <v>46Luiz Pedro Simões da Silva44774GRA</v>
      </c>
      <c r="B1986">
        <v>46</v>
      </c>
      <c r="C1986" t="s">
        <v>1937</v>
      </c>
      <c r="D1986" t="s">
        <v>3780</v>
      </c>
      <c r="E1986">
        <v>600</v>
      </c>
      <c r="F1986" t="s">
        <v>1112</v>
      </c>
    </row>
    <row r="1987" spans="1:6">
      <c r="A1987" t="str">
        <f t="shared" ref="A1987:A2050" si="56">CONCATENATE(B1987,C1987,VALUE(D1987),F1987)</f>
        <v>46Pedro Henrique Fantoni Garica44774GRA</v>
      </c>
      <c r="B1987">
        <v>46</v>
      </c>
      <c r="C1987" t="s">
        <v>1938</v>
      </c>
      <c r="D1987" t="s">
        <v>3780</v>
      </c>
      <c r="E1987">
        <v>600</v>
      </c>
      <c r="F1987" t="s">
        <v>1112</v>
      </c>
    </row>
    <row r="1988" spans="1:6">
      <c r="A1988" t="str">
        <f t="shared" si="56"/>
        <v>46Rafael Jonas Fonseca Luciano44774GRA</v>
      </c>
      <c r="B1988">
        <v>46</v>
      </c>
      <c r="C1988" t="s">
        <v>1939</v>
      </c>
      <c r="D1988" t="s">
        <v>3780</v>
      </c>
      <c r="E1988">
        <v>600</v>
      </c>
      <c r="F1988" t="s">
        <v>1112</v>
      </c>
    </row>
    <row r="1989" spans="1:6">
      <c r="A1989" t="str">
        <f t="shared" si="56"/>
        <v>46Thais Mariano Ribeiro44774GRA</v>
      </c>
      <c r="B1989">
        <v>46</v>
      </c>
      <c r="C1989" t="s">
        <v>1940</v>
      </c>
      <c r="D1989" t="s">
        <v>3780</v>
      </c>
      <c r="E1989">
        <v>600</v>
      </c>
      <c r="F1989" t="s">
        <v>1112</v>
      </c>
    </row>
    <row r="1990" spans="1:6">
      <c r="A1990" t="str">
        <f t="shared" si="56"/>
        <v>46Gabriel Baioni e Silva44774MSc</v>
      </c>
      <c r="B1990">
        <v>46</v>
      </c>
      <c r="C1990" t="s">
        <v>1941</v>
      </c>
      <c r="D1990" t="s">
        <v>3780</v>
      </c>
      <c r="E1990">
        <v>2230</v>
      </c>
      <c r="F1990" t="s">
        <v>1114</v>
      </c>
    </row>
    <row r="1991" spans="1:6">
      <c r="A1991" t="str">
        <f t="shared" si="56"/>
        <v>46Luísa Pereira Pinheiro44774MSc</v>
      </c>
      <c r="B1991">
        <v>46</v>
      </c>
      <c r="C1991" t="s">
        <v>1942</v>
      </c>
      <c r="D1991" t="s">
        <v>3780</v>
      </c>
      <c r="E1991">
        <v>2230</v>
      </c>
      <c r="F1991" t="s">
        <v>1114</v>
      </c>
    </row>
    <row r="1992" spans="1:6">
      <c r="A1992" t="str">
        <f t="shared" si="56"/>
        <v>46Rodney Joedson Santos da Silva44774MSc</v>
      </c>
      <c r="B1992">
        <v>46</v>
      </c>
      <c r="C1992" t="s">
        <v>1943</v>
      </c>
      <c r="D1992" t="s">
        <v>3780</v>
      </c>
      <c r="E1992">
        <v>2230</v>
      </c>
      <c r="F1992" t="s">
        <v>1114</v>
      </c>
    </row>
    <row r="1993" spans="1:6">
      <c r="A1993" t="str">
        <f t="shared" si="56"/>
        <v>46Thomás Augusto Siqueira de Oliveira44774MSc</v>
      </c>
      <c r="B1993">
        <v>46</v>
      </c>
      <c r="C1993" t="s">
        <v>1944</v>
      </c>
      <c r="D1993" t="s">
        <v>3780</v>
      </c>
      <c r="E1993">
        <v>2230</v>
      </c>
      <c r="F1993" t="s">
        <v>1114</v>
      </c>
    </row>
    <row r="1994" spans="1:6">
      <c r="A1994" t="str">
        <f t="shared" si="56"/>
        <v>46Eric Alberto Ocampo Batlle44774PDSC</v>
      </c>
      <c r="B1994">
        <v>46</v>
      </c>
      <c r="C1994" t="s">
        <v>1945</v>
      </c>
      <c r="D1994" t="s">
        <v>3780</v>
      </c>
      <c r="E1994">
        <v>6110</v>
      </c>
      <c r="F1994" t="s">
        <v>1165</v>
      </c>
    </row>
    <row r="1995" spans="1:6">
      <c r="A1995" t="str">
        <f t="shared" si="56"/>
        <v>46Luiz Augusto Horta Nogueira44774PV</v>
      </c>
      <c r="B1995">
        <v>46</v>
      </c>
      <c r="C1995" t="s">
        <v>1946</v>
      </c>
      <c r="D1995" t="s">
        <v>3780</v>
      </c>
      <c r="E1995">
        <v>7750</v>
      </c>
      <c r="F1995" t="s">
        <v>1115</v>
      </c>
    </row>
    <row r="1996" spans="1:6">
      <c r="A1996" t="str">
        <f t="shared" si="56"/>
        <v>47Sonia Maria Oliveira Agostinho da Silva44774AT</v>
      </c>
      <c r="B1996">
        <v>47</v>
      </c>
      <c r="C1996" t="s">
        <v>1947</v>
      </c>
      <c r="D1996" t="s">
        <v>3780</v>
      </c>
      <c r="E1996">
        <v>820</v>
      </c>
      <c r="F1996" t="s">
        <v>1117</v>
      </c>
    </row>
    <row r="1997" spans="1:6">
      <c r="A1997" t="str">
        <f t="shared" si="56"/>
        <v>47Mario Ferreira de Lima Filho44774COO</v>
      </c>
      <c r="B1997">
        <v>47</v>
      </c>
      <c r="C1997" t="s">
        <v>1948</v>
      </c>
      <c r="D1997" t="s">
        <v>3780</v>
      </c>
      <c r="E1997">
        <v>2800</v>
      </c>
      <c r="F1997" t="s">
        <v>1113</v>
      </c>
    </row>
    <row r="1998" spans="1:6">
      <c r="A1998" t="str">
        <f t="shared" si="56"/>
        <v>47Lucas Marques Teles da Silva44774DSC</v>
      </c>
      <c r="B1998">
        <v>47</v>
      </c>
      <c r="C1998" t="s">
        <v>1950</v>
      </c>
      <c r="D1998" t="s">
        <v>3780</v>
      </c>
      <c r="E1998">
        <v>3280</v>
      </c>
      <c r="F1998" t="s">
        <v>1162</v>
      </c>
    </row>
    <row r="1999" spans="1:6">
      <c r="A1999" t="str">
        <f t="shared" si="56"/>
        <v>47Yaniqui Falcão Costa44774DSC</v>
      </c>
      <c r="B1999">
        <v>47</v>
      </c>
      <c r="C1999" t="s">
        <v>2719</v>
      </c>
      <c r="D1999" t="s">
        <v>3780</v>
      </c>
      <c r="E1999">
        <v>3280</v>
      </c>
      <c r="F1999" t="s">
        <v>1162</v>
      </c>
    </row>
    <row r="2000" spans="1:6">
      <c r="A2000" t="str">
        <f t="shared" si="56"/>
        <v>47Iana Lara Albuquerque Cunha44774GRA</v>
      </c>
      <c r="B2000">
        <v>47</v>
      </c>
      <c r="C2000" t="s">
        <v>2214</v>
      </c>
      <c r="D2000" t="s">
        <v>3780</v>
      </c>
      <c r="E2000">
        <v>600</v>
      </c>
      <c r="F2000" t="s">
        <v>1112</v>
      </c>
    </row>
    <row r="2001" spans="1:6">
      <c r="A2001" t="str">
        <f t="shared" si="56"/>
        <v>47José Adilson Nascimento dos Santos44774GRA</v>
      </c>
      <c r="B2001">
        <v>47</v>
      </c>
      <c r="C2001" t="s">
        <v>2215</v>
      </c>
      <c r="D2001" t="s">
        <v>3780</v>
      </c>
      <c r="E2001">
        <v>600</v>
      </c>
      <c r="F2001" t="s">
        <v>1112</v>
      </c>
    </row>
    <row r="2002" spans="1:6">
      <c r="A2002" t="str">
        <f t="shared" si="56"/>
        <v>47Lucas Mateus Silva de Andrade Lima44774GRA</v>
      </c>
      <c r="B2002">
        <v>47</v>
      </c>
      <c r="C2002" t="s">
        <v>1952</v>
      </c>
      <c r="D2002" t="s">
        <v>3780</v>
      </c>
      <c r="E2002">
        <v>600</v>
      </c>
      <c r="F2002" t="s">
        <v>1112</v>
      </c>
    </row>
    <row r="2003" spans="1:6">
      <c r="A2003" t="str">
        <f t="shared" si="56"/>
        <v>47Mariana Silva de Espíndola44774GRA</v>
      </c>
      <c r="B2003">
        <v>47</v>
      </c>
      <c r="C2003" t="s">
        <v>2720</v>
      </c>
      <c r="D2003" t="s">
        <v>3780</v>
      </c>
      <c r="E2003">
        <v>600</v>
      </c>
      <c r="F2003" t="s">
        <v>1112</v>
      </c>
    </row>
    <row r="2004" spans="1:6">
      <c r="A2004" t="str">
        <f t="shared" si="56"/>
        <v>47Maycon Ferreira44774GRA</v>
      </c>
      <c r="B2004">
        <v>47</v>
      </c>
      <c r="C2004" t="s">
        <v>1953</v>
      </c>
      <c r="D2004" t="s">
        <v>3780</v>
      </c>
      <c r="E2004">
        <v>600</v>
      </c>
      <c r="F2004" t="s">
        <v>1112</v>
      </c>
    </row>
    <row r="2005" spans="1:6">
      <c r="A2005" t="str">
        <f t="shared" si="56"/>
        <v>47Nayara Rodrigues da Silva Souza44774GRA</v>
      </c>
      <c r="B2005">
        <v>47</v>
      </c>
      <c r="C2005" t="s">
        <v>2571</v>
      </c>
      <c r="D2005" t="s">
        <v>3780</v>
      </c>
      <c r="E2005">
        <v>600</v>
      </c>
      <c r="F2005" t="s">
        <v>1112</v>
      </c>
    </row>
    <row r="2006" spans="1:6">
      <c r="A2006" t="str">
        <f t="shared" si="56"/>
        <v>47Rafael Pessanha Farias44774GRA</v>
      </c>
      <c r="B2006">
        <v>47</v>
      </c>
      <c r="C2006" t="s">
        <v>1954</v>
      </c>
      <c r="D2006" t="s">
        <v>3780</v>
      </c>
      <c r="E2006">
        <v>600</v>
      </c>
      <c r="F2006" t="s">
        <v>1112</v>
      </c>
    </row>
    <row r="2007" spans="1:6">
      <c r="A2007" t="str">
        <f t="shared" si="56"/>
        <v>47Regina Buarque de Gusmão44774GRA</v>
      </c>
      <c r="B2007">
        <v>47</v>
      </c>
      <c r="C2007" t="s">
        <v>1955</v>
      </c>
      <c r="D2007" t="s">
        <v>3780</v>
      </c>
      <c r="E2007">
        <v>600</v>
      </c>
      <c r="F2007" t="s">
        <v>1112</v>
      </c>
    </row>
    <row r="2008" spans="1:6">
      <c r="A2008" t="str">
        <f t="shared" si="56"/>
        <v>47Sarah Abigail Barbosa44774GRA</v>
      </c>
      <c r="B2008">
        <v>47</v>
      </c>
      <c r="C2008" t="s">
        <v>1956</v>
      </c>
      <c r="D2008" t="s">
        <v>3780</v>
      </c>
      <c r="E2008">
        <v>600</v>
      </c>
      <c r="F2008" t="s">
        <v>1112</v>
      </c>
    </row>
    <row r="2009" spans="1:6">
      <c r="A2009" t="str">
        <f t="shared" si="56"/>
        <v>47Carlos Alves Moreira Junior44774MSc</v>
      </c>
      <c r="B2009">
        <v>47</v>
      </c>
      <c r="C2009" t="s">
        <v>1957</v>
      </c>
      <c r="D2009" t="s">
        <v>3780</v>
      </c>
      <c r="E2009">
        <v>2230</v>
      </c>
      <c r="F2009" t="s">
        <v>1114</v>
      </c>
    </row>
    <row r="2010" spans="1:6">
      <c r="A2010" t="str">
        <f t="shared" si="56"/>
        <v>47Ian Cavalcanti da Costa44774MSc</v>
      </c>
      <c r="B2010">
        <v>47</v>
      </c>
      <c r="C2010" t="s">
        <v>1958</v>
      </c>
      <c r="D2010" t="s">
        <v>3780</v>
      </c>
      <c r="E2010">
        <v>2230</v>
      </c>
      <c r="F2010" t="s">
        <v>1114</v>
      </c>
    </row>
    <row r="2011" spans="1:6">
      <c r="A2011" t="str">
        <f t="shared" si="56"/>
        <v>47Maria Caroline do Nascimento44774MSc</v>
      </c>
      <c r="B2011">
        <v>47</v>
      </c>
      <c r="C2011" t="s">
        <v>1959</v>
      </c>
      <c r="D2011" t="s">
        <v>3780</v>
      </c>
      <c r="E2011">
        <v>2230</v>
      </c>
      <c r="F2011" t="s">
        <v>1114</v>
      </c>
    </row>
    <row r="2012" spans="1:6">
      <c r="A2012" t="str">
        <f t="shared" si="56"/>
        <v>47José Gedson Fernandes da Silva44774PV</v>
      </c>
      <c r="B2012">
        <v>47</v>
      </c>
      <c r="C2012" t="s">
        <v>1960</v>
      </c>
      <c r="D2012" t="s">
        <v>3780</v>
      </c>
      <c r="E2012">
        <v>7750</v>
      </c>
      <c r="F2012" t="s">
        <v>1115</v>
      </c>
    </row>
    <row r="2013" spans="1:6">
      <c r="A2013" t="str">
        <f t="shared" si="56"/>
        <v>48Alene Ramos Wanderley Farias44774AT</v>
      </c>
      <c r="B2013">
        <v>48</v>
      </c>
      <c r="C2013" t="s">
        <v>1961</v>
      </c>
      <c r="D2013" t="s">
        <v>3780</v>
      </c>
      <c r="E2013">
        <v>820</v>
      </c>
      <c r="F2013" t="s">
        <v>1117</v>
      </c>
    </row>
    <row r="2014" spans="1:6">
      <c r="A2014" t="str">
        <f t="shared" si="56"/>
        <v>48Antonio Celso Dantas Antonino44774COO</v>
      </c>
      <c r="B2014">
        <v>48</v>
      </c>
      <c r="C2014" t="s">
        <v>1962</v>
      </c>
      <c r="D2014" t="s">
        <v>3780</v>
      </c>
      <c r="E2014">
        <v>2800</v>
      </c>
      <c r="F2014" t="s">
        <v>1113</v>
      </c>
    </row>
    <row r="2015" spans="1:6">
      <c r="A2015" t="str">
        <f t="shared" si="56"/>
        <v>48Felipe Filgueiras de Almeida44774DSC</v>
      </c>
      <c r="B2015">
        <v>48</v>
      </c>
      <c r="C2015" t="s">
        <v>1971</v>
      </c>
      <c r="D2015" t="s">
        <v>3780</v>
      </c>
      <c r="E2015">
        <v>3280</v>
      </c>
      <c r="F2015" t="s">
        <v>1162</v>
      </c>
    </row>
    <row r="2016" spans="1:6">
      <c r="A2016" t="str">
        <f t="shared" si="56"/>
        <v>48Ialy Rayane de Aguiar Costa44774DSC</v>
      </c>
      <c r="B2016">
        <v>48</v>
      </c>
      <c r="C2016" t="s">
        <v>1963</v>
      </c>
      <c r="D2016" t="s">
        <v>3780</v>
      </c>
      <c r="E2016">
        <v>3280</v>
      </c>
      <c r="F2016" t="s">
        <v>1162</v>
      </c>
    </row>
    <row r="2017" spans="1:6">
      <c r="A2017" t="str">
        <f t="shared" si="56"/>
        <v>48Acson Gonçalves de Lima44774GRA</v>
      </c>
      <c r="B2017">
        <v>48</v>
      </c>
      <c r="C2017" t="s">
        <v>1964</v>
      </c>
      <c r="D2017" t="s">
        <v>3780</v>
      </c>
      <c r="E2017">
        <v>600</v>
      </c>
      <c r="F2017" t="s">
        <v>1112</v>
      </c>
    </row>
    <row r="2018" spans="1:6">
      <c r="A2018" t="str">
        <f t="shared" si="56"/>
        <v>48Bruno Felipe de Carvalho44774GRA</v>
      </c>
      <c r="B2018">
        <v>48</v>
      </c>
      <c r="C2018" t="s">
        <v>2216</v>
      </c>
      <c r="D2018" t="s">
        <v>3780</v>
      </c>
      <c r="E2018">
        <v>600</v>
      </c>
      <c r="F2018" t="s">
        <v>1112</v>
      </c>
    </row>
    <row r="2019" spans="1:6">
      <c r="A2019" t="str">
        <f t="shared" si="56"/>
        <v>48Charles Guilherme da Silva Dantas44774GRA</v>
      </c>
      <c r="B2019">
        <v>48</v>
      </c>
      <c r="C2019" t="s">
        <v>2217</v>
      </c>
      <c r="D2019" t="s">
        <v>3780</v>
      </c>
      <c r="E2019">
        <v>600</v>
      </c>
      <c r="F2019" t="s">
        <v>1112</v>
      </c>
    </row>
    <row r="2020" spans="1:6">
      <c r="A2020" t="str">
        <f t="shared" si="56"/>
        <v>48Danilo Magalhães de Souza Cavalcante44774GRA</v>
      </c>
      <c r="B2020">
        <v>48</v>
      </c>
      <c r="C2020" t="s">
        <v>1965</v>
      </c>
      <c r="D2020" t="s">
        <v>3780</v>
      </c>
      <c r="E2020">
        <v>600</v>
      </c>
      <c r="F2020" t="s">
        <v>1112</v>
      </c>
    </row>
    <row r="2021" spans="1:6">
      <c r="A2021" t="str">
        <f t="shared" si="56"/>
        <v>48Diego Calheiros Lins44774GRA</v>
      </c>
      <c r="B2021">
        <v>48</v>
      </c>
      <c r="C2021" t="s">
        <v>1966</v>
      </c>
      <c r="D2021" t="s">
        <v>3780</v>
      </c>
      <c r="E2021">
        <v>600</v>
      </c>
      <c r="F2021" t="s">
        <v>1112</v>
      </c>
    </row>
    <row r="2022" spans="1:6">
      <c r="A2022" t="str">
        <f t="shared" si="56"/>
        <v>48Francyelle Karolynne Vieira Machado44774GRA</v>
      </c>
      <c r="B2022">
        <v>48</v>
      </c>
      <c r="C2022" t="s">
        <v>1967</v>
      </c>
      <c r="D2022" t="s">
        <v>3780</v>
      </c>
      <c r="E2022">
        <v>600</v>
      </c>
      <c r="F2022" t="s">
        <v>1112</v>
      </c>
    </row>
    <row r="2023" spans="1:6">
      <c r="A2023" t="str">
        <f t="shared" si="56"/>
        <v>48Gabriel Silva Lúcio44774GRA</v>
      </c>
      <c r="B2023">
        <v>48</v>
      </c>
      <c r="C2023" t="s">
        <v>1968</v>
      </c>
      <c r="D2023" t="s">
        <v>3780</v>
      </c>
      <c r="E2023">
        <v>600</v>
      </c>
      <c r="F2023" t="s">
        <v>1112</v>
      </c>
    </row>
    <row r="2024" spans="1:6">
      <c r="A2024" t="str">
        <f t="shared" si="56"/>
        <v>48Igor José Francisco do Nascimento44774GRA</v>
      </c>
      <c r="B2024">
        <v>48</v>
      </c>
      <c r="C2024" t="s">
        <v>1969</v>
      </c>
      <c r="D2024" t="s">
        <v>3780</v>
      </c>
      <c r="E2024">
        <v>600</v>
      </c>
      <c r="F2024" t="s">
        <v>1112</v>
      </c>
    </row>
    <row r="2025" spans="1:6">
      <c r="A2025" t="str">
        <f t="shared" si="56"/>
        <v>48João Victor Siqueira Tenório Silva44774GRA</v>
      </c>
      <c r="B2025">
        <v>48</v>
      </c>
      <c r="C2025" t="s">
        <v>2218</v>
      </c>
      <c r="D2025" t="s">
        <v>3780</v>
      </c>
      <c r="E2025">
        <v>600</v>
      </c>
      <c r="F2025" t="s">
        <v>1112</v>
      </c>
    </row>
    <row r="2026" spans="1:6">
      <c r="A2026" t="str">
        <f t="shared" si="56"/>
        <v>48Jobério Maria dos Santos Filho44774GRA</v>
      </c>
      <c r="B2026">
        <v>48</v>
      </c>
      <c r="C2026" t="s">
        <v>2219</v>
      </c>
      <c r="D2026" t="s">
        <v>3780</v>
      </c>
      <c r="E2026">
        <v>600</v>
      </c>
      <c r="F2026" t="s">
        <v>1112</v>
      </c>
    </row>
    <row r="2027" spans="1:6">
      <c r="A2027" t="str">
        <f t="shared" si="56"/>
        <v>48José Mateus Mendonça da Silva44774GRA</v>
      </c>
      <c r="B2027">
        <v>48</v>
      </c>
      <c r="C2027" t="s">
        <v>2220</v>
      </c>
      <c r="D2027" t="s">
        <v>3780</v>
      </c>
      <c r="E2027">
        <v>600</v>
      </c>
      <c r="F2027" t="s">
        <v>1112</v>
      </c>
    </row>
    <row r="2028" spans="1:6">
      <c r="A2028" t="str">
        <f t="shared" si="56"/>
        <v>48Lamarck Mendel Lopes de Sousa44774GRA</v>
      </c>
      <c r="B2028">
        <v>48</v>
      </c>
      <c r="C2028" t="s">
        <v>2221</v>
      </c>
      <c r="D2028" t="s">
        <v>3780</v>
      </c>
      <c r="E2028">
        <v>600</v>
      </c>
      <c r="F2028" t="s">
        <v>1112</v>
      </c>
    </row>
    <row r="2029" spans="1:6">
      <c r="A2029" t="str">
        <f t="shared" si="56"/>
        <v>48Lucas Felipe Queiroz de Araújo Lima44774GRA</v>
      </c>
      <c r="B2029">
        <v>48</v>
      </c>
      <c r="C2029" t="s">
        <v>2222</v>
      </c>
      <c r="D2029" t="s">
        <v>3780</v>
      </c>
      <c r="E2029">
        <v>600</v>
      </c>
      <c r="F2029" t="s">
        <v>1112</v>
      </c>
    </row>
    <row r="2030" spans="1:6">
      <c r="A2030" t="str">
        <f t="shared" si="56"/>
        <v>48Matheus Pessoa de Siqueira Guedes44774GRA</v>
      </c>
      <c r="B2030">
        <v>48</v>
      </c>
      <c r="C2030" t="s">
        <v>1970</v>
      </c>
      <c r="D2030" t="s">
        <v>3780</v>
      </c>
      <c r="E2030">
        <v>600</v>
      </c>
      <c r="F2030" t="s">
        <v>1112</v>
      </c>
    </row>
    <row r="2031" spans="1:6">
      <c r="A2031" t="str">
        <f t="shared" si="56"/>
        <v>48Sofia Luck Teixeira44774GRA</v>
      </c>
      <c r="B2031">
        <v>48</v>
      </c>
      <c r="C2031" t="s">
        <v>2223</v>
      </c>
      <c r="D2031" t="s">
        <v>3780</v>
      </c>
      <c r="E2031">
        <v>600</v>
      </c>
      <c r="F2031" t="s">
        <v>1112</v>
      </c>
    </row>
    <row r="2032" spans="1:6">
      <c r="A2032" t="str">
        <f t="shared" si="56"/>
        <v>48João Victor Furtado Frazão de Medeiros44774MSc</v>
      </c>
      <c r="B2032">
        <v>48</v>
      </c>
      <c r="C2032" t="s">
        <v>1973</v>
      </c>
      <c r="D2032" t="s">
        <v>3780</v>
      </c>
      <c r="E2032">
        <v>2230</v>
      </c>
      <c r="F2032" t="s">
        <v>1114</v>
      </c>
    </row>
    <row r="2033" spans="1:6">
      <c r="A2033" t="str">
        <f t="shared" si="56"/>
        <v>48Manoella Almeida Candido44774MSc</v>
      </c>
      <c r="B2033">
        <v>48</v>
      </c>
      <c r="C2033" t="s">
        <v>2224</v>
      </c>
      <c r="D2033" t="s">
        <v>3780</v>
      </c>
      <c r="E2033">
        <v>2230</v>
      </c>
      <c r="F2033" t="s">
        <v>1114</v>
      </c>
    </row>
    <row r="2034" spans="1:6">
      <c r="A2034" t="str">
        <f t="shared" si="56"/>
        <v>48Maria Eduarda Santos Galindo44774MSc</v>
      </c>
      <c r="B2034">
        <v>48</v>
      </c>
      <c r="C2034" t="s">
        <v>2225</v>
      </c>
      <c r="D2034" t="s">
        <v>3780</v>
      </c>
      <c r="E2034">
        <v>2230</v>
      </c>
      <c r="F2034" t="s">
        <v>1114</v>
      </c>
    </row>
    <row r="2035" spans="1:6">
      <c r="A2035" t="str">
        <f t="shared" si="56"/>
        <v>48Tallys Celso Mineiro44774MSc</v>
      </c>
      <c r="B2035">
        <v>48</v>
      </c>
      <c r="C2035" t="s">
        <v>2226</v>
      </c>
      <c r="D2035" t="s">
        <v>3780</v>
      </c>
      <c r="E2035">
        <v>2230</v>
      </c>
      <c r="F2035" t="s">
        <v>1114</v>
      </c>
    </row>
    <row r="2036" spans="1:6">
      <c r="A2036" t="str">
        <f t="shared" si="56"/>
        <v>48Tássia Cristina da Silva44774MSc</v>
      </c>
      <c r="B2036">
        <v>48</v>
      </c>
      <c r="C2036" t="s">
        <v>1974</v>
      </c>
      <c r="D2036" t="s">
        <v>3780</v>
      </c>
      <c r="E2036">
        <v>2230</v>
      </c>
      <c r="F2036" t="s">
        <v>1114</v>
      </c>
    </row>
    <row r="2037" spans="1:6">
      <c r="A2037" t="str">
        <f t="shared" si="56"/>
        <v>48Wesley Michael Pereira Silva44774MSc</v>
      </c>
      <c r="B2037">
        <v>48</v>
      </c>
      <c r="C2037" t="s">
        <v>1975</v>
      </c>
      <c r="D2037" t="s">
        <v>3780</v>
      </c>
      <c r="E2037">
        <v>2230</v>
      </c>
      <c r="F2037" t="s">
        <v>1114</v>
      </c>
    </row>
    <row r="2038" spans="1:6">
      <c r="A2038" t="str">
        <f t="shared" si="56"/>
        <v>48Gustavo Galindez Ramirez44774PDSC</v>
      </c>
      <c r="B2038">
        <v>48</v>
      </c>
      <c r="C2038" t="s">
        <v>1976</v>
      </c>
      <c r="D2038" t="s">
        <v>3780</v>
      </c>
      <c r="E2038">
        <v>6110</v>
      </c>
      <c r="F2038" t="s">
        <v>1165</v>
      </c>
    </row>
    <row r="2039" spans="1:6">
      <c r="A2039" t="str">
        <f t="shared" si="56"/>
        <v>48Allan de Almeida Albuquerque44774PV</v>
      </c>
      <c r="B2039">
        <v>48</v>
      </c>
      <c r="C2039" t="s">
        <v>1977</v>
      </c>
      <c r="D2039" t="s">
        <v>3780</v>
      </c>
      <c r="E2039">
        <v>7750</v>
      </c>
      <c r="F2039" t="s">
        <v>1115</v>
      </c>
    </row>
    <row r="2040" spans="1:6">
      <c r="A2040" t="str">
        <f t="shared" si="56"/>
        <v>49Geovane Oliveira de Sousa44774AT</v>
      </c>
      <c r="B2040">
        <v>49</v>
      </c>
      <c r="C2040" t="s">
        <v>1978</v>
      </c>
      <c r="D2040" t="s">
        <v>3780</v>
      </c>
      <c r="E2040">
        <v>820</v>
      </c>
      <c r="F2040" t="s">
        <v>1117</v>
      </c>
    </row>
    <row r="2041" spans="1:6">
      <c r="A2041" t="str">
        <f t="shared" si="56"/>
        <v>49Gustavo Martini Dalpian44774COO</v>
      </c>
      <c r="B2041">
        <v>49</v>
      </c>
      <c r="C2041" t="s">
        <v>1979</v>
      </c>
      <c r="D2041" t="s">
        <v>3780</v>
      </c>
      <c r="E2041">
        <v>2800</v>
      </c>
      <c r="F2041" t="s">
        <v>1113</v>
      </c>
    </row>
    <row r="2042" spans="1:6">
      <c r="A2042" t="str">
        <f t="shared" si="56"/>
        <v>49Gabrielle Mathias Reis44774DSC</v>
      </c>
      <c r="B2042">
        <v>49</v>
      </c>
      <c r="C2042" t="s">
        <v>1980</v>
      </c>
      <c r="D2042" t="s">
        <v>3780</v>
      </c>
      <c r="E2042">
        <v>3280</v>
      </c>
      <c r="F2042" t="s">
        <v>1162</v>
      </c>
    </row>
    <row r="2043" spans="1:6">
      <c r="A2043" t="str">
        <f t="shared" si="56"/>
        <v>49Leonardo José Quintero Da Cuna44774DSC</v>
      </c>
      <c r="B2043">
        <v>49</v>
      </c>
      <c r="C2043" t="s">
        <v>2575</v>
      </c>
      <c r="D2043" t="s">
        <v>3780</v>
      </c>
      <c r="E2043">
        <v>3280</v>
      </c>
      <c r="F2043" t="s">
        <v>1162</v>
      </c>
    </row>
    <row r="2044" spans="1:6">
      <c r="A2044" t="str">
        <f t="shared" si="56"/>
        <v>49Samuel Peres Chagas44774DSC</v>
      </c>
      <c r="B2044">
        <v>49</v>
      </c>
      <c r="C2044" t="s">
        <v>1981</v>
      </c>
      <c r="D2044" t="s">
        <v>3780</v>
      </c>
      <c r="E2044">
        <v>3280</v>
      </c>
      <c r="F2044" t="s">
        <v>1162</v>
      </c>
    </row>
    <row r="2045" spans="1:6">
      <c r="A2045" t="str">
        <f t="shared" si="56"/>
        <v>49Ana Carolina Fonseca de Abreu44774GRA</v>
      </c>
      <c r="B2045">
        <v>49</v>
      </c>
      <c r="C2045" t="s">
        <v>1982</v>
      </c>
      <c r="D2045" t="s">
        <v>3780</v>
      </c>
      <c r="E2045">
        <v>600</v>
      </c>
      <c r="F2045" t="s">
        <v>1112</v>
      </c>
    </row>
    <row r="2046" spans="1:6">
      <c r="A2046" t="str">
        <f t="shared" si="56"/>
        <v>49Andréia Joice Oliveira Meira44774GRA</v>
      </c>
      <c r="B2046">
        <v>49</v>
      </c>
      <c r="C2046" t="s">
        <v>2227</v>
      </c>
      <c r="D2046" t="s">
        <v>3780</v>
      </c>
      <c r="E2046">
        <v>600</v>
      </c>
      <c r="F2046" t="s">
        <v>1112</v>
      </c>
    </row>
    <row r="2047" spans="1:6">
      <c r="A2047" t="str">
        <f t="shared" si="56"/>
        <v>49Bria Cisi Ramos44774GRA</v>
      </c>
      <c r="B2047">
        <v>49</v>
      </c>
      <c r="C2047" t="s">
        <v>1983</v>
      </c>
      <c r="D2047" t="s">
        <v>3780</v>
      </c>
      <c r="E2047">
        <v>600</v>
      </c>
      <c r="F2047" t="s">
        <v>1112</v>
      </c>
    </row>
    <row r="2048" spans="1:6">
      <c r="A2048" t="str">
        <f t="shared" si="56"/>
        <v>49Carolina Rufino da Silva44774GRA</v>
      </c>
      <c r="B2048">
        <v>49</v>
      </c>
      <c r="C2048" t="s">
        <v>1984</v>
      </c>
      <c r="D2048" t="s">
        <v>3780</v>
      </c>
      <c r="E2048">
        <v>600</v>
      </c>
      <c r="F2048" t="s">
        <v>1112</v>
      </c>
    </row>
    <row r="2049" spans="1:6">
      <c r="A2049" t="str">
        <f t="shared" si="56"/>
        <v>49Gabriel Rocha Lima44774GRA</v>
      </c>
      <c r="B2049">
        <v>49</v>
      </c>
      <c r="C2049" t="s">
        <v>1985</v>
      </c>
      <c r="D2049" t="s">
        <v>3780</v>
      </c>
      <c r="E2049">
        <v>600</v>
      </c>
      <c r="F2049" t="s">
        <v>1112</v>
      </c>
    </row>
    <row r="2050" spans="1:6">
      <c r="A2050" t="str">
        <f t="shared" si="56"/>
        <v>49Isabela de Melo Aceto44774GRA</v>
      </c>
      <c r="B2050">
        <v>49</v>
      </c>
      <c r="C2050" t="s">
        <v>1986</v>
      </c>
      <c r="D2050" t="s">
        <v>3780</v>
      </c>
      <c r="E2050">
        <v>600</v>
      </c>
      <c r="F2050" t="s">
        <v>1112</v>
      </c>
    </row>
    <row r="2051" spans="1:6">
      <c r="A2051" t="str">
        <f t="shared" ref="A2051:A2114" si="57">CONCATENATE(B2051,C2051,VALUE(D2051),F2051)</f>
        <v>49José Pedro Pires Gomes44774GRA</v>
      </c>
      <c r="B2051">
        <v>49</v>
      </c>
      <c r="C2051" t="s">
        <v>1987</v>
      </c>
      <c r="D2051" t="s">
        <v>3780</v>
      </c>
      <c r="E2051">
        <v>600</v>
      </c>
      <c r="F2051" t="s">
        <v>1112</v>
      </c>
    </row>
    <row r="2052" spans="1:6">
      <c r="A2052" t="str">
        <f t="shared" si="57"/>
        <v>49Lara Mei Honda44774GRA</v>
      </c>
      <c r="B2052">
        <v>49</v>
      </c>
      <c r="C2052" t="s">
        <v>1988</v>
      </c>
      <c r="D2052" t="s">
        <v>3780</v>
      </c>
      <c r="E2052">
        <v>600</v>
      </c>
      <c r="F2052" t="s">
        <v>1112</v>
      </c>
    </row>
    <row r="2053" spans="1:6">
      <c r="A2053" t="str">
        <f t="shared" si="57"/>
        <v>49Luigi Nogueira Mancuso44774GRA</v>
      </c>
      <c r="B2053">
        <v>49</v>
      </c>
      <c r="C2053" t="s">
        <v>2577</v>
      </c>
      <c r="D2053" t="s">
        <v>3780</v>
      </c>
      <c r="E2053">
        <v>600</v>
      </c>
      <c r="F2053" t="s">
        <v>1112</v>
      </c>
    </row>
    <row r="2054" spans="1:6">
      <c r="A2054" t="str">
        <f t="shared" si="57"/>
        <v>49Mayara Souza Mello44774GRA</v>
      </c>
      <c r="B2054">
        <v>49</v>
      </c>
      <c r="C2054" t="s">
        <v>2578</v>
      </c>
      <c r="D2054" t="s">
        <v>3780</v>
      </c>
      <c r="E2054">
        <v>600</v>
      </c>
      <c r="F2054" t="s">
        <v>1112</v>
      </c>
    </row>
    <row r="2055" spans="1:6">
      <c r="A2055" t="str">
        <f t="shared" si="57"/>
        <v>49Otávio Mayoral Colmenero44774GRA</v>
      </c>
      <c r="B2055">
        <v>49</v>
      </c>
      <c r="C2055" t="s">
        <v>1989</v>
      </c>
      <c r="D2055" t="s">
        <v>3780</v>
      </c>
      <c r="E2055">
        <v>600</v>
      </c>
      <c r="F2055" t="s">
        <v>1112</v>
      </c>
    </row>
    <row r="2056" spans="1:6">
      <c r="A2056" t="str">
        <f t="shared" si="57"/>
        <v>49Paulo Cesar de Souza Lima44774GRA</v>
      </c>
      <c r="B2056">
        <v>49</v>
      </c>
      <c r="C2056" t="s">
        <v>1990</v>
      </c>
      <c r="D2056" t="s">
        <v>3780</v>
      </c>
      <c r="E2056">
        <v>600</v>
      </c>
      <c r="F2056" t="s">
        <v>1112</v>
      </c>
    </row>
    <row r="2057" spans="1:6">
      <c r="A2057" t="str">
        <f t="shared" si="57"/>
        <v>49Pollyanna Castilho44774GRA</v>
      </c>
      <c r="B2057">
        <v>49</v>
      </c>
      <c r="C2057" t="s">
        <v>1991</v>
      </c>
      <c r="D2057" t="s">
        <v>3780</v>
      </c>
      <c r="E2057">
        <v>600</v>
      </c>
      <c r="F2057" t="s">
        <v>1112</v>
      </c>
    </row>
    <row r="2058" spans="1:6">
      <c r="A2058" t="str">
        <f t="shared" si="57"/>
        <v>49Suzane Tiemi Kawahara Shimuta44774GRA</v>
      </c>
      <c r="B2058">
        <v>49</v>
      </c>
      <c r="C2058" t="s">
        <v>2579</v>
      </c>
      <c r="D2058" t="s">
        <v>3780</v>
      </c>
      <c r="E2058">
        <v>600</v>
      </c>
      <c r="F2058" t="s">
        <v>1112</v>
      </c>
    </row>
    <row r="2059" spans="1:6">
      <c r="A2059" t="str">
        <f t="shared" si="57"/>
        <v>49Thayná Mesquita Gomes dos Santos44774GRA</v>
      </c>
      <c r="B2059">
        <v>49</v>
      </c>
      <c r="C2059" t="s">
        <v>1992</v>
      </c>
      <c r="D2059" t="s">
        <v>3780</v>
      </c>
      <c r="E2059">
        <v>600</v>
      </c>
      <c r="F2059" t="s">
        <v>1112</v>
      </c>
    </row>
    <row r="2060" spans="1:6">
      <c r="A2060" t="str">
        <f t="shared" si="57"/>
        <v>49Antonio Teofanes Bertollo de Oliveira44774MSc</v>
      </c>
      <c r="B2060">
        <v>49</v>
      </c>
      <c r="C2060" t="s">
        <v>1993</v>
      </c>
      <c r="D2060" t="s">
        <v>3780</v>
      </c>
      <c r="E2060">
        <v>2230</v>
      </c>
      <c r="F2060" t="s">
        <v>1114</v>
      </c>
    </row>
    <row r="2061" spans="1:6">
      <c r="A2061" t="str">
        <f t="shared" si="57"/>
        <v>49Carlos Leonardo Luza44774MSc</v>
      </c>
      <c r="B2061">
        <v>49</v>
      </c>
      <c r="C2061" t="s">
        <v>1994</v>
      </c>
      <c r="D2061" t="s">
        <v>3780</v>
      </c>
      <c r="E2061">
        <v>2230</v>
      </c>
      <c r="F2061" t="s">
        <v>1114</v>
      </c>
    </row>
    <row r="2062" spans="1:6">
      <c r="A2062" t="str">
        <f t="shared" si="57"/>
        <v>49Lucas Bandeira44774MSc</v>
      </c>
      <c r="B2062">
        <v>49</v>
      </c>
      <c r="C2062" t="s">
        <v>1995</v>
      </c>
      <c r="D2062" t="s">
        <v>3780</v>
      </c>
      <c r="E2062">
        <v>2230</v>
      </c>
      <c r="F2062" t="s">
        <v>1114</v>
      </c>
    </row>
    <row r="2063" spans="1:6">
      <c r="A2063" t="str">
        <f t="shared" si="57"/>
        <v>49Lucas Polimante Souto44774MSc</v>
      </c>
      <c r="B2063">
        <v>49</v>
      </c>
      <c r="C2063" t="s">
        <v>1996</v>
      </c>
      <c r="D2063" t="s">
        <v>3780</v>
      </c>
      <c r="E2063">
        <v>2230</v>
      </c>
      <c r="F2063" t="s">
        <v>1114</v>
      </c>
    </row>
    <row r="2064" spans="1:6">
      <c r="A2064" t="str">
        <f t="shared" si="57"/>
        <v>49Maycom Cezar Valeriano44774MSc</v>
      </c>
      <c r="B2064">
        <v>49</v>
      </c>
      <c r="C2064" t="s">
        <v>1997</v>
      </c>
      <c r="D2064" t="s">
        <v>3780</v>
      </c>
      <c r="E2064">
        <v>2230</v>
      </c>
      <c r="F2064" t="s">
        <v>1114</v>
      </c>
    </row>
    <row r="2065" spans="1:6">
      <c r="A2065" t="str">
        <f t="shared" si="57"/>
        <v>49Wandson Lukas do Nascimento Amorim44774MSc</v>
      </c>
      <c r="B2065">
        <v>49</v>
      </c>
      <c r="C2065" t="s">
        <v>1998</v>
      </c>
      <c r="D2065" t="s">
        <v>3780</v>
      </c>
      <c r="E2065">
        <v>2230</v>
      </c>
      <c r="F2065" t="s">
        <v>1114</v>
      </c>
    </row>
    <row r="2066" spans="1:6">
      <c r="A2066" t="str">
        <f t="shared" si="57"/>
        <v>49Fabiane de Jesus Trindade44774PV</v>
      </c>
      <c r="B2066">
        <v>49</v>
      </c>
      <c r="C2066" t="s">
        <v>2000</v>
      </c>
      <c r="D2066" t="s">
        <v>3780</v>
      </c>
      <c r="E2066">
        <v>7750</v>
      </c>
      <c r="F2066" t="s">
        <v>1115</v>
      </c>
    </row>
    <row r="2067" spans="1:6">
      <c r="A2067" t="str">
        <f t="shared" si="57"/>
        <v>50Inês Seidel44774AT</v>
      </c>
      <c r="B2067">
        <v>50</v>
      </c>
      <c r="C2067" t="s">
        <v>2001</v>
      </c>
      <c r="D2067" t="s">
        <v>3780</v>
      </c>
      <c r="E2067">
        <v>820</v>
      </c>
      <c r="F2067" t="s">
        <v>1117</v>
      </c>
    </row>
    <row r="2068" spans="1:6">
      <c r="A2068" t="str">
        <f t="shared" si="57"/>
        <v>50Diogo Pompéu de Moraes44774COO</v>
      </c>
      <c r="B2068">
        <v>50</v>
      </c>
      <c r="C2068" t="s">
        <v>2228</v>
      </c>
      <c r="D2068" t="s">
        <v>3780</v>
      </c>
      <c r="E2068">
        <v>2800</v>
      </c>
      <c r="F2068" t="s">
        <v>1113</v>
      </c>
    </row>
    <row r="2069" spans="1:6">
      <c r="A2069" t="str">
        <f t="shared" si="57"/>
        <v>50Bruna Pés Nicola44774DSC</v>
      </c>
      <c r="B2069">
        <v>50</v>
      </c>
      <c r="C2069" t="s">
        <v>2721</v>
      </c>
      <c r="D2069" t="s">
        <v>3780</v>
      </c>
      <c r="E2069">
        <v>3280</v>
      </c>
      <c r="F2069" t="s">
        <v>1162</v>
      </c>
    </row>
    <row r="2070" spans="1:6">
      <c r="A2070" t="str">
        <f t="shared" si="57"/>
        <v>50Tatiane Pretto44774DSC</v>
      </c>
      <c r="B2070">
        <v>50</v>
      </c>
      <c r="C2070" t="s">
        <v>2002</v>
      </c>
      <c r="D2070" t="s">
        <v>3780</v>
      </c>
      <c r="E2070">
        <v>3280</v>
      </c>
      <c r="F2070" t="s">
        <v>1162</v>
      </c>
    </row>
    <row r="2071" spans="1:6">
      <c r="A2071" t="str">
        <f t="shared" si="57"/>
        <v>50Andressa Vieira Hilário44774MSc</v>
      </c>
      <c r="B2071">
        <v>50</v>
      </c>
      <c r="C2071" t="s">
        <v>2003</v>
      </c>
      <c r="D2071" t="s">
        <v>3780</v>
      </c>
      <c r="E2071">
        <v>2230</v>
      </c>
      <c r="F2071" t="s">
        <v>1114</v>
      </c>
    </row>
    <row r="2072" spans="1:6">
      <c r="A2072" t="str">
        <f t="shared" si="57"/>
        <v>50Arthur Motta de Andrade44774MSc</v>
      </c>
      <c r="B2072">
        <v>50</v>
      </c>
      <c r="C2072" t="s">
        <v>2004</v>
      </c>
      <c r="D2072" t="s">
        <v>3780</v>
      </c>
      <c r="E2072">
        <v>2230</v>
      </c>
      <c r="F2072" t="s">
        <v>1114</v>
      </c>
    </row>
    <row r="2073" spans="1:6">
      <c r="A2073" t="str">
        <f t="shared" si="57"/>
        <v>50Giovanni Garcia Saboia de Albuquerque44774MSc</v>
      </c>
      <c r="B2073">
        <v>50</v>
      </c>
      <c r="C2073" t="s">
        <v>2005</v>
      </c>
      <c r="D2073" t="s">
        <v>3780</v>
      </c>
      <c r="E2073">
        <v>2230</v>
      </c>
      <c r="F2073" t="s">
        <v>1114</v>
      </c>
    </row>
    <row r="2074" spans="1:6">
      <c r="A2074" t="str">
        <f t="shared" si="57"/>
        <v>50Marianne Silva Schaeffer44774MSc</v>
      </c>
      <c r="B2074">
        <v>50</v>
      </c>
      <c r="C2074" t="s">
        <v>2006</v>
      </c>
      <c r="D2074" t="s">
        <v>3780</v>
      </c>
      <c r="E2074">
        <v>2230</v>
      </c>
      <c r="F2074" t="s">
        <v>1114</v>
      </c>
    </row>
    <row r="2075" spans="1:6">
      <c r="A2075" t="str">
        <f t="shared" si="57"/>
        <v>50Paolla Rissi Silva Hermann44774MSc</v>
      </c>
      <c r="B2075">
        <v>50</v>
      </c>
      <c r="C2075" t="s">
        <v>2007</v>
      </c>
      <c r="D2075" t="s">
        <v>3780</v>
      </c>
      <c r="E2075">
        <v>2230</v>
      </c>
      <c r="F2075" t="s">
        <v>1114</v>
      </c>
    </row>
    <row r="2076" spans="1:6">
      <c r="A2076" t="str">
        <f t="shared" si="57"/>
        <v>50Tatiana Zanette44774MSc</v>
      </c>
      <c r="B2076">
        <v>50</v>
      </c>
      <c r="C2076" t="s">
        <v>2008</v>
      </c>
      <c r="D2076" t="s">
        <v>3780</v>
      </c>
      <c r="E2076">
        <v>2230</v>
      </c>
      <c r="F2076" t="s">
        <v>1114</v>
      </c>
    </row>
    <row r="2077" spans="1:6">
      <c r="A2077" t="str">
        <f t="shared" si="57"/>
        <v>50Gustavo Javier Chacón Rosales44774PDSC</v>
      </c>
      <c r="B2077">
        <v>50</v>
      </c>
      <c r="C2077" t="s">
        <v>2009</v>
      </c>
      <c r="D2077" t="s">
        <v>3780</v>
      </c>
      <c r="E2077">
        <v>6110</v>
      </c>
      <c r="F2077" t="s">
        <v>1165</v>
      </c>
    </row>
    <row r="2078" spans="1:6">
      <c r="A2078" t="str">
        <f t="shared" si="57"/>
        <v>50Christian Wittee Lopes44774PV</v>
      </c>
      <c r="B2078">
        <v>50</v>
      </c>
      <c r="C2078" t="s">
        <v>2010</v>
      </c>
      <c r="D2078" t="s">
        <v>3780</v>
      </c>
      <c r="E2078">
        <v>7750</v>
      </c>
      <c r="F2078" t="s">
        <v>1115</v>
      </c>
    </row>
    <row r="2079" spans="1:6">
      <c r="A2079" t="str">
        <f t="shared" si="57"/>
        <v>51Bernardo Vitor de Souza Marins44774AT</v>
      </c>
      <c r="B2079">
        <v>51</v>
      </c>
      <c r="C2079" t="s">
        <v>2011</v>
      </c>
      <c r="D2079" t="s">
        <v>3780</v>
      </c>
      <c r="E2079">
        <v>820</v>
      </c>
      <c r="F2079" t="s">
        <v>1117</v>
      </c>
    </row>
    <row r="2080" spans="1:6">
      <c r="A2080" t="str">
        <f t="shared" si="57"/>
        <v>51Victor Rolando Ruiz Ahon44774COO</v>
      </c>
      <c r="B2080">
        <v>51</v>
      </c>
      <c r="C2080" t="s">
        <v>2231</v>
      </c>
      <c r="D2080" t="s">
        <v>3780</v>
      </c>
      <c r="E2080">
        <v>2800</v>
      </c>
      <c r="F2080" t="s">
        <v>1113</v>
      </c>
    </row>
    <row r="2081" spans="1:6">
      <c r="A2081" t="str">
        <f t="shared" si="57"/>
        <v>51Matheus Coitinho Constantino44774DSC</v>
      </c>
      <c r="B2081">
        <v>51</v>
      </c>
      <c r="C2081" t="s">
        <v>2012</v>
      </c>
      <c r="D2081" t="s">
        <v>3780</v>
      </c>
      <c r="E2081">
        <v>3280</v>
      </c>
      <c r="F2081" t="s">
        <v>1162</v>
      </c>
    </row>
    <row r="2082" spans="1:6">
      <c r="A2082" t="str">
        <f t="shared" si="57"/>
        <v>51York Castillo Santiago44774DSC</v>
      </c>
      <c r="B2082">
        <v>51</v>
      </c>
      <c r="C2082" t="s">
        <v>2013</v>
      </c>
      <c r="D2082" t="s">
        <v>3780</v>
      </c>
      <c r="E2082">
        <v>3280</v>
      </c>
      <c r="F2082" t="s">
        <v>1162</v>
      </c>
    </row>
    <row r="2083" spans="1:6">
      <c r="A2083" t="str">
        <f t="shared" si="57"/>
        <v>51Ana Carolina Loureiro Boavista Lustosa44774GRA</v>
      </c>
      <c r="B2083">
        <v>51</v>
      </c>
      <c r="C2083" t="s">
        <v>2230</v>
      </c>
      <c r="D2083" t="s">
        <v>3780</v>
      </c>
      <c r="E2083">
        <v>600</v>
      </c>
      <c r="F2083" t="s">
        <v>1112</v>
      </c>
    </row>
    <row r="2084" spans="1:6">
      <c r="A2084" t="str">
        <f t="shared" si="57"/>
        <v>51Bruno Arguelhes Fischer44774GRA</v>
      </c>
      <c r="B2084">
        <v>51</v>
      </c>
      <c r="C2084" t="s">
        <v>2015</v>
      </c>
      <c r="D2084" t="s">
        <v>3780</v>
      </c>
      <c r="E2084">
        <v>600</v>
      </c>
      <c r="F2084" t="s">
        <v>1112</v>
      </c>
    </row>
    <row r="2085" spans="1:6">
      <c r="A2085" t="str">
        <f t="shared" si="57"/>
        <v>51Messias Gutemberg de Moura Vieira Junior44774GRA</v>
      </c>
      <c r="B2085">
        <v>51</v>
      </c>
      <c r="C2085" t="s">
        <v>2016</v>
      </c>
      <c r="D2085" t="s">
        <v>3780</v>
      </c>
      <c r="E2085">
        <v>600</v>
      </c>
      <c r="F2085" t="s">
        <v>1112</v>
      </c>
    </row>
    <row r="2086" spans="1:6">
      <c r="A2086" t="str">
        <f t="shared" si="57"/>
        <v>51Victor Hugo Couto e Silva44774GRA</v>
      </c>
      <c r="B2086">
        <v>51</v>
      </c>
      <c r="C2086" t="s">
        <v>2017</v>
      </c>
      <c r="D2086" t="s">
        <v>3780</v>
      </c>
      <c r="E2086">
        <v>600</v>
      </c>
      <c r="F2086" t="s">
        <v>1112</v>
      </c>
    </row>
    <row r="2087" spans="1:6">
      <c r="A2087" t="str">
        <f t="shared" si="57"/>
        <v>51Vinicius Silva Pio Abreu44774GRA</v>
      </c>
      <c r="B2087">
        <v>51</v>
      </c>
      <c r="C2087" t="s">
        <v>2229</v>
      </c>
      <c r="D2087" t="s">
        <v>3780</v>
      </c>
      <c r="E2087">
        <v>600</v>
      </c>
      <c r="F2087" t="s">
        <v>1112</v>
      </c>
    </row>
    <row r="2088" spans="1:6">
      <c r="A2088" t="str">
        <f t="shared" si="57"/>
        <v>51Brunno Abreu da Fonseca Vargas44774MSc</v>
      </c>
      <c r="B2088">
        <v>51</v>
      </c>
      <c r="C2088" t="s">
        <v>2018</v>
      </c>
      <c r="D2088" t="s">
        <v>3780</v>
      </c>
      <c r="E2088">
        <v>2230</v>
      </c>
      <c r="F2088" t="s">
        <v>1114</v>
      </c>
    </row>
    <row r="2089" spans="1:6">
      <c r="A2089" t="str">
        <f t="shared" si="57"/>
        <v>51Daniel Rubano Barretto Turci44774MSc</v>
      </c>
      <c r="B2089">
        <v>51</v>
      </c>
      <c r="C2089" t="s">
        <v>2019</v>
      </c>
      <c r="D2089" t="s">
        <v>3780</v>
      </c>
      <c r="E2089">
        <v>2230</v>
      </c>
      <c r="F2089" t="s">
        <v>1114</v>
      </c>
    </row>
    <row r="2090" spans="1:6">
      <c r="A2090" t="str">
        <f t="shared" si="57"/>
        <v>51Mauricio de Souza Maciel44774MSc</v>
      </c>
      <c r="B2090">
        <v>51</v>
      </c>
      <c r="C2090" t="s">
        <v>2020</v>
      </c>
      <c r="D2090" t="s">
        <v>3780</v>
      </c>
      <c r="E2090">
        <v>2230</v>
      </c>
      <c r="F2090" t="s">
        <v>1114</v>
      </c>
    </row>
    <row r="2091" spans="1:6">
      <c r="A2091" t="str">
        <f t="shared" si="57"/>
        <v>51Maria das Dores Macedo Paiva44774PDSC</v>
      </c>
      <c r="B2091">
        <v>51</v>
      </c>
      <c r="C2091" t="s">
        <v>2021</v>
      </c>
      <c r="D2091" t="s">
        <v>3780</v>
      </c>
      <c r="E2091">
        <v>6110</v>
      </c>
      <c r="F2091" t="s">
        <v>1165</v>
      </c>
    </row>
    <row r="2092" spans="1:6">
      <c r="A2092" t="str">
        <f t="shared" si="57"/>
        <v>51Antonio Claudio Soares44774PV</v>
      </c>
      <c r="B2092">
        <v>51</v>
      </c>
      <c r="C2092" t="s">
        <v>2022</v>
      </c>
      <c r="D2092" t="s">
        <v>3780</v>
      </c>
      <c r="E2092">
        <v>7750</v>
      </c>
      <c r="F2092" t="s">
        <v>1115</v>
      </c>
    </row>
    <row r="2093" spans="1:6">
      <c r="A2093" t="str">
        <f t="shared" si="57"/>
        <v>52Marcos Alexandro Vargas Mello44774AT</v>
      </c>
      <c r="B2093">
        <v>52</v>
      </c>
      <c r="C2093" t="s">
        <v>2023</v>
      </c>
      <c r="D2093" t="s">
        <v>3780</v>
      </c>
      <c r="E2093">
        <v>820</v>
      </c>
      <c r="F2093" t="s">
        <v>1117</v>
      </c>
    </row>
    <row r="2094" spans="1:6">
      <c r="A2094" t="str">
        <f t="shared" si="57"/>
        <v>52Fernanda de Castilhos44774COO</v>
      </c>
      <c r="B2094">
        <v>52</v>
      </c>
      <c r="C2094" t="s">
        <v>2024</v>
      </c>
      <c r="D2094" t="s">
        <v>3780</v>
      </c>
      <c r="E2094">
        <v>2800</v>
      </c>
      <c r="F2094" t="s">
        <v>1113</v>
      </c>
    </row>
    <row r="2095" spans="1:6">
      <c r="A2095" t="str">
        <f t="shared" si="57"/>
        <v>52Crisleine Perinazzo Draszewski44774DSC</v>
      </c>
      <c r="B2095">
        <v>52</v>
      </c>
      <c r="C2095" t="s">
        <v>2025</v>
      </c>
      <c r="D2095" t="s">
        <v>3780</v>
      </c>
      <c r="E2095">
        <v>3280</v>
      </c>
      <c r="F2095" t="s">
        <v>1162</v>
      </c>
    </row>
    <row r="2096" spans="1:6">
      <c r="A2096" t="str">
        <f t="shared" si="57"/>
        <v>52Lauren Marcilene Maciel Machado44774DSC</v>
      </c>
      <c r="B2096">
        <v>52</v>
      </c>
      <c r="C2096" t="s">
        <v>2026</v>
      </c>
      <c r="D2096" t="s">
        <v>3780</v>
      </c>
      <c r="E2096">
        <v>3280</v>
      </c>
      <c r="F2096" t="s">
        <v>1162</v>
      </c>
    </row>
    <row r="2097" spans="1:6">
      <c r="A2097" t="str">
        <f t="shared" si="57"/>
        <v>52Ana Luiza Seeger Machado44774GRA</v>
      </c>
      <c r="B2097">
        <v>52</v>
      </c>
      <c r="C2097" t="s">
        <v>2028</v>
      </c>
      <c r="D2097" t="s">
        <v>3780</v>
      </c>
      <c r="E2097">
        <v>600</v>
      </c>
      <c r="F2097" t="s">
        <v>1112</v>
      </c>
    </row>
    <row r="2098" spans="1:6">
      <c r="A2098" t="str">
        <f t="shared" si="57"/>
        <v>52André Luis de Oliveira Perilli44774GRA</v>
      </c>
      <c r="B2098">
        <v>52</v>
      </c>
      <c r="C2098" t="s">
        <v>2029</v>
      </c>
      <c r="D2098" t="s">
        <v>3780</v>
      </c>
      <c r="E2098">
        <v>600</v>
      </c>
      <c r="F2098" t="s">
        <v>1112</v>
      </c>
    </row>
    <row r="2099" spans="1:6">
      <c r="A2099" t="str">
        <f t="shared" si="57"/>
        <v>52Ariadne Gabriela Loreto Peres Gonçalves44774GRA</v>
      </c>
      <c r="B2099">
        <v>52</v>
      </c>
      <c r="C2099" t="s">
        <v>2030</v>
      </c>
      <c r="D2099" t="s">
        <v>3780</v>
      </c>
      <c r="E2099">
        <v>600</v>
      </c>
      <c r="F2099" t="s">
        <v>1112</v>
      </c>
    </row>
    <row r="2100" spans="1:6">
      <c r="A2100" t="str">
        <f t="shared" si="57"/>
        <v>52Bruna da Cunha Padoin44774GRA</v>
      </c>
      <c r="B2100">
        <v>52</v>
      </c>
      <c r="C2100" t="s">
        <v>2031</v>
      </c>
      <c r="D2100" t="s">
        <v>3780</v>
      </c>
      <c r="E2100">
        <v>600</v>
      </c>
      <c r="F2100" t="s">
        <v>1112</v>
      </c>
    </row>
    <row r="2101" spans="1:6">
      <c r="A2101" t="str">
        <f t="shared" si="57"/>
        <v>52Caroline Marta Weise44774GRA</v>
      </c>
      <c r="B2101">
        <v>52</v>
      </c>
      <c r="C2101" t="s">
        <v>2232</v>
      </c>
      <c r="D2101" t="s">
        <v>3780</v>
      </c>
      <c r="E2101">
        <v>600</v>
      </c>
      <c r="F2101" t="s">
        <v>1112</v>
      </c>
    </row>
    <row r="2102" spans="1:6">
      <c r="A2102" t="str">
        <f t="shared" si="57"/>
        <v>52Flávia Fernandes de Oliveira44774GRA</v>
      </c>
      <c r="B2102">
        <v>52</v>
      </c>
      <c r="C2102" t="s">
        <v>2032</v>
      </c>
      <c r="D2102" t="s">
        <v>3780</v>
      </c>
      <c r="E2102">
        <v>600</v>
      </c>
      <c r="F2102" t="s">
        <v>1112</v>
      </c>
    </row>
    <row r="2103" spans="1:6">
      <c r="A2103" t="str">
        <f t="shared" si="57"/>
        <v>52Geovana Mussato Mello44774GRA</v>
      </c>
      <c r="B2103">
        <v>52</v>
      </c>
      <c r="C2103" t="s">
        <v>2589</v>
      </c>
      <c r="D2103" t="s">
        <v>3780</v>
      </c>
      <c r="E2103">
        <v>600</v>
      </c>
      <c r="F2103" t="s">
        <v>1112</v>
      </c>
    </row>
    <row r="2104" spans="1:6">
      <c r="A2104" t="str">
        <f t="shared" si="57"/>
        <v>52Jamille Harbouki Moura44774GRA</v>
      </c>
      <c r="B2104">
        <v>52</v>
      </c>
      <c r="C2104" t="s">
        <v>2033</v>
      </c>
      <c r="D2104" t="s">
        <v>3780</v>
      </c>
      <c r="E2104">
        <v>600</v>
      </c>
      <c r="F2104" t="s">
        <v>1112</v>
      </c>
    </row>
    <row r="2105" spans="1:6">
      <c r="A2105" t="str">
        <f t="shared" si="57"/>
        <v>52Jeferson Seibel44774GRA</v>
      </c>
      <c r="B2105">
        <v>52</v>
      </c>
      <c r="C2105" t="s">
        <v>2034</v>
      </c>
      <c r="D2105" t="s">
        <v>3780</v>
      </c>
      <c r="E2105">
        <v>600</v>
      </c>
      <c r="F2105" t="s">
        <v>1112</v>
      </c>
    </row>
    <row r="2106" spans="1:6">
      <c r="A2106" t="str">
        <f t="shared" si="57"/>
        <v>52Lavínia Camargo Rodrigues44774GRA</v>
      </c>
      <c r="B2106">
        <v>52</v>
      </c>
      <c r="C2106" t="s">
        <v>2035</v>
      </c>
      <c r="D2106" t="s">
        <v>3780</v>
      </c>
      <c r="E2106">
        <v>600</v>
      </c>
      <c r="F2106" t="s">
        <v>1112</v>
      </c>
    </row>
    <row r="2107" spans="1:6">
      <c r="A2107" t="str">
        <f t="shared" si="57"/>
        <v>52Luana Carline Becker44774GRA</v>
      </c>
      <c r="B2107">
        <v>52</v>
      </c>
      <c r="C2107" t="s">
        <v>2036</v>
      </c>
      <c r="D2107" t="s">
        <v>3780</v>
      </c>
      <c r="E2107">
        <v>600</v>
      </c>
      <c r="F2107" t="s">
        <v>1112</v>
      </c>
    </row>
    <row r="2108" spans="1:6">
      <c r="A2108" t="str">
        <f t="shared" si="57"/>
        <v>52Luana de Farias da Rocha44774GRA</v>
      </c>
      <c r="B2108">
        <v>52</v>
      </c>
      <c r="C2108" t="s">
        <v>2037</v>
      </c>
      <c r="D2108" t="s">
        <v>3780</v>
      </c>
      <c r="E2108">
        <v>600</v>
      </c>
      <c r="F2108" t="s">
        <v>1112</v>
      </c>
    </row>
    <row r="2109" spans="1:6">
      <c r="A2109" t="str">
        <f t="shared" si="57"/>
        <v>52Maiko Rodrigues Monteiro44774GRA</v>
      </c>
      <c r="B2109">
        <v>52</v>
      </c>
      <c r="C2109" t="s">
        <v>2722</v>
      </c>
      <c r="D2109" t="s">
        <v>3780</v>
      </c>
      <c r="E2109">
        <v>600</v>
      </c>
      <c r="F2109" t="s">
        <v>1112</v>
      </c>
    </row>
    <row r="2110" spans="1:6">
      <c r="A2110" t="str">
        <f t="shared" si="57"/>
        <v>52Roger Sartori Chagas44774GRA</v>
      </c>
      <c r="B2110">
        <v>52</v>
      </c>
      <c r="C2110" t="s">
        <v>2038</v>
      </c>
      <c r="D2110" t="s">
        <v>3780</v>
      </c>
      <c r="E2110">
        <v>600</v>
      </c>
      <c r="F2110" t="s">
        <v>1112</v>
      </c>
    </row>
    <row r="2111" spans="1:6">
      <c r="A2111" t="str">
        <f t="shared" si="57"/>
        <v>52Henrique Gasparetto44774MSc</v>
      </c>
      <c r="B2111">
        <v>52</v>
      </c>
      <c r="C2111" t="s">
        <v>2040</v>
      </c>
      <c r="D2111" t="s">
        <v>3780</v>
      </c>
      <c r="E2111">
        <v>2230</v>
      </c>
      <c r="F2111" t="s">
        <v>1114</v>
      </c>
    </row>
    <row r="2112" spans="1:6">
      <c r="A2112" t="str">
        <f t="shared" si="57"/>
        <v>52Lisiane de Oliveira Diehl44774MSc</v>
      </c>
      <c r="B2112">
        <v>52</v>
      </c>
      <c r="C2112" t="s">
        <v>2041</v>
      </c>
      <c r="D2112" t="s">
        <v>3780</v>
      </c>
      <c r="E2112">
        <v>2230</v>
      </c>
      <c r="F2112" t="s">
        <v>1114</v>
      </c>
    </row>
    <row r="2113" spans="1:6">
      <c r="A2113" t="str">
        <f t="shared" si="57"/>
        <v>52Lorenzo da Silva Migliorin44774MSc</v>
      </c>
      <c r="B2113">
        <v>52</v>
      </c>
      <c r="C2113" t="s">
        <v>2042</v>
      </c>
      <c r="D2113" t="s">
        <v>3780</v>
      </c>
      <c r="E2113">
        <v>2230</v>
      </c>
      <c r="F2113" t="s">
        <v>1114</v>
      </c>
    </row>
    <row r="2114" spans="1:6">
      <c r="A2114" t="str">
        <f t="shared" si="57"/>
        <v>52Mateus da Silva Mesquita44774MSc</v>
      </c>
      <c r="B2114">
        <v>52</v>
      </c>
      <c r="C2114" t="s">
        <v>2043</v>
      </c>
      <c r="D2114" t="s">
        <v>3780</v>
      </c>
      <c r="E2114">
        <v>2230</v>
      </c>
      <c r="F2114" t="s">
        <v>1114</v>
      </c>
    </row>
    <row r="2115" spans="1:6">
      <c r="A2115" t="str">
        <f t="shared" ref="A2115:A2178" si="58">CONCATENATE(B2115,C2115,VALUE(D2115),F2115)</f>
        <v>52Mirela de Araujo Reis44774MSc</v>
      </c>
      <c r="B2115">
        <v>52</v>
      </c>
      <c r="C2115" t="s">
        <v>2723</v>
      </c>
      <c r="D2115" t="s">
        <v>3780</v>
      </c>
      <c r="E2115">
        <v>2230</v>
      </c>
      <c r="F2115" t="s">
        <v>1114</v>
      </c>
    </row>
    <row r="2116" spans="1:6">
      <c r="A2116" t="str">
        <f t="shared" si="58"/>
        <v>52Mirela Francesquet44774MSc</v>
      </c>
      <c r="B2116">
        <v>52</v>
      </c>
      <c r="C2116" t="s">
        <v>2044</v>
      </c>
      <c r="D2116" t="s">
        <v>3780</v>
      </c>
      <c r="E2116">
        <v>2230</v>
      </c>
      <c r="F2116" t="s">
        <v>1114</v>
      </c>
    </row>
    <row r="2117" spans="1:6">
      <c r="A2117" t="str">
        <f t="shared" si="58"/>
        <v>52Daniel Lachos Perez44774PDSC</v>
      </c>
      <c r="B2117">
        <v>52</v>
      </c>
      <c r="C2117" t="s">
        <v>2045</v>
      </c>
      <c r="D2117" t="s">
        <v>3780</v>
      </c>
      <c r="E2117">
        <v>6110</v>
      </c>
      <c r="F2117" t="s">
        <v>1165</v>
      </c>
    </row>
    <row r="2118" spans="1:6">
      <c r="A2118" t="str">
        <f t="shared" si="58"/>
        <v>52Michel Brondani44774PV</v>
      </c>
      <c r="B2118">
        <v>52</v>
      </c>
      <c r="C2118" t="s">
        <v>2046</v>
      </c>
      <c r="D2118" t="s">
        <v>3780</v>
      </c>
      <c r="E2118">
        <v>7750</v>
      </c>
      <c r="F2118" t="s">
        <v>1115</v>
      </c>
    </row>
    <row r="2119" spans="1:6">
      <c r="A2119" t="str">
        <f t="shared" si="58"/>
        <v>53Pedro Ribeiro Figueiredo Couto44774AT</v>
      </c>
      <c r="B2119">
        <v>53</v>
      </c>
      <c r="C2119" t="s">
        <v>2047</v>
      </c>
      <c r="D2119" t="s">
        <v>3780</v>
      </c>
      <c r="E2119">
        <v>820</v>
      </c>
      <c r="F2119" t="s">
        <v>1117</v>
      </c>
    </row>
    <row r="2120" spans="1:6">
      <c r="A2120" t="str">
        <f t="shared" si="58"/>
        <v>53Oldrich Joel Romero Guzmán44774COO</v>
      </c>
      <c r="B2120">
        <v>53</v>
      </c>
      <c r="C2120" t="s">
        <v>2048</v>
      </c>
      <c r="D2120" t="s">
        <v>3780</v>
      </c>
      <c r="E2120">
        <v>2800</v>
      </c>
      <c r="F2120" t="s">
        <v>1113</v>
      </c>
    </row>
    <row r="2121" spans="1:6">
      <c r="A2121" t="str">
        <f t="shared" si="58"/>
        <v>53Kelly Costa Cabral Salazar R. Moreira44774DSC</v>
      </c>
      <c r="B2121">
        <v>53</v>
      </c>
      <c r="C2121" t="s">
        <v>2049</v>
      </c>
      <c r="D2121" t="s">
        <v>3780</v>
      </c>
      <c r="E2121">
        <v>3280</v>
      </c>
      <c r="F2121" t="s">
        <v>1162</v>
      </c>
    </row>
    <row r="2122" spans="1:6">
      <c r="A2122" t="str">
        <f t="shared" si="58"/>
        <v>53Roberta Tristão Pinto44774DSC</v>
      </c>
      <c r="B2122">
        <v>53</v>
      </c>
      <c r="C2122" t="s">
        <v>2050</v>
      </c>
      <c r="D2122" t="s">
        <v>3780</v>
      </c>
      <c r="E2122">
        <v>3280</v>
      </c>
      <c r="F2122" t="s">
        <v>1162</v>
      </c>
    </row>
    <row r="2123" spans="1:6">
      <c r="A2123" t="str">
        <f t="shared" si="58"/>
        <v>53Amanda Puttin Vidoto44774GRA</v>
      </c>
      <c r="B2123">
        <v>53</v>
      </c>
      <c r="C2123" t="s">
        <v>2051</v>
      </c>
      <c r="D2123" t="s">
        <v>3780</v>
      </c>
      <c r="E2123">
        <v>600</v>
      </c>
      <c r="F2123" t="s">
        <v>1112</v>
      </c>
    </row>
    <row r="2124" spans="1:6">
      <c r="A2124" t="str">
        <f t="shared" si="58"/>
        <v>53Andressa Mathias Gonçalves44774GRA</v>
      </c>
      <c r="B2124">
        <v>53</v>
      </c>
      <c r="C2124" t="s">
        <v>2052</v>
      </c>
      <c r="D2124" t="s">
        <v>3780</v>
      </c>
      <c r="E2124">
        <v>600</v>
      </c>
      <c r="F2124" t="s">
        <v>1112</v>
      </c>
    </row>
    <row r="2125" spans="1:6">
      <c r="A2125" t="str">
        <f t="shared" si="58"/>
        <v>53Camila Kelly Alves Teixeira44774GRA</v>
      </c>
      <c r="B2125">
        <v>53</v>
      </c>
      <c r="C2125" t="s">
        <v>2053</v>
      </c>
      <c r="D2125" t="s">
        <v>3780</v>
      </c>
      <c r="E2125">
        <v>600</v>
      </c>
      <c r="F2125" t="s">
        <v>1112</v>
      </c>
    </row>
    <row r="2126" spans="1:6">
      <c r="A2126" t="str">
        <f t="shared" si="58"/>
        <v>53Gabriella Carolina Lopes44774GRA</v>
      </c>
      <c r="B2126">
        <v>53</v>
      </c>
      <c r="C2126" t="s">
        <v>2054</v>
      </c>
      <c r="D2126" t="s">
        <v>3780</v>
      </c>
      <c r="E2126">
        <v>600</v>
      </c>
      <c r="F2126" t="s">
        <v>1112</v>
      </c>
    </row>
    <row r="2127" spans="1:6">
      <c r="A2127" t="str">
        <f t="shared" si="58"/>
        <v>53Mileni Dürr Neves44774GRA</v>
      </c>
      <c r="B2127">
        <v>53</v>
      </c>
      <c r="C2127" t="s">
        <v>2055</v>
      </c>
      <c r="D2127" t="s">
        <v>3780</v>
      </c>
      <c r="E2127">
        <v>600</v>
      </c>
      <c r="F2127" t="s">
        <v>1112</v>
      </c>
    </row>
    <row r="2128" spans="1:6">
      <c r="A2128" t="str">
        <f t="shared" si="58"/>
        <v>53Nathalia Barbosa Coelho44774GRA</v>
      </c>
      <c r="B2128">
        <v>53</v>
      </c>
      <c r="C2128" t="s">
        <v>2056</v>
      </c>
      <c r="D2128" t="s">
        <v>3780</v>
      </c>
      <c r="E2128">
        <v>600</v>
      </c>
      <c r="F2128" t="s">
        <v>1112</v>
      </c>
    </row>
    <row r="2129" spans="1:6">
      <c r="A2129" t="str">
        <f t="shared" si="58"/>
        <v>53Djanyna Voegel de Carvalho Schmidt44774MSc</v>
      </c>
      <c r="B2129">
        <v>53</v>
      </c>
      <c r="C2129" t="s">
        <v>2233</v>
      </c>
      <c r="D2129" t="s">
        <v>3780</v>
      </c>
      <c r="E2129">
        <v>2230</v>
      </c>
      <c r="F2129" t="s">
        <v>1114</v>
      </c>
    </row>
    <row r="2130" spans="1:6">
      <c r="A2130" t="str">
        <f t="shared" si="58"/>
        <v>53João Pedro Massaria de Arcanto44774MSc</v>
      </c>
      <c r="B2130">
        <v>53</v>
      </c>
      <c r="C2130" t="s">
        <v>2057</v>
      </c>
      <c r="D2130" t="s">
        <v>3780</v>
      </c>
      <c r="E2130">
        <v>2230</v>
      </c>
      <c r="F2130" t="s">
        <v>1114</v>
      </c>
    </row>
    <row r="2131" spans="1:6">
      <c r="A2131" t="str">
        <f t="shared" si="58"/>
        <v>53Marla Almeida Siqueira44774MSc</v>
      </c>
      <c r="B2131">
        <v>53</v>
      </c>
      <c r="C2131" t="s">
        <v>2234</v>
      </c>
      <c r="D2131" t="s">
        <v>3780</v>
      </c>
      <c r="E2131">
        <v>2230</v>
      </c>
      <c r="F2131" t="s">
        <v>1114</v>
      </c>
    </row>
    <row r="2132" spans="1:6">
      <c r="A2132" t="str">
        <f t="shared" si="58"/>
        <v>53Valéria Silva dos Santos44774MSc</v>
      </c>
      <c r="B2132">
        <v>53</v>
      </c>
      <c r="C2132" t="s">
        <v>2058</v>
      </c>
      <c r="D2132" t="s">
        <v>3780</v>
      </c>
      <c r="E2132">
        <v>2230</v>
      </c>
      <c r="F2132" t="s">
        <v>1114</v>
      </c>
    </row>
    <row r="2133" spans="1:6">
      <c r="A2133" t="str">
        <f t="shared" si="58"/>
        <v>53Julian David Hunt44774PDSC</v>
      </c>
      <c r="B2133">
        <v>53</v>
      </c>
      <c r="C2133" t="s">
        <v>2059</v>
      </c>
      <c r="D2133" t="s">
        <v>3780</v>
      </c>
      <c r="E2133">
        <v>6110</v>
      </c>
      <c r="F2133" t="s">
        <v>1165</v>
      </c>
    </row>
    <row r="2134" spans="1:6">
      <c r="A2134" t="str">
        <f t="shared" si="58"/>
        <v>53Alexandre Persuhn Morawski44774PV</v>
      </c>
      <c r="B2134">
        <v>53</v>
      </c>
      <c r="C2134" t="s">
        <v>2235</v>
      </c>
      <c r="D2134" t="s">
        <v>3780</v>
      </c>
      <c r="E2134">
        <v>7750</v>
      </c>
      <c r="F2134" t="s">
        <v>1115</v>
      </c>
    </row>
    <row r="2135" spans="1:6">
      <c r="A2135" t="str">
        <f t="shared" si="58"/>
        <v>54MONICA ARAUJO DAS NEVES44774AT</v>
      </c>
      <c r="B2135">
        <v>54</v>
      </c>
      <c r="C2135" t="s">
        <v>2724</v>
      </c>
      <c r="D2135" t="s">
        <v>3780</v>
      </c>
      <c r="E2135">
        <v>820</v>
      </c>
      <c r="F2135" t="s">
        <v>1117</v>
      </c>
    </row>
    <row r="2136" spans="1:6">
      <c r="A2136" t="str">
        <f t="shared" si="58"/>
        <v>54WENDELL FERREIRA DE LA SALLES44774COO</v>
      </c>
      <c r="B2136">
        <v>54</v>
      </c>
      <c r="C2136" t="s">
        <v>2725</v>
      </c>
      <c r="D2136" t="s">
        <v>3780</v>
      </c>
      <c r="E2136">
        <v>2800</v>
      </c>
      <c r="F2136" t="s">
        <v>1113</v>
      </c>
    </row>
    <row r="2137" spans="1:6">
      <c r="A2137" t="str">
        <f t="shared" si="58"/>
        <v>54CLOVIS DA CONCEIÇÃO MELO MARTINS JUNIOR44774DSC</v>
      </c>
      <c r="B2137">
        <v>54</v>
      </c>
      <c r="C2137" t="s">
        <v>2726</v>
      </c>
      <c r="D2137" t="s">
        <v>3780</v>
      </c>
      <c r="E2137">
        <v>3280</v>
      </c>
      <c r="F2137" t="s">
        <v>1162</v>
      </c>
    </row>
    <row r="2138" spans="1:6">
      <c r="A2138" t="str">
        <f t="shared" si="58"/>
        <v>54DIEGO DE OLIVEIRA DANTAS44774DSC</v>
      </c>
      <c r="B2138">
        <v>54</v>
      </c>
      <c r="C2138" t="s">
        <v>2727</v>
      </c>
      <c r="D2138" t="s">
        <v>3780</v>
      </c>
      <c r="E2138">
        <v>3280</v>
      </c>
      <c r="F2138" t="s">
        <v>1162</v>
      </c>
    </row>
    <row r="2139" spans="1:6">
      <c r="A2139" t="str">
        <f t="shared" si="58"/>
        <v>54YAN FERREIRA DA SILVA44774DSC</v>
      </c>
      <c r="B2139">
        <v>54</v>
      </c>
      <c r="C2139" t="s">
        <v>2728</v>
      </c>
      <c r="D2139" t="s">
        <v>3780</v>
      </c>
      <c r="E2139">
        <v>3280</v>
      </c>
      <c r="F2139" t="s">
        <v>1162</v>
      </c>
    </row>
    <row r="2140" spans="1:6">
      <c r="A2140" t="str">
        <f t="shared" si="58"/>
        <v>54ANA BEATRIZ DA SILVA DOS SANTOS44774GRA</v>
      </c>
      <c r="B2140">
        <v>54</v>
      </c>
      <c r="C2140" t="s">
        <v>2729</v>
      </c>
      <c r="D2140" t="s">
        <v>3780</v>
      </c>
      <c r="E2140">
        <v>600</v>
      </c>
      <c r="F2140" t="s">
        <v>1112</v>
      </c>
    </row>
    <row r="2141" spans="1:6">
      <c r="A2141" t="str">
        <f t="shared" si="58"/>
        <v>54DIEGO MARTINS MONTEIRO44774GRA</v>
      </c>
      <c r="B2141">
        <v>54</v>
      </c>
      <c r="C2141" t="s">
        <v>2730</v>
      </c>
      <c r="D2141" t="s">
        <v>3780</v>
      </c>
      <c r="E2141">
        <v>600</v>
      </c>
      <c r="F2141" t="s">
        <v>1112</v>
      </c>
    </row>
    <row r="2142" spans="1:6">
      <c r="A2142" t="str">
        <f t="shared" si="58"/>
        <v>54ERISON WALDIRIO VIEIRA SANTOS44774GRA</v>
      </c>
      <c r="B2142">
        <v>54</v>
      </c>
      <c r="C2142" t="s">
        <v>2731</v>
      </c>
      <c r="D2142" t="s">
        <v>3780</v>
      </c>
      <c r="E2142">
        <v>600</v>
      </c>
      <c r="F2142" t="s">
        <v>1112</v>
      </c>
    </row>
    <row r="2143" spans="1:6">
      <c r="A2143" t="str">
        <f t="shared" si="58"/>
        <v>54HENRIQUE CARDOSO COSTA44774GRA</v>
      </c>
      <c r="B2143">
        <v>54</v>
      </c>
      <c r="C2143" t="s">
        <v>2732</v>
      </c>
      <c r="D2143" t="s">
        <v>3780</v>
      </c>
      <c r="E2143">
        <v>600</v>
      </c>
      <c r="F2143" t="s">
        <v>1112</v>
      </c>
    </row>
    <row r="2144" spans="1:6">
      <c r="A2144" t="str">
        <f t="shared" si="58"/>
        <v>54ISRAEL DA LUZ RODRIGUES44774GRA</v>
      </c>
      <c r="B2144">
        <v>54</v>
      </c>
      <c r="C2144" t="s">
        <v>2733</v>
      </c>
      <c r="D2144" t="s">
        <v>3780</v>
      </c>
      <c r="E2144">
        <v>600</v>
      </c>
      <c r="F2144" t="s">
        <v>1112</v>
      </c>
    </row>
    <row r="2145" spans="1:6">
      <c r="A2145" t="str">
        <f t="shared" si="58"/>
        <v>54JAINE CARVALHO SILVA44774GRA</v>
      </c>
      <c r="B2145">
        <v>54</v>
      </c>
      <c r="C2145" t="s">
        <v>2734</v>
      </c>
      <c r="D2145" t="s">
        <v>3780</v>
      </c>
      <c r="E2145">
        <v>600</v>
      </c>
      <c r="F2145" t="s">
        <v>1112</v>
      </c>
    </row>
    <row r="2146" spans="1:6">
      <c r="A2146" t="str">
        <f t="shared" si="58"/>
        <v>54MARIA CLARA BRANDÃO DE MORAIS44774GRA</v>
      </c>
      <c r="B2146">
        <v>54</v>
      </c>
      <c r="C2146" t="s">
        <v>2735</v>
      </c>
      <c r="D2146" t="s">
        <v>3780</v>
      </c>
      <c r="E2146">
        <v>600</v>
      </c>
      <c r="F2146" t="s">
        <v>1112</v>
      </c>
    </row>
    <row r="2147" spans="1:6">
      <c r="A2147" t="str">
        <f t="shared" si="58"/>
        <v>54Martiniano Holanda Cavalcanti44774GRA</v>
      </c>
      <c r="B2147">
        <v>54</v>
      </c>
      <c r="C2147" t="s">
        <v>2071</v>
      </c>
      <c r="D2147" t="s">
        <v>3780</v>
      </c>
      <c r="E2147">
        <v>600</v>
      </c>
      <c r="F2147" t="s">
        <v>1112</v>
      </c>
    </row>
    <row r="2148" spans="1:6">
      <c r="A2148" t="str">
        <f t="shared" si="58"/>
        <v>54WANSLHISON DA SILVA SOARES44774GRA</v>
      </c>
      <c r="B2148">
        <v>54</v>
      </c>
      <c r="C2148" t="s">
        <v>2736</v>
      </c>
      <c r="D2148" t="s">
        <v>3780</v>
      </c>
      <c r="E2148">
        <v>600</v>
      </c>
      <c r="F2148" t="s">
        <v>1112</v>
      </c>
    </row>
    <row r="2149" spans="1:6">
      <c r="A2149" t="str">
        <f t="shared" si="58"/>
        <v>54WEMETH DA SILVA SOARES44774GRA</v>
      </c>
      <c r="B2149">
        <v>54</v>
      </c>
      <c r="C2149" t="s">
        <v>2737</v>
      </c>
      <c r="D2149" t="s">
        <v>3780</v>
      </c>
      <c r="E2149">
        <v>600</v>
      </c>
      <c r="F2149" t="s">
        <v>1112</v>
      </c>
    </row>
    <row r="2150" spans="1:6">
      <c r="A2150" t="str">
        <f t="shared" si="58"/>
        <v>54CAMILA ALMEIDA DOS SANTOS44774MSc</v>
      </c>
      <c r="B2150">
        <v>54</v>
      </c>
      <c r="C2150" t="s">
        <v>2738</v>
      </c>
      <c r="D2150" t="s">
        <v>3780</v>
      </c>
      <c r="E2150">
        <v>2230</v>
      </c>
      <c r="F2150" t="s">
        <v>1114</v>
      </c>
    </row>
    <row r="2151" spans="1:6">
      <c r="A2151" t="str">
        <f t="shared" si="58"/>
        <v>54LUCIANA PEREIRA BARBOSA44774MSc</v>
      </c>
      <c r="B2151">
        <v>54</v>
      </c>
      <c r="C2151" t="s">
        <v>2739</v>
      </c>
      <c r="D2151" t="s">
        <v>3780</v>
      </c>
      <c r="E2151">
        <v>2230</v>
      </c>
      <c r="F2151" t="s">
        <v>1114</v>
      </c>
    </row>
    <row r="2152" spans="1:6">
      <c r="A2152" t="str">
        <f t="shared" si="58"/>
        <v>54Luiz Eugênio Hoffmann Lopes44774MSc</v>
      </c>
      <c r="B2152">
        <v>54</v>
      </c>
      <c r="C2152" t="s">
        <v>2076</v>
      </c>
      <c r="D2152" t="s">
        <v>3780</v>
      </c>
      <c r="E2152">
        <v>2230</v>
      </c>
      <c r="F2152" t="s">
        <v>1114</v>
      </c>
    </row>
    <row r="2153" spans="1:6">
      <c r="A2153" t="str">
        <f t="shared" si="58"/>
        <v>54TAYNA CRISTINA SOUSA SILVA44774MSc</v>
      </c>
      <c r="B2153">
        <v>54</v>
      </c>
      <c r="C2153" t="s">
        <v>2740</v>
      </c>
      <c r="D2153" t="s">
        <v>3780</v>
      </c>
      <c r="E2153">
        <v>2230</v>
      </c>
      <c r="F2153" t="s">
        <v>1114</v>
      </c>
    </row>
    <row r="2154" spans="1:6">
      <c r="A2154" t="str">
        <f t="shared" si="58"/>
        <v>54MARTA DE OLIVEIRA BARREIROS44774PDSC</v>
      </c>
      <c r="B2154">
        <v>54</v>
      </c>
      <c r="C2154" t="s">
        <v>2741</v>
      </c>
      <c r="D2154" t="s">
        <v>3780</v>
      </c>
      <c r="E2154">
        <v>6110</v>
      </c>
      <c r="F2154" t="s">
        <v>1165</v>
      </c>
    </row>
    <row r="2155" spans="1:6">
      <c r="A2155" t="str">
        <f t="shared" si="58"/>
        <v>54LYZETTE GONÇALVES MORAES DE MOURA44774PV</v>
      </c>
      <c r="B2155">
        <v>54</v>
      </c>
      <c r="C2155" t="s">
        <v>2742</v>
      </c>
      <c r="D2155" t="s">
        <v>3780</v>
      </c>
      <c r="E2155">
        <v>7750</v>
      </c>
      <c r="F2155" t="s">
        <v>1115</v>
      </c>
    </row>
    <row r="2156" spans="1:6">
      <c r="A2156" t="str">
        <f t="shared" si="58"/>
        <v>55Anara Luana Nunes Gomes44774AT</v>
      </c>
      <c r="B2156">
        <v>55</v>
      </c>
      <c r="C2156" t="s">
        <v>2081</v>
      </c>
      <c r="D2156" t="s">
        <v>3780</v>
      </c>
      <c r="E2156">
        <v>820</v>
      </c>
      <c r="F2156" t="s">
        <v>1117</v>
      </c>
    </row>
    <row r="2157" spans="1:6">
      <c r="A2157" t="str">
        <f t="shared" si="58"/>
        <v>55Frederico Ribeiro do Carmo44774COO</v>
      </c>
      <c r="B2157">
        <v>55</v>
      </c>
      <c r="C2157" t="s">
        <v>2082</v>
      </c>
      <c r="D2157" t="s">
        <v>3780</v>
      </c>
      <c r="E2157">
        <v>2800</v>
      </c>
      <c r="F2157" t="s">
        <v>1113</v>
      </c>
    </row>
    <row r="2158" spans="1:6">
      <c r="A2158" t="str">
        <f t="shared" si="58"/>
        <v>55Cydianne Cavalcante da Silva44774DSC</v>
      </c>
      <c r="B2158">
        <v>55</v>
      </c>
      <c r="C2158" t="s">
        <v>2083</v>
      </c>
      <c r="D2158" t="s">
        <v>3780</v>
      </c>
      <c r="E2158">
        <v>3280</v>
      </c>
      <c r="F2158" t="s">
        <v>1162</v>
      </c>
    </row>
    <row r="2159" spans="1:6">
      <c r="A2159" t="str">
        <f t="shared" si="58"/>
        <v>55Kilton Renan Alves Pereira44774DSC</v>
      </c>
      <c r="B2159">
        <v>55</v>
      </c>
      <c r="C2159" t="s">
        <v>2599</v>
      </c>
      <c r="D2159" t="s">
        <v>3780</v>
      </c>
      <c r="E2159">
        <v>3280</v>
      </c>
      <c r="F2159" t="s">
        <v>1162</v>
      </c>
    </row>
    <row r="2160" spans="1:6">
      <c r="A2160" t="str">
        <f t="shared" si="58"/>
        <v>55Lizandra Evylyn Freitas Lucas44774DSC</v>
      </c>
      <c r="B2160">
        <v>55</v>
      </c>
      <c r="C2160" t="s">
        <v>2084</v>
      </c>
      <c r="D2160" t="s">
        <v>3780</v>
      </c>
      <c r="E2160">
        <v>3280</v>
      </c>
      <c r="F2160" t="s">
        <v>1162</v>
      </c>
    </row>
    <row r="2161" spans="1:6">
      <c r="A2161" t="str">
        <f t="shared" si="58"/>
        <v>55Anderson Marciel Pereira De Sales44774GRA</v>
      </c>
      <c r="B2161">
        <v>55</v>
      </c>
      <c r="C2161" t="s">
        <v>2600</v>
      </c>
      <c r="D2161" t="s">
        <v>3780</v>
      </c>
      <c r="E2161">
        <v>600</v>
      </c>
      <c r="F2161" t="s">
        <v>1112</v>
      </c>
    </row>
    <row r="2162" spans="1:6">
      <c r="A2162" t="str">
        <f t="shared" si="58"/>
        <v>55Carlos Eduardo de Lima Sousa44774GRA</v>
      </c>
      <c r="B2162">
        <v>55</v>
      </c>
      <c r="C2162" t="s">
        <v>2085</v>
      </c>
      <c r="D2162" t="s">
        <v>3780</v>
      </c>
      <c r="E2162">
        <v>600</v>
      </c>
      <c r="F2162" t="s">
        <v>1112</v>
      </c>
    </row>
    <row r="2163" spans="1:6">
      <c r="A2163" t="str">
        <f t="shared" si="58"/>
        <v>55Daniel Viana de Freitas44774GRA</v>
      </c>
      <c r="B2163">
        <v>55</v>
      </c>
      <c r="C2163" t="s">
        <v>2602</v>
      </c>
      <c r="D2163" t="s">
        <v>3780</v>
      </c>
      <c r="E2163">
        <v>600</v>
      </c>
      <c r="F2163" t="s">
        <v>1112</v>
      </c>
    </row>
    <row r="2164" spans="1:6">
      <c r="A2164" t="str">
        <f t="shared" si="58"/>
        <v>55Francisco Medeiros de Andrade Neto44774GRA</v>
      </c>
      <c r="B2164">
        <v>55</v>
      </c>
      <c r="C2164" t="s">
        <v>2086</v>
      </c>
      <c r="D2164" t="s">
        <v>3780</v>
      </c>
      <c r="E2164">
        <v>600</v>
      </c>
      <c r="F2164" t="s">
        <v>1112</v>
      </c>
    </row>
    <row r="2165" spans="1:6">
      <c r="A2165" t="str">
        <f t="shared" si="58"/>
        <v>55Glaíce Oliveira Araújo44774GRA</v>
      </c>
      <c r="B2165">
        <v>55</v>
      </c>
      <c r="C2165" t="s">
        <v>2603</v>
      </c>
      <c r="D2165" t="s">
        <v>3780</v>
      </c>
      <c r="E2165">
        <v>600</v>
      </c>
      <c r="F2165" t="s">
        <v>1112</v>
      </c>
    </row>
    <row r="2166" spans="1:6">
      <c r="A2166" t="str">
        <f t="shared" si="58"/>
        <v>55Iara Maria Souza Medeiros44774GRA</v>
      </c>
      <c r="B2166">
        <v>55</v>
      </c>
      <c r="C2166" t="s">
        <v>2604</v>
      </c>
      <c r="D2166" t="s">
        <v>3780</v>
      </c>
      <c r="E2166">
        <v>600</v>
      </c>
      <c r="F2166" t="s">
        <v>1112</v>
      </c>
    </row>
    <row r="2167" spans="1:6">
      <c r="A2167" t="str">
        <f t="shared" si="58"/>
        <v>55João Paulo de Souza Pereira44774GRA</v>
      </c>
      <c r="B2167">
        <v>55</v>
      </c>
      <c r="C2167" t="s">
        <v>2605</v>
      </c>
      <c r="D2167" t="s">
        <v>3780</v>
      </c>
      <c r="E2167">
        <v>600</v>
      </c>
      <c r="F2167" t="s">
        <v>1112</v>
      </c>
    </row>
    <row r="2168" spans="1:6">
      <c r="A2168" t="str">
        <f t="shared" si="58"/>
        <v>55Josilândia dos Santos Carvalho44774GRA</v>
      </c>
      <c r="B2168">
        <v>55</v>
      </c>
      <c r="C2168" t="s">
        <v>2606</v>
      </c>
      <c r="D2168" t="s">
        <v>3780</v>
      </c>
      <c r="E2168">
        <v>600</v>
      </c>
      <c r="F2168" t="s">
        <v>1112</v>
      </c>
    </row>
    <row r="2169" spans="1:6">
      <c r="A2169" t="str">
        <f t="shared" si="58"/>
        <v>55Letícia Costa da Silva44774GRA</v>
      </c>
      <c r="B2169">
        <v>55</v>
      </c>
      <c r="C2169" t="s">
        <v>2607</v>
      </c>
      <c r="D2169" t="s">
        <v>3780</v>
      </c>
      <c r="E2169">
        <v>600</v>
      </c>
      <c r="F2169" t="s">
        <v>1112</v>
      </c>
    </row>
    <row r="2170" spans="1:6">
      <c r="A2170" t="str">
        <f t="shared" si="58"/>
        <v>55Luiz Augusto Galdino Melo44774GRA</v>
      </c>
      <c r="B2170">
        <v>55</v>
      </c>
      <c r="C2170" t="s">
        <v>2608</v>
      </c>
      <c r="D2170" t="s">
        <v>3780</v>
      </c>
      <c r="E2170">
        <v>600</v>
      </c>
      <c r="F2170" t="s">
        <v>1112</v>
      </c>
    </row>
    <row r="2171" spans="1:6">
      <c r="A2171" t="str">
        <f t="shared" si="58"/>
        <v>55Marcos Antonio dos Santos Filho44774GRA</v>
      </c>
      <c r="B2171">
        <v>55</v>
      </c>
      <c r="C2171" t="s">
        <v>2087</v>
      </c>
      <c r="D2171" t="s">
        <v>3780</v>
      </c>
      <c r="E2171">
        <v>600</v>
      </c>
      <c r="F2171" t="s">
        <v>1112</v>
      </c>
    </row>
    <row r="2172" spans="1:6">
      <c r="A2172" t="str">
        <f t="shared" si="58"/>
        <v>55Marcus Vinicius Batista de Morais44774GRA</v>
      </c>
      <c r="B2172">
        <v>55</v>
      </c>
      <c r="C2172" t="s">
        <v>2609</v>
      </c>
      <c r="D2172" t="s">
        <v>3780</v>
      </c>
      <c r="E2172">
        <v>600</v>
      </c>
      <c r="F2172" t="s">
        <v>1112</v>
      </c>
    </row>
    <row r="2173" spans="1:6">
      <c r="A2173" t="str">
        <f t="shared" si="58"/>
        <v>55Suelen Saraiva de Sá44774GRA</v>
      </c>
      <c r="B2173">
        <v>55</v>
      </c>
      <c r="C2173" t="s">
        <v>2088</v>
      </c>
      <c r="D2173" t="s">
        <v>3780</v>
      </c>
      <c r="E2173">
        <v>600</v>
      </c>
      <c r="F2173" t="s">
        <v>1112</v>
      </c>
    </row>
    <row r="2174" spans="1:6">
      <c r="A2174" t="str">
        <f t="shared" si="58"/>
        <v>55Emanuelly Kelly Gomes de Oliveira44774MSc</v>
      </c>
      <c r="B2174">
        <v>55</v>
      </c>
      <c r="C2174" t="s">
        <v>2612</v>
      </c>
      <c r="D2174" t="s">
        <v>3780</v>
      </c>
      <c r="E2174">
        <v>2230</v>
      </c>
      <c r="F2174" t="s">
        <v>1114</v>
      </c>
    </row>
    <row r="2175" spans="1:6">
      <c r="A2175" t="str">
        <f t="shared" si="58"/>
        <v>55Giovana Soares Danino44774MSc</v>
      </c>
      <c r="B2175">
        <v>55</v>
      </c>
      <c r="C2175" t="s">
        <v>2089</v>
      </c>
      <c r="D2175" t="s">
        <v>3780</v>
      </c>
      <c r="E2175">
        <v>2230</v>
      </c>
      <c r="F2175" t="s">
        <v>1114</v>
      </c>
    </row>
    <row r="2176" spans="1:6">
      <c r="A2176" t="str">
        <f t="shared" si="58"/>
        <v>55Jessica Crhistie de Castro Granjeiro Oliveira44774MSc</v>
      </c>
      <c r="B2176">
        <v>55</v>
      </c>
      <c r="C2176" t="s">
        <v>2613</v>
      </c>
      <c r="D2176" t="s">
        <v>3780</v>
      </c>
      <c r="E2176">
        <v>2230</v>
      </c>
      <c r="F2176" t="s">
        <v>1114</v>
      </c>
    </row>
    <row r="2177" spans="1:6">
      <c r="A2177" t="str">
        <f t="shared" si="58"/>
        <v>55Kaline Soares da Silva44774MSc</v>
      </c>
      <c r="B2177">
        <v>55</v>
      </c>
      <c r="C2177" t="s">
        <v>2090</v>
      </c>
      <c r="D2177" t="s">
        <v>3780</v>
      </c>
      <c r="E2177">
        <v>2230</v>
      </c>
      <c r="F2177" t="s">
        <v>1114</v>
      </c>
    </row>
    <row r="2178" spans="1:6">
      <c r="A2178" t="str">
        <f t="shared" si="58"/>
        <v>55Taysa Dayana Freire de Lima44774MSc</v>
      </c>
      <c r="B2178">
        <v>55</v>
      </c>
      <c r="C2178" t="s">
        <v>2091</v>
      </c>
      <c r="D2178" t="s">
        <v>3780</v>
      </c>
      <c r="E2178">
        <v>2230</v>
      </c>
      <c r="F2178" t="s">
        <v>1114</v>
      </c>
    </row>
    <row r="2179" spans="1:6">
      <c r="A2179" t="str">
        <f t="shared" ref="A2179:A2242" si="59">CONCATENATE(B2179,C2179,VALUE(D2179),F2179)</f>
        <v>55Ruza Gabriela Medeiros de Araujo Macedo44774PV</v>
      </c>
      <c r="B2179">
        <v>55</v>
      </c>
      <c r="C2179" t="s">
        <v>2238</v>
      </c>
      <c r="D2179" t="s">
        <v>3780</v>
      </c>
      <c r="E2179">
        <v>7750</v>
      </c>
      <c r="F2179" t="s">
        <v>1115</v>
      </c>
    </row>
    <row r="2180" spans="1:6">
      <c r="A2180" t="str">
        <f t="shared" si="59"/>
        <v>1Vânya Márcia Duarte Pasa44805COO</v>
      </c>
      <c r="B2180">
        <v>1</v>
      </c>
      <c r="C2180" t="s">
        <v>1160</v>
      </c>
      <c r="D2180" t="s">
        <v>3781</v>
      </c>
      <c r="E2180">
        <v>2800</v>
      </c>
      <c r="F2180" t="s">
        <v>1113</v>
      </c>
    </row>
    <row r="2181" spans="1:6">
      <c r="A2181" t="str">
        <f t="shared" si="59"/>
        <v>1Francisca Gabriela Lopes Rosado44805DSC</v>
      </c>
      <c r="B2181">
        <v>1</v>
      </c>
      <c r="C2181" t="s">
        <v>1161</v>
      </c>
      <c r="D2181" t="s">
        <v>3781</v>
      </c>
      <c r="E2181">
        <v>3280</v>
      </c>
      <c r="F2181" t="s">
        <v>1162</v>
      </c>
    </row>
    <row r="2182" spans="1:6">
      <c r="A2182" t="str">
        <f t="shared" si="59"/>
        <v>1Yuri Gontijo Rosa44805DSC</v>
      </c>
      <c r="B2182">
        <v>1</v>
      </c>
      <c r="C2182" t="s">
        <v>1175</v>
      </c>
      <c r="D2182" t="s">
        <v>3781</v>
      </c>
      <c r="E2182">
        <v>3280</v>
      </c>
      <c r="F2182" t="s">
        <v>1162</v>
      </c>
    </row>
    <row r="2183" spans="1:6">
      <c r="A2183" t="str">
        <f t="shared" si="59"/>
        <v>1Alexandre Augusto Salvador Barbosa44805GRA</v>
      </c>
      <c r="B2183">
        <v>1</v>
      </c>
      <c r="C2183" t="s">
        <v>2124</v>
      </c>
      <c r="D2183" t="s">
        <v>3781</v>
      </c>
      <c r="E2183">
        <v>600</v>
      </c>
      <c r="F2183" t="s">
        <v>1112</v>
      </c>
    </row>
    <row r="2184" spans="1:6">
      <c r="A2184" t="str">
        <f t="shared" si="59"/>
        <v>1Denner Silva de Carvalho44805GRA</v>
      </c>
      <c r="B2184">
        <v>1</v>
      </c>
      <c r="C2184" t="s">
        <v>2661</v>
      </c>
      <c r="D2184" t="s">
        <v>3781</v>
      </c>
      <c r="E2184">
        <v>600</v>
      </c>
      <c r="F2184" t="s">
        <v>1112</v>
      </c>
    </row>
    <row r="2185" spans="1:6">
      <c r="A2185" t="str">
        <f t="shared" si="59"/>
        <v>1Gabriel Dias Godinho44805GRA</v>
      </c>
      <c r="B2185">
        <v>1</v>
      </c>
      <c r="C2185" t="s">
        <v>2125</v>
      </c>
      <c r="D2185" t="s">
        <v>3781</v>
      </c>
      <c r="E2185">
        <v>600</v>
      </c>
      <c r="F2185" t="s">
        <v>1112</v>
      </c>
    </row>
    <row r="2186" spans="1:6">
      <c r="A2186" t="str">
        <f t="shared" si="59"/>
        <v>1Luciana Santos Torres44805GRA</v>
      </c>
      <c r="B2186">
        <v>1</v>
      </c>
      <c r="C2186" t="s">
        <v>1170</v>
      </c>
      <c r="D2186" t="s">
        <v>3781</v>
      </c>
      <c r="E2186">
        <v>600</v>
      </c>
      <c r="F2186" t="s">
        <v>1112</v>
      </c>
    </row>
    <row r="2187" spans="1:6">
      <c r="A2187" t="str">
        <f t="shared" si="59"/>
        <v>1Pablo Batista Mendes44805GRA</v>
      </c>
      <c r="B2187">
        <v>1</v>
      </c>
      <c r="C2187" t="s">
        <v>2126</v>
      </c>
      <c r="D2187" t="s">
        <v>3781</v>
      </c>
      <c r="E2187">
        <v>600</v>
      </c>
      <c r="F2187" t="s">
        <v>1112</v>
      </c>
    </row>
    <row r="2188" spans="1:6">
      <c r="A2188" t="str">
        <f t="shared" si="59"/>
        <v>1Jéssika Thayanne da Silva44805MSc</v>
      </c>
      <c r="B2188">
        <v>1</v>
      </c>
      <c r="C2188" t="s">
        <v>2128</v>
      </c>
      <c r="D2188" t="s">
        <v>3781</v>
      </c>
      <c r="E2188">
        <v>2230</v>
      </c>
      <c r="F2188" t="s">
        <v>1114</v>
      </c>
    </row>
    <row r="2189" spans="1:6">
      <c r="A2189" t="str">
        <f t="shared" si="59"/>
        <v>1Leonardo Gomes de Abreu44805MSc</v>
      </c>
      <c r="B2189">
        <v>1</v>
      </c>
      <c r="C2189" t="s">
        <v>2129</v>
      </c>
      <c r="D2189" t="s">
        <v>3781</v>
      </c>
      <c r="E2189">
        <v>2230</v>
      </c>
      <c r="F2189" t="s">
        <v>1114</v>
      </c>
    </row>
    <row r="2190" spans="1:6">
      <c r="A2190" t="str">
        <f t="shared" si="59"/>
        <v>1Mariana Gualberto de Mendonça44805MSc</v>
      </c>
      <c r="B2190">
        <v>1</v>
      </c>
      <c r="C2190" t="s">
        <v>1173</v>
      </c>
      <c r="D2190" t="s">
        <v>3781</v>
      </c>
      <c r="E2190">
        <v>2230</v>
      </c>
      <c r="F2190" t="s">
        <v>1114</v>
      </c>
    </row>
    <row r="2191" spans="1:6">
      <c r="A2191" t="str">
        <f t="shared" si="59"/>
        <v>1Natália Lima Luiz44805MSc</v>
      </c>
      <c r="B2191">
        <v>1</v>
      </c>
      <c r="C2191" t="s">
        <v>1174</v>
      </c>
      <c r="D2191" t="s">
        <v>3781</v>
      </c>
      <c r="E2191">
        <v>2230</v>
      </c>
      <c r="F2191" t="s">
        <v>1114</v>
      </c>
    </row>
    <row r="2192" spans="1:6">
      <c r="A2192" t="str">
        <f t="shared" si="59"/>
        <v>1Henrique dos Santos Oliveira44805PV</v>
      </c>
      <c r="B2192">
        <v>1</v>
      </c>
      <c r="C2192" t="s">
        <v>1177</v>
      </c>
      <c r="D2192" t="s">
        <v>3781</v>
      </c>
      <c r="E2192">
        <v>7750</v>
      </c>
      <c r="F2192" t="s">
        <v>1115</v>
      </c>
    </row>
    <row r="2193" spans="1:6">
      <c r="A2193" t="str">
        <f t="shared" si="59"/>
        <v>2Rodolfo César Costa Flesch44805COO</v>
      </c>
      <c r="B2193">
        <v>2</v>
      </c>
      <c r="C2193" t="s">
        <v>1179</v>
      </c>
      <c r="D2193" t="s">
        <v>3781</v>
      </c>
      <c r="E2193">
        <v>2800</v>
      </c>
      <c r="F2193" t="s">
        <v>1113</v>
      </c>
    </row>
    <row r="2194" spans="1:6">
      <c r="A2194" t="str">
        <f t="shared" si="59"/>
        <v>2Rafael Sartori44805DSC</v>
      </c>
      <c r="B2194">
        <v>2</v>
      </c>
      <c r="C2194" t="s">
        <v>1180</v>
      </c>
      <c r="D2194" t="s">
        <v>3781</v>
      </c>
      <c r="E2194">
        <v>3280</v>
      </c>
      <c r="F2194" t="s">
        <v>1162</v>
      </c>
    </row>
    <row r="2195" spans="1:6">
      <c r="A2195" t="str">
        <f t="shared" si="59"/>
        <v>2Vinicius Trombin Barros44805DSC</v>
      </c>
      <c r="B2195">
        <v>2</v>
      </c>
      <c r="C2195" t="s">
        <v>2130</v>
      </c>
      <c r="D2195" t="s">
        <v>3781</v>
      </c>
      <c r="E2195">
        <v>3280</v>
      </c>
      <c r="F2195" t="s">
        <v>1162</v>
      </c>
    </row>
    <row r="2196" spans="1:6">
      <c r="A2196" t="str">
        <f t="shared" si="59"/>
        <v>2Carlos Eduardo Xavier Correia44805GRA</v>
      </c>
      <c r="B2196">
        <v>2</v>
      </c>
      <c r="C2196" t="s">
        <v>2131</v>
      </c>
      <c r="D2196" t="s">
        <v>3781</v>
      </c>
      <c r="E2196">
        <v>600</v>
      </c>
      <c r="F2196" t="s">
        <v>1112</v>
      </c>
    </row>
    <row r="2197" spans="1:6">
      <c r="A2197" t="str">
        <f t="shared" si="59"/>
        <v>2Cassiano Montibeller44805GRA</v>
      </c>
      <c r="B2197">
        <v>2</v>
      </c>
      <c r="C2197" t="s">
        <v>1181</v>
      </c>
      <c r="D2197" t="s">
        <v>3781</v>
      </c>
      <c r="E2197">
        <v>600</v>
      </c>
      <c r="F2197" t="s">
        <v>1112</v>
      </c>
    </row>
    <row r="2198" spans="1:6">
      <c r="A2198" t="str">
        <f t="shared" si="59"/>
        <v>2Juliano Ricardo da Silva44805GRA</v>
      </c>
      <c r="B2198">
        <v>2</v>
      </c>
      <c r="C2198" t="s">
        <v>1183</v>
      </c>
      <c r="D2198" t="s">
        <v>3781</v>
      </c>
      <c r="E2198">
        <v>600</v>
      </c>
      <c r="F2198" t="s">
        <v>1112</v>
      </c>
    </row>
    <row r="2199" spans="1:6">
      <c r="A2199" t="str">
        <f t="shared" si="59"/>
        <v>2Luiz Gustavo Dal Magro44805GRA</v>
      </c>
      <c r="B2199">
        <v>2</v>
      </c>
      <c r="C2199" t="s">
        <v>2132</v>
      </c>
      <c r="D2199" t="s">
        <v>3781</v>
      </c>
      <c r="E2199">
        <v>600</v>
      </c>
      <c r="F2199" t="s">
        <v>1112</v>
      </c>
    </row>
    <row r="2200" spans="1:6">
      <c r="A2200" t="str">
        <f t="shared" si="59"/>
        <v>2Pedro Slaviero de Vargas44805GRA</v>
      </c>
      <c r="B2200">
        <v>2</v>
      </c>
      <c r="C2200" t="s">
        <v>1185</v>
      </c>
      <c r="D2200" t="s">
        <v>3781</v>
      </c>
      <c r="E2200">
        <v>600</v>
      </c>
      <c r="F2200" t="s">
        <v>1112</v>
      </c>
    </row>
    <row r="2201" spans="1:6">
      <c r="A2201" t="str">
        <f t="shared" si="59"/>
        <v>2Rafael Heidemann de Santana44805GRA</v>
      </c>
      <c r="B2201">
        <v>2</v>
      </c>
      <c r="C2201" t="s">
        <v>2133</v>
      </c>
      <c r="D2201" t="s">
        <v>3781</v>
      </c>
      <c r="E2201">
        <v>600</v>
      </c>
      <c r="F2201" t="s">
        <v>1112</v>
      </c>
    </row>
    <row r="2202" spans="1:6">
      <c r="A2202" t="str">
        <f t="shared" si="59"/>
        <v>2Caio Cesar Branco Nunes44805MSc</v>
      </c>
      <c r="B2202">
        <v>2</v>
      </c>
      <c r="C2202" t="s">
        <v>2134</v>
      </c>
      <c r="D2202" t="s">
        <v>3781</v>
      </c>
      <c r="E2202">
        <v>2230</v>
      </c>
      <c r="F2202" t="s">
        <v>1114</v>
      </c>
    </row>
    <row r="2203" spans="1:6">
      <c r="A2203" t="str">
        <f t="shared" si="59"/>
        <v>2Eric Mochiutti44805MSc</v>
      </c>
      <c r="B2203">
        <v>2</v>
      </c>
      <c r="C2203" t="s">
        <v>1187</v>
      </c>
      <c r="D2203" t="s">
        <v>3781</v>
      </c>
      <c r="E2203">
        <v>2230</v>
      </c>
      <c r="F2203" t="s">
        <v>1114</v>
      </c>
    </row>
    <row r="2204" spans="1:6">
      <c r="A2204" t="str">
        <f t="shared" si="59"/>
        <v>2Erique Moser44805MSc</v>
      </c>
      <c r="B2204">
        <v>2</v>
      </c>
      <c r="C2204" t="s">
        <v>1188</v>
      </c>
      <c r="D2204" t="s">
        <v>3781</v>
      </c>
      <c r="E2204">
        <v>2230</v>
      </c>
      <c r="F2204" t="s">
        <v>1114</v>
      </c>
    </row>
    <row r="2205" spans="1:6">
      <c r="A2205" t="str">
        <f t="shared" si="59"/>
        <v>2João Pedro Brunoni44805MSc</v>
      </c>
      <c r="B2205">
        <v>2</v>
      </c>
      <c r="C2205" t="s">
        <v>2326</v>
      </c>
      <c r="D2205" t="s">
        <v>3781</v>
      </c>
      <c r="E2205">
        <v>2230</v>
      </c>
      <c r="F2205" t="s">
        <v>1114</v>
      </c>
    </row>
    <row r="2206" spans="1:6">
      <c r="A2206" t="str">
        <f t="shared" si="59"/>
        <v>2Serigne Khassim Mbaye44805MSc</v>
      </c>
      <c r="B2206">
        <v>2</v>
      </c>
      <c r="C2206" t="s">
        <v>1189</v>
      </c>
      <c r="D2206" t="s">
        <v>3781</v>
      </c>
      <c r="E2206">
        <v>2230</v>
      </c>
      <c r="F2206" t="s">
        <v>1114</v>
      </c>
    </row>
    <row r="2207" spans="1:6">
      <c r="A2207" t="str">
        <f t="shared" si="59"/>
        <v>2Elisângela Guzi de Moraes44805PDSC</v>
      </c>
      <c r="B2207">
        <v>2</v>
      </c>
      <c r="C2207" t="s">
        <v>1190</v>
      </c>
      <c r="D2207" t="s">
        <v>3781</v>
      </c>
      <c r="E2207">
        <v>6110</v>
      </c>
      <c r="F2207" t="s">
        <v>1165</v>
      </c>
    </row>
    <row r="2208" spans="1:6">
      <c r="A2208" t="str">
        <f t="shared" si="59"/>
        <v>2Ahryman Seixas Busse de Siqueira Nascimento44805PV</v>
      </c>
      <c r="B2208">
        <v>2</v>
      </c>
      <c r="C2208" t="s">
        <v>1191</v>
      </c>
      <c r="D2208" t="s">
        <v>3781</v>
      </c>
      <c r="E2208">
        <v>7750</v>
      </c>
      <c r="F2208" t="s">
        <v>1115</v>
      </c>
    </row>
    <row r="2209" spans="1:6">
      <c r="A2209" t="str">
        <f t="shared" si="59"/>
        <v>3Bruno Lenilson Costa da Gama Saraiva44805AT</v>
      </c>
      <c r="B2209">
        <v>3</v>
      </c>
      <c r="C2209" t="s">
        <v>1192</v>
      </c>
      <c r="D2209" t="s">
        <v>3781</v>
      </c>
      <c r="E2209">
        <v>820</v>
      </c>
      <c r="F2209" t="s">
        <v>1117</v>
      </c>
    </row>
    <row r="2210" spans="1:6">
      <c r="A2210" t="str">
        <f t="shared" si="59"/>
        <v>3Eduardo Mach Queiroz44805COO</v>
      </c>
      <c r="B2210">
        <v>3</v>
      </c>
      <c r="C2210" t="s">
        <v>2136</v>
      </c>
      <c r="D2210" t="s">
        <v>3781</v>
      </c>
      <c r="E2210">
        <v>2800</v>
      </c>
      <c r="F2210" t="s">
        <v>1113</v>
      </c>
    </row>
    <row r="2211" spans="1:6">
      <c r="A2211" t="str">
        <f t="shared" si="59"/>
        <v>3Felipe Pereira da Silva44805DSC</v>
      </c>
      <c r="B2211">
        <v>3</v>
      </c>
      <c r="C2211" t="s">
        <v>1193</v>
      </c>
      <c r="D2211" t="s">
        <v>3781</v>
      </c>
      <c r="E2211">
        <v>3280</v>
      </c>
      <c r="F2211" t="s">
        <v>1162</v>
      </c>
    </row>
    <row r="2212" spans="1:6">
      <c r="A2212" t="str">
        <f t="shared" si="59"/>
        <v>3Rodrigo Curvelo Santos44805DSC</v>
      </c>
      <c r="B2212">
        <v>3</v>
      </c>
      <c r="C2212" t="s">
        <v>1194</v>
      </c>
      <c r="D2212" t="s">
        <v>3781</v>
      </c>
      <c r="E2212">
        <v>3280</v>
      </c>
      <c r="F2212" t="s">
        <v>1162</v>
      </c>
    </row>
    <row r="2213" spans="1:6">
      <c r="A2213" t="str">
        <f t="shared" si="59"/>
        <v>3Giovanna Maria da Costa Corrêa44805GRA</v>
      </c>
      <c r="B2213">
        <v>3</v>
      </c>
      <c r="C2213" t="s">
        <v>1195</v>
      </c>
      <c r="D2213" t="s">
        <v>3781</v>
      </c>
      <c r="E2213">
        <v>600</v>
      </c>
      <c r="F2213" t="s">
        <v>1112</v>
      </c>
    </row>
    <row r="2214" spans="1:6">
      <c r="A2214" t="str">
        <f t="shared" si="59"/>
        <v>3José Victor Neves Ibrahim44805GRA</v>
      </c>
      <c r="B2214">
        <v>3</v>
      </c>
      <c r="C2214" t="s">
        <v>2662</v>
      </c>
      <c r="D2214" t="s">
        <v>3781</v>
      </c>
      <c r="E2214">
        <v>600</v>
      </c>
      <c r="F2214" t="s">
        <v>1112</v>
      </c>
    </row>
    <row r="2215" spans="1:6">
      <c r="A2215" t="str">
        <f t="shared" si="59"/>
        <v>3Júlia Frauches do Nascimento44805GRA</v>
      </c>
      <c r="B2215">
        <v>3</v>
      </c>
      <c r="C2215" t="s">
        <v>1197</v>
      </c>
      <c r="D2215" t="s">
        <v>3781</v>
      </c>
      <c r="E2215">
        <v>600</v>
      </c>
      <c r="F2215" t="s">
        <v>1112</v>
      </c>
    </row>
    <row r="2216" spans="1:6">
      <c r="A2216" t="str">
        <f t="shared" si="59"/>
        <v>3Lucas Araújo de Oliveira44805GRA</v>
      </c>
      <c r="B2216">
        <v>3</v>
      </c>
      <c r="C2216" t="s">
        <v>2663</v>
      </c>
      <c r="D2216" t="s">
        <v>3781</v>
      </c>
      <c r="E2216">
        <v>600</v>
      </c>
      <c r="F2216" t="s">
        <v>1112</v>
      </c>
    </row>
    <row r="2217" spans="1:6">
      <c r="A2217" t="str">
        <f t="shared" si="59"/>
        <v>3Maria Eduarda Pereira Barros44805GRA</v>
      </c>
      <c r="B2217">
        <v>3</v>
      </c>
      <c r="C2217" t="s">
        <v>1198</v>
      </c>
      <c r="D2217" t="s">
        <v>3781</v>
      </c>
      <c r="E2217">
        <v>600</v>
      </c>
      <c r="F2217" t="s">
        <v>1112</v>
      </c>
    </row>
    <row r="2218" spans="1:6">
      <c r="A2218" t="str">
        <f t="shared" si="59"/>
        <v>3Ohanna da Motta de Jesus Teixeira44805GRA</v>
      </c>
      <c r="B2218">
        <v>3</v>
      </c>
      <c r="C2218" t="s">
        <v>1199</v>
      </c>
      <c r="D2218" t="s">
        <v>3781</v>
      </c>
      <c r="E2218">
        <v>600</v>
      </c>
      <c r="F2218" t="s">
        <v>1112</v>
      </c>
    </row>
    <row r="2219" spans="1:6">
      <c r="A2219" t="str">
        <f t="shared" si="59"/>
        <v>3Polyanna Kort Kamp Dias44805GRA</v>
      </c>
      <c r="B2219">
        <v>3</v>
      </c>
      <c r="C2219" t="s">
        <v>1200</v>
      </c>
      <c r="D2219" t="s">
        <v>3781</v>
      </c>
      <c r="E2219">
        <v>600</v>
      </c>
      <c r="F2219" t="s">
        <v>1112</v>
      </c>
    </row>
    <row r="2220" spans="1:6">
      <c r="A2220" t="str">
        <f t="shared" si="59"/>
        <v>3Raquel Reiner Tavares44805GRA</v>
      </c>
      <c r="B2220">
        <v>3</v>
      </c>
      <c r="C2220" t="s">
        <v>1201</v>
      </c>
      <c r="D2220" t="s">
        <v>3781</v>
      </c>
      <c r="E2220">
        <v>600</v>
      </c>
      <c r="F2220" t="s">
        <v>1112</v>
      </c>
    </row>
    <row r="2221" spans="1:6">
      <c r="A2221" t="str">
        <f t="shared" si="59"/>
        <v>3Tatiana de Oliveira Pinto44805GRA</v>
      </c>
      <c r="B2221">
        <v>3</v>
      </c>
      <c r="C2221" t="s">
        <v>1202</v>
      </c>
      <c r="D2221" t="s">
        <v>3781</v>
      </c>
      <c r="E2221">
        <v>600</v>
      </c>
      <c r="F2221" t="s">
        <v>1112</v>
      </c>
    </row>
    <row r="2222" spans="1:6">
      <c r="A2222" t="str">
        <f t="shared" si="59"/>
        <v>3Matheus Calheiros Fernandes Cadorini44805MSc</v>
      </c>
      <c r="B2222">
        <v>3</v>
      </c>
      <c r="C2222" t="s">
        <v>1204</v>
      </c>
      <c r="D2222" t="s">
        <v>3781</v>
      </c>
      <c r="E2222">
        <v>2230</v>
      </c>
      <c r="F2222" t="s">
        <v>1114</v>
      </c>
    </row>
    <row r="2223" spans="1:6">
      <c r="A2223" t="str">
        <f t="shared" si="59"/>
        <v>3Natielly Andressa Souza Pícoli44805MSc</v>
      </c>
      <c r="B2223">
        <v>3</v>
      </c>
      <c r="C2223" t="s">
        <v>2135</v>
      </c>
      <c r="D2223" t="s">
        <v>3781</v>
      </c>
      <c r="E2223">
        <v>2230</v>
      </c>
      <c r="F2223" t="s">
        <v>1114</v>
      </c>
    </row>
    <row r="2224" spans="1:6">
      <c r="A2224" t="str">
        <f t="shared" si="59"/>
        <v>3Flávio da Silva Francisco44805PV</v>
      </c>
      <c r="B2224">
        <v>3</v>
      </c>
      <c r="C2224" t="s">
        <v>1205</v>
      </c>
      <c r="D2224" t="s">
        <v>3781</v>
      </c>
      <c r="E2224">
        <v>7750</v>
      </c>
      <c r="F2224" t="s">
        <v>1115</v>
      </c>
    </row>
    <row r="2225" spans="1:6">
      <c r="A2225" t="str">
        <f t="shared" si="59"/>
        <v>4Mônica Caruso Stoque44805AT</v>
      </c>
      <c r="B2225">
        <v>4</v>
      </c>
      <c r="C2225" t="s">
        <v>1206</v>
      </c>
      <c r="D2225" t="s">
        <v>3781</v>
      </c>
      <c r="E2225">
        <v>820</v>
      </c>
      <c r="F2225" t="s">
        <v>1117</v>
      </c>
    </row>
    <row r="2226" spans="1:6">
      <c r="A2226" t="str">
        <f t="shared" si="59"/>
        <v>4Alexandre Gonçalves Evsukoff44805COO</v>
      </c>
      <c r="B2226">
        <v>4</v>
      </c>
      <c r="C2226" t="s">
        <v>1207</v>
      </c>
      <c r="D2226" t="s">
        <v>3781</v>
      </c>
      <c r="E2226">
        <v>2800</v>
      </c>
      <c r="F2226" t="s">
        <v>1113</v>
      </c>
    </row>
    <row r="2227" spans="1:6">
      <c r="A2227" t="str">
        <f t="shared" si="59"/>
        <v>4Bruno Cavalcante Mota44805DSC</v>
      </c>
      <c r="B2227">
        <v>4</v>
      </c>
      <c r="C2227" t="s">
        <v>2339</v>
      </c>
      <c r="D2227" t="s">
        <v>3781</v>
      </c>
      <c r="E2227">
        <v>3280</v>
      </c>
      <c r="F2227" t="s">
        <v>1162</v>
      </c>
    </row>
    <row r="2228" spans="1:6">
      <c r="A2228" t="str">
        <f t="shared" si="59"/>
        <v>4CANDY SHIRLEY ROSA CONTRERAS44805DSC</v>
      </c>
      <c r="B2228">
        <v>4</v>
      </c>
      <c r="C2228" t="s">
        <v>2340</v>
      </c>
      <c r="D2228" t="s">
        <v>3781</v>
      </c>
      <c r="E2228">
        <v>3280</v>
      </c>
      <c r="F2228" t="s">
        <v>1162</v>
      </c>
    </row>
    <row r="2229" spans="1:6">
      <c r="A2229" t="str">
        <f t="shared" si="59"/>
        <v>4Letícia Fonseca Machado44805DSC</v>
      </c>
      <c r="B2229">
        <v>4</v>
      </c>
      <c r="C2229" t="s">
        <v>1208</v>
      </c>
      <c r="D2229" t="s">
        <v>3781</v>
      </c>
      <c r="E2229">
        <v>3280</v>
      </c>
      <c r="F2229" t="s">
        <v>1162</v>
      </c>
    </row>
    <row r="2230" spans="1:6">
      <c r="A2230" t="str">
        <f t="shared" si="59"/>
        <v>4Emily Katarine Ferreira Vale44805GRA</v>
      </c>
      <c r="B2230">
        <v>4</v>
      </c>
      <c r="C2230" t="s">
        <v>1209</v>
      </c>
      <c r="D2230" t="s">
        <v>3781</v>
      </c>
      <c r="E2230">
        <v>600</v>
      </c>
      <c r="F2230" t="s">
        <v>1112</v>
      </c>
    </row>
    <row r="2231" spans="1:6">
      <c r="A2231" t="str">
        <f t="shared" si="59"/>
        <v>4Gabriel de Abreu Pinto Junior44805GRA</v>
      </c>
      <c r="B2231">
        <v>4</v>
      </c>
      <c r="C2231" t="s">
        <v>1210</v>
      </c>
      <c r="D2231" t="s">
        <v>3781</v>
      </c>
      <c r="E2231">
        <v>600</v>
      </c>
      <c r="F2231" t="s">
        <v>1112</v>
      </c>
    </row>
    <row r="2232" spans="1:6">
      <c r="A2232" t="str">
        <f t="shared" si="59"/>
        <v>4ANAXIMANDRO ANDERSON PEREIRA MELO DE SOUZA44805MSc</v>
      </c>
      <c r="B2232">
        <v>4</v>
      </c>
      <c r="C2232" t="s">
        <v>2344</v>
      </c>
      <c r="D2232" t="s">
        <v>3781</v>
      </c>
      <c r="E2232">
        <v>2230</v>
      </c>
      <c r="F2232" t="s">
        <v>1114</v>
      </c>
    </row>
    <row r="2233" spans="1:6">
      <c r="A2233" t="str">
        <f t="shared" si="59"/>
        <v>4DANIEL SOUZA CRUZ44805MSc</v>
      </c>
      <c r="B2233">
        <v>4</v>
      </c>
      <c r="C2233" t="s">
        <v>2345</v>
      </c>
      <c r="D2233" t="s">
        <v>3781</v>
      </c>
      <c r="E2233">
        <v>2230</v>
      </c>
      <c r="F2233" t="s">
        <v>1114</v>
      </c>
    </row>
    <row r="2234" spans="1:6">
      <c r="A2234" t="str">
        <f t="shared" si="59"/>
        <v>4DEBORAH SOUSA VIDAL44805MSc</v>
      </c>
      <c r="B2234">
        <v>4</v>
      </c>
      <c r="C2234" t="s">
        <v>1211</v>
      </c>
      <c r="D2234" t="s">
        <v>3781</v>
      </c>
      <c r="E2234">
        <v>2230</v>
      </c>
      <c r="F2234" t="s">
        <v>1114</v>
      </c>
    </row>
    <row r="2235" spans="1:6">
      <c r="A2235" t="str">
        <f t="shared" si="59"/>
        <v>4Diego Angelo Libânio44805MSc</v>
      </c>
      <c r="B2235">
        <v>4</v>
      </c>
      <c r="C2235" t="s">
        <v>1212</v>
      </c>
      <c r="D2235" t="s">
        <v>3781</v>
      </c>
      <c r="E2235">
        <v>2230</v>
      </c>
      <c r="F2235" t="s">
        <v>1114</v>
      </c>
    </row>
    <row r="2236" spans="1:6">
      <c r="A2236" t="str">
        <f t="shared" si="59"/>
        <v>4Fernando Henrique Guimarães Rezende44805MSc</v>
      </c>
      <c r="B2236">
        <v>4</v>
      </c>
      <c r="C2236" t="s">
        <v>1213</v>
      </c>
      <c r="D2236" t="s">
        <v>3781</v>
      </c>
      <c r="E2236">
        <v>2230</v>
      </c>
      <c r="F2236" t="s">
        <v>1114</v>
      </c>
    </row>
    <row r="2237" spans="1:6">
      <c r="A2237" t="str">
        <f t="shared" si="59"/>
        <v>4Gabrielle de Souza Brum44805MSc</v>
      </c>
      <c r="B2237">
        <v>4</v>
      </c>
      <c r="C2237" t="s">
        <v>2137</v>
      </c>
      <c r="D2237" t="s">
        <v>3781</v>
      </c>
      <c r="E2237">
        <v>2230</v>
      </c>
      <c r="F2237" t="s">
        <v>1114</v>
      </c>
    </row>
    <row r="2238" spans="1:6">
      <c r="A2238" t="str">
        <f t="shared" si="59"/>
        <v>4Miquéias Mateus Ferreira Leite44805MSc</v>
      </c>
      <c r="B2238">
        <v>4</v>
      </c>
      <c r="C2238" t="s">
        <v>2346</v>
      </c>
      <c r="D2238" t="s">
        <v>3781</v>
      </c>
      <c r="E2238">
        <v>2230</v>
      </c>
      <c r="F2238" t="s">
        <v>1114</v>
      </c>
    </row>
    <row r="2239" spans="1:6">
      <c r="A2239" t="str">
        <f t="shared" si="59"/>
        <v>4Simone de Carvalho Miyoshi44805PDSC</v>
      </c>
      <c r="B2239">
        <v>4</v>
      </c>
      <c r="C2239" t="s">
        <v>1214</v>
      </c>
      <c r="D2239" t="s">
        <v>3781</v>
      </c>
      <c r="E2239">
        <v>6110</v>
      </c>
      <c r="F2239" t="s">
        <v>1165</v>
      </c>
    </row>
    <row r="2240" spans="1:6">
      <c r="A2240" t="str">
        <f t="shared" si="59"/>
        <v>4Félix Thadeu Teixeira Gonçalves44805PV</v>
      </c>
      <c r="B2240">
        <v>4</v>
      </c>
      <c r="C2240" t="s">
        <v>1215</v>
      </c>
      <c r="D2240" t="s">
        <v>3781</v>
      </c>
      <c r="E2240">
        <v>7750</v>
      </c>
      <c r="F2240" t="s">
        <v>1115</v>
      </c>
    </row>
    <row r="2241" spans="1:6">
      <c r="A2241" t="str">
        <f t="shared" si="59"/>
        <v>5Caio Cesar de Oliveira Trigo44805AT</v>
      </c>
      <c r="B2241">
        <v>5</v>
      </c>
      <c r="C2241" t="s">
        <v>1216</v>
      </c>
      <c r="D2241" t="s">
        <v>3781</v>
      </c>
      <c r="E2241">
        <v>820</v>
      </c>
      <c r="F2241" t="s">
        <v>1117</v>
      </c>
    </row>
    <row r="2242" spans="1:6">
      <c r="A2242" t="str">
        <f t="shared" si="59"/>
        <v>5Sérgio Nascimento Bordalo44805COO</v>
      </c>
      <c r="B2242">
        <v>5</v>
      </c>
      <c r="C2242" t="s">
        <v>1217</v>
      </c>
      <c r="D2242" t="s">
        <v>3781</v>
      </c>
      <c r="E2242">
        <v>2800</v>
      </c>
      <c r="F2242" t="s">
        <v>1113</v>
      </c>
    </row>
    <row r="2243" spans="1:6">
      <c r="A2243" t="str">
        <f t="shared" ref="A2243:A2306" si="60">CONCATENATE(B2243,C2243,VALUE(D2243),F2243)</f>
        <v>5Thiago Guedin Verratti44805DSC</v>
      </c>
      <c r="B2243">
        <v>5</v>
      </c>
      <c r="C2243" t="s">
        <v>1218</v>
      </c>
      <c r="D2243" t="s">
        <v>3781</v>
      </c>
      <c r="E2243">
        <v>3280</v>
      </c>
      <c r="F2243" t="s">
        <v>1162</v>
      </c>
    </row>
    <row r="2244" spans="1:6">
      <c r="A2244" t="str">
        <f t="shared" si="60"/>
        <v>5Bianca Arcifa de Resende44805GRA</v>
      </c>
      <c r="B2244">
        <v>5</v>
      </c>
      <c r="C2244" t="s">
        <v>1219</v>
      </c>
      <c r="D2244" t="s">
        <v>3781</v>
      </c>
      <c r="E2244">
        <v>600</v>
      </c>
      <c r="F2244" t="s">
        <v>1112</v>
      </c>
    </row>
    <row r="2245" spans="1:6">
      <c r="A2245" t="str">
        <f t="shared" si="60"/>
        <v>5Bruna Rodrigues Barbosa44805GRA</v>
      </c>
      <c r="B2245">
        <v>5</v>
      </c>
      <c r="C2245" t="s">
        <v>1220</v>
      </c>
      <c r="D2245" t="s">
        <v>3781</v>
      </c>
      <c r="E2245">
        <v>600</v>
      </c>
      <c r="F2245" t="s">
        <v>1112</v>
      </c>
    </row>
    <row r="2246" spans="1:6">
      <c r="A2246" t="str">
        <f t="shared" si="60"/>
        <v>5Leonardo Fernandes Godoi44805GRA</v>
      </c>
      <c r="B2246">
        <v>5</v>
      </c>
      <c r="C2246" t="s">
        <v>1221</v>
      </c>
      <c r="D2246" t="s">
        <v>3781</v>
      </c>
      <c r="E2246">
        <v>600</v>
      </c>
      <c r="F2246" t="s">
        <v>1112</v>
      </c>
    </row>
    <row r="2247" spans="1:6">
      <c r="A2247" t="str">
        <f t="shared" si="60"/>
        <v>5Nathália Rocha Amorim44805GRA</v>
      </c>
      <c r="B2247">
        <v>5</v>
      </c>
      <c r="C2247" t="s">
        <v>1222</v>
      </c>
      <c r="D2247" t="s">
        <v>3781</v>
      </c>
      <c r="E2247">
        <v>600</v>
      </c>
      <c r="F2247" t="s">
        <v>1112</v>
      </c>
    </row>
    <row r="2248" spans="1:6">
      <c r="A2248" t="str">
        <f t="shared" si="60"/>
        <v>5Amanda Gabriela Aparecida Silva Leite44805MSc</v>
      </c>
      <c r="B2248">
        <v>5</v>
      </c>
      <c r="C2248" t="s">
        <v>1223</v>
      </c>
      <c r="D2248" t="s">
        <v>3781</v>
      </c>
      <c r="E2248">
        <v>2230</v>
      </c>
      <c r="F2248" t="s">
        <v>1114</v>
      </c>
    </row>
    <row r="2249" spans="1:6">
      <c r="A2249" t="str">
        <f t="shared" si="60"/>
        <v>5Eshail Miguel Vallejos44805MSc</v>
      </c>
      <c r="B2249">
        <v>5</v>
      </c>
      <c r="C2249" t="s">
        <v>2348</v>
      </c>
      <c r="D2249" t="s">
        <v>3781</v>
      </c>
      <c r="E2249">
        <v>2230</v>
      </c>
      <c r="F2249" t="s">
        <v>1114</v>
      </c>
    </row>
    <row r="2250" spans="1:6">
      <c r="A2250" t="str">
        <f t="shared" si="60"/>
        <v>6Lânia Camilo de Oliveira44805AT</v>
      </c>
      <c r="B2250">
        <v>6</v>
      </c>
      <c r="C2250" t="s">
        <v>1229</v>
      </c>
      <c r="D2250" t="s">
        <v>3781</v>
      </c>
      <c r="E2250">
        <v>820</v>
      </c>
      <c r="F2250" t="s">
        <v>1117</v>
      </c>
    </row>
    <row r="2251" spans="1:6">
      <c r="A2251" t="str">
        <f t="shared" si="60"/>
        <v>6Marcelo Ramos Martins44805COO</v>
      </c>
      <c r="B2251">
        <v>6</v>
      </c>
      <c r="C2251" t="s">
        <v>1230</v>
      </c>
      <c r="D2251" t="s">
        <v>3781</v>
      </c>
      <c r="E2251">
        <v>2800</v>
      </c>
      <c r="F2251" t="s">
        <v>1113</v>
      </c>
    </row>
    <row r="2252" spans="1:6">
      <c r="A2252" t="str">
        <f t="shared" si="60"/>
        <v>6Cleiton de Souza Beraldo44805DSC</v>
      </c>
      <c r="B2252">
        <v>6</v>
      </c>
      <c r="C2252" t="s">
        <v>2349</v>
      </c>
      <c r="D2252" t="s">
        <v>3781</v>
      </c>
      <c r="E2252">
        <v>3280</v>
      </c>
      <c r="F2252" t="s">
        <v>1162</v>
      </c>
    </row>
    <row r="2253" spans="1:6">
      <c r="A2253" t="str">
        <f t="shared" si="60"/>
        <v>6Eduardo Henrique Gomes Evaristo44805DSC</v>
      </c>
      <c r="B2253">
        <v>6</v>
      </c>
      <c r="C2253" t="s">
        <v>1231</v>
      </c>
      <c r="D2253" t="s">
        <v>3781</v>
      </c>
      <c r="E2253">
        <v>3280</v>
      </c>
      <c r="F2253" t="s">
        <v>1162</v>
      </c>
    </row>
    <row r="2254" spans="1:6">
      <c r="A2254" t="str">
        <f t="shared" si="60"/>
        <v>6Bruno Andrade Leite44805GRA</v>
      </c>
      <c r="B2254">
        <v>6</v>
      </c>
      <c r="C2254" t="s">
        <v>1232</v>
      </c>
      <c r="D2254" t="s">
        <v>3781</v>
      </c>
      <c r="E2254">
        <v>600</v>
      </c>
      <c r="F2254" t="s">
        <v>1112</v>
      </c>
    </row>
    <row r="2255" spans="1:6">
      <c r="A2255" t="str">
        <f t="shared" si="60"/>
        <v>6Luana Cavalcanti do Vale44805GRA</v>
      </c>
      <c r="B2255">
        <v>6</v>
      </c>
      <c r="C2255" t="s">
        <v>1234</v>
      </c>
      <c r="D2255" t="s">
        <v>3781</v>
      </c>
      <c r="E2255">
        <v>600</v>
      </c>
      <c r="F2255" t="s">
        <v>1112</v>
      </c>
    </row>
    <row r="2256" spans="1:6">
      <c r="A2256" t="str">
        <f t="shared" si="60"/>
        <v>6Mateus Franceschini44805GRA</v>
      </c>
      <c r="B2256">
        <v>6</v>
      </c>
      <c r="C2256" t="s">
        <v>1235</v>
      </c>
      <c r="D2256" t="s">
        <v>3781</v>
      </c>
      <c r="E2256">
        <v>600</v>
      </c>
      <c r="F2256" t="s">
        <v>1112</v>
      </c>
    </row>
    <row r="2257" spans="1:6">
      <c r="A2257" t="str">
        <f t="shared" si="60"/>
        <v>6Pedro Henrique Duarte Romera44805GRA</v>
      </c>
      <c r="B2257">
        <v>6</v>
      </c>
      <c r="C2257" t="s">
        <v>2350</v>
      </c>
      <c r="D2257" t="s">
        <v>3781</v>
      </c>
      <c r="E2257">
        <v>600</v>
      </c>
      <c r="F2257" t="s">
        <v>1112</v>
      </c>
    </row>
    <row r="2258" spans="1:6">
      <c r="A2258" t="str">
        <f t="shared" si="60"/>
        <v>6Lucas Ribeiro de Almeida44805MSc</v>
      </c>
      <c r="B2258">
        <v>6</v>
      </c>
      <c r="C2258" t="s">
        <v>1236</v>
      </c>
      <c r="D2258" t="s">
        <v>3781</v>
      </c>
      <c r="E2258">
        <v>2230</v>
      </c>
      <c r="F2258" t="s">
        <v>1114</v>
      </c>
    </row>
    <row r="2259" spans="1:6">
      <c r="A2259" t="str">
        <f t="shared" si="60"/>
        <v>6Luís Eduardo de A. P. e F. de Carvalho44805MSc</v>
      </c>
      <c r="B2259">
        <v>6</v>
      </c>
      <c r="C2259" t="s">
        <v>2351</v>
      </c>
      <c r="D2259" t="s">
        <v>3781</v>
      </c>
      <c r="E2259">
        <v>2230</v>
      </c>
      <c r="F2259" t="s">
        <v>1114</v>
      </c>
    </row>
    <row r="2260" spans="1:6">
      <c r="A2260" t="str">
        <f t="shared" si="60"/>
        <v>6Renata de Toledo Cintra44805MSc</v>
      </c>
      <c r="B2260">
        <v>6</v>
      </c>
      <c r="C2260" t="s">
        <v>2352</v>
      </c>
      <c r="D2260" t="s">
        <v>3781</v>
      </c>
      <c r="E2260">
        <v>2230</v>
      </c>
      <c r="F2260" t="s">
        <v>1114</v>
      </c>
    </row>
    <row r="2261" spans="1:6">
      <c r="A2261" t="str">
        <f t="shared" si="60"/>
        <v>6Ricardo Sbragio44805PDSC</v>
      </c>
      <c r="B2261">
        <v>6</v>
      </c>
      <c r="C2261" t="s">
        <v>1240</v>
      </c>
      <c r="D2261" t="s">
        <v>3781</v>
      </c>
      <c r="E2261">
        <v>6110</v>
      </c>
      <c r="F2261" t="s">
        <v>1165</v>
      </c>
    </row>
    <row r="2262" spans="1:6">
      <c r="A2262" t="str">
        <f t="shared" si="60"/>
        <v>7Rodrigo Vital Salvador44805AT</v>
      </c>
      <c r="B2262">
        <v>7</v>
      </c>
      <c r="C2262" t="s">
        <v>1241</v>
      </c>
      <c r="D2262" t="s">
        <v>3781</v>
      </c>
      <c r="E2262">
        <v>820</v>
      </c>
      <c r="F2262" t="s">
        <v>1117</v>
      </c>
    </row>
    <row r="2263" spans="1:6">
      <c r="A2263" t="str">
        <f t="shared" si="60"/>
        <v>7Marysilvia Ferreira da Costa44805COO</v>
      </c>
      <c r="B2263">
        <v>7</v>
      </c>
      <c r="C2263" t="s">
        <v>2289</v>
      </c>
      <c r="D2263" t="s">
        <v>3781</v>
      </c>
      <c r="E2263">
        <v>2800</v>
      </c>
      <c r="F2263" t="s">
        <v>1113</v>
      </c>
    </row>
    <row r="2264" spans="1:6">
      <c r="A2264" t="str">
        <f t="shared" si="60"/>
        <v>7Ehsan Nikkhah44805DSC</v>
      </c>
      <c r="B2264">
        <v>7</v>
      </c>
      <c r="C2264" t="s">
        <v>1242</v>
      </c>
      <c r="D2264" t="s">
        <v>3781</v>
      </c>
      <c r="E2264">
        <v>3280</v>
      </c>
      <c r="F2264" t="s">
        <v>1162</v>
      </c>
    </row>
    <row r="2265" spans="1:6">
      <c r="A2265" t="str">
        <f t="shared" si="60"/>
        <v>7Sérgio Luis Gonzalez Assias44805DSC</v>
      </c>
      <c r="B2265">
        <v>7</v>
      </c>
      <c r="C2265" t="s">
        <v>1243</v>
      </c>
      <c r="D2265" t="s">
        <v>3781</v>
      </c>
      <c r="E2265">
        <v>3280</v>
      </c>
      <c r="F2265" t="s">
        <v>1162</v>
      </c>
    </row>
    <row r="2266" spans="1:6">
      <c r="A2266" t="str">
        <f t="shared" si="60"/>
        <v>7Daniel da Silva Calixto44805GRA</v>
      </c>
      <c r="B2266">
        <v>7</v>
      </c>
      <c r="C2266" t="s">
        <v>2138</v>
      </c>
      <c r="D2266" t="s">
        <v>3781</v>
      </c>
      <c r="E2266">
        <v>600</v>
      </c>
      <c r="F2266" t="s">
        <v>1112</v>
      </c>
    </row>
    <row r="2267" spans="1:6">
      <c r="A2267" t="str">
        <f t="shared" si="60"/>
        <v>7Eloá Cruz Puell44805GRA</v>
      </c>
      <c r="B2267">
        <v>7</v>
      </c>
      <c r="C2267" t="s">
        <v>2139</v>
      </c>
      <c r="D2267" t="s">
        <v>3781</v>
      </c>
      <c r="E2267">
        <v>600</v>
      </c>
      <c r="F2267" t="s">
        <v>1112</v>
      </c>
    </row>
    <row r="2268" spans="1:6">
      <c r="A2268" t="str">
        <f t="shared" si="60"/>
        <v>7Gabriel Luiz Ribeiro44805GRA</v>
      </c>
      <c r="B2268">
        <v>7</v>
      </c>
      <c r="C2268" t="s">
        <v>2140</v>
      </c>
      <c r="D2268" t="s">
        <v>3781</v>
      </c>
      <c r="E2268">
        <v>600</v>
      </c>
      <c r="F2268" t="s">
        <v>1112</v>
      </c>
    </row>
    <row r="2269" spans="1:6">
      <c r="A2269" t="str">
        <f t="shared" si="60"/>
        <v>7Luana de Jesus da Silva Lima44805GRA</v>
      </c>
      <c r="B2269">
        <v>7</v>
      </c>
      <c r="C2269" t="s">
        <v>1247</v>
      </c>
      <c r="D2269" t="s">
        <v>3781</v>
      </c>
      <c r="E2269">
        <v>600</v>
      </c>
      <c r="F2269" t="s">
        <v>1112</v>
      </c>
    </row>
    <row r="2270" spans="1:6">
      <c r="A2270" t="str">
        <f t="shared" si="60"/>
        <v>7Marcelo Florentino Bahia44805GRA</v>
      </c>
      <c r="B2270">
        <v>7</v>
      </c>
      <c r="C2270" t="s">
        <v>1249</v>
      </c>
      <c r="D2270" t="s">
        <v>3781</v>
      </c>
      <c r="E2270">
        <v>600</v>
      </c>
      <c r="F2270" t="s">
        <v>1112</v>
      </c>
    </row>
    <row r="2271" spans="1:6">
      <c r="A2271" t="str">
        <f t="shared" si="60"/>
        <v>7Marcelo Massao Nagata44805GRA</v>
      </c>
      <c r="B2271">
        <v>7</v>
      </c>
      <c r="C2271" t="s">
        <v>1250</v>
      </c>
      <c r="D2271" t="s">
        <v>3781</v>
      </c>
      <c r="E2271">
        <v>600</v>
      </c>
      <c r="F2271" t="s">
        <v>1112</v>
      </c>
    </row>
    <row r="2272" spans="1:6">
      <c r="A2272" t="str">
        <f t="shared" si="60"/>
        <v>7Matheus Pereira de Oliveira e Silva44805GRA</v>
      </c>
      <c r="B2272">
        <v>7</v>
      </c>
      <c r="C2272" t="s">
        <v>2141</v>
      </c>
      <c r="D2272" t="s">
        <v>3781</v>
      </c>
      <c r="E2272">
        <v>600</v>
      </c>
      <c r="F2272" t="s">
        <v>1112</v>
      </c>
    </row>
    <row r="2273" spans="1:6">
      <c r="A2273" t="str">
        <f t="shared" si="60"/>
        <v>7Pedro Luna Araújo Oliveira44805GRA</v>
      </c>
      <c r="B2273">
        <v>7</v>
      </c>
      <c r="C2273" t="s">
        <v>1252</v>
      </c>
      <c r="D2273" t="s">
        <v>3781</v>
      </c>
      <c r="E2273">
        <v>600</v>
      </c>
      <c r="F2273" t="s">
        <v>1112</v>
      </c>
    </row>
    <row r="2274" spans="1:6">
      <c r="A2274" t="str">
        <f t="shared" si="60"/>
        <v>7Pedro Wutkovsky dos Reis44805GRA</v>
      </c>
      <c r="B2274">
        <v>7</v>
      </c>
      <c r="C2274" t="s">
        <v>1253</v>
      </c>
      <c r="D2274" t="s">
        <v>3781</v>
      </c>
      <c r="E2274">
        <v>600</v>
      </c>
      <c r="F2274" t="s">
        <v>1112</v>
      </c>
    </row>
    <row r="2275" spans="1:6">
      <c r="A2275" t="str">
        <f t="shared" si="60"/>
        <v>7Tami Takahashi Goes de Souza44805GRA</v>
      </c>
      <c r="B2275">
        <v>7</v>
      </c>
      <c r="C2275" t="s">
        <v>1254</v>
      </c>
      <c r="D2275" t="s">
        <v>3781</v>
      </c>
      <c r="E2275">
        <v>600</v>
      </c>
      <c r="F2275" t="s">
        <v>1112</v>
      </c>
    </row>
    <row r="2276" spans="1:6">
      <c r="A2276" t="str">
        <f t="shared" si="60"/>
        <v>7Thais Paula Motta Domingues Maia44805GRA</v>
      </c>
      <c r="B2276">
        <v>7</v>
      </c>
      <c r="C2276" t="s">
        <v>1255</v>
      </c>
      <c r="D2276" t="s">
        <v>3781</v>
      </c>
      <c r="E2276">
        <v>600</v>
      </c>
      <c r="F2276" t="s">
        <v>1112</v>
      </c>
    </row>
    <row r="2277" spans="1:6">
      <c r="A2277" t="str">
        <f t="shared" si="60"/>
        <v>7Umberto Cassara de C S Siciliano44805GRA</v>
      </c>
      <c r="B2277">
        <v>7</v>
      </c>
      <c r="C2277" t="s">
        <v>1256</v>
      </c>
      <c r="D2277" t="s">
        <v>3781</v>
      </c>
      <c r="E2277">
        <v>600</v>
      </c>
      <c r="F2277" t="s">
        <v>1112</v>
      </c>
    </row>
    <row r="2278" spans="1:6">
      <c r="A2278" t="str">
        <f t="shared" si="60"/>
        <v>7Filipe Salvador Lopes44805MSc</v>
      </c>
      <c r="B2278">
        <v>7</v>
      </c>
      <c r="C2278" t="s">
        <v>1257</v>
      </c>
      <c r="D2278" t="s">
        <v>3781</v>
      </c>
      <c r="E2278">
        <v>2230</v>
      </c>
      <c r="F2278" t="s">
        <v>1114</v>
      </c>
    </row>
    <row r="2279" spans="1:6">
      <c r="A2279" t="str">
        <f t="shared" si="60"/>
        <v>7Gabriella Ramos Lacerda Ferreira44805MSc</v>
      </c>
      <c r="B2279">
        <v>7</v>
      </c>
      <c r="C2279" t="s">
        <v>1258</v>
      </c>
      <c r="D2279" t="s">
        <v>3781</v>
      </c>
      <c r="E2279">
        <v>2230</v>
      </c>
      <c r="F2279" t="s">
        <v>1114</v>
      </c>
    </row>
    <row r="2280" spans="1:6">
      <c r="A2280" t="str">
        <f t="shared" si="60"/>
        <v>7LEIDIANE DE AMORIM COSTA44805MSc</v>
      </c>
      <c r="B2280">
        <v>7</v>
      </c>
      <c r="C2280" t="s">
        <v>1260</v>
      </c>
      <c r="D2280" t="s">
        <v>3781</v>
      </c>
      <c r="E2280">
        <v>2230</v>
      </c>
      <c r="F2280" t="s">
        <v>1114</v>
      </c>
    </row>
    <row r="2281" spans="1:6">
      <c r="A2281" t="str">
        <f t="shared" si="60"/>
        <v>7Flavia da Cruz Gallo44805PDSC</v>
      </c>
      <c r="B2281">
        <v>7</v>
      </c>
      <c r="C2281" t="s">
        <v>1261</v>
      </c>
      <c r="D2281" t="s">
        <v>3781</v>
      </c>
      <c r="E2281">
        <v>6110</v>
      </c>
      <c r="F2281" t="s">
        <v>1165</v>
      </c>
    </row>
    <row r="2282" spans="1:6">
      <c r="A2282" t="str">
        <f t="shared" si="60"/>
        <v>7Geovana Pereira Drumond44805PV</v>
      </c>
      <c r="B2282">
        <v>7</v>
      </c>
      <c r="C2282" t="s">
        <v>1262</v>
      </c>
      <c r="D2282" t="s">
        <v>3781</v>
      </c>
      <c r="E2282">
        <v>7750</v>
      </c>
      <c r="F2282" t="s">
        <v>1115</v>
      </c>
    </row>
    <row r="2283" spans="1:6">
      <c r="A2283" t="str">
        <f t="shared" si="60"/>
        <v>8João Roberto Alves44805AT</v>
      </c>
      <c r="B2283">
        <v>8</v>
      </c>
      <c r="C2283" t="s">
        <v>1263</v>
      </c>
      <c r="D2283" t="s">
        <v>3781</v>
      </c>
      <c r="E2283">
        <v>820</v>
      </c>
      <c r="F2283" t="s">
        <v>1117</v>
      </c>
    </row>
    <row r="2284" spans="1:6">
      <c r="A2284" t="str">
        <f t="shared" si="60"/>
        <v>8Marcelo José Colaço44805COO</v>
      </c>
      <c r="B2284">
        <v>8</v>
      </c>
      <c r="C2284" t="s">
        <v>1264</v>
      </c>
      <c r="D2284" t="s">
        <v>3781</v>
      </c>
      <c r="E2284">
        <v>2800</v>
      </c>
      <c r="F2284" t="s">
        <v>1113</v>
      </c>
    </row>
    <row r="2285" spans="1:6">
      <c r="A2285" t="str">
        <f t="shared" si="60"/>
        <v>8Bruno Henrique Marques Margotto44805DSC</v>
      </c>
      <c r="B2285">
        <v>8</v>
      </c>
      <c r="C2285" t="s">
        <v>1265</v>
      </c>
      <c r="D2285" t="s">
        <v>3781</v>
      </c>
      <c r="E2285">
        <v>3280</v>
      </c>
      <c r="F2285" t="s">
        <v>1162</v>
      </c>
    </row>
    <row r="2286" spans="1:6">
      <c r="A2286" t="str">
        <f t="shared" si="60"/>
        <v>8Carlos Eduardo Polatschek Kopperschmidt44805DSC</v>
      </c>
      <c r="B2286">
        <v>8</v>
      </c>
      <c r="C2286" t="s">
        <v>1266</v>
      </c>
      <c r="D2286" t="s">
        <v>3781</v>
      </c>
      <c r="E2286">
        <v>3280</v>
      </c>
      <c r="F2286" t="s">
        <v>1162</v>
      </c>
    </row>
    <row r="2287" spans="1:6">
      <c r="A2287" t="str">
        <f t="shared" si="60"/>
        <v>8Anna Barbara Serejo Coimbra44805GRA</v>
      </c>
      <c r="B2287">
        <v>8</v>
      </c>
      <c r="C2287" t="s">
        <v>2665</v>
      </c>
      <c r="D2287" t="s">
        <v>3781</v>
      </c>
      <c r="E2287">
        <v>600</v>
      </c>
      <c r="F2287" t="s">
        <v>1112</v>
      </c>
    </row>
    <row r="2288" spans="1:6">
      <c r="A2288" t="str">
        <f t="shared" si="60"/>
        <v>8Carolina Nascimento da Silva44805GRA</v>
      </c>
      <c r="B2288">
        <v>8</v>
      </c>
      <c r="C2288" t="s">
        <v>1269</v>
      </c>
      <c r="D2288" t="s">
        <v>3781</v>
      </c>
      <c r="E2288">
        <v>600</v>
      </c>
      <c r="F2288" t="s">
        <v>1112</v>
      </c>
    </row>
    <row r="2289" spans="1:6">
      <c r="A2289" t="str">
        <f t="shared" si="60"/>
        <v>8Daniel Moreira Spesani44805GRA</v>
      </c>
      <c r="B2289">
        <v>8</v>
      </c>
      <c r="C2289" t="s">
        <v>1270</v>
      </c>
      <c r="D2289" t="s">
        <v>3781</v>
      </c>
      <c r="E2289">
        <v>600</v>
      </c>
      <c r="F2289" t="s">
        <v>1112</v>
      </c>
    </row>
    <row r="2290" spans="1:6">
      <c r="A2290" t="str">
        <f t="shared" si="60"/>
        <v>8Fabio Batista Fernandes Júnior44805GRA</v>
      </c>
      <c r="B2290">
        <v>8</v>
      </c>
      <c r="C2290" t="s">
        <v>1271</v>
      </c>
      <c r="D2290" t="s">
        <v>3781</v>
      </c>
      <c r="E2290">
        <v>600</v>
      </c>
      <c r="F2290" t="s">
        <v>1112</v>
      </c>
    </row>
    <row r="2291" spans="1:6">
      <c r="A2291" t="str">
        <f t="shared" si="60"/>
        <v>8Gabriela Assino de Souza Nascimento44805GRA</v>
      </c>
      <c r="B2291">
        <v>8</v>
      </c>
      <c r="C2291" t="s">
        <v>1272</v>
      </c>
      <c r="D2291" t="s">
        <v>3781</v>
      </c>
      <c r="E2291">
        <v>600</v>
      </c>
      <c r="F2291" t="s">
        <v>1112</v>
      </c>
    </row>
    <row r="2292" spans="1:6">
      <c r="A2292" t="str">
        <f t="shared" si="60"/>
        <v>8João Pedro Rodrigues Ferreira44805GRA</v>
      </c>
      <c r="B2292">
        <v>8</v>
      </c>
      <c r="C2292" t="s">
        <v>1273</v>
      </c>
      <c r="D2292" t="s">
        <v>3781</v>
      </c>
      <c r="E2292">
        <v>600</v>
      </c>
      <c r="F2292" t="s">
        <v>1112</v>
      </c>
    </row>
    <row r="2293" spans="1:6">
      <c r="A2293" t="str">
        <f t="shared" si="60"/>
        <v>8Felipe Feres Ferreira44805MSc</v>
      </c>
      <c r="B2293">
        <v>8</v>
      </c>
      <c r="C2293" t="s">
        <v>1274</v>
      </c>
      <c r="D2293" t="s">
        <v>3781</v>
      </c>
      <c r="E2293">
        <v>2230</v>
      </c>
      <c r="F2293" t="s">
        <v>1114</v>
      </c>
    </row>
    <row r="2294" spans="1:6">
      <c r="A2294" t="str">
        <f t="shared" si="60"/>
        <v>8Michel Silva Bonifácio44805MSc</v>
      </c>
      <c r="B2294">
        <v>8</v>
      </c>
      <c r="C2294" t="s">
        <v>1275</v>
      </c>
      <c r="D2294" t="s">
        <v>3781</v>
      </c>
      <c r="E2294">
        <v>2230</v>
      </c>
      <c r="F2294" t="s">
        <v>1114</v>
      </c>
    </row>
    <row r="2295" spans="1:6">
      <c r="A2295" t="str">
        <f t="shared" si="60"/>
        <v>8Carlos Rodrigues Pereira Belchior44805PV</v>
      </c>
      <c r="B2295">
        <v>8</v>
      </c>
      <c r="C2295" t="s">
        <v>1277</v>
      </c>
      <c r="D2295" t="s">
        <v>3781</v>
      </c>
      <c r="E2295">
        <v>7750</v>
      </c>
      <c r="F2295" t="s">
        <v>1115</v>
      </c>
    </row>
    <row r="2296" spans="1:6">
      <c r="A2296" t="str">
        <f t="shared" si="60"/>
        <v>9Sebastião Guilherme Pedroso44805AT</v>
      </c>
      <c r="B2296">
        <v>9</v>
      </c>
      <c r="C2296" t="s">
        <v>1278</v>
      </c>
      <c r="D2296" t="s">
        <v>3781</v>
      </c>
      <c r="E2296">
        <v>820</v>
      </c>
      <c r="F2296" t="s">
        <v>1117</v>
      </c>
    </row>
    <row r="2297" spans="1:6">
      <c r="A2297" t="str">
        <f t="shared" si="60"/>
        <v>9Breno Pinheiro Jacob44805COO</v>
      </c>
      <c r="B2297">
        <v>9</v>
      </c>
      <c r="C2297" t="s">
        <v>1279</v>
      </c>
      <c r="D2297" t="s">
        <v>3781</v>
      </c>
      <c r="E2297">
        <v>2800</v>
      </c>
      <c r="F2297" t="s">
        <v>1113</v>
      </c>
    </row>
    <row r="2298" spans="1:6">
      <c r="A2298" t="str">
        <f t="shared" si="60"/>
        <v>9Gustavo Luz Xavier da Costa44805DSC</v>
      </c>
      <c r="B2298">
        <v>9</v>
      </c>
      <c r="C2298" t="s">
        <v>2143</v>
      </c>
      <c r="D2298" t="s">
        <v>3781</v>
      </c>
      <c r="E2298">
        <v>3280</v>
      </c>
      <c r="F2298" t="s">
        <v>1162</v>
      </c>
    </row>
    <row r="2299" spans="1:6">
      <c r="A2299" t="str">
        <f t="shared" si="60"/>
        <v>9Lucas Ruffo Pinto44805DSC</v>
      </c>
      <c r="B2299">
        <v>9</v>
      </c>
      <c r="C2299" t="s">
        <v>1280</v>
      </c>
      <c r="D2299" t="s">
        <v>3781</v>
      </c>
      <c r="E2299">
        <v>3280</v>
      </c>
      <c r="F2299" t="s">
        <v>1162</v>
      </c>
    </row>
    <row r="2300" spans="1:6">
      <c r="A2300" t="str">
        <f t="shared" si="60"/>
        <v>9Bruno Guilherme Corrêa Silva44805GRA</v>
      </c>
      <c r="B2300">
        <v>9</v>
      </c>
      <c r="C2300" t="s">
        <v>1281</v>
      </c>
      <c r="D2300" t="s">
        <v>3781</v>
      </c>
      <c r="E2300">
        <v>600</v>
      </c>
      <c r="F2300" t="s">
        <v>1112</v>
      </c>
    </row>
    <row r="2301" spans="1:6">
      <c r="A2301" t="str">
        <f t="shared" si="60"/>
        <v>9João Pedro Nunes Cavalcante44805GRA</v>
      </c>
      <c r="B2301">
        <v>9</v>
      </c>
      <c r="C2301" t="s">
        <v>2666</v>
      </c>
      <c r="D2301" t="s">
        <v>3781</v>
      </c>
      <c r="E2301">
        <v>600</v>
      </c>
      <c r="F2301" t="s">
        <v>1112</v>
      </c>
    </row>
    <row r="2302" spans="1:6">
      <c r="A2302" t="str">
        <f t="shared" si="60"/>
        <v>9Jonas da Silva Chaves44805GRA</v>
      </c>
      <c r="B2302">
        <v>9</v>
      </c>
      <c r="C2302" t="s">
        <v>2667</v>
      </c>
      <c r="D2302" t="s">
        <v>3781</v>
      </c>
      <c r="E2302">
        <v>600</v>
      </c>
      <c r="F2302" t="s">
        <v>1112</v>
      </c>
    </row>
    <row r="2303" spans="1:6">
      <c r="A2303" t="str">
        <f t="shared" si="60"/>
        <v>9Paul Richard Marques Acurcio44805GRA</v>
      </c>
      <c r="B2303">
        <v>9</v>
      </c>
      <c r="C2303" t="s">
        <v>2668</v>
      </c>
      <c r="D2303" t="s">
        <v>3781</v>
      </c>
      <c r="E2303">
        <v>600</v>
      </c>
      <c r="F2303" t="s">
        <v>1112</v>
      </c>
    </row>
    <row r="2304" spans="1:6">
      <c r="A2304" t="str">
        <f t="shared" si="60"/>
        <v>9Ricardo Santos de Sousa44805GRA</v>
      </c>
      <c r="B2304">
        <v>9</v>
      </c>
      <c r="C2304" t="s">
        <v>2669</v>
      </c>
      <c r="D2304" t="s">
        <v>3781</v>
      </c>
      <c r="E2304">
        <v>600</v>
      </c>
      <c r="F2304" t="s">
        <v>1112</v>
      </c>
    </row>
    <row r="2305" spans="1:6">
      <c r="A2305" t="str">
        <f t="shared" si="60"/>
        <v>9Christie de Vilhena Prata Machado44805MSc</v>
      </c>
      <c r="B2305">
        <v>9</v>
      </c>
      <c r="C2305" t="s">
        <v>2144</v>
      </c>
      <c r="D2305" t="s">
        <v>3781</v>
      </c>
      <c r="E2305">
        <v>2230</v>
      </c>
      <c r="F2305" t="s">
        <v>1114</v>
      </c>
    </row>
    <row r="2306" spans="1:6">
      <c r="A2306" t="str">
        <f t="shared" si="60"/>
        <v>9Joao Marcos Bastos Vieira44805MSc</v>
      </c>
      <c r="B2306">
        <v>9</v>
      </c>
      <c r="C2306" t="s">
        <v>2670</v>
      </c>
      <c r="D2306" t="s">
        <v>3781</v>
      </c>
      <c r="E2306">
        <v>2230</v>
      </c>
      <c r="F2306" t="s">
        <v>1114</v>
      </c>
    </row>
    <row r="2307" spans="1:6">
      <c r="A2307" t="str">
        <f t="shared" ref="A2307:A2370" si="61">CONCATENATE(B2307,C2307,VALUE(D2307),F2307)</f>
        <v>9Magnus Carvalho de Vilhena Prata44805MSc</v>
      </c>
      <c r="B2307">
        <v>9</v>
      </c>
      <c r="C2307" t="s">
        <v>2145</v>
      </c>
      <c r="D2307" t="s">
        <v>3781</v>
      </c>
      <c r="E2307">
        <v>2230</v>
      </c>
      <c r="F2307" t="s">
        <v>1114</v>
      </c>
    </row>
    <row r="2308" spans="1:6">
      <c r="A2308" t="str">
        <f t="shared" si="61"/>
        <v>9Priscilla Velloso de Albuquerque Nunes44805MSc</v>
      </c>
      <c r="B2308">
        <v>9</v>
      </c>
      <c r="C2308" t="s">
        <v>1286</v>
      </c>
      <c r="D2308" t="s">
        <v>3781</v>
      </c>
      <c r="E2308">
        <v>2230</v>
      </c>
      <c r="F2308" t="s">
        <v>1114</v>
      </c>
    </row>
    <row r="2309" spans="1:6">
      <c r="A2309" t="str">
        <f t="shared" si="61"/>
        <v>9Raphael Vieira Menezes de Souza44805PDSC</v>
      </c>
      <c r="B2309">
        <v>9</v>
      </c>
      <c r="C2309" t="s">
        <v>1288</v>
      </c>
      <c r="D2309" t="s">
        <v>3781</v>
      </c>
      <c r="E2309">
        <v>6110</v>
      </c>
      <c r="F2309" t="s">
        <v>1165</v>
      </c>
    </row>
    <row r="2310" spans="1:6">
      <c r="A2310" t="str">
        <f t="shared" si="61"/>
        <v>9José Antonio Moreira Lima44805PV</v>
      </c>
      <c r="B2310">
        <v>9</v>
      </c>
      <c r="C2310" t="s">
        <v>1289</v>
      </c>
      <c r="D2310" t="s">
        <v>3781</v>
      </c>
      <c r="E2310">
        <v>7750</v>
      </c>
      <c r="F2310" t="s">
        <v>1115</v>
      </c>
    </row>
    <row r="2311" spans="1:6">
      <c r="A2311" t="str">
        <f t="shared" si="61"/>
        <v>10Grace Mary dos Santos Silva44805AT</v>
      </c>
      <c r="B2311">
        <v>10</v>
      </c>
      <c r="C2311" t="s">
        <v>1290</v>
      </c>
      <c r="D2311" t="s">
        <v>3781</v>
      </c>
      <c r="E2311">
        <v>820</v>
      </c>
      <c r="F2311" t="s">
        <v>1117</v>
      </c>
    </row>
    <row r="2312" spans="1:6">
      <c r="A2312" t="str">
        <f t="shared" si="61"/>
        <v>10Rafael Menezes de Oliveira44805COO</v>
      </c>
      <c r="B2312">
        <v>10</v>
      </c>
      <c r="C2312" t="s">
        <v>1291</v>
      </c>
      <c r="D2312" t="s">
        <v>3781</v>
      </c>
      <c r="E2312">
        <v>2800</v>
      </c>
      <c r="F2312" t="s">
        <v>1113</v>
      </c>
    </row>
    <row r="2313" spans="1:6">
      <c r="A2313" t="str">
        <f t="shared" si="61"/>
        <v>10Bruno Jorge Macedo dos Santos44805DSC</v>
      </c>
      <c r="B2313">
        <v>10</v>
      </c>
      <c r="C2313" t="s">
        <v>1292</v>
      </c>
      <c r="D2313" t="s">
        <v>3781</v>
      </c>
      <c r="E2313">
        <v>3280</v>
      </c>
      <c r="F2313" t="s">
        <v>1162</v>
      </c>
    </row>
    <row r="2314" spans="1:6">
      <c r="A2314" t="str">
        <f t="shared" si="61"/>
        <v>10Edson de Souza Laya Junior44805DSC</v>
      </c>
      <c r="B2314">
        <v>10</v>
      </c>
      <c r="C2314" t="s">
        <v>2362</v>
      </c>
      <c r="D2314" t="s">
        <v>3781</v>
      </c>
      <c r="E2314">
        <v>3280</v>
      </c>
      <c r="F2314" t="s">
        <v>1162</v>
      </c>
    </row>
    <row r="2315" spans="1:6">
      <c r="A2315" t="str">
        <f t="shared" si="61"/>
        <v>10Yago Chamoun Ferreira Soares44805DSC</v>
      </c>
      <c r="B2315">
        <v>10</v>
      </c>
      <c r="C2315" t="s">
        <v>1293</v>
      </c>
      <c r="D2315" t="s">
        <v>3781</v>
      </c>
      <c r="E2315">
        <v>3280</v>
      </c>
      <c r="F2315" t="s">
        <v>1162</v>
      </c>
    </row>
    <row r="2316" spans="1:6">
      <c r="A2316" t="str">
        <f t="shared" si="61"/>
        <v>10Ana Carolina Destri Liberatore44805GRA</v>
      </c>
      <c r="B2316">
        <v>10</v>
      </c>
      <c r="C2316" t="s">
        <v>2363</v>
      </c>
      <c r="D2316" t="s">
        <v>3781</v>
      </c>
      <c r="E2316">
        <v>600</v>
      </c>
      <c r="F2316" t="s">
        <v>1112</v>
      </c>
    </row>
    <row r="2317" spans="1:6">
      <c r="A2317" t="str">
        <f t="shared" si="61"/>
        <v>10Júlia Machado de Souza44805GRA</v>
      </c>
      <c r="B2317">
        <v>10</v>
      </c>
      <c r="C2317" t="s">
        <v>1294</v>
      </c>
      <c r="D2317" t="s">
        <v>3781</v>
      </c>
      <c r="E2317">
        <v>600</v>
      </c>
      <c r="F2317" t="s">
        <v>1112</v>
      </c>
    </row>
    <row r="2318" spans="1:6">
      <c r="A2318" t="str">
        <f t="shared" si="61"/>
        <v>10Patricia Almeida Tristão44805GRA</v>
      </c>
      <c r="B2318">
        <v>10</v>
      </c>
      <c r="C2318" t="s">
        <v>1297</v>
      </c>
      <c r="D2318" t="s">
        <v>3781</v>
      </c>
      <c r="E2318">
        <v>600</v>
      </c>
      <c r="F2318" t="s">
        <v>1112</v>
      </c>
    </row>
    <row r="2319" spans="1:6">
      <c r="A2319" t="str">
        <f t="shared" si="61"/>
        <v>10Pedro Eugenio Amaral dos Santos44805GRA</v>
      </c>
      <c r="B2319">
        <v>10</v>
      </c>
      <c r="C2319" t="s">
        <v>1298</v>
      </c>
      <c r="D2319" t="s">
        <v>3781</v>
      </c>
      <c r="E2319">
        <v>600</v>
      </c>
      <c r="F2319" t="s">
        <v>1112</v>
      </c>
    </row>
    <row r="2320" spans="1:6">
      <c r="A2320" t="str">
        <f t="shared" si="61"/>
        <v>10Pedro Soledade da Camara44805GRA</v>
      </c>
      <c r="B2320">
        <v>10</v>
      </c>
      <c r="C2320" t="s">
        <v>1299</v>
      </c>
      <c r="D2320" t="s">
        <v>3781</v>
      </c>
      <c r="E2320">
        <v>600</v>
      </c>
      <c r="F2320" t="s">
        <v>1112</v>
      </c>
    </row>
    <row r="2321" spans="1:6">
      <c r="A2321" t="str">
        <f t="shared" si="61"/>
        <v>10Roberto Miguel Mollinedo Hevia44805GRA</v>
      </c>
      <c r="B2321">
        <v>10</v>
      </c>
      <c r="C2321" t="s">
        <v>1300</v>
      </c>
      <c r="D2321" t="s">
        <v>3781</v>
      </c>
      <c r="E2321">
        <v>600</v>
      </c>
      <c r="F2321" t="s">
        <v>1112</v>
      </c>
    </row>
    <row r="2322" spans="1:6">
      <c r="A2322" t="str">
        <f t="shared" si="61"/>
        <v>10Paula Aida Sesini44805PV</v>
      </c>
      <c r="B2322">
        <v>10</v>
      </c>
      <c r="C2322" t="s">
        <v>1303</v>
      </c>
      <c r="D2322" t="s">
        <v>3781</v>
      </c>
      <c r="E2322">
        <v>7750</v>
      </c>
      <c r="F2322" t="s">
        <v>1115</v>
      </c>
    </row>
    <row r="2323" spans="1:6">
      <c r="A2323" t="str">
        <f t="shared" si="61"/>
        <v>11Francyne Martins Espíndola44805AT</v>
      </c>
      <c r="B2323">
        <v>11</v>
      </c>
      <c r="C2323" t="s">
        <v>1304</v>
      </c>
      <c r="D2323" t="s">
        <v>3781</v>
      </c>
      <c r="E2323">
        <v>820</v>
      </c>
      <c r="F2323" t="s">
        <v>1117</v>
      </c>
    </row>
    <row r="2324" spans="1:6">
      <c r="A2324" t="str">
        <f t="shared" si="61"/>
        <v>11Ricardo Antônio Francisco Machado44805COO</v>
      </c>
      <c r="B2324">
        <v>11</v>
      </c>
      <c r="C2324" t="s">
        <v>1305</v>
      </c>
      <c r="D2324" t="s">
        <v>3781</v>
      </c>
      <c r="E2324">
        <v>2800</v>
      </c>
      <c r="F2324" t="s">
        <v>1113</v>
      </c>
    </row>
    <row r="2325" spans="1:6">
      <c r="A2325" t="str">
        <f t="shared" si="61"/>
        <v>11Diego Alex Mayer44805DSC</v>
      </c>
      <c r="B2325">
        <v>11</v>
      </c>
      <c r="C2325" t="s">
        <v>1306</v>
      </c>
      <c r="D2325" t="s">
        <v>3781</v>
      </c>
      <c r="E2325">
        <v>3280</v>
      </c>
      <c r="F2325" t="s">
        <v>1162</v>
      </c>
    </row>
    <row r="2326" spans="1:6">
      <c r="A2326" t="str">
        <f t="shared" si="61"/>
        <v>11Raimundo Renato de Melo Neto44805DSC</v>
      </c>
      <c r="B2326">
        <v>11</v>
      </c>
      <c r="C2326" t="s">
        <v>1307</v>
      </c>
      <c r="D2326" t="s">
        <v>3781</v>
      </c>
      <c r="E2326">
        <v>3280</v>
      </c>
      <c r="F2326" t="s">
        <v>1162</v>
      </c>
    </row>
    <row r="2327" spans="1:6">
      <c r="A2327" t="str">
        <f t="shared" si="61"/>
        <v>11Sílvia Betta Canever44805DSC</v>
      </c>
      <c r="B2327">
        <v>11</v>
      </c>
      <c r="C2327" t="s">
        <v>2146</v>
      </c>
      <c r="D2327" t="s">
        <v>3781</v>
      </c>
      <c r="E2327">
        <v>3280</v>
      </c>
      <c r="F2327" t="s">
        <v>1162</v>
      </c>
    </row>
    <row r="2328" spans="1:6">
      <c r="A2328" t="str">
        <f t="shared" si="61"/>
        <v>11Ana Claudia Andrade Alves44805GRA</v>
      </c>
      <c r="B2328">
        <v>11</v>
      </c>
      <c r="C2328" t="s">
        <v>1308</v>
      </c>
      <c r="D2328" t="s">
        <v>3781</v>
      </c>
      <c r="E2328">
        <v>600</v>
      </c>
      <c r="F2328" t="s">
        <v>1112</v>
      </c>
    </row>
    <row r="2329" spans="1:6">
      <c r="A2329" t="str">
        <f t="shared" si="61"/>
        <v>11André Sorato Fragnani44805GRA</v>
      </c>
      <c r="B2329">
        <v>11</v>
      </c>
      <c r="C2329" t="s">
        <v>1309</v>
      </c>
      <c r="D2329" t="s">
        <v>3781</v>
      </c>
      <c r="E2329">
        <v>600</v>
      </c>
      <c r="F2329" t="s">
        <v>1112</v>
      </c>
    </row>
    <row r="2330" spans="1:6">
      <c r="A2330" t="str">
        <f t="shared" si="61"/>
        <v>11Anna Luíza Lima Zortéa44805GRA</v>
      </c>
      <c r="B2330">
        <v>11</v>
      </c>
      <c r="C2330" t="s">
        <v>1310</v>
      </c>
      <c r="D2330" t="s">
        <v>3781</v>
      </c>
      <c r="E2330">
        <v>600</v>
      </c>
      <c r="F2330" t="s">
        <v>1112</v>
      </c>
    </row>
    <row r="2331" spans="1:6">
      <c r="A2331" t="str">
        <f t="shared" si="61"/>
        <v>11Diego Simão Gonçalves44805GRA</v>
      </c>
      <c r="B2331">
        <v>11</v>
      </c>
      <c r="C2331" t="s">
        <v>1311</v>
      </c>
      <c r="D2331" t="s">
        <v>3781</v>
      </c>
      <c r="E2331">
        <v>600</v>
      </c>
      <c r="F2331" t="s">
        <v>1112</v>
      </c>
    </row>
    <row r="2332" spans="1:6">
      <c r="A2332" t="str">
        <f t="shared" si="61"/>
        <v>11Eduardo Carpes Dib44805GRA</v>
      </c>
      <c r="B2332">
        <v>11</v>
      </c>
      <c r="C2332" t="s">
        <v>1312</v>
      </c>
      <c r="D2332" t="s">
        <v>3781</v>
      </c>
      <c r="E2332">
        <v>600</v>
      </c>
      <c r="F2332" t="s">
        <v>1112</v>
      </c>
    </row>
    <row r="2333" spans="1:6">
      <c r="A2333" t="str">
        <f t="shared" si="61"/>
        <v>11LARISSA MOREIRA CAFFARO DOS SANTOS44805GRA</v>
      </c>
      <c r="B2333">
        <v>11</v>
      </c>
      <c r="C2333" t="s">
        <v>1314</v>
      </c>
      <c r="D2333" t="s">
        <v>3781</v>
      </c>
      <c r="E2333">
        <v>600</v>
      </c>
      <c r="F2333" t="s">
        <v>1112</v>
      </c>
    </row>
    <row r="2334" spans="1:6">
      <c r="A2334" t="str">
        <f t="shared" si="61"/>
        <v>11LETICIA DIETRICH44805GRA</v>
      </c>
      <c r="B2334">
        <v>11</v>
      </c>
      <c r="C2334" t="s">
        <v>1315</v>
      </c>
      <c r="D2334" t="s">
        <v>3781</v>
      </c>
      <c r="E2334">
        <v>600</v>
      </c>
      <c r="F2334" t="s">
        <v>1112</v>
      </c>
    </row>
    <row r="2335" spans="1:6">
      <c r="A2335" t="str">
        <f t="shared" si="61"/>
        <v>11Mateus Yunes De Meirelles44805GRA</v>
      </c>
      <c r="B2335">
        <v>11</v>
      </c>
      <c r="C2335" t="s">
        <v>1317</v>
      </c>
      <c r="D2335" t="s">
        <v>3781</v>
      </c>
      <c r="E2335">
        <v>600</v>
      </c>
      <c r="F2335" t="s">
        <v>1112</v>
      </c>
    </row>
    <row r="2336" spans="1:6">
      <c r="A2336" t="str">
        <f t="shared" si="61"/>
        <v>11Thomas Philip Starucka44805GRA</v>
      </c>
      <c r="B2336">
        <v>11</v>
      </c>
      <c r="C2336" t="s">
        <v>1318</v>
      </c>
      <c r="D2336" t="s">
        <v>3781</v>
      </c>
      <c r="E2336">
        <v>600</v>
      </c>
      <c r="F2336" t="s">
        <v>1112</v>
      </c>
    </row>
    <row r="2337" spans="1:6">
      <c r="A2337" t="str">
        <f t="shared" si="61"/>
        <v>11JESÚS EFRAÍN APOLINAR HERNÁNDEZ44805MSc</v>
      </c>
      <c r="B2337">
        <v>11</v>
      </c>
      <c r="C2337" t="s">
        <v>2671</v>
      </c>
      <c r="D2337" t="s">
        <v>3781</v>
      </c>
      <c r="E2337">
        <v>2230</v>
      </c>
      <c r="F2337" t="s">
        <v>1114</v>
      </c>
    </row>
    <row r="2338" spans="1:6">
      <c r="A2338" t="str">
        <f t="shared" si="61"/>
        <v>11José Estevão André Mendonça44805MSc</v>
      </c>
      <c r="B2338">
        <v>11</v>
      </c>
      <c r="C2338" t="s">
        <v>2365</v>
      </c>
      <c r="D2338" t="s">
        <v>3781</v>
      </c>
      <c r="E2338">
        <v>2230</v>
      </c>
      <c r="F2338" t="s">
        <v>1114</v>
      </c>
    </row>
    <row r="2339" spans="1:6">
      <c r="A2339" t="str">
        <f t="shared" si="61"/>
        <v>11Júlia de Oliveira Martins Muller44805MSc</v>
      </c>
      <c r="B2339">
        <v>11</v>
      </c>
      <c r="C2339" t="s">
        <v>2366</v>
      </c>
      <c r="D2339" t="s">
        <v>3781</v>
      </c>
      <c r="E2339">
        <v>2230</v>
      </c>
      <c r="F2339" t="s">
        <v>1114</v>
      </c>
    </row>
    <row r="2340" spans="1:6">
      <c r="A2340" t="str">
        <f t="shared" si="61"/>
        <v>11Luís Henrique Zimmermann Feistel44805MSc</v>
      </c>
      <c r="B2340">
        <v>11</v>
      </c>
      <c r="C2340" t="s">
        <v>1320</v>
      </c>
      <c r="D2340" t="s">
        <v>3781</v>
      </c>
      <c r="E2340">
        <v>2230</v>
      </c>
      <c r="F2340" t="s">
        <v>1114</v>
      </c>
    </row>
    <row r="2341" spans="1:6">
      <c r="A2341" t="str">
        <f t="shared" si="61"/>
        <v>11Micael Kukla Ramos44805MSc</v>
      </c>
      <c r="B2341">
        <v>11</v>
      </c>
      <c r="C2341" t="s">
        <v>2147</v>
      </c>
      <c r="D2341" t="s">
        <v>3781</v>
      </c>
      <c r="E2341">
        <v>2230</v>
      </c>
      <c r="F2341" t="s">
        <v>1114</v>
      </c>
    </row>
    <row r="2342" spans="1:6">
      <c r="A2342" t="str">
        <f t="shared" si="61"/>
        <v>11Victor de Aguiar Pedott44805MSc</v>
      </c>
      <c r="B2342">
        <v>11</v>
      </c>
      <c r="C2342" t="s">
        <v>1321</v>
      </c>
      <c r="D2342" t="s">
        <v>3781</v>
      </c>
      <c r="E2342">
        <v>2230</v>
      </c>
      <c r="F2342" t="s">
        <v>1114</v>
      </c>
    </row>
    <row r="2343" spans="1:6">
      <c r="A2343" t="str">
        <f t="shared" si="61"/>
        <v>11Maira Debarba Mallmann44805PDSC</v>
      </c>
      <c r="B2343">
        <v>11</v>
      </c>
      <c r="C2343" t="s">
        <v>1322</v>
      </c>
      <c r="D2343" t="s">
        <v>3781</v>
      </c>
      <c r="E2343">
        <v>6110</v>
      </c>
      <c r="F2343" t="s">
        <v>1165</v>
      </c>
    </row>
    <row r="2344" spans="1:6">
      <c r="A2344" t="str">
        <f t="shared" si="61"/>
        <v>11Letícia Alves da Costa Laqua44805PV</v>
      </c>
      <c r="B2344">
        <v>11</v>
      </c>
      <c r="C2344" t="s">
        <v>1323</v>
      </c>
      <c r="D2344" t="s">
        <v>3781</v>
      </c>
      <c r="E2344">
        <v>7750</v>
      </c>
      <c r="F2344" t="s">
        <v>1115</v>
      </c>
    </row>
    <row r="2345" spans="1:6">
      <c r="A2345" t="str">
        <f t="shared" si="61"/>
        <v>12Ana Paula Canarines44805AT</v>
      </c>
      <c r="B2345">
        <v>12</v>
      </c>
      <c r="C2345" t="s">
        <v>1324</v>
      </c>
      <c r="D2345" t="s">
        <v>3781</v>
      </c>
      <c r="E2345">
        <v>820</v>
      </c>
      <c r="F2345" t="s">
        <v>1117</v>
      </c>
    </row>
    <row r="2346" spans="1:6">
      <c r="A2346" t="str">
        <f t="shared" si="61"/>
        <v>12Haroldo de Araújo Ponte44805COO</v>
      </c>
      <c r="B2346">
        <v>12</v>
      </c>
      <c r="C2346" t="s">
        <v>1325</v>
      </c>
      <c r="D2346" t="s">
        <v>3781</v>
      </c>
      <c r="E2346">
        <v>2800</v>
      </c>
      <c r="F2346" t="s">
        <v>1113</v>
      </c>
    </row>
    <row r="2347" spans="1:6">
      <c r="A2347" t="str">
        <f t="shared" si="61"/>
        <v>12Bruna Ricetti Margarida44805DSC</v>
      </c>
      <c r="B2347">
        <v>12</v>
      </c>
      <c r="C2347" t="s">
        <v>1326</v>
      </c>
      <c r="D2347" t="s">
        <v>3781</v>
      </c>
      <c r="E2347">
        <v>3280</v>
      </c>
      <c r="F2347" t="s">
        <v>1162</v>
      </c>
    </row>
    <row r="2348" spans="1:6">
      <c r="A2348" t="str">
        <f t="shared" si="61"/>
        <v>12Samuel Cavalli Kluthcovsky44805DSC</v>
      </c>
      <c r="B2348">
        <v>12</v>
      </c>
      <c r="C2348" t="s">
        <v>2148</v>
      </c>
      <c r="D2348" t="s">
        <v>3781</v>
      </c>
      <c r="E2348">
        <v>3280</v>
      </c>
      <c r="F2348" t="s">
        <v>1162</v>
      </c>
    </row>
    <row r="2349" spans="1:6">
      <c r="A2349" t="str">
        <f t="shared" si="61"/>
        <v>12Sandmara Lanhi44805DSC</v>
      </c>
      <c r="B2349">
        <v>12</v>
      </c>
      <c r="C2349" t="s">
        <v>1327</v>
      </c>
      <c r="D2349" t="s">
        <v>3781</v>
      </c>
      <c r="E2349">
        <v>3280</v>
      </c>
      <c r="F2349" t="s">
        <v>1162</v>
      </c>
    </row>
    <row r="2350" spans="1:6">
      <c r="A2350" t="str">
        <f t="shared" si="61"/>
        <v>12GABRIELLI MARCHI BARBOSA44805GRA</v>
      </c>
      <c r="B2350">
        <v>12</v>
      </c>
      <c r="C2350" t="s">
        <v>2150</v>
      </c>
      <c r="D2350" t="s">
        <v>3781</v>
      </c>
      <c r="E2350">
        <v>600</v>
      </c>
      <c r="F2350" t="s">
        <v>1112</v>
      </c>
    </row>
    <row r="2351" spans="1:6">
      <c r="A2351" t="str">
        <f t="shared" si="61"/>
        <v>12Henrique da Rosa Galeski44805GRA</v>
      </c>
      <c r="B2351">
        <v>12</v>
      </c>
      <c r="C2351" t="s">
        <v>1328</v>
      </c>
      <c r="D2351" t="s">
        <v>3781</v>
      </c>
      <c r="E2351">
        <v>600</v>
      </c>
      <c r="F2351" t="s">
        <v>1112</v>
      </c>
    </row>
    <row r="2352" spans="1:6">
      <c r="A2352" t="str">
        <f t="shared" si="61"/>
        <v>12Igor Carvalho Losina44805GRA</v>
      </c>
      <c r="B2352">
        <v>12</v>
      </c>
      <c r="C2352" t="s">
        <v>1329</v>
      </c>
      <c r="D2352" t="s">
        <v>3781</v>
      </c>
      <c r="E2352">
        <v>600</v>
      </c>
      <c r="F2352" t="s">
        <v>1112</v>
      </c>
    </row>
    <row r="2353" spans="1:6">
      <c r="A2353" t="str">
        <f t="shared" si="61"/>
        <v>12ISABELLA DO ROSÁRIO44805GRA</v>
      </c>
      <c r="B2353">
        <v>12</v>
      </c>
      <c r="C2353" t="s">
        <v>2151</v>
      </c>
      <c r="D2353" t="s">
        <v>3781</v>
      </c>
      <c r="E2353">
        <v>600</v>
      </c>
      <c r="F2353" t="s">
        <v>1112</v>
      </c>
    </row>
    <row r="2354" spans="1:6">
      <c r="A2354" t="str">
        <f t="shared" si="61"/>
        <v>12Isadora Zangari Ambrosio44805GRA</v>
      </c>
      <c r="B2354">
        <v>12</v>
      </c>
      <c r="C2354" t="s">
        <v>1330</v>
      </c>
      <c r="D2354" t="s">
        <v>3781</v>
      </c>
      <c r="E2354">
        <v>600</v>
      </c>
      <c r="F2354" t="s">
        <v>1112</v>
      </c>
    </row>
    <row r="2355" spans="1:6">
      <c r="A2355" t="str">
        <f t="shared" si="61"/>
        <v>12José Antônio Miranda Mattei44805GRA</v>
      </c>
      <c r="B2355">
        <v>12</v>
      </c>
      <c r="C2355" t="s">
        <v>2368</v>
      </c>
      <c r="D2355" t="s">
        <v>3781</v>
      </c>
      <c r="E2355">
        <v>600</v>
      </c>
      <c r="F2355" t="s">
        <v>1112</v>
      </c>
    </row>
    <row r="2356" spans="1:6">
      <c r="A2356" t="str">
        <f t="shared" si="61"/>
        <v>12Juliana de Fatima Prestes Souza44805GRA</v>
      </c>
      <c r="B2356">
        <v>12</v>
      </c>
      <c r="C2356" t="s">
        <v>2369</v>
      </c>
      <c r="D2356" t="s">
        <v>3781</v>
      </c>
      <c r="E2356">
        <v>600</v>
      </c>
      <c r="F2356" t="s">
        <v>1112</v>
      </c>
    </row>
    <row r="2357" spans="1:6">
      <c r="A2357" t="str">
        <f t="shared" si="61"/>
        <v>12Juliana Tiemi David44805GRA</v>
      </c>
      <c r="B2357">
        <v>12</v>
      </c>
      <c r="C2357" t="s">
        <v>2370</v>
      </c>
      <c r="D2357" t="s">
        <v>3781</v>
      </c>
      <c r="E2357">
        <v>600</v>
      </c>
      <c r="F2357" t="s">
        <v>1112</v>
      </c>
    </row>
    <row r="2358" spans="1:6">
      <c r="A2358" t="str">
        <f t="shared" si="61"/>
        <v>12Kevin Vinicius Branco Yang44805GRA</v>
      </c>
      <c r="B2358">
        <v>12</v>
      </c>
      <c r="C2358" t="s">
        <v>1331</v>
      </c>
      <c r="D2358" t="s">
        <v>3781</v>
      </c>
      <c r="E2358">
        <v>600</v>
      </c>
      <c r="F2358" t="s">
        <v>1112</v>
      </c>
    </row>
    <row r="2359" spans="1:6">
      <c r="A2359" t="str">
        <f t="shared" si="61"/>
        <v>12MARIA FERNANDA MURASKI44805GRA</v>
      </c>
      <c r="B2359">
        <v>12</v>
      </c>
      <c r="C2359" t="s">
        <v>2152</v>
      </c>
      <c r="D2359" t="s">
        <v>3781</v>
      </c>
      <c r="E2359">
        <v>600</v>
      </c>
      <c r="F2359" t="s">
        <v>1112</v>
      </c>
    </row>
    <row r="2360" spans="1:6">
      <c r="A2360" t="str">
        <f t="shared" si="61"/>
        <v>12Rodrigo Enzo Viergbiski Schwitzner44805GRA</v>
      </c>
      <c r="B2360">
        <v>12</v>
      </c>
      <c r="C2360" t="s">
        <v>2372</v>
      </c>
      <c r="D2360" t="s">
        <v>3781</v>
      </c>
      <c r="E2360">
        <v>600</v>
      </c>
      <c r="F2360" t="s">
        <v>1112</v>
      </c>
    </row>
    <row r="2361" spans="1:6">
      <c r="A2361" t="str">
        <f t="shared" si="61"/>
        <v>12Andreas Pauli de Castro44805MSc</v>
      </c>
      <c r="B2361">
        <v>12</v>
      </c>
      <c r="C2361" t="s">
        <v>1334</v>
      </c>
      <c r="D2361" t="s">
        <v>3781</v>
      </c>
      <c r="E2361">
        <v>2230</v>
      </c>
      <c r="F2361" t="s">
        <v>1114</v>
      </c>
    </row>
    <row r="2362" spans="1:6">
      <c r="A2362" t="str">
        <f t="shared" si="61"/>
        <v>12Bruno Ferrari de Almeida Prado44805MSc</v>
      </c>
      <c r="B2362">
        <v>12</v>
      </c>
      <c r="C2362" t="s">
        <v>1335</v>
      </c>
      <c r="D2362" t="s">
        <v>3781</v>
      </c>
      <c r="E2362">
        <v>2230</v>
      </c>
      <c r="F2362" t="s">
        <v>1114</v>
      </c>
    </row>
    <row r="2363" spans="1:6">
      <c r="A2363" t="str">
        <f t="shared" si="61"/>
        <v>12Eduardo Bonatto Dalla Vecchia44805MSc</v>
      </c>
      <c r="B2363">
        <v>12</v>
      </c>
      <c r="C2363" t="s">
        <v>2153</v>
      </c>
      <c r="D2363" t="s">
        <v>3781</v>
      </c>
      <c r="E2363">
        <v>2230</v>
      </c>
      <c r="F2363" t="s">
        <v>1114</v>
      </c>
    </row>
    <row r="2364" spans="1:6">
      <c r="A2364" t="str">
        <f t="shared" si="61"/>
        <v>12Felipe Penteado Hardt44805MSc</v>
      </c>
      <c r="B2364">
        <v>12</v>
      </c>
      <c r="C2364" t="s">
        <v>2373</v>
      </c>
      <c r="D2364" t="s">
        <v>3781</v>
      </c>
      <c r="E2364">
        <v>2230</v>
      </c>
      <c r="F2364" t="s">
        <v>1114</v>
      </c>
    </row>
    <row r="2365" spans="1:6">
      <c r="A2365" t="str">
        <f t="shared" si="61"/>
        <v>12Giovana Signori Iamin44805MSc</v>
      </c>
      <c r="B2365">
        <v>12</v>
      </c>
      <c r="C2365" t="s">
        <v>1336</v>
      </c>
      <c r="D2365" t="s">
        <v>3781</v>
      </c>
      <c r="E2365">
        <v>2230</v>
      </c>
      <c r="F2365" t="s">
        <v>1114</v>
      </c>
    </row>
    <row r="2366" spans="1:6">
      <c r="A2366" t="str">
        <f t="shared" si="61"/>
        <v>12Nadia Maria do Valle Ramos44805MSc</v>
      </c>
      <c r="B2366">
        <v>12</v>
      </c>
      <c r="C2366" t="s">
        <v>1337</v>
      </c>
      <c r="D2366" t="s">
        <v>3781</v>
      </c>
      <c r="E2366">
        <v>2230</v>
      </c>
      <c r="F2366" t="s">
        <v>1114</v>
      </c>
    </row>
    <row r="2367" spans="1:6">
      <c r="A2367" t="str">
        <f t="shared" si="61"/>
        <v>12Renata Bachmann Guimarães Valt44805PV</v>
      </c>
      <c r="B2367">
        <v>12</v>
      </c>
      <c r="C2367" t="s">
        <v>1338</v>
      </c>
      <c r="D2367" t="s">
        <v>3781</v>
      </c>
      <c r="E2367">
        <v>7750</v>
      </c>
      <c r="F2367" t="s">
        <v>1115</v>
      </c>
    </row>
    <row r="2368" spans="1:6">
      <c r="A2368" t="str">
        <f t="shared" si="61"/>
        <v>13Márcia Corrêa Machado44805AT</v>
      </c>
      <c r="B2368">
        <v>13</v>
      </c>
      <c r="C2368" t="s">
        <v>1339</v>
      </c>
      <c r="D2368" t="s">
        <v>3781</v>
      </c>
      <c r="E2368">
        <v>820</v>
      </c>
      <c r="F2368" t="s">
        <v>1117</v>
      </c>
    </row>
    <row r="2369" spans="1:6">
      <c r="A2369" t="str">
        <f t="shared" si="61"/>
        <v>13Carlos Pérez Bergmann44805COO</v>
      </c>
      <c r="B2369">
        <v>13</v>
      </c>
      <c r="C2369" t="s">
        <v>1340</v>
      </c>
      <c r="D2369" t="s">
        <v>3781</v>
      </c>
      <c r="E2369">
        <v>2800</v>
      </c>
      <c r="F2369" t="s">
        <v>1113</v>
      </c>
    </row>
    <row r="2370" spans="1:6">
      <c r="A2370" t="str">
        <f t="shared" si="61"/>
        <v>13Francieli Gonçalves Franceschini44805DSC</v>
      </c>
      <c r="B2370">
        <v>13</v>
      </c>
      <c r="C2370" t="s">
        <v>1341</v>
      </c>
      <c r="D2370" t="s">
        <v>3781</v>
      </c>
      <c r="E2370">
        <v>3280</v>
      </c>
      <c r="F2370" t="s">
        <v>1162</v>
      </c>
    </row>
    <row r="2371" spans="1:6">
      <c r="A2371" t="str">
        <f t="shared" ref="A2371:A2434" si="62">CONCATENATE(B2371,C2371,VALUE(D2371),F2371)</f>
        <v>13Letícia Steckel44805DSC</v>
      </c>
      <c r="B2371">
        <v>13</v>
      </c>
      <c r="C2371" t="s">
        <v>2655</v>
      </c>
      <c r="D2371" t="s">
        <v>3781</v>
      </c>
      <c r="E2371">
        <v>3280</v>
      </c>
      <c r="F2371" t="s">
        <v>1162</v>
      </c>
    </row>
    <row r="2372" spans="1:6">
      <c r="A2372" t="str">
        <f t="shared" si="62"/>
        <v>13Tailane Hauschild44805DSC</v>
      </c>
      <c r="B2372">
        <v>13</v>
      </c>
      <c r="C2372" t="s">
        <v>2672</v>
      </c>
      <c r="D2372" t="s">
        <v>3781</v>
      </c>
      <c r="E2372">
        <v>3280</v>
      </c>
      <c r="F2372" t="s">
        <v>1162</v>
      </c>
    </row>
    <row r="2373" spans="1:6">
      <c r="A2373" t="str">
        <f t="shared" si="62"/>
        <v>13Alice Guimarães Wendestein44805GRA</v>
      </c>
      <c r="B2373">
        <v>13</v>
      </c>
      <c r="C2373" t="s">
        <v>1342</v>
      </c>
      <c r="D2373" t="s">
        <v>3781</v>
      </c>
      <c r="E2373">
        <v>600</v>
      </c>
      <c r="F2373" t="s">
        <v>1112</v>
      </c>
    </row>
    <row r="2374" spans="1:6">
      <c r="A2374" t="str">
        <f t="shared" si="62"/>
        <v>13Eduardo Blauth Ahlert44805GRA</v>
      </c>
      <c r="B2374">
        <v>13</v>
      </c>
      <c r="C2374" t="s">
        <v>1344</v>
      </c>
      <c r="D2374" t="s">
        <v>3781</v>
      </c>
      <c r="E2374">
        <v>600</v>
      </c>
      <c r="F2374" t="s">
        <v>1112</v>
      </c>
    </row>
    <row r="2375" spans="1:6">
      <c r="A2375" t="str">
        <f t="shared" si="62"/>
        <v>13Eduardo Rodrigues Gonçalves44805GRA</v>
      </c>
      <c r="B2375">
        <v>13</v>
      </c>
      <c r="C2375" t="s">
        <v>1345</v>
      </c>
      <c r="D2375" t="s">
        <v>3781</v>
      </c>
      <c r="E2375">
        <v>600</v>
      </c>
      <c r="F2375" t="s">
        <v>1112</v>
      </c>
    </row>
    <row r="2376" spans="1:6">
      <c r="A2376" t="str">
        <f t="shared" si="62"/>
        <v>13Gabriel Cestari Alfaya44805GRA</v>
      </c>
      <c r="B2376">
        <v>13</v>
      </c>
      <c r="C2376" t="s">
        <v>2673</v>
      </c>
      <c r="D2376" t="s">
        <v>3781</v>
      </c>
      <c r="E2376">
        <v>600</v>
      </c>
      <c r="F2376" t="s">
        <v>1112</v>
      </c>
    </row>
    <row r="2377" spans="1:6">
      <c r="A2377" t="str">
        <f t="shared" si="62"/>
        <v>13Giovana Fior Giacomolli44805GRA</v>
      </c>
      <c r="B2377">
        <v>13</v>
      </c>
      <c r="C2377" t="s">
        <v>2155</v>
      </c>
      <c r="D2377" t="s">
        <v>3781</v>
      </c>
      <c r="E2377">
        <v>600</v>
      </c>
      <c r="F2377" t="s">
        <v>1112</v>
      </c>
    </row>
    <row r="2378" spans="1:6">
      <c r="A2378" t="str">
        <f t="shared" si="62"/>
        <v>13Guilherme Pontes de Oliveira Sapuda44805GRA</v>
      </c>
      <c r="B2378">
        <v>13</v>
      </c>
      <c r="C2378" t="s">
        <v>2156</v>
      </c>
      <c r="D2378" t="s">
        <v>3781</v>
      </c>
      <c r="E2378">
        <v>600</v>
      </c>
      <c r="F2378" t="s">
        <v>1112</v>
      </c>
    </row>
    <row r="2379" spans="1:6">
      <c r="A2379" t="str">
        <f t="shared" si="62"/>
        <v>13Jennifer Leiria44805GRA</v>
      </c>
      <c r="B2379">
        <v>13</v>
      </c>
      <c r="C2379" t="s">
        <v>2157</v>
      </c>
      <c r="D2379" t="s">
        <v>3781</v>
      </c>
      <c r="E2379">
        <v>600</v>
      </c>
      <c r="F2379" t="s">
        <v>1112</v>
      </c>
    </row>
    <row r="2380" spans="1:6">
      <c r="A2380" t="str">
        <f t="shared" si="62"/>
        <v>13Ana Paula Gomes de Almeida44805MSc</v>
      </c>
      <c r="B2380">
        <v>13</v>
      </c>
      <c r="C2380" t="s">
        <v>1343</v>
      </c>
      <c r="D2380" t="s">
        <v>3781</v>
      </c>
      <c r="E2380">
        <v>2230</v>
      </c>
      <c r="F2380" t="s">
        <v>1114</v>
      </c>
    </row>
    <row r="2381" spans="1:6">
      <c r="A2381" t="str">
        <f t="shared" si="62"/>
        <v>13Eduardo Souza da Cunha44805MSc</v>
      </c>
      <c r="B2381">
        <v>13</v>
      </c>
      <c r="C2381" t="s">
        <v>2674</v>
      </c>
      <c r="D2381" t="s">
        <v>3781</v>
      </c>
      <c r="E2381">
        <v>2230</v>
      </c>
      <c r="F2381" t="s">
        <v>1114</v>
      </c>
    </row>
    <row r="2382" spans="1:6">
      <c r="A2382" t="str">
        <f t="shared" si="62"/>
        <v>13Henrique Emílio Aguilar44805MSc</v>
      </c>
      <c r="B2382">
        <v>13</v>
      </c>
      <c r="C2382" t="s">
        <v>1353</v>
      </c>
      <c r="D2382" t="s">
        <v>3781</v>
      </c>
      <c r="E2382">
        <v>2230</v>
      </c>
      <c r="F2382" t="s">
        <v>1114</v>
      </c>
    </row>
    <row r="2383" spans="1:6">
      <c r="A2383" t="str">
        <f t="shared" si="62"/>
        <v>13Tania Maria Basegio44805PV</v>
      </c>
      <c r="B2383">
        <v>13</v>
      </c>
      <c r="C2383" t="s">
        <v>1355</v>
      </c>
      <c r="D2383" t="s">
        <v>3781</v>
      </c>
      <c r="E2383">
        <v>7750</v>
      </c>
      <c r="F2383" t="s">
        <v>1115</v>
      </c>
    </row>
    <row r="2384" spans="1:6">
      <c r="A2384" t="str">
        <f t="shared" si="62"/>
        <v>14Erick Vaz44805AT</v>
      </c>
      <c r="B2384">
        <v>14</v>
      </c>
      <c r="C2384" t="s">
        <v>1356</v>
      </c>
      <c r="D2384" t="s">
        <v>3781</v>
      </c>
      <c r="E2384">
        <v>820</v>
      </c>
      <c r="F2384" t="s">
        <v>1117</v>
      </c>
    </row>
    <row r="2385" spans="1:6">
      <c r="A2385" t="str">
        <f t="shared" si="62"/>
        <v>14Roberto Iannuzzi44805COO</v>
      </c>
      <c r="B2385">
        <v>14</v>
      </c>
      <c r="C2385" t="s">
        <v>1357</v>
      </c>
      <c r="D2385" t="s">
        <v>3781</v>
      </c>
      <c r="E2385">
        <v>2800</v>
      </c>
      <c r="F2385" t="s">
        <v>1113</v>
      </c>
    </row>
    <row r="2386" spans="1:6">
      <c r="A2386" t="str">
        <f t="shared" si="62"/>
        <v>14Mariane Cristina Trombetta44805DSC</v>
      </c>
      <c r="B2386">
        <v>14</v>
      </c>
      <c r="C2386" t="s">
        <v>1358</v>
      </c>
      <c r="D2386" t="s">
        <v>3781</v>
      </c>
      <c r="E2386">
        <v>3280</v>
      </c>
      <c r="F2386" t="s">
        <v>1162</v>
      </c>
    </row>
    <row r="2387" spans="1:6">
      <c r="A2387" t="str">
        <f t="shared" si="62"/>
        <v>14Monica Oliveira Manna44805DSC</v>
      </c>
      <c r="B2387">
        <v>14</v>
      </c>
      <c r="C2387" t="s">
        <v>1359</v>
      </c>
      <c r="D2387" t="s">
        <v>3781</v>
      </c>
      <c r="E2387">
        <v>3280</v>
      </c>
      <c r="F2387" t="s">
        <v>1162</v>
      </c>
    </row>
    <row r="2388" spans="1:6">
      <c r="A2388" t="str">
        <f t="shared" si="62"/>
        <v>14Ana Paula Mirabelli Stensmann44805GRA</v>
      </c>
      <c r="B2388">
        <v>14</v>
      </c>
      <c r="C2388" t="s">
        <v>1360</v>
      </c>
      <c r="D2388" t="s">
        <v>3781</v>
      </c>
      <c r="E2388">
        <v>600</v>
      </c>
      <c r="F2388" t="s">
        <v>1112</v>
      </c>
    </row>
    <row r="2389" spans="1:6">
      <c r="A2389" t="str">
        <f t="shared" si="62"/>
        <v>14Andressa Feldkircher44805GRA</v>
      </c>
      <c r="B2389">
        <v>14</v>
      </c>
      <c r="C2389" t="s">
        <v>2375</v>
      </c>
      <c r="D2389" t="s">
        <v>3781</v>
      </c>
      <c r="E2389">
        <v>600</v>
      </c>
      <c r="F2389" t="s">
        <v>1112</v>
      </c>
    </row>
    <row r="2390" spans="1:6">
      <c r="A2390" t="str">
        <f t="shared" si="62"/>
        <v>14Andrey Pinheiro Ribeiro Chagas44805GRA</v>
      </c>
      <c r="B2390">
        <v>14</v>
      </c>
      <c r="C2390" t="s">
        <v>1361</v>
      </c>
      <c r="D2390" t="s">
        <v>3781</v>
      </c>
      <c r="E2390">
        <v>600</v>
      </c>
      <c r="F2390" t="s">
        <v>1112</v>
      </c>
    </row>
    <row r="2391" spans="1:6">
      <c r="A2391" t="str">
        <f t="shared" si="62"/>
        <v>14Caroline Azzolini Pontel44805GRA</v>
      </c>
      <c r="B2391">
        <v>14</v>
      </c>
      <c r="C2391" t="s">
        <v>2376</v>
      </c>
      <c r="D2391" t="s">
        <v>3781</v>
      </c>
      <c r="E2391">
        <v>600</v>
      </c>
      <c r="F2391" t="s">
        <v>1112</v>
      </c>
    </row>
    <row r="2392" spans="1:6">
      <c r="A2392" t="str">
        <f t="shared" si="62"/>
        <v>14Caroline Volcato Oleques44805GRA</v>
      </c>
      <c r="B2392">
        <v>14</v>
      </c>
      <c r="C2392" t="s">
        <v>2377</v>
      </c>
      <c r="D2392" t="s">
        <v>3781</v>
      </c>
      <c r="E2392">
        <v>600</v>
      </c>
      <c r="F2392" t="s">
        <v>1112</v>
      </c>
    </row>
    <row r="2393" spans="1:6">
      <c r="A2393" t="str">
        <f t="shared" si="62"/>
        <v>14INGRID MULLER MOHR44805GRA</v>
      </c>
      <c r="B2393">
        <v>14</v>
      </c>
      <c r="C2393" t="s">
        <v>1364</v>
      </c>
      <c r="D2393" t="s">
        <v>3781</v>
      </c>
      <c r="E2393">
        <v>600</v>
      </c>
      <c r="F2393" t="s">
        <v>1112</v>
      </c>
    </row>
    <row r="2394" spans="1:6">
      <c r="A2394" t="str">
        <f t="shared" si="62"/>
        <v>14João Miguel Maraschin Santos44805GRA</v>
      </c>
      <c r="B2394">
        <v>14</v>
      </c>
      <c r="C2394" t="s">
        <v>1366</v>
      </c>
      <c r="D2394" t="s">
        <v>3781</v>
      </c>
      <c r="E2394">
        <v>600</v>
      </c>
      <c r="F2394" t="s">
        <v>1112</v>
      </c>
    </row>
    <row r="2395" spans="1:6">
      <c r="A2395" t="str">
        <f t="shared" si="62"/>
        <v>14JOAO VITOR FRAGA MENCHICK44805GRA</v>
      </c>
      <c r="B2395">
        <v>14</v>
      </c>
      <c r="C2395" t="s">
        <v>1367</v>
      </c>
      <c r="D2395" t="s">
        <v>3781</v>
      </c>
      <c r="E2395">
        <v>600</v>
      </c>
      <c r="F2395" t="s">
        <v>1112</v>
      </c>
    </row>
    <row r="2396" spans="1:6">
      <c r="A2396" t="str">
        <f t="shared" si="62"/>
        <v>14JÚLIA PERESIN CARBONERA44805GRA</v>
      </c>
      <c r="B2396">
        <v>14</v>
      </c>
      <c r="C2396" t="s">
        <v>1368</v>
      </c>
      <c r="D2396" t="s">
        <v>3781</v>
      </c>
      <c r="E2396">
        <v>600</v>
      </c>
      <c r="F2396" t="s">
        <v>1112</v>
      </c>
    </row>
    <row r="2397" spans="1:6">
      <c r="A2397" t="str">
        <f t="shared" si="62"/>
        <v>14Laís Vieira Genro44805GRA</v>
      </c>
      <c r="B2397">
        <v>14</v>
      </c>
      <c r="C2397" t="s">
        <v>2378</v>
      </c>
      <c r="D2397" t="s">
        <v>3781</v>
      </c>
      <c r="E2397">
        <v>600</v>
      </c>
      <c r="F2397" t="s">
        <v>1112</v>
      </c>
    </row>
    <row r="2398" spans="1:6">
      <c r="A2398" t="str">
        <f t="shared" si="62"/>
        <v>14Pedro Costabile de Souza44805GRA</v>
      </c>
      <c r="B2398">
        <v>14</v>
      </c>
      <c r="C2398" t="s">
        <v>2380</v>
      </c>
      <c r="D2398" t="s">
        <v>3781</v>
      </c>
      <c r="E2398">
        <v>600</v>
      </c>
      <c r="F2398" t="s">
        <v>1112</v>
      </c>
    </row>
    <row r="2399" spans="1:6">
      <c r="A2399" t="str">
        <f t="shared" si="62"/>
        <v>14RONALDO PINTO CECHETTI44805GRA</v>
      </c>
      <c r="B2399">
        <v>14</v>
      </c>
      <c r="C2399" t="s">
        <v>1372</v>
      </c>
      <c r="D2399" t="s">
        <v>3781</v>
      </c>
      <c r="E2399">
        <v>600</v>
      </c>
      <c r="F2399" t="s">
        <v>1112</v>
      </c>
    </row>
    <row r="2400" spans="1:6">
      <c r="A2400" t="str">
        <f t="shared" si="62"/>
        <v>14THAÍS SCHÄFER LUIZ44805GRA</v>
      </c>
      <c r="B2400">
        <v>14</v>
      </c>
      <c r="C2400" t="s">
        <v>1373</v>
      </c>
      <c r="D2400" t="s">
        <v>3781</v>
      </c>
      <c r="E2400">
        <v>600</v>
      </c>
      <c r="F2400" t="s">
        <v>1112</v>
      </c>
    </row>
    <row r="2401" spans="1:6">
      <c r="A2401" t="str">
        <f t="shared" si="62"/>
        <v>14Thiago Ariel Rambo Mohr44805GRA</v>
      </c>
      <c r="B2401">
        <v>14</v>
      </c>
      <c r="C2401" t="s">
        <v>2381</v>
      </c>
      <c r="D2401" t="s">
        <v>3781</v>
      </c>
      <c r="E2401">
        <v>600</v>
      </c>
      <c r="F2401" t="s">
        <v>1112</v>
      </c>
    </row>
    <row r="2402" spans="1:6">
      <c r="A2402" t="str">
        <f t="shared" si="62"/>
        <v>14Bruno Silverston Angonese44805MSc</v>
      </c>
      <c r="B2402">
        <v>14</v>
      </c>
      <c r="C2402" t="s">
        <v>1374</v>
      </c>
      <c r="D2402" t="s">
        <v>3781</v>
      </c>
      <c r="E2402">
        <v>2230</v>
      </c>
      <c r="F2402" t="s">
        <v>1114</v>
      </c>
    </row>
    <row r="2403" spans="1:6">
      <c r="A2403" t="str">
        <f t="shared" si="62"/>
        <v>14Gabriel Schäffer Sipp44805MSc</v>
      </c>
      <c r="B2403">
        <v>14</v>
      </c>
      <c r="C2403" t="s">
        <v>2382</v>
      </c>
      <c r="D2403" t="s">
        <v>3781</v>
      </c>
      <c r="E2403">
        <v>2230</v>
      </c>
      <c r="F2403" t="s">
        <v>1114</v>
      </c>
    </row>
    <row r="2404" spans="1:6">
      <c r="A2404" t="str">
        <f t="shared" si="62"/>
        <v>14GABRIELA MEYER NEIBERT KNOBELOCK DOS SANTOS44805MSc</v>
      </c>
      <c r="B2404">
        <v>14</v>
      </c>
      <c r="C2404" t="s">
        <v>2158</v>
      </c>
      <c r="D2404" t="s">
        <v>3781</v>
      </c>
      <c r="E2404">
        <v>2230</v>
      </c>
      <c r="F2404" t="s">
        <v>1114</v>
      </c>
    </row>
    <row r="2405" spans="1:6">
      <c r="A2405" t="str">
        <f t="shared" si="62"/>
        <v>14Jhenifer Caroline da Silva Paim44805MSc</v>
      </c>
      <c r="B2405">
        <v>14</v>
      </c>
      <c r="C2405" t="s">
        <v>1365</v>
      </c>
      <c r="D2405" t="s">
        <v>3781</v>
      </c>
      <c r="E2405">
        <v>2230</v>
      </c>
      <c r="F2405" t="s">
        <v>1114</v>
      </c>
    </row>
    <row r="2406" spans="1:6">
      <c r="A2406" t="str">
        <f t="shared" si="62"/>
        <v>14Marcelo Canals Meucci44805MSc</v>
      </c>
      <c r="B2406">
        <v>14</v>
      </c>
      <c r="C2406" t="s">
        <v>1369</v>
      </c>
      <c r="D2406" t="s">
        <v>3781</v>
      </c>
      <c r="E2406">
        <v>2230</v>
      </c>
      <c r="F2406" t="s">
        <v>1114</v>
      </c>
    </row>
    <row r="2407" spans="1:6">
      <c r="A2407" t="str">
        <f t="shared" si="62"/>
        <v>14Rossano Dalla Lana Michel44805MSc</v>
      </c>
      <c r="B2407">
        <v>14</v>
      </c>
      <c r="C2407" t="s">
        <v>1375</v>
      </c>
      <c r="D2407" t="s">
        <v>3781</v>
      </c>
      <c r="E2407">
        <v>2230</v>
      </c>
      <c r="F2407" t="s">
        <v>1114</v>
      </c>
    </row>
    <row r="2408" spans="1:6">
      <c r="A2408" t="str">
        <f t="shared" si="62"/>
        <v>14Loren Pinto Martins44805PDSC</v>
      </c>
      <c r="B2408">
        <v>14</v>
      </c>
      <c r="C2408" t="s">
        <v>1376</v>
      </c>
      <c r="D2408" t="s">
        <v>3781</v>
      </c>
      <c r="E2408">
        <v>6110</v>
      </c>
      <c r="F2408" t="s">
        <v>1165</v>
      </c>
    </row>
    <row r="2409" spans="1:6">
      <c r="A2409" t="str">
        <f t="shared" si="62"/>
        <v>14Renata dos Santos Alvarenga Kuchle44805PV</v>
      </c>
      <c r="B2409">
        <v>14</v>
      </c>
      <c r="C2409" t="s">
        <v>1377</v>
      </c>
      <c r="D2409" t="s">
        <v>3781</v>
      </c>
      <c r="E2409">
        <v>7750</v>
      </c>
      <c r="F2409" t="s">
        <v>1115</v>
      </c>
    </row>
    <row r="2410" spans="1:6">
      <c r="A2410" t="str">
        <f t="shared" si="62"/>
        <v>15Jacqueline Gisele Batista Silva44805AT</v>
      </c>
      <c r="B2410">
        <v>15</v>
      </c>
      <c r="C2410" t="s">
        <v>1378</v>
      </c>
      <c r="D2410" t="s">
        <v>3781</v>
      </c>
      <c r="E2410">
        <v>820</v>
      </c>
      <c r="F2410" t="s">
        <v>1117</v>
      </c>
    </row>
    <row r="2411" spans="1:6">
      <c r="A2411" t="str">
        <f t="shared" si="62"/>
        <v>15Marcelo Colomer Ferraro44805COO</v>
      </c>
      <c r="B2411">
        <v>15</v>
      </c>
      <c r="C2411" t="s">
        <v>2388</v>
      </c>
      <c r="D2411" t="s">
        <v>3781</v>
      </c>
      <c r="E2411">
        <v>2800</v>
      </c>
      <c r="F2411" t="s">
        <v>1113</v>
      </c>
    </row>
    <row r="2412" spans="1:6">
      <c r="A2412" t="str">
        <f t="shared" si="62"/>
        <v>15Carlos Felipe Guimarães Lodi44805DSC</v>
      </c>
      <c r="B2412">
        <v>15</v>
      </c>
      <c r="C2412" t="s">
        <v>2675</v>
      </c>
      <c r="D2412" t="s">
        <v>3781</v>
      </c>
      <c r="E2412">
        <v>3280</v>
      </c>
      <c r="F2412" t="s">
        <v>1162</v>
      </c>
    </row>
    <row r="2413" spans="1:6">
      <c r="A2413" t="str">
        <f t="shared" si="62"/>
        <v>15Bernardo Millan Morgado44805GRA</v>
      </c>
      <c r="B2413">
        <v>15</v>
      </c>
      <c r="C2413" t="s">
        <v>1381</v>
      </c>
      <c r="D2413" t="s">
        <v>3781</v>
      </c>
      <c r="E2413">
        <v>600</v>
      </c>
      <c r="F2413" t="s">
        <v>1112</v>
      </c>
    </row>
    <row r="2414" spans="1:6">
      <c r="A2414" t="str">
        <f t="shared" si="62"/>
        <v>15Felipe de Souza Romeiro44805GRA</v>
      </c>
      <c r="B2414">
        <v>15</v>
      </c>
      <c r="C2414" t="s">
        <v>1382</v>
      </c>
      <c r="D2414" t="s">
        <v>3781</v>
      </c>
      <c r="E2414">
        <v>600</v>
      </c>
      <c r="F2414" t="s">
        <v>1112</v>
      </c>
    </row>
    <row r="2415" spans="1:6">
      <c r="A2415" t="str">
        <f t="shared" si="62"/>
        <v>15Hugo Borges da Silva44805GRA</v>
      </c>
      <c r="B2415">
        <v>15</v>
      </c>
      <c r="C2415" t="s">
        <v>2384</v>
      </c>
      <c r="D2415" t="s">
        <v>3781</v>
      </c>
      <c r="E2415">
        <v>600</v>
      </c>
      <c r="F2415" t="s">
        <v>1112</v>
      </c>
    </row>
    <row r="2416" spans="1:6">
      <c r="A2416" t="str">
        <f t="shared" si="62"/>
        <v>15João Pedro Bastos da Rocha Miranda44805GRA</v>
      </c>
      <c r="B2416">
        <v>15</v>
      </c>
      <c r="C2416" t="s">
        <v>2385</v>
      </c>
      <c r="D2416" t="s">
        <v>3781</v>
      </c>
      <c r="E2416">
        <v>600</v>
      </c>
      <c r="F2416" t="s">
        <v>1112</v>
      </c>
    </row>
    <row r="2417" spans="1:6">
      <c r="A2417" t="str">
        <f t="shared" si="62"/>
        <v>15Pedro de Campos Barbosa Moreno44805GRA</v>
      </c>
      <c r="B2417">
        <v>15</v>
      </c>
      <c r="C2417" t="s">
        <v>2386</v>
      </c>
      <c r="D2417" t="s">
        <v>3781</v>
      </c>
      <c r="E2417">
        <v>600</v>
      </c>
      <c r="F2417" t="s">
        <v>1112</v>
      </c>
    </row>
    <row r="2418" spans="1:6">
      <c r="A2418" t="str">
        <f t="shared" si="62"/>
        <v>15Renato Barros Lima44805GRA</v>
      </c>
      <c r="B2418">
        <v>15</v>
      </c>
      <c r="C2418" t="s">
        <v>1383</v>
      </c>
      <c r="D2418" t="s">
        <v>3781</v>
      </c>
      <c r="E2418">
        <v>600</v>
      </c>
      <c r="F2418" t="s">
        <v>1112</v>
      </c>
    </row>
    <row r="2419" spans="1:6">
      <c r="A2419" t="str">
        <f t="shared" si="62"/>
        <v>15Ricardo Gonçalves Cavalcante44805GRA</v>
      </c>
      <c r="B2419">
        <v>15</v>
      </c>
      <c r="C2419" t="s">
        <v>1384</v>
      </c>
      <c r="D2419" t="s">
        <v>3781</v>
      </c>
      <c r="E2419">
        <v>600</v>
      </c>
      <c r="F2419" t="s">
        <v>1112</v>
      </c>
    </row>
    <row r="2420" spans="1:6">
      <c r="A2420" t="str">
        <f t="shared" si="62"/>
        <v>15Beatriz Rosenburg Marques44805MSc</v>
      </c>
      <c r="B2420">
        <v>15</v>
      </c>
      <c r="C2420" t="s">
        <v>1385</v>
      </c>
      <c r="D2420" t="s">
        <v>3781</v>
      </c>
      <c r="E2420">
        <v>2230</v>
      </c>
      <c r="F2420" t="s">
        <v>1114</v>
      </c>
    </row>
    <row r="2421" spans="1:6">
      <c r="A2421" t="str">
        <f t="shared" si="62"/>
        <v>15Eliel Prueza de Oliveira44805MSc</v>
      </c>
      <c r="B2421">
        <v>15</v>
      </c>
      <c r="C2421" t="s">
        <v>1386</v>
      </c>
      <c r="D2421" t="s">
        <v>3781</v>
      </c>
      <c r="E2421">
        <v>2230</v>
      </c>
      <c r="F2421" t="s">
        <v>1114</v>
      </c>
    </row>
    <row r="2422" spans="1:6">
      <c r="A2422" t="str">
        <f t="shared" si="62"/>
        <v>15Letícia Anselmo de Mattos44805MSc</v>
      </c>
      <c r="B2422">
        <v>15</v>
      </c>
      <c r="C2422" t="s">
        <v>1387</v>
      </c>
      <c r="D2422" t="s">
        <v>3781</v>
      </c>
      <c r="E2422">
        <v>2230</v>
      </c>
      <c r="F2422" t="s">
        <v>1114</v>
      </c>
    </row>
    <row r="2423" spans="1:6">
      <c r="A2423" t="str">
        <f t="shared" si="62"/>
        <v>15Maria Luíza Fernandes Fonseca44805MSc</v>
      </c>
      <c r="B2423">
        <v>15</v>
      </c>
      <c r="C2423" t="s">
        <v>2387</v>
      </c>
      <c r="D2423" t="s">
        <v>3781</v>
      </c>
      <c r="E2423">
        <v>2230</v>
      </c>
      <c r="F2423" t="s">
        <v>1114</v>
      </c>
    </row>
    <row r="2424" spans="1:6">
      <c r="A2424" t="str">
        <f t="shared" si="62"/>
        <v>15Vitor Fernando Silva Gomes Pereira44805MSc</v>
      </c>
      <c r="B2424">
        <v>15</v>
      </c>
      <c r="C2424" t="s">
        <v>1388</v>
      </c>
      <c r="D2424" t="s">
        <v>3781</v>
      </c>
      <c r="E2424">
        <v>2230</v>
      </c>
      <c r="F2424" t="s">
        <v>1114</v>
      </c>
    </row>
    <row r="2425" spans="1:6">
      <c r="A2425" t="str">
        <f t="shared" si="62"/>
        <v>15Paulo Camargo Silva44805PV</v>
      </c>
      <c r="B2425">
        <v>15</v>
      </c>
      <c r="C2425" t="s">
        <v>1390</v>
      </c>
      <c r="D2425" t="s">
        <v>3781</v>
      </c>
      <c r="E2425">
        <v>7750</v>
      </c>
      <c r="F2425" t="s">
        <v>1115</v>
      </c>
    </row>
    <row r="2426" spans="1:6">
      <c r="A2426" t="str">
        <f t="shared" si="62"/>
        <v>16Rodrigo Cravo de Lima44805AT</v>
      </c>
      <c r="B2426">
        <v>16</v>
      </c>
      <c r="C2426" t="s">
        <v>1391</v>
      </c>
      <c r="D2426" t="s">
        <v>3781</v>
      </c>
      <c r="E2426">
        <v>820</v>
      </c>
      <c r="F2426" t="s">
        <v>1117</v>
      </c>
    </row>
    <row r="2427" spans="1:6">
      <c r="A2427" t="str">
        <f t="shared" si="62"/>
        <v>16Elizabete Fernandes Lucas44805COO</v>
      </c>
      <c r="B2427">
        <v>16</v>
      </c>
      <c r="C2427" t="s">
        <v>1392</v>
      </c>
      <c r="D2427" t="s">
        <v>3781</v>
      </c>
      <c r="E2427">
        <v>2800</v>
      </c>
      <c r="F2427" t="s">
        <v>1113</v>
      </c>
    </row>
    <row r="2428" spans="1:6">
      <c r="A2428" t="str">
        <f t="shared" si="62"/>
        <v>16Juan David Lopes Vargas44805DSC</v>
      </c>
      <c r="B2428">
        <v>16</v>
      </c>
      <c r="C2428" t="s">
        <v>2389</v>
      </c>
      <c r="D2428" t="s">
        <v>3781</v>
      </c>
      <c r="E2428">
        <v>3280</v>
      </c>
      <c r="F2428" t="s">
        <v>1162</v>
      </c>
    </row>
    <row r="2429" spans="1:6">
      <c r="A2429" t="str">
        <f t="shared" si="62"/>
        <v>16Juan Pablo Cuenca Vargas44805DSC</v>
      </c>
      <c r="B2429">
        <v>16</v>
      </c>
      <c r="C2429" t="s">
        <v>2159</v>
      </c>
      <c r="D2429" t="s">
        <v>3781</v>
      </c>
      <c r="E2429">
        <v>3280</v>
      </c>
      <c r="F2429" t="s">
        <v>1162</v>
      </c>
    </row>
    <row r="2430" spans="1:6">
      <c r="A2430" t="str">
        <f t="shared" si="62"/>
        <v>16Camila Assis da Silva44805GRA</v>
      </c>
      <c r="B2430">
        <v>16</v>
      </c>
      <c r="C2430" t="s">
        <v>1393</v>
      </c>
      <c r="D2430" t="s">
        <v>3781</v>
      </c>
      <c r="E2430">
        <v>600</v>
      </c>
      <c r="F2430" t="s">
        <v>1112</v>
      </c>
    </row>
    <row r="2431" spans="1:6">
      <c r="A2431" t="str">
        <f t="shared" si="62"/>
        <v>16Carolina dos Santos Silva44805GRA</v>
      </c>
      <c r="B2431">
        <v>16</v>
      </c>
      <c r="C2431" t="s">
        <v>1394</v>
      </c>
      <c r="D2431" t="s">
        <v>3781</v>
      </c>
      <c r="E2431">
        <v>600</v>
      </c>
      <c r="F2431" t="s">
        <v>1112</v>
      </c>
    </row>
    <row r="2432" spans="1:6">
      <c r="A2432" t="str">
        <f t="shared" si="62"/>
        <v>16Eduardo Soares da Silva Pereira44805GRA</v>
      </c>
      <c r="B2432">
        <v>16</v>
      </c>
      <c r="C2432" t="s">
        <v>1395</v>
      </c>
      <c r="D2432" t="s">
        <v>3781</v>
      </c>
      <c r="E2432">
        <v>600</v>
      </c>
      <c r="F2432" t="s">
        <v>1112</v>
      </c>
    </row>
    <row r="2433" spans="1:6">
      <c r="A2433" t="str">
        <f t="shared" si="62"/>
        <v>16Ingryd Vieira Lima Fróes de Andrade44805GRA</v>
      </c>
      <c r="B2433">
        <v>16</v>
      </c>
      <c r="C2433" t="s">
        <v>1396</v>
      </c>
      <c r="D2433" t="s">
        <v>3781</v>
      </c>
      <c r="E2433">
        <v>600</v>
      </c>
      <c r="F2433" t="s">
        <v>1112</v>
      </c>
    </row>
    <row r="2434" spans="1:6">
      <c r="A2434" t="str">
        <f t="shared" si="62"/>
        <v>16Iury de Jesus Rodrigues44805GRA</v>
      </c>
      <c r="B2434">
        <v>16</v>
      </c>
      <c r="C2434" t="s">
        <v>1397</v>
      </c>
      <c r="D2434" t="s">
        <v>3781</v>
      </c>
      <c r="E2434">
        <v>600</v>
      </c>
      <c r="F2434" t="s">
        <v>1112</v>
      </c>
    </row>
    <row r="2435" spans="1:6">
      <c r="A2435" t="str">
        <f t="shared" ref="A2435:A2498" si="63">CONCATENATE(B2435,C2435,VALUE(D2435),F2435)</f>
        <v>16Julia Barboza de Souza44805GRA</v>
      </c>
      <c r="B2435">
        <v>16</v>
      </c>
      <c r="C2435" t="s">
        <v>1398</v>
      </c>
      <c r="D2435" t="s">
        <v>3781</v>
      </c>
      <c r="E2435">
        <v>600</v>
      </c>
      <c r="F2435" t="s">
        <v>1112</v>
      </c>
    </row>
    <row r="2436" spans="1:6">
      <c r="A2436" t="str">
        <f t="shared" si="63"/>
        <v>16Lucas Fernandes Teixeira44805GRA</v>
      </c>
      <c r="B2436">
        <v>16</v>
      </c>
      <c r="C2436" t="s">
        <v>1399</v>
      </c>
      <c r="D2436" t="s">
        <v>3781</v>
      </c>
      <c r="E2436">
        <v>600</v>
      </c>
      <c r="F2436" t="s">
        <v>1112</v>
      </c>
    </row>
    <row r="2437" spans="1:6">
      <c r="A2437" t="str">
        <f t="shared" si="63"/>
        <v>16Maria Carolina Lopes Leão Silva44805GRA</v>
      </c>
      <c r="B2437">
        <v>16</v>
      </c>
      <c r="C2437" t="s">
        <v>1400</v>
      </c>
      <c r="D2437" t="s">
        <v>3781</v>
      </c>
      <c r="E2437">
        <v>600</v>
      </c>
      <c r="F2437" t="s">
        <v>1112</v>
      </c>
    </row>
    <row r="2438" spans="1:6">
      <c r="A2438" t="str">
        <f t="shared" si="63"/>
        <v>16Maria Eduarda Pinto David Furtado44805GRA</v>
      </c>
      <c r="B2438">
        <v>16</v>
      </c>
      <c r="C2438" t="s">
        <v>1401</v>
      </c>
      <c r="D2438" t="s">
        <v>3781</v>
      </c>
      <c r="E2438">
        <v>600</v>
      </c>
      <c r="F2438" t="s">
        <v>1112</v>
      </c>
    </row>
    <row r="2439" spans="1:6">
      <c r="A2439" t="str">
        <f t="shared" si="63"/>
        <v>16Mateus de Oliveira Cruz44805GRA</v>
      </c>
      <c r="B2439">
        <v>16</v>
      </c>
      <c r="C2439" t="s">
        <v>2393</v>
      </c>
      <c r="D2439" t="s">
        <v>3781</v>
      </c>
      <c r="E2439">
        <v>600</v>
      </c>
      <c r="F2439" t="s">
        <v>1112</v>
      </c>
    </row>
    <row r="2440" spans="1:6">
      <c r="A2440" t="str">
        <f t="shared" si="63"/>
        <v>16Mateus Silva Barros Rosado44805GRA</v>
      </c>
      <c r="B2440">
        <v>16</v>
      </c>
      <c r="C2440" t="s">
        <v>1402</v>
      </c>
      <c r="D2440" t="s">
        <v>3781</v>
      </c>
      <c r="E2440">
        <v>600</v>
      </c>
      <c r="F2440" t="s">
        <v>1112</v>
      </c>
    </row>
    <row r="2441" spans="1:6">
      <c r="A2441" t="str">
        <f t="shared" si="63"/>
        <v>16Pedro Faria Xavier44805GRA</v>
      </c>
      <c r="B2441">
        <v>16</v>
      </c>
      <c r="C2441" t="s">
        <v>1403</v>
      </c>
      <c r="D2441" t="s">
        <v>3781</v>
      </c>
      <c r="E2441">
        <v>600</v>
      </c>
      <c r="F2441" t="s">
        <v>1112</v>
      </c>
    </row>
    <row r="2442" spans="1:6">
      <c r="A2442" t="str">
        <f t="shared" si="63"/>
        <v>16Sophia Elizabeth Cezar e Silva44805GRA</v>
      </c>
      <c r="B2442">
        <v>16</v>
      </c>
      <c r="C2442" t="s">
        <v>1404</v>
      </c>
      <c r="D2442" t="s">
        <v>3781</v>
      </c>
      <c r="E2442">
        <v>600</v>
      </c>
      <c r="F2442" t="s">
        <v>1112</v>
      </c>
    </row>
    <row r="2443" spans="1:6">
      <c r="A2443" t="str">
        <f t="shared" si="63"/>
        <v>16Thiago Maia Martins44805GRA</v>
      </c>
      <c r="B2443">
        <v>16</v>
      </c>
      <c r="C2443" t="s">
        <v>1405</v>
      </c>
      <c r="D2443" t="s">
        <v>3781</v>
      </c>
      <c r="E2443">
        <v>600</v>
      </c>
      <c r="F2443" t="s">
        <v>1112</v>
      </c>
    </row>
    <row r="2444" spans="1:6">
      <c r="A2444" t="str">
        <f t="shared" si="63"/>
        <v>16Vitor Soares Ferreira44805GRA</v>
      </c>
      <c r="B2444">
        <v>16</v>
      </c>
      <c r="C2444" t="s">
        <v>1406</v>
      </c>
      <c r="D2444" t="s">
        <v>3781</v>
      </c>
      <c r="E2444">
        <v>600</v>
      </c>
      <c r="F2444" t="s">
        <v>1112</v>
      </c>
    </row>
    <row r="2445" spans="1:6">
      <c r="A2445" t="str">
        <f t="shared" si="63"/>
        <v>16Bianca Bassetti e Silva44805MSc</v>
      </c>
      <c r="B2445">
        <v>16</v>
      </c>
      <c r="C2445" t="s">
        <v>1407</v>
      </c>
      <c r="D2445" t="s">
        <v>3781</v>
      </c>
      <c r="E2445">
        <v>2230</v>
      </c>
      <c r="F2445" t="s">
        <v>1114</v>
      </c>
    </row>
    <row r="2446" spans="1:6">
      <c r="A2446" t="str">
        <f t="shared" si="63"/>
        <v>16Mariana dos Santos de Aquino44805MSc</v>
      </c>
      <c r="B2446">
        <v>16</v>
      </c>
      <c r="C2446" t="s">
        <v>1408</v>
      </c>
      <c r="D2446" t="s">
        <v>3781</v>
      </c>
      <c r="E2446">
        <v>2230</v>
      </c>
      <c r="F2446" t="s">
        <v>1114</v>
      </c>
    </row>
    <row r="2447" spans="1:6">
      <c r="A2447" t="str">
        <f t="shared" si="63"/>
        <v>16Priscila Soares de Souza Domingues44805MSc</v>
      </c>
      <c r="B2447">
        <v>16</v>
      </c>
      <c r="C2447" t="s">
        <v>1409</v>
      </c>
      <c r="D2447" t="s">
        <v>3781</v>
      </c>
      <c r="E2447">
        <v>2230</v>
      </c>
      <c r="F2447" t="s">
        <v>1114</v>
      </c>
    </row>
    <row r="2448" spans="1:6">
      <c r="A2448" t="str">
        <f t="shared" si="63"/>
        <v>16Vanessa Martins Picoli44805MSc</v>
      </c>
      <c r="B2448">
        <v>16</v>
      </c>
      <c r="C2448" t="s">
        <v>1410</v>
      </c>
      <c r="D2448" t="s">
        <v>3781</v>
      </c>
      <c r="E2448">
        <v>2230</v>
      </c>
      <c r="F2448" t="s">
        <v>1114</v>
      </c>
    </row>
    <row r="2449" spans="1:6">
      <c r="A2449" t="str">
        <f t="shared" si="63"/>
        <v>16Daniela Hartmann44805PV</v>
      </c>
      <c r="B2449">
        <v>16</v>
      </c>
      <c r="C2449" t="s">
        <v>2160</v>
      </c>
      <c r="D2449" t="s">
        <v>3781</v>
      </c>
      <c r="E2449">
        <v>7750</v>
      </c>
      <c r="F2449" t="s">
        <v>1115</v>
      </c>
    </row>
    <row r="2450" spans="1:6">
      <c r="A2450" t="str">
        <f t="shared" si="63"/>
        <v>17Kárida Lúcia Silva do Espirito Santo Palheiros44805AT</v>
      </c>
      <c r="B2450">
        <v>17</v>
      </c>
      <c r="C2450" t="s">
        <v>1411</v>
      </c>
      <c r="D2450" t="s">
        <v>3781</v>
      </c>
      <c r="E2450">
        <v>820</v>
      </c>
      <c r="F2450" t="s">
        <v>1117</v>
      </c>
    </row>
    <row r="2451" spans="1:6">
      <c r="A2451" t="str">
        <f t="shared" si="63"/>
        <v>17Lídia Yokoyama44805COO</v>
      </c>
      <c r="B2451">
        <v>17</v>
      </c>
      <c r="C2451" t="s">
        <v>2163</v>
      </c>
      <c r="D2451" t="s">
        <v>3781</v>
      </c>
      <c r="E2451">
        <v>2800</v>
      </c>
      <c r="F2451" t="s">
        <v>1113</v>
      </c>
    </row>
    <row r="2452" spans="1:6">
      <c r="A2452" t="str">
        <f t="shared" si="63"/>
        <v>17Daniela Hurtado Tejada44805DSC</v>
      </c>
      <c r="B2452">
        <v>17</v>
      </c>
      <c r="C2452" t="s">
        <v>1412</v>
      </c>
      <c r="D2452" t="s">
        <v>3781</v>
      </c>
      <c r="E2452">
        <v>3280</v>
      </c>
      <c r="F2452" t="s">
        <v>1162</v>
      </c>
    </row>
    <row r="2453" spans="1:6">
      <c r="A2453" t="str">
        <f t="shared" si="63"/>
        <v>17Gabriel de Figueiredo da Costa44805DSC</v>
      </c>
      <c r="B2453">
        <v>17</v>
      </c>
      <c r="C2453" t="s">
        <v>2396</v>
      </c>
      <c r="D2453" t="s">
        <v>3781</v>
      </c>
      <c r="E2453">
        <v>3280</v>
      </c>
      <c r="F2453" t="s">
        <v>1162</v>
      </c>
    </row>
    <row r="2454" spans="1:6">
      <c r="A2454" t="str">
        <f t="shared" si="63"/>
        <v>17Icaro Barboza Boa Morte44805DSC</v>
      </c>
      <c r="B2454">
        <v>17</v>
      </c>
      <c r="C2454" t="s">
        <v>1413</v>
      </c>
      <c r="D2454" t="s">
        <v>3781</v>
      </c>
      <c r="E2454">
        <v>3280</v>
      </c>
      <c r="F2454" t="s">
        <v>1162</v>
      </c>
    </row>
    <row r="2455" spans="1:6">
      <c r="A2455" t="str">
        <f t="shared" si="63"/>
        <v>17André Lopes Pereira44805GRA</v>
      </c>
      <c r="B2455">
        <v>17</v>
      </c>
      <c r="C2455" t="s">
        <v>1414</v>
      </c>
      <c r="D2455" t="s">
        <v>3781</v>
      </c>
      <c r="E2455">
        <v>600</v>
      </c>
      <c r="F2455" t="s">
        <v>1112</v>
      </c>
    </row>
    <row r="2456" spans="1:6">
      <c r="A2456" t="str">
        <f t="shared" si="63"/>
        <v>17Carolina Coutinho Mendonça de Souza44805GRA</v>
      </c>
      <c r="B2456">
        <v>17</v>
      </c>
      <c r="C2456" t="s">
        <v>2161</v>
      </c>
      <c r="D2456" t="s">
        <v>3781</v>
      </c>
      <c r="E2456">
        <v>600</v>
      </c>
      <c r="F2456" t="s">
        <v>1112</v>
      </c>
    </row>
    <row r="2457" spans="1:6">
      <c r="A2457" t="str">
        <f t="shared" si="63"/>
        <v>17Gabriella Casado Coelho da Silva44805GRA</v>
      </c>
      <c r="B2457">
        <v>17</v>
      </c>
      <c r="C2457" t="s">
        <v>1415</v>
      </c>
      <c r="D2457" t="s">
        <v>3781</v>
      </c>
      <c r="E2457">
        <v>600</v>
      </c>
      <c r="F2457" t="s">
        <v>1112</v>
      </c>
    </row>
    <row r="2458" spans="1:6">
      <c r="A2458" t="str">
        <f t="shared" si="63"/>
        <v>17Gonçalo Fontenele Batista Junior44805GRA</v>
      </c>
      <c r="B2458">
        <v>17</v>
      </c>
      <c r="C2458" t="s">
        <v>1416</v>
      </c>
      <c r="D2458" t="s">
        <v>3781</v>
      </c>
      <c r="E2458">
        <v>600</v>
      </c>
      <c r="F2458" t="s">
        <v>1112</v>
      </c>
    </row>
    <row r="2459" spans="1:6">
      <c r="A2459" t="str">
        <f t="shared" si="63"/>
        <v>17Jessica dos Santos Cugula44805GRA</v>
      </c>
      <c r="B2459">
        <v>17</v>
      </c>
      <c r="C2459" t="s">
        <v>1417</v>
      </c>
      <c r="D2459" t="s">
        <v>3781</v>
      </c>
      <c r="E2459">
        <v>600</v>
      </c>
      <c r="F2459" t="s">
        <v>1112</v>
      </c>
    </row>
    <row r="2460" spans="1:6">
      <c r="A2460" t="str">
        <f t="shared" si="63"/>
        <v>17Larissa Zamuner44805GRA</v>
      </c>
      <c r="B2460">
        <v>17</v>
      </c>
      <c r="C2460" t="s">
        <v>1418</v>
      </c>
      <c r="D2460" t="s">
        <v>3781</v>
      </c>
      <c r="E2460">
        <v>600</v>
      </c>
      <c r="F2460" t="s">
        <v>1112</v>
      </c>
    </row>
    <row r="2461" spans="1:6">
      <c r="A2461" t="str">
        <f t="shared" si="63"/>
        <v>17Luan Lopes dos Santos44805GRA</v>
      </c>
      <c r="B2461">
        <v>17</v>
      </c>
      <c r="C2461" t="s">
        <v>1419</v>
      </c>
      <c r="D2461" t="s">
        <v>3781</v>
      </c>
      <c r="E2461">
        <v>600</v>
      </c>
      <c r="F2461" t="s">
        <v>1112</v>
      </c>
    </row>
    <row r="2462" spans="1:6">
      <c r="A2462" t="str">
        <f t="shared" si="63"/>
        <v>17Luiza Gonçalves Ibanez Ribeiro44805GRA</v>
      </c>
      <c r="B2462">
        <v>17</v>
      </c>
      <c r="C2462" t="s">
        <v>1420</v>
      </c>
      <c r="D2462" t="s">
        <v>3781</v>
      </c>
      <c r="E2462">
        <v>600</v>
      </c>
      <c r="F2462" t="s">
        <v>1112</v>
      </c>
    </row>
    <row r="2463" spans="1:6">
      <c r="A2463" t="str">
        <f t="shared" si="63"/>
        <v>17Rhamon Victor Menezes Lima Bastos Garcia44805GRA</v>
      </c>
      <c r="B2463">
        <v>17</v>
      </c>
      <c r="C2463" t="s">
        <v>1423</v>
      </c>
      <c r="D2463" t="s">
        <v>3781</v>
      </c>
      <c r="E2463">
        <v>600</v>
      </c>
      <c r="F2463" t="s">
        <v>1112</v>
      </c>
    </row>
    <row r="2464" spans="1:6">
      <c r="A2464" t="str">
        <f t="shared" si="63"/>
        <v>17Juliana Barboza do Nascimento44805MSc</v>
      </c>
      <c r="B2464">
        <v>17</v>
      </c>
      <c r="C2464" t="s">
        <v>1427</v>
      </c>
      <c r="D2464" t="s">
        <v>3781</v>
      </c>
      <c r="E2464">
        <v>2230</v>
      </c>
      <c r="F2464" t="s">
        <v>1114</v>
      </c>
    </row>
    <row r="2465" spans="1:6">
      <c r="A2465" t="str">
        <f t="shared" si="63"/>
        <v>17Rafael de Freitas Moura44805MSc</v>
      </c>
      <c r="B2465">
        <v>17</v>
      </c>
      <c r="C2465" t="s">
        <v>1428</v>
      </c>
      <c r="D2465" t="s">
        <v>3781</v>
      </c>
      <c r="E2465">
        <v>2230</v>
      </c>
      <c r="F2465" t="s">
        <v>1114</v>
      </c>
    </row>
    <row r="2466" spans="1:6">
      <c r="A2466" t="str">
        <f t="shared" si="63"/>
        <v>17Raíssa André de Araujo44805MSc</v>
      </c>
      <c r="B2466">
        <v>17</v>
      </c>
      <c r="C2466" t="s">
        <v>1429</v>
      </c>
      <c r="D2466" t="s">
        <v>3781</v>
      </c>
      <c r="E2466">
        <v>2230</v>
      </c>
      <c r="F2466" t="s">
        <v>1114</v>
      </c>
    </row>
    <row r="2467" spans="1:6">
      <c r="A2467" t="str">
        <f t="shared" si="63"/>
        <v>17Vitoria Beatriz Pellizzari44805MSc</v>
      </c>
      <c r="B2467">
        <v>17</v>
      </c>
      <c r="C2467" t="s">
        <v>2162</v>
      </c>
      <c r="D2467" t="s">
        <v>3781</v>
      </c>
      <c r="E2467">
        <v>2230</v>
      </c>
      <c r="F2467" t="s">
        <v>1114</v>
      </c>
    </row>
    <row r="2468" spans="1:6">
      <c r="A2468" t="str">
        <f t="shared" si="63"/>
        <v>17Tiphane Andrade Figueira44805PDSC</v>
      </c>
      <c r="B2468">
        <v>17</v>
      </c>
      <c r="C2468" t="s">
        <v>2404</v>
      </c>
      <c r="D2468" t="s">
        <v>3781</v>
      </c>
      <c r="E2468">
        <v>6110</v>
      </c>
      <c r="F2468" t="s">
        <v>1165</v>
      </c>
    </row>
    <row r="2469" spans="1:6">
      <c r="A2469" t="str">
        <f t="shared" si="63"/>
        <v>17Elisa Maria Mano Esteves44805PV</v>
      </c>
      <c r="B2469">
        <v>17</v>
      </c>
      <c r="C2469" t="s">
        <v>1430</v>
      </c>
      <c r="D2469" t="s">
        <v>3781</v>
      </c>
      <c r="E2469">
        <v>7750</v>
      </c>
      <c r="F2469" t="s">
        <v>1115</v>
      </c>
    </row>
    <row r="2470" spans="1:6">
      <c r="A2470" t="str">
        <f t="shared" si="63"/>
        <v>18Josias de Souza Borges44805AT</v>
      </c>
      <c r="B2470">
        <v>18</v>
      </c>
      <c r="C2470" t="s">
        <v>1431</v>
      </c>
      <c r="D2470" t="s">
        <v>3781</v>
      </c>
      <c r="E2470">
        <v>820</v>
      </c>
      <c r="F2470" t="s">
        <v>1117</v>
      </c>
    </row>
    <row r="2471" spans="1:6">
      <c r="A2471" t="str">
        <f t="shared" si="63"/>
        <v>18Julio Cesar Ramalho Cyrino44805COO</v>
      </c>
      <c r="B2471">
        <v>18</v>
      </c>
      <c r="C2471" t="s">
        <v>1432</v>
      </c>
      <c r="D2471" t="s">
        <v>3781</v>
      </c>
      <c r="E2471">
        <v>2800</v>
      </c>
      <c r="F2471" t="s">
        <v>1113</v>
      </c>
    </row>
    <row r="2472" spans="1:6">
      <c r="A2472" t="str">
        <f t="shared" si="63"/>
        <v>18Gabriele dos Santos Silva44805DSC</v>
      </c>
      <c r="B2472">
        <v>18</v>
      </c>
      <c r="C2472" t="s">
        <v>1433</v>
      </c>
      <c r="D2472" t="s">
        <v>3781</v>
      </c>
      <c r="E2472">
        <v>3280</v>
      </c>
      <c r="F2472" t="s">
        <v>1162</v>
      </c>
    </row>
    <row r="2473" spans="1:6">
      <c r="A2473" t="str">
        <f t="shared" si="63"/>
        <v>18Renata Mont`Alverne Braun Chaves Martins44805DSC</v>
      </c>
      <c r="B2473">
        <v>18</v>
      </c>
      <c r="C2473" t="s">
        <v>1434</v>
      </c>
      <c r="D2473" t="s">
        <v>3781</v>
      </c>
      <c r="E2473">
        <v>3280</v>
      </c>
      <c r="F2473" t="s">
        <v>1162</v>
      </c>
    </row>
    <row r="2474" spans="1:6">
      <c r="A2474" t="str">
        <f t="shared" si="63"/>
        <v>18Agnaldo Santana dos Santos44805GRA</v>
      </c>
      <c r="B2474">
        <v>18</v>
      </c>
      <c r="C2474" t="s">
        <v>2405</v>
      </c>
      <c r="D2474" t="s">
        <v>3781</v>
      </c>
      <c r="E2474">
        <v>600</v>
      </c>
      <c r="F2474" t="s">
        <v>1112</v>
      </c>
    </row>
    <row r="2475" spans="1:6">
      <c r="A2475" t="str">
        <f t="shared" si="63"/>
        <v>18Bruno Vaz Silva44805GRA</v>
      </c>
      <c r="B2475">
        <v>18</v>
      </c>
      <c r="C2475" t="s">
        <v>2406</v>
      </c>
      <c r="D2475" t="s">
        <v>3781</v>
      </c>
      <c r="E2475">
        <v>600</v>
      </c>
      <c r="F2475" t="s">
        <v>1112</v>
      </c>
    </row>
    <row r="2476" spans="1:6">
      <c r="A2476" t="str">
        <f t="shared" si="63"/>
        <v>18Caio Henrique Manganeli44805GRA</v>
      </c>
      <c r="B2476">
        <v>18</v>
      </c>
      <c r="C2476" t="s">
        <v>2407</v>
      </c>
      <c r="D2476" t="s">
        <v>3781</v>
      </c>
      <c r="E2476">
        <v>600</v>
      </c>
      <c r="F2476" t="s">
        <v>1112</v>
      </c>
    </row>
    <row r="2477" spans="1:6">
      <c r="A2477" t="str">
        <f t="shared" si="63"/>
        <v>18Giulia Elvira Araujo Santana Carvalho44805GRA</v>
      </c>
      <c r="B2477">
        <v>18</v>
      </c>
      <c r="C2477" t="s">
        <v>2408</v>
      </c>
      <c r="D2477" t="s">
        <v>3781</v>
      </c>
      <c r="E2477">
        <v>600</v>
      </c>
      <c r="F2477" t="s">
        <v>1112</v>
      </c>
    </row>
    <row r="2478" spans="1:6">
      <c r="A2478" t="str">
        <f t="shared" si="63"/>
        <v>18Janaina Alves Monteiro de Castro44805GRA</v>
      </c>
      <c r="B2478">
        <v>18</v>
      </c>
      <c r="C2478" t="s">
        <v>2409</v>
      </c>
      <c r="D2478" t="s">
        <v>3781</v>
      </c>
      <c r="E2478">
        <v>600</v>
      </c>
      <c r="F2478" t="s">
        <v>1112</v>
      </c>
    </row>
    <row r="2479" spans="1:6">
      <c r="A2479" t="str">
        <f t="shared" si="63"/>
        <v>18JOÃO PEDRO ACHERMANN TAVARES44805GRA</v>
      </c>
      <c r="B2479">
        <v>18</v>
      </c>
      <c r="C2479" t="s">
        <v>1435</v>
      </c>
      <c r="D2479" t="s">
        <v>3781</v>
      </c>
      <c r="E2479">
        <v>600</v>
      </c>
      <c r="F2479" t="s">
        <v>1112</v>
      </c>
    </row>
    <row r="2480" spans="1:6">
      <c r="A2480" t="str">
        <f t="shared" si="63"/>
        <v>18Laryssa Maria Ramos da Silva44805GRA</v>
      </c>
      <c r="B2480">
        <v>18</v>
      </c>
      <c r="C2480" t="s">
        <v>2410</v>
      </c>
      <c r="D2480" t="s">
        <v>3781</v>
      </c>
      <c r="E2480">
        <v>600</v>
      </c>
      <c r="F2480" t="s">
        <v>1112</v>
      </c>
    </row>
    <row r="2481" spans="1:6">
      <c r="A2481" t="str">
        <f t="shared" si="63"/>
        <v>18MARCELLY DE ALMEIDA TEIXEIRA44805GRA</v>
      </c>
      <c r="B2481">
        <v>18</v>
      </c>
      <c r="C2481" t="s">
        <v>1436</v>
      </c>
      <c r="D2481" t="s">
        <v>3781</v>
      </c>
      <c r="E2481">
        <v>600</v>
      </c>
      <c r="F2481" t="s">
        <v>1112</v>
      </c>
    </row>
    <row r="2482" spans="1:6">
      <c r="A2482" t="str">
        <f t="shared" si="63"/>
        <v>18Marcus Vinícius da Cruz44805GRA</v>
      </c>
      <c r="B2482">
        <v>18</v>
      </c>
      <c r="C2482" t="s">
        <v>2164</v>
      </c>
      <c r="D2482" t="s">
        <v>3781</v>
      </c>
      <c r="E2482">
        <v>600</v>
      </c>
      <c r="F2482" t="s">
        <v>1112</v>
      </c>
    </row>
    <row r="2483" spans="1:6">
      <c r="A2483" t="str">
        <f t="shared" si="63"/>
        <v>18Marlon Barreto Silva44805GRA</v>
      </c>
      <c r="B2483">
        <v>18</v>
      </c>
      <c r="C2483" t="s">
        <v>1437</v>
      </c>
      <c r="D2483" t="s">
        <v>3781</v>
      </c>
      <c r="E2483">
        <v>600</v>
      </c>
      <c r="F2483" t="s">
        <v>1112</v>
      </c>
    </row>
    <row r="2484" spans="1:6">
      <c r="A2484" t="str">
        <f t="shared" si="63"/>
        <v>18Pedro Lucas Fonseca de Sena44805GRA</v>
      </c>
      <c r="B2484">
        <v>18</v>
      </c>
      <c r="C2484" t="s">
        <v>2411</v>
      </c>
      <c r="D2484" t="s">
        <v>3781</v>
      </c>
      <c r="E2484">
        <v>600</v>
      </c>
      <c r="F2484" t="s">
        <v>1112</v>
      </c>
    </row>
    <row r="2485" spans="1:6">
      <c r="A2485" t="str">
        <f t="shared" si="63"/>
        <v>18RAQUEL SILVA MARTINS44805GRA</v>
      </c>
      <c r="B2485">
        <v>18</v>
      </c>
      <c r="C2485" t="s">
        <v>1438</v>
      </c>
      <c r="D2485" t="s">
        <v>3781</v>
      </c>
      <c r="E2485">
        <v>600</v>
      </c>
      <c r="F2485" t="s">
        <v>1112</v>
      </c>
    </row>
    <row r="2486" spans="1:6">
      <c r="A2486" t="str">
        <f t="shared" si="63"/>
        <v>18RINA PERUZZO RIGONI44805GRA</v>
      </c>
      <c r="B2486">
        <v>18</v>
      </c>
      <c r="C2486" t="s">
        <v>1439</v>
      </c>
      <c r="D2486" t="s">
        <v>3781</v>
      </c>
      <c r="E2486">
        <v>600</v>
      </c>
      <c r="F2486" t="s">
        <v>1112</v>
      </c>
    </row>
    <row r="2487" spans="1:6">
      <c r="A2487" t="str">
        <f t="shared" si="63"/>
        <v>18Vinícius Almeida de Oliveira44805GRA</v>
      </c>
      <c r="B2487">
        <v>18</v>
      </c>
      <c r="C2487" t="s">
        <v>1440</v>
      </c>
      <c r="D2487" t="s">
        <v>3781</v>
      </c>
      <c r="E2487">
        <v>600</v>
      </c>
      <c r="F2487" t="s">
        <v>1112</v>
      </c>
    </row>
    <row r="2488" spans="1:6">
      <c r="A2488" t="str">
        <f t="shared" si="63"/>
        <v>18Vitor Fiori44805GRA</v>
      </c>
      <c r="B2488">
        <v>18</v>
      </c>
      <c r="C2488" t="s">
        <v>2412</v>
      </c>
      <c r="D2488" t="s">
        <v>3781</v>
      </c>
      <c r="E2488">
        <v>600</v>
      </c>
      <c r="F2488" t="s">
        <v>1112</v>
      </c>
    </row>
    <row r="2489" spans="1:6">
      <c r="A2489" t="str">
        <f t="shared" si="63"/>
        <v>18Victor Hugo Fagundes Peclat44805MSc</v>
      </c>
      <c r="B2489">
        <v>18</v>
      </c>
      <c r="C2489" t="s">
        <v>1443</v>
      </c>
      <c r="D2489" t="s">
        <v>3781</v>
      </c>
      <c r="E2489">
        <v>2230</v>
      </c>
      <c r="F2489" t="s">
        <v>1114</v>
      </c>
    </row>
    <row r="2490" spans="1:6">
      <c r="A2490" t="str">
        <f t="shared" si="63"/>
        <v>18Mojtaba Maali Amiri44805PV</v>
      </c>
      <c r="B2490">
        <v>18</v>
      </c>
      <c r="C2490" t="s">
        <v>1444</v>
      </c>
      <c r="D2490" t="s">
        <v>3781</v>
      </c>
      <c r="E2490">
        <v>7750</v>
      </c>
      <c r="F2490" t="s">
        <v>1115</v>
      </c>
    </row>
    <row r="2491" spans="1:6">
      <c r="A2491" t="str">
        <f t="shared" si="63"/>
        <v>19Barbara Cassu Manzano44805AT</v>
      </c>
      <c r="B2491">
        <v>19</v>
      </c>
      <c r="C2491" t="s">
        <v>1445</v>
      </c>
      <c r="D2491" t="s">
        <v>3781</v>
      </c>
      <c r="E2491">
        <v>820</v>
      </c>
      <c r="F2491" t="s">
        <v>1117</v>
      </c>
    </row>
    <row r="2492" spans="1:6">
      <c r="A2492" t="str">
        <f t="shared" si="63"/>
        <v>19Carlos Roberto de Souza Filho44805COO</v>
      </c>
      <c r="B2492">
        <v>19</v>
      </c>
      <c r="C2492" t="s">
        <v>1446</v>
      </c>
      <c r="D2492" t="s">
        <v>3781</v>
      </c>
      <c r="E2492">
        <v>2800</v>
      </c>
      <c r="F2492" t="s">
        <v>1113</v>
      </c>
    </row>
    <row r="2493" spans="1:6">
      <c r="A2493" t="str">
        <f t="shared" si="63"/>
        <v>19Luciano Areas Carvalho44805DSC</v>
      </c>
      <c r="B2493">
        <v>19</v>
      </c>
      <c r="C2493" t="s">
        <v>1447</v>
      </c>
      <c r="D2493" t="s">
        <v>3781</v>
      </c>
      <c r="E2493">
        <v>3280</v>
      </c>
      <c r="F2493" t="s">
        <v>1162</v>
      </c>
    </row>
    <row r="2494" spans="1:6">
      <c r="A2494" t="str">
        <f t="shared" si="63"/>
        <v>19Priscila Martins Oliveira44805DSC</v>
      </c>
      <c r="B2494">
        <v>19</v>
      </c>
      <c r="C2494" t="s">
        <v>1448</v>
      </c>
      <c r="D2494" t="s">
        <v>3781</v>
      </c>
      <c r="E2494">
        <v>3280</v>
      </c>
      <c r="F2494" t="s">
        <v>1162</v>
      </c>
    </row>
    <row r="2495" spans="1:6">
      <c r="A2495" t="str">
        <f t="shared" si="63"/>
        <v>19Davi Machado Querubim44805GRA</v>
      </c>
      <c r="B2495">
        <v>19</v>
      </c>
      <c r="C2495" t="s">
        <v>1451</v>
      </c>
      <c r="D2495" t="s">
        <v>3781</v>
      </c>
      <c r="E2495">
        <v>600</v>
      </c>
      <c r="F2495" t="s">
        <v>1112</v>
      </c>
    </row>
    <row r="2496" spans="1:6">
      <c r="A2496" t="str">
        <f t="shared" si="63"/>
        <v>19Eloise Cristina Santos44805GRA</v>
      </c>
      <c r="B2496">
        <v>19</v>
      </c>
      <c r="C2496" t="s">
        <v>1452</v>
      </c>
      <c r="D2496" t="s">
        <v>3781</v>
      </c>
      <c r="E2496">
        <v>600</v>
      </c>
      <c r="F2496" t="s">
        <v>1112</v>
      </c>
    </row>
    <row r="2497" spans="1:6">
      <c r="A2497" t="str">
        <f t="shared" si="63"/>
        <v>19Felipe Fortuna Perez44805GRA</v>
      </c>
      <c r="B2497">
        <v>19</v>
      </c>
      <c r="C2497" t="s">
        <v>1453</v>
      </c>
      <c r="D2497" t="s">
        <v>3781</v>
      </c>
      <c r="E2497">
        <v>600</v>
      </c>
      <c r="F2497" t="s">
        <v>1112</v>
      </c>
    </row>
    <row r="2498" spans="1:6">
      <c r="A2498" t="str">
        <f t="shared" si="63"/>
        <v>19Gabriel Mateus Alves de Lima44805GRA</v>
      </c>
      <c r="B2498">
        <v>19</v>
      </c>
      <c r="C2498" t="s">
        <v>1455</v>
      </c>
      <c r="D2498" t="s">
        <v>3781</v>
      </c>
      <c r="E2498">
        <v>600</v>
      </c>
      <c r="F2498" t="s">
        <v>1112</v>
      </c>
    </row>
    <row r="2499" spans="1:6">
      <c r="A2499" t="str">
        <f t="shared" ref="A2499:A2562" si="64">CONCATENATE(B2499,C2499,VALUE(D2499),F2499)</f>
        <v>19Iasmim Ribeiro Portela Lima44805GRA</v>
      </c>
      <c r="B2499">
        <v>19</v>
      </c>
      <c r="C2499" t="s">
        <v>1456</v>
      </c>
      <c r="D2499" t="s">
        <v>3781</v>
      </c>
      <c r="E2499">
        <v>600</v>
      </c>
      <c r="F2499" t="s">
        <v>1112</v>
      </c>
    </row>
    <row r="2500" spans="1:6">
      <c r="A2500" t="str">
        <f t="shared" si="64"/>
        <v>19Lorenzo Bueno Correa44805GRA</v>
      </c>
      <c r="B2500">
        <v>19</v>
      </c>
      <c r="C2500" t="s">
        <v>1457</v>
      </c>
      <c r="D2500" t="s">
        <v>3781</v>
      </c>
      <c r="E2500">
        <v>600</v>
      </c>
      <c r="F2500" t="s">
        <v>1112</v>
      </c>
    </row>
    <row r="2501" spans="1:6">
      <c r="A2501" t="str">
        <f t="shared" si="64"/>
        <v>19Nara Lages Lima44805GRA</v>
      </c>
      <c r="B2501">
        <v>19</v>
      </c>
      <c r="C2501" t="s">
        <v>2417</v>
      </c>
      <c r="D2501" t="s">
        <v>3781</v>
      </c>
      <c r="E2501">
        <v>600</v>
      </c>
      <c r="F2501" t="s">
        <v>1112</v>
      </c>
    </row>
    <row r="2502" spans="1:6">
      <c r="A2502" t="str">
        <f t="shared" si="64"/>
        <v>19Pedro Dias Antunes44805GRA</v>
      </c>
      <c r="B2502">
        <v>19</v>
      </c>
      <c r="C2502" t="s">
        <v>1460</v>
      </c>
      <c r="D2502" t="s">
        <v>3781</v>
      </c>
      <c r="E2502">
        <v>600</v>
      </c>
      <c r="F2502" t="s">
        <v>1112</v>
      </c>
    </row>
    <row r="2503" spans="1:6">
      <c r="A2503" t="str">
        <f t="shared" si="64"/>
        <v>19Scarlet Inácio44805GRA</v>
      </c>
      <c r="B2503">
        <v>19</v>
      </c>
      <c r="C2503" t="s">
        <v>2165</v>
      </c>
      <c r="D2503" t="s">
        <v>3781</v>
      </c>
      <c r="E2503">
        <v>600</v>
      </c>
      <c r="F2503" t="s">
        <v>1112</v>
      </c>
    </row>
    <row r="2504" spans="1:6">
      <c r="A2504" t="str">
        <f t="shared" si="64"/>
        <v>19Taisa Rebuá Barroso44805GRA</v>
      </c>
      <c r="B2504">
        <v>19</v>
      </c>
      <c r="C2504" t="s">
        <v>1462</v>
      </c>
      <c r="D2504" t="s">
        <v>3781</v>
      </c>
      <c r="E2504">
        <v>600</v>
      </c>
      <c r="F2504" t="s">
        <v>1112</v>
      </c>
    </row>
    <row r="2505" spans="1:6">
      <c r="A2505" t="str">
        <f t="shared" si="64"/>
        <v>19Vitória Ventura44805GRA</v>
      </c>
      <c r="B2505">
        <v>19</v>
      </c>
      <c r="C2505" t="s">
        <v>1463</v>
      </c>
      <c r="D2505" t="s">
        <v>3781</v>
      </c>
      <c r="E2505">
        <v>600</v>
      </c>
      <c r="F2505" t="s">
        <v>1112</v>
      </c>
    </row>
    <row r="2506" spans="1:6">
      <c r="A2506" t="str">
        <f t="shared" si="64"/>
        <v>19Fernando Lessa Pereira44805MSc</v>
      </c>
      <c r="B2506">
        <v>19</v>
      </c>
      <c r="C2506" t="s">
        <v>1464</v>
      </c>
      <c r="D2506" t="s">
        <v>3781</v>
      </c>
      <c r="E2506">
        <v>2230</v>
      </c>
      <c r="F2506" t="s">
        <v>1114</v>
      </c>
    </row>
    <row r="2507" spans="1:6">
      <c r="A2507" t="str">
        <f t="shared" si="64"/>
        <v>19Luiz Henrique Joca Leite44805MSc</v>
      </c>
      <c r="B2507">
        <v>19</v>
      </c>
      <c r="C2507" t="s">
        <v>2166</v>
      </c>
      <c r="D2507" t="s">
        <v>3781</v>
      </c>
      <c r="E2507">
        <v>2230</v>
      </c>
      <c r="F2507" t="s">
        <v>1114</v>
      </c>
    </row>
    <row r="2508" spans="1:6">
      <c r="A2508" t="str">
        <f t="shared" si="64"/>
        <v>19Natalia Lima de Sousa44805MSc</v>
      </c>
      <c r="B2508">
        <v>19</v>
      </c>
      <c r="C2508" t="s">
        <v>1465</v>
      </c>
      <c r="D2508" t="s">
        <v>3781</v>
      </c>
      <c r="E2508">
        <v>2230</v>
      </c>
      <c r="F2508" t="s">
        <v>1114</v>
      </c>
    </row>
    <row r="2509" spans="1:6">
      <c r="A2509" t="str">
        <f t="shared" si="64"/>
        <v>19Pietro Demattê Avona44805MSc</v>
      </c>
      <c r="B2509">
        <v>19</v>
      </c>
      <c r="C2509" t="s">
        <v>2167</v>
      </c>
      <c r="D2509" t="s">
        <v>3781</v>
      </c>
      <c r="E2509">
        <v>2230</v>
      </c>
      <c r="F2509" t="s">
        <v>1114</v>
      </c>
    </row>
    <row r="2510" spans="1:6">
      <c r="A2510" t="str">
        <f t="shared" si="64"/>
        <v>19Thiago Rivaben Lopes44805MSc</v>
      </c>
      <c r="B2510">
        <v>19</v>
      </c>
      <c r="C2510" t="s">
        <v>1467</v>
      </c>
      <c r="D2510" t="s">
        <v>3781</v>
      </c>
      <c r="E2510">
        <v>2230</v>
      </c>
      <c r="F2510" t="s">
        <v>1114</v>
      </c>
    </row>
    <row r="2511" spans="1:6">
      <c r="A2511" t="str">
        <f t="shared" si="64"/>
        <v>19Mohammad Hassan Tayebi44805PDSC</v>
      </c>
      <c r="B2511">
        <v>19</v>
      </c>
      <c r="C2511" t="s">
        <v>1468</v>
      </c>
      <c r="D2511" t="s">
        <v>3781</v>
      </c>
      <c r="E2511">
        <v>6110</v>
      </c>
      <c r="F2511" t="s">
        <v>1165</v>
      </c>
    </row>
    <row r="2512" spans="1:6">
      <c r="A2512" t="str">
        <f t="shared" si="64"/>
        <v>19Áquila Ferreira Mesquita44805PV</v>
      </c>
      <c r="B2512">
        <v>19</v>
      </c>
      <c r="C2512" t="s">
        <v>1469</v>
      </c>
      <c r="D2512" t="s">
        <v>3781</v>
      </c>
      <c r="E2512">
        <v>7750</v>
      </c>
      <c r="F2512" t="s">
        <v>1115</v>
      </c>
    </row>
    <row r="2513" spans="1:6">
      <c r="A2513" t="str">
        <f t="shared" si="64"/>
        <v>20ALINE DE OLIVEIRA MACHADO44805AT</v>
      </c>
      <c r="B2513">
        <v>20</v>
      </c>
      <c r="C2513" t="s">
        <v>1470</v>
      </c>
      <c r="D2513" t="s">
        <v>3781</v>
      </c>
      <c r="E2513">
        <v>820</v>
      </c>
      <c r="F2513" t="s">
        <v>1117</v>
      </c>
    </row>
    <row r="2514" spans="1:6">
      <c r="A2514" t="str">
        <f t="shared" si="64"/>
        <v>20JUSSARA LOPES DE MIRANDA44805COO</v>
      </c>
      <c r="B2514">
        <v>20</v>
      </c>
      <c r="C2514" t="s">
        <v>2656</v>
      </c>
      <c r="D2514" t="s">
        <v>3781</v>
      </c>
      <c r="E2514">
        <v>2800</v>
      </c>
      <c r="F2514" t="s">
        <v>1113</v>
      </c>
    </row>
    <row r="2515" spans="1:6">
      <c r="A2515" t="str">
        <f t="shared" si="64"/>
        <v>20ANA CRISTINA DE ARAUJO COLLAÇO44805DSC</v>
      </c>
      <c r="B2515">
        <v>20</v>
      </c>
      <c r="C2515" t="s">
        <v>2676</v>
      </c>
      <c r="D2515" t="s">
        <v>3781</v>
      </c>
      <c r="E2515">
        <v>3280</v>
      </c>
      <c r="F2515" t="s">
        <v>1162</v>
      </c>
    </row>
    <row r="2516" spans="1:6">
      <c r="A2516" t="str">
        <f t="shared" si="64"/>
        <v>20BRENNO DANHO VÉRAS EVANGELISTA44805DSC</v>
      </c>
      <c r="B2516">
        <v>20</v>
      </c>
      <c r="C2516" t="s">
        <v>2677</v>
      </c>
      <c r="D2516" t="s">
        <v>3781</v>
      </c>
      <c r="E2516">
        <v>3280</v>
      </c>
      <c r="F2516" t="s">
        <v>1162</v>
      </c>
    </row>
    <row r="2517" spans="1:6">
      <c r="A2517" t="str">
        <f t="shared" si="64"/>
        <v>20AMANDA VIEIRA XAVIER44805GRA</v>
      </c>
      <c r="B2517">
        <v>20</v>
      </c>
      <c r="C2517" t="s">
        <v>2168</v>
      </c>
      <c r="D2517" t="s">
        <v>3781</v>
      </c>
      <c r="E2517">
        <v>600</v>
      </c>
      <c r="F2517" t="s">
        <v>1112</v>
      </c>
    </row>
    <row r="2518" spans="1:6">
      <c r="A2518" t="str">
        <f t="shared" si="64"/>
        <v>20CAIO BARBOSA E SOUZA44805GRA</v>
      </c>
      <c r="B2518">
        <v>20</v>
      </c>
      <c r="C2518" t="s">
        <v>1473</v>
      </c>
      <c r="D2518" t="s">
        <v>3781</v>
      </c>
      <c r="E2518">
        <v>600</v>
      </c>
      <c r="F2518" t="s">
        <v>1112</v>
      </c>
    </row>
    <row r="2519" spans="1:6">
      <c r="A2519" t="str">
        <f t="shared" si="64"/>
        <v>20FLAVIA RODRIGUES ALVARES44805GRA</v>
      </c>
      <c r="B2519">
        <v>20</v>
      </c>
      <c r="C2519" t="s">
        <v>2678</v>
      </c>
      <c r="D2519" t="s">
        <v>3781</v>
      </c>
      <c r="E2519">
        <v>600</v>
      </c>
      <c r="F2519" t="s">
        <v>1112</v>
      </c>
    </row>
    <row r="2520" spans="1:6">
      <c r="A2520" t="str">
        <f t="shared" si="64"/>
        <v>20Gustavo Almeida de Olivera44805GRA</v>
      </c>
      <c r="B2520">
        <v>20</v>
      </c>
      <c r="C2520" t="s">
        <v>1475</v>
      </c>
      <c r="D2520" t="s">
        <v>3781</v>
      </c>
      <c r="E2520">
        <v>600</v>
      </c>
      <c r="F2520" t="s">
        <v>1112</v>
      </c>
    </row>
    <row r="2521" spans="1:6">
      <c r="A2521" t="str">
        <f t="shared" si="64"/>
        <v>20HENRIQUE DA ROCHA44805GRA</v>
      </c>
      <c r="B2521">
        <v>20</v>
      </c>
      <c r="C2521" t="s">
        <v>2425</v>
      </c>
      <c r="D2521" t="s">
        <v>3781</v>
      </c>
      <c r="E2521">
        <v>600</v>
      </c>
      <c r="F2521" t="s">
        <v>1112</v>
      </c>
    </row>
    <row r="2522" spans="1:6">
      <c r="A2522" t="str">
        <f t="shared" si="64"/>
        <v>20Hiasmin Christine Kurrle Pinheiro Sodré44805GRA</v>
      </c>
      <c r="B2522">
        <v>20</v>
      </c>
      <c r="C2522" t="s">
        <v>1476</v>
      </c>
      <c r="D2522" t="s">
        <v>3781</v>
      </c>
      <c r="E2522">
        <v>600</v>
      </c>
      <c r="F2522" t="s">
        <v>1112</v>
      </c>
    </row>
    <row r="2523" spans="1:6">
      <c r="A2523" t="str">
        <f t="shared" si="64"/>
        <v>20JOÃO MARIO BRITO NETO44805GRA</v>
      </c>
      <c r="B2523">
        <v>20</v>
      </c>
      <c r="C2523" t="s">
        <v>2679</v>
      </c>
      <c r="D2523" t="s">
        <v>3781</v>
      </c>
      <c r="E2523">
        <v>600</v>
      </c>
      <c r="F2523" t="s">
        <v>1112</v>
      </c>
    </row>
    <row r="2524" spans="1:6">
      <c r="A2524" t="str">
        <f t="shared" si="64"/>
        <v>20JOAO MATHEUS CHAGAS SOUSA44805GRA</v>
      </c>
      <c r="B2524">
        <v>20</v>
      </c>
      <c r="C2524" t="s">
        <v>2170</v>
      </c>
      <c r="D2524" t="s">
        <v>3781</v>
      </c>
      <c r="E2524">
        <v>600</v>
      </c>
      <c r="F2524" t="s">
        <v>1112</v>
      </c>
    </row>
    <row r="2525" spans="1:6">
      <c r="A2525" t="str">
        <f t="shared" si="64"/>
        <v>20KEVIN ENRICK ALVES DE ABREU44805GRA</v>
      </c>
      <c r="B2525">
        <v>20</v>
      </c>
      <c r="C2525" t="s">
        <v>1478</v>
      </c>
      <c r="D2525" t="s">
        <v>3781</v>
      </c>
      <c r="E2525">
        <v>600</v>
      </c>
      <c r="F2525" t="s">
        <v>1112</v>
      </c>
    </row>
    <row r="2526" spans="1:6">
      <c r="A2526" t="str">
        <f t="shared" si="64"/>
        <v>20LUCAS VIEIRA DE SOUZA44805GRA</v>
      </c>
      <c r="B2526">
        <v>20</v>
      </c>
      <c r="C2526" t="s">
        <v>2680</v>
      </c>
      <c r="D2526" t="s">
        <v>3781</v>
      </c>
      <c r="E2526">
        <v>600</v>
      </c>
      <c r="F2526" t="s">
        <v>1112</v>
      </c>
    </row>
    <row r="2527" spans="1:6">
      <c r="A2527" t="str">
        <f t="shared" si="64"/>
        <v>20MARIA LUIZA MARUJO DE ARAUJO44805GRA</v>
      </c>
      <c r="B2527">
        <v>20</v>
      </c>
      <c r="C2527" t="s">
        <v>2171</v>
      </c>
      <c r="D2527" t="s">
        <v>3781</v>
      </c>
      <c r="E2527">
        <v>600</v>
      </c>
      <c r="F2527" t="s">
        <v>1112</v>
      </c>
    </row>
    <row r="2528" spans="1:6">
      <c r="A2528" t="str">
        <f t="shared" si="64"/>
        <v>20MICHELLE RAMOS CAVALCANTE FORTUNATO44805GRA</v>
      </c>
      <c r="B2528">
        <v>20</v>
      </c>
      <c r="C2528" t="s">
        <v>2681</v>
      </c>
      <c r="D2528" t="s">
        <v>3781</v>
      </c>
      <c r="E2528">
        <v>600</v>
      </c>
      <c r="F2528" t="s">
        <v>1112</v>
      </c>
    </row>
    <row r="2529" spans="1:6">
      <c r="A2529" t="str">
        <f t="shared" si="64"/>
        <v>20RAYANE DE SOUZA SOARES44805GRA</v>
      </c>
      <c r="B2529">
        <v>20</v>
      </c>
      <c r="C2529" t="s">
        <v>2682</v>
      </c>
      <c r="D2529" t="s">
        <v>3781</v>
      </c>
      <c r="E2529">
        <v>600</v>
      </c>
      <c r="F2529" t="s">
        <v>1112</v>
      </c>
    </row>
    <row r="2530" spans="1:6">
      <c r="A2530" t="str">
        <f t="shared" si="64"/>
        <v>20VALTER SOUZA MOREIRA44805GRA</v>
      </c>
      <c r="B2530">
        <v>20</v>
      </c>
      <c r="C2530" t="s">
        <v>2172</v>
      </c>
      <c r="D2530" t="s">
        <v>3781</v>
      </c>
      <c r="E2530">
        <v>600</v>
      </c>
      <c r="F2530" t="s">
        <v>1112</v>
      </c>
    </row>
    <row r="2531" spans="1:6">
      <c r="A2531" t="str">
        <f t="shared" si="64"/>
        <v>20Vitória da Nobrega Galvão44805GRA</v>
      </c>
      <c r="B2531">
        <v>20</v>
      </c>
      <c r="C2531" t="s">
        <v>1482</v>
      </c>
      <c r="D2531" t="s">
        <v>3781</v>
      </c>
      <c r="E2531">
        <v>600</v>
      </c>
      <c r="F2531" t="s">
        <v>1112</v>
      </c>
    </row>
    <row r="2532" spans="1:6">
      <c r="A2532" t="str">
        <f t="shared" si="64"/>
        <v>20Alexandre Narcelli Pestana de Aguiar44805MSc</v>
      </c>
      <c r="B2532">
        <v>20</v>
      </c>
      <c r="C2532" t="s">
        <v>1483</v>
      </c>
      <c r="D2532" t="s">
        <v>3781</v>
      </c>
      <c r="E2532">
        <v>2230</v>
      </c>
      <c r="F2532" t="s">
        <v>1114</v>
      </c>
    </row>
    <row r="2533" spans="1:6">
      <c r="A2533" t="str">
        <f t="shared" si="64"/>
        <v>20JÉSSICA DE OLIVEIRA SOUZA44805MSc</v>
      </c>
      <c r="B2533">
        <v>20</v>
      </c>
      <c r="C2533" t="s">
        <v>2683</v>
      </c>
      <c r="D2533" t="s">
        <v>3781</v>
      </c>
      <c r="E2533">
        <v>2230</v>
      </c>
      <c r="F2533" t="s">
        <v>1114</v>
      </c>
    </row>
    <row r="2534" spans="1:6">
      <c r="A2534" t="str">
        <f t="shared" si="64"/>
        <v>20NAYANNA SOUZA PASSOS44805MSc</v>
      </c>
      <c r="B2534">
        <v>20</v>
      </c>
      <c r="C2534" t="s">
        <v>2685</v>
      </c>
      <c r="D2534" t="s">
        <v>3781</v>
      </c>
      <c r="E2534">
        <v>2230</v>
      </c>
      <c r="F2534" t="s">
        <v>1114</v>
      </c>
    </row>
    <row r="2535" spans="1:6">
      <c r="A2535" t="str">
        <f t="shared" si="64"/>
        <v>20PEDRO HENRIQUE ANTUNES DA SILVA44805MSc</v>
      </c>
      <c r="B2535">
        <v>20</v>
      </c>
      <c r="C2535" t="s">
        <v>2686</v>
      </c>
      <c r="D2535" t="s">
        <v>3781</v>
      </c>
      <c r="E2535">
        <v>2230</v>
      </c>
      <c r="F2535" t="s">
        <v>1114</v>
      </c>
    </row>
    <row r="2536" spans="1:6">
      <c r="A2536" t="str">
        <f t="shared" si="64"/>
        <v>20VANESSA GOMES FURTADO DA CRUZ44805MSc</v>
      </c>
      <c r="B2536">
        <v>20</v>
      </c>
      <c r="C2536" t="s">
        <v>2174</v>
      </c>
      <c r="D2536" t="s">
        <v>3781</v>
      </c>
      <c r="E2536">
        <v>2230</v>
      </c>
      <c r="F2536" t="s">
        <v>1114</v>
      </c>
    </row>
    <row r="2537" spans="1:6">
      <c r="A2537" t="str">
        <f t="shared" si="64"/>
        <v>21Katsuk Suemitsu Ofuchi44805AT</v>
      </c>
      <c r="B2537">
        <v>21</v>
      </c>
      <c r="C2537" t="s">
        <v>1487</v>
      </c>
      <c r="D2537" t="s">
        <v>3781</v>
      </c>
      <c r="E2537">
        <v>820</v>
      </c>
      <c r="F2537" t="s">
        <v>1117</v>
      </c>
    </row>
    <row r="2538" spans="1:6">
      <c r="A2538" t="str">
        <f t="shared" si="64"/>
        <v>21Paulo Henrique Dias dos Santos44805COO</v>
      </c>
      <c r="B2538">
        <v>21</v>
      </c>
      <c r="C2538" t="s">
        <v>2434</v>
      </c>
      <c r="D2538" t="s">
        <v>3781</v>
      </c>
      <c r="E2538">
        <v>2800</v>
      </c>
      <c r="F2538" t="s">
        <v>1113</v>
      </c>
    </row>
    <row r="2539" spans="1:6">
      <c r="A2539" t="str">
        <f t="shared" si="64"/>
        <v>21Carolina Cimarelli Rodrigues44805DSC</v>
      </c>
      <c r="B2539">
        <v>21</v>
      </c>
      <c r="C2539" t="s">
        <v>1489</v>
      </c>
      <c r="D2539" t="s">
        <v>3781</v>
      </c>
      <c r="E2539">
        <v>3280</v>
      </c>
      <c r="F2539" t="s">
        <v>1162</v>
      </c>
    </row>
    <row r="2540" spans="1:6">
      <c r="A2540" t="str">
        <f t="shared" si="64"/>
        <v>21Nicolas Dalmedico44805DSC</v>
      </c>
      <c r="B2540">
        <v>21</v>
      </c>
      <c r="C2540" t="s">
        <v>1490</v>
      </c>
      <c r="D2540" t="s">
        <v>3781</v>
      </c>
      <c r="E2540">
        <v>3280</v>
      </c>
      <c r="F2540" t="s">
        <v>1162</v>
      </c>
    </row>
    <row r="2541" spans="1:6">
      <c r="A2541" t="str">
        <f t="shared" si="64"/>
        <v>21Camila Rodrigues de Sousa44805GRA</v>
      </c>
      <c r="B2541">
        <v>21</v>
      </c>
      <c r="C2541" t="s">
        <v>1491</v>
      </c>
      <c r="D2541" t="s">
        <v>3781</v>
      </c>
      <c r="E2541">
        <v>600</v>
      </c>
      <c r="F2541" t="s">
        <v>1112</v>
      </c>
    </row>
    <row r="2542" spans="1:6">
      <c r="A2542" t="str">
        <f t="shared" si="64"/>
        <v>21Cassio Vinicius Kurutz44805GRA</v>
      </c>
      <c r="B2542">
        <v>21</v>
      </c>
      <c r="C2542" t="s">
        <v>1492</v>
      </c>
      <c r="D2542" t="s">
        <v>3781</v>
      </c>
      <c r="E2542">
        <v>600</v>
      </c>
      <c r="F2542" t="s">
        <v>1112</v>
      </c>
    </row>
    <row r="2543" spans="1:6">
      <c r="A2543" t="str">
        <f t="shared" si="64"/>
        <v>21Daniel Ligmanovski Ferreira44805GRA</v>
      </c>
      <c r="B2543">
        <v>21</v>
      </c>
      <c r="C2543" t="s">
        <v>1493</v>
      </c>
      <c r="D2543" t="s">
        <v>3781</v>
      </c>
      <c r="E2543">
        <v>600</v>
      </c>
      <c r="F2543" t="s">
        <v>1112</v>
      </c>
    </row>
    <row r="2544" spans="1:6">
      <c r="A2544" t="str">
        <f t="shared" si="64"/>
        <v>21Gabriel Rocha Sallem44805GRA</v>
      </c>
      <c r="B2544">
        <v>21</v>
      </c>
      <c r="C2544" t="s">
        <v>1494</v>
      </c>
      <c r="D2544" t="s">
        <v>3781</v>
      </c>
      <c r="E2544">
        <v>600</v>
      </c>
      <c r="F2544" t="s">
        <v>1112</v>
      </c>
    </row>
    <row r="2545" spans="1:6">
      <c r="A2545" t="str">
        <f t="shared" si="64"/>
        <v>21Guilherme Kenji Takeda Kaneko44805GRA</v>
      </c>
      <c r="B2545">
        <v>21</v>
      </c>
      <c r="C2545" t="s">
        <v>1495</v>
      </c>
      <c r="D2545" t="s">
        <v>3781</v>
      </c>
      <c r="E2545">
        <v>600</v>
      </c>
      <c r="F2545" t="s">
        <v>1112</v>
      </c>
    </row>
    <row r="2546" spans="1:6">
      <c r="A2546" t="str">
        <f t="shared" si="64"/>
        <v>21Jaqueline de Azevedo Rocha44805GRA</v>
      </c>
      <c r="B2546">
        <v>21</v>
      </c>
      <c r="C2546" t="s">
        <v>1496</v>
      </c>
      <c r="D2546" t="s">
        <v>3781</v>
      </c>
      <c r="E2546">
        <v>600</v>
      </c>
      <c r="F2546" t="s">
        <v>1112</v>
      </c>
    </row>
    <row r="2547" spans="1:6">
      <c r="A2547" t="str">
        <f t="shared" si="64"/>
        <v>21Paula Wassão Forigo44805GRA</v>
      </c>
      <c r="B2547">
        <v>21</v>
      </c>
      <c r="C2547" t="s">
        <v>1497</v>
      </c>
      <c r="D2547" t="s">
        <v>3781</v>
      </c>
      <c r="E2547">
        <v>600</v>
      </c>
      <c r="F2547" t="s">
        <v>1112</v>
      </c>
    </row>
    <row r="2548" spans="1:6">
      <c r="A2548" t="str">
        <f t="shared" si="64"/>
        <v>21Pedro Augusto Ferreira Hreczkiu44805GRA</v>
      </c>
      <c r="B2548">
        <v>21</v>
      </c>
      <c r="C2548" t="s">
        <v>1498</v>
      </c>
      <c r="D2548" t="s">
        <v>3781</v>
      </c>
      <c r="E2548">
        <v>600</v>
      </c>
      <c r="F2548" t="s">
        <v>1112</v>
      </c>
    </row>
    <row r="2549" spans="1:6">
      <c r="A2549" t="str">
        <f t="shared" si="64"/>
        <v>21Roberto Kato Roehrig44805GRA</v>
      </c>
      <c r="B2549">
        <v>21</v>
      </c>
      <c r="C2549" t="s">
        <v>1499</v>
      </c>
      <c r="D2549" t="s">
        <v>3781</v>
      </c>
      <c r="E2549">
        <v>600</v>
      </c>
      <c r="F2549" t="s">
        <v>1112</v>
      </c>
    </row>
    <row r="2550" spans="1:6">
      <c r="A2550" t="str">
        <f t="shared" si="64"/>
        <v>21Victor Emanuel Santana44805GRA</v>
      </c>
      <c r="B2550">
        <v>21</v>
      </c>
      <c r="C2550" t="s">
        <v>1500</v>
      </c>
      <c r="D2550" t="s">
        <v>3781</v>
      </c>
      <c r="E2550">
        <v>600</v>
      </c>
      <c r="F2550" t="s">
        <v>1112</v>
      </c>
    </row>
    <row r="2551" spans="1:6">
      <c r="A2551" t="str">
        <f t="shared" si="64"/>
        <v>21Anna Carolina Zornitta Liston44805MSc</v>
      </c>
      <c r="B2551">
        <v>21</v>
      </c>
      <c r="C2551" t="s">
        <v>1501</v>
      </c>
      <c r="D2551" t="s">
        <v>3781</v>
      </c>
      <c r="E2551">
        <v>2230</v>
      </c>
      <c r="F2551" t="s">
        <v>1114</v>
      </c>
    </row>
    <row r="2552" spans="1:6">
      <c r="A2552" t="str">
        <f t="shared" si="64"/>
        <v>21Murilo Henrique Almeida Santos44805MSc</v>
      </c>
      <c r="B2552">
        <v>21</v>
      </c>
      <c r="C2552" t="s">
        <v>1502</v>
      </c>
      <c r="D2552" t="s">
        <v>3781</v>
      </c>
      <c r="E2552">
        <v>2230</v>
      </c>
      <c r="F2552" t="s">
        <v>1114</v>
      </c>
    </row>
    <row r="2553" spans="1:6">
      <c r="A2553" t="str">
        <f t="shared" si="64"/>
        <v>21Tiago Henrique Leitao Dalcuche44805MSc</v>
      </c>
      <c r="B2553">
        <v>21</v>
      </c>
      <c r="C2553" t="s">
        <v>1503</v>
      </c>
      <c r="D2553" t="s">
        <v>3781</v>
      </c>
      <c r="E2553">
        <v>2230</v>
      </c>
      <c r="F2553" t="s">
        <v>1114</v>
      </c>
    </row>
    <row r="2554" spans="1:6">
      <c r="A2554" t="str">
        <f t="shared" si="64"/>
        <v>21Rômulo Luis de Paiva Rodrigues44805PV</v>
      </c>
      <c r="B2554">
        <v>21</v>
      </c>
      <c r="C2554" t="s">
        <v>1504</v>
      </c>
      <c r="D2554" t="s">
        <v>3781</v>
      </c>
      <c r="E2554">
        <v>7750</v>
      </c>
      <c r="F2554" t="s">
        <v>1115</v>
      </c>
    </row>
    <row r="2555" spans="1:6">
      <c r="A2555" t="str">
        <f t="shared" si="64"/>
        <v>22Pâmela Oliveira Borges44805AT</v>
      </c>
      <c r="B2555">
        <v>22</v>
      </c>
      <c r="C2555" t="s">
        <v>2441</v>
      </c>
      <c r="D2555" t="s">
        <v>3781</v>
      </c>
      <c r="E2555">
        <v>820</v>
      </c>
      <c r="F2555" t="s">
        <v>1117</v>
      </c>
    </row>
    <row r="2556" spans="1:6">
      <c r="A2556" t="str">
        <f t="shared" si="64"/>
        <v>22Silvia Silva da Costa Botelho44805COO</v>
      </c>
      <c r="B2556">
        <v>22</v>
      </c>
      <c r="C2556" t="s">
        <v>1505</v>
      </c>
      <c r="D2556" t="s">
        <v>3781</v>
      </c>
      <c r="E2556">
        <v>2800</v>
      </c>
      <c r="F2556" t="s">
        <v>1113</v>
      </c>
    </row>
    <row r="2557" spans="1:6">
      <c r="A2557" t="str">
        <f t="shared" si="64"/>
        <v>22Luciane Baldassari Soares44805DSC</v>
      </c>
      <c r="B2557">
        <v>22</v>
      </c>
      <c r="C2557" t="s">
        <v>2688</v>
      </c>
      <c r="D2557" t="s">
        <v>3781</v>
      </c>
      <c r="E2557">
        <v>3280</v>
      </c>
      <c r="F2557" t="s">
        <v>1162</v>
      </c>
    </row>
    <row r="2558" spans="1:6">
      <c r="A2558" t="str">
        <f t="shared" si="64"/>
        <v>22Sersana Sabreda de Oliveira44805DSC</v>
      </c>
      <c r="B2558">
        <v>22</v>
      </c>
      <c r="C2558" t="s">
        <v>1507</v>
      </c>
      <c r="D2558" t="s">
        <v>3781</v>
      </c>
      <c r="E2558">
        <v>3280</v>
      </c>
      <c r="F2558" t="s">
        <v>1162</v>
      </c>
    </row>
    <row r="2559" spans="1:6">
      <c r="A2559" t="str">
        <f t="shared" si="64"/>
        <v>22Adir Arocha Pedroso Junior44805GRA</v>
      </c>
      <c r="B2559">
        <v>22</v>
      </c>
      <c r="C2559" t="s">
        <v>2175</v>
      </c>
      <c r="D2559" t="s">
        <v>3781</v>
      </c>
      <c r="E2559">
        <v>600</v>
      </c>
      <c r="F2559" t="s">
        <v>1112</v>
      </c>
    </row>
    <row r="2560" spans="1:6">
      <c r="A2560" t="str">
        <f t="shared" si="64"/>
        <v>22Andressa Cavalcante da Silva44805GRA</v>
      </c>
      <c r="B2560">
        <v>22</v>
      </c>
      <c r="C2560" t="s">
        <v>2176</v>
      </c>
      <c r="D2560" t="s">
        <v>3781</v>
      </c>
      <c r="E2560">
        <v>600</v>
      </c>
      <c r="F2560" t="s">
        <v>1112</v>
      </c>
    </row>
    <row r="2561" spans="1:6">
      <c r="A2561" t="str">
        <f t="shared" si="64"/>
        <v>22Carolina de Lima Santana44805GRA</v>
      </c>
      <c r="B2561">
        <v>22</v>
      </c>
      <c r="C2561" t="s">
        <v>1508</v>
      </c>
      <c r="D2561" t="s">
        <v>3781</v>
      </c>
      <c r="E2561">
        <v>600</v>
      </c>
      <c r="F2561" t="s">
        <v>1112</v>
      </c>
    </row>
    <row r="2562" spans="1:6">
      <c r="A2562" t="str">
        <f t="shared" si="64"/>
        <v>22Hallysson Mateus Santos Assunção44805GRA</v>
      </c>
      <c r="B2562">
        <v>22</v>
      </c>
      <c r="C2562" t="s">
        <v>1512</v>
      </c>
      <c r="D2562" t="s">
        <v>3781</v>
      </c>
      <c r="E2562">
        <v>600</v>
      </c>
      <c r="F2562" t="s">
        <v>1112</v>
      </c>
    </row>
    <row r="2563" spans="1:6">
      <c r="A2563" t="str">
        <f t="shared" ref="A2563:A2626" si="65">CONCATENATE(B2563,C2563,VALUE(D2563),F2563)</f>
        <v>22Herica Pereira Rodrigues44805GRA</v>
      </c>
      <c r="B2563">
        <v>22</v>
      </c>
      <c r="C2563" t="s">
        <v>1513</v>
      </c>
      <c r="D2563" t="s">
        <v>3781</v>
      </c>
      <c r="E2563">
        <v>600</v>
      </c>
      <c r="F2563" t="s">
        <v>1112</v>
      </c>
    </row>
    <row r="2564" spans="1:6">
      <c r="A2564" t="str">
        <f t="shared" si="65"/>
        <v>22Joana da Silva Sgandella44805GRA</v>
      </c>
      <c r="B2564">
        <v>22</v>
      </c>
      <c r="C2564" t="s">
        <v>1515</v>
      </c>
      <c r="D2564" t="s">
        <v>3781</v>
      </c>
      <c r="E2564">
        <v>600</v>
      </c>
      <c r="F2564" t="s">
        <v>1112</v>
      </c>
    </row>
    <row r="2565" spans="1:6">
      <c r="A2565" t="str">
        <f t="shared" si="65"/>
        <v>22João Felipe Magalhães Santelli Maia44805GRA</v>
      </c>
      <c r="B2565">
        <v>22</v>
      </c>
      <c r="C2565" t="s">
        <v>1516</v>
      </c>
      <c r="D2565" t="s">
        <v>3781</v>
      </c>
      <c r="E2565">
        <v>600</v>
      </c>
      <c r="F2565" t="s">
        <v>1112</v>
      </c>
    </row>
    <row r="2566" spans="1:6">
      <c r="A2566" t="str">
        <f t="shared" si="65"/>
        <v>22João Francisco de Souza Santos Lemos44805GRA</v>
      </c>
      <c r="B2566">
        <v>22</v>
      </c>
      <c r="C2566" t="s">
        <v>1517</v>
      </c>
      <c r="D2566" t="s">
        <v>3781</v>
      </c>
      <c r="E2566">
        <v>600</v>
      </c>
      <c r="F2566" t="s">
        <v>1112</v>
      </c>
    </row>
    <row r="2567" spans="1:6">
      <c r="A2567" t="str">
        <f t="shared" si="65"/>
        <v>22Júlia de Amorim Cometti44805GRA</v>
      </c>
      <c r="B2567">
        <v>22</v>
      </c>
      <c r="C2567" t="s">
        <v>1518</v>
      </c>
      <c r="D2567" t="s">
        <v>3781</v>
      </c>
      <c r="E2567">
        <v>600</v>
      </c>
      <c r="F2567" t="s">
        <v>1112</v>
      </c>
    </row>
    <row r="2568" spans="1:6">
      <c r="A2568" t="str">
        <f t="shared" si="65"/>
        <v>22Nicolle Ribeiro Pereira44805GRA</v>
      </c>
      <c r="B2568">
        <v>22</v>
      </c>
      <c r="C2568" t="s">
        <v>1519</v>
      </c>
      <c r="D2568" t="s">
        <v>3781</v>
      </c>
      <c r="E2568">
        <v>600</v>
      </c>
      <c r="F2568" t="s">
        <v>1112</v>
      </c>
    </row>
    <row r="2569" spans="1:6">
      <c r="A2569" t="str">
        <f t="shared" si="65"/>
        <v>22Pedro Lima Corçaque44805GRA</v>
      </c>
      <c r="B2569">
        <v>22</v>
      </c>
      <c r="C2569" t="s">
        <v>1520</v>
      </c>
      <c r="D2569" t="s">
        <v>3781</v>
      </c>
      <c r="E2569">
        <v>600</v>
      </c>
      <c r="F2569" t="s">
        <v>1112</v>
      </c>
    </row>
    <row r="2570" spans="1:6">
      <c r="A2570" t="str">
        <f t="shared" si="65"/>
        <v>22Rebekah Caroline Diniz Veiga44805GRA</v>
      </c>
      <c r="B2570">
        <v>22</v>
      </c>
      <c r="C2570" t="s">
        <v>1521</v>
      </c>
      <c r="D2570" t="s">
        <v>3781</v>
      </c>
      <c r="E2570">
        <v>600</v>
      </c>
      <c r="F2570" t="s">
        <v>1112</v>
      </c>
    </row>
    <row r="2571" spans="1:6">
      <c r="A2571" t="str">
        <f t="shared" si="65"/>
        <v>22Ylanna Bandeira Lima44805GRA</v>
      </c>
      <c r="B2571">
        <v>22</v>
      </c>
      <c r="C2571" t="s">
        <v>1522</v>
      </c>
      <c r="D2571" t="s">
        <v>3781</v>
      </c>
      <c r="E2571">
        <v>600</v>
      </c>
      <c r="F2571" t="s">
        <v>1112</v>
      </c>
    </row>
    <row r="2572" spans="1:6">
      <c r="A2572" t="str">
        <f t="shared" si="65"/>
        <v>22Flavia da Silva Macedo44805MSc</v>
      </c>
      <c r="B2572">
        <v>22</v>
      </c>
      <c r="C2572" t="s">
        <v>1523</v>
      </c>
      <c r="D2572" t="s">
        <v>3781</v>
      </c>
      <c r="E2572">
        <v>2230</v>
      </c>
      <c r="F2572" t="s">
        <v>1114</v>
      </c>
    </row>
    <row r="2573" spans="1:6">
      <c r="A2573" t="str">
        <f t="shared" si="65"/>
        <v>22Igor Pardo Maurell44805MSc</v>
      </c>
      <c r="B2573">
        <v>22</v>
      </c>
      <c r="C2573" t="s">
        <v>1524</v>
      </c>
      <c r="D2573" t="s">
        <v>3781</v>
      </c>
      <c r="E2573">
        <v>2230</v>
      </c>
      <c r="F2573" t="s">
        <v>1114</v>
      </c>
    </row>
    <row r="2574" spans="1:6">
      <c r="A2574" t="str">
        <f t="shared" si="65"/>
        <v>22Vinicius Vasconcelos Maurente44805MSc</v>
      </c>
      <c r="B2574">
        <v>22</v>
      </c>
      <c r="C2574" t="s">
        <v>1525</v>
      </c>
      <c r="D2574" t="s">
        <v>3781</v>
      </c>
      <c r="E2574">
        <v>2230</v>
      </c>
      <c r="F2574" t="s">
        <v>1114</v>
      </c>
    </row>
    <row r="2575" spans="1:6">
      <c r="A2575" t="str">
        <f t="shared" si="65"/>
        <v>22Paulo Jefferson Dias de Oliveira Evald44805PDSC</v>
      </c>
      <c r="B2575">
        <v>22</v>
      </c>
      <c r="C2575" t="s">
        <v>2177</v>
      </c>
      <c r="D2575" t="s">
        <v>3781</v>
      </c>
      <c r="E2575">
        <v>6110</v>
      </c>
      <c r="F2575" t="s">
        <v>1165</v>
      </c>
    </row>
    <row r="2576" spans="1:6">
      <c r="A2576" t="str">
        <f t="shared" si="65"/>
        <v>22Maria Isabel Corrêa da Silva Machado44805PV</v>
      </c>
      <c r="B2576">
        <v>22</v>
      </c>
      <c r="C2576" t="s">
        <v>1526</v>
      </c>
      <c r="D2576" t="s">
        <v>3781</v>
      </c>
      <c r="E2576">
        <v>7750</v>
      </c>
      <c r="F2576" t="s">
        <v>1115</v>
      </c>
    </row>
    <row r="2577" spans="1:6">
      <c r="A2577" t="str">
        <f t="shared" si="65"/>
        <v>23Gisele Barbosa Florêncio44805AT</v>
      </c>
      <c r="B2577">
        <v>23</v>
      </c>
      <c r="C2577" t="s">
        <v>2689</v>
      </c>
      <c r="D2577" t="s">
        <v>3781</v>
      </c>
      <c r="E2577">
        <v>820</v>
      </c>
      <c r="F2577" t="s">
        <v>1117</v>
      </c>
    </row>
    <row r="2578" spans="1:6">
      <c r="A2578" t="str">
        <f t="shared" si="65"/>
        <v>23Maria Isabel Pais da Silva44805COO</v>
      </c>
      <c r="B2578">
        <v>23</v>
      </c>
      <c r="C2578" t="s">
        <v>1527</v>
      </c>
      <c r="D2578" t="s">
        <v>3781</v>
      </c>
      <c r="E2578">
        <v>2800</v>
      </c>
      <c r="F2578" t="s">
        <v>1113</v>
      </c>
    </row>
    <row r="2579" spans="1:6">
      <c r="A2579" t="str">
        <f t="shared" si="65"/>
        <v>23João Gonçalves Neto44805DSC</v>
      </c>
      <c r="B2579">
        <v>23</v>
      </c>
      <c r="C2579" t="s">
        <v>1528</v>
      </c>
      <c r="D2579" t="s">
        <v>3781</v>
      </c>
      <c r="E2579">
        <v>3280</v>
      </c>
      <c r="F2579" t="s">
        <v>1162</v>
      </c>
    </row>
    <row r="2580" spans="1:6">
      <c r="A2580" t="str">
        <f t="shared" si="65"/>
        <v>23Lucas Araújo Lima Almeida44805DSC</v>
      </c>
      <c r="B2580">
        <v>23</v>
      </c>
      <c r="C2580" t="s">
        <v>2690</v>
      </c>
      <c r="D2580" t="s">
        <v>3781</v>
      </c>
      <c r="E2580">
        <v>3280</v>
      </c>
      <c r="F2580" t="s">
        <v>1162</v>
      </c>
    </row>
    <row r="2581" spans="1:6">
      <c r="A2581" t="str">
        <f t="shared" si="65"/>
        <v>23Camila Paes Barreto Brandão Fernandes44805GRA</v>
      </c>
      <c r="B2581">
        <v>23</v>
      </c>
      <c r="C2581" t="s">
        <v>1529</v>
      </c>
      <c r="D2581" t="s">
        <v>3781</v>
      </c>
      <c r="E2581">
        <v>600</v>
      </c>
      <c r="F2581" t="s">
        <v>1112</v>
      </c>
    </row>
    <row r="2582" spans="1:6">
      <c r="A2582" t="str">
        <f t="shared" si="65"/>
        <v>23Gabriel Ribeiro de Andrade44805GRA</v>
      </c>
      <c r="B2582">
        <v>23</v>
      </c>
      <c r="C2582" t="s">
        <v>1530</v>
      </c>
      <c r="D2582" t="s">
        <v>3781</v>
      </c>
      <c r="E2582">
        <v>600</v>
      </c>
      <c r="F2582" t="s">
        <v>1112</v>
      </c>
    </row>
    <row r="2583" spans="1:6">
      <c r="A2583" t="str">
        <f t="shared" si="65"/>
        <v>23Gabriela Ferreira Pimenta da Silva44805GRA</v>
      </c>
      <c r="B2583">
        <v>23</v>
      </c>
      <c r="C2583" t="s">
        <v>1531</v>
      </c>
      <c r="D2583" t="s">
        <v>3781</v>
      </c>
      <c r="E2583">
        <v>600</v>
      </c>
      <c r="F2583" t="s">
        <v>1112</v>
      </c>
    </row>
    <row r="2584" spans="1:6">
      <c r="A2584" t="str">
        <f t="shared" si="65"/>
        <v>23Juliana Barrozo Nadier44805GRA</v>
      </c>
      <c r="B2584">
        <v>23</v>
      </c>
      <c r="C2584" t="s">
        <v>1532</v>
      </c>
      <c r="D2584" t="s">
        <v>3781</v>
      </c>
      <c r="E2584">
        <v>600</v>
      </c>
      <c r="F2584" t="s">
        <v>1112</v>
      </c>
    </row>
    <row r="2585" spans="1:6">
      <c r="A2585" t="str">
        <f t="shared" si="65"/>
        <v>23Letícia Leiroz Fangueira Campos44805GRA</v>
      </c>
      <c r="B2585">
        <v>23</v>
      </c>
      <c r="C2585" t="s">
        <v>1533</v>
      </c>
      <c r="D2585" t="s">
        <v>3781</v>
      </c>
      <c r="E2585">
        <v>600</v>
      </c>
      <c r="F2585" t="s">
        <v>1112</v>
      </c>
    </row>
    <row r="2586" spans="1:6">
      <c r="A2586" t="str">
        <f t="shared" si="65"/>
        <v>23Lorraine Pavão de Oliveira44805GRA</v>
      </c>
      <c r="B2586">
        <v>23</v>
      </c>
      <c r="C2586" t="s">
        <v>1534</v>
      </c>
      <c r="D2586" t="s">
        <v>3781</v>
      </c>
      <c r="E2586">
        <v>600</v>
      </c>
      <c r="F2586" t="s">
        <v>1112</v>
      </c>
    </row>
    <row r="2587" spans="1:6">
      <c r="A2587" t="str">
        <f t="shared" si="65"/>
        <v>23Mariana Cristina Monteiro de Almeida44805GRA</v>
      </c>
      <c r="B2587">
        <v>23</v>
      </c>
      <c r="C2587" t="s">
        <v>1535</v>
      </c>
      <c r="D2587" t="s">
        <v>3781</v>
      </c>
      <c r="E2587">
        <v>600</v>
      </c>
      <c r="F2587" t="s">
        <v>1112</v>
      </c>
    </row>
    <row r="2588" spans="1:6">
      <c r="A2588" t="str">
        <f t="shared" si="65"/>
        <v>23Mariana Passos Bandeira de Mello44805GRA</v>
      </c>
      <c r="B2588">
        <v>23</v>
      </c>
      <c r="C2588" t="s">
        <v>1536</v>
      </c>
      <c r="D2588" t="s">
        <v>3781</v>
      </c>
      <c r="E2588">
        <v>600</v>
      </c>
      <c r="F2588" t="s">
        <v>1112</v>
      </c>
    </row>
    <row r="2589" spans="1:6">
      <c r="A2589" t="str">
        <f t="shared" si="65"/>
        <v>23Pedro Henrique Menegotto Weingartner44805GRA</v>
      </c>
      <c r="B2589">
        <v>23</v>
      </c>
      <c r="C2589" t="s">
        <v>1537</v>
      </c>
      <c r="D2589" t="s">
        <v>3781</v>
      </c>
      <c r="E2589">
        <v>600</v>
      </c>
      <c r="F2589" t="s">
        <v>1112</v>
      </c>
    </row>
    <row r="2590" spans="1:6">
      <c r="A2590" t="str">
        <f t="shared" si="65"/>
        <v>23Priscila Carvalhais de Oliveira44805GRA</v>
      </c>
      <c r="B2590">
        <v>23</v>
      </c>
      <c r="C2590" t="s">
        <v>2178</v>
      </c>
      <c r="D2590" t="s">
        <v>3781</v>
      </c>
      <c r="E2590">
        <v>600</v>
      </c>
      <c r="F2590" t="s">
        <v>1112</v>
      </c>
    </row>
    <row r="2591" spans="1:6">
      <c r="A2591" t="str">
        <f t="shared" si="65"/>
        <v>23Raysa Brandão Soares Silva44805GRA</v>
      </c>
      <c r="B2591">
        <v>23</v>
      </c>
      <c r="C2591" t="s">
        <v>1538</v>
      </c>
      <c r="D2591" t="s">
        <v>3781</v>
      </c>
      <c r="E2591">
        <v>600</v>
      </c>
      <c r="F2591" t="s">
        <v>1112</v>
      </c>
    </row>
    <row r="2592" spans="1:6">
      <c r="A2592" t="str">
        <f t="shared" si="65"/>
        <v>23Victoria Mello Fracassio44805GRA</v>
      </c>
      <c r="B2592">
        <v>23</v>
      </c>
      <c r="C2592" t="s">
        <v>1539</v>
      </c>
      <c r="D2592" t="s">
        <v>3781</v>
      </c>
      <c r="E2592">
        <v>600</v>
      </c>
      <c r="F2592" t="s">
        <v>1112</v>
      </c>
    </row>
    <row r="2593" spans="1:6">
      <c r="A2593" t="str">
        <f t="shared" si="65"/>
        <v>23Bruno Wellsausen Canario44805MSc</v>
      </c>
      <c r="B2593">
        <v>23</v>
      </c>
      <c r="C2593" t="s">
        <v>1540</v>
      </c>
      <c r="D2593" t="s">
        <v>3781</v>
      </c>
      <c r="E2593">
        <v>2230</v>
      </c>
      <c r="F2593" t="s">
        <v>1114</v>
      </c>
    </row>
    <row r="2594" spans="1:6">
      <c r="A2594" t="str">
        <f t="shared" si="65"/>
        <v>23Daniel Pereira Humberto44805MSc</v>
      </c>
      <c r="B2594">
        <v>23</v>
      </c>
      <c r="C2594" t="s">
        <v>1541</v>
      </c>
      <c r="D2594" t="s">
        <v>3781</v>
      </c>
      <c r="E2594">
        <v>2230</v>
      </c>
      <c r="F2594" t="s">
        <v>1114</v>
      </c>
    </row>
    <row r="2595" spans="1:6">
      <c r="A2595" t="str">
        <f t="shared" si="65"/>
        <v>23Francisco José Burok Teixeira Leite Strunck44805MSc</v>
      </c>
      <c r="B2595">
        <v>23</v>
      </c>
      <c r="C2595" t="s">
        <v>1542</v>
      </c>
      <c r="D2595" t="s">
        <v>3781</v>
      </c>
      <c r="E2595">
        <v>2230</v>
      </c>
      <c r="F2595" t="s">
        <v>1114</v>
      </c>
    </row>
    <row r="2596" spans="1:6">
      <c r="A2596" t="str">
        <f t="shared" si="65"/>
        <v>23Jessica Gil Londono44805MSc</v>
      </c>
      <c r="B2596">
        <v>23</v>
      </c>
      <c r="C2596" t="s">
        <v>1543</v>
      </c>
      <c r="D2596" t="s">
        <v>3781</v>
      </c>
      <c r="E2596">
        <v>2230</v>
      </c>
      <c r="F2596" t="s">
        <v>1114</v>
      </c>
    </row>
    <row r="2597" spans="1:6">
      <c r="A2597" t="str">
        <f t="shared" si="65"/>
        <v>23Pedro Henrique de Lima Ripper Moreira44805MSc</v>
      </c>
      <c r="B2597">
        <v>23</v>
      </c>
      <c r="C2597" t="s">
        <v>1544</v>
      </c>
      <c r="D2597" t="s">
        <v>3781</v>
      </c>
      <c r="E2597">
        <v>2230</v>
      </c>
      <c r="F2597" t="s">
        <v>1114</v>
      </c>
    </row>
    <row r="2598" spans="1:6">
      <c r="A2598" t="str">
        <f t="shared" si="65"/>
        <v>23Andréa Pereira Parente44805PDSC</v>
      </c>
      <c r="B2598">
        <v>23</v>
      </c>
      <c r="C2598" t="s">
        <v>1545</v>
      </c>
      <c r="D2598" t="s">
        <v>3781</v>
      </c>
      <c r="E2598">
        <v>6110</v>
      </c>
      <c r="F2598" t="s">
        <v>1165</v>
      </c>
    </row>
    <row r="2599" spans="1:6">
      <c r="A2599" t="str">
        <f t="shared" si="65"/>
        <v>23Marco Antonio Magalhães de Menezes44805PV</v>
      </c>
      <c r="B2599">
        <v>23</v>
      </c>
      <c r="C2599" t="s">
        <v>1546</v>
      </c>
      <c r="D2599" t="s">
        <v>3781</v>
      </c>
      <c r="E2599">
        <v>7750</v>
      </c>
      <c r="F2599" t="s">
        <v>1115</v>
      </c>
    </row>
    <row r="2600" spans="1:6">
      <c r="A2600" t="str">
        <f t="shared" si="65"/>
        <v>24Camilla Vianna Gomes Pinheiro44805AT</v>
      </c>
      <c r="B2600">
        <v>24</v>
      </c>
      <c r="C2600" t="s">
        <v>1547</v>
      </c>
      <c r="D2600" t="s">
        <v>3781</v>
      </c>
      <c r="E2600">
        <v>820</v>
      </c>
      <c r="F2600" t="s">
        <v>1117</v>
      </c>
    </row>
    <row r="2601" spans="1:6">
      <c r="A2601" t="str">
        <f t="shared" si="65"/>
        <v>24Márcio Luis Lyra Paredes44805COO</v>
      </c>
      <c r="B2601">
        <v>24</v>
      </c>
      <c r="C2601" t="s">
        <v>1548</v>
      </c>
      <c r="D2601" t="s">
        <v>3781</v>
      </c>
      <c r="E2601">
        <v>2800</v>
      </c>
      <c r="F2601" t="s">
        <v>1113</v>
      </c>
    </row>
    <row r="2602" spans="1:6">
      <c r="A2602" t="str">
        <f t="shared" si="65"/>
        <v>24Patricia Braz Ximango44805DSC</v>
      </c>
      <c r="B2602">
        <v>24</v>
      </c>
      <c r="C2602" t="s">
        <v>1550</v>
      </c>
      <c r="D2602" t="s">
        <v>3781</v>
      </c>
      <c r="E2602">
        <v>3280</v>
      </c>
      <c r="F2602" t="s">
        <v>1162</v>
      </c>
    </row>
    <row r="2603" spans="1:6">
      <c r="A2603" t="str">
        <f t="shared" si="65"/>
        <v>24Acácia Rocha de Oliveira44805GRA</v>
      </c>
      <c r="B2603">
        <v>24</v>
      </c>
      <c r="C2603" t="s">
        <v>2179</v>
      </c>
      <c r="D2603" t="s">
        <v>3781</v>
      </c>
      <c r="E2603">
        <v>600</v>
      </c>
      <c r="F2603" t="s">
        <v>1112</v>
      </c>
    </row>
    <row r="2604" spans="1:6">
      <c r="A2604" t="str">
        <f t="shared" si="65"/>
        <v>24Camila Maria Ribeiro de Oliveira44805GRA</v>
      </c>
      <c r="B2604">
        <v>24</v>
      </c>
      <c r="C2604" t="s">
        <v>1551</v>
      </c>
      <c r="D2604" t="s">
        <v>3781</v>
      </c>
      <c r="E2604">
        <v>600</v>
      </c>
      <c r="F2604" t="s">
        <v>1112</v>
      </c>
    </row>
    <row r="2605" spans="1:6">
      <c r="A2605" t="str">
        <f t="shared" si="65"/>
        <v>24Crislaine Soares Bastos44805GRA</v>
      </c>
      <c r="B2605">
        <v>24</v>
      </c>
      <c r="C2605" t="s">
        <v>2180</v>
      </c>
      <c r="D2605" t="s">
        <v>3781</v>
      </c>
      <c r="E2605">
        <v>600</v>
      </c>
      <c r="F2605" t="s">
        <v>1112</v>
      </c>
    </row>
    <row r="2606" spans="1:6">
      <c r="A2606" t="str">
        <f t="shared" si="65"/>
        <v>24Giovanna Benvenuto Ferraz Reis44805GRA</v>
      </c>
      <c r="B2606">
        <v>24</v>
      </c>
      <c r="C2606" t="s">
        <v>2181</v>
      </c>
      <c r="D2606" t="s">
        <v>3781</v>
      </c>
      <c r="E2606">
        <v>600</v>
      </c>
      <c r="F2606" t="s">
        <v>1112</v>
      </c>
    </row>
    <row r="2607" spans="1:6">
      <c r="A2607" t="str">
        <f t="shared" si="65"/>
        <v>24João Alves Cassiano Junior44805GRA</v>
      </c>
      <c r="B2607">
        <v>24</v>
      </c>
      <c r="C2607" t="s">
        <v>1554</v>
      </c>
      <c r="D2607" t="s">
        <v>3781</v>
      </c>
      <c r="E2607">
        <v>600</v>
      </c>
      <c r="F2607" t="s">
        <v>1112</v>
      </c>
    </row>
    <row r="2608" spans="1:6">
      <c r="A2608" t="str">
        <f t="shared" si="65"/>
        <v>24João Pedro Koehler Domingues44805GRA</v>
      </c>
      <c r="B2608">
        <v>24</v>
      </c>
      <c r="C2608" t="s">
        <v>1555</v>
      </c>
      <c r="D2608" t="s">
        <v>3781</v>
      </c>
      <c r="E2608">
        <v>600</v>
      </c>
      <c r="F2608" t="s">
        <v>1112</v>
      </c>
    </row>
    <row r="2609" spans="1:6">
      <c r="A2609" t="str">
        <f t="shared" si="65"/>
        <v>24João Victor Guerreiro44805GRA</v>
      </c>
      <c r="B2609">
        <v>24</v>
      </c>
      <c r="C2609" t="s">
        <v>1556</v>
      </c>
      <c r="D2609" t="s">
        <v>3781</v>
      </c>
      <c r="E2609">
        <v>600</v>
      </c>
      <c r="F2609" t="s">
        <v>1112</v>
      </c>
    </row>
    <row r="2610" spans="1:6">
      <c r="A2610" t="str">
        <f t="shared" si="65"/>
        <v>24Leonardo Carletti Lorenzo Koatz44805GRA</v>
      </c>
      <c r="B2610">
        <v>24</v>
      </c>
      <c r="C2610" t="s">
        <v>2182</v>
      </c>
      <c r="D2610" t="s">
        <v>3781</v>
      </c>
      <c r="E2610">
        <v>600</v>
      </c>
      <c r="F2610" t="s">
        <v>1112</v>
      </c>
    </row>
    <row r="2611" spans="1:6">
      <c r="A2611" t="str">
        <f t="shared" si="65"/>
        <v>24Marcely Cristiny Conrado da Costa44805GRA</v>
      </c>
      <c r="B2611">
        <v>24</v>
      </c>
      <c r="C2611" t="s">
        <v>1557</v>
      </c>
      <c r="D2611" t="s">
        <v>3781</v>
      </c>
      <c r="E2611">
        <v>600</v>
      </c>
      <c r="F2611" t="s">
        <v>1112</v>
      </c>
    </row>
    <row r="2612" spans="1:6">
      <c r="A2612" t="str">
        <f t="shared" si="65"/>
        <v>24Milena Mendonça Guimarães44805GRA</v>
      </c>
      <c r="B2612">
        <v>24</v>
      </c>
      <c r="C2612" t="s">
        <v>1558</v>
      </c>
      <c r="D2612" t="s">
        <v>3781</v>
      </c>
      <c r="E2612">
        <v>600</v>
      </c>
      <c r="F2612" t="s">
        <v>1112</v>
      </c>
    </row>
    <row r="2613" spans="1:6">
      <c r="A2613" t="str">
        <f t="shared" si="65"/>
        <v>24Pedro Henrique de Farias Machado44805GRA</v>
      </c>
      <c r="B2613">
        <v>24</v>
      </c>
      <c r="C2613" t="s">
        <v>1559</v>
      </c>
      <c r="D2613" t="s">
        <v>3781</v>
      </c>
      <c r="E2613">
        <v>600</v>
      </c>
      <c r="F2613" t="s">
        <v>1112</v>
      </c>
    </row>
    <row r="2614" spans="1:6">
      <c r="A2614" t="str">
        <f t="shared" si="65"/>
        <v>24Thais Silva de Magalhães44805GRA</v>
      </c>
      <c r="B2614">
        <v>24</v>
      </c>
      <c r="C2614" t="s">
        <v>1560</v>
      </c>
      <c r="D2614" t="s">
        <v>3781</v>
      </c>
      <c r="E2614">
        <v>600</v>
      </c>
      <c r="F2614" t="s">
        <v>1112</v>
      </c>
    </row>
    <row r="2615" spans="1:6">
      <c r="A2615" t="str">
        <f t="shared" si="65"/>
        <v>24Vanessa Moura Franco44805GRA</v>
      </c>
      <c r="B2615">
        <v>24</v>
      </c>
      <c r="C2615" t="s">
        <v>1561</v>
      </c>
      <c r="D2615" t="s">
        <v>3781</v>
      </c>
      <c r="E2615">
        <v>600</v>
      </c>
      <c r="F2615" t="s">
        <v>1112</v>
      </c>
    </row>
    <row r="2616" spans="1:6">
      <c r="A2616" t="str">
        <f t="shared" si="65"/>
        <v>24Guilherme Martinez Sechi44805MSc</v>
      </c>
      <c r="B2616">
        <v>24</v>
      </c>
      <c r="C2616" t="s">
        <v>1563</v>
      </c>
      <c r="D2616" t="s">
        <v>3781</v>
      </c>
      <c r="E2616">
        <v>2230</v>
      </c>
      <c r="F2616" t="s">
        <v>1114</v>
      </c>
    </row>
    <row r="2617" spans="1:6">
      <c r="A2617" t="str">
        <f t="shared" si="65"/>
        <v>24Walmir Gomes dos Santos44805PV</v>
      </c>
      <c r="B2617">
        <v>24</v>
      </c>
      <c r="C2617" t="s">
        <v>1567</v>
      </c>
      <c r="D2617" t="s">
        <v>3781</v>
      </c>
      <c r="E2617">
        <v>7750</v>
      </c>
      <c r="F2617" t="s">
        <v>1115</v>
      </c>
    </row>
    <row r="2618" spans="1:6">
      <c r="A2618" t="str">
        <f t="shared" si="65"/>
        <v>26Emerson Azevedo do Nascimento44805AT</v>
      </c>
      <c r="B2618">
        <v>26</v>
      </c>
      <c r="C2618" t="s">
        <v>1568</v>
      </c>
      <c r="D2618" t="s">
        <v>3781</v>
      </c>
      <c r="E2618">
        <v>820</v>
      </c>
      <c r="F2618" t="s">
        <v>1117</v>
      </c>
    </row>
    <row r="2619" spans="1:6">
      <c r="A2619" t="str">
        <f t="shared" si="65"/>
        <v>26EDNEY RAFAEL VIANA PINHEIRO GALVÃO44805COO</v>
      </c>
      <c r="B2619">
        <v>26</v>
      </c>
      <c r="C2619" t="s">
        <v>1569</v>
      </c>
      <c r="D2619" t="s">
        <v>3781</v>
      </c>
      <c r="E2619">
        <v>2800</v>
      </c>
      <c r="F2619" t="s">
        <v>1113</v>
      </c>
    </row>
    <row r="2620" spans="1:6">
      <c r="A2620" t="str">
        <f t="shared" si="65"/>
        <v>26GUILHERME MENTGES ARRUDA44805DSC</v>
      </c>
      <c r="B2620">
        <v>26</v>
      </c>
      <c r="C2620" t="s">
        <v>1570</v>
      </c>
      <c r="D2620" t="s">
        <v>3781</v>
      </c>
      <c r="E2620">
        <v>3280</v>
      </c>
      <c r="F2620" t="s">
        <v>1162</v>
      </c>
    </row>
    <row r="2621" spans="1:6">
      <c r="A2621" t="str">
        <f t="shared" si="65"/>
        <v>26MÁRIO HERMES DE MOURA NETO44805DSC</v>
      </c>
      <c r="B2621">
        <v>26</v>
      </c>
      <c r="C2621" t="s">
        <v>1571</v>
      </c>
      <c r="D2621" t="s">
        <v>3781</v>
      </c>
      <c r="E2621">
        <v>3280</v>
      </c>
      <c r="F2621" t="s">
        <v>1162</v>
      </c>
    </row>
    <row r="2622" spans="1:6">
      <c r="A2622" t="str">
        <f t="shared" si="65"/>
        <v>26RIVALDO LEONN BEZERRA CABRAL44805DSC</v>
      </c>
      <c r="B2622">
        <v>26</v>
      </c>
      <c r="C2622" t="s">
        <v>2183</v>
      </c>
      <c r="D2622" t="s">
        <v>3781</v>
      </c>
      <c r="E2622">
        <v>3280</v>
      </c>
      <c r="F2622" t="s">
        <v>1162</v>
      </c>
    </row>
    <row r="2623" spans="1:6">
      <c r="A2623" t="str">
        <f t="shared" si="65"/>
        <v>26ÁLVARO JOSÉ LUCENA MARINHO44805GRA</v>
      </c>
      <c r="B2623">
        <v>26</v>
      </c>
      <c r="C2623" t="s">
        <v>2184</v>
      </c>
      <c r="D2623" t="s">
        <v>3781</v>
      </c>
      <c r="E2623">
        <v>600</v>
      </c>
      <c r="F2623" t="s">
        <v>1112</v>
      </c>
    </row>
    <row r="2624" spans="1:6">
      <c r="A2624" t="str">
        <f t="shared" si="65"/>
        <v>26ANTONIO MARQUES PEDRA44805GRA</v>
      </c>
      <c r="B2624">
        <v>26</v>
      </c>
      <c r="C2624" t="s">
        <v>1573</v>
      </c>
      <c r="D2624" t="s">
        <v>3781</v>
      </c>
      <c r="E2624">
        <v>600</v>
      </c>
      <c r="F2624" t="s">
        <v>1112</v>
      </c>
    </row>
    <row r="2625" spans="1:6">
      <c r="A2625" t="str">
        <f t="shared" si="65"/>
        <v>26CAYRO THIAGO DE LIMA44805GRA</v>
      </c>
      <c r="B2625">
        <v>26</v>
      </c>
      <c r="C2625" t="s">
        <v>2185</v>
      </c>
      <c r="D2625" t="s">
        <v>3781</v>
      </c>
      <c r="E2625">
        <v>600</v>
      </c>
      <c r="F2625" t="s">
        <v>1112</v>
      </c>
    </row>
    <row r="2626" spans="1:6">
      <c r="A2626" t="str">
        <f t="shared" si="65"/>
        <v>26EUDES MEDEIROS DO CARMO FILHO44805GRA</v>
      </c>
      <c r="B2626">
        <v>26</v>
      </c>
      <c r="C2626" t="s">
        <v>1574</v>
      </c>
      <c r="D2626" t="s">
        <v>3781</v>
      </c>
      <c r="E2626">
        <v>600</v>
      </c>
      <c r="F2626" t="s">
        <v>1112</v>
      </c>
    </row>
    <row r="2627" spans="1:6">
      <c r="A2627" t="str">
        <f t="shared" ref="A2627:A2690" si="66">CONCATENATE(B2627,C2627,VALUE(D2627),F2627)</f>
        <v>26FELIPE WICLEF SILVA CAVALCANTE44805GRA</v>
      </c>
      <c r="B2627">
        <v>26</v>
      </c>
      <c r="C2627" t="s">
        <v>1575</v>
      </c>
      <c r="D2627" t="s">
        <v>3781</v>
      </c>
      <c r="E2627">
        <v>600</v>
      </c>
      <c r="F2627" t="s">
        <v>1112</v>
      </c>
    </row>
    <row r="2628" spans="1:6">
      <c r="A2628" t="str">
        <f t="shared" si="66"/>
        <v>26JENIFFER BOMFIM DA SILVA44805GRA</v>
      </c>
      <c r="B2628">
        <v>26</v>
      </c>
      <c r="C2628" t="s">
        <v>2451</v>
      </c>
      <c r="D2628" t="s">
        <v>3781</v>
      </c>
      <c r="E2628">
        <v>600</v>
      </c>
      <c r="F2628" t="s">
        <v>1112</v>
      </c>
    </row>
    <row r="2629" spans="1:6">
      <c r="A2629" t="str">
        <f t="shared" si="66"/>
        <v>26MARIA EDUARDA MELO DE ALMEIDA44805GRA</v>
      </c>
      <c r="B2629">
        <v>26</v>
      </c>
      <c r="C2629" t="s">
        <v>1580</v>
      </c>
      <c r="D2629" t="s">
        <v>3781</v>
      </c>
      <c r="E2629">
        <v>600</v>
      </c>
      <c r="F2629" t="s">
        <v>1112</v>
      </c>
    </row>
    <row r="2630" spans="1:6">
      <c r="A2630" t="str">
        <f t="shared" si="66"/>
        <v>26NORMANN PAULO DANTAS DA SILVA44805GRA</v>
      </c>
      <c r="B2630">
        <v>26</v>
      </c>
      <c r="C2630" t="s">
        <v>2453</v>
      </c>
      <c r="D2630" t="s">
        <v>3781</v>
      </c>
      <c r="E2630">
        <v>600</v>
      </c>
      <c r="F2630" t="s">
        <v>1112</v>
      </c>
    </row>
    <row r="2631" spans="1:6">
      <c r="A2631" t="str">
        <f t="shared" si="66"/>
        <v>26RAFAEL DE LIMA NUNES44805GRA</v>
      </c>
      <c r="B2631">
        <v>26</v>
      </c>
      <c r="C2631" t="s">
        <v>1581</v>
      </c>
      <c r="D2631" t="s">
        <v>3781</v>
      </c>
      <c r="E2631">
        <v>600</v>
      </c>
      <c r="F2631" t="s">
        <v>1112</v>
      </c>
    </row>
    <row r="2632" spans="1:6">
      <c r="A2632" t="str">
        <f t="shared" si="66"/>
        <v>26SÉRGIO LUIZ SOUZA DA SILVA JÚNIOR44805GRA</v>
      </c>
      <c r="B2632">
        <v>26</v>
      </c>
      <c r="C2632" t="s">
        <v>1582</v>
      </c>
      <c r="D2632" t="s">
        <v>3781</v>
      </c>
      <c r="E2632">
        <v>600</v>
      </c>
      <c r="F2632" t="s">
        <v>1112</v>
      </c>
    </row>
    <row r="2633" spans="1:6">
      <c r="A2633" t="str">
        <f t="shared" si="66"/>
        <v>26DANIEL GODOY LIMA44805MSc</v>
      </c>
      <c r="B2633">
        <v>26</v>
      </c>
      <c r="C2633" t="s">
        <v>2455</v>
      </c>
      <c r="D2633" t="s">
        <v>3781</v>
      </c>
      <c r="E2633">
        <v>2230</v>
      </c>
      <c r="F2633" t="s">
        <v>1114</v>
      </c>
    </row>
    <row r="2634" spans="1:6">
      <c r="A2634" t="str">
        <f t="shared" si="66"/>
        <v>26ISABELA OLIVEIRA COSTA44805MSc</v>
      </c>
      <c r="B2634">
        <v>26</v>
      </c>
      <c r="C2634" t="s">
        <v>2456</v>
      </c>
      <c r="D2634" t="s">
        <v>3781</v>
      </c>
      <c r="E2634">
        <v>2230</v>
      </c>
      <c r="F2634" t="s">
        <v>1114</v>
      </c>
    </row>
    <row r="2635" spans="1:6">
      <c r="A2635" t="str">
        <f t="shared" si="66"/>
        <v>26PAULO HENRIQUE ALVES DE AZEVÊDO44805MSc</v>
      </c>
      <c r="B2635">
        <v>26</v>
      </c>
      <c r="C2635" t="s">
        <v>2457</v>
      </c>
      <c r="D2635" t="s">
        <v>3781</v>
      </c>
      <c r="E2635">
        <v>2230</v>
      </c>
      <c r="F2635" t="s">
        <v>1114</v>
      </c>
    </row>
    <row r="2636" spans="1:6">
      <c r="A2636" t="str">
        <f t="shared" si="66"/>
        <v>26TATYANE MEDEIROS GOMES DA SILVA44805MSc</v>
      </c>
      <c r="B2636">
        <v>26</v>
      </c>
      <c r="C2636" t="s">
        <v>1584</v>
      </c>
      <c r="D2636" t="s">
        <v>3781</v>
      </c>
      <c r="E2636">
        <v>2230</v>
      </c>
      <c r="F2636" t="s">
        <v>1114</v>
      </c>
    </row>
    <row r="2637" spans="1:6">
      <c r="A2637" t="str">
        <f t="shared" si="66"/>
        <v>26WILSON DA MATA44805PV</v>
      </c>
      <c r="B2637">
        <v>26</v>
      </c>
      <c r="C2637" t="s">
        <v>1585</v>
      </c>
      <c r="D2637" t="s">
        <v>3781</v>
      </c>
      <c r="E2637">
        <v>7750</v>
      </c>
      <c r="F2637" t="s">
        <v>1115</v>
      </c>
    </row>
    <row r="2638" spans="1:6">
      <c r="A2638" t="str">
        <f t="shared" si="66"/>
        <v>27Carolina Cristina dos Santos Silva44805AT</v>
      </c>
      <c r="B2638">
        <v>27</v>
      </c>
      <c r="C2638" t="s">
        <v>1586</v>
      </c>
      <c r="D2638" t="s">
        <v>3781</v>
      </c>
      <c r="E2638">
        <v>820</v>
      </c>
      <c r="F2638" t="s">
        <v>1117</v>
      </c>
    </row>
    <row r="2639" spans="1:6">
      <c r="A2639" t="str">
        <f t="shared" si="66"/>
        <v>27Lílian Lefol Nani Guarieiro44805COO</v>
      </c>
      <c r="B2639">
        <v>27</v>
      </c>
      <c r="C2639" t="s">
        <v>1587</v>
      </c>
      <c r="D2639" t="s">
        <v>3781</v>
      </c>
      <c r="E2639">
        <v>2800</v>
      </c>
      <c r="F2639" t="s">
        <v>1113</v>
      </c>
    </row>
    <row r="2640" spans="1:6">
      <c r="A2640" t="str">
        <f t="shared" si="66"/>
        <v>27Adroaldo Santos Soares44805DSC</v>
      </c>
      <c r="B2640">
        <v>27</v>
      </c>
      <c r="C2640" t="s">
        <v>2459</v>
      </c>
      <c r="D2640" t="s">
        <v>3781</v>
      </c>
      <c r="E2640">
        <v>3280</v>
      </c>
      <c r="F2640" t="s">
        <v>1162</v>
      </c>
    </row>
    <row r="2641" spans="1:6">
      <c r="A2641" t="str">
        <f t="shared" si="66"/>
        <v>27Daniel Andrade de Lira44805DSC</v>
      </c>
      <c r="B2641">
        <v>27</v>
      </c>
      <c r="C2641" t="s">
        <v>1588</v>
      </c>
      <c r="D2641" t="s">
        <v>3781</v>
      </c>
      <c r="E2641">
        <v>3280</v>
      </c>
      <c r="F2641" t="s">
        <v>1162</v>
      </c>
    </row>
    <row r="2642" spans="1:6">
      <c r="A2642" t="str">
        <f t="shared" si="66"/>
        <v>27Fabio de Sousa Santos44805DSC</v>
      </c>
      <c r="B2642">
        <v>27</v>
      </c>
      <c r="C2642" t="s">
        <v>2186</v>
      </c>
      <c r="D2642" t="s">
        <v>3781</v>
      </c>
      <c r="E2642">
        <v>3280</v>
      </c>
      <c r="F2642" t="s">
        <v>1162</v>
      </c>
    </row>
    <row r="2643" spans="1:6">
      <c r="A2643" t="str">
        <f t="shared" si="66"/>
        <v>27Catarina Silva Ferreira44805GRA</v>
      </c>
      <c r="B2643">
        <v>27</v>
      </c>
      <c r="C2643" t="s">
        <v>1591</v>
      </c>
      <c r="D2643" t="s">
        <v>3781</v>
      </c>
      <c r="E2643">
        <v>600</v>
      </c>
      <c r="F2643" t="s">
        <v>1112</v>
      </c>
    </row>
    <row r="2644" spans="1:6">
      <c r="A2644" t="str">
        <f t="shared" si="66"/>
        <v>27Fernanda dos Santos Cardoso44805GRA</v>
      </c>
      <c r="B2644">
        <v>27</v>
      </c>
      <c r="C2644" t="s">
        <v>1592</v>
      </c>
      <c r="D2644" t="s">
        <v>3781</v>
      </c>
      <c r="E2644">
        <v>600</v>
      </c>
      <c r="F2644" t="s">
        <v>1112</v>
      </c>
    </row>
    <row r="2645" spans="1:6">
      <c r="A2645" t="str">
        <f t="shared" si="66"/>
        <v>27Gisele Beatriz Teles Góes44805GRA</v>
      </c>
      <c r="B2645">
        <v>27</v>
      </c>
      <c r="C2645" t="s">
        <v>1593</v>
      </c>
      <c r="D2645" t="s">
        <v>3781</v>
      </c>
      <c r="E2645">
        <v>600</v>
      </c>
      <c r="F2645" t="s">
        <v>1112</v>
      </c>
    </row>
    <row r="2646" spans="1:6">
      <c r="A2646" t="str">
        <f t="shared" si="66"/>
        <v>27Larissa Sousa Cardeal de Miranda44805GRA</v>
      </c>
      <c r="B2646">
        <v>27</v>
      </c>
      <c r="C2646" t="s">
        <v>1595</v>
      </c>
      <c r="D2646" t="s">
        <v>3781</v>
      </c>
      <c r="E2646">
        <v>600</v>
      </c>
      <c r="F2646" t="s">
        <v>1112</v>
      </c>
    </row>
    <row r="2647" spans="1:6">
      <c r="A2647" t="str">
        <f t="shared" si="66"/>
        <v>27Laura Beatriz de Carvalho Embiruçu44805GRA</v>
      </c>
      <c r="B2647">
        <v>27</v>
      </c>
      <c r="C2647" t="s">
        <v>1596</v>
      </c>
      <c r="D2647" t="s">
        <v>3781</v>
      </c>
      <c r="E2647">
        <v>600</v>
      </c>
      <c r="F2647" t="s">
        <v>1112</v>
      </c>
    </row>
    <row r="2648" spans="1:6">
      <c r="A2648" t="str">
        <f t="shared" si="66"/>
        <v>27Lucas Meireles Fontes44805GRA</v>
      </c>
      <c r="B2648">
        <v>27</v>
      </c>
      <c r="C2648" t="s">
        <v>2187</v>
      </c>
      <c r="D2648" t="s">
        <v>3781</v>
      </c>
      <c r="E2648">
        <v>600</v>
      </c>
      <c r="F2648" t="s">
        <v>1112</v>
      </c>
    </row>
    <row r="2649" spans="1:6">
      <c r="A2649" t="str">
        <f t="shared" si="66"/>
        <v>27Thaylanne Kadman Costa Duarte44805GRA</v>
      </c>
      <c r="B2649">
        <v>27</v>
      </c>
      <c r="C2649" t="s">
        <v>1600</v>
      </c>
      <c r="D2649" t="s">
        <v>3781</v>
      </c>
      <c r="E2649">
        <v>600</v>
      </c>
      <c r="F2649" t="s">
        <v>1112</v>
      </c>
    </row>
    <row r="2650" spans="1:6">
      <c r="A2650" t="str">
        <f t="shared" si="66"/>
        <v>27Beatriz Almeida Carneiro Palmeira44805MSc</v>
      </c>
      <c r="B2650">
        <v>27</v>
      </c>
      <c r="C2650" t="s">
        <v>1602</v>
      </c>
      <c r="D2650" t="s">
        <v>3781</v>
      </c>
      <c r="E2650">
        <v>2230</v>
      </c>
      <c r="F2650" t="s">
        <v>1114</v>
      </c>
    </row>
    <row r="2651" spans="1:6">
      <c r="A2651" t="str">
        <f t="shared" si="66"/>
        <v>27Danielle Silva Santos44805MSc</v>
      </c>
      <c r="B2651">
        <v>27</v>
      </c>
      <c r="C2651" t="s">
        <v>1603</v>
      </c>
      <c r="D2651" t="s">
        <v>3781</v>
      </c>
      <c r="E2651">
        <v>2230</v>
      </c>
      <c r="F2651" t="s">
        <v>1114</v>
      </c>
    </row>
    <row r="2652" spans="1:6">
      <c r="A2652" t="str">
        <f t="shared" si="66"/>
        <v>27Igor Oliveira de Freitas Campos44805MSc</v>
      </c>
      <c r="B2652">
        <v>27</v>
      </c>
      <c r="C2652" t="s">
        <v>1604</v>
      </c>
      <c r="D2652" t="s">
        <v>3781</v>
      </c>
      <c r="E2652">
        <v>2230</v>
      </c>
      <c r="F2652" t="s">
        <v>1114</v>
      </c>
    </row>
    <row r="2653" spans="1:6">
      <c r="A2653" t="str">
        <f t="shared" si="66"/>
        <v>27Joyce Mara Brito Maia44805MSc</v>
      </c>
      <c r="B2653">
        <v>27</v>
      </c>
      <c r="C2653" t="s">
        <v>1605</v>
      </c>
      <c r="D2653" t="s">
        <v>3781</v>
      </c>
      <c r="E2653">
        <v>2230</v>
      </c>
      <c r="F2653" t="s">
        <v>1114</v>
      </c>
    </row>
    <row r="2654" spans="1:6">
      <c r="A2654" t="str">
        <f t="shared" si="66"/>
        <v>27Luiz Gutemberg Santiago Dias Junior44805MSc</v>
      </c>
      <c r="B2654">
        <v>27</v>
      </c>
      <c r="C2654" t="s">
        <v>2188</v>
      </c>
      <c r="D2654" t="s">
        <v>3781</v>
      </c>
      <c r="E2654">
        <v>2230</v>
      </c>
      <c r="F2654" t="s">
        <v>1114</v>
      </c>
    </row>
    <row r="2655" spans="1:6">
      <c r="A2655" t="str">
        <f t="shared" si="66"/>
        <v>27Reinaldo Coelho Mirre44805PV</v>
      </c>
      <c r="B2655">
        <v>27</v>
      </c>
      <c r="C2655" t="s">
        <v>1606</v>
      </c>
      <c r="D2655" t="s">
        <v>3781</v>
      </c>
      <c r="E2655">
        <v>7750</v>
      </c>
      <c r="F2655" t="s">
        <v>1115</v>
      </c>
    </row>
    <row r="2656" spans="1:6">
      <c r="A2656" t="str">
        <f t="shared" si="66"/>
        <v>28Sergio Bergamaschi44805COO</v>
      </c>
      <c r="B2656">
        <v>28</v>
      </c>
      <c r="C2656" t="s">
        <v>1607</v>
      </c>
      <c r="D2656" t="s">
        <v>3781</v>
      </c>
      <c r="E2656">
        <v>2800</v>
      </c>
      <c r="F2656" t="s">
        <v>1113</v>
      </c>
    </row>
    <row r="2657" spans="1:6">
      <c r="A2657" t="str">
        <f t="shared" si="66"/>
        <v>28Mariana Bessa Fagundes44805DSC</v>
      </c>
      <c r="B2657">
        <v>28</v>
      </c>
      <c r="C2657" t="s">
        <v>1608</v>
      </c>
      <c r="D2657" t="s">
        <v>3781</v>
      </c>
      <c r="E2657">
        <v>3280</v>
      </c>
      <c r="F2657" t="s">
        <v>1162</v>
      </c>
    </row>
    <row r="2658" spans="1:6">
      <c r="A2658" t="str">
        <f t="shared" si="66"/>
        <v>28Raíssa de Castro Oliveira44805DSC</v>
      </c>
      <c r="B2658">
        <v>28</v>
      </c>
      <c r="C2658" t="s">
        <v>1609</v>
      </c>
      <c r="D2658" t="s">
        <v>3781</v>
      </c>
      <c r="E2658">
        <v>3280</v>
      </c>
      <c r="F2658" t="s">
        <v>1162</v>
      </c>
    </row>
    <row r="2659" spans="1:6">
      <c r="A2659" t="str">
        <f t="shared" si="66"/>
        <v>28Allan Silva Salles44805GRA</v>
      </c>
      <c r="B2659">
        <v>28</v>
      </c>
      <c r="C2659" t="s">
        <v>1610</v>
      </c>
      <c r="D2659" t="s">
        <v>3781</v>
      </c>
      <c r="E2659">
        <v>600</v>
      </c>
      <c r="F2659" t="s">
        <v>1112</v>
      </c>
    </row>
    <row r="2660" spans="1:6">
      <c r="A2660" t="str">
        <f t="shared" si="66"/>
        <v>28Bruna Pozes Joia de Souza44805GRA</v>
      </c>
      <c r="B2660">
        <v>28</v>
      </c>
      <c r="C2660" t="s">
        <v>1611</v>
      </c>
      <c r="D2660" t="s">
        <v>3781</v>
      </c>
      <c r="E2660">
        <v>600</v>
      </c>
      <c r="F2660" t="s">
        <v>1112</v>
      </c>
    </row>
    <row r="2661" spans="1:6">
      <c r="A2661" t="str">
        <f t="shared" si="66"/>
        <v>28Daniel dos Reis Cunha44805GRA</v>
      </c>
      <c r="B2661">
        <v>28</v>
      </c>
      <c r="C2661" t="s">
        <v>1612</v>
      </c>
      <c r="D2661" t="s">
        <v>3781</v>
      </c>
      <c r="E2661">
        <v>600</v>
      </c>
      <c r="F2661" t="s">
        <v>1112</v>
      </c>
    </row>
    <row r="2662" spans="1:6">
      <c r="A2662" t="str">
        <f t="shared" si="66"/>
        <v>28Gabriel Gonçalves Cardoso44805GRA</v>
      </c>
      <c r="B2662">
        <v>28</v>
      </c>
      <c r="C2662" t="s">
        <v>1613</v>
      </c>
      <c r="D2662" t="s">
        <v>3781</v>
      </c>
      <c r="E2662">
        <v>600</v>
      </c>
      <c r="F2662" t="s">
        <v>1112</v>
      </c>
    </row>
    <row r="2663" spans="1:6">
      <c r="A2663" t="str">
        <f t="shared" si="66"/>
        <v>28Ingrid Pereira Ribeiro de Araujo44805GRA</v>
      </c>
      <c r="B2663">
        <v>28</v>
      </c>
      <c r="C2663" t="s">
        <v>1614</v>
      </c>
      <c r="D2663" t="s">
        <v>3781</v>
      </c>
      <c r="E2663">
        <v>600</v>
      </c>
      <c r="F2663" t="s">
        <v>1112</v>
      </c>
    </row>
    <row r="2664" spans="1:6">
      <c r="A2664" t="str">
        <f t="shared" si="66"/>
        <v>28LUCAS BARBOSA PINHO44805GRA</v>
      </c>
      <c r="B2664">
        <v>28</v>
      </c>
      <c r="C2664" t="s">
        <v>1615</v>
      </c>
      <c r="D2664" t="s">
        <v>3781</v>
      </c>
      <c r="E2664">
        <v>600</v>
      </c>
      <c r="F2664" t="s">
        <v>1112</v>
      </c>
    </row>
    <row r="2665" spans="1:6">
      <c r="A2665" t="str">
        <f t="shared" si="66"/>
        <v>28RACHEL RODRIGUES LOPES44805GRA</v>
      </c>
      <c r="B2665">
        <v>28</v>
      </c>
      <c r="C2665" t="s">
        <v>1616</v>
      </c>
      <c r="D2665" t="s">
        <v>3781</v>
      </c>
      <c r="E2665">
        <v>600</v>
      </c>
      <c r="F2665" t="s">
        <v>1112</v>
      </c>
    </row>
    <row r="2666" spans="1:6">
      <c r="A2666" t="str">
        <f t="shared" si="66"/>
        <v>28Carmen Fernandes Cardoso Santos44805MSc</v>
      </c>
      <c r="B2666">
        <v>28</v>
      </c>
      <c r="C2666" t="s">
        <v>1617</v>
      </c>
      <c r="D2666" t="s">
        <v>3781</v>
      </c>
      <c r="E2666">
        <v>2230</v>
      </c>
      <c r="F2666" t="s">
        <v>1114</v>
      </c>
    </row>
    <row r="2667" spans="1:6">
      <c r="A2667" t="str">
        <f t="shared" si="66"/>
        <v>28Juliana Melo de Godoy44805MSc</v>
      </c>
      <c r="B2667">
        <v>28</v>
      </c>
      <c r="C2667" t="s">
        <v>2189</v>
      </c>
      <c r="D2667" t="s">
        <v>3781</v>
      </c>
      <c r="E2667">
        <v>2230</v>
      </c>
      <c r="F2667" t="s">
        <v>1114</v>
      </c>
    </row>
    <row r="2668" spans="1:6">
      <c r="A2668" t="str">
        <f t="shared" si="66"/>
        <v>28Karine Lima Cardozo44805MSc</v>
      </c>
      <c r="B2668">
        <v>28</v>
      </c>
      <c r="C2668" t="s">
        <v>1619</v>
      </c>
      <c r="D2668" t="s">
        <v>3781</v>
      </c>
      <c r="E2668">
        <v>2230</v>
      </c>
      <c r="F2668" t="s">
        <v>1114</v>
      </c>
    </row>
    <row r="2669" spans="1:6">
      <c r="A2669" t="str">
        <f t="shared" si="66"/>
        <v>28Leonardo Campos João44805MSc</v>
      </c>
      <c r="B2669">
        <v>28</v>
      </c>
      <c r="C2669" t="s">
        <v>1620</v>
      </c>
      <c r="D2669" t="s">
        <v>3781</v>
      </c>
      <c r="E2669">
        <v>2230</v>
      </c>
      <c r="F2669" t="s">
        <v>1114</v>
      </c>
    </row>
    <row r="2670" spans="1:6">
      <c r="A2670" t="str">
        <f t="shared" si="66"/>
        <v>28RENÉ RODRIGUES44805PV</v>
      </c>
      <c r="B2670">
        <v>28</v>
      </c>
      <c r="C2670" t="s">
        <v>3260</v>
      </c>
      <c r="D2670" t="s">
        <v>3781</v>
      </c>
      <c r="E2670">
        <v>7750</v>
      </c>
      <c r="F2670" t="s">
        <v>1115</v>
      </c>
    </row>
    <row r="2671" spans="1:6">
      <c r="A2671" t="str">
        <f t="shared" si="66"/>
        <v>29Aline Gomes Pinelli44805AT</v>
      </c>
      <c r="B2671">
        <v>29</v>
      </c>
      <c r="C2671" t="s">
        <v>1621</v>
      </c>
      <c r="D2671" t="s">
        <v>3781</v>
      </c>
      <c r="E2671">
        <v>820</v>
      </c>
      <c r="F2671" t="s">
        <v>1117</v>
      </c>
    </row>
    <row r="2672" spans="1:6">
      <c r="A2672" t="str">
        <f t="shared" si="66"/>
        <v>29Mariana Conceição da Costa44805COO</v>
      </c>
      <c r="B2672">
        <v>29</v>
      </c>
      <c r="C2672" t="s">
        <v>1622</v>
      </c>
      <c r="D2672" t="s">
        <v>3781</v>
      </c>
      <c r="E2672">
        <v>2800</v>
      </c>
      <c r="F2672" t="s">
        <v>1113</v>
      </c>
    </row>
    <row r="2673" spans="1:6">
      <c r="A2673" t="str">
        <f t="shared" si="66"/>
        <v>29Flavia Ferreira dos Santos Vieira44805DSC</v>
      </c>
      <c r="B2673">
        <v>29</v>
      </c>
      <c r="C2673" t="s">
        <v>2461</v>
      </c>
      <c r="D2673" t="s">
        <v>3781</v>
      </c>
      <c r="E2673">
        <v>3280</v>
      </c>
      <c r="F2673" t="s">
        <v>1162</v>
      </c>
    </row>
    <row r="2674" spans="1:6">
      <c r="A2674" t="str">
        <f t="shared" si="66"/>
        <v>29Marina Barbosa de Farias44805DSC</v>
      </c>
      <c r="B2674">
        <v>29</v>
      </c>
      <c r="C2674" t="s">
        <v>1623</v>
      </c>
      <c r="D2674" t="s">
        <v>3781</v>
      </c>
      <c r="E2674">
        <v>3280</v>
      </c>
      <c r="F2674" t="s">
        <v>1162</v>
      </c>
    </row>
    <row r="2675" spans="1:6">
      <c r="A2675" t="str">
        <f t="shared" si="66"/>
        <v>29Shella Maria dos Santos44805DSC</v>
      </c>
      <c r="B2675">
        <v>29</v>
      </c>
      <c r="C2675" t="s">
        <v>1624</v>
      </c>
      <c r="D2675" t="s">
        <v>3781</v>
      </c>
      <c r="E2675">
        <v>3280</v>
      </c>
      <c r="F2675" t="s">
        <v>1162</v>
      </c>
    </row>
    <row r="2676" spans="1:6">
      <c r="A2676" t="str">
        <f t="shared" si="66"/>
        <v>29Bruno Cesar Ferreira44805GRA</v>
      </c>
      <c r="B2676">
        <v>29</v>
      </c>
      <c r="C2676" t="s">
        <v>2462</v>
      </c>
      <c r="D2676" t="s">
        <v>3781</v>
      </c>
      <c r="E2676">
        <v>600</v>
      </c>
      <c r="F2676" t="s">
        <v>1112</v>
      </c>
    </row>
    <row r="2677" spans="1:6">
      <c r="A2677" t="str">
        <f t="shared" si="66"/>
        <v>29Carla Gabriele Gato44805GRA</v>
      </c>
      <c r="B2677">
        <v>29</v>
      </c>
      <c r="C2677" t="s">
        <v>2463</v>
      </c>
      <c r="D2677" t="s">
        <v>3781</v>
      </c>
      <c r="E2677">
        <v>600</v>
      </c>
      <c r="F2677" t="s">
        <v>1112</v>
      </c>
    </row>
    <row r="2678" spans="1:6">
      <c r="A2678" t="str">
        <f t="shared" si="66"/>
        <v>29Daniel de Almeida Cardoso Giampaoli44805GRA</v>
      </c>
      <c r="B2678">
        <v>29</v>
      </c>
      <c r="C2678" t="s">
        <v>2464</v>
      </c>
      <c r="D2678" t="s">
        <v>3781</v>
      </c>
      <c r="E2678">
        <v>600</v>
      </c>
      <c r="F2678" t="s">
        <v>1112</v>
      </c>
    </row>
    <row r="2679" spans="1:6">
      <c r="A2679" t="str">
        <f t="shared" si="66"/>
        <v>29Danilo Patrício do Nascimento44805GRA</v>
      </c>
      <c r="B2679">
        <v>29</v>
      </c>
      <c r="C2679" t="s">
        <v>2691</v>
      </c>
      <c r="D2679" t="s">
        <v>3781</v>
      </c>
      <c r="E2679">
        <v>600</v>
      </c>
      <c r="F2679" t="s">
        <v>1112</v>
      </c>
    </row>
    <row r="2680" spans="1:6">
      <c r="A2680" t="str">
        <f t="shared" si="66"/>
        <v>29Gabriela Garcia Blanco44805GRA</v>
      </c>
      <c r="B2680">
        <v>29</v>
      </c>
      <c r="C2680" t="s">
        <v>2465</v>
      </c>
      <c r="D2680" t="s">
        <v>3781</v>
      </c>
      <c r="E2680">
        <v>600</v>
      </c>
      <c r="F2680" t="s">
        <v>1112</v>
      </c>
    </row>
    <row r="2681" spans="1:6">
      <c r="A2681" t="str">
        <f t="shared" si="66"/>
        <v>29Guilherme Nogueira de Moura Delfino44805GRA</v>
      </c>
      <c r="B2681">
        <v>29</v>
      </c>
      <c r="C2681" t="s">
        <v>2466</v>
      </c>
      <c r="D2681" t="s">
        <v>3781</v>
      </c>
      <c r="E2681">
        <v>600</v>
      </c>
      <c r="F2681" t="s">
        <v>1112</v>
      </c>
    </row>
    <row r="2682" spans="1:6">
      <c r="A2682" t="str">
        <f t="shared" si="66"/>
        <v>29João Miguel de Matos Queiroz44805GRA</v>
      </c>
      <c r="B2682">
        <v>29</v>
      </c>
      <c r="C2682" t="s">
        <v>2692</v>
      </c>
      <c r="D2682" t="s">
        <v>3781</v>
      </c>
      <c r="E2682">
        <v>600</v>
      </c>
      <c r="F2682" t="s">
        <v>1112</v>
      </c>
    </row>
    <row r="2683" spans="1:6">
      <c r="A2683" t="str">
        <f t="shared" si="66"/>
        <v>29Juliana Pauluk Imark44805GRA</v>
      </c>
      <c r="B2683">
        <v>29</v>
      </c>
      <c r="C2683" t="s">
        <v>2467</v>
      </c>
      <c r="D2683" t="s">
        <v>3781</v>
      </c>
      <c r="E2683">
        <v>600</v>
      </c>
      <c r="F2683" t="s">
        <v>1112</v>
      </c>
    </row>
    <row r="2684" spans="1:6">
      <c r="A2684" t="str">
        <f t="shared" si="66"/>
        <v>29Loreena Yoshii Pinotti44805GRA</v>
      </c>
      <c r="B2684">
        <v>29</v>
      </c>
      <c r="C2684" t="s">
        <v>1632</v>
      </c>
      <c r="D2684" t="s">
        <v>3781</v>
      </c>
      <c r="E2684">
        <v>600</v>
      </c>
      <c r="F2684" t="s">
        <v>1112</v>
      </c>
    </row>
    <row r="2685" spans="1:6">
      <c r="A2685" t="str">
        <f t="shared" si="66"/>
        <v>29Maria Vitória Souza Gonçalves44805GRA</v>
      </c>
      <c r="B2685">
        <v>29</v>
      </c>
      <c r="C2685" t="s">
        <v>1634</v>
      </c>
      <c r="D2685" t="s">
        <v>3781</v>
      </c>
      <c r="E2685">
        <v>600</v>
      </c>
      <c r="F2685" t="s">
        <v>1112</v>
      </c>
    </row>
    <row r="2686" spans="1:6">
      <c r="A2686" t="str">
        <f t="shared" si="66"/>
        <v>29Maurício Prado de Omena Souza44805GRA</v>
      </c>
      <c r="B2686">
        <v>29</v>
      </c>
      <c r="C2686" t="s">
        <v>1635</v>
      </c>
      <c r="D2686" t="s">
        <v>3781</v>
      </c>
      <c r="E2686">
        <v>600</v>
      </c>
      <c r="F2686" t="s">
        <v>1112</v>
      </c>
    </row>
    <row r="2687" spans="1:6">
      <c r="A2687" t="str">
        <f t="shared" si="66"/>
        <v>29Natália Alves Costa44805GRA</v>
      </c>
      <c r="B2687">
        <v>29</v>
      </c>
      <c r="C2687" t="s">
        <v>2468</v>
      </c>
      <c r="D2687" t="s">
        <v>3781</v>
      </c>
      <c r="E2687">
        <v>600</v>
      </c>
      <c r="F2687" t="s">
        <v>1112</v>
      </c>
    </row>
    <row r="2688" spans="1:6">
      <c r="A2688" t="str">
        <f t="shared" si="66"/>
        <v>29Rodrigo Morais Cordeiro de Lima44805GRA</v>
      </c>
      <c r="B2688">
        <v>29</v>
      </c>
      <c r="C2688" t="s">
        <v>1636</v>
      </c>
      <c r="D2688" t="s">
        <v>3781</v>
      </c>
      <c r="E2688">
        <v>600</v>
      </c>
      <c r="F2688" t="s">
        <v>1112</v>
      </c>
    </row>
    <row r="2689" spans="1:6">
      <c r="A2689" t="str">
        <f t="shared" si="66"/>
        <v>29Simão Pedro Assis Costa44805GRA</v>
      </c>
      <c r="B2689">
        <v>29</v>
      </c>
      <c r="C2689" t="s">
        <v>1637</v>
      </c>
      <c r="D2689" t="s">
        <v>3781</v>
      </c>
      <c r="E2689">
        <v>600</v>
      </c>
      <c r="F2689" t="s">
        <v>1112</v>
      </c>
    </row>
    <row r="2690" spans="1:6">
      <c r="A2690" t="str">
        <f t="shared" si="66"/>
        <v>29Talys Henrique Macedo Romero44805GRA</v>
      </c>
      <c r="B2690">
        <v>29</v>
      </c>
      <c r="C2690" t="s">
        <v>2469</v>
      </c>
      <c r="D2690" t="s">
        <v>3781</v>
      </c>
      <c r="E2690">
        <v>600</v>
      </c>
      <c r="F2690" t="s">
        <v>1112</v>
      </c>
    </row>
    <row r="2691" spans="1:6">
      <c r="A2691" t="str">
        <f t="shared" ref="A2691:A2754" si="67">CONCATENATE(B2691,C2691,VALUE(D2691),F2691)</f>
        <v>29Arthur Lobato Silva Carvalho44805MSc</v>
      </c>
      <c r="B2691">
        <v>29</v>
      </c>
      <c r="C2691" t="s">
        <v>2470</v>
      </c>
      <c r="D2691" t="s">
        <v>3781</v>
      </c>
      <c r="E2691">
        <v>2230</v>
      </c>
      <c r="F2691" t="s">
        <v>1114</v>
      </c>
    </row>
    <row r="2692" spans="1:6">
      <c r="A2692" t="str">
        <f t="shared" si="67"/>
        <v>29Pamella Palmeira de Araújo44805MSc</v>
      </c>
      <c r="B2692">
        <v>29</v>
      </c>
      <c r="C2692" t="s">
        <v>1640</v>
      </c>
      <c r="D2692" t="s">
        <v>3781</v>
      </c>
      <c r="E2692">
        <v>2230</v>
      </c>
      <c r="F2692" t="s">
        <v>1114</v>
      </c>
    </row>
    <row r="2693" spans="1:6">
      <c r="A2693" t="str">
        <f t="shared" si="67"/>
        <v>29Pedro Otávio de Carvalho Ramos44805MSc</v>
      </c>
      <c r="B2693">
        <v>29</v>
      </c>
      <c r="C2693" t="s">
        <v>1641</v>
      </c>
      <c r="D2693" t="s">
        <v>3781</v>
      </c>
      <c r="E2693">
        <v>2230</v>
      </c>
      <c r="F2693" t="s">
        <v>1114</v>
      </c>
    </row>
    <row r="2694" spans="1:6">
      <c r="A2694" t="str">
        <f t="shared" si="67"/>
        <v>29Vinícius Mateó e Melo44805MSc</v>
      </c>
      <c r="B2694">
        <v>29</v>
      </c>
      <c r="C2694" t="s">
        <v>1642</v>
      </c>
      <c r="D2694" t="s">
        <v>3781</v>
      </c>
      <c r="E2694">
        <v>2230</v>
      </c>
      <c r="F2694" t="s">
        <v>1114</v>
      </c>
    </row>
    <row r="2695" spans="1:6">
      <c r="A2695" t="str">
        <f t="shared" si="67"/>
        <v>29Vitor Hugo de Mello Correia Silva44805MSc</v>
      </c>
      <c r="B2695">
        <v>29</v>
      </c>
      <c r="C2695" t="s">
        <v>2471</v>
      </c>
      <c r="D2695" t="s">
        <v>3781</v>
      </c>
      <c r="E2695">
        <v>2230</v>
      </c>
      <c r="F2695" t="s">
        <v>1114</v>
      </c>
    </row>
    <row r="2696" spans="1:6">
      <c r="A2696" t="str">
        <f t="shared" si="67"/>
        <v>29Wai Nam Chan44805PV</v>
      </c>
      <c r="B2696">
        <v>29</v>
      </c>
      <c r="C2696" t="s">
        <v>1643</v>
      </c>
      <c r="D2696" t="s">
        <v>3781</v>
      </c>
      <c r="E2696">
        <v>7750</v>
      </c>
      <c r="F2696" t="s">
        <v>1115</v>
      </c>
    </row>
    <row r="2697" spans="1:6">
      <c r="A2697" t="str">
        <f t="shared" si="67"/>
        <v>30VILCKMA OLIVEIRA DE SANTANA44805AT</v>
      </c>
      <c r="B2697">
        <v>30</v>
      </c>
      <c r="C2697" t="s">
        <v>2694</v>
      </c>
      <c r="D2697" t="s">
        <v>3781</v>
      </c>
      <c r="E2697">
        <v>820</v>
      </c>
      <c r="F2697" t="s">
        <v>1117</v>
      </c>
    </row>
    <row r="2698" spans="1:6">
      <c r="A2698" t="str">
        <f t="shared" si="67"/>
        <v>30CELMY MARIA BEZERRA DE MENEZES BARBOSA44805COO</v>
      </c>
      <c r="B2698">
        <v>30</v>
      </c>
      <c r="C2698" t="s">
        <v>2695</v>
      </c>
      <c r="D2698" t="s">
        <v>3781</v>
      </c>
      <c r="E2698">
        <v>2800</v>
      </c>
      <c r="F2698" t="s">
        <v>1113</v>
      </c>
    </row>
    <row r="2699" spans="1:6">
      <c r="A2699" t="str">
        <f t="shared" si="67"/>
        <v>30ALAN GOMES DA CÂMARA44805DSC</v>
      </c>
      <c r="B2699">
        <v>30</v>
      </c>
      <c r="C2699" t="s">
        <v>2696</v>
      </c>
      <c r="D2699" t="s">
        <v>3781</v>
      </c>
      <c r="E2699">
        <v>3280</v>
      </c>
      <c r="F2699" t="s">
        <v>1162</v>
      </c>
    </row>
    <row r="2700" spans="1:6">
      <c r="A2700" t="str">
        <f t="shared" si="67"/>
        <v>30Ayrlane Alves de Lima Sales Lopes44805DSC</v>
      </c>
      <c r="B2700">
        <v>30</v>
      </c>
      <c r="C2700" t="s">
        <v>2472</v>
      </c>
      <c r="D2700" t="s">
        <v>3781</v>
      </c>
      <c r="E2700">
        <v>3280</v>
      </c>
      <c r="F2700" t="s">
        <v>1162</v>
      </c>
    </row>
    <row r="2701" spans="1:6">
      <c r="A2701" t="str">
        <f t="shared" si="67"/>
        <v>30Bruno Augusto Cabral Roque44805DSC</v>
      </c>
      <c r="B2701">
        <v>30</v>
      </c>
      <c r="C2701" t="s">
        <v>2473</v>
      </c>
      <c r="D2701" t="s">
        <v>3781</v>
      </c>
      <c r="E2701">
        <v>3280</v>
      </c>
      <c r="F2701" t="s">
        <v>1162</v>
      </c>
    </row>
    <row r="2702" spans="1:6">
      <c r="A2702" t="str">
        <f t="shared" si="67"/>
        <v>30DJHONY BARBOSA DE OLIVEIRA44805GRA</v>
      </c>
      <c r="B2702">
        <v>30</v>
      </c>
      <c r="C2702" t="s">
        <v>2697</v>
      </c>
      <c r="D2702" t="s">
        <v>3781</v>
      </c>
      <c r="E2702">
        <v>600</v>
      </c>
      <c r="F2702" t="s">
        <v>1112</v>
      </c>
    </row>
    <row r="2703" spans="1:6">
      <c r="A2703" t="str">
        <f t="shared" si="67"/>
        <v>30ELTON FILIPE TENÓRIO DE LIMA44805GRA</v>
      </c>
      <c r="B2703">
        <v>30</v>
      </c>
      <c r="C2703" t="s">
        <v>2698</v>
      </c>
      <c r="D2703" t="s">
        <v>3781</v>
      </c>
      <c r="E2703">
        <v>600</v>
      </c>
      <c r="F2703" t="s">
        <v>1112</v>
      </c>
    </row>
    <row r="2704" spans="1:6">
      <c r="A2704" t="str">
        <f t="shared" si="67"/>
        <v>30ERICK PATRICK LEITE GOMES44805GRA</v>
      </c>
      <c r="B2704">
        <v>30</v>
      </c>
      <c r="C2704" t="s">
        <v>2474</v>
      </c>
      <c r="D2704" t="s">
        <v>3781</v>
      </c>
      <c r="E2704">
        <v>600</v>
      </c>
      <c r="F2704" t="s">
        <v>1112</v>
      </c>
    </row>
    <row r="2705" spans="1:6">
      <c r="A2705" t="str">
        <f t="shared" si="67"/>
        <v>30GLENDA EVELYN MARIA DE FREITAS44805GRA</v>
      </c>
      <c r="B2705">
        <v>30</v>
      </c>
      <c r="C2705" t="s">
        <v>2475</v>
      </c>
      <c r="D2705" t="s">
        <v>3781</v>
      </c>
      <c r="E2705">
        <v>600</v>
      </c>
      <c r="F2705" t="s">
        <v>1112</v>
      </c>
    </row>
    <row r="2706" spans="1:6">
      <c r="A2706" t="str">
        <f t="shared" si="67"/>
        <v>30HELAN THAIRE DE ALBUQUERQUE ALVES44805GRA</v>
      </c>
      <c r="B2706">
        <v>30</v>
      </c>
      <c r="C2706" t="s">
        <v>2699</v>
      </c>
      <c r="D2706" t="s">
        <v>3781</v>
      </c>
      <c r="E2706">
        <v>600</v>
      </c>
      <c r="F2706" t="s">
        <v>1112</v>
      </c>
    </row>
    <row r="2707" spans="1:6">
      <c r="A2707" t="str">
        <f t="shared" si="67"/>
        <v>30ÍCARO VINÍCIUS DE SOUZA JUVENAL44805GRA</v>
      </c>
      <c r="B2707">
        <v>30</v>
      </c>
      <c r="C2707" t="s">
        <v>2700</v>
      </c>
      <c r="D2707" t="s">
        <v>3781</v>
      </c>
      <c r="E2707">
        <v>600</v>
      </c>
      <c r="F2707" t="s">
        <v>1112</v>
      </c>
    </row>
    <row r="2708" spans="1:6">
      <c r="A2708" t="str">
        <f t="shared" si="67"/>
        <v>30JOÃO HENRIQUE BARROS PONTES44805GRA</v>
      </c>
      <c r="B2708">
        <v>30</v>
      </c>
      <c r="C2708" t="s">
        <v>2476</v>
      </c>
      <c r="D2708" t="s">
        <v>3781</v>
      </c>
      <c r="E2708">
        <v>600</v>
      </c>
      <c r="F2708" t="s">
        <v>1112</v>
      </c>
    </row>
    <row r="2709" spans="1:6">
      <c r="A2709" t="str">
        <f t="shared" si="67"/>
        <v>30JOSÉ RUTÊNIO DO AMARAL NETO44805GRA</v>
      </c>
      <c r="B2709">
        <v>30</v>
      </c>
      <c r="C2709" t="s">
        <v>2477</v>
      </c>
      <c r="D2709" t="s">
        <v>3781</v>
      </c>
      <c r="E2709">
        <v>600</v>
      </c>
      <c r="F2709" t="s">
        <v>1112</v>
      </c>
    </row>
    <row r="2710" spans="1:6">
      <c r="A2710" t="str">
        <f t="shared" si="67"/>
        <v>30MARINE TRICOT PAES BARRETTO44805GRA</v>
      </c>
      <c r="B2710">
        <v>30</v>
      </c>
      <c r="C2710" t="s">
        <v>2478</v>
      </c>
      <c r="D2710" t="s">
        <v>3781</v>
      </c>
      <c r="E2710">
        <v>600</v>
      </c>
      <c r="F2710" t="s">
        <v>1112</v>
      </c>
    </row>
    <row r="2711" spans="1:6">
      <c r="A2711" t="str">
        <f t="shared" si="67"/>
        <v>30MATHEUS LEONARDO GOMES DA SILVA44805GRA</v>
      </c>
      <c r="B2711">
        <v>30</v>
      </c>
      <c r="C2711" t="s">
        <v>2479</v>
      </c>
      <c r="D2711" t="s">
        <v>3781</v>
      </c>
      <c r="E2711">
        <v>600</v>
      </c>
      <c r="F2711" t="s">
        <v>1112</v>
      </c>
    </row>
    <row r="2712" spans="1:6">
      <c r="A2712" t="str">
        <f t="shared" si="67"/>
        <v>30PEDRO LUCAS ARAÚJO DO NASCIMENTO44805GRA</v>
      </c>
      <c r="B2712">
        <v>30</v>
      </c>
      <c r="C2712" t="s">
        <v>2480</v>
      </c>
      <c r="D2712" t="s">
        <v>3781</v>
      </c>
      <c r="E2712">
        <v>600</v>
      </c>
      <c r="F2712" t="s">
        <v>1112</v>
      </c>
    </row>
    <row r="2713" spans="1:6">
      <c r="A2713" t="str">
        <f t="shared" si="67"/>
        <v>30RAFAELA DE MELO FREIRE44805GRA</v>
      </c>
      <c r="B2713">
        <v>30</v>
      </c>
      <c r="C2713" t="s">
        <v>2701</v>
      </c>
      <c r="D2713" t="s">
        <v>3781</v>
      </c>
      <c r="E2713">
        <v>600</v>
      </c>
      <c r="F2713" t="s">
        <v>1112</v>
      </c>
    </row>
    <row r="2714" spans="1:6">
      <c r="A2714" t="str">
        <f t="shared" si="67"/>
        <v>30TAINAH LOPES FERREIRA44805GRA</v>
      </c>
      <c r="B2714">
        <v>30</v>
      </c>
      <c r="C2714" t="s">
        <v>2702</v>
      </c>
      <c r="D2714" t="s">
        <v>3781</v>
      </c>
      <c r="E2714">
        <v>600</v>
      </c>
      <c r="F2714" t="s">
        <v>1112</v>
      </c>
    </row>
    <row r="2715" spans="1:6">
      <c r="A2715" t="str">
        <f t="shared" si="67"/>
        <v>30THAISA MARIA NASCIMENTO44805GRA</v>
      </c>
      <c r="B2715">
        <v>30</v>
      </c>
      <c r="C2715" t="s">
        <v>2481</v>
      </c>
      <c r="D2715" t="s">
        <v>3781</v>
      </c>
      <c r="E2715">
        <v>600</v>
      </c>
      <c r="F2715" t="s">
        <v>1112</v>
      </c>
    </row>
    <row r="2716" spans="1:6">
      <c r="A2716" t="str">
        <f t="shared" si="67"/>
        <v>30VÍCTOR DE ANDRADE LIMA44805GRA</v>
      </c>
      <c r="B2716">
        <v>30</v>
      </c>
      <c r="C2716" t="s">
        <v>2482</v>
      </c>
      <c r="D2716" t="s">
        <v>3781</v>
      </c>
      <c r="E2716">
        <v>600</v>
      </c>
      <c r="F2716" t="s">
        <v>1112</v>
      </c>
    </row>
    <row r="2717" spans="1:6">
      <c r="A2717" t="str">
        <f t="shared" si="67"/>
        <v>30WILLIAM OTTONI BARBOSA AZEVEDO44805GRA</v>
      </c>
      <c r="B2717">
        <v>30</v>
      </c>
      <c r="C2717" t="s">
        <v>2703</v>
      </c>
      <c r="D2717" t="s">
        <v>3781</v>
      </c>
      <c r="E2717">
        <v>600</v>
      </c>
      <c r="F2717" t="s">
        <v>1112</v>
      </c>
    </row>
    <row r="2718" spans="1:6">
      <c r="A2718" t="str">
        <f t="shared" si="67"/>
        <v>30GABRIEL FILIPE OLIVEIRA DO NASCIMENTO44805MSc</v>
      </c>
      <c r="B2718">
        <v>30</v>
      </c>
      <c r="C2718" t="s">
        <v>2704</v>
      </c>
      <c r="D2718" t="s">
        <v>3781</v>
      </c>
      <c r="E2718">
        <v>2230</v>
      </c>
      <c r="F2718" t="s">
        <v>1114</v>
      </c>
    </row>
    <row r="2719" spans="1:6">
      <c r="A2719" t="str">
        <f t="shared" si="67"/>
        <v>30MARCELA BINO DA SILVA SANTOS44805MSc</v>
      </c>
      <c r="B2719">
        <v>30</v>
      </c>
      <c r="C2719" t="s">
        <v>2705</v>
      </c>
      <c r="D2719" t="s">
        <v>3781</v>
      </c>
      <c r="E2719">
        <v>2230</v>
      </c>
      <c r="F2719" t="s">
        <v>1114</v>
      </c>
    </row>
    <row r="2720" spans="1:6">
      <c r="A2720" t="str">
        <f t="shared" si="67"/>
        <v>30MATHEUS HENRIQUE CASTANHA CAVALCANTI44805MSc</v>
      </c>
      <c r="B2720">
        <v>30</v>
      </c>
      <c r="C2720" t="s">
        <v>2706</v>
      </c>
      <c r="D2720" t="s">
        <v>3781</v>
      </c>
      <c r="E2720">
        <v>2230</v>
      </c>
      <c r="F2720" t="s">
        <v>1114</v>
      </c>
    </row>
    <row r="2721" spans="1:6">
      <c r="A2721" t="str">
        <f t="shared" si="67"/>
        <v>30Michael Lopes Mendes da Silva44805MSc</v>
      </c>
      <c r="B2721">
        <v>30</v>
      </c>
      <c r="C2721" t="s">
        <v>2483</v>
      </c>
      <c r="D2721" t="s">
        <v>3781</v>
      </c>
      <c r="E2721">
        <v>2230</v>
      </c>
      <c r="F2721" t="s">
        <v>1114</v>
      </c>
    </row>
    <row r="2722" spans="1:6">
      <c r="A2722" t="str">
        <f t="shared" si="67"/>
        <v>30SANTIAGO ARIAS HENAO44805PDSC</v>
      </c>
      <c r="B2722">
        <v>30</v>
      </c>
      <c r="C2722" t="s">
        <v>2707</v>
      </c>
      <c r="D2722" t="s">
        <v>3781</v>
      </c>
      <c r="E2722">
        <v>6110</v>
      </c>
      <c r="F2722" t="s">
        <v>1165</v>
      </c>
    </row>
    <row r="2723" spans="1:6">
      <c r="A2723" t="str">
        <f t="shared" si="67"/>
        <v>30JEAN HÉLITON LOPES DOS SANTOS44805PV</v>
      </c>
      <c r="B2723">
        <v>30</v>
      </c>
      <c r="C2723" t="s">
        <v>2708</v>
      </c>
      <c r="D2723" t="s">
        <v>3781</v>
      </c>
      <c r="E2723">
        <v>7750</v>
      </c>
      <c r="F2723" t="s">
        <v>1115</v>
      </c>
    </row>
    <row r="2724" spans="1:6">
      <c r="A2724" t="str">
        <f t="shared" si="67"/>
        <v>31Francisco Antonio de Farias Bandeira44805AT</v>
      </c>
      <c r="B2724">
        <v>31</v>
      </c>
      <c r="C2724" t="s">
        <v>1655</v>
      </c>
      <c r="D2724" t="s">
        <v>3781</v>
      </c>
      <c r="E2724">
        <v>820</v>
      </c>
      <c r="F2724" t="s">
        <v>1117</v>
      </c>
    </row>
    <row r="2725" spans="1:6">
      <c r="A2725" t="str">
        <f t="shared" si="67"/>
        <v>31Jorge Barbosa Soares44805COO</v>
      </c>
      <c r="B2725">
        <v>31</v>
      </c>
      <c r="C2725" t="s">
        <v>2193</v>
      </c>
      <c r="D2725" t="s">
        <v>3781</v>
      </c>
      <c r="E2725">
        <v>2800</v>
      </c>
      <c r="F2725" t="s">
        <v>1113</v>
      </c>
    </row>
    <row r="2726" spans="1:6">
      <c r="A2726" t="str">
        <f t="shared" si="67"/>
        <v>31Rodolpho Ramilton de Castro Monteiro44805DSC</v>
      </c>
      <c r="B2726">
        <v>31</v>
      </c>
      <c r="C2726" t="s">
        <v>1657</v>
      </c>
      <c r="D2726" t="s">
        <v>3781</v>
      </c>
      <c r="E2726">
        <v>3280</v>
      </c>
      <c r="F2726" t="s">
        <v>1162</v>
      </c>
    </row>
    <row r="2727" spans="1:6">
      <c r="A2727" t="str">
        <f t="shared" si="67"/>
        <v>31Alice Oliveira Gurgel44805GRA</v>
      </c>
      <c r="B2727">
        <v>31</v>
      </c>
      <c r="C2727" t="s">
        <v>1658</v>
      </c>
      <c r="D2727" t="s">
        <v>3781</v>
      </c>
      <c r="E2727">
        <v>600</v>
      </c>
      <c r="F2727" t="s">
        <v>1112</v>
      </c>
    </row>
    <row r="2728" spans="1:6">
      <c r="A2728" t="str">
        <f t="shared" si="67"/>
        <v>31Ellen Scárllet Abreu Feitosa44805GRA</v>
      </c>
      <c r="B2728">
        <v>31</v>
      </c>
      <c r="C2728" t="s">
        <v>1661</v>
      </c>
      <c r="D2728" t="s">
        <v>3781</v>
      </c>
      <c r="E2728">
        <v>600</v>
      </c>
      <c r="F2728" t="s">
        <v>1112</v>
      </c>
    </row>
    <row r="2729" spans="1:6">
      <c r="A2729" t="str">
        <f t="shared" si="67"/>
        <v>31Isadora Coêlho Nascimento44805GRA</v>
      </c>
      <c r="B2729">
        <v>31</v>
      </c>
      <c r="C2729" t="s">
        <v>1662</v>
      </c>
      <c r="D2729" t="s">
        <v>3781</v>
      </c>
      <c r="E2729">
        <v>600</v>
      </c>
      <c r="F2729" t="s">
        <v>1112</v>
      </c>
    </row>
    <row r="2730" spans="1:6">
      <c r="A2730" t="str">
        <f t="shared" si="67"/>
        <v>31João Pedro Teles Araújo44805GRA</v>
      </c>
      <c r="B2730">
        <v>31</v>
      </c>
      <c r="C2730" t="s">
        <v>1663</v>
      </c>
      <c r="D2730" t="s">
        <v>3781</v>
      </c>
      <c r="E2730">
        <v>600</v>
      </c>
      <c r="F2730" t="s">
        <v>1112</v>
      </c>
    </row>
    <row r="2731" spans="1:6">
      <c r="A2731" t="str">
        <f t="shared" si="67"/>
        <v>31João Victor Fernandes Braga44805GRA</v>
      </c>
      <c r="B2731">
        <v>31</v>
      </c>
      <c r="C2731" t="s">
        <v>1664</v>
      </c>
      <c r="D2731" t="s">
        <v>3781</v>
      </c>
      <c r="E2731">
        <v>600</v>
      </c>
      <c r="F2731" t="s">
        <v>1112</v>
      </c>
    </row>
    <row r="2732" spans="1:6">
      <c r="A2732" t="str">
        <f t="shared" si="67"/>
        <v>31Lucas Coelho Gonçalves da Silva44805GRA</v>
      </c>
      <c r="B2732">
        <v>31</v>
      </c>
      <c r="C2732" t="s">
        <v>1666</v>
      </c>
      <c r="D2732" t="s">
        <v>3781</v>
      </c>
      <c r="E2732">
        <v>600</v>
      </c>
      <c r="F2732" t="s">
        <v>1112</v>
      </c>
    </row>
    <row r="2733" spans="1:6">
      <c r="A2733" t="str">
        <f t="shared" si="67"/>
        <v>31Paulo Ricardo Moura Rodrigues44805GRA</v>
      </c>
      <c r="B2733">
        <v>31</v>
      </c>
      <c r="C2733" t="s">
        <v>1668</v>
      </c>
      <c r="D2733" t="s">
        <v>3781</v>
      </c>
      <c r="E2733">
        <v>600</v>
      </c>
      <c r="F2733" t="s">
        <v>1112</v>
      </c>
    </row>
    <row r="2734" spans="1:6">
      <c r="A2734" t="str">
        <f t="shared" si="67"/>
        <v>31Andressa Cristina Borges Chaves44805MSc</v>
      </c>
      <c r="B2734">
        <v>31</v>
      </c>
      <c r="C2734" t="s">
        <v>1670</v>
      </c>
      <c r="D2734" t="s">
        <v>3781</v>
      </c>
      <c r="E2734">
        <v>2230</v>
      </c>
      <c r="F2734" t="s">
        <v>1114</v>
      </c>
    </row>
    <row r="2735" spans="1:6">
      <c r="A2735" t="str">
        <f t="shared" si="67"/>
        <v>31Lucas Sassaki Vieira da Silva44805MSc</v>
      </c>
      <c r="B2735">
        <v>31</v>
      </c>
      <c r="C2735" t="s">
        <v>1671</v>
      </c>
      <c r="D2735" t="s">
        <v>3781</v>
      </c>
      <c r="E2735">
        <v>2230</v>
      </c>
      <c r="F2735" t="s">
        <v>1114</v>
      </c>
    </row>
    <row r="2736" spans="1:6">
      <c r="A2736" t="str">
        <f t="shared" si="67"/>
        <v>31Thiago Marques da Frota44805MSc</v>
      </c>
      <c r="B2736">
        <v>31</v>
      </c>
      <c r="C2736" t="s">
        <v>1672</v>
      </c>
      <c r="D2736" t="s">
        <v>3781</v>
      </c>
      <c r="E2736">
        <v>2230</v>
      </c>
      <c r="F2736" t="s">
        <v>1114</v>
      </c>
    </row>
    <row r="2737" spans="1:6">
      <c r="A2737" t="str">
        <f t="shared" si="67"/>
        <v>31Solange Assunção Quintella44805PDSC</v>
      </c>
      <c r="B2737">
        <v>31</v>
      </c>
      <c r="C2737" t="s">
        <v>1673</v>
      </c>
      <c r="D2737" t="s">
        <v>3781</v>
      </c>
      <c r="E2737">
        <v>6110</v>
      </c>
      <c r="F2737" t="s">
        <v>1165</v>
      </c>
    </row>
    <row r="2738" spans="1:6">
      <c r="A2738" t="str">
        <f t="shared" si="67"/>
        <v>31Jorge Luiz Oliveira Lucas Júnior44805PV</v>
      </c>
      <c r="B2738">
        <v>31</v>
      </c>
      <c r="C2738" t="s">
        <v>1656</v>
      </c>
      <c r="D2738" t="s">
        <v>3781</v>
      </c>
      <c r="E2738">
        <v>7750</v>
      </c>
      <c r="F2738" t="s">
        <v>1115</v>
      </c>
    </row>
    <row r="2739" spans="1:6">
      <c r="A2739" t="str">
        <f t="shared" si="67"/>
        <v>32AMANDA SOUSA ARAUJO44805AT</v>
      </c>
      <c r="B2739">
        <v>32</v>
      </c>
      <c r="C2739" t="s">
        <v>1674</v>
      </c>
      <c r="D2739" t="s">
        <v>3781</v>
      </c>
      <c r="E2739">
        <v>820</v>
      </c>
      <c r="F2739" t="s">
        <v>1117</v>
      </c>
    </row>
    <row r="2740" spans="1:6">
      <c r="A2740" t="str">
        <f t="shared" si="67"/>
        <v>32Antonio Eduardo Martinelli44805COO</v>
      </c>
      <c r="B2740">
        <v>32</v>
      </c>
      <c r="C2740" t="s">
        <v>1675</v>
      </c>
      <c r="D2740" t="s">
        <v>3781</v>
      </c>
      <c r="E2740">
        <v>2800</v>
      </c>
      <c r="F2740" t="s">
        <v>1113</v>
      </c>
    </row>
    <row r="2741" spans="1:6">
      <c r="A2741" t="str">
        <f t="shared" si="67"/>
        <v>32ERIJANIO NONATO DA SILVA44805DSC</v>
      </c>
      <c r="B2741">
        <v>32</v>
      </c>
      <c r="C2741" t="s">
        <v>1676</v>
      </c>
      <c r="D2741" t="s">
        <v>3781</v>
      </c>
      <c r="E2741">
        <v>3280</v>
      </c>
      <c r="F2741" t="s">
        <v>1162</v>
      </c>
    </row>
    <row r="2742" spans="1:6">
      <c r="A2742" t="str">
        <f t="shared" si="67"/>
        <v>32MUCIO DANTAS DE MEDEIROS44805DSC</v>
      </c>
      <c r="B2742">
        <v>32</v>
      </c>
      <c r="C2742" t="s">
        <v>1677</v>
      </c>
      <c r="D2742" t="s">
        <v>3781</v>
      </c>
      <c r="E2742">
        <v>3280</v>
      </c>
      <c r="F2742" t="s">
        <v>1162</v>
      </c>
    </row>
    <row r="2743" spans="1:6">
      <c r="A2743" t="str">
        <f t="shared" si="67"/>
        <v>32ANA BIATRIZ GUEDES DO NASCIMENTO44805GRA</v>
      </c>
      <c r="B2743">
        <v>32</v>
      </c>
      <c r="C2743" t="s">
        <v>1678</v>
      </c>
      <c r="D2743" t="s">
        <v>3781</v>
      </c>
      <c r="E2743">
        <v>600</v>
      </c>
      <c r="F2743" t="s">
        <v>1112</v>
      </c>
    </row>
    <row r="2744" spans="1:6">
      <c r="A2744" t="str">
        <f t="shared" si="67"/>
        <v>32CAMILA LOUYSE OLIVEIRA DA ROCHA44805GRA</v>
      </c>
      <c r="B2744">
        <v>32</v>
      </c>
      <c r="C2744" t="s">
        <v>1679</v>
      </c>
      <c r="D2744" t="s">
        <v>3781</v>
      </c>
      <c r="E2744">
        <v>600</v>
      </c>
      <c r="F2744" t="s">
        <v>1112</v>
      </c>
    </row>
    <row r="2745" spans="1:6">
      <c r="A2745" t="str">
        <f t="shared" si="67"/>
        <v>32ELOAM JESSICA NUNES HOLANDA44805GRA</v>
      </c>
      <c r="B2745">
        <v>32</v>
      </c>
      <c r="C2745" t="s">
        <v>1681</v>
      </c>
      <c r="D2745" t="s">
        <v>3781</v>
      </c>
      <c r="E2745">
        <v>600</v>
      </c>
      <c r="F2745" t="s">
        <v>1112</v>
      </c>
    </row>
    <row r="2746" spans="1:6">
      <c r="A2746" t="str">
        <f t="shared" si="67"/>
        <v>32JANARY MARTINS FIGUEIREDO FILHO44805GRA</v>
      </c>
      <c r="B2746">
        <v>32</v>
      </c>
      <c r="C2746" t="s">
        <v>1683</v>
      </c>
      <c r="D2746" t="s">
        <v>3781</v>
      </c>
      <c r="E2746">
        <v>600</v>
      </c>
      <c r="F2746" t="s">
        <v>1112</v>
      </c>
    </row>
    <row r="2747" spans="1:6">
      <c r="A2747" t="str">
        <f t="shared" si="67"/>
        <v>32Karolynne Emanuelle Alves Rodrigues44805GRA</v>
      </c>
      <c r="B2747">
        <v>32</v>
      </c>
      <c r="C2747" t="s">
        <v>2491</v>
      </c>
      <c r="D2747" t="s">
        <v>3781</v>
      </c>
      <c r="E2747">
        <v>600</v>
      </c>
      <c r="F2747" t="s">
        <v>1112</v>
      </c>
    </row>
    <row r="2748" spans="1:6">
      <c r="A2748" t="str">
        <f t="shared" si="67"/>
        <v>32TAYNNARA MENDES VELOSO44805GRA</v>
      </c>
      <c r="B2748">
        <v>32</v>
      </c>
      <c r="C2748" t="s">
        <v>1684</v>
      </c>
      <c r="D2748" t="s">
        <v>3781</v>
      </c>
      <c r="E2748">
        <v>600</v>
      </c>
      <c r="F2748" t="s">
        <v>1112</v>
      </c>
    </row>
    <row r="2749" spans="1:6">
      <c r="A2749" t="str">
        <f t="shared" si="67"/>
        <v>32Carlos Augusto Leal Dantas44805MSc</v>
      </c>
      <c r="B2749">
        <v>32</v>
      </c>
      <c r="C2749" t="s">
        <v>1685</v>
      </c>
      <c r="D2749" t="s">
        <v>3781</v>
      </c>
      <c r="E2749">
        <v>2230</v>
      </c>
      <c r="F2749" t="s">
        <v>1114</v>
      </c>
    </row>
    <row r="2750" spans="1:6">
      <c r="A2750" t="str">
        <f t="shared" si="67"/>
        <v>32Clenildo de Longe44805MSc</v>
      </c>
      <c r="B2750">
        <v>32</v>
      </c>
      <c r="C2750" t="s">
        <v>1686</v>
      </c>
      <c r="D2750" t="s">
        <v>3781</v>
      </c>
      <c r="E2750">
        <v>2230</v>
      </c>
      <c r="F2750" t="s">
        <v>1114</v>
      </c>
    </row>
    <row r="2751" spans="1:6">
      <c r="A2751" t="str">
        <f t="shared" si="67"/>
        <v>32Francisco Emanuel da Silva44805MSc</v>
      </c>
      <c r="B2751">
        <v>32</v>
      </c>
      <c r="C2751" t="s">
        <v>2494</v>
      </c>
      <c r="D2751" t="s">
        <v>3781</v>
      </c>
      <c r="E2751">
        <v>2230</v>
      </c>
      <c r="F2751" t="s">
        <v>1114</v>
      </c>
    </row>
    <row r="2752" spans="1:6">
      <c r="A2752" t="str">
        <f t="shared" si="67"/>
        <v>32Maria Monique de Brito Leite44805MSc</v>
      </c>
      <c r="B2752">
        <v>32</v>
      </c>
      <c r="C2752" t="s">
        <v>1687</v>
      </c>
      <c r="D2752" t="s">
        <v>3781</v>
      </c>
      <c r="E2752">
        <v>2230</v>
      </c>
      <c r="F2752" t="s">
        <v>1114</v>
      </c>
    </row>
    <row r="2753" spans="1:6">
      <c r="A2753" t="str">
        <f t="shared" si="67"/>
        <v>32Jose Ribamar Campos Junior44805PV</v>
      </c>
      <c r="B2753">
        <v>32</v>
      </c>
      <c r="C2753" t="s">
        <v>1689</v>
      </c>
      <c r="D2753" t="s">
        <v>3781</v>
      </c>
      <c r="E2753">
        <v>7750</v>
      </c>
      <c r="F2753" t="s">
        <v>1115</v>
      </c>
    </row>
    <row r="2754" spans="1:6">
      <c r="A2754" t="str">
        <f t="shared" si="67"/>
        <v>33Raphael Caio Alvarez Diegues44805AT</v>
      </c>
      <c r="B2754">
        <v>33</v>
      </c>
      <c r="C2754" t="s">
        <v>1690</v>
      </c>
      <c r="D2754" t="s">
        <v>3781</v>
      </c>
      <c r="E2754">
        <v>820</v>
      </c>
      <c r="F2754" t="s">
        <v>1117</v>
      </c>
    </row>
    <row r="2755" spans="1:6">
      <c r="A2755" t="str">
        <f t="shared" ref="A2755:A2818" si="68">CONCATENATE(B2755,C2755,VALUE(D2755),F2755)</f>
        <v>33Edmilson Moutinho dos Santos44805COO</v>
      </c>
      <c r="B2755">
        <v>33</v>
      </c>
      <c r="C2755" t="s">
        <v>1691</v>
      </c>
      <c r="D2755" t="s">
        <v>3781</v>
      </c>
      <c r="E2755">
        <v>2800</v>
      </c>
      <c r="F2755" t="s">
        <v>1113</v>
      </c>
    </row>
    <row r="2756" spans="1:6">
      <c r="A2756" t="str">
        <f t="shared" si="68"/>
        <v>33Dalmo de Souza Amorim Junior44805DSC</v>
      </c>
      <c r="B2756">
        <v>33</v>
      </c>
      <c r="C2756" t="s">
        <v>2194</v>
      </c>
      <c r="D2756" t="s">
        <v>3781</v>
      </c>
      <c r="E2756">
        <v>3280</v>
      </c>
      <c r="F2756" t="s">
        <v>1162</v>
      </c>
    </row>
    <row r="2757" spans="1:6">
      <c r="A2757" t="str">
        <f t="shared" si="68"/>
        <v>33Rodrigo Pereira Botão44805DSC</v>
      </c>
      <c r="B2757">
        <v>33</v>
      </c>
      <c r="C2757" t="s">
        <v>2195</v>
      </c>
      <c r="D2757" t="s">
        <v>3781</v>
      </c>
      <c r="E2757">
        <v>3280</v>
      </c>
      <c r="F2757" t="s">
        <v>1162</v>
      </c>
    </row>
    <row r="2758" spans="1:6">
      <c r="A2758" t="str">
        <f t="shared" si="68"/>
        <v>33Stephanie San Martin Cañas44805DSC</v>
      </c>
      <c r="B2758">
        <v>33</v>
      </c>
      <c r="C2758" t="s">
        <v>1692</v>
      </c>
      <c r="D2758" t="s">
        <v>3781</v>
      </c>
      <c r="E2758">
        <v>3280</v>
      </c>
      <c r="F2758" t="s">
        <v>1162</v>
      </c>
    </row>
    <row r="2759" spans="1:6">
      <c r="A2759" t="str">
        <f t="shared" si="68"/>
        <v>33Alana Távora Rodrigues44805GRA</v>
      </c>
      <c r="B2759">
        <v>33</v>
      </c>
      <c r="C2759" t="s">
        <v>1693</v>
      </c>
      <c r="D2759" t="s">
        <v>3781</v>
      </c>
      <c r="E2759">
        <v>600</v>
      </c>
      <c r="F2759" t="s">
        <v>1112</v>
      </c>
    </row>
    <row r="2760" spans="1:6">
      <c r="A2760" t="str">
        <f t="shared" si="68"/>
        <v>33Gabriel Fiorini Reis Maciel e Bastos44805GRA</v>
      </c>
      <c r="B2760">
        <v>33</v>
      </c>
      <c r="C2760" t="s">
        <v>1694</v>
      </c>
      <c r="D2760" t="s">
        <v>3781</v>
      </c>
      <c r="E2760">
        <v>600</v>
      </c>
      <c r="F2760" t="s">
        <v>1112</v>
      </c>
    </row>
    <row r="2761" spans="1:6">
      <c r="A2761" t="str">
        <f t="shared" si="68"/>
        <v>33Isabela Yurie Takahashi Shinzato44805GRA</v>
      </c>
      <c r="B2761">
        <v>33</v>
      </c>
      <c r="C2761" t="s">
        <v>1695</v>
      </c>
      <c r="D2761" t="s">
        <v>3781</v>
      </c>
      <c r="E2761">
        <v>600</v>
      </c>
      <c r="F2761" t="s">
        <v>1112</v>
      </c>
    </row>
    <row r="2762" spans="1:6">
      <c r="A2762" t="str">
        <f t="shared" si="68"/>
        <v>33Jade Liu de Almeida44805GRA</v>
      </c>
      <c r="B2762">
        <v>33</v>
      </c>
      <c r="C2762" t="s">
        <v>1696</v>
      </c>
      <c r="D2762" t="s">
        <v>3781</v>
      </c>
      <c r="E2762">
        <v>600</v>
      </c>
      <c r="F2762" t="s">
        <v>1112</v>
      </c>
    </row>
    <row r="2763" spans="1:6">
      <c r="A2763" t="str">
        <f t="shared" si="68"/>
        <v>33Laila Franca da Costa44805GRA</v>
      </c>
      <c r="B2763">
        <v>33</v>
      </c>
      <c r="C2763" t="s">
        <v>2710</v>
      </c>
      <c r="D2763" t="s">
        <v>3781</v>
      </c>
      <c r="E2763">
        <v>600</v>
      </c>
      <c r="F2763" t="s">
        <v>1112</v>
      </c>
    </row>
    <row r="2764" spans="1:6">
      <c r="A2764" t="str">
        <f t="shared" si="68"/>
        <v>33Ludmilla Mello de Amorim44805GRA</v>
      </c>
      <c r="B2764">
        <v>33</v>
      </c>
      <c r="C2764" t="s">
        <v>2711</v>
      </c>
      <c r="D2764" t="s">
        <v>3781</v>
      </c>
      <c r="E2764">
        <v>600</v>
      </c>
      <c r="F2764" t="s">
        <v>1112</v>
      </c>
    </row>
    <row r="2765" spans="1:6">
      <c r="A2765" t="str">
        <f t="shared" si="68"/>
        <v>33Matheus Antonio Souza Ferreira44805GRA</v>
      </c>
      <c r="B2765">
        <v>33</v>
      </c>
      <c r="C2765" t="s">
        <v>1699</v>
      </c>
      <c r="D2765" t="s">
        <v>3781</v>
      </c>
      <c r="E2765">
        <v>600</v>
      </c>
      <c r="F2765" t="s">
        <v>1112</v>
      </c>
    </row>
    <row r="2766" spans="1:6">
      <c r="A2766" t="str">
        <f t="shared" si="68"/>
        <v>33Pamela Ramos Rocha dos Santos44805GRA</v>
      </c>
      <c r="B2766">
        <v>33</v>
      </c>
      <c r="C2766" t="s">
        <v>1700</v>
      </c>
      <c r="D2766" t="s">
        <v>3781</v>
      </c>
      <c r="E2766">
        <v>600</v>
      </c>
      <c r="F2766" t="s">
        <v>1112</v>
      </c>
    </row>
    <row r="2767" spans="1:6">
      <c r="A2767" t="str">
        <f t="shared" si="68"/>
        <v>33Pietro Salomão de Sá44805GRA</v>
      </c>
      <c r="B2767">
        <v>33</v>
      </c>
      <c r="C2767" t="s">
        <v>1701</v>
      </c>
      <c r="D2767" t="s">
        <v>3781</v>
      </c>
      <c r="E2767">
        <v>600</v>
      </c>
      <c r="F2767" t="s">
        <v>1112</v>
      </c>
    </row>
    <row r="2768" spans="1:6">
      <c r="A2768" t="str">
        <f t="shared" si="68"/>
        <v>33Rodrigo Sobral Nogueira44805GRA</v>
      </c>
      <c r="B2768">
        <v>33</v>
      </c>
      <c r="C2768" t="s">
        <v>1702</v>
      </c>
      <c r="D2768" t="s">
        <v>3781</v>
      </c>
      <c r="E2768">
        <v>600</v>
      </c>
      <c r="F2768" t="s">
        <v>1112</v>
      </c>
    </row>
    <row r="2769" spans="1:6">
      <c r="A2769" t="str">
        <f t="shared" si="68"/>
        <v>33Rogerio Vaz de Lima44805GRA</v>
      </c>
      <c r="B2769">
        <v>33</v>
      </c>
      <c r="C2769" t="s">
        <v>1703</v>
      </c>
      <c r="D2769" t="s">
        <v>3781</v>
      </c>
      <c r="E2769">
        <v>600</v>
      </c>
      <c r="F2769" t="s">
        <v>1112</v>
      </c>
    </row>
    <row r="2770" spans="1:6">
      <c r="A2770" t="str">
        <f t="shared" si="68"/>
        <v>33Sarah Vilela Gimenes da Silva44805GRA</v>
      </c>
      <c r="B2770">
        <v>33</v>
      </c>
      <c r="C2770" t="s">
        <v>1704</v>
      </c>
      <c r="D2770" t="s">
        <v>3781</v>
      </c>
      <c r="E2770">
        <v>600</v>
      </c>
      <c r="F2770" t="s">
        <v>1112</v>
      </c>
    </row>
    <row r="2771" spans="1:6">
      <c r="A2771" t="str">
        <f t="shared" si="68"/>
        <v>33Thalles Moreira de Oliveira44805GRA</v>
      </c>
      <c r="B2771">
        <v>33</v>
      </c>
      <c r="C2771" t="s">
        <v>1705</v>
      </c>
      <c r="D2771" t="s">
        <v>3781</v>
      </c>
      <c r="E2771">
        <v>600</v>
      </c>
      <c r="F2771" t="s">
        <v>1112</v>
      </c>
    </row>
    <row r="2772" spans="1:6">
      <c r="A2772" t="str">
        <f t="shared" si="68"/>
        <v>33Tirzah Lorato Moraes Silva44805GRA</v>
      </c>
      <c r="B2772">
        <v>33</v>
      </c>
      <c r="C2772" t="s">
        <v>2712</v>
      </c>
      <c r="D2772" t="s">
        <v>3781</v>
      </c>
      <c r="E2772">
        <v>600</v>
      </c>
      <c r="F2772" t="s">
        <v>1112</v>
      </c>
    </row>
    <row r="2773" spans="1:6">
      <c r="A2773" t="str">
        <f t="shared" si="68"/>
        <v>33Vitória Souza Diniz44805GRA</v>
      </c>
      <c r="B2773">
        <v>33</v>
      </c>
      <c r="C2773" t="s">
        <v>1706</v>
      </c>
      <c r="D2773" t="s">
        <v>3781</v>
      </c>
      <c r="E2773">
        <v>600</v>
      </c>
      <c r="F2773" t="s">
        <v>1112</v>
      </c>
    </row>
    <row r="2774" spans="1:6">
      <c r="A2774" t="str">
        <f t="shared" si="68"/>
        <v>33Alice Akemi Tagima44805MSc</v>
      </c>
      <c r="B2774">
        <v>33</v>
      </c>
      <c r="C2774" t="s">
        <v>1707</v>
      </c>
      <c r="D2774" t="s">
        <v>3781</v>
      </c>
      <c r="E2774">
        <v>2230</v>
      </c>
      <c r="F2774" t="s">
        <v>1114</v>
      </c>
    </row>
    <row r="2775" spans="1:6">
      <c r="A2775" t="str">
        <f t="shared" si="68"/>
        <v>33Brenda Honório Mazzeu Silveira44805MSc</v>
      </c>
      <c r="B2775">
        <v>33</v>
      </c>
      <c r="C2775" t="s">
        <v>1708</v>
      </c>
      <c r="D2775" t="s">
        <v>3781</v>
      </c>
      <c r="E2775">
        <v>2230</v>
      </c>
      <c r="F2775" t="s">
        <v>1114</v>
      </c>
    </row>
    <row r="2776" spans="1:6">
      <c r="A2776" t="str">
        <f t="shared" si="68"/>
        <v>33Gabriela Pantoja Passos44805MSc</v>
      </c>
      <c r="B2776">
        <v>33</v>
      </c>
      <c r="C2776" t="s">
        <v>1709</v>
      </c>
      <c r="D2776" t="s">
        <v>3781</v>
      </c>
      <c r="E2776">
        <v>2230</v>
      </c>
      <c r="F2776" t="s">
        <v>1114</v>
      </c>
    </row>
    <row r="2777" spans="1:6">
      <c r="A2777" t="str">
        <f t="shared" si="68"/>
        <v>33João Paulo Guilherme Rodrigues Alves44805MSc</v>
      </c>
      <c r="B2777">
        <v>33</v>
      </c>
      <c r="C2777" t="s">
        <v>1697</v>
      </c>
      <c r="D2777" t="s">
        <v>3781</v>
      </c>
      <c r="E2777">
        <v>2230</v>
      </c>
      <c r="F2777" t="s">
        <v>1114</v>
      </c>
    </row>
    <row r="2778" spans="1:6">
      <c r="A2778" t="str">
        <f t="shared" si="68"/>
        <v>33Maxiane Frank Oliveira Cardoso44805MSc</v>
      </c>
      <c r="B2778">
        <v>33</v>
      </c>
      <c r="C2778" t="s">
        <v>2196</v>
      </c>
      <c r="D2778" t="s">
        <v>3781</v>
      </c>
      <c r="E2778">
        <v>2230</v>
      </c>
      <c r="F2778" t="s">
        <v>1114</v>
      </c>
    </row>
    <row r="2779" spans="1:6">
      <c r="A2779" t="str">
        <f t="shared" si="68"/>
        <v>33Rafael Luis Sacco44805MSc</v>
      </c>
      <c r="B2779">
        <v>33</v>
      </c>
      <c r="C2779" t="s">
        <v>2197</v>
      </c>
      <c r="D2779" t="s">
        <v>3781</v>
      </c>
      <c r="E2779">
        <v>2230</v>
      </c>
      <c r="F2779" t="s">
        <v>1114</v>
      </c>
    </row>
    <row r="2780" spans="1:6">
      <c r="A2780" t="str">
        <f t="shared" si="68"/>
        <v>33Hirdan Katarina de Medeiros Costa44805PV</v>
      </c>
      <c r="B2780">
        <v>33</v>
      </c>
      <c r="C2780" t="s">
        <v>1711</v>
      </c>
      <c r="D2780" t="s">
        <v>3781</v>
      </c>
      <c r="E2780">
        <v>7750</v>
      </c>
      <c r="F2780" t="s">
        <v>1115</v>
      </c>
    </row>
    <row r="2781" spans="1:6">
      <c r="A2781" t="str">
        <f t="shared" si="68"/>
        <v>34Renan Albert Hansen44805AT</v>
      </c>
      <c r="B2781">
        <v>34</v>
      </c>
      <c r="C2781" t="s">
        <v>1712</v>
      </c>
      <c r="D2781" t="s">
        <v>3781</v>
      </c>
      <c r="E2781">
        <v>820</v>
      </c>
      <c r="F2781" t="s">
        <v>1117</v>
      </c>
    </row>
    <row r="2782" spans="1:6">
      <c r="A2782" t="str">
        <f t="shared" si="68"/>
        <v>34João Andrade de Carvalho Junior44805COO</v>
      </c>
      <c r="B2782">
        <v>34</v>
      </c>
      <c r="C2782" t="s">
        <v>1713</v>
      </c>
      <c r="D2782" t="s">
        <v>3781</v>
      </c>
      <c r="E2782">
        <v>2800</v>
      </c>
      <c r="F2782" t="s">
        <v>1113</v>
      </c>
    </row>
    <row r="2783" spans="1:6">
      <c r="A2783" t="str">
        <f t="shared" si="68"/>
        <v>34Fernando Henrique Mayworm de Araujo44805DSC</v>
      </c>
      <c r="B2783">
        <v>34</v>
      </c>
      <c r="C2783" t="s">
        <v>1714</v>
      </c>
      <c r="D2783" t="s">
        <v>3781</v>
      </c>
      <c r="E2783">
        <v>3280</v>
      </c>
      <c r="F2783" t="s">
        <v>1162</v>
      </c>
    </row>
    <row r="2784" spans="1:6">
      <c r="A2784" t="str">
        <f t="shared" si="68"/>
        <v>34Mônica Valéria dos Santos Machado44805DSC</v>
      </c>
      <c r="B2784">
        <v>34</v>
      </c>
      <c r="C2784" t="s">
        <v>1732</v>
      </c>
      <c r="D2784" t="s">
        <v>3781</v>
      </c>
      <c r="E2784">
        <v>3280</v>
      </c>
      <c r="F2784" t="s">
        <v>1162</v>
      </c>
    </row>
    <row r="2785" spans="1:6">
      <c r="A2785" t="str">
        <f t="shared" si="68"/>
        <v>34Rubens Coutinho Toledo44805DSC</v>
      </c>
      <c r="B2785">
        <v>34</v>
      </c>
      <c r="C2785" t="s">
        <v>1715</v>
      </c>
      <c r="D2785" t="s">
        <v>3781</v>
      </c>
      <c r="E2785">
        <v>3280</v>
      </c>
      <c r="F2785" t="s">
        <v>1162</v>
      </c>
    </row>
    <row r="2786" spans="1:6">
      <c r="A2786" t="str">
        <f t="shared" si="68"/>
        <v>34Arthur da Silva de Carvalho44805GRA</v>
      </c>
      <c r="B2786">
        <v>34</v>
      </c>
      <c r="C2786" t="s">
        <v>1716</v>
      </c>
      <c r="D2786" t="s">
        <v>3781</v>
      </c>
      <c r="E2786">
        <v>600</v>
      </c>
      <c r="F2786" t="s">
        <v>1112</v>
      </c>
    </row>
    <row r="2787" spans="1:6">
      <c r="A2787" t="str">
        <f t="shared" si="68"/>
        <v>34Arthur Freitas dos Santos44805GRA</v>
      </c>
      <c r="B2787">
        <v>34</v>
      </c>
      <c r="C2787" t="s">
        <v>2496</v>
      </c>
      <c r="D2787" t="s">
        <v>3781</v>
      </c>
      <c r="E2787">
        <v>600</v>
      </c>
      <c r="F2787" t="s">
        <v>1112</v>
      </c>
    </row>
    <row r="2788" spans="1:6">
      <c r="A2788" t="str">
        <f t="shared" si="68"/>
        <v>34Beatriz Maciel Ferreira Pedro44805GRA</v>
      </c>
      <c r="B2788">
        <v>34</v>
      </c>
      <c r="C2788" t="s">
        <v>1717</v>
      </c>
      <c r="D2788" t="s">
        <v>3781</v>
      </c>
      <c r="E2788">
        <v>600</v>
      </c>
      <c r="F2788" t="s">
        <v>1112</v>
      </c>
    </row>
    <row r="2789" spans="1:6">
      <c r="A2789" t="str">
        <f t="shared" si="68"/>
        <v>34Gustavo Henrique Romeu da Silva44805GRA</v>
      </c>
      <c r="B2789">
        <v>34</v>
      </c>
      <c r="C2789" t="s">
        <v>1718</v>
      </c>
      <c r="D2789" t="s">
        <v>3781</v>
      </c>
      <c r="E2789">
        <v>600</v>
      </c>
      <c r="F2789" t="s">
        <v>1112</v>
      </c>
    </row>
    <row r="2790" spans="1:6">
      <c r="A2790" t="str">
        <f t="shared" si="68"/>
        <v>34Jéssica Barbosa de Souza44805GRA</v>
      </c>
      <c r="B2790">
        <v>34</v>
      </c>
      <c r="C2790" t="s">
        <v>1719</v>
      </c>
      <c r="D2790" t="s">
        <v>3781</v>
      </c>
      <c r="E2790">
        <v>600</v>
      </c>
      <c r="F2790" t="s">
        <v>1112</v>
      </c>
    </row>
    <row r="2791" spans="1:6">
      <c r="A2791" t="str">
        <f t="shared" si="68"/>
        <v>34João Vitor dos Santos Oliveira44805GRA</v>
      </c>
      <c r="B2791">
        <v>34</v>
      </c>
      <c r="C2791" t="s">
        <v>1720</v>
      </c>
      <c r="D2791" t="s">
        <v>3781</v>
      </c>
      <c r="E2791">
        <v>600</v>
      </c>
      <c r="F2791" t="s">
        <v>1112</v>
      </c>
    </row>
    <row r="2792" spans="1:6">
      <c r="A2792" t="str">
        <f t="shared" si="68"/>
        <v>34Luis Augusto Guimarães Bento44805GRA</v>
      </c>
      <c r="B2792">
        <v>34</v>
      </c>
      <c r="C2792" t="s">
        <v>1721</v>
      </c>
      <c r="D2792" t="s">
        <v>3781</v>
      </c>
      <c r="E2792">
        <v>600</v>
      </c>
      <c r="F2792" t="s">
        <v>1112</v>
      </c>
    </row>
    <row r="2793" spans="1:6">
      <c r="A2793" t="str">
        <f t="shared" si="68"/>
        <v>34Maurício Guilherme da Silva Belitardo44805GRA</v>
      </c>
      <c r="B2793">
        <v>34</v>
      </c>
      <c r="C2793" t="s">
        <v>1722</v>
      </c>
      <c r="D2793" t="s">
        <v>3781</v>
      </c>
      <c r="E2793">
        <v>600</v>
      </c>
      <c r="F2793" t="s">
        <v>1112</v>
      </c>
    </row>
    <row r="2794" spans="1:6">
      <c r="A2794" t="str">
        <f t="shared" si="68"/>
        <v>34Nikolas Maky Takinami44805GRA</v>
      </c>
      <c r="B2794">
        <v>34</v>
      </c>
      <c r="C2794" t="s">
        <v>1723</v>
      </c>
      <c r="D2794" t="s">
        <v>3781</v>
      </c>
      <c r="E2794">
        <v>600</v>
      </c>
      <c r="F2794" t="s">
        <v>1112</v>
      </c>
    </row>
    <row r="2795" spans="1:6">
      <c r="A2795" t="str">
        <f t="shared" si="68"/>
        <v>34Renan Camargo Oliveira44805GRA</v>
      </c>
      <c r="B2795">
        <v>34</v>
      </c>
      <c r="C2795" t="s">
        <v>1724</v>
      </c>
      <c r="D2795" t="s">
        <v>3781</v>
      </c>
      <c r="E2795">
        <v>600</v>
      </c>
      <c r="F2795" t="s">
        <v>1112</v>
      </c>
    </row>
    <row r="2796" spans="1:6">
      <c r="A2796" t="str">
        <f t="shared" si="68"/>
        <v>34Thales Maluf44805GRA</v>
      </c>
      <c r="B2796">
        <v>34</v>
      </c>
      <c r="C2796" t="s">
        <v>1725</v>
      </c>
      <c r="D2796" t="s">
        <v>3781</v>
      </c>
      <c r="E2796">
        <v>600</v>
      </c>
      <c r="F2796" t="s">
        <v>1112</v>
      </c>
    </row>
    <row r="2797" spans="1:6">
      <c r="A2797" t="str">
        <f t="shared" si="68"/>
        <v>34Tobias Lombardi Garcia Tiburcio44805GRA</v>
      </c>
      <c r="B2797">
        <v>34</v>
      </c>
      <c r="C2797" t="s">
        <v>2499</v>
      </c>
      <c r="D2797" t="s">
        <v>3781</v>
      </c>
      <c r="E2797">
        <v>600</v>
      </c>
      <c r="F2797" t="s">
        <v>1112</v>
      </c>
    </row>
    <row r="2798" spans="1:6">
      <c r="A2798" t="str">
        <f t="shared" si="68"/>
        <v>34Victor Barbosa Nunes44805GRA</v>
      </c>
      <c r="B2798">
        <v>34</v>
      </c>
      <c r="C2798" t="s">
        <v>1726</v>
      </c>
      <c r="D2798" t="s">
        <v>3781</v>
      </c>
      <c r="E2798">
        <v>600</v>
      </c>
      <c r="F2798" t="s">
        <v>1112</v>
      </c>
    </row>
    <row r="2799" spans="1:6">
      <c r="A2799" t="str">
        <f t="shared" si="68"/>
        <v>34Vitor Pioltine Murari44805GRA</v>
      </c>
      <c r="B2799">
        <v>34</v>
      </c>
      <c r="C2799" t="s">
        <v>1727</v>
      </c>
      <c r="D2799" t="s">
        <v>3781</v>
      </c>
      <c r="E2799">
        <v>600</v>
      </c>
      <c r="F2799" t="s">
        <v>1112</v>
      </c>
    </row>
    <row r="2800" spans="1:6">
      <c r="A2800" t="str">
        <f t="shared" si="68"/>
        <v>34Carlos Eduardo Moraes44805MSc</v>
      </c>
      <c r="B2800">
        <v>34</v>
      </c>
      <c r="C2800" t="s">
        <v>1728</v>
      </c>
      <c r="D2800" t="s">
        <v>3781</v>
      </c>
      <c r="E2800">
        <v>2230</v>
      </c>
      <c r="F2800" t="s">
        <v>1114</v>
      </c>
    </row>
    <row r="2801" spans="1:6">
      <c r="A2801" t="str">
        <f t="shared" si="68"/>
        <v>34Daniel Solferini de Carvalho44805MSc</v>
      </c>
      <c r="B2801">
        <v>34</v>
      </c>
      <c r="C2801" t="s">
        <v>2198</v>
      </c>
      <c r="D2801" t="s">
        <v>3781</v>
      </c>
      <c r="E2801">
        <v>2230</v>
      </c>
      <c r="F2801" t="s">
        <v>1114</v>
      </c>
    </row>
    <row r="2802" spans="1:6">
      <c r="A2802" t="str">
        <f t="shared" si="68"/>
        <v>34Luis Fernando Junior Saldaña Bernuy44805MSc</v>
      </c>
      <c r="B2802">
        <v>34</v>
      </c>
      <c r="C2802" t="s">
        <v>1730</v>
      </c>
      <c r="D2802" t="s">
        <v>3781</v>
      </c>
      <c r="E2802">
        <v>2230</v>
      </c>
      <c r="F2802" t="s">
        <v>1114</v>
      </c>
    </row>
    <row r="2803" spans="1:6">
      <c r="A2803" t="str">
        <f t="shared" si="68"/>
        <v>34Manuel Anthony Toribio Pacherres Uchalin44805MSc</v>
      </c>
      <c r="B2803">
        <v>34</v>
      </c>
      <c r="C2803" t="s">
        <v>2199</v>
      </c>
      <c r="D2803" t="s">
        <v>3781</v>
      </c>
      <c r="E2803">
        <v>2230</v>
      </c>
      <c r="F2803" t="s">
        <v>1114</v>
      </c>
    </row>
    <row r="2804" spans="1:6">
      <c r="A2804" t="str">
        <f t="shared" si="68"/>
        <v>34Marcelo Pacheco Oliveira44805MSc</v>
      </c>
      <c r="B2804">
        <v>34</v>
      </c>
      <c r="C2804" t="s">
        <v>1731</v>
      </c>
      <c r="D2804" t="s">
        <v>3781</v>
      </c>
      <c r="E2804">
        <v>2230</v>
      </c>
      <c r="F2804" t="s">
        <v>1114</v>
      </c>
    </row>
    <row r="2805" spans="1:6">
      <c r="A2805" t="str">
        <f t="shared" si="68"/>
        <v>34Edwin Santiago Rios Escalante44805PDSC</v>
      </c>
      <c r="B2805">
        <v>34</v>
      </c>
      <c r="C2805" t="s">
        <v>1733</v>
      </c>
      <c r="D2805" t="s">
        <v>3781</v>
      </c>
      <c r="E2805">
        <v>6110</v>
      </c>
      <c r="F2805" t="s">
        <v>1165</v>
      </c>
    </row>
    <row r="2806" spans="1:6">
      <c r="A2806" t="str">
        <f t="shared" si="68"/>
        <v>34Nazem Nascimento44805PV</v>
      </c>
      <c r="B2806">
        <v>34</v>
      </c>
      <c r="C2806" t="s">
        <v>1734</v>
      </c>
      <c r="D2806" t="s">
        <v>3781</v>
      </c>
      <c r="E2806">
        <v>7750</v>
      </c>
      <c r="F2806" t="s">
        <v>1115</v>
      </c>
    </row>
    <row r="2807" spans="1:6">
      <c r="A2807" t="str">
        <f t="shared" si="68"/>
        <v>35Leizer Schnitman44805COO</v>
      </c>
      <c r="B2807">
        <v>35</v>
      </c>
      <c r="C2807" t="s">
        <v>1735</v>
      </c>
      <c r="D2807" t="s">
        <v>3781</v>
      </c>
      <c r="E2807">
        <v>2800</v>
      </c>
      <c r="F2807" t="s">
        <v>1113</v>
      </c>
    </row>
    <row r="2808" spans="1:6">
      <c r="A2808" t="str">
        <f t="shared" si="68"/>
        <v>35Bruno Aguiar Santana44805DSC</v>
      </c>
      <c r="B2808">
        <v>35</v>
      </c>
      <c r="C2808" t="s">
        <v>1736</v>
      </c>
      <c r="D2808" t="s">
        <v>3781</v>
      </c>
      <c r="E2808">
        <v>3280</v>
      </c>
      <c r="F2808" t="s">
        <v>1162</v>
      </c>
    </row>
    <row r="2809" spans="1:6">
      <c r="A2809" t="str">
        <f t="shared" si="68"/>
        <v>35Witã dos Santos Rocha44805DSC</v>
      </c>
      <c r="B2809">
        <v>35</v>
      </c>
      <c r="C2809" t="s">
        <v>1737</v>
      </c>
      <c r="D2809" t="s">
        <v>3781</v>
      </c>
      <c r="E2809">
        <v>3280</v>
      </c>
      <c r="F2809" t="s">
        <v>1162</v>
      </c>
    </row>
    <row r="2810" spans="1:6">
      <c r="A2810" t="str">
        <f t="shared" si="68"/>
        <v>35André Nascimento Vianna44805GRA</v>
      </c>
      <c r="B2810">
        <v>35</v>
      </c>
      <c r="C2810" t="s">
        <v>1738</v>
      </c>
      <c r="D2810" t="s">
        <v>3781</v>
      </c>
      <c r="E2810">
        <v>600</v>
      </c>
      <c r="F2810" t="s">
        <v>1112</v>
      </c>
    </row>
    <row r="2811" spans="1:6">
      <c r="A2811" t="str">
        <f t="shared" si="68"/>
        <v>35Matheus Reis Santiago44805GRA</v>
      </c>
      <c r="B2811">
        <v>35</v>
      </c>
      <c r="C2811" t="s">
        <v>1739</v>
      </c>
      <c r="D2811" t="s">
        <v>3781</v>
      </c>
      <c r="E2811">
        <v>600</v>
      </c>
      <c r="F2811" t="s">
        <v>1112</v>
      </c>
    </row>
    <row r="2812" spans="1:6">
      <c r="A2812" t="str">
        <f t="shared" si="68"/>
        <v>35Juan Pablo Solorzano44805MSc</v>
      </c>
      <c r="B2812">
        <v>35</v>
      </c>
      <c r="C2812" t="s">
        <v>1740</v>
      </c>
      <c r="D2812" t="s">
        <v>3781</v>
      </c>
      <c r="E2812">
        <v>2230</v>
      </c>
      <c r="F2812" t="s">
        <v>1114</v>
      </c>
    </row>
    <row r="2813" spans="1:6">
      <c r="A2813" t="str">
        <f t="shared" si="68"/>
        <v>35Monalisa Sá Magalhães44805MSc</v>
      </c>
      <c r="B2813">
        <v>35</v>
      </c>
      <c r="C2813" t="s">
        <v>1741</v>
      </c>
      <c r="D2813" t="s">
        <v>3781</v>
      </c>
      <c r="E2813">
        <v>2230</v>
      </c>
      <c r="F2813" t="s">
        <v>1114</v>
      </c>
    </row>
    <row r="2814" spans="1:6">
      <c r="A2814" t="str">
        <f t="shared" si="68"/>
        <v>35Patrick Souza Lima44805MSc</v>
      </c>
      <c r="B2814">
        <v>35</v>
      </c>
      <c r="C2814" t="s">
        <v>2200</v>
      </c>
      <c r="D2814" t="s">
        <v>3781</v>
      </c>
      <c r="E2814">
        <v>2230</v>
      </c>
      <c r="F2814" t="s">
        <v>1114</v>
      </c>
    </row>
    <row r="2815" spans="1:6">
      <c r="A2815" t="str">
        <f t="shared" si="68"/>
        <v>35Leonardo Silva de Souza44805PV</v>
      </c>
      <c r="B2815">
        <v>35</v>
      </c>
      <c r="C2815" t="s">
        <v>1743</v>
      </c>
      <c r="D2815" t="s">
        <v>3781</v>
      </c>
      <c r="E2815">
        <v>7750</v>
      </c>
      <c r="F2815" t="s">
        <v>1115</v>
      </c>
    </row>
    <row r="2816" spans="1:6">
      <c r="A2816" t="str">
        <f t="shared" si="68"/>
        <v>36Luiz Carlos Lobato dos Santos44805COO</v>
      </c>
      <c r="B2816">
        <v>36</v>
      </c>
      <c r="C2816" t="s">
        <v>1744</v>
      </c>
      <c r="D2816" t="s">
        <v>3781</v>
      </c>
      <c r="E2816">
        <v>2800</v>
      </c>
      <c r="F2816" t="s">
        <v>1113</v>
      </c>
    </row>
    <row r="2817" spans="1:6">
      <c r="A2817" t="str">
        <f t="shared" si="68"/>
        <v>36Célia Karina Maia Cardoso44805DSC</v>
      </c>
      <c r="B2817">
        <v>36</v>
      </c>
      <c r="C2817" t="s">
        <v>1745</v>
      </c>
      <c r="D2817" t="s">
        <v>3781</v>
      </c>
      <c r="E2817">
        <v>3280</v>
      </c>
      <c r="F2817" t="s">
        <v>1162</v>
      </c>
    </row>
    <row r="2818" spans="1:6">
      <c r="A2818" t="str">
        <f t="shared" si="68"/>
        <v>36Larissa Bianca Leão Santos44805DSC</v>
      </c>
      <c r="B2818">
        <v>36</v>
      </c>
      <c r="C2818" t="s">
        <v>1756</v>
      </c>
      <c r="D2818" t="s">
        <v>3781</v>
      </c>
      <c r="E2818">
        <v>3280</v>
      </c>
      <c r="F2818" t="s">
        <v>1162</v>
      </c>
    </row>
    <row r="2819" spans="1:6">
      <c r="A2819" t="str">
        <f t="shared" ref="A2819:A2882" si="69">CONCATENATE(B2819,C2819,VALUE(D2819),F2819)</f>
        <v>36Monique Santos Sarly da Silva44805DSC</v>
      </c>
      <c r="B2819">
        <v>36</v>
      </c>
      <c r="C2819" t="s">
        <v>1746</v>
      </c>
      <c r="D2819" t="s">
        <v>3781</v>
      </c>
      <c r="E2819">
        <v>3280</v>
      </c>
      <c r="F2819" t="s">
        <v>1162</v>
      </c>
    </row>
    <row r="2820" spans="1:6">
      <c r="A2820" t="str">
        <f t="shared" si="69"/>
        <v>36Bruno Santos Conceição44805GRA</v>
      </c>
      <c r="B2820">
        <v>36</v>
      </c>
      <c r="C2820" t="s">
        <v>1747</v>
      </c>
      <c r="D2820" t="s">
        <v>3781</v>
      </c>
      <c r="E2820">
        <v>600</v>
      </c>
      <c r="F2820" t="s">
        <v>1112</v>
      </c>
    </row>
    <row r="2821" spans="1:6">
      <c r="A2821" t="str">
        <f t="shared" si="69"/>
        <v>36Felipe Costa Reis da Silva44805GRA</v>
      </c>
      <c r="B2821">
        <v>36</v>
      </c>
      <c r="C2821" t="s">
        <v>1748</v>
      </c>
      <c r="D2821" t="s">
        <v>3781</v>
      </c>
      <c r="E2821">
        <v>600</v>
      </c>
      <c r="F2821" t="s">
        <v>1112</v>
      </c>
    </row>
    <row r="2822" spans="1:6">
      <c r="A2822" t="str">
        <f t="shared" si="69"/>
        <v>36Gladson Pessanha de Souza44805GRA</v>
      </c>
      <c r="B2822">
        <v>36</v>
      </c>
      <c r="C2822" t="s">
        <v>1749</v>
      </c>
      <c r="D2822" t="s">
        <v>3781</v>
      </c>
      <c r="E2822">
        <v>600</v>
      </c>
      <c r="F2822" t="s">
        <v>1112</v>
      </c>
    </row>
    <row r="2823" spans="1:6">
      <c r="A2823" t="str">
        <f t="shared" si="69"/>
        <v>36Jonathan Silva de Jesus44805GRA</v>
      </c>
      <c r="B2823">
        <v>36</v>
      </c>
      <c r="C2823" t="s">
        <v>1750</v>
      </c>
      <c r="D2823" t="s">
        <v>3781</v>
      </c>
      <c r="E2823">
        <v>600</v>
      </c>
      <c r="F2823" t="s">
        <v>1112</v>
      </c>
    </row>
    <row r="2824" spans="1:6">
      <c r="A2824" t="str">
        <f t="shared" si="69"/>
        <v>36José Milton Neves de Souza Júnior44805GRA</v>
      </c>
      <c r="B2824">
        <v>36</v>
      </c>
      <c r="C2824" t="s">
        <v>1751</v>
      </c>
      <c r="D2824" t="s">
        <v>3781</v>
      </c>
      <c r="E2824">
        <v>600</v>
      </c>
      <c r="F2824" t="s">
        <v>1112</v>
      </c>
    </row>
    <row r="2825" spans="1:6">
      <c r="A2825" t="str">
        <f t="shared" si="69"/>
        <v>36Mariana Santos Figueiredo de Freitas44805GRA</v>
      </c>
      <c r="B2825">
        <v>36</v>
      </c>
      <c r="C2825" t="s">
        <v>1752</v>
      </c>
      <c r="D2825" t="s">
        <v>3781</v>
      </c>
      <c r="E2825">
        <v>600</v>
      </c>
      <c r="F2825" t="s">
        <v>1112</v>
      </c>
    </row>
    <row r="2826" spans="1:6">
      <c r="A2826" t="str">
        <f t="shared" si="69"/>
        <v>36Tairone Santos da Paixão Filho44805GRA</v>
      </c>
      <c r="B2826">
        <v>36</v>
      </c>
      <c r="C2826" t="s">
        <v>1753</v>
      </c>
      <c r="D2826" t="s">
        <v>3781</v>
      </c>
      <c r="E2826">
        <v>600</v>
      </c>
      <c r="F2826" t="s">
        <v>1112</v>
      </c>
    </row>
    <row r="2827" spans="1:6">
      <c r="A2827" t="str">
        <f t="shared" si="69"/>
        <v>36Thayse Lopes Melgaço Bulcão44805GRA</v>
      </c>
      <c r="B2827">
        <v>36</v>
      </c>
      <c r="C2827" t="s">
        <v>1754</v>
      </c>
      <c r="D2827" t="s">
        <v>3781</v>
      </c>
      <c r="E2827">
        <v>600</v>
      </c>
      <c r="F2827" t="s">
        <v>1112</v>
      </c>
    </row>
    <row r="2828" spans="1:6">
      <c r="A2828" t="str">
        <f t="shared" si="69"/>
        <v>36Uilliams Alves de Oliveira Paz44805GRA</v>
      </c>
      <c r="B2828">
        <v>36</v>
      </c>
      <c r="C2828" t="s">
        <v>2510</v>
      </c>
      <c r="D2828" t="s">
        <v>3781</v>
      </c>
      <c r="E2828">
        <v>600</v>
      </c>
      <c r="F2828" t="s">
        <v>1112</v>
      </c>
    </row>
    <row r="2829" spans="1:6">
      <c r="A2829" t="str">
        <f t="shared" si="69"/>
        <v>36Daniele Santos Sousa44805MSc</v>
      </c>
      <c r="B2829">
        <v>36</v>
      </c>
      <c r="C2829" t="s">
        <v>1755</v>
      </c>
      <c r="D2829" t="s">
        <v>3781</v>
      </c>
      <c r="E2829">
        <v>2230</v>
      </c>
      <c r="F2829" t="s">
        <v>1114</v>
      </c>
    </row>
    <row r="2830" spans="1:6">
      <c r="A2830" t="str">
        <f t="shared" si="69"/>
        <v>36Danilo Silva Ferreira44805MSc</v>
      </c>
      <c r="B2830">
        <v>36</v>
      </c>
      <c r="C2830" t="s">
        <v>2511</v>
      </c>
      <c r="D2830" t="s">
        <v>3781</v>
      </c>
      <c r="E2830">
        <v>2230</v>
      </c>
      <c r="F2830" t="s">
        <v>1114</v>
      </c>
    </row>
    <row r="2831" spans="1:6">
      <c r="A2831" t="str">
        <f t="shared" si="69"/>
        <v>36Luiza Figueira de Siqueira44805MSc</v>
      </c>
      <c r="B2831">
        <v>36</v>
      </c>
      <c r="C2831" t="s">
        <v>1757</v>
      </c>
      <c r="D2831" t="s">
        <v>3781</v>
      </c>
      <c r="E2831">
        <v>2230</v>
      </c>
      <c r="F2831" t="s">
        <v>1114</v>
      </c>
    </row>
    <row r="2832" spans="1:6">
      <c r="A2832" t="str">
        <f t="shared" si="69"/>
        <v>36Marcela Félix Sobral44805MSc</v>
      </c>
      <c r="B2832">
        <v>36</v>
      </c>
      <c r="C2832" t="s">
        <v>1758</v>
      </c>
      <c r="D2832" t="s">
        <v>3781</v>
      </c>
      <c r="E2832">
        <v>2230</v>
      </c>
      <c r="F2832" t="s">
        <v>1114</v>
      </c>
    </row>
    <row r="2833" spans="1:6">
      <c r="A2833" t="str">
        <f t="shared" si="69"/>
        <v>36Thamyris Queiroz Silva44805MSc</v>
      </c>
      <c r="B2833">
        <v>36</v>
      </c>
      <c r="C2833" t="s">
        <v>1759</v>
      </c>
      <c r="D2833" t="s">
        <v>3781</v>
      </c>
      <c r="E2833">
        <v>2230</v>
      </c>
      <c r="F2833" t="s">
        <v>1114</v>
      </c>
    </row>
    <row r="2834" spans="1:6">
      <c r="A2834" t="str">
        <f t="shared" si="69"/>
        <v>36Kleberson Ricardo de Oliveira Pereira44805PV</v>
      </c>
      <c r="B2834">
        <v>36</v>
      </c>
      <c r="C2834" t="s">
        <v>1760</v>
      </c>
      <c r="D2834" t="s">
        <v>3781</v>
      </c>
      <c r="E2834">
        <v>7750</v>
      </c>
      <c r="F2834" t="s">
        <v>1115</v>
      </c>
    </row>
    <row r="2835" spans="1:6">
      <c r="A2835" t="str">
        <f t="shared" si="69"/>
        <v>37Suzana da Silva Macedo44805AT</v>
      </c>
      <c r="B2835">
        <v>37</v>
      </c>
      <c r="C2835" t="s">
        <v>1761</v>
      </c>
      <c r="D2835" t="s">
        <v>3781</v>
      </c>
      <c r="E2835">
        <v>820</v>
      </c>
      <c r="F2835" t="s">
        <v>1117</v>
      </c>
    </row>
    <row r="2836" spans="1:6">
      <c r="A2836" t="str">
        <f t="shared" si="69"/>
        <v>37Amanda Duarte Gondim44805COO</v>
      </c>
      <c r="B2836">
        <v>37</v>
      </c>
      <c r="C2836" t="s">
        <v>1762</v>
      </c>
      <c r="D2836" t="s">
        <v>3781</v>
      </c>
      <c r="E2836">
        <v>2800</v>
      </c>
      <c r="F2836" t="s">
        <v>1113</v>
      </c>
    </row>
    <row r="2837" spans="1:6">
      <c r="A2837" t="str">
        <f t="shared" si="69"/>
        <v>37Alyxandra Carla de Medeiros Batista44805DSC</v>
      </c>
      <c r="B2837">
        <v>37</v>
      </c>
      <c r="C2837" t="s">
        <v>1763</v>
      </c>
      <c r="D2837" t="s">
        <v>3781</v>
      </c>
      <c r="E2837">
        <v>3280</v>
      </c>
      <c r="F2837" t="s">
        <v>1162</v>
      </c>
    </row>
    <row r="2838" spans="1:6">
      <c r="A2838" t="str">
        <f t="shared" si="69"/>
        <v>37FERNANDO VELCIC MAZIVIERO44805DSC</v>
      </c>
      <c r="B2838">
        <v>37</v>
      </c>
      <c r="C2838" t="s">
        <v>1764</v>
      </c>
      <c r="D2838" t="s">
        <v>3781</v>
      </c>
      <c r="E2838">
        <v>3280</v>
      </c>
      <c r="F2838" t="s">
        <v>1162</v>
      </c>
    </row>
    <row r="2839" spans="1:6">
      <c r="A2839" t="str">
        <f t="shared" si="69"/>
        <v>37Alessa de Melo Bispo44805GRA</v>
      </c>
      <c r="B2839">
        <v>37</v>
      </c>
      <c r="C2839" t="s">
        <v>1765</v>
      </c>
      <c r="D2839" t="s">
        <v>3781</v>
      </c>
      <c r="E2839">
        <v>600</v>
      </c>
      <c r="F2839" t="s">
        <v>1112</v>
      </c>
    </row>
    <row r="2840" spans="1:6">
      <c r="A2840" t="str">
        <f t="shared" si="69"/>
        <v>37DHIOVANA FURTADO DA SILVA44805GRA</v>
      </c>
      <c r="B2840">
        <v>37</v>
      </c>
      <c r="C2840" t="s">
        <v>1766</v>
      </c>
      <c r="D2840" t="s">
        <v>3781</v>
      </c>
      <c r="E2840">
        <v>600</v>
      </c>
      <c r="F2840" t="s">
        <v>1112</v>
      </c>
    </row>
    <row r="2841" spans="1:6">
      <c r="A2841" t="str">
        <f t="shared" si="69"/>
        <v>37Icaro Silva de Paula44805GRA</v>
      </c>
      <c r="B2841">
        <v>37</v>
      </c>
      <c r="C2841" t="s">
        <v>1767</v>
      </c>
      <c r="D2841" t="s">
        <v>3781</v>
      </c>
      <c r="E2841">
        <v>600</v>
      </c>
      <c r="F2841" t="s">
        <v>1112</v>
      </c>
    </row>
    <row r="2842" spans="1:6">
      <c r="A2842" t="str">
        <f t="shared" si="69"/>
        <v>37Jessica Nicole Barros de Sousa44805GRA</v>
      </c>
      <c r="B2842">
        <v>37</v>
      </c>
      <c r="C2842" t="s">
        <v>1768</v>
      </c>
      <c r="D2842" t="s">
        <v>3781</v>
      </c>
      <c r="E2842">
        <v>600</v>
      </c>
      <c r="F2842" t="s">
        <v>1112</v>
      </c>
    </row>
    <row r="2843" spans="1:6">
      <c r="A2843" t="str">
        <f t="shared" si="69"/>
        <v>37Julia Vieira da Silva Bernardo44805GRA</v>
      </c>
      <c r="B2843">
        <v>37</v>
      </c>
      <c r="C2843" t="s">
        <v>1769</v>
      </c>
      <c r="D2843" t="s">
        <v>3781</v>
      </c>
      <c r="E2843">
        <v>600</v>
      </c>
      <c r="F2843" t="s">
        <v>1112</v>
      </c>
    </row>
    <row r="2844" spans="1:6">
      <c r="A2844" t="str">
        <f t="shared" si="69"/>
        <v>37Luana Gabriela Costa Brito44805GRA</v>
      </c>
      <c r="B2844">
        <v>37</v>
      </c>
      <c r="C2844" t="s">
        <v>1770</v>
      </c>
      <c r="D2844" t="s">
        <v>3781</v>
      </c>
      <c r="E2844">
        <v>600</v>
      </c>
      <c r="F2844" t="s">
        <v>1112</v>
      </c>
    </row>
    <row r="2845" spans="1:6">
      <c r="A2845" t="str">
        <f t="shared" si="69"/>
        <v>37Marcos Antonio do Nascimento Junior44805GRA</v>
      </c>
      <c r="B2845">
        <v>37</v>
      </c>
      <c r="C2845" t="s">
        <v>1771</v>
      </c>
      <c r="D2845" t="s">
        <v>3781</v>
      </c>
      <c r="E2845">
        <v>600</v>
      </c>
      <c r="F2845" t="s">
        <v>1112</v>
      </c>
    </row>
    <row r="2846" spans="1:6">
      <c r="A2846" t="str">
        <f t="shared" si="69"/>
        <v>37Maria Vitoria Ferreira de Souza44805GRA</v>
      </c>
      <c r="B2846">
        <v>37</v>
      </c>
      <c r="C2846" t="s">
        <v>1772</v>
      </c>
      <c r="D2846" t="s">
        <v>3781</v>
      </c>
      <c r="E2846">
        <v>600</v>
      </c>
      <c r="F2846" t="s">
        <v>1112</v>
      </c>
    </row>
    <row r="2847" spans="1:6">
      <c r="A2847" t="str">
        <f t="shared" si="69"/>
        <v>37Mateus Madson do Nascimento Jales44805GRA</v>
      </c>
      <c r="B2847">
        <v>37</v>
      </c>
      <c r="C2847" t="s">
        <v>1773</v>
      </c>
      <c r="D2847" t="s">
        <v>3781</v>
      </c>
      <c r="E2847">
        <v>600</v>
      </c>
      <c r="F2847" t="s">
        <v>1112</v>
      </c>
    </row>
    <row r="2848" spans="1:6">
      <c r="A2848" t="str">
        <f t="shared" si="69"/>
        <v>37Amanda Medeiros de Azevedo44805MSc</v>
      </c>
      <c r="B2848">
        <v>37</v>
      </c>
      <c r="C2848" t="s">
        <v>1774</v>
      </c>
      <c r="D2848" t="s">
        <v>3781</v>
      </c>
      <c r="E2848">
        <v>2230</v>
      </c>
      <c r="F2848" t="s">
        <v>1114</v>
      </c>
    </row>
    <row r="2849" spans="1:6">
      <c r="A2849" t="str">
        <f t="shared" si="69"/>
        <v>37Jhonatan Ferreira Camara44805MSc</v>
      </c>
      <c r="B2849">
        <v>37</v>
      </c>
      <c r="C2849" t="s">
        <v>1775</v>
      </c>
      <c r="D2849" t="s">
        <v>3781</v>
      </c>
      <c r="E2849">
        <v>2230</v>
      </c>
      <c r="F2849" t="s">
        <v>1114</v>
      </c>
    </row>
    <row r="2850" spans="1:6">
      <c r="A2850" t="str">
        <f t="shared" si="69"/>
        <v>37Pedro Filipe Alves Chaves de Queiroz44805MSc</v>
      </c>
      <c r="B2850">
        <v>37</v>
      </c>
      <c r="C2850" t="s">
        <v>1776</v>
      </c>
      <c r="D2850" t="s">
        <v>3781</v>
      </c>
      <c r="E2850">
        <v>2230</v>
      </c>
      <c r="F2850" t="s">
        <v>1114</v>
      </c>
    </row>
    <row r="2851" spans="1:6">
      <c r="A2851" t="str">
        <f t="shared" si="69"/>
        <v>37Emily Cintia Tossi de Araujo Costa44805PDSC</v>
      </c>
      <c r="B2851">
        <v>37</v>
      </c>
      <c r="C2851" t="s">
        <v>1777</v>
      </c>
      <c r="D2851" t="s">
        <v>3781</v>
      </c>
      <c r="E2851">
        <v>6110</v>
      </c>
      <c r="F2851" t="s">
        <v>1165</v>
      </c>
    </row>
    <row r="2852" spans="1:6">
      <c r="A2852" t="str">
        <f t="shared" si="69"/>
        <v>37Aruzza Mabel de Morais Araújo44805PV</v>
      </c>
      <c r="B2852">
        <v>37</v>
      </c>
      <c r="C2852" t="s">
        <v>1778</v>
      </c>
      <c r="D2852" t="s">
        <v>3781</v>
      </c>
      <c r="E2852">
        <v>7750</v>
      </c>
      <c r="F2852" t="s">
        <v>1115</v>
      </c>
    </row>
    <row r="2853" spans="1:6">
      <c r="A2853" t="str">
        <f t="shared" si="69"/>
        <v>38Izabelle Lima Cabral44805AT</v>
      </c>
      <c r="B2853">
        <v>38</v>
      </c>
      <c r="C2853" t="s">
        <v>1779</v>
      </c>
      <c r="D2853" t="s">
        <v>3781</v>
      </c>
      <c r="E2853">
        <v>820</v>
      </c>
      <c r="F2853" t="s">
        <v>1117</v>
      </c>
    </row>
    <row r="2854" spans="1:6">
      <c r="A2854" t="str">
        <f t="shared" si="69"/>
        <v>38Márcio José das Chagas Moura44805COO</v>
      </c>
      <c r="B2854">
        <v>38</v>
      </c>
      <c r="C2854" t="s">
        <v>1780</v>
      </c>
      <c r="D2854" t="s">
        <v>3781</v>
      </c>
      <c r="E2854">
        <v>2800</v>
      </c>
      <c r="F2854" t="s">
        <v>1113</v>
      </c>
    </row>
    <row r="2855" spans="1:6">
      <c r="A2855" t="str">
        <f t="shared" si="69"/>
        <v>38Francisco Cordeiro do Nascimento Neto44805DSC</v>
      </c>
      <c r="B2855">
        <v>38</v>
      </c>
      <c r="C2855" t="s">
        <v>1781</v>
      </c>
      <c r="D2855" t="s">
        <v>3781</v>
      </c>
      <c r="E2855">
        <v>3280</v>
      </c>
      <c r="F2855" t="s">
        <v>1162</v>
      </c>
    </row>
    <row r="2856" spans="1:6">
      <c r="A2856" t="str">
        <f t="shared" si="69"/>
        <v>38Paulo Gabriel Santos Campos de Siqueira44805DSC</v>
      </c>
      <c r="B2856">
        <v>38</v>
      </c>
      <c r="C2856" t="s">
        <v>2713</v>
      </c>
      <c r="D2856" t="s">
        <v>3781</v>
      </c>
      <c r="E2856">
        <v>3280</v>
      </c>
      <c r="F2856" t="s">
        <v>1162</v>
      </c>
    </row>
    <row r="2857" spans="1:6">
      <c r="A2857" t="str">
        <f t="shared" si="69"/>
        <v>38Plínio Marcio da Silva Ramos44805DSC</v>
      </c>
      <c r="B2857">
        <v>38</v>
      </c>
      <c r="C2857" t="s">
        <v>1782</v>
      </c>
      <c r="D2857" t="s">
        <v>3781</v>
      </c>
      <c r="E2857">
        <v>3280</v>
      </c>
      <c r="F2857" t="s">
        <v>1162</v>
      </c>
    </row>
    <row r="2858" spans="1:6">
      <c r="A2858" t="str">
        <f t="shared" si="69"/>
        <v>38Anna Carolina Felipe Silva44805GRA</v>
      </c>
      <c r="B2858">
        <v>38</v>
      </c>
      <c r="C2858" t="s">
        <v>1783</v>
      </c>
      <c r="D2858" t="s">
        <v>3781</v>
      </c>
      <c r="E2858">
        <v>600</v>
      </c>
      <c r="F2858" t="s">
        <v>1112</v>
      </c>
    </row>
    <row r="2859" spans="1:6">
      <c r="A2859" t="str">
        <f t="shared" si="69"/>
        <v>38Beatriz Almeida Rodrigues e Silva44805GRA</v>
      </c>
      <c r="B2859">
        <v>38</v>
      </c>
      <c r="C2859" t="s">
        <v>1785</v>
      </c>
      <c r="D2859" t="s">
        <v>3781</v>
      </c>
      <c r="E2859">
        <v>600</v>
      </c>
      <c r="F2859" t="s">
        <v>1112</v>
      </c>
    </row>
    <row r="2860" spans="1:6">
      <c r="A2860" t="str">
        <f t="shared" si="69"/>
        <v>38Gabriela Farias Gomes44805GRA</v>
      </c>
      <c r="B2860">
        <v>38</v>
      </c>
      <c r="C2860" t="s">
        <v>2522</v>
      </c>
      <c r="D2860" t="s">
        <v>3781</v>
      </c>
      <c r="E2860">
        <v>600</v>
      </c>
      <c r="F2860" t="s">
        <v>1112</v>
      </c>
    </row>
    <row r="2861" spans="1:6">
      <c r="A2861" t="str">
        <f t="shared" si="69"/>
        <v>38Graziela Hanny Claudino de Souza e Silva44805GRA</v>
      </c>
      <c r="B2861">
        <v>38</v>
      </c>
      <c r="C2861" t="s">
        <v>1787</v>
      </c>
      <c r="D2861" t="s">
        <v>3781</v>
      </c>
      <c r="E2861">
        <v>600</v>
      </c>
      <c r="F2861" t="s">
        <v>1112</v>
      </c>
    </row>
    <row r="2862" spans="1:6">
      <c r="A2862" t="str">
        <f t="shared" si="69"/>
        <v>38Herbert Rafael Barbosa de Souza44805GRA</v>
      </c>
      <c r="B2862">
        <v>38</v>
      </c>
      <c r="C2862" t="s">
        <v>1788</v>
      </c>
      <c r="D2862" t="s">
        <v>3781</v>
      </c>
      <c r="E2862">
        <v>600</v>
      </c>
      <c r="F2862" t="s">
        <v>1112</v>
      </c>
    </row>
    <row r="2863" spans="1:6">
      <c r="A2863" t="str">
        <f t="shared" si="69"/>
        <v>38Jamenson Alves da Silva Júnior44805GRA</v>
      </c>
      <c r="B2863">
        <v>38</v>
      </c>
      <c r="C2863" t="s">
        <v>1789</v>
      </c>
      <c r="D2863" t="s">
        <v>3781</v>
      </c>
      <c r="E2863">
        <v>600</v>
      </c>
      <c r="F2863" t="s">
        <v>1112</v>
      </c>
    </row>
    <row r="2864" spans="1:6">
      <c r="A2864" t="str">
        <f t="shared" si="69"/>
        <v>38João Bosco José Barbosa44805GRA</v>
      </c>
      <c r="B2864">
        <v>38</v>
      </c>
      <c r="C2864" t="s">
        <v>2523</v>
      </c>
      <c r="D2864" t="s">
        <v>3781</v>
      </c>
      <c r="E2864">
        <v>600</v>
      </c>
      <c r="F2864" t="s">
        <v>1112</v>
      </c>
    </row>
    <row r="2865" spans="1:6">
      <c r="A2865" t="str">
        <f t="shared" si="69"/>
        <v>38Jose Fernando da Silva Neto44805GRA</v>
      </c>
      <c r="B2865">
        <v>38</v>
      </c>
      <c r="C2865" t="s">
        <v>2524</v>
      </c>
      <c r="D2865" t="s">
        <v>3781</v>
      </c>
      <c r="E2865">
        <v>600</v>
      </c>
      <c r="F2865" t="s">
        <v>1112</v>
      </c>
    </row>
    <row r="2866" spans="1:6">
      <c r="A2866" t="str">
        <f t="shared" si="69"/>
        <v>38Leonardo Soares Cavalcante de Miranda44805GRA</v>
      </c>
      <c r="B2866">
        <v>38</v>
      </c>
      <c r="C2866" t="s">
        <v>1791</v>
      </c>
      <c r="D2866" t="s">
        <v>3781</v>
      </c>
      <c r="E2866">
        <v>600</v>
      </c>
      <c r="F2866" t="s">
        <v>1112</v>
      </c>
    </row>
    <row r="2867" spans="1:6">
      <c r="A2867" t="str">
        <f t="shared" si="69"/>
        <v>38Maria Eduarda Freire de Araújo44805GRA</v>
      </c>
      <c r="B2867">
        <v>38</v>
      </c>
      <c r="C2867" t="s">
        <v>2714</v>
      </c>
      <c r="D2867" t="s">
        <v>3781</v>
      </c>
      <c r="E2867">
        <v>600</v>
      </c>
      <c r="F2867" t="s">
        <v>1112</v>
      </c>
    </row>
    <row r="2868" spans="1:6">
      <c r="A2868" t="str">
        <f t="shared" si="69"/>
        <v>38Mateus Francisco Silva de Lima44805GRA</v>
      </c>
      <c r="B2868">
        <v>38</v>
      </c>
      <c r="C2868" t="s">
        <v>2201</v>
      </c>
      <c r="D2868" t="s">
        <v>3781</v>
      </c>
      <c r="E2868">
        <v>600</v>
      </c>
      <c r="F2868" t="s">
        <v>1112</v>
      </c>
    </row>
    <row r="2869" spans="1:6">
      <c r="A2869" t="str">
        <f t="shared" si="69"/>
        <v>38Rebeca Vitória da Luz Silva44805GRA</v>
      </c>
      <c r="B2869">
        <v>38</v>
      </c>
      <c r="C2869" t="s">
        <v>2525</v>
      </c>
      <c r="D2869" t="s">
        <v>3781</v>
      </c>
      <c r="E2869">
        <v>600</v>
      </c>
      <c r="F2869" t="s">
        <v>1112</v>
      </c>
    </row>
    <row r="2870" spans="1:6">
      <c r="A2870" t="str">
        <f t="shared" si="69"/>
        <v>38Sérgio Leandro Pessoa de Q. Campos44805GRA</v>
      </c>
      <c r="B2870">
        <v>38</v>
      </c>
      <c r="C2870" t="s">
        <v>2715</v>
      </c>
      <c r="D2870" t="s">
        <v>3781</v>
      </c>
      <c r="E2870">
        <v>600</v>
      </c>
      <c r="F2870" t="s">
        <v>1112</v>
      </c>
    </row>
    <row r="2871" spans="1:6">
      <c r="A2871" t="str">
        <f t="shared" si="69"/>
        <v>38Silvio Henrique Viana Lima Pinto44805GRA</v>
      </c>
      <c r="B2871">
        <v>38</v>
      </c>
      <c r="C2871" t="s">
        <v>1793</v>
      </c>
      <c r="D2871" t="s">
        <v>3781</v>
      </c>
      <c r="E2871">
        <v>600</v>
      </c>
      <c r="F2871" t="s">
        <v>1112</v>
      </c>
    </row>
    <row r="2872" spans="1:6">
      <c r="A2872" t="str">
        <f t="shared" si="69"/>
        <v>38Tarsila Sousa Lima44805GRA</v>
      </c>
      <c r="B2872">
        <v>38</v>
      </c>
      <c r="C2872" t="s">
        <v>2202</v>
      </c>
      <c r="D2872" t="s">
        <v>3781</v>
      </c>
      <c r="E2872">
        <v>600</v>
      </c>
      <c r="F2872" t="s">
        <v>1112</v>
      </c>
    </row>
    <row r="2873" spans="1:6">
      <c r="A2873" t="str">
        <f t="shared" si="69"/>
        <v>38Arthur Alves Prates Gomes44805MSc</v>
      </c>
      <c r="B2873">
        <v>38</v>
      </c>
      <c r="C2873" t="s">
        <v>1794</v>
      </c>
      <c r="D2873" t="s">
        <v>3781</v>
      </c>
      <c r="E2873">
        <v>2230</v>
      </c>
      <c r="F2873" t="s">
        <v>1114</v>
      </c>
    </row>
    <row r="2874" spans="1:6">
      <c r="A2874" t="str">
        <f t="shared" si="69"/>
        <v>38Caique Emanuel da Silva Nunes44805MSc</v>
      </c>
      <c r="B2874">
        <v>38</v>
      </c>
      <c r="C2874" t="s">
        <v>2526</v>
      </c>
      <c r="D2874" t="s">
        <v>3781</v>
      </c>
      <c r="E2874">
        <v>2230</v>
      </c>
      <c r="F2874" t="s">
        <v>1114</v>
      </c>
    </row>
    <row r="2875" spans="1:6">
      <c r="A2875" t="str">
        <f t="shared" si="69"/>
        <v>38LAVÍNIA MARIA MENDES ARAÚJO44805MSc</v>
      </c>
      <c r="B2875">
        <v>38</v>
      </c>
      <c r="C2875" t="s">
        <v>1795</v>
      </c>
      <c r="D2875" t="s">
        <v>3781</v>
      </c>
      <c r="E2875">
        <v>2230</v>
      </c>
      <c r="F2875" t="s">
        <v>1114</v>
      </c>
    </row>
    <row r="2876" spans="1:6">
      <c r="A2876" t="str">
        <f t="shared" si="69"/>
        <v>38Thales Henrique Castro de Barros44805MSc</v>
      </c>
      <c r="B2876">
        <v>38</v>
      </c>
      <c r="C2876" t="s">
        <v>1797</v>
      </c>
      <c r="D2876" t="s">
        <v>3781</v>
      </c>
      <c r="E2876">
        <v>2230</v>
      </c>
      <c r="F2876" t="s">
        <v>1114</v>
      </c>
    </row>
    <row r="2877" spans="1:6">
      <c r="A2877" t="str">
        <f t="shared" si="69"/>
        <v>38Carlos Esteban Delgado Noriega44805PDSC</v>
      </c>
      <c r="B2877">
        <v>38</v>
      </c>
      <c r="C2877" t="s">
        <v>2716</v>
      </c>
      <c r="D2877" t="s">
        <v>3781</v>
      </c>
      <c r="E2877">
        <v>6110</v>
      </c>
      <c r="F2877" t="s">
        <v>1165</v>
      </c>
    </row>
    <row r="2878" spans="1:6">
      <c r="A2878" t="str">
        <f t="shared" si="69"/>
        <v>38Paulo Estevão Lemos de Oliveira44805PV</v>
      </c>
      <c r="B2878">
        <v>38</v>
      </c>
      <c r="C2878" t="s">
        <v>1799</v>
      </c>
      <c r="D2878" t="s">
        <v>3781</v>
      </c>
      <c r="E2878">
        <v>7750</v>
      </c>
      <c r="F2878" t="s">
        <v>1115</v>
      </c>
    </row>
    <row r="2879" spans="1:6">
      <c r="A2879" t="str">
        <f t="shared" si="69"/>
        <v>39Alcione Francisco de Almeida44805AT</v>
      </c>
      <c r="B2879">
        <v>39</v>
      </c>
      <c r="C2879" t="s">
        <v>1800</v>
      </c>
      <c r="D2879" t="s">
        <v>3781</v>
      </c>
      <c r="E2879">
        <v>820</v>
      </c>
      <c r="F2879" t="s">
        <v>1117</v>
      </c>
    </row>
    <row r="2880" spans="1:6">
      <c r="A2880" t="str">
        <f t="shared" si="69"/>
        <v>39Jose Mansur Assaf44805COO</v>
      </c>
      <c r="B2880">
        <v>39</v>
      </c>
      <c r="C2880" t="s">
        <v>1801</v>
      </c>
      <c r="D2880" t="s">
        <v>3781</v>
      </c>
      <c r="E2880">
        <v>2800</v>
      </c>
      <c r="F2880" t="s">
        <v>1113</v>
      </c>
    </row>
    <row r="2881" spans="1:6">
      <c r="A2881" t="str">
        <f t="shared" si="69"/>
        <v>39Eliane Soares da Silva44805DSC</v>
      </c>
      <c r="B2881">
        <v>39</v>
      </c>
      <c r="C2881" t="s">
        <v>2203</v>
      </c>
      <c r="D2881" t="s">
        <v>3781</v>
      </c>
      <c r="E2881">
        <v>3280</v>
      </c>
      <c r="F2881" t="s">
        <v>1162</v>
      </c>
    </row>
    <row r="2882" spans="1:6">
      <c r="A2882" t="str">
        <f t="shared" si="69"/>
        <v>39Letícia Pereira Almeida44805DSC</v>
      </c>
      <c r="B2882">
        <v>39</v>
      </c>
      <c r="C2882" t="s">
        <v>1802</v>
      </c>
      <c r="D2882" t="s">
        <v>3781</v>
      </c>
      <c r="E2882">
        <v>3280</v>
      </c>
      <c r="F2882" t="s">
        <v>1162</v>
      </c>
    </row>
    <row r="2883" spans="1:6">
      <c r="A2883" t="str">
        <f t="shared" ref="A2883:A2946" si="70">CONCATENATE(B2883,C2883,VALUE(D2883),F2883)</f>
        <v>39Luana do Nascimento Rocha de Paula44805DSC</v>
      </c>
      <c r="B2883">
        <v>39</v>
      </c>
      <c r="C2883" t="s">
        <v>1803</v>
      </c>
      <c r="D2883" t="s">
        <v>3781</v>
      </c>
      <c r="E2883">
        <v>3280</v>
      </c>
      <c r="F2883" t="s">
        <v>1162</v>
      </c>
    </row>
    <row r="2884" spans="1:6">
      <c r="A2884" t="str">
        <f t="shared" si="70"/>
        <v>39Arthur Corrado Salomão44805GRA</v>
      </c>
      <c r="B2884">
        <v>39</v>
      </c>
      <c r="C2884" t="s">
        <v>1804</v>
      </c>
      <c r="D2884" t="s">
        <v>3781</v>
      </c>
      <c r="E2884">
        <v>600</v>
      </c>
      <c r="F2884" t="s">
        <v>1112</v>
      </c>
    </row>
    <row r="2885" spans="1:6">
      <c r="A2885" t="str">
        <f t="shared" si="70"/>
        <v>39Carolina Yaguinuma44805GRA</v>
      </c>
      <c r="B2885">
        <v>39</v>
      </c>
      <c r="C2885" t="s">
        <v>1805</v>
      </c>
      <c r="D2885" t="s">
        <v>3781</v>
      </c>
      <c r="E2885">
        <v>600</v>
      </c>
      <c r="F2885" t="s">
        <v>1112</v>
      </c>
    </row>
    <row r="2886" spans="1:6">
      <c r="A2886" t="str">
        <f t="shared" si="70"/>
        <v>39Caroline de Lima Silva44805GRA</v>
      </c>
      <c r="B2886">
        <v>39</v>
      </c>
      <c r="C2886" t="s">
        <v>1806</v>
      </c>
      <c r="D2886" t="s">
        <v>3781</v>
      </c>
      <c r="E2886">
        <v>600</v>
      </c>
      <c r="F2886" t="s">
        <v>1112</v>
      </c>
    </row>
    <row r="2887" spans="1:6">
      <c r="A2887" t="str">
        <f t="shared" si="70"/>
        <v>39Débora Rodrigues Jahnel44805GRA</v>
      </c>
      <c r="B2887">
        <v>39</v>
      </c>
      <c r="C2887" t="s">
        <v>1808</v>
      </c>
      <c r="D2887" t="s">
        <v>3781</v>
      </c>
      <c r="E2887">
        <v>600</v>
      </c>
      <c r="F2887" t="s">
        <v>1112</v>
      </c>
    </row>
    <row r="2888" spans="1:6">
      <c r="A2888" t="str">
        <f t="shared" si="70"/>
        <v>39Júlia Aparecida Sanson44805GRA</v>
      </c>
      <c r="B2888">
        <v>39</v>
      </c>
      <c r="C2888" t="s">
        <v>1811</v>
      </c>
      <c r="D2888" t="s">
        <v>3781</v>
      </c>
      <c r="E2888">
        <v>600</v>
      </c>
      <c r="F2888" t="s">
        <v>1112</v>
      </c>
    </row>
    <row r="2889" spans="1:6">
      <c r="A2889" t="str">
        <f t="shared" si="70"/>
        <v>39Lucas Ravagnani Rodrigues44805GRA</v>
      </c>
      <c r="B2889">
        <v>39</v>
      </c>
      <c r="C2889" t="s">
        <v>1813</v>
      </c>
      <c r="D2889" t="s">
        <v>3781</v>
      </c>
      <c r="E2889">
        <v>600</v>
      </c>
      <c r="F2889" t="s">
        <v>1112</v>
      </c>
    </row>
    <row r="2890" spans="1:6">
      <c r="A2890" t="str">
        <f t="shared" si="70"/>
        <v>39Victor Elias Silva44805GRA</v>
      </c>
      <c r="B2890">
        <v>39</v>
      </c>
      <c r="C2890" t="s">
        <v>1817</v>
      </c>
      <c r="D2890" t="s">
        <v>3781</v>
      </c>
      <c r="E2890">
        <v>600</v>
      </c>
      <c r="F2890" t="s">
        <v>1112</v>
      </c>
    </row>
    <row r="2891" spans="1:6">
      <c r="A2891" t="str">
        <f t="shared" si="70"/>
        <v>39Victor Mazutti Malveiro44805GRA</v>
      </c>
      <c r="B2891">
        <v>39</v>
      </c>
      <c r="C2891" t="s">
        <v>1818</v>
      </c>
      <c r="D2891" t="s">
        <v>3781</v>
      </c>
      <c r="E2891">
        <v>600</v>
      </c>
      <c r="F2891" t="s">
        <v>1112</v>
      </c>
    </row>
    <row r="2892" spans="1:6">
      <c r="A2892" t="str">
        <f t="shared" si="70"/>
        <v>39João Pedro Ferreira de Campos44805MSc</v>
      </c>
      <c r="B2892">
        <v>39</v>
      </c>
      <c r="C2892" t="s">
        <v>1819</v>
      </c>
      <c r="D2892" t="s">
        <v>3781</v>
      </c>
      <c r="E2892">
        <v>2230</v>
      </c>
      <c r="F2892" t="s">
        <v>1114</v>
      </c>
    </row>
    <row r="2893" spans="1:6">
      <c r="A2893" t="str">
        <f t="shared" si="70"/>
        <v>39Nilton Silva Costa Mafra44805MSc</v>
      </c>
      <c r="B2893">
        <v>39</v>
      </c>
      <c r="C2893" t="s">
        <v>1820</v>
      </c>
      <c r="D2893" t="s">
        <v>3781</v>
      </c>
      <c r="E2893">
        <v>2230</v>
      </c>
      <c r="F2893" t="s">
        <v>1114</v>
      </c>
    </row>
    <row r="2894" spans="1:6">
      <c r="A2894" t="str">
        <f t="shared" si="70"/>
        <v>39Wallas Douglas de Macedo Souza44805MSc</v>
      </c>
      <c r="B2894">
        <v>39</v>
      </c>
      <c r="C2894" t="s">
        <v>1821</v>
      </c>
      <c r="D2894" t="s">
        <v>3781</v>
      </c>
      <c r="E2894">
        <v>2230</v>
      </c>
      <c r="F2894" t="s">
        <v>1114</v>
      </c>
    </row>
    <row r="2895" spans="1:6">
      <c r="A2895" t="str">
        <f t="shared" si="70"/>
        <v>39Luiz Gustavo Possato44805PDSC</v>
      </c>
      <c r="B2895">
        <v>39</v>
      </c>
      <c r="C2895" t="s">
        <v>1822</v>
      </c>
      <c r="D2895" t="s">
        <v>3781</v>
      </c>
      <c r="E2895">
        <v>6110</v>
      </c>
      <c r="F2895" t="s">
        <v>1165</v>
      </c>
    </row>
    <row r="2896" spans="1:6">
      <c r="A2896" t="str">
        <f t="shared" si="70"/>
        <v>39Luiz Henrique Vieira44805PV</v>
      </c>
      <c r="B2896">
        <v>39</v>
      </c>
      <c r="C2896" t="s">
        <v>1823</v>
      </c>
      <c r="D2896" t="s">
        <v>3781</v>
      </c>
      <c r="E2896">
        <v>7750</v>
      </c>
      <c r="F2896" t="s">
        <v>1115</v>
      </c>
    </row>
    <row r="2897" spans="1:6">
      <c r="A2897" t="str">
        <f t="shared" si="70"/>
        <v>40Leandro Hirokazu Hirose44805AT</v>
      </c>
      <c r="B2897">
        <v>40</v>
      </c>
      <c r="C2897" t="s">
        <v>1824</v>
      </c>
      <c r="D2897" t="s">
        <v>3781</v>
      </c>
      <c r="E2897">
        <v>820</v>
      </c>
      <c r="F2897" t="s">
        <v>1117</v>
      </c>
    </row>
    <row r="2898" spans="1:6">
      <c r="A2898" t="str">
        <f t="shared" si="70"/>
        <v>40Fábio Augusto Gomes Vieira Reis44805COO</v>
      </c>
      <c r="B2898">
        <v>40</v>
      </c>
      <c r="C2898" t="s">
        <v>2717</v>
      </c>
      <c r="D2898" t="s">
        <v>3781</v>
      </c>
      <c r="E2898">
        <v>2800</v>
      </c>
      <c r="F2898" t="s">
        <v>1113</v>
      </c>
    </row>
    <row r="2899" spans="1:6">
      <c r="A2899" t="str">
        <f t="shared" si="70"/>
        <v>40Gabrielle Roveratti Ceccato44805DSC</v>
      </c>
      <c r="B2899">
        <v>40</v>
      </c>
      <c r="C2899" t="s">
        <v>1835</v>
      </c>
      <c r="D2899" t="s">
        <v>3781</v>
      </c>
      <c r="E2899">
        <v>3280</v>
      </c>
      <c r="F2899" t="s">
        <v>1162</v>
      </c>
    </row>
    <row r="2900" spans="1:6">
      <c r="A2900" t="str">
        <f t="shared" si="70"/>
        <v>40Mariza Gomes Rodrigues44805DSC</v>
      </c>
      <c r="B2900">
        <v>40</v>
      </c>
      <c r="C2900" t="s">
        <v>1825</v>
      </c>
      <c r="D2900" t="s">
        <v>3781</v>
      </c>
      <c r="E2900">
        <v>3280</v>
      </c>
      <c r="F2900" t="s">
        <v>1162</v>
      </c>
    </row>
    <row r="2901" spans="1:6">
      <c r="A2901" t="str">
        <f t="shared" si="70"/>
        <v>40Nayara de Macedo dos Santos44805DSC</v>
      </c>
      <c r="B2901">
        <v>40</v>
      </c>
      <c r="C2901" t="s">
        <v>1826</v>
      </c>
      <c r="D2901" t="s">
        <v>3781</v>
      </c>
      <c r="E2901">
        <v>3280</v>
      </c>
      <c r="F2901" t="s">
        <v>1162</v>
      </c>
    </row>
    <row r="2902" spans="1:6">
      <c r="A2902" t="str">
        <f t="shared" si="70"/>
        <v>40Alexandre Nasser Brolezzi Menezes44805GRA</v>
      </c>
      <c r="B2902">
        <v>40</v>
      </c>
      <c r="C2902" t="s">
        <v>1827</v>
      </c>
      <c r="D2902" t="s">
        <v>3781</v>
      </c>
      <c r="E2902">
        <v>600</v>
      </c>
      <c r="F2902" t="s">
        <v>1112</v>
      </c>
    </row>
    <row r="2903" spans="1:6">
      <c r="A2903" t="str">
        <f t="shared" si="70"/>
        <v>40Caíque Giovanni44805GRA</v>
      </c>
      <c r="B2903">
        <v>40</v>
      </c>
      <c r="C2903" t="s">
        <v>2535</v>
      </c>
      <c r="D2903" t="s">
        <v>3781</v>
      </c>
      <c r="E2903">
        <v>600</v>
      </c>
      <c r="F2903" t="s">
        <v>1112</v>
      </c>
    </row>
    <row r="2904" spans="1:6">
      <c r="A2904" t="str">
        <f t="shared" si="70"/>
        <v>40Daniela Kuranaka44805GRA</v>
      </c>
      <c r="B2904">
        <v>40</v>
      </c>
      <c r="C2904" t="s">
        <v>2536</v>
      </c>
      <c r="D2904" t="s">
        <v>3781</v>
      </c>
      <c r="E2904">
        <v>600</v>
      </c>
      <c r="F2904" t="s">
        <v>1112</v>
      </c>
    </row>
    <row r="2905" spans="1:6">
      <c r="A2905" t="str">
        <f t="shared" si="70"/>
        <v>40Gustavo Soldado Peres44805GRA</v>
      </c>
      <c r="B2905">
        <v>40</v>
      </c>
      <c r="C2905" t="s">
        <v>1829</v>
      </c>
      <c r="D2905" t="s">
        <v>3781</v>
      </c>
      <c r="E2905">
        <v>600</v>
      </c>
      <c r="F2905" t="s">
        <v>1112</v>
      </c>
    </row>
    <row r="2906" spans="1:6">
      <c r="A2906" t="str">
        <f t="shared" si="70"/>
        <v>40Isabela Carolini Souza Araujo44805GRA</v>
      </c>
      <c r="B2906">
        <v>40</v>
      </c>
      <c r="C2906" t="s">
        <v>2537</v>
      </c>
      <c r="D2906" t="s">
        <v>3781</v>
      </c>
      <c r="E2906">
        <v>600</v>
      </c>
      <c r="F2906" t="s">
        <v>1112</v>
      </c>
    </row>
    <row r="2907" spans="1:6">
      <c r="A2907" t="str">
        <f t="shared" si="70"/>
        <v>40Isabela Dall’Acqua44805GRA</v>
      </c>
      <c r="B2907">
        <v>40</v>
      </c>
      <c r="C2907" t="s">
        <v>2538</v>
      </c>
      <c r="D2907" t="s">
        <v>3781</v>
      </c>
      <c r="E2907">
        <v>600</v>
      </c>
      <c r="F2907" t="s">
        <v>1112</v>
      </c>
    </row>
    <row r="2908" spans="1:6">
      <c r="A2908" t="str">
        <f t="shared" si="70"/>
        <v>40Lucas Pereira Fontanetti44805GRA</v>
      </c>
      <c r="B2908">
        <v>40</v>
      </c>
      <c r="C2908" t="s">
        <v>1830</v>
      </c>
      <c r="D2908" t="s">
        <v>3781</v>
      </c>
      <c r="E2908">
        <v>600</v>
      </c>
      <c r="F2908" t="s">
        <v>1112</v>
      </c>
    </row>
    <row r="2909" spans="1:6">
      <c r="A2909" t="str">
        <f t="shared" si="70"/>
        <v>40Murílo de Oliveira Martins44805GRA</v>
      </c>
      <c r="B2909">
        <v>40</v>
      </c>
      <c r="C2909" t="s">
        <v>2539</v>
      </c>
      <c r="D2909" t="s">
        <v>3781</v>
      </c>
      <c r="E2909">
        <v>600</v>
      </c>
      <c r="F2909" t="s">
        <v>1112</v>
      </c>
    </row>
    <row r="2910" spans="1:6">
      <c r="A2910" t="str">
        <f t="shared" si="70"/>
        <v>40Priscila Figueiredo Rodrigues44805GRA</v>
      </c>
      <c r="B2910">
        <v>40</v>
      </c>
      <c r="C2910" t="s">
        <v>1831</v>
      </c>
      <c r="D2910" t="s">
        <v>3781</v>
      </c>
      <c r="E2910">
        <v>600</v>
      </c>
      <c r="F2910" t="s">
        <v>1112</v>
      </c>
    </row>
    <row r="2911" spans="1:6">
      <c r="A2911" t="str">
        <f t="shared" si="70"/>
        <v>40Rafaela Casonatto Della Coletta44805GRA</v>
      </c>
      <c r="B2911">
        <v>40</v>
      </c>
      <c r="C2911" t="s">
        <v>1832</v>
      </c>
      <c r="D2911" t="s">
        <v>3781</v>
      </c>
      <c r="E2911">
        <v>600</v>
      </c>
      <c r="F2911" t="s">
        <v>1112</v>
      </c>
    </row>
    <row r="2912" spans="1:6">
      <c r="A2912" t="str">
        <f t="shared" si="70"/>
        <v>40Renata Silva Martins44805GRA</v>
      </c>
      <c r="B2912">
        <v>40</v>
      </c>
      <c r="C2912" t="s">
        <v>2541</v>
      </c>
      <c r="D2912" t="s">
        <v>3781</v>
      </c>
      <c r="E2912">
        <v>600</v>
      </c>
      <c r="F2912" t="s">
        <v>1112</v>
      </c>
    </row>
    <row r="2913" spans="1:6">
      <c r="A2913" t="str">
        <f t="shared" si="70"/>
        <v>40Thais Cerqueira Santos44805GRA</v>
      </c>
      <c r="B2913">
        <v>40</v>
      </c>
      <c r="C2913" t="s">
        <v>1833</v>
      </c>
      <c r="D2913" t="s">
        <v>3781</v>
      </c>
      <c r="E2913">
        <v>600</v>
      </c>
      <c r="F2913" t="s">
        <v>1112</v>
      </c>
    </row>
    <row r="2914" spans="1:6">
      <c r="A2914" t="str">
        <f t="shared" si="70"/>
        <v>40Velda Fraga Farah Barros do Nascimento44805GRA</v>
      </c>
      <c r="B2914">
        <v>40</v>
      </c>
      <c r="C2914" t="s">
        <v>2542</v>
      </c>
      <c r="D2914" t="s">
        <v>3781</v>
      </c>
      <c r="E2914">
        <v>600</v>
      </c>
      <c r="F2914" t="s">
        <v>1112</v>
      </c>
    </row>
    <row r="2915" spans="1:6">
      <c r="A2915" t="str">
        <f t="shared" si="70"/>
        <v>40Vitória Regina Silva Machado44805GRA</v>
      </c>
      <c r="B2915">
        <v>40</v>
      </c>
      <c r="C2915" t="s">
        <v>1834</v>
      </c>
      <c r="D2915" t="s">
        <v>3781</v>
      </c>
      <c r="E2915">
        <v>600</v>
      </c>
      <c r="F2915" t="s">
        <v>1112</v>
      </c>
    </row>
    <row r="2916" spans="1:6">
      <c r="A2916" t="str">
        <f t="shared" si="70"/>
        <v>40Beatriz Christofoletti44805MSc</v>
      </c>
      <c r="B2916">
        <v>40</v>
      </c>
      <c r="C2916" t="s">
        <v>1828</v>
      </c>
      <c r="D2916" t="s">
        <v>3781</v>
      </c>
      <c r="E2916">
        <v>2230</v>
      </c>
      <c r="F2916" t="s">
        <v>1114</v>
      </c>
    </row>
    <row r="2917" spans="1:6">
      <c r="A2917" t="str">
        <f t="shared" si="70"/>
        <v>40Sarah Felix Santos44805MSc</v>
      </c>
      <c r="B2917">
        <v>40</v>
      </c>
      <c r="C2917" t="s">
        <v>1837</v>
      </c>
      <c r="D2917" t="s">
        <v>3781</v>
      </c>
      <c r="E2917">
        <v>2230</v>
      </c>
      <c r="F2917" t="s">
        <v>1114</v>
      </c>
    </row>
    <row r="2918" spans="1:6">
      <c r="A2918" t="str">
        <f t="shared" si="70"/>
        <v>40Victor Hugo Hoffmann44805MSc</v>
      </c>
      <c r="B2918">
        <v>40</v>
      </c>
      <c r="C2918" t="s">
        <v>1838</v>
      </c>
      <c r="D2918" t="s">
        <v>3781</v>
      </c>
      <c r="E2918">
        <v>2230</v>
      </c>
      <c r="F2918" t="s">
        <v>1114</v>
      </c>
    </row>
    <row r="2919" spans="1:6">
      <c r="A2919" t="str">
        <f t="shared" si="70"/>
        <v>40Vinicius Mendes Veiga44805MSc</v>
      </c>
      <c r="B2919">
        <v>40</v>
      </c>
      <c r="C2919" t="s">
        <v>1839</v>
      </c>
      <c r="D2919" t="s">
        <v>3781</v>
      </c>
      <c r="E2919">
        <v>2230</v>
      </c>
      <c r="F2919" t="s">
        <v>1114</v>
      </c>
    </row>
    <row r="2920" spans="1:6">
      <c r="A2920" t="str">
        <f t="shared" si="70"/>
        <v>40Juliana Okubo44805PDSC</v>
      </c>
      <c r="B2920">
        <v>40</v>
      </c>
      <c r="C2920" t="s">
        <v>2204</v>
      </c>
      <c r="D2920" t="s">
        <v>3781</v>
      </c>
      <c r="E2920">
        <v>6110</v>
      </c>
      <c r="F2920" t="s">
        <v>1165</v>
      </c>
    </row>
    <row r="2921" spans="1:6">
      <c r="A2921" t="str">
        <f t="shared" si="70"/>
        <v>41Irene do Nascimento Xavier Delgado44805AT</v>
      </c>
      <c r="B2921">
        <v>41</v>
      </c>
      <c r="C2921" t="s">
        <v>1840</v>
      </c>
      <c r="D2921" t="s">
        <v>3781</v>
      </c>
      <c r="E2921">
        <v>820</v>
      </c>
      <c r="F2921" t="s">
        <v>1117</v>
      </c>
    </row>
    <row r="2922" spans="1:6">
      <c r="A2922" t="str">
        <f t="shared" si="70"/>
        <v>41David Alves Castelo Branco44805COO</v>
      </c>
      <c r="B2922">
        <v>41</v>
      </c>
      <c r="C2922" t="s">
        <v>1841</v>
      </c>
      <c r="D2922" t="s">
        <v>3781</v>
      </c>
      <c r="E2922">
        <v>2800</v>
      </c>
      <c r="F2922" t="s">
        <v>1113</v>
      </c>
    </row>
    <row r="2923" spans="1:6">
      <c r="A2923" t="str">
        <f t="shared" si="70"/>
        <v>41Julia Paleta Crespo44805DSC</v>
      </c>
      <c r="B2923">
        <v>41</v>
      </c>
      <c r="C2923" t="s">
        <v>2206</v>
      </c>
      <c r="D2923" t="s">
        <v>3781</v>
      </c>
      <c r="E2923">
        <v>3280</v>
      </c>
      <c r="F2923" t="s">
        <v>1162</v>
      </c>
    </row>
    <row r="2924" spans="1:6">
      <c r="A2924" t="str">
        <f t="shared" si="70"/>
        <v>41Letícia Magalar Martins de Souza44805DSC</v>
      </c>
      <c r="B2924">
        <v>41</v>
      </c>
      <c r="C2924" t="s">
        <v>1842</v>
      </c>
      <c r="D2924" t="s">
        <v>3781</v>
      </c>
      <c r="E2924">
        <v>3280</v>
      </c>
      <c r="F2924" t="s">
        <v>1162</v>
      </c>
    </row>
    <row r="2925" spans="1:6">
      <c r="A2925" t="str">
        <f t="shared" si="70"/>
        <v>41PEDRO LUIZ BARBOSA MAIA44805DSC</v>
      </c>
      <c r="B2925">
        <v>41</v>
      </c>
      <c r="C2925" t="s">
        <v>1843</v>
      </c>
      <c r="D2925" t="s">
        <v>3781</v>
      </c>
      <c r="E2925">
        <v>3280</v>
      </c>
      <c r="F2925" t="s">
        <v>1162</v>
      </c>
    </row>
    <row r="2926" spans="1:6">
      <c r="A2926" t="str">
        <f t="shared" si="70"/>
        <v>41CAIO PEREIRA RODRIGUES44805GRA</v>
      </c>
      <c r="B2926">
        <v>41</v>
      </c>
      <c r="C2926" t="s">
        <v>1844</v>
      </c>
      <c r="D2926" t="s">
        <v>3781</v>
      </c>
      <c r="E2926">
        <v>600</v>
      </c>
      <c r="F2926" t="s">
        <v>1112</v>
      </c>
    </row>
    <row r="2927" spans="1:6">
      <c r="A2927" t="str">
        <f t="shared" si="70"/>
        <v>41CAROLINE FERREIRA ALVES44805GRA</v>
      </c>
      <c r="B2927">
        <v>41</v>
      </c>
      <c r="C2927" t="s">
        <v>2208</v>
      </c>
      <c r="D2927" t="s">
        <v>3781</v>
      </c>
      <c r="E2927">
        <v>600</v>
      </c>
      <c r="F2927" t="s">
        <v>1112</v>
      </c>
    </row>
    <row r="2928" spans="1:6">
      <c r="A2928" t="str">
        <f t="shared" si="70"/>
        <v>41DOUGLAS PEREIRA LOPES44805GRA</v>
      </c>
      <c r="B2928">
        <v>41</v>
      </c>
      <c r="C2928" t="s">
        <v>1845</v>
      </c>
      <c r="D2928" t="s">
        <v>3781</v>
      </c>
      <c r="E2928">
        <v>600</v>
      </c>
      <c r="F2928" t="s">
        <v>1112</v>
      </c>
    </row>
    <row r="2929" spans="1:6">
      <c r="A2929" t="str">
        <f t="shared" si="70"/>
        <v>41GABRIEL RICHARD ALVES PEDREIRA44805GRA</v>
      </c>
      <c r="B2929">
        <v>41</v>
      </c>
      <c r="C2929" t="s">
        <v>1846</v>
      </c>
      <c r="D2929" t="s">
        <v>3781</v>
      </c>
      <c r="E2929">
        <v>600</v>
      </c>
      <c r="F2929" t="s">
        <v>1112</v>
      </c>
    </row>
    <row r="2930" spans="1:6">
      <c r="A2930" t="str">
        <f t="shared" si="70"/>
        <v>41LARISSA GRIBEL DE PAULA NEVES44805GRA</v>
      </c>
      <c r="B2930">
        <v>41</v>
      </c>
      <c r="C2930" t="s">
        <v>1847</v>
      </c>
      <c r="D2930" t="s">
        <v>3781</v>
      </c>
      <c r="E2930">
        <v>600</v>
      </c>
      <c r="F2930" t="s">
        <v>1112</v>
      </c>
    </row>
    <row r="2931" spans="1:6">
      <c r="A2931" t="str">
        <f t="shared" si="70"/>
        <v>41NAYANA CAMPOS OLIVEIRA44805GRA</v>
      </c>
      <c r="B2931">
        <v>41</v>
      </c>
      <c r="C2931" t="s">
        <v>1848</v>
      </c>
      <c r="D2931" t="s">
        <v>3781</v>
      </c>
      <c r="E2931">
        <v>600</v>
      </c>
      <c r="F2931" t="s">
        <v>1112</v>
      </c>
    </row>
    <row r="2932" spans="1:6">
      <c r="A2932" t="str">
        <f t="shared" si="70"/>
        <v>41Bruno Lopes Ferreira44805MSc</v>
      </c>
      <c r="B2932">
        <v>41</v>
      </c>
      <c r="C2932" t="s">
        <v>1850</v>
      </c>
      <c r="D2932" t="s">
        <v>3781</v>
      </c>
      <c r="E2932">
        <v>2230</v>
      </c>
      <c r="F2932" t="s">
        <v>1114</v>
      </c>
    </row>
    <row r="2933" spans="1:6">
      <c r="A2933" t="str">
        <f t="shared" si="70"/>
        <v>41Isabella Sene Santos Carneiro44805MSc</v>
      </c>
      <c r="B2933">
        <v>41</v>
      </c>
      <c r="C2933" t="s">
        <v>1851</v>
      </c>
      <c r="D2933" t="s">
        <v>3781</v>
      </c>
      <c r="E2933">
        <v>2230</v>
      </c>
      <c r="F2933" t="s">
        <v>1114</v>
      </c>
    </row>
    <row r="2934" spans="1:6">
      <c r="A2934" t="str">
        <f t="shared" si="70"/>
        <v>41Tainara Araujo Dias44805MSc</v>
      </c>
      <c r="B2934">
        <v>41</v>
      </c>
      <c r="C2934" t="s">
        <v>1852</v>
      </c>
      <c r="D2934" t="s">
        <v>3781</v>
      </c>
      <c r="E2934">
        <v>2230</v>
      </c>
      <c r="F2934" t="s">
        <v>1114</v>
      </c>
    </row>
    <row r="2935" spans="1:6">
      <c r="A2935" t="str">
        <f t="shared" si="70"/>
        <v>41Rafael Cancella Morais44805PDSC</v>
      </c>
      <c r="B2935">
        <v>41</v>
      </c>
      <c r="C2935" t="s">
        <v>1853</v>
      </c>
      <c r="D2935" t="s">
        <v>3781</v>
      </c>
      <c r="E2935">
        <v>6110</v>
      </c>
      <c r="F2935" t="s">
        <v>1165</v>
      </c>
    </row>
    <row r="2936" spans="1:6">
      <c r="A2936" t="str">
        <f t="shared" si="70"/>
        <v>41Bruno Scola Lopes da Cunha44805PV</v>
      </c>
      <c r="B2936">
        <v>41</v>
      </c>
      <c r="C2936" t="s">
        <v>1854</v>
      </c>
      <c r="D2936" t="s">
        <v>3781</v>
      </c>
      <c r="E2936">
        <v>7750</v>
      </c>
      <c r="F2936" t="s">
        <v>1115</v>
      </c>
    </row>
    <row r="2937" spans="1:6">
      <c r="A2937" t="str">
        <f t="shared" si="70"/>
        <v>42Marconi Dantas Rosendo44805AT</v>
      </c>
      <c r="B2937">
        <v>42</v>
      </c>
      <c r="C2937" t="s">
        <v>1855</v>
      </c>
      <c r="D2937" t="s">
        <v>3781</v>
      </c>
      <c r="E2937">
        <v>820</v>
      </c>
      <c r="F2937" t="s">
        <v>1117</v>
      </c>
    </row>
    <row r="2938" spans="1:6">
      <c r="A2938" t="str">
        <f t="shared" si="70"/>
        <v>42David Lopes de Castro44805COO</v>
      </c>
      <c r="B2938">
        <v>42</v>
      </c>
      <c r="C2938" t="s">
        <v>1856</v>
      </c>
      <c r="D2938" t="s">
        <v>3781</v>
      </c>
      <c r="E2938">
        <v>2800</v>
      </c>
      <c r="F2938" t="s">
        <v>1113</v>
      </c>
    </row>
    <row r="2939" spans="1:6">
      <c r="A2939" t="str">
        <f t="shared" si="70"/>
        <v>42Alinne Jéssica Dantas de Araújo44805DSC</v>
      </c>
      <c r="B2939">
        <v>42</v>
      </c>
      <c r="C2939" t="s">
        <v>1857</v>
      </c>
      <c r="D2939" t="s">
        <v>3781</v>
      </c>
      <c r="E2939">
        <v>3280</v>
      </c>
      <c r="F2939" t="s">
        <v>1162</v>
      </c>
    </row>
    <row r="2940" spans="1:6">
      <c r="A2940" t="str">
        <f t="shared" si="70"/>
        <v>42Leonardo Carvalho Palhano44805DSC</v>
      </c>
      <c r="B2940">
        <v>42</v>
      </c>
      <c r="C2940" t="s">
        <v>2209</v>
      </c>
      <c r="D2940" t="s">
        <v>3781</v>
      </c>
      <c r="E2940">
        <v>3280</v>
      </c>
      <c r="F2940" t="s">
        <v>1162</v>
      </c>
    </row>
    <row r="2941" spans="1:6">
      <c r="A2941" t="str">
        <f t="shared" si="70"/>
        <v>42Marilia Barbosa Venâncio44805DSC</v>
      </c>
      <c r="B2941">
        <v>42</v>
      </c>
      <c r="C2941" t="s">
        <v>1858</v>
      </c>
      <c r="D2941" t="s">
        <v>3781</v>
      </c>
      <c r="E2941">
        <v>3280</v>
      </c>
      <c r="F2941" t="s">
        <v>1162</v>
      </c>
    </row>
    <row r="2942" spans="1:6">
      <c r="A2942" t="str">
        <f t="shared" si="70"/>
        <v>42Arthur Braz Farias44805GRA</v>
      </c>
      <c r="B2942">
        <v>42</v>
      </c>
      <c r="C2942" t="s">
        <v>1859</v>
      </c>
      <c r="D2942" t="s">
        <v>3781</v>
      </c>
      <c r="E2942">
        <v>600</v>
      </c>
      <c r="F2942" t="s">
        <v>1112</v>
      </c>
    </row>
    <row r="2943" spans="1:6">
      <c r="A2943" t="str">
        <f t="shared" si="70"/>
        <v>42Dara Luany Alves Fernandes44805GRA</v>
      </c>
      <c r="B2943">
        <v>42</v>
      </c>
      <c r="C2943" t="s">
        <v>1860</v>
      </c>
      <c r="D2943" t="s">
        <v>3781</v>
      </c>
      <c r="E2943">
        <v>600</v>
      </c>
      <c r="F2943" t="s">
        <v>1112</v>
      </c>
    </row>
    <row r="2944" spans="1:6">
      <c r="A2944" t="str">
        <f t="shared" si="70"/>
        <v>42Luiz Henrique Gomes da Silva Santos44805GRA</v>
      </c>
      <c r="B2944">
        <v>42</v>
      </c>
      <c r="C2944" t="s">
        <v>1863</v>
      </c>
      <c r="D2944" t="s">
        <v>3781</v>
      </c>
      <c r="E2944">
        <v>600</v>
      </c>
      <c r="F2944" t="s">
        <v>1112</v>
      </c>
    </row>
    <row r="2945" spans="1:6">
      <c r="A2945" t="str">
        <f t="shared" si="70"/>
        <v>42Paloma Barbalho da Cunha Macêdo44805GRA</v>
      </c>
      <c r="B2945">
        <v>42</v>
      </c>
      <c r="C2945" t="s">
        <v>2544</v>
      </c>
      <c r="D2945" t="s">
        <v>3781</v>
      </c>
      <c r="E2945">
        <v>600</v>
      </c>
      <c r="F2945" t="s">
        <v>1112</v>
      </c>
    </row>
    <row r="2946" spans="1:6">
      <c r="A2946" t="str">
        <f t="shared" si="70"/>
        <v>42Rafaela de Araujo e Silva44805GRA</v>
      </c>
      <c r="B2946">
        <v>42</v>
      </c>
      <c r="C2946" t="s">
        <v>2210</v>
      </c>
      <c r="D2946" t="s">
        <v>3781</v>
      </c>
      <c r="E2946">
        <v>600</v>
      </c>
      <c r="F2946" t="s">
        <v>1112</v>
      </c>
    </row>
    <row r="2947" spans="1:6">
      <c r="A2947" t="str">
        <f t="shared" ref="A2947:A3010" si="71">CONCATENATE(B2947,C2947,VALUE(D2947),F2947)</f>
        <v>42Thaiane Kamila Alves Roberto44805GRA</v>
      </c>
      <c r="B2947">
        <v>42</v>
      </c>
      <c r="C2947" t="s">
        <v>1866</v>
      </c>
      <c r="D2947" t="s">
        <v>3781</v>
      </c>
      <c r="E2947">
        <v>600</v>
      </c>
      <c r="F2947" t="s">
        <v>1112</v>
      </c>
    </row>
    <row r="2948" spans="1:6">
      <c r="A2948" t="str">
        <f t="shared" si="71"/>
        <v>42Vitória Pereira Alves de Medeiros44805GRA</v>
      </c>
      <c r="B2948">
        <v>42</v>
      </c>
      <c r="C2948" t="s">
        <v>2545</v>
      </c>
      <c r="D2948" t="s">
        <v>3781</v>
      </c>
      <c r="E2948">
        <v>600</v>
      </c>
      <c r="F2948" t="s">
        <v>1112</v>
      </c>
    </row>
    <row r="2949" spans="1:6">
      <c r="A2949" t="str">
        <f t="shared" si="71"/>
        <v>42Jasmin Lanker Godenzi44805MSc</v>
      </c>
      <c r="B2949">
        <v>42</v>
      </c>
      <c r="C2949" t="s">
        <v>1867</v>
      </c>
      <c r="D2949" t="s">
        <v>3781</v>
      </c>
      <c r="E2949">
        <v>2230</v>
      </c>
      <c r="F2949" t="s">
        <v>1114</v>
      </c>
    </row>
    <row r="2950" spans="1:6">
      <c r="A2950" t="str">
        <f t="shared" si="71"/>
        <v>42Luana Sousa da Silva44805MSc</v>
      </c>
      <c r="B2950">
        <v>42</v>
      </c>
      <c r="C2950" t="s">
        <v>1868</v>
      </c>
      <c r="D2950" t="s">
        <v>3781</v>
      </c>
      <c r="E2950">
        <v>2230</v>
      </c>
      <c r="F2950" t="s">
        <v>1114</v>
      </c>
    </row>
    <row r="2951" spans="1:6">
      <c r="A2951" t="str">
        <f t="shared" si="71"/>
        <v>42Flávio Lemos de Santana44805PDSC</v>
      </c>
      <c r="B2951">
        <v>42</v>
      </c>
      <c r="C2951" t="s">
        <v>1869</v>
      </c>
      <c r="D2951" t="s">
        <v>3781</v>
      </c>
      <c r="E2951">
        <v>6110</v>
      </c>
      <c r="F2951" t="s">
        <v>1165</v>
      </c>
    </row>
    <row r="2952" spans="1:6">
      <c r="A2952" t="str">
        <f t="shared" si="71"/>
        <v>42Pedro Xavier Neto44805PV</v>
      </c>
      <c r="B2952">
        <v>42</v>
      </c>
      <c r="C2952" t="s">
        <v>1870</v>
      </c>
      <c r="D2952" t="s">
        <v>3781</v>
      </c>
      <c r="E2952">
        <v>7750</v>
      </c>
      <c r="F2952" t="s">
        <v>1115</v>
      </c>
    </row>
    <row r="2953" spans="1:6">
      <c r="A2953" t="str">
        <f t="shared" si="71"/>
        <v>43Thays Desiree Mineli44805AT</v>
      </c>
      <c r="B2953">
        <v>43</v>
      </c>
      <c r="C2953" t="s">
        <v>1871</v>
      </c>
      <c r="D2953" t="s">
        <v>3781</v>
      </c>
      <c r="E2953">
        <v>820</v>
      </c>
      <c r="F2953" t="s">
        <v>1117</v>
      </c>
    </row>
    <row r="2954" spans="1:6">
      <c r="A2954" t="str">
        <f t="shared" si="71"/>
        <v>43Paulo Eduardo de Oliveira44805COO</v>
      </c>
      <c r="B2954">
        <v>43</v>
      </c>
      <c r="C2954" t="s">
        <v>1872</v>
      </c>
      <c r="D2954" t="s">
        <v>3781</v>
      </c>
      <c r="E2954">
        <v>2800</v>
      </c>
      <c r="F2954" t="s">
        <v>1113</v>
      </c>
    </row>
    <row r="2955" spans="1:6">
      <c r="A2955" t="str">
        <f t="shared" si="71"/>
        <v>43Ana Maria Patino Acevedo44805DSC</v>
      </c>
      <c r="B2955">
        <v>43</v>
      </c>
      <c r="C2955" t="s">
        <v>2548</v>
      </c>
      <c r="D2955" t="s">
        <v>3781</v>
      </c>
      <c r="E2955">
        <v>3280</v>
      </c>
      <c r="F2955" t="s">
        <v>1162</v>
      </c>
    </row>
    <row r="2956" spans="1:6">
      <c r="A2956" t="str">
        <f t="shared" si="71"/>
        <v>43Eduer Giovanny Nova Rodriguez44805DSC</v>
      </c>
      <c r="B2956">
        <v>43</v>
      </c>
      <c r="C2956" t="s">
        <v>1873</v>
      </c>
      <c r="D2956" t="s">
        <v>3781</v>
      </c>
      <c r="E2956">
        <v>3280</v>
      </c>
      <c r="F2956" t="s">
        <v>1162</v>
      </c>
    </row>
    <row r="2957" spans="1:6">
      <c r="A2957" t="str">
        <f t="shared" si="71"/>
        <v>43German Meneses Hernandez44805DSC</v>
      </c>
      <c r="B2957">
        <v>43</v>
      </c>
      <c r="C2957" t="s">
        <v>1874</v>
      </c>
      <c r="D2957" t="s">
        <v>3781</v>
      </c>
      <c r="E2957">
        <v>3280</v>
      </c>
      <c r="F2957" t="s">
        <v>1162</v>
      </c>
    </row>
    <row r="2958" spans="1:6">
      <c r="A2958" t="str">
        <f t="shared" si="71"/>
        <v>43Alessandro Goncalves44805GRA</v>
      </c>
      <c r="B2958">
        <v>43</v>
      </c>
      <c r="C2958" t="s">
        <v>1875</v>
      </c>
      <c r="D2958" t="s">
        <v>3781</v>
      </c>
      <c r="E2958">
        <v>600</v>
      </c>
      <c r="F2958" t="s">
        <v>1112</v>
      </c>
    </row>
    <row r="2959" spans="1:6">
      <c r="A2959" t="str">
        <f t="shared" si="71"/>
        <v>43Ayron Della Coleta de Oliveira44805GRA</v>
      </c>
      <c r="B2959">
        <v>43</v>
      </c>
      <c r="C2959" t="s">
        <v>1876</v>
      </c>
      <c r="D2959" t="s">
        <v>3781</v>
      </c>
      <c r="E2959">
        <v>600</v>
      </c>
      <c r="F2959" t="s">
        <v>1112</v>
      </c>
    </row>
    <row r="2960" spans="1:6">
      <c r="A2960" t="str">
        <f t="shared" si="71"/>
        <v>43Danilo dos Santos Duarte44805GRA</v>
      </c>
      <c r="B2960">
        <v>43</v>
      </c>
      <c r="C2960" t="s">
        <v>1877</v>
      </c>
      <c r="D2960" t="s">
        <v>3781</v>
      </c>
      <c r="E2960">
        <v>600</v>
      </c>
      <c r="F2960" t="s">
        <v>1112</v>
      </c>
    </row>
    <row r="2961" spans="1:6">
      <c r="A2961" t="str">
        <f t="shared" si="71"/>
        <v>43Ellen Caroline Ferreira de Carvalho44805GRA</v>
      </c>
      <c r="B2961">
        <v>43</v>
      </c>
      <c r="C2961" t="s">
        <v>1878</v>
      </c>
      <c r="D2961" t="s">
        <v>3781</v>
      </c>
      <c r="E2961">
        <v>600</v>
      </c>
      <c r="F2961" t="s">
        <v>1112</v>
      </c>
    </row>
    <row r="2962" spans="1:6">
      <c r="A2962" t="str">
        <f t="shared" si="71"/>
        <v>43Gabrielle Siffoni Galhakas44805GRA</v>
      </c>
      <c r="B2962">
        <v>43</v>
      </c>
      <c r="C2962" t="s">
        <v>1879</v>
      </c>
      <c r="D2962" t="s">
        <v>3781</v>
      </c>
      <c r="E2962">
        <v>600</v>
      </c>
      <c r="F2962" t="s">
        <v>1112</v>
      </c>
    </row>
    <row r="2963" spans="1:6">
      <c r="A2963" t="str">
        <f t="shared" si="71"/>
        <v>43Lara Poliny Nogueira da Silva44805GRA</v>
      </c>
      <c r="B2963">
        <v>43</v>
      </c>
      <c r="C2963" t="s">
        <v>1880</v>
      </c>
      <c r="D2963" t="s">
        <v>3781</v>
      </c>
      <c r="E2963">
        <v>600</v>
      </c>
      <c r="F2963" t="s">
        <v>1112</v>
      </c>
    </row>
    <row r="2964" spans="1:6">
      <c r="A2964" t="str">
        <f t="shared" si="71"/>
        <v>43Larissa Cristina Hernandez Ortiz44805GRA</v>
      </c>
      <c r="B2964">
        <v>43</v>
      </c>
      <c r="C2964" t="s">
        <v>1881</v>
      </c>
      <c r="D2964" t="s">
        <v>3781</v>
      </c>
      <c r="E2964">
        <v>600</v>
      </c>
      <c r="F2964" t="s">
        <v>1112</v>
      </c>
    </row>
    <row r="2965" spans="1:6">
      <c r="A2965" t="str">
        <f t="shared" si="71"/>
        <v>43Mariana Elias44805GRA</v>
      </c>
      <c r="B2965">
        <v>43</v>
      </c>
      <c r="C2965" t="s">
        <v>1882</v>
      </c>
      <c r="D2965" t="s">
        <v>3781</v>
      </c>
      <c r="E2965">
        <v>600</v>
      </c>
      <c r="F2965" t="s">
        <v>1112</v>
      </c>
    </row>
    <row r="2966" spans="1:6">
      <c r="A2966" t="str">
        <f t="shared" si="71"/>
        <v>43Samuel Rodrigues Lima44805GRA</v>
      </c>
      <c r="B2966">
        <v>43</v>
      </c>
      <c r="C2966" t="s">
        <v>1883</v>
      </c>
      <c r="D2966" t="s">
        <v>3781</v>
      </c>
      <c r="E2966">
        <v>600</v>
      </c>
      <c r="F2966" t="s">
        <v>1112</v>
      </c>
    </row>
    <row r="2967" spans="1:6">
      <c r="A2967" t="str">
        <f t="shared" si="71"/>
        <v>43Tamires de Sousa Silva44805GRA</v>
      </c>
      <c r="B2967">
        <v>43</v>
      </c>
      <c r="C2967" t="s">
        <v>1884</v>
      </c>
      <c r="D2967" t="s">
        <v>3781</v>
      </c>
      <c r="E2967">
        <v>600</v>
      </c>
      <c r="F2967" t="s">
        <v>1112</v>
      </c>
    </row>
    <row r="2968" spans="1:6">
      <c r="A2968" t="str">
        <f t="shared" si="71"/>
        <v>43Vitor Chiurciu de Souza44805GRA</v>
      </c>
      <c r="B2968">
        <v>43</v>
      </c>
      <c r="C2968" t="s">
        <v>1885</v>
      </c>
      <c r="D2968" t="s">
        <v>3781</v>
      </c>
      <c r="E2968">
        <v>600</v>
      </c>
      <c r="F2968" t="s">
        <v>1112</v>
      </c>
    </row>
    <row r="2969" spans="1:6">
      <c r="A2969" t="str">
        <f t="shared" si="71"/>
        <v>43William Mozart Henrichs44805GRA</v>
      </c>
      <c r="B2969">
        <v>43</v>
      </c>
      <c r="C2969" t="s">
        <v>1886</v>
      </c>
      <c r="D2969" t="s">
        <v>3781</v>
      </c>
      <c r="E2969">
        <v>600</v>
      </c>
      <c r="F2969" t="s">
        <v>1112</v>
      </c>
    </row>
    <row r="2970" spans="1:6">
      <c r="A2970" t="str">
        <f t="shared" si="71"/>
        <v>43Carolina Barbosa Leite da Cruz44805MSc</v>
      </c>
      <c r="B2970">
        <v>43</v>
      </c>
      <c r="C2970" t="s">
        <v>1887</v>
      </c>
      <c r="D2970" t="s">
        <v>3781</v>
      </c>
      <c r="E2970">
        <v>2230</v>
      </c>
      <c r="F2970" t="s">
        <v>1114</v>
      </c>
    </row>
    <row r="2971" spans="1:6">
      <c r="A2971" t="str">
        <f t="shared" si="71"/>
        <v>43Lucas Vinicius Santos44805MSc</v>
      </c>
      <c r="B2971">
        <v>43</v>
      </c>
      <c r="C2971" t="s">
        <v>1888</v>
      </c>
      <c r="D2971" t="s">
        <v>3781</v>
      </c>
      <c r="E2971">
        <v>2230</v>
      </c>
      <c r="F2971" t="s">
        <v>1114</v>
      </c>
    </row>
    <row r="2972" spans="1:6">
      <c r="A2972" t="str">
        <f t="shared" si="71"/>
        <v>43Ravi Gabriel dos Santos Pinheiro Sampaio44805MSc</v>
      </c>
      <c r="B2972">
        <v>43</v>
      </c>
      <c r="C2972" t="s">
        <v>1889</v>
      </c>
      <c r="D2972" t="s">
        <v>3781</v>
      </c>
      <c r="E2972">
        <v>2230</v>
      </c>
      <c r="F2972" t="s">
        <v>1114</v>
      </c>
    </row>
    <row r="2973" spans="1:6">
      <c r="A2973" t="str">
        <f t="shared" si="71"/>
        <v>43Yuri Matheus Minutella Bortoletto Machado44805MSc</v>
      </c>
      <c r="B2973">
        <v>43</v>
      </c>
      <c r="C2973" t="s">
        <v>1890</v>
      </c>
      <c r="D2973" t="s">
        <v>3781</v>
      </c>
      <c r="E2973">
        <v>2230</v>
      </c>
      <c r="F2973" t="s">
        <v>1114</v>
      </c>
    </row>
    <row r="2974" spans="1:6">
      <c r="A2974" t="str">
        <f t="shared" si="71"/>
        <v>43Guilherme Raffaeli Romero44805PDSC</v>
      </c>
      <c r="B2974">
        <v>43</v>
      </c>
      <c r="C2974" t="s">
        <v>1891</v>
      </c>
      <c r="D2974" t="s">
        <v>3781</v>
      </c>
      <c r="E2974">
        <v>6110</v>
      </c>
      <c r="F2974" t="s">
        <v>1165</v>
      </c>
    </row>
    <row r="2975" spans="1:6">
      <c r="A2975" t="str">
        <f t="shared" si="71"/>
        <v>43Larissa Natsumi Tamura44805PV</v>
      </c>
      <c r="B2975">
        <v>43</v>
      </c>
      <c r="C2975" t="s">
        <v>1892</v>
      </c>
      <c r="D2975" t="s">
        <v>3781</v>
      </c>
      <c r="E2975">
        <v>7750</v>
      </c>
      <c r="F2975" t="s">
        <v>1115</v>
      </c>
    </row>
    <row r="2976" spans="1:6">
      <c r="A2976" t="str">
        <f t="shared" si="71"/>
        <v>44Raiano Tavares de Oliveira44805AT</v>
      </c>
      <c r="B2976">
        <v>44</v>
      </c>
      <c r="C2976" t="s">
        <v>1893</v>
      </c>
      <c r="D2976" t="s">
        <v>3781</v>
      </c>
      <c r="E2976">
        <v>820</v>
      </c>
      <c r="F2976" t="s">
        <v>1117</v>
      </c>
    </row>
    <row r="2977" spans="1:6">
      <c r="A2977" t="str">
        <f t="shared" si="71"/>
        <v>44Osvaldo Chiavone Filho44805COO</v>
      </c>
      <c r="B2977">
        <v>44</v>
      </c>
      <c r="C2977" t="s">
        <v>1894</v>
      </c>
      <c r="D2977" t="s">
        <v>3781</v>
      </c>
      <c r="E2977">
        <v>2800</v>
      </c>
      <c r="F2977" t="s">
        <v>1113</v>
      </c>
    </row>
    <row r="2978" spans="1:6">
      <c r="A2978" t="str">
        <f t="shared" si="71"/>
        <v>44KESLEI ROSENDO DA ROCHA44805DSC</v>
      </c>
      <c r="B2978">
        <v>44</v>
      </c>
      <c r="C2978" t="s">
        <v>1895</v>
      </c>
      <c r="D2978" t="s">
        <v>3781</v>
      </c>
      <c r="E2978">
        <v>3280</v>
      </c>
      <c r="F2978" t="s">
        <v>1162</v>
      </c>
    </row>
    <row r="2979" spans="1:6">
      <c r="A2979" t="str">
        <f t="shared" si="71"/>
        <v>44MATEUS FERNANDES MONTEIRO44805DSC</v>
      </c>
      <c r="B2979">
        <v>44</v>
      </c>
      <c r="C2979" t="s">
        <v>1896</v>
      </c>
      <c r="D2979" t="s">
        <v>3781</v>
      </c>
      <c r="E2979">
        <v>3280</v>
      </c>
      <c r="F2979" t="s">
        <v>1162</v>
      </c>
    </row>
    <row r="2980" spans="1:6">
      <c r="A2980" t="str">
        <f t="shared" si="71"/>
        <v>44Maxwell Risseli Laurentino da Silva44805DSC</v>
      </c>
      <c r="B2980">
        <v>44</v>
      </c>
      <c r="C2980" t="s">
        <v>2553</v>
      </c>
      <c r="D2980" t="s">
        <v>3781</v>
      </c>
      <c r="E2980">
        <v>3280</v>
      </c>
      <c r="F2980" t="s">
        <v>1162</v>
      </c>
    </row>
    <row r="2981" spans="1:6">
      <c r="A2981" t="str">
        <f t="shared" si="71"/>
        <v>44AMMARY VIRGÍNIA DA SILVA MOURA44805GRA</v>
      </c>
      <c r="B2981">
        <v>44</v>
      </c>
      <c r="C2981" t="s">
        <v>1897</v>
      </c>
      <c r="D2981" t="s">
        <v>3781</v>
      </c>
      <c r="E2981">
        <v>600</v>
      </c>
      <c r="F2981" t="s">
        <v>1112</v>
      </c>
    </row>
    <row r="2982" spans="1:6">
      <c r="A2982" t="str">
        <f t="shared" si="71"/>
        <v>44ARTHUR VINICIUS ROCHA DOS SANTOS44805GRA</v>
      </c>
      <c r="B2982">
        <v>44</v>
      </c>
      <c r="C2982" t="s">
        <v>1898</v>
      </c>
      <c r="D2982" t="s">
        <v>3781</v>
      </c>
      <c r="E2982">
        <v>600</v>
      </c>
      <c r="F2982" t="s">
        <v>1112</v>
      </c>
    </row>
    <row r="2983" spans="1:6">
      <c r="A2983" t="str">
        <f t="shared" si="71"/>
        <v>44ARTHUR VINICIUS VALE BEZERRA44805GRA</v>
      </c>
      <c r="B2983">
        <v>44</v>
      </c>
      <c r="C2983" t="s">
        <v>1899</v>
      </c>
      <c r="D2983" t="s">
        <v>3781</v>
      </c>
      <c r="E2983">
        <v>600</v>
      </c>
      <c r="F2983" t="s">
        <v>1112</v>
      </c>
    </row>
    <row r="2984" spans="1:6">
      <c r="A2984" t="str">
        <f t="shared" si="71"/>
        <v>44BRUNA BEATRIZ ALVES DE FREITAS ALBUQUERQUE44805GRA</v>
      </c>
      <c r="B2984">
        <v>44</v>
      </c>
      <c r="C2984" t="s">
        <v>1900</v>
      </c>
      <c r="D2984" t="s">
        <v>3781</v>
      </c>
      <c r="E2984">
        <v>600</v>
      </c>
      <c r="F2984" t="s">
        <v>1112</v>
      </c>
    </row>
    <row r="2985" spans="1:6">
      <c r="A2985" t="str">
        <f t="shared" si="71"/>
        <v>44ENTONY DAVID DANTAS44805GRA</v>
      </c>
      <c r="B2985">
        <v>44</v>
      </c>
      <c r="C2985" t="s">
        <v>1901</v>
      </c>
      <c r="D2985" t="s">
        <v>3781</v>
      </c>
      <c r="E2985">
        <v>600</v>
      </c>
      <c r="F2985" t="s">
        <v>1112</v>
      </c>
    </row>
    <row r="2986" spans="1:6">
      <c r="A2986" t="str">
        <f t="shared" si="71"/>
        <v>44JOÃO VINICIUS DE ANDRADE FREIRE44805GRA</v>
      </c>
      <c r="B2986">
        <v>44</v>
      </c>
      <c r="C2986" t="s">
        <v>1902</v>
      </c>
      <c r="D2986" t="s">
        <v>3781</v>
      </c>
      <c r="E2986">
        <v>600</v>
      </c>
      <c r="F2986" t="s">
        <v>1112</v>
      </c>
    </row>
    <row r="2987" spans="1:6">
      <c r="A2987" t="str">
        <f t="shared" si="71"/>
        <v>44PEDRO LUCAS OLIVEIRA BATISTA44805GRA</v>
      </c>
      <c r="B2987">
        <v>44</v>
      </c>
      <c r="C2987" t="s">
        <v>1903</v>
      </c>
      <c r="D2987" t="s">
        <v>3781</v>
      </c>
      <c r="E2987">
        <v>600</v>
      </c>
      <c r="F2987" t="s">
        <v>1112</v>
      </c>
    </row>
    <row r="2988" spans="1:6">
      <c r="A2988" t="str">
        <f t="shared" si="71"/>
        <v>44SAMUEL DANTAS DE ALMEIDA44805GRA</v>
      </c>
      <c r="B2988">
        <v>44</v>
      </c>
      <c r="C2988" t="s">
        <v>1904</v>
      </c>
      <c r="D2988" t="s">
        <v>3781</v>
      </c>
      <c r="E2988">
        <v>600</v>
      </c>
      <c r="F2988" t="s">
        <v>1112</v>
      </c>
    </row>
    <row r="2989" spans="1:6">
      <c r="A2989" t="str">
        <f t="shared" si="71"/>
        <v>44Glória Louine Vital da Costa44805MSc</v>
      </c>
      <c r="B2989">
        <v>44</v>
      </c>
      <c r="C2989" t="s">
        <v>2563</v>
      </c>
      <c r="D2989" t="s">
        <v>3781</v>
      </c>
      <c r="E2989">
        <v>2230</v>
      </c>
      <c r="F2989" t="s">
        <v>1114</v>
      </c>
    </row>
    <row r="2990" spans="1:6">
      <c r="A2990" t="str">
        <f t="shared" si="71"/>
        <v>44HORTÊNCIA NATHÂNIA SILVA CÂMARA44805MSc</v>
      </c>
      <c r="B2990">
        <v>44</v>
      </c>
      <c r="C2990" t="s">
        <v>1905</v>
      </c>
      <c r="D2990" t="s">
        <v>3781</v>
      </c>
      <c r="E2990">
        <v>2230</v>
      </c>
      <c r="F2990" t="s">
        <v>1114</v>
      </c>
    </row>
    <row r="2991" spans="1:6">
      <c r="A2991" t="str">
        <f t="shared" si="71"/>
        <v>44JOEMIL OLIVEIRA DE DEUS JUNIOR44805MSc</v>
      </c>
      <c r="B2991">
        <v>44</v>
      </c>
      <c r="C2991" t="s">
        <v>1906</v>
      </c>
      <c r="D2991" t="s">
        <v>3781</v>
      </c>
      <c r="E2991">
        <v>2230</v>
      </c>
      <c r="F2991" t="s">
        <v>1114</v>
      </c>
    </row>
    <row r="2992" spans="1:6">
      <c r="A2992" t="str">
        <f t="shared" si="71"/>
        <v>44JOYCE AZEVEDO BEZERRA DE SOUZA44805MSc</v>
      </c>
      <c r="B2992">
        <v>44</v>
      </c>
      <c r="C2992" t="s">
        <v>1907</v>
      </c>
      <c r="D2992" t="s">
        <v>3781</v>
      </c>
      <c r="E2992">
        <v>2230</v>
      </c>
      <c r="F2992" t="s">
        <v>1114</v>
      </c>
    </row>
    <row r="2993" spans="1:6">
      <c r="A2993" t="str">
        <f t="shared" si="71"/>
        <v>44AFONSO AVELINO DANTAS NETO44805PV</v>
      </c>
      <c r="B2993">
        <v>44</v>
      </c>
      <c r="C2993" t="s">
        <v>1908</v>
      </c>
      <c r="D2993" t="s">
        <v>3781</v>
      </c>
      <c r="E2993">
        <v>7750</v>
      </c>
      <c r="F2993" t="s">
        <v>1115</v>
      </c>
    </row>
    <row r="2994" spans="1:6">
      <c r="A2994" t="str">
        <f t="shared" si="71"/>
        <v>45Juliana Martinelli de Lucena44805AT</v>
      </c>
      <c r="B2994">
        <v>45</v>
      </c>
      <c r="C2994" t="s">
        <v>1909</v>
      </c>
      <c r="D2994" t="s">
        <v>3781</v>
      </c>
      <c r="E2994">
        <v>820</v>
      </c>
      <c r="F2994" t="s">
        <v>1117</v>
      </c>
    </row>
    <row r="2995" spans="1:6">
      <c r="A2995" t="str">
        <f t="shared" si="71"/>
        <v>45Júlio César Passos44805COO</v>
      </c>
      <c r="B2995">
        <v>45</v>
      </c>
      <c r="C2995" t="s">
        <v>1910</v>
      </c>
      <c r="D2995" t="s">
        <v>3781</v>
      </c>
      <c r="E2995">
        <v>2800</v>
      </c>
      <c r="F2995" t="s">
        <v>1113</v>
      </c>
    </row>
    <row r="2996" spans="1:6">
      <c r="A2996" t="str">
        <f t="shared" si="71"/>
        <v>45Bruna de Oliveira Busson44805DSC</v>
      </c>
      <c r="B2996">
        <v>45</v>
      </c>
      <c r="C2996" t="s">
        <v>2211</v>
      </c>
      <c r="D2996" t="s">
        <v>3781</v>
      </c>
      <c r="E2996">
        <v>3280</v>
      </c>
      <c r="F2996" t="s">
        <v>1162</v>
      </c>
    </row>
    <row r="2997" spans="1:6">
      <c r="A2997" t="str">
        <f t="shared" si="71"/>
        <v>45Jônatas Vicente44805DSC</v>
      </c>
      <c r="B2997">
        <v>45</v>
      </c>
      <c r="C2997" t="s">
        <v>1911</v>
      </c>
      <c r="D2997" t="s">
        <v>3781</v>
      </c>
      <c r="E2997">
        <v>3280</v>
      </c>
      <c r="F2997" t="s">
        <v>1162</v>
      </c>
    </row>
    <row r="2998" spans="1:6">
      <c r="A2998" t="str">
        <f t="shared" si="71"/>
        <v>45Rodrigo Rodrigues Nogueira44805DSC</v>
      </c>
      <c r="B2998">
        <v>45</v>
      </c>
      <c r="C2998" t="s">
        <v>1912</v>
      </c>
      <c r="D2998" t="s">
        <v>3781</v>
      </c>
      <c r="E2998">
        <v>3280</v>
      </c>
      <c r="F2998" t="s">
        <v>1162</v>
      </c>
    </row>
    <row r="2999" spans="1:6">
      <c r="A2999" t="str">
        <f t="shared" si="71"/>
        <v>45Artur Della Favera44805GRA</v>
      </c>
      <c r="B2999">
        <v>45</v>
      </c>
      <c r="C2999" t="s">
        <v>2565</v>
      </c>
      <c r="D2999" t="s">
        <v>3781</v>
      </c>
      <c r="E2999">
        <v>600</v>
      </c>
      <c r="F2999" t="s">
        <v>1112</v>
      </c>
    </row>
    <row r="3000" spans="1:6">
      <c r="A3000" t="str">
        <f t="shared" si="71"/>
        <v>45Carlos Eduardo Nesi Perin44805GRA</v>
      </c>
      <c r="B3000">
        <v>45</v>
      </c>
      <c r="C3000" t="s">
        <v>2212</v>
      </c>
      <c r="D3000" t="s">
        <v>3781</v>
      </c>
      <c r="E3000">
        <v>600</v>
      </c>
      <c r="F3000" t="s">
        <v>1112</v>
      </c>
    </row>
    <row r="3001" spans="1:6">
      <c r="A3001" t="str">
        <f t="shared" si="71"/>
        <v>45Felipe Antonio Emer44805GRA</v>
      </c>
      <c r="B3001">
        <v>45</v>
      </c>
      <c r="C3001" t="s">
        <v>1914</v>
      </c>
      <c r="D3001" t="s">
        <v>3781</v>
      </c>
      <c r="E3001">
        <v>600</v>
      </c>
      <c r="F3001" t="s">
        <v>1112</v>
      </c>
    </row>
    <row r="3002" spans="1:6">
      <c r="A3002" t="str">
        <f t="shared" si="71"/>
        <v>45Felipe Batista44805GRA</v>
      </c>
      <c r="B3002">
        <v>45</v>
      </c>
      <c r="C3002" t="s">
        <v>1915</v>
      </c>
      <c r="D3002" t="s">
        <v>3781</v>
      </c>
      <c r="E3002">
        <v>600</v>
      </c>
      <c r="F3002" t="s">
        <v>1112</v>
      </c>
    </row>
    <row r="3003" spans="1:6">
      <c r="A3003" t="str">
        <f t="shared" si="71"/>
        <v>45Gabriel Lese Pereira44774GRA</v>
      </c>
      <c r="B3003">
        <v>45</v>
      </c>
      <c r="C3003" t="s">
        <v>2566</v>
      </c>
      <c r="D3003" t="s">
        <v>3780</v>
      </c>
      <c r="E3003">
        <v>600</v>
      </c>
      <c r="F3003" t="s">
        <v>1112</v>
      </c>
    </row>
    <row r="3004" spans="1:6">
      <c r="A3004" t="str">
        <f t="shared" si="71"/>
        <v>45Gabriel Lese Pereira44805GRA</v>
      </c>
      <c r="B3004">
        <v>45</v>
      </c>
      <c r="C3004" t="s">
        <v>2566</v>
      </c>
      <c r="D3004" t="s">
        <v>3781</v>
      </c>
      <c r="E3004">
        <v>600</v>
      </c>
      <c r="F3004" t="s">
        <v>1112</v>
      </c>
    </row>
    <row r="3005" spans="1:6">
      <c r="A3005" t="str">
        <f t="shared" si="71"/>
        <v>45Gabriel Rogerio da Silva44805GRA</v>
      </c>
      <c r="B3005">
        <v>45</v>
      </c>
      <c r="C3005" t="s">
        <v>2567</v>
      </c>
      <c r="D3005" t="s">
        <v>3781</v>
      </c>
      <c r="E3005">
        <v>600</v>
      </c>
      <c r="F3005" t="s">
        <v>1112</v>
      </c>
    </row>
    <row r="3006" spans="1:6">
      <c r="A3006" t="str">
        <f t="shared" si="71"/>
        <v>45Gustavo Lins de Oliveira44805GRA</v>
      </c>
      <c r="B3006">
        <v>45</v>
      </c>
      <c r="C3006" t="s">
        <v>1917</v>
      </c>
      <c r="D3006" t="s">
        <v>3781</v>
      </c>
      <c r="E3006">
        <v>600</v>
      </c>
      <c r="F3006" t="s">
        <v>1112</v>
      </c>
    </row>
    <row r="3007" spans="1:6">
      <c r="A3007" t="str">
        <f t="shared" si="71"/>
        <v>45Jéssica Vieira Lomba Avila Barbosa44805GRA</v>
      </c>
      <c r="B3007">
        <v>45</v>
      </c>
      <c r="C3007" t="s">
        <v>1918</v>
      </c>
      <c r="D3007" t="s">
        <v>3781</v>
      </c>
      <c r="E3007">
        <v>600</v>
      </c>
      <c r="F3007" t="s">
        <v>1112</v>
      </c>
    </row>
    <row r="3008" spans="1:6">
      <c r="A3008" t="str">
        <f t="shared" si="71"/>
        <v>45João Pedro Mireski44805GRA</v>
      </c>
      <c r="B3008">
        <v>45</v>
      </c>
      <c r="C3008" t="s">
        <v>2568</v>
      </c>
      <c r="D3008" t="s">
        <v>3781</v>
      </c>
      <c r="E3008">
        <v>600</v>
      </c>
      <c r="F3008" t="s">
        <v>1112</v>
      </c>
    </row>
    <row r="3009" spans="1:6">
      <c r="A3009" t="str">
        <f t="shared" si="71"/>
        <v>45Leonardo Matos Brasil44805GRA</v>
      </c>
      <c r="B3009">
        <v>45</v>
      </c>
      <c r="C3009" t="s">
        <v>2213</v>
      </c>
      <c r="D3009" t="s">
        <v>3781</v>
      </c>
      <c r="E3009">
        <v>600</v>
      </c>
      <c r="F3009" t="s">
        <v>1112</v>
      </c>
    </row>
    <row r="3010" spans="1:6">
      <c r="A3010" t="str">
        <f t="shared" si="71"/>
        <v>45Lucas Eli Malagoli44805GRA</v>
      </c>
      <c r="B3010">
        <v>45</v>
      </c>
      <c r="C3010" t="s">
        <v>1919</v>
      </c>
      <c r="D3010" t="s">
        <v>3781</v>
      </c>
      <c r="E3010">
        <v>600</v>
      </c>
      <c r="F3010" t="s">
        <v>1112</v>
      </c>
    </row>
    <row r="3011" spans="1:6">
      <c r="A3011" t="str">
        <f t="shared" ref="A3011:A3074" si="72">CONCATENATE(B3011,C3011,VALUE(D3011),F3011)</f>
        <v>45Luiza Ternes Moresco44805GRA</v>
      </c>
      <c r="B3011">
        <v>45</v>
      </c>
      <c r="C3011" t="s">
        <v>2569</v>
      </c>
      <c r="D3011" t="s">
        <v>3781</v>
      </c>
      <c r="E3011">
        <v>600</v>
      </c>
      <c r="F3011" t="s">
        <v>1112</v>
      </c>
    </row>
    <row r="3012" spans="1:6">
      <c r="A3012" t="str">
        <f t="shared" si="72"/>
        <v>45Victor Igor Berbare Lemos44805GRA</v>
      </c>
      <c r="B3012">
        <v>45</v>
      </c>
      <c r="C3012" t="s">
        <v>1920</v>
      </c>
      <c r="D3012" t="s">
        <v>3781</v>
      </c>
      <c r="E3012">
        <v>600</v>
      </c>
      <c r="F3012" t="s">
        <v>1112</v>
      </c>
    </row>
    <row r="3013" spans="1:6">
      <c r="A3013" t="str">
        <f t="shared" si="72"/>
        <v>45Daniel Juchem Regner44805MSc</v>
      </c>
      <c r="B3013">
        <v>45</v>
      </c>
      <c r="C3013" t="s">
        <v>1921</v>
      </c>
      <c r="D3013" t="s">
        <v>3781</v>
      </c>
      <c r="E3013">
        <v>2230</v>
      </c>
      <c r="F3013" t="s">
        <v>1114</v>
      </c>
    </row>
    <row r="3014" spans="1:6">
      <c r="A3014" t="str">
        <f t="shared" si="72"/>
        <v>45Luiz Henrique Silva Junior44805MSc</v>
      </c>
      <c r="B3014">
        <v>45</v>
      </c>
      <c r="C3014" t="s">
        <v>1923</v>
      </c>
      <c r="D3014" t="s">
        <v>3781</v>
      </c>
      <c r="E3014">
        <v>2230</v>
      </c>
      <c r="F3014" t="s">
        <v>1114</v>
      </c>
    </row>
    <row r="3015" spans="1:6">
      <c r="A3015" t="str">
        <f t="shared" si="72"/>
        <v>45Vittorio Nardin44805MSc</v>
      </c>
      <c r="B3015">
        <v>45</v>
      </c>
      <c r="C3015" t="s">
        <v>2718</v>
      </c>
      <c r="D3015" t="s">
        <v>3781</v>
      </c>
      <c r="E3015">
        <v>2230</v>
      </c>
      <c r="F3015" t="s">
        <v>1114</v>
      </c>
    </row>
    <row r="3016" spans="1:6">
      <c r="A3016" t="str">
        <f t="shared" si="72"/>
        <v>45Tatiana Bendo44805PV</v>
      </c>
      <c r="B3016">
        <v>45</v>
      </c>
      <c r="C3016" t="s">
        <v>1924</v>
      </c>
      <c r="D3016" t="s">
        <v>3781</v>
      </c>
      <c r="E3016">
        <v>7750</v>
      </c>
      <c r="F3016" t="s">
        <v>1115</v>
      </c>
    </row>
    <row r="3017" spans="1:6">
      <c r="A3017" t="str">
        <f t="shared" si="72"/>
        <v>46Yascara Fabrina Fernandes da Costa e Silva44805AT</v>
      </c>
      <c r="B3017">
        <v>46</v>
      </c>
      <c r="C3017" t="s">
        <v>1925</v>
      </c>
      <c r="D3017" t="s">
        <v>3781</v>
      </c>
      <c r="E3017">
        <v>820</v>
      </c>
      <c r="F3017" t="s">
        <v>1117</v>
      </c>
    </row>
    <row r="3018" spans="1:6">
      <c r="A3018" t="str">
        <f t="shared" si="72"/>
        <v>46Marcos Vinícius Xavier Dias44805COO</v>
      </c>
      <c r="B3018">
        <v>46</v>
      </c>
      <c r="C3018" t="s">
        <v>1926</v>
      </c>
      <c r="D3018" t="s">
        <v>3781</v>
      </c>
      <c r="E3018">
        <v>2800</v>
      </c>
      <c r="F3018" t="s">
        <v>1113</v>
      </c>
    </row>
    <row r="3019" spans="1:6">
      <c r="A3019" t="str">
        <f t="shared" si="72"/>
        <v>46Ailton Romano Fontes Junior44805GRA</v>
      </c>
      <c r="B3019">
        <v>46</v>
      </c>
      <c r="C3019" t="s">
        <v>1927</v>
      </c>
      <c r="D3019" t="s">
        <v>3781</v>
      </c>
      <c r="E3019">
        <v>600</v>
      </c>
      <c r="F3019" t="s">
        <v>1112</v>
      </c>
    </row>
    <row r="3020" spans="1:6">
      <c r="A3020" t="str">
        <f t="shared" si="72"/>
        <v>46Aline Pelodan Baboni44805GRA</v>
      </c>
      <c r="B3020">
        <v>46</v>
      </c>
      <c r="C3020" t="s">
        <v>1928</v>
      </c>
      <c r="D3020" t="s">
        <v>3781</v>
      </c>
      <c r="E3020">
        <v>600</v>
      </c>
      <c r="F3020" t="s">
        <v>1112</v>
      </c>
    </row>
    <row r="3021" spans="1:6">
      <c r="A3021" t="str">
        <f t="shared" si="72"/>
        <v>46Carlos Henrique da Silva Santana44805GRA</v>
      </c>
      <c r="B3021">
        <v>46</v>
      </c>
      <c r="C3021" t="s">
        <v>1929</v>
      </c>
      <c r="D3021" t="s">
        <v>3781</v>
      </c>
      <c r="E3021">
        <v>600</v>
      </c>
      <c r="F3021" t="s">
        <v>1112</v>
      </c>
    </row>
    <row r="3022" spans="1:6">
      <c r="A3022" t="str">
        <f t="shared" si="72"/>
        <v>46Douglas Peterson Munis da Silva44805GRA</v>
      </c>
      <c r="B3022">
        <v>46</v>
      </c>
      <c r="C3022" t="s">
        <v>1930</v>
      </c>
      <c r="D3022" t="s">
        <v>3781</v>
      </c>
      <c r="E3022">
        <v>600</v>
      </c>
      <c r="F3022" t="s">
        <v>1112</v>
      </c>
    </row>
    <row r="3023" spans="1:6">
      <c r="A3023" t="str">
        <f t="shared" si="72"/>
        <v>46Felipe Matheus Pereira da Silva44805GRA</v>
      </c>
      <c r="B3023">
        <v>46</v>
      </c>
      <c r="C3023" t="s">
        <v>1931</v>
      </c>
      <c r="D3023" t="s">
        <v>3781</v>
      </c>
      <c r="E3023">
        <v>600</v>
      </c>
      <c r="F3023" t="s">
        <v>1112</v>
      </c>
    </row>
    <row r="3024" spans="1:6">
      <c r="A3024" t="str">
        <f t="shared" si="72"/>
        <v>46Filipe Henrique Nascimento Barroso44805GRA</v>
      </c>
      <c r="B3024">
        <v>46</v>
      </c>
      <c r="C3024" t="s">
        <v>1932</v>
      </c>
      <c r="D3024" t="s">
        <v>3781</v>
      </c>
      <c r="E3024">
        <v>600</v>
      </c>
      <c r="F3024" t="s">
        <v>1112</v>
      </c>
    </row>
    <row r="3025" spans="1:6">
      <c r="A3025" t="str">
        <f t="shared" si="72"/>
        <v>46Gabriel Henrique Batista e Silva44805GRA</v>
      </c>
      <c r="B3025">
        <v>46</v>
      </c>
      <c r="C3025" t="s">
        <v>1933</v>
      </c>
      <c r="D3025" t="s">
        <v>3781</v>
      </c>
      <c r="E3025">
        <v>600</v>
      </c>
      <c r="F3025" t="s">
        <v>1112</v>
      </c>
    </row>
    <row r="3026" spans="1:6">
      <c r="A3026" t="str">
        <f t="shared" si="72"/>
        <v>46Giovana de Souza Lima44805GRA</v>
      </c>
      <c r="B3026">
        <v>46</v>
      </c>
      <c r="C3026" t="s">
        <v>1934</v>
      </c>
      <c r="D3026" t="s">
        <v>3781</v>
      </c>
      <c r="E3026">
        <v>600</v>
      </c>
      <c r="F3026" t="s">
        <v>1112</v>
      </c>
    </row>
    <row r="3027" spans="1:6">
      <c r="A3027" t="str">
        <f t="shared" si="72"/>
        <v>46Giovanni Lopes Pereira44805GRA</v>
      </c>
      <c r="B3027">
        <v>46</v>
      </c>
      <c r="C3027" t="s">
        <v>1935</v>
      </c>
      <c r="D3027" t="s">
        <v>3781</v>
      </c>
      <c r="E3027">
        <v>600</v>
      </c>
      <c r="F3027" t="s">
        <v>1112</v>
      </c>
    </row>
    <row r="3028" spans="1:6">
      <c r="A3028" t="str">
        <f t="shared" si="72"/>
        <v>46Isadora Evangelista Martins de Souza44805GRA</v>
      </c>
      <c r="B3028">
        <v>46</v>
      </c>
      <c r="C3028" t="s">
        <v>1936</v>
      </c>
      <c r="D3028" t="s">
        <v>3781</v>
      </c>
      <c r="E3028">
        <v>600</v>
      </c>
      <c r="F3028" t="s">
        <v>1112</v>
      </c>
    </row>
    <row r="3029" spans="1:6">
      <c r="A3029" t="str">
        <f t="shared" si="72"/>
        <v>46Luiz Pedro Simões da Silva44805GRA</v>
      </c>
      <c r="B3029">
        <v>46</v>
      </c>
      <c r="C3029" t="s">
        <v>1937</v>
      </c>
      <c r="D3029" t="s">
        <v>3781</v>
      </c>
      <c r="E3029">
        <v>600</v>
      </c>
      <c r="F3029" t="s">
        <v>1112</v>
      </c>
    </row>
    <row r="3030" spans="1:6">
      <c r="A3030" t="str">
        <f t="shared" si="72"/>
        <v>46Pedro Henrique Fantoni Garica44805GRA</v>
      </c>
      <c r="B3030">
        <v>46</v>
      </c>
      <c r="C3030" t="s">
        <v>1938</v>
      </c>
      <c r="D3030" t="s">
        <v>3781</v>
      </c>
      <c r="E3030">
        <v>600</v>
      </c>
      <c r="F3030" t="s">
        <v>1112</v>
      </c>
    </row>
    <row r="3031" spans="1:6">
      <c r="A3031" t="str">
        <f t="shared" si="72"/>
        <v>46Rafael Jonas Fonseca Luciano44805GRA</v>
      </c>
      <c r="B3031">
        <v>46</v>
      </c>
      <c r="C3031" t="s">
        <v>1939</v>
      </c>
      <c r="D3031" t="s">
        <v>3781</v>
      </c>
      <c r="E3031">
        <v>600</v>
      </c>
      <c r="F3031" t="s">
        <v>1112</v>
      </c>
    </row>
    <row r="3032" spans="1:6">
      <c r="A3032" t="str">
        <f t="shared" si="72"/>
        <v>46Thais Mariano Ribeiro44805GRA</v>
      </c>
      <c r="B3032">
        <v>46</v>
      </c>
      <c r="C3032" t="s">
        <v>1940</v>
      </c>
      <c r="D3032" t="s">
        <v>3781</v>
      </c>
      <c r="E3032">
        <v>600</v>
      </c>
      <c r="F3032" t="s">
        <v>1112</v>
      </c>
    </row>
    <row r="3033" spans="1:6">
      <c r="A3033" t="str">
        <f t="shared" si="72"/>
        <v>46Gabriel Baioni e Silva44805MSc</v>
      </c>
      <c r="B3033">
        <v>46</v>
      </c>
      <c r="C3033" t="s">
        <v>1941</v>
      </c>
      <c r="D3033" t="s">
        <v>3781</v>
      </c>
      <c r="E3033">
        <v>2230</v>
      </c>
      <c r="F3033" t="s">
        <v>1114</v>
      </c>
    </row>
    <row r="3034" spans="1:6">
      <c r="A3034" t="str">
        <f t="shared" si="72"/>
        <v>46Luísa Pereira Pinheiro44805MSc</v>
      </c>
      <c r="B3034">
        <v>46</v>
      </c>
      <c r="C3034" t="s">
        <v>1942</v>
      </c>
      <c r="D3034" t="s">
        <v>3781</v>
      </c>
      <c r="E3034">
        <v>2230</v>
      </c>
      <c r="F3034" t="s">
        <v>1114</v>
      </c>
    </row>
    <row r="3035" spans="1:6">
      <c r="A3035" t="str">
        <f t="shared" si="72"/>
        <v>46Rodney Joedson Santos da Silva44805MSc</v>
      </c>
      <c r="B3035">
        <v>46</v>
      </c>
      <c r="C3035" t="s">
        <v>1943</v>
      </c>
      <c r="D3035" t="s">
        <v>3781</v>
      </c>
      <c r="E3035">
        <v>2230</v>
      </c>
      <c r="F3035" t="s">
        <v>1114</v>
      </c>
    </row>
    <row r="3036" spans="1:6">
      <c r="A3036" t="str">
        <f t="shared" si="72"/>
        <v>46Eric Alberto Ocampo Batlle44805PDSC</v>
      </c>
      <c r="B3036">
        <v>46</v>
      </c>
      <c r="C3036" t="s">
        <v>1945</v>
      </c>
      <c r="D3036" t="s">
        <v>3781</v>
      </c>
      <c r="E3036">
        <v>6110</v>
      </c>
      <c r="F3036" t="s">
        <v>1165</v>
      </c>
    </row>
    <row r="3037" spans="1:6">
      <c r="A3037" t="str">
        <f t="shared" si="72"/>
        <v>46Luiz Augusto Horta Nogueira44805PV</v>
      </c>
      <c r="B3037">
        <v>46</v>
      </c>
      <c r="C3037" t="s">
        <v>1946</v>
      </c>
      <c r="D3037" t="s">
        <v>3781</v>
      </c>
      <c r="E3037">
        <v>7750</v>
      </c>
      <c r="F3037" t="s">
        <v>1115</v>
      </c>
    </row>
    <row r="3038" spans="1:6">
      <c r="A3038" t="str">
        <f t="shared" si="72"/>
        <v>47Sonia Maria Oliveira Agostinho da Silva44805AT</v>
      </c>
      <c r="B3038">
        <v>47</v>
      </c>
      <c r="C3038" t="s">
        <v>1947</v>
      </c>
      <c r="D3038" t="s">
        <v>3781</v>
      </c>
      <c r="E3038">
        <v>820</v>
      </c>
      <c r="F3038" t="s">
        <v>1117</v>
      </c>
    </row>
    <row r="3039" spans="1:6">
      <c r="A3039" t="str">
        <f t="shared" si="72"/>
        <v>47Mario Ferreira de Lima Filho44805COO</v>
      </c>
      <c r="B3039">
        <v>47</v>
      </c>
      <c r="C3039" t="s">
        <v>1948</v>
      </c>
      <c r="D3039" t="s">
        <v>3781</v>
      </c>
      <c r="E3039">
        <v>2800</v>
      </c>
      <c r="F3039" t="s">
        <v>1113</v>
      </c>
    </row>
    <row r="3040" spans="1:6">
      <c r="A3040" t="str">
        <f t="shared" si="72"/>
        <v>47Lucas Marques Teles da Silva44805DSC</v>
      </c>
      <c r="B3040">
        <v>47</v>
      </c>
      <c r="C3040" t="s">
        <v>1950</v>
      </c>
      <c r="D3040" t="s">
        <v>3781</v>
      </c>
      <c r="E3040">
        <v>3280</v>
      </c>
      <c r="F3040" t="s">
        <v>1162</v>
      </c>
    </row>
    <row r="3041" spans="1:6">
      <c r="A3041" t="str">
        <f t="shared" si="72"/>
        <v>47Yaniqui Falcão Costa44805DSC</v>
      </c>
      <c r="B3041">
        <v>47</v>
      </c>
      <c r="C3041" t="s">
        <v>2719</v>
      </c>
      <c r="D3041" t="s">
        <v>3781</v>
      </c>
      <c r="E3041">
        <v>3280</v>
      </c>
      <c r="F3041" t="s">
        <v>1162</v>
      </c>
    </row>
    <row r="3042" spans="1:6">
      <c r="A3042" t="str">
        <f t="shared" si="72"/>
        <v>47Iana Lara Albuquerque Cunha44805GRA</v>
      </c>
      <c r="B3042">
        <v>47</v>
      </c>
      <c r="C3042" t="s">
        <v>2214</v>
      </c>
      <c r="D3042" t="s">
        <v>3781</v>
      </c>
      <c r="E3042">
        <v>600</v>
      </c>
      <c r="F3042" t="s">
        <v>1112</v>
      </c>
    </row>
    <row r="3043" spans="1:6">
      <c r="A3043" t="str">
        <f t="shared" si="72"/>
        <v>47José Adilson Nascimento dos Santos44805GRA</v>
      </c>
      <c r="B3043">
        <v>47</v>
      </c>
      <c r="C3043" t="s">
        <v>2215</v>
      </c>
      <c r="D3043" t="s">
        <v>3781</v>
      </c>
      <c r="E3043">
        <v>600</v>
      </c>
      <c r="F3043" t="s">
        <v>1112</v>
      </c>
    </row>
    <row r="3044" spans="1:6">
      <c r="A3044" t="str">
        <f t="shared" si="72"/>
        <v>47Lucas Mateus Silva de Andrade Lima44805GRA</v>
      </c>
      <c r="B3044">
        <v>47</v>
      </c>
      <c r="C3044" t="s">
        <v>1952</v>
      </c>
      <c r="D3044" t="s">
        <v>3781</v>
      </c>
      <c r="E3044">
        <v>600</v>
      </c>
      <c r="F3044" t="s">
        <v>1112</v>
      </c>
    </row>
    <row r="3045" spans="1:6">
      <c r="A3045" t="str">
        <f t="shared" si="72"/>
        <v>47Mariana Silva de Espíndola44805GRA</v>
      </c>
      <c r="B3045">
        <v>47</v>
      </c>
      <c r="C3045" t="s">
        <v>2720</v>
      </c>
      <c r="D3045" t="s">
        <v>3781</v>
      </c>
      <c r="E3045">
        <v>600</v>
      </c>
      <c r="F3045" t="s">
        <v>1112</v>
      </c>
    </row>
    <row r="3046" spans="1:6">
      <c r="A3046" t="str">
        <f t="shared" si="72"/>
        <v>47Maycon Ferreira44805GRA</v>
      </c>
      <c r="B3046">
        <v>47</v>
      </c>
      <c r="C3046" t="s">
        <v>1953</v>
      </c>
      <c r="D3046" t="s">
        <v>3781</v>
      </c>
      <c r="E3046">
        <v>600</v>
      </c>
      <c r="F3046" t="s">
        <v>1112</v>
      </c>
    </row>
    <row r="3047" spans="1:6">
      <c r="A3047" t="str">
        <f t="shared" si="72"/>
        <v>47Nayara Rodrigues da Silva Souza44805GRA</v>
      </c>
      <c r="B3047">
        <v>47</v>
      </c>
      <c r="C3047" t="s">
        <v>2571</v>
      </c>
      <c r="D3047" t="s">
        <v>3781</v>
      </c>
      <c r="E3047">
        <v>600</v>
      </c>
      <c r="F3047" t="s">
        <v>1112</v>
      </c>
    </row>
    <row r="3048" spans="1:6">
      <c r="A3048" t="str">
        <f t="shared" si="72"/>
        <v>47Rafael Pessanha Farias44805GRA</v>
      </c>
      <c r="B3048">
        <v>47</v>
      </c>
      <c r="C3048" t="s">
        <v>1954</v>
      </c>
      <c r="D3048" t="s">
        <v>3781</v>
      </c>
      <c r="E3048">
        <v>600</v>
      </c>
      <c r="F3048" t="s">
        <v>1112</v>
      </c>
    </row>
    <row r="3049" spans="1:6">
      <c r="A3049" t="str">
        <f t="shared" si="72"/>
        <v>47Regina Buarque de Gusmão44805GRA</v>
      </c>
      <c r="B3049">
        <v>47</v>
      </c>
      <c r="C3049" t="s">
        <v>1955</v>
      </c>
      <c r="D3049" t="s">
        <v>3781</v>
      </c>
      <c r="E3049">
        <v>600</v>
      </c>
      <c r="F3049" t="s">
        <v>1112</v>
      </c>
    </row>
    <row r="3050" spans="1:6">
      <c r="A3050" t="str">
        <f t="shared" si="72"/>
        <v>47Sarah Abigail Barbosa44805GRA</v>
      </c>
      <c r="B3050">
        <v>47</v>
      </c>
      <c r="C3050" t="s">
        <v>1956</v>
      </c>
      <c r="D3050" t="s">
        <v>3781</v>
      </c>
      <c r="E3050">
        <v>600</v>
      </c>
      <c r="F3050" t="s">
        <v>1112</v>
      </c>
    </row>
    <row r="3051" spans="1:6">
      <c r="A3051" t="str">
        <f t="shared" si="72"/>
        <v>47Carlos Alves Moreira Junior44805MSc</v>
      </c>
      <c r="B3051">
        <v>47</v>
      </c>
      <c r="C3051" t="s">
        <v>1957</v>
      </c>
      <c r="D3051" t="s">
        <v>3781</v>
      </c>
      <c r="E3051">
        <v>2230</v>
      </c>
      <c r="F3051" t="s">
        <v>1114</v>
      </c>
    </row>
    <row r="3052" spans="1:6">
      <c r="A3052" t="str">
        <f t="shared" si="72"/>
        <v>47Ian Cavalcanti da Costa44805MSc</v>
      </c>
      <c r="B3052">
        <v>47</v>
      </c>
      <c r="C3052" t="s">
        <v>1958</v>
      </c>
      <c r="D3052" t="s">
        <v>3781</v>
      </c>
      <c r="E3052">
        <v>2230</v>
      </c>
      <c r="F3052" t="s">
        <v>1114</v>
      </c>
    </row>
    <row r="3053" spans="1:6">
      <c r="A3053" t="str">
        <f t="shared" si="72"/>
        <v>47Maria Caroline do Nascimento44805MSc</v>
      </c>
      <c r="B3053">
        <v>47</v>
      </c>
      <c r="C3053" t="s">
        <v>1959</v>
      </c>
      <c r="D3053" t="s">
        <v>3781</v>
      </c>
      <c r="E3053">
        <v>2230</v>
      </c>
      <c r="F3053" t="s">
        <v>1114</v>
      </c>
    </row>
    <row r="3054" spans="1:6">
      <c r="A3054" t="str">
        <f t="shared" si="72"/>
        <v>47José Gedson Fernandes da Silva44805PV</v>
      </c>
      <c r="B3054">
        <v>47</v>
      </c>
      <c r="C3054" t="s">
        <v>1960</v>
      </c>
      <c r="D3054" t="s">
        <v>3781</v>
      </c>
      <c r="E3054">
        <v>7750</v>
      </c>
      <c r="F3054" t="s">
        <v>1115</v>
      </c>
    </row>
    <row r="3055" spans="1:6">
      <c r="A3055" t="str">
        <f t="shared" si="72"/>
        <v>48Alene Ramos Wanderley Farias44805AT</v>
      </c>
      <c r="B3055">
        <v>48</v>
      </c>
      <c r="C3055" t="s">
        <v>1961</v>
      </c>
      <c r="D3055" t="s">
        <v>3781</v>
      </c>
      <c r="E3055">
        <v>820</v>
      </c>
      <c r="F3055" t="s">
        <v>1117</v>
      </c>
    </row>
    <row r="3056" spans="1:6">
      <c r="A3056" t="str">
        <f t="shared" si="72"/>
        <v>48Antonio Celso Dantas Antonino44805COO</v>
      </c>
      <c r="B3056">
        <v>48</v>
      </c>
      <c r="C3056" t="s">
        <v>1962</v>
      </c>
      <c r="D3056" t="s">
        <v>3781</v>
      </c>
      <c r="E3056">
        <v>2800</v>
      </c>
      <c r="F3056" t="s">
        <v>1113</v>
      </c>
    </row>
    <row r="3057" spans="1:6">
      <c r="A3057" t="str">
        <f t="shared" si="72"/>
        <v>48Felipe Filgueiras de Almeida44805DSC</v>
      </c>
      <c r="B3057">
        <v>48</v>
      </c>
      <c r="C3057" t="s">
        <v>1971</v>
      </c>
      <c r="D3057" t="s">
        <v>3781</v>
      </c>
      <c r="E3057">
        <v>3280</v>
      </c>
      <c r="F3057" t="s">
        <v>1162</v>
      </c>
    </row>
    <row r="3058" spans="1:6">
      <c r="A3058" t="str">
        <f t="shared" si="72"/>
        <v>48Ialy Rayane de Aguiar Costa44805DSC</v>
      </c>
      <c r="B3058">
        <v>48</v>
      </c>
      <c r="C3058" t="s">
        <v>1963</v>
      </c>
      <c r="D3058" t="s">
        <v>3781</v>
      </c>
      <c r="E3058">
        <v>3280</v>
      </c>
      <c r="F3058" t="s">
        <v>1162</v>
      </c>
    </row>
    <row r="3059" spans="1:6">
      <c r="A3059" t="str">
        <f t="shared" si="72"/>
        <v>48Acson Gonçalves de Lima44805GRA</v>
      </c>
      <c r="B3059">
        <v>48</v>
      </c>
      <c r="C3059" t="s">
        <v>1964</v>
      </c>
      <c r="D3059" t="s">
        <v>3781</v>
      </c>
      <c r="E3059">
        <v>600</v>
      </c>
      <c r="F3059" t="s">
        <v>1112</v>
      </c>
    </row>
    <row r="3060" spans="1:6">
      <c r="A3060" t="str">
        <f t="shared" si="72"/>
        <v>48Bruno Felipe de Carvalho44805GRA</v>
      </c>
      <c r="B3060">
        <v>48</v>
      </c>
      <c r="C3060" t="s">
        <v>2216</v>
      </c>
      <c r="D3060" t="s">
        <v>3781</v>
      </c>
      <c r="E3060">
        <v>600</v>
      </c>
      <c r="F3060" t="s">
        <v>1112</v>
      </c>
    </row>
    <row r="3061" spans="1:6">
      <c r="A3061" t="str">
        <f t="shared" si="72"/>
        <v>48Charles Guilherme da Silva Dantas44805GRA</v>
      </c>
      <c r="B3061">
        <v>48</v>
      </c>
      <c r="C3061" t="s">
        <v>2217</v>
      </c>
      <c r="D3061" t="s">
        <v>3781</v>
      </c>
      <c r="E3061">
        <v>600</v>
      </c>
      <c r="F3061" t="s">
        <v>1112</v>
      </c>
    </row>
    <row r="3062" spans="1:6">
      <c r="A3062" t="str">
        <f t="shared" si="72"/>
        <v>48Danilo Magalhães de Souza Cavalcante44805GRA</v>
      </c>
      <c r="B3062">
        <v>48</v>
      </c>
      <c r="C3062" t="s">
        <v>1965</v>
      </c>
      <c r="D3062" t="s">
        <v>3781</v>
      </c>
      <c r="E3062">
        <v>600</v>
      </c>
      <c r="F3062" t="s">
        <v>1112</v>
      </c>
    </row>
    <row r="3063" spans="1:6">
      <c r="A3063" t="str">
        <f t="shared" si="72"/>
        <v>48Diego Calheiros Lins44805GRA</v>
      </c>
      <c r="B3063">
        <v>48</v>
      </c>
      <c r="C3063" t="s">
        <v>1966</v>
      </c>
      <c r="D3063" t="s">
        <v>3781</v>
      </c>
      <c r="E3063">
        <v>600</v>
      </c>
      <c r="F3063" t="s">
        <v>1112</v>
      </c>
    </row>
    <row r="3064" spans="1:6">
      <c r="A3064" t="str">
        <f t="shared" si="72"/>
        <v>48Francyelle Karolynne Vieira Machado44805GRA</v>
      </c>
      <c r="B3064">
        <v>48</v>
      </c>
      <c r="C3064" t="s">
        <v>1967</v>
      </c>
      <c r="D3064" t="s">
        <v>3781</v>
      </c>
      <c r="E3064">
        <v>600</v>
      </c>
      <c r="F3064" t="s">
        <v>1112</v>
      </c>
    </row>
    <row r="3065" spans="1:6">
      <c r="A3065" t="str">
        <f t="shared" si="72"/>
        <v>48Gabriel Silva Lúcio44805GRA</v>
      </c>
      <c r="B3065">
        <v>48</v>
      </c>
      <c r="C3065" t="s">
        <v>1968</v>
      </c>
      <c r="D3065" t="s">
        <v>3781</v>
      </c>
      <c r="E3065">
        <v>600</v>
      </c>
      <c r="F3065" t="s">
        <v>1112</v>
      </c>
    </row>
    <row r="3066" spans="1:6">
      <c r="A3066" t="str">
        <f t="shared" si="72"/>
        <v>48Igor José Francisco do Nascimento44805GRA</v>
      </c>
      <c r="B3066">
        <v>48</v>
      </c>
      <c r="C3066" t="s">
        <v>1969</v>
      </c>
      <c r="D3066" t="s">
        <v>3781</v>
      </c>
      <c r="E3066">
        <v>600</v>
      </c>
      <c r="F3066" t="s">
        <v>1112</v>
      </c>
    </row>
    <row r="3067" spans="1:6">
      <c r="A3067" t="str">
        <f t="shared" si="72"/>
        <v>48João Victor Siqueira Tenório Silva44805GRA</v>
      </c>
      <c r="B3067">
        <v>48</v>
      </c>
      <c r="C3067" t="s">
        <v>2218</v>
      </c>
      <c r="D3067" t="s">
        <v>3781</v>
      </c>
      <c r="E3067">
        <v>600</v>
      </c>
      <c r="F3067" t="s">
        <v>1112</v>
      </c>
    </row>
    <row r="3068" spans="1:6">
      <c r="A3068" t="str">
        <f t="shared" si="72"/>
        <v>48Jobério Maria dos Santos Filho44805GRA</v>
      </c>
      <c r="B3068">
        <v>48</v>
      </c>
      <c r="C3068" t="s">
        <v>2219</v>
      </c>
      <c r="D3068" t="s">
        <v>3781</v>
      </c>
      <c r="E3068">
        <v>600</v>
      </c>
      <c r="F3068" t="s">
        <v>1112</v>
      </c>
    </row>
    <row r="3069" spans="1:6">
      <c r="A3069" t="str">
        <f t="shared" si="72"/>
        <v>48José Mateus Mendonça da Silva44805GRA</v>
      </c>
      <c r="B3069">
        <v>48</v>
      </c>
      <c r="C3069" t="s">
        <v>2220</v>
      </c>
      <c r="D3069" t="s">
        <v>3781</v>
      </c>
      <c r="E3069">
        <v>600</v>
      </c>
      <c r="F3069" t="s">
        <v>1112</v>
      </c>
    </row>
    <row r="3070" spans="1:6">
      <c r="A3070" t="str">
        <f t="shared" si="72"/>
        <v>48Lamarck Mendel Lopes de Sousa44805GRA</v>
      </c>
      <c r="B3070">
        <v>48</v>
      </c>
      <c r="C3070" t="s">
        <v>2221</v>
      </c>
      <c r="D3070" t="s">
        <v>3781</v>
      </c>
      <c r="E3070">
        <v>600</v>
      </c>
      <c r="F3070" t="s">
        <v>1112</v>
      </c>
    </row>
    <row r="3071" spans="1:6">
      <c r="A3071" t="str">
        <f t="shared" si="72"/>
        <v>48Lucas Felipe Queiroz de Araújo Lima44805GRA</v>
      </c>
      <c r="B3071">
        <v>48</v>
      </c>
      <c r="C3071" t="s">
        <v>2222</v>
      </c>
      <c r="D3071" t="s">
        <v>3781</v>
      </c>
      <c r="E3071">
        <v>600</v>
      </c>
      <c r="F3071" t="s">
        <v>1112</v>
      </c>
    </row>
    <row r="3072" spans="1:6">
      <c r="A3072" t="str">
        <f t="shared" si="72"/>
        <v>48Maiesk Rodrigues Barreto44805GRA</v>
      </c>
      <c r="B3072">
        <v>48</v>
      </c>
      <c r="C3072" t="s">
        <v>2573</v>
      </c>
      <c r="D3072" t="s">
        <v>3781</v>
      </c>
      <c r="E3072">
        <v>600</v>
      </c>
      <c r="F3072" t="s">
        <v>1112</v>
      </c>
    </row>
    <row r="3073" spans="1:6">
      <c r="A3073" t="str">
        <f t="shared" si="72"/>
        <v>48Matheus Pessoa de Siqueira Guedes44805GRA</v>
      </c>
      <c r="B3073">
        <v>48</v>
      </c>
      <c r="C3073" t="s">
        <v>1970</v>
      </c>
      <c r="D3073" t="s">
        <v>3781</v>
      </c>
      <c r="E3073">
        <v>600</v>
      </c>
      <c r="F3073" t="s">
        <v>1112</v>
      </c>
    </row>
    <row r="3074" spans="1:6">
      <c r="A3074" t="str">
        <f t="shared" si="72"/>
        <v>48Sofia Luck Teixeira44805GRA</v>
      </c>
      <c r="B3074">
        <v>48</v>
      </c>
      <c r="C3074" t="s">
        <v>2223</v>
      </c>
      <c r="D3074" t="s">
        <v>3781</v>
      </c>
      <c r="E3074">
        <v>600</v>
      </c>
      <c r="F3074" t="s">
        <v>1112</v>
      </c>
    </row>
    <row r="3075" spans="1:6">
      <c r="A3075" t="str">
        <f t="shared" ref="A3075:A3138" si="73">CONCATENATE(B3075,C3075,VALUE(D3075),F3075)</f>
        <v>48João Victor Furtado Frazão de Medeiros44805MSc</v>
      </c>
      <c r="B3075">
        <v>48</v>
      </c>
      <c r="C3075" t="s">
        <v>1973</v>
      </c>
      <c r="D3075" t="s">
        <v>3781</v>
      </c>
      <c r="E3075">
        <v>2230</v>
      </c>
      <c r="F3075" t="s">
        <v>1114</v>
      </c>
    </row>
    <row r="3076" spans="1:6">
      <c r="A3076" t="str">
        <f t="shared" si="73"/>
        <v>48Karina Maria da Silva44805MSc</v>
      </c>
      <c r="B3076">
        <v>48</v>
      </c>
      <c r="C3076" t="s">
        <v>2574</v>
      </c>
      <c r="D3076" t="s">
        <v>3781</v>
      </c>
      <c r="E3076">
        <v>2230</v>
      </c>
      <c r="F3076" t="s">
        <v>1114</v>
      </c>
    </row>
    <row r="3077" spans="1:6">
      <c r="A3077" t="str">
        <f t="shared" si="73"/>
        <v>48Manoella Almeida Candido44805MSc</v>
      </c>
      <c r="B3077">
        <v>48</v>
      </c>
      <c r="C3077" t="s">
        <v>2224</v>
      </c>
      <c r="D3077" t="s">
        <v>3781</v>
      </c>
      <c r="E3077">
        <v>2230</v>
      </c>
      <c r="F3077" t="s">
        <v>1114</v>
      </c>
    </row>
    <row r="3078" spans="1:6">
      <c r="A3078" t="str">
        <f t="shared" si="73"/>
        <v>48Tallys Celso Mineiro44805MSc</v>
      </c>
      <c r="B3078">
        <v>48</v>
      </c>
      <c r="C3078" t="s">
        <v>2226</v>
      </c>
      <c r="D3078" t="s">
        <v>3781</v>
      </c>
      <c r="E3078">
        <v>2230</v>
      </c>
      <c r="F3078" t="s">
        <v>1114</v>
      </c>
    </row>
    <row r="3079" spans="1:6">
      <c r="A3079" t="str">
        <f t="shared" si="73"/>
        <v>48Tássia Cristina da Silva44805MSc</v>
      </c>
      <c r="B3079">
        <v>48</v>
      </c>
      <c r="C3079" t="s">
        <v>1974</v>
      </c>
      <c r="D3079" t="s">
        <v>3781</v>
      </c>
      <c r="E3079">
        <v>2230</v>
      </c>
      <c r="F3079" t="s">
        <v>1114</v>
      </c>
    </row>
    <row r="3080" spans="1:6">
      <c r="A3080" t="str">
        <f t="shared" si="73"/>
        <v>48Wesley Michael Pereira Silva44805MSc</v>
      </c>
      <c r="B3080">
        <v>48</v>
      </c>
      <c r="C3080" t="s">
        <v>1975</v>
      </c>
      <c r="D3080" t="s">
        <v>3781</v>
      </c>
      <c r="E3080">
        <v>2230</v>
      </c>
      <c r="F3080" t="s">
        <v>1114</v>
      </c>
    </row>
    <row r="3081" spans="1:6">
      <c r="A3081" t="str">
        <f t="shared" si="73"/>
        <v>48Gustavo Galindez Ramirez44805PDSC</v>
      </c>
      <c r="B3081">
        <v>48</v>
      </c>
      <c r="C3081" t="s">
        <v>1976</v>
      </c>
      <c r="D3081" t="s">
        <v>3781</v>
      </c>
      <c r="E3081">
        <v>6110</v>
      </c>
      <c r="F3081" t="s">
        <v>1165</v>
      </c>
    </row>
    <row r="3082" spans="1:6">
      <c r="A3082" t="str">
        <f t="shared" si="73"/>
        <v>48Allan de Almeida Albuquerque44805PV</v>
      </c>
      <c r="B3082">
        <v>48</v>
      </c>
      <c r="C3082" t="s">
        <v>1977</v>
      </c>
      <c r="D3082" t="s">
        <v>3781</v>
      </c>
      <c r="E3082">
        <v>7750</v>
      </c>
      <c r="F3082" t="s">
        <v>1115</v>
      </c>
    </row>
    <row r="3083" spans="1:6">
      <c r="A3083" t="str">
        <f t="shared" si="73"/>
        <v>49Geovane Oliveira de Sousa44805AT</v>
      </c>
      <c r="B3083">
        <v>49</v>
      </c>
      <c r="C3083" t="s">
        <v>1978</v>
      </c>
      <c r="D3083" t="s">
        <v>3781</v>
      </c>
      <c r="E3083">
        <v>820</v>
      </c>
      <c r="F3083" t="s">
        <v>1117</v>
      </c>
    </row>
    <row r="3084" spans="1:6">
      <c r="A3084" t="str">
        <f t="shared" si="73"/>
        <v>49Gustavo Martini Dalpian44805COO</v>
      </c>
      <c r="B3084">
        <v>49</v>
      </c>
      <c r="C3084" t="s">
        <v>1979</v>
      </c>
      <c r="D3084" t="s">
        <v>3781</v>
      </c>
      <c r="E3084">
        <v>2800</v>
      </c>
      <c r="F3084" t="s">
        <v>1113</v>
      </c>
    </row>
    <row r="3085" spans="1:6">
      <c r="A3085" t="str">
        <f t="shared" si="73"/>
        <v>49Gabrielle Mathias Reis44805DSC</v>
      </c>
      <c r="B3085">
        <v>49</v>
      </c>
      <c r="C3085" t="s">
        <v>1980</v>
      </c>
      <c r="D3085" t="s">
        <v>3781</v>
      </c>
      <c r="E3085">
        <v>3280</v>
      </c>
      <c r="F3085" t="s">
        <v>1162</v>
      </c>
    </row>
    <row r="3086" spans="1:6">
      <c r="A3086" t="str">
        <f t="shared" si="73"/>
        <v>49Leonardo José Quintero Da Cuna44805DSC</v>
      </c>
      <c r="B3086">
        <v>49</v>
      </c>
      <c r="C3086" t="s">
        <v>2575</v>
      </c>
      <c r="D3086" t="s">
        <v>3781</v>
      </c>
      <c r="E3086">
        <v>3280</v>
      </c>
      <c r="F3086" t="s">
        <v>1162</v>
      </c>
    </row>
    <row r="3087" spans="1:6">
      <c r="A3087" t="str">
        <f t="shared" si="73"/>
        <v>49Samuel Peres Chagas44805DSC</v>
      </c>
      <c r="B3087">
        <v>49</v>
      </c>
      <c r="C3087" t="s">
        <v>1981</v>
      </c>
      <c r="D3087" t="s">
        <v>3781</v>
      </c>
      <c r="E3087">
        <v>3280</v>
      </c>
      <c r="F3087" t="s">
        <v>1162</v>
      </c>
    </row>
    <row r="3088" spans="1:6">
      <c r="A3088" t="str">
        <f t="shared" si="73"/>
        <v>49Ana Carolina Fonseca de Abreu44805GRA</v>
      </c>
      <c r="B3088">
        <v>49</v>
      </c>
      <c r="C3088" t="s">
        <v>1982</v>
      </c>
      <c r="D3088" t="s">
        <v>3781</v>
      </c>
      <c r="E3088">
        <v>600</v>
      </c>
      <c r="F3088" t="s">
        <v>1112</v>
      </c>
    </row>
    <row r="3089" spans="1:6">
      <c r="A3089" t="str">
        <f t="shared" si="73"/>
        <v>49Andréia Joice Oliveira Meira44805GRA</v>
      </c>
      <c r="B3089">
        <v>49</v>
      </c>
      <c r="C3089" t="s">
        <v>2227</v>
      </c>
      <c r="D3089" t="s">
        <v>3781</v>
      </c>
      <c r="E3089">
        <v>600</v>
      </c>
      <c r="F3089" t="s">
        <v>1112</v>
      </c>
    </row>
    <row r="3090" spans="1:6">
      <c r="A3090" t="str">
        <f t="shared" si="73"/>
        <v>49Bria Cisi Ramos44805GRA</v>
      </c>
      <c r="B3090">
        <v>49</v>
      </c>
      <c r="C3090" t="s">
        <v>1983</v>
      </c>
      <c r="D3090" t="s">
        <v>3781</v>
      </c>
      <c r="E3090">
        <v>600</v>
      </c>
      <c r="F3090" t="s">
        <v>1112</v>
      </c>
    </row>
    <row r="3091" spans="1:6">
      <c r="A3091" t="str">
        <f t="shared" si="73"/>
        <v>49Carolina Rufino da Silva44805GRA</v>
      </c>
      <c r="B3091">
        <v>49</v>
      </c>
      <c r="C3091" t="s">
        <v>1984</v>
      </c>
      <c r="D3091" t="s">
        <v>3781</v>
      </c>
      <c r="E3091">
        <v>600</v>
      </c>
      <c r="F3091" t="s">
        <v>1112</v>
      </c>
    </row>
    <row r="3092" spans="1:6">
      <c r="A3092" t="str">
        <f t="shared" si="73"/>
        <v>49Gabriel Rocha Lima44805GRA</v>
      </c>
      <c r="B3092">
        <v>49</v>
      </c>
      <c r="C3092" t="s">
        <v>1985</v>
      </c>
      <c r="D3092" t="s">
        <v>3781</v>
      </c>
      <c r="E3092">
        <v>600</v>
      </c>
      <c r="F3092" t="s">
        <v>1112</v>
      </c>
    </row>
    <row r="3093" spans="1:6">
      <c r="A3093" t="str">
        <f t="shared" si="73"/>
        <v>49José Pedro Pires Gomes44805GRA</v>
      </c>
      <c r="B3093">
        <v>49</v>
      </c>
      <c r="C3093" t="s">
        <v>1987</v>
      </c>
      <c r="D3093" t="s">
        <v>3781</v>
      </c>
      <c r="E3093">
        <v>600</v>
      </c>
      <c r="F3093" t="s">
        <v>1112</v>
      </c>
    </row>
    <row r="3094" spans="1:6">
      <c r="A3094" t="str">
        <f t="shared" si="73"/>
        <v>49Lara Mei Honda44805GRA</v>
      </c>
      <c r="B3094">
        <v>49</v>
      </c>
      <c r="C3094" t="s">
        <v>1988</v>
      </c>
      <c r="D3094" t="s">
        <v>3781</v>
      </c>
      <c r="E3094">
        <v>600</v>
      </c>
      <c r="F3094" t="s">
        <v>1112</v>
      </c>
    </row>
    <row r="3095" spans="1:6">
      <c r="A3095" t="str">
        <f t="shared" si="73"/>
        <v>49Luigi Nogueira Mancuso44805GRA</v>
      </c>
      <c r="B3095">
        <v>49</v>
      </c>
      <c r="C3095" t="s">
        <v>2577</v>
      </c>
      <c r="D3095" t="s">
        <v>3781</v>
      </c>
      <c r="E3095">
        <v>600</v>
      </c>
      <c r="F3095" t="s">
        <v>1112</v>
      </c>
    </row>
    <row r="3096" spans="1:6">
      <c r="A3096" t="str">
        <f t="shared" si="73"/>
        <v>49Mayara Souza Mello44805GRA</v>
      </c>
      <c r="B3096">
        <v>49</v>
      </c>
      <c r="C3096" t="s">
        <v>2578</v>
      </c>
      <c r="D3096" t="s">
        <v>3781</v>
      </c>
      <c r="E3096">
        <v>600</v>
      </c>
      <c r="F3096" t="s">
        <v>1112</v>
      </c>
    </row>
    <row r="3097" spans="1:6">
      <c r="A3097" t="str">
        <f t="shared" si="73"/>
        <v>49Otávio Mayoral Colmenero44805GRA</v>
      </c>
      <c r="B3097">
        <v>49</v>
      </c>
      <c r="C3097" t="s">
        <v>1989</v>
      </c>
      <c r="D3097" t="s">
        <v>3781</v>
      </c>
      <c r="E3097">
        <v>600</v>
      </c>
      <c r="F3097" t="s">
        <v>1112</v>
      </c>
    </row>
    <row r="3098" spans="1:6">
      <c r="A3098" t="str">
        <f t="shared" si="73"/>
        <v>49Paulo Cesar de Souza Lima44805GRA</v>
      </c>
      <c r="B3098">
        <v>49</v>
      </c>
      <c r="C3098" t="s">
        <v>1990</v>
      </c>
      <c r="D3098" t="s">
        <v>3781</v>
      </c>
      <c r="E3098">
        <v>600</v>
      </c>
      <c r="F3098" t="s">
        <v>1112</v>
      </c>
    </row>
    <row r="3099" spans="1:6">
      <c r="A3099" t="str">
        <f t="shared" si="73"/>
        <v>49Pollyanna Castilho44805GRA</v>
      </c>
      <c r="B3099">
        <v>49</v>
      </c>
      <c r="C3099" t="s">
        <v>1991</v>
      </c>
      <c r="D3099" t="s">
        <v>3781</v>
      </c>
      <c r="E3099">
        <v>600</v>
      </c>
      <c r="F3099" t="s">
        <v>1112</v>
      </c>
    </row>
    <row r="3100" spans="1:6">
      <c r="A3100" t="str">
        <f t="shared" si="73"/>
        <v>49Suzane Tiemi Kawahara Shimuta44805GRA</v>
      </c>
      <c r="B3100">
        <v>49</v>
      </c>
      <c r="C3100" t="s">
        <v>2579</v>
      </c>
      <c r="D3100" t="s">
        <v>3781</v>
      </c>
      <c r="E3100">
        <v>600</v>
      </c>
      <c r="F3100" t="s">
        <v>1112</v>
      </c>
    </row>
    <row r="3101" spans="1:6">
      <c r="A3101" t="str">
        <f t="shared" si="73"/>
        <v>49Antonio Teofanes Bertollo de Oliveira44805MSc</v>
      </c>
      <c r="B3101">
        <v>49</v>
      </c>
      <c r="C3101" t="s">
        <v>1993</v>
      </c>
      <c r="D3101" t="s">
        <v>3781</v>
      </c>
      <c r="E3101">
        <v>2230</v>
      </c>
      <c r="F3101" t="s">
        <v>1114</v>
      </c>
    </row>
    <row r="3102" spans="1:6">
      <c r="A3102" t="str">
        <f t="shared" si="73"/>
        <v>49Caique Campos de Oliveira44805MSc</v>
      </c>
      <c r="B3102">
        <v>49</v>
      </c>
      <c r="C3102" t="s">
        <v>2580</v>
      </c>
      <c r="D3102" t="s">
        <v>3781</v>
      </c>
      <c r="E3102">
        <v>2230</v>
      </c>
      <c r="F3102" t="s">
        <v>1114</v>
      </c>
    </row>
    <row r="3103" spans="1:6">
      <c r="A3103" t="str">
        <f t="shared" si="73"/>
        <v>49Isabela de Melo Aceto44805MSc</v>
      </c>
      <c r="B3103">
        <v>49</v>
      </c>
      <c r="C3103" t="s">
        <v>1986</v>
      </c>
      <c r="D3103" t="s">
        <v>3781</v>
      </c>
      <c r="E3103">
        <v>2230</v>
      </c>
      <c r="F3103" t="s">
        <v>1114</v>
      </c>
    </row>
    <row r="3104" spans="1:6">
      <c r="A3104" t="str">
        <f t="shared" si="73"/>
        <v>49Lucas Bandeira44805MSc</v>
      </c>
      <c r="B3104">
        <v>49</v>
      </c>
      <c r="C3104" t="s">
        <v>1995</v>
      </c>
      <c r="D3104" t="s">
        <v>3781</v>
      </c>
      <c r="E3104">
        <v>2230</v>
      </c>
      <c r="F3104" t="s">
        <v>1114</v>
      </c>
    </row>
    <row r="3105" spans="1:6">
      <c r="A3105" t="str">
        <f t="shared" si="73"/>
        <v>49Maycom Cezar Valeriano44805MSc</v>
      </c>
      <c r="B3105">
        <v>49</v>
      </c>
      <c r="C3105" t="s">
        <v>1997</v>
      </c>
      <c r="D3105" t="s">
        <v>3781</v>
      </c>
      <c r="E3105">
        <v>2230</v>
      </c>
      <c r="F3105" t="s">
        <v>1114</v>
      </c>
    </row>
    <row r="3106" spans="1:6">
      <c r="A3106" t="str">
        <f t="shared" si="73"/>
        <v>49Thayná Mesquita Gomes dos Santos44805MSc</v>
      </c>
      <c r="B3106">
        <v>49</v>
      </c>
      <c r="C3106" t="s">
        <v>1992</v>
      </c>
      <c r="D3106" t="s">
        <v>3781</v>
      </c>
      <c r="E3106">
        <v>2230</v>
      </c>
      <c r="F3106" t="s">
        <v>1114</v>
      </c>
    </row>
    <row r="3107" spans="1:6">
      <c r="A3107" t="str">
        <f t="shared" si="73"/>
        <v>49Fabiane de Jesus Trindade44805PV</v>
      </c>
      <c r="B3107">
        <v>49</v>
      </c>
      <c r="C3107" t="s">
        <v>2000</v>
      </c>
      <c r="D3107" t="s">
        <v>3781</v>
      </c>
      <c r="E3107">
        <v>7750</v>
      </c>
      <c r="F3107" t="s">
        <v>1115</v>
      </c>
    </row>
    <row r="3108" spans="1:6">
      <c r="A3108" t="str">
        <f t="shared" si="73"/>
        <v>50Inês Seidel44805AT</v>
      </c>
      <c r="B3108">
        <v>50</v>
      </c>
      <c r="C3108" t="s">
        <v>2001</v>
      </c>
      <c r="D3108" t="s">
        <v>3781</v>
      </c>
      <c r="E3108">
        <v>820</v>
      </c>
      <c r="F3108" t="s">
        <v>1117</v>
      </c>
    </row>
    <row r="3109" spans="1:6">
      <c r="A3109" t="str">
        <f t="shared" si="73"/>
        <v>50Diogo Pompéu de Moraes44805COO</v>
      </c>
      <c r="B3109">
        <v>50</v>
      </c>
      <c r="C3109" t="s">
        <v>2228</v>
      </c>
      <c r="D3109" t="s">
        <v>3781</v>
      </c>
      <c r="E3109">
        <v>2800</v>
      </c>
      <c r="F3109" t="s">
        <v>1113</v>
      </c>
    </row>
    <row r="3110" spans="1:6">
      <c r="A3110" t="str">
        <f t="shared" si="73"/>
        <v>50Bruna Pés Nicola44805DSC</v>
      </c>
      <c r="B3110">
        <v>50</v>
      </c>
      <c r="C3110" t="s">
        <v>2721</v>
      </c>
      <c r="D3110" t="s">
        <v>3781</v>
      </c>
      <c r="E3110">
        <v>3280</v>
      </c>
      <c r="F3110" t="s">
        <v>1162</v>
      </c>
    </row>
    <row r="3111" spans="1:6">
      <c r="A3111" t="str">
        <f t="shared" si="73"/>
        <v>50Tatiane Pretto44805DSC</v>
      </c>
      <c r="B3111">
        <v>50</v>
      </c>
      <c r="C3111" t="s">
        <v>2002</v>
      </c>
      <c r="D3111" t="s">
        <v>3781</v>
      </c>
      <c r="E3111">
        <v>3280</v>
      </c>
      <c r="F3111" t="s">
        <v>1162</v>
      </c>
    </row>
    <row r="3112" spans="1:6">
      <c r="A3112" t="str">
        <f t="shared" si="73"/>
        <v>50Andressa Vieira Hilário44805MSc</v>
      </c>
      <c r="B3112">
        <v>50</v>
      </c>
      <c r="C3112" t="s">
        <v>2003</v>
      </c>
      <c r="D3112" t="s">
        <v>3781</v>
      </c>
      <c r="E3112">
        <v>2230</v>
      </c>
      <c r="F3112" t="s">
        <v>1114</v>
      </c>
    </row>
    <row r="3113" spans="1:6">
      <c r="A3113" t="str">
        <f t="shared" si="73"/>
        <v>50Arthur Motta de Andrade44805MSc</v>
      </c>
      <c r="B3113">
        <v>50</v>
      </c>
      <c r="C3113" t="s">
        <v>2004</v>
      </c>
      <c r="D3113" t="s">
        <v>3781</v>
      </c>
      <c r="E3113">
        <v>2230</v>
      </c>
      <c r="F3113" t="s">
        <v>1114</v>
      </c>
    </row>
    <row r="3114" spans="1:6">
      <c r="A3114" t="str">
        <f t="shared" si="73"/>
        <v>50Giovanni Garcia Saboia de Albuquerque44805MSc</v>
      </c>
      <c r="B3114">
        <v>50</v>
      </c>
      <c r="C3114" t="s">
        <v>2005</v>
      </c>
      <c r="D3114" t="s">
        <v>3781</v>
      </c>
      <c r="E3114">
        <v>2230</v>
      </c>
      <c r="F3114" t="s">
        <v>1114</v>
      </c>
    </row>
    <row r="3115" spans="1:6">
      <c r="A3115" t="str">
        <f t="shared" si="73"/>
        <v>50Marianne Silva Schaeffer44805MSc</v>
      </c>
      <c r="B3115">
        <v>50</v>
      </c>
      <c r="C3115" t="s">
        <v>2006</v>
      </c>
      <c r="D3115" t="s">
        <v>3781</v>
      </c>
      <c r="E3115">
        <v>2230</v>
      </c>
      <c r="F3115" t="s">
        <v>1114</v>
      </c>
    </row>
    <row r="3116" spans="1:6">
      <c r="A3116" t="str">
        <f t="shared" si="73"/>
        <v>50Paolla Rissi Silva Hermann44805MSc</v>
      </c>
      <c r="B3116">
        <v>50</v>
      </c>
      <c r="C3116" t="s">
        <v>2007</v>
      </c>
      <c r="D3116" t="s">
        <v>3781</v>
      </c>
      <c r="E3116">
        <v>2230</v>
      </c>
      <c r="F3116" t="s">
        <v>1114</v>
      </c>
    </row>
    <row r="3117" spans="1:6">
      <c r="A3117" t="str">
        <f t="shared" si="73"/>
        <v>50Tatiana Zanette44805MSc</v>
      </c>
      <c r="B3117">
        <v>50</v>
      </c>
      <c r="C3117" t="s">
        <v>2008</v>
      </c>
      <c r="D3117" t="s">
        <v>3781</v>
      </c>
      <c r="E3117">
        <v>2230</v>
      </c>
      <c r="F3117" t="s">
        <v>1114</v>
      </c>
    </row>
    <row r="3118" spans="1:6">
      <c r="A3118" t="str">
        <f t="shared" si="73"/>
        <v>50Gustavo Javier Chacón Rosales44805PDSC</v>
      </c>
      <c r="B3118">
        <v>50</v>
      </c>
      <c r="C3118" t="s">
        <v>2009</v>
      </c>
      <c r="D3118" t="s">
        <v>3781</v>
      </c>
      <c r="E3118">
        <v>6110</v>
      </c>
      <c r="F3118" t="s">
        <v>1165</v>
      </c>
    </row>
    <row r="3119" spans="1:6">
      <c r="A3119" t="str">
        <f t="shared" si="73"/>
        <v>50Christian Wittee Lopes44805PV</v>
      </c>
      <c r="B3119">
        <v>50</v>
      </c>
      <c r="C3119" t="s">
        <v>2010</v>
      </c>
      <c r="D3119" t="s">
        <v>3781</v>
      </c>
      <c r="E3119">
        <v>7750</v>
      </c>
      <c r="F3119" t="s">
        <v>1115</v>
      </c>
    </row>
    <row r="3120" spans="1:6">
      <c r="A3120" t="str">
        <f t="shared" si="73"/>
        <v>51Bernardo Vitor de Souza Marins44805AT</v>
      </c>
      <c r="B3120">
        <v>51</v>
      </c>
      <c r="C3120" t="s">
        <v>2011</v>
      </c>
      <c r="D3120" t="s">
        <v>3781</v>
      </c>
      <c r="E3120">
        <v>820</v>
      </c>
      <c r="F3120" t="s">
        <v>1117</v>
      </c>
    </row>
    <row r="3121" spans="1:6">
      <c r="A3121" t="str">
        <f t="shared" si="73"/>
        <v>51Victor Rolando Ruiz Ahon44805COO</v>
      </c>
      <c r="B3121">
        <v>51</v>
      </c>
      <c r="C3121" t="s">
        <v>2231</v>
      </c>
      <c r="D3121" t="s">
        <v>3781</v>
      </c>
      <c r="E3121">
        <v>2800</v>
      </c>
      <c r="F3121" t="s">
        <v>1113</v>
      </c>
    </row>
    <row r="3122" spans="1:6">
      <c r="A3122" t="str">
        <f t="shared" si="73"/>
        <v>51Matheus Coitinho Constantino44805DSC</v>
      </c>
      <c r="B3122">
        <v>51</v>
      </c>
      <c r="C3122" t="s">
        <v>2012</v>
      </c>
      <c r="D3122" t="s">
        <v>3781</v>
      </c>
      <c r="E3122">
        <v>3280</v>
      </c>
      <c r="F3122" t="s">
        <v>1162</v>
      </c>
    </row>
    <row r="3123" spans="1:6">
      <c r="A3123" t="str">
        <f t="shared" si="73"/>
        <v>51York Castillo Santiago44805DSC</v>
      </c>
      <c r="B3123">
        <v>51</v>
      </c>
      <c r="C3123" t="s">
        <v>2013</v>
      </c>
      <c r="D3123" t="s">
        <v>3781</v>
      </c>
      <c r="E3123">
        <v>3280</v>
      </c>
      <c r="F3123" t="s">
        <v>1162</v>
      </c>
    </row>
    <row r="3124" spans="1:6">
      <c r="A3124" t="str">
        <f t="shared" si="73"/>
        <v>51Ana Carolina Loureiro Boavista Lustosa44805GRA</v>
      </c>
      <c r="B3124">
        <v>51</v>
      </c>
      <c r="C3124" t="s">
        <v>2230</v>
      </c>
      <c r="D3124" t="s">
        <v>3781</v>
      </c>
      <c r="E3124">
        <v>600</v>
      </c>
      <c r="F3124" t="s">
        <v>1112</v>
      </c>
    </row>
    <row r="3125" spans="1:6">
      <c r="A3125" t="str">
        <f t="shared" si="73"/>
        <v>51Bruno Arguelhes Fischer44805GRA</v>
      </c>
      <c r="B3125">
        <v>51</v>
      </c>
      <c r="C3125" t="s">
        <v>2015</v>
      </c>
      <c r="D3125" t="s">
        <v>3781</v>
      </c>
      <c r="E3125">
        <v>600</v>
      </c>
      <c r="F3125" t="s">
        <v>1112</v>
      </c>
    </row>
    <row r="3126" spans="1:6">
      <c r="A3126" t="str">
        <f t="shared" si="73"/>
        <v>51Messias Gutemberg de Moura Vieira Junior44805GRA</v>
      </c>
      <c r="B3126">
        <v>51</v>
      </c>
      <c r="C3126" t="s">
        <v>2016</v>
      </c>
      <c r="D3126" t="s">
        <v>3781</v>
      </c>
      <c r="E3126">
        <v>600</v>
      </c>
      <c r="F3126" t="s">
        <v>1112</v>
      </c>
    </row>
    <row r="3127" spans="1:6">
      <c r="A3127" t="str">
        <f t="shared" si="73"/>
        <v>51Victor Hugo Couto e Silva44805GRA</v>
      </c>
      <c r="B3127">
        <v>51</v>
      </c>
      <c r="C3127" t="s">
        <v>2017</v>
      </c>
      <c r="D3127" t="s">
        <v>3781</v>
      </c>
      <c r="E3127">
        <v>600</v>
      </c>
      <c r="F3127" t="s">
        <v>1112</v>
      </c>
    </row>
    <row r="3128" spans="1:6">
      <c r="A3128" t="str">
        <f t="shared" si="73"/>
        <v>51Vinicius Silva Pio Abreu44805GRA</v>
      </c>
      <c r="B3128">
        <v>51</v>
      </c>
      <c r="C3128" t="s">
        <v>2229</v>
      </c>
      <c r="D3128" t="s">
        <v>3781</v>
      </c>
      <c r="E3128">
        <v>600</v>
      </c>
      <c r="F3128" t="s">
        <v>1112</v>
      </c>
    </row>
    <row r="3129" spans="1:6">
      <c r="A3129" t="str">
        <f t="shared" si="73"/>
        <v>51Brunno Abreu da Fonseca Vargas44805MSc</v>
      </c>
      <c r="B3129">
        <v>51</v>
      </c>
      <c r="C3129" t="s">
        <v>2018</v>
      </c>
      <c r="D3129" t="s">
        <v>3781</v>
      </c>
      <c r="E3129">
        <v>2230</v>
      </c>
      <c r="F3129" t="s">
        <v>1114</v>
      </c>
    </row>
    <row r="3130" spans="1:6">
      <c r="A3130" t="str">
        <f t="shared" si="73"/>
        <v>51Daniel Rubano Barretto Turci44805MSc</v>
      </c>
      <c r="B3130">
        <v>51</v>
      </c>
      <c r="C3130" t="s">
        <v>2019</v>
      </c>
      <c r="D3130" t="s">
        <v>3781</v>
      </c>
      <c r="E3130">
        <v>2230</v>
      </c>
      <c r="F3130" t="s">
        <v>1114</v>
      </c>
    </row>
    <row r="3131" spans="1:6">
      <c r="A3131" t="str">
        <f t="shared" si="73"/>
        <v>51Mauricio de Souza Maciel44805MSc</v>
      </c>
      <c r="B3131">
        <v>51</v>
      </c>
      <c r="C3131" t="s">
        <v>2020</v>
      </c>
      <c r="D3131" t="s">
        <v>3781</v>
      </c>
      <c r="E3131">
        <v>2230</v>
      </c>
      <c r="F3131" t="s">
        <v>1114</v>
      </c>
    </row>
    <row r="3132" spans="1:6">
      <c r="A3132" t="str">
        <f t="shared" si="73"/>
        <v>51Maria das Dores Macedo Paiva44805PDSC</v>
      </c>
      <c r="B3132">
        <v>51</v>
      </c>
      <c r="C3132" t="s">
        <v>2021</v>
      </c>
      <c r="D3132" t="s">
        <v>3781</v>
      </c>
      <c r="E3132">
        <v>6110</v>
      </c>
      <c r="F3132" t="s">
        <v>1165</v>
      </c>
    </row>
    <row r="3133" spans="1:6">
      <c r="A3133" t="str">
        <f t="shared" si="73"/>
        <v>51Antonio Claudio Soares44805PV</v>
      </c>
      <c r="B3133">
        <v>51</v>
      </c>
      <c r="C3133" t="s">
        <v>2022</v>
      </c>
      <c r="D3133" t="s">
        <v>3781</v>
      </c>
      <c r="E3133">
        <v>7750</v>
      </c>
      <c r="F3133" t="s">
        <v>1115</v>
      </c>
    </row>
    <row r="3134" spans="1:6">
      <c r="A3134" t="str">
        <f t="shared" si="73"/>
        <v>52Marcos Alexandro Vargas Mello44805AT</v>
      </c>
      <c r="B3134">
        <v>52</v>
      </c>
      <c r="C3134" t="s">
        <v>2023</v>
      </c>
      <c r="D3134" t="s">
        <v>3781</v>
      </c>
      <c r="E3134">
        <v>820</v>
      </c>
      <c r="F3134" t="s">
        <v>1117</v>
      </c>
    </row>
    <row r="3135" spans="1:6">
      <c r="A3135" t="str">
        <f t="shared" si="73"/>
        <v>52Fernanda de Castilhos44805COO</v>
      </c>
      <c r="B3135">
        <v>52</v>
      </c>
      <c r="C3135" t="s">
        <v>2024</v>
      </c>
      <c r="D3135" t="s">
        <v>3781</v>
      </c>
      <c r="E3135">
        <v>2800</v>
      </c>
      <c r="F3135" t="s">
        <v>1113</v>
      </c>
    </row>
    <row r="3136" spans="1:6">
      <c r="A3136" t="str">
        <f t="shared" si="73"/>
        <v>52Crisleine Perinazzo Draszewski44805DSC</v>
      </c>
      <c r="B3136">
        <v>52</v>
      </c>
      <c r="C3136" t="s">
        <v>2025</v>
      </c>
      <c r="D3136" t="s">
        <v>3781</v>
      </c>
      <c r="E3136">
        <v>3280</v>
      </c>
      <c r="F3136" t="s">
        <v>1162</v>
      </c>
    </row>
    <row r="3137" spans="1:6">
      <c r="A3137" t="str">
        <f t="shared" si="73"/>
        <v>52Lauren Marcilene Maciel Machado44805DSC</v>
      </c>
      <c r="B3137">
        <v>52</v>
      </c>
      <c r="C3137" t="s">
        <v>2026</v>
      </c>
      <c r="D3137" t="s">
        <v>3781</v>
      </c>
      <c r="E3137">
        <v>3280</v>
      </c>
      <c r="F3137" t="s">
        <v>1162</v>
      </c>
    </row>
    <row r="3138" spans="1:6">
      <c r="A3138" t="str">
        <f t="shared" si="73"/>
        <v>52André Luis de Oliveira Perilli44805GRA</v>
      </c>
      <c r="B3138">
        <v>52</v>
      </c>
      <c r="C3138" t="s">
        <v>2029</v>
      </c>
      <c r="D3138" t="s">
        <v>3781</v>
      </c>
      <c r="E3138">
        <v>600</v>
      </c>
      <c r="F3138" t="s">
        <v>1112</v>
      </c>
    </row>
    <row r="3139" spans="1:6">
      <c r="A3139" t="str">
        <f t="shared" ref="A3139:A3202" si="74">CONCATENATE(B3139,C3139,VALUE(D3139),F3139)</f>
        <v>52Bruna da Cunha Padoin44805GRA</v>
      </c>
      <c r="B3139">
        <v>52</v>
      </c>
      <c r="C3139" t="s">
        <v>2031</v>
      </c>
      <c r="D3139" t="s">
        <v>3781</v>
      </c>
      <c r="E3139">
        <v>600</v>
      </c>
      <c r="F3139" t="s">
        <v>1112</v>
      </c>
    </row>
    <row r="3140" spans="1:6">
      <c r="A3140" t="str">
        <f t="shared" si="74"/>
        <v>52Caroline Marta Weise44805GRA</v>
      </c>
      <c r="B3140">
        <v>52</v>
      </c>
      <c r="C3140" t="s">
        <v>2232</v>
      </c>
      <c r="D3140" t="s">
        <v>3781</v>
      </c>
      <c r="E3140">
        <v>600</v>
      </c>
      <c r="F3140" t="s">
        <v>1112</v>
      </c>
    </row>
    <row r="3141" spans="1:6">
      <c r="A3141" t="str">
        <f t="shared" si="74"/>
        <v>52Flávia Fernandes de Oliveira44805GRA</v>
      </c>
      <c r="B3141">
        <v>52</v>
      </c>
      <c r="C3141" t="s">
        <v>2032</v>
      </c>
      <c r="D3141" t="s">
        <v>3781</v>
      </c>
      <c r="E3141">
        <v>600</v>
      </c>
      <c r="F3141" t="s">
        <v>1112</v>
      </c>
    </row>
    <row r="3142" spans="1:6">
      <c r="A3142" t="str">
        <f t="shared" si="74"/>
        <v>52Geovana Mussato Mello44805GRA</v>
      </c>
      <c r="B3142">
        <v>52</v>
      </c>
      <c r="C3142" t="s">
        <v>2589</v>
      </c>
      <c r="D3142" t="s">
        <v>3781</v>
      </c>
      <c r="E3142">
        <v>600</v>
      </c>
      <c r="F3142" t="s">
        <v>1112</v>
      </c>
    </row>
    <row r="3143" spans="1:6">
      <c r="A3143" t="str">
        <f t="shared" si="74"/>
        <v>52Jamille Harbouki Moura44805GRA</v>
      </c>
      <c r="B3143">
        <v>52</v>
      </c>
      <c r="C3143" t="s">
        <v>2033</v>
      </c>
      <c r="D3143" t="s">
        <v>3781</v>
      </c>
      <c r="E3143">
        <v>600</v>
      </c>
      <c r="F3143" t="s">
        <v>1112</v>
      </c>
    </row>
    <row r="3144" spans="1:6">
      <c r="A3144" t="str">
        <f t="shared" si="74"/>
        <v>52Luana Carline Becker44805GRA</v>
      </c>
      <c r="B3144">
        <v>52</v>
      </c>
      <c r="C3144" t="s">
        <v>2036</v>
      </c>
      <c r="D3144" t="s">
        <v>3781</v>
      </c>
      <c r="E3144">
        <v>600</v>
      </c>
      <c r="F3144" t="s">
        <v>1112</v>
      </c>
    </row>
    <row r="3145" spans="1:6">
      <c r="A3145" t="str">
        <f t="shared" si="74"/>
        <v>52Maiko Rodrigues Monteiro44805GRA</v>
      </c>
      <c r="B3145">
        <v>52</v>
      </c>
      <c r="C3145" t="s">
        <v>2722</v>
      </c>
      <c r="D3145" t="s">
        <v>3781</v>
      </c>
      <c r="E3145">
        <v>600</v>
      </c>
      <c r="F3145" t="s">
        <v>1112</v>
      </c>
    </row>
    <row r="3146" spans="1:6">
      <c r="A3146" t="str">
        <f t="shared" si="74"/>
        <v>52Roger Sartori Chagas44805GRA</v>
      </c>
      <c r="B3146">
        <v>52</v>
      </c>
      <c r="C3146" t="s">
        <v>2038</v>
      </c>
      <c r="D3146" t="s">
        <v>3781</v>
      </c>
      <c r="E3146">
        <v>600</v>
      </c>
      <c r="F3146" t="s">
        <v>1112</v>
      </c>
    </row>
    <row r="3147" spans="1:6">
      <c r="A3147" t="str">
        <f t="shared" si="74"/>
        <v>52Lisiane de Oliveira Diehl44805MSc</v>
      </c>
      <c r="B3147">
        <v>52</v>
      </c>
      <c r="C3147" t="s">
        <v>2041</v>
      </c>
      <c r="D3147" t="s">
        <v>3781</v>
      </c>
      <c r="E3147">
        <v>2230</v>
      </c>
      <c r="F3147" t="s">
        <v>1114</v>
      </c>
    </row>
    <row r="3148" spans="1:6">
      <c r="A3148" t="str">
        <f t="shared" si="74"/>
        <v>52Mateus da Silva Mesquita44805MSc</v>
      </c>
      <c r="B3148">
        <v>52</v>
      </c>
      <c r="C3148" t="s">
        <v>2043</v>
      </c>
      <c r="D3148" t="s">
        <v>3781</v>
      </c>
      <c r="E3148">
        <v>2230</v>
      </c>
      <c r="F3148" t="s">
        <v>1114</v>
      </c>
    </row>
    <row r="3149" spans="1:6">
      <c r="A3149" t="str">
        <f t="shared" si="74"/>
        <v>52Mirela de Araujo Reis44805MSc</v>
      </c>
      <c r="B3149">
        <v>52</v>
      </c>
      <c r="C3149" t="s">
        <v>2723</v>
      </c>
      <c r="D3149" t="s">
        <v>3781</v>
      </c>
      <c r="E3149">
        <v>2230</v>
      </c>
      <c r="F3149" t="s">
        <v>1114</v>
      </c>
    </row>
    <row r="3150" spans="1:6">
      <c r="A3150" t="str">
        <f t="shared" si="74"/>
        <v>52Mirela Francesquet44805MSc</v>
      </c>
      <c r="B3150">
        <v>52</v>
      </c>
      <c r="C3150" t="s">
        <v>2044</v>
      </c>
      <c r="D3150" t="s">
        <v>3781</v>
      </c>
      <c r="E3150">
        <v>2230</v>
      </c>
      <c r="F3150" t="s">
        <v>1114</v>
      </c>
    </row>
    <row r="3151" spans="1:6">
      <c r="A3151" t="str">
        <f t="shared" si="74"/>
        <v>52Daniel Lachos Perez44805PDSC</v>
      </c>
      <c r="B3151">
        <v>52</v>
      </c>
      <c r="C3151" t="s">
        <v>2045</v>
      </c>
      <c r="D3151" t="s">
        <v>3781</v>
      </c>
      <c r="E3151">
        <v>6110</v>
      </c>
      <c r="F3151" t="s">
        <v>1165</v>
      </c>
    </row>
    <row r="3152" spans="1:6">
      <c r="A3152" t="str">
        <f t="shared" si="74"/>
        <v>52Michel Brondani44805PV</v>
      </c>
      <c r="B3152">
        <v>52</v>
      </c>
      <c r="C3152" t="s">
        <v>2046</v>
      </c>
      <c r="D3152" t="s">
        <v>3781</v>
      </c>
      <c r="E3152">
        <v>7750</v>
      </c>
      <c r="F3152" t="s">
        <v>1115</v>
      </c>
    </row>
    <row r="3153" spans="1:6">
      <c r="A3153" t="str">
        <f t="shared" si="74"/>
        <v>53Oldrich Joel Romero Guzmán44805COO</v>
      </c>
      <c r="B3153">
        <v>53</v>
      </c>
      <c r="C3153" t="s">
        <v>2048</v>
      </c>
      <c r="D3153" t="s">
        <v>3781</v>
      </c>
      <c r="E3153">
        <v>2800</v>
      </c>
      <c r="F3153" t="s">
        <v>1113</v>
      </c>
    </row>
    <row r="3154" spans="1:6">
      <c r="A3154" t="str">
        <f t="shared" si="74"/>
        <v>53Kelly Costa Cabral Salazar R. Moreira44805DSC</v>
      </c>
      <c r="B3154">
        <v>53</v>
      </c>
      <c r="C3154" t="s">
        <v>2049</v>
      </c>
      <c r="D3154" t="s">
        <v>3781</v>
      </c>
      <c r="E3154">
        <v>3280</v>
      </c>
      <c r="F3154" t="s">
        <v>1162</v>
      </c>
    </row>
    <row r="3155" spans="1:6">
      <c r="A3155" t="str">
        <f t="shared" si="74"/>
        <v>53Roberta Tristão Pinto44805DSC</v>
      </c>
      <c r="B3155">
        <v>53</v>
      </c>
      <c r="C3155" t="s">
        <v>2050</v>
      </c>
      <c r="D3155" t="s">
        <v>3781</v>
      </c>
      <c r="E3155">
        <v>3280</v>
      </c>
      <c r="F3155" t="s">
        <v>1162</v>
      </c>
    </row>
    <row r="3156" spans="1:6">
      <c r="A3156" t="str">
        <f t="shared" si="74"/>
        <v>53Amanda Puttin Vidoto44805GRA</v>
      </c>
      <c r="B3156">
        <v>53</v>
      </c>
      <c r="C3156" t="s">
        <v>2051</v>
      </c>
      <c r="D3156" t="s">
        <v>3781</v>
      </c>
      <c r="E3156">
        <v>600</v>
      </c>
      <c r="F3156" t="s">
        <v>1112</v>
      </c>
    </row>
    <row r="3157" spans="1:6">
      <c r="A3157" t="str">
        <f t="shared" si="74"/>
        <v>53Andressa Mathias Gonçalves44805GRA</v>
      </c>
      <c r="B3157">
        <v>53</v>
      </c>
      <c r="C3157" t="s">
        <v>2052</v>
      </c>
      <c r="D3157" t="s">
        <v>3781</v>
      </c>
      <c r="E3157">
        <v>600</v>
      </c>
      <c r="F3157" t="s">
        <v>1112</v>
      </c>
    </row>
    <row r="3158" spans="1:6">
      <c r="A3158" t="str">
        <f t="shared" si="74"/>
        <v>53Camila Kelly Alves Teixeira44805GRA</v>
      </c>
      <c r="B3158">
        <v>53</v>
      </c>
      <c r="C3158" t="s">
        <v>2053</v>
      </c>
      <c r="D3158" t="s">
        <v>3781</v>
      </c>
      <c r="E3158">
        <v>600</v>
      </c>
      <c r="F3158" t="s">
        <v>1112</v>
      </c>
    </row>
    <row r="3159" spans="1:6">
      <c r="A3159" t="str">
        <f t="shared" si="74"/>
        <v>53Gabriella Carolina Lopes44805GRA</v>
      </c>
      <c r="B3159">
        <v>53</v>
      </c>
      <c r="C3159" t="s">
        <v>2054</v>
      </c>
      <c r="D3159" t="s">
        <v>3781</v>
      </c>
      <c r="E3159">
        <v>600</v>
      </c>
      <c r="F3159" t="s">
        <v>1112</v>
      </c>
    </row>
    <row r="3160" spans="1:6">
      <c r="A3160" t="str">
        <f t="shared" si="74"/>
        <v>53Mileni Dürr Neves44805GRA</v>
      </c>
      <c r="B3160">
        <v>53</v>
      </c>
      <c r="C3160" t="s">
        <v>2055</v>
      </c>
      <c r="D3160" t="s">
        <v>3781</v>
      </c>
      <c r="E3160">
        <v>600</v>
      </c>
      <c r="F3160" t="s">
        <v>1112</v>
      </c>
    </row>
    <row r="3161" spans="1:6">
      <c r="A3161" t="str">
        <f t="shared" si="74"/>
        <v>53Nathalia Barbosa Coelho44805GRA</v>
      </c>
      <c r="B3161">
        <v>53</v>
      </c>
      <c r="C3161" t="s">
        <v>2056</v>
      </c>
      <c r="D3161" t="s">
        <v>3781</v>
      </c>
      <c r="E3161">
        <v>600</v>
      </c>
      <c r="F3161" t="s">
        <v>1112</v>
      </c>
    </row>
    <row r="3162" spans="1:6">
      <c r="A3162" t="str">
        <f t="shared" si="74"/>
        <v>53Djanyna Voegel de Carvalho Schmidt44805MSc</v>
      </c>
      <c r="B3162">
        <v>53</v>
      </c>
      <c r="C3162" t="s">
        <v>2233</v>
      </c>
      <c r="D3162" t="s">
        <v>3781</v>
      </c>
      <c r="E3162">
        <v>2230</v>
      </c>
      <c r="F3162" t="s">
        <v>1114</v>
      </c>
    </row>
    <row r="3163" spans="1:6">
      <c r="A3163" t="str">
        <f t="shared" si="74"/>
        <v>53João Pedro Massaria de Arcanto44805MSc</v>
      </c>
      <c r="B3163">
        <v>53</v>
      </c>
      <c r="C3163" t="s">
        <v>2057</v>
      </c>
      <c r="D3163" t="s">
        <v>3781</v>
      </c>
      <c r="E3163">
        <v>2230</v>
      </c>
      <c r="F3163" t="s">
        <v>1114</v>
      </c>
    </row>
    <row r="3164" spans="1:6">
      <c r="A3164" t="str">
        <f t="shared" si="74"/>
        <v>53Marla Almeida Siqueira44805MSc</v>
      </c>
      <c r="B3164">
        <v>53</v>
      </c>
      <c r="C3164" t="s">
        <v>2234</v>
      </c>
      <c r="D3164" t="s">
        <v>3781</v>
      </c>
      <c r="E3164">
        <v>2230</v>
      </c>
      <c r="F3164" t="s">
        <v>1114</v>
      </c>
    </row>
    <row r="3165" spans="1:6">
      <c r="A3165" t="str">
        <f t="shared" si="74"/>
        <v>53Valéria Silva dos Santos44805MSc</v>
      </c>
      <c r="B3165">
        <v>53</v>
      </c>
      <c r="C3165" t="s">
        <v>2058</v>
      </c>
      <c r="D3165" t="s">
        <v>3781</v>
      </c>
      <c r="E3165">
        <v>2230</v>
      </c>
      <c r="F3165" t="s">
        <v>1114</v>
      </c>
    </row>
    <row r="3166" spans="1:6">
      <c r="A3166" t="str">
        <f t="shared" si="74"/>
        <v>53Alexandre Persuhn Morawski44805PV</v>
      </c>
      <c r="B3166">
        <v>53</v>
      </c>
      <c r="C3166" t="s">
        <v>2235</v>
      </c>
      <c r="D3166" t="s">
        <v>3781</v>
      </c>
      <c r="E3166">
        <v>7750</v>
      </c>
      <c r="F3166" t="s">
        <v>1115</v>
      </c>
    </row>
    <row r="3167" spans="1:6">
      <c r="A3167" t="str">
        <f t="shared" si="74"/>
        <v>54MONICA ARAUJO DAS NEVES44805AT</v>
      </c>
      <c r="B3167">
        <v>54</v>
      </c>
      <c r="C3167" t="s">
        <v>2724</v>
      </c>
      <c r="D3167" t="s">
        <v>3781</v>
      </c>
      <c r="E3167">
        <v>820</v>
      </c>
      <c r="F3167" t="s">
        <v>1117</v>
      </c>
    </row>
    <row r="3168" spans="1:6">
      <c r="A3168" t="str">
        <f t="shared" si="74"/>
        <v>54WENDELL FERREIRA DE LA SALLES44805COO</v>
      </c>
      <c r="B3168">
        <v>54</v>
      </c>
      <c r="C3168" t="s">
        <v>2725</v>
      </c>
      <c r="D3168" t="s">
        <v>3781</v>
      </c>
      <c r="E3168">
        <v>2800</v>
      </c>
      <c r="F3168" t="s">
        <v>1113</v>
      </c>
    </row>
    <row r="3169" spans="1:6">
      <c r="A3169" t="str">
        <f t="shared" si="74"/>
        <v>54CLOVIS DA CONCEIÇÃO MELO MARTINS JUNIOR44805DSC</v>
      </c>
      <c r="B3169">
        <v>54</v>
      </c>
      <c r="C3169" t="s">
        <v>2726</v>
      </c>
      <c r="D3169" t="s">
        <v>3781</v>
      </c>
      <c r="E3169">
        <v>3280</v>
      </c>
      <c r="F3169" t="s">
        <v>1162</v>
      </c>
    </row>
    <row r="3170" spans="1:6">
      <c r="A3170" t="str">
        <f t="shared" si="74"/>
        <v>54DIEGO DE OLIVEIRA DANTAS44805DSC</v>
      </c>
      <c r="B3170">
        <v>54</v>
      </c>
      <c r="C3170" t="s">
        <v>2727</v>
      </c>
      <c r="D3170" t="s">
        <v>3781</v>
      </c>
      <c r="E3170">
        <v>3280</v>
      </c>
      <c r="F3170" t="s">
        <v>1162</v>
      </c>
    </row>
    <row r="3171" spans="1:6">
      <c r="A3171" t="str">
        <f t="shared" si="74"/>
        <v>54YAN FERREIRA DA SILVA44805DSC</v>
      </c>
      <c r="B3171">
        <v>54</v>
      </c>
      <c r="C3171" t="s">
        <v>2728</v>
      </c>
      <c r="D3171" t="s">
        <v>3781</v>
      </c>
      <c r="E3171">
        <v>3280</v>
      </c>
      <c r="F3171" t="s">
        <v>1162</v>
      </c>
    </row>
    <row r="3172" spans="1:6">
      <c r="A3172" t="str">
        <f t="shared" si="74"/>
        <v>54Adhila Freitas Sanches44805GRA</v>
      </c>
      <c r="B3172">
        <v>54</v>
      </c>
      <c r="C3172" t="s">
        <v>2596</v>
      </c>
      <c r="D3172" t="s">
        <v>3781</v>
      </c>
      <c r="E3172">
        <v>600</v>
      </c>
      <c r="F3172" t="s">
        <v>1112</v>
      </c>
    </row>
    <row r="3173" spans="1:6">
      <c r="A3173" t="str">
        <f t="shared" si="74"/>
        <v>54ANA BEATRIZ DA SILVA DOS SANTOS44805GRA</v>
      </c>
      <c r="B3173">
        <v>54</v>
      </c>
      <c r="C3173" t="s">
        <v>2729</v>
      </c>
      <c r="D3173" t="s">
        <v>3781</v>
      </c>
      <c r="E3173">
        <v>600</v>
      </c>
      <c r="F3173" t="s">
        <v>1112</v>
      </c>
    </row>
    <row r="3174" spans="1:6">
      <c r="A3174" t="str">
        <f t="shared" si="74"/>
        <v>54DIEGO MARTINS MONTEIRO44805GRA</v>
      </c>
      <c r="B3174">
        <v>54</v>
      </c>
      <c r="C3174" t="s">
        <v>2730</v>
      </c>
      <c r="D3174" t="s">
        <v>3781</v>
      </c>
      <c r="E3174">
        <v>600</v>
      </c>
      <c r="F3174" t="s">
        <v>1112</v>
      </c>
    </row>
    <row r="3175" spans="1:6">
      <c r="A3175" t="str">
        <f t="shared" si="74"/>
        <v>54ERISON WALDIRIO VIEIRA SANTOS44805GRA</v>
      </c>
      <c r="B3175">
        <v>54</v>
      </c>
      <c r="C3175" t="s">
        <v>2731</v>
      </c>
      <c r="D3175" t="s">
        <v>3781</v>
      </c>
      <c r="E3175">
        <v>600</v>
      </c>
      <c r="F3175" t="s">
        <v>1112</v>
      </c>
    </row>
    <row r="3176" spans="1:6">
      <c r="A3176" t="str">
        <f t="shared" si="74"/>
        <v>54Glendha Aryelli Carvalho de Souza44805GRA</v>
      </c>
      <c r="B3176">
        <v>54</v>
      </c>
      <c r="C3176" t="s">
        <v>2597</v>
      </c>
      <c r="D3176" t="s">
        <v>3781</v>
      </c>
      <c r="E3176">
        <v>600</v>
      </c>
      <c r="F3176" t="s">
        <v>1112</v>
      </c>
    </row>
    <row r="3177" spans="1:6">
      <c r="A3177" t="str">
        <f t="shared" si="74"/>
        <v>54HENRIQUE CARDOSO COSTA44805GRA</v>
      </c>
      <c r="B3177">
        <v>54</v>
      </c>
      <c r="C3177" t="s">
        <v>2732</v>
      </c>
      <c r="D3177" t="s">
        <v>3781</v>
      </c>
      <c r="E3177">
        <v>600</v>
      </c>
      <c r="F3177" t="s">
        <v>1112</v>
      </c>
    </row>
    <row r="3178" spans="1:6">
      <c r="A3178" t="str">
        <f t="shared" si="74"/>
        <v>54ISRAEL DA LUZ RODRIGUES44805GRA</v>
      </c>
      <c r="B3178">
        <v>54</v>
      </c>
      <c r="C3178" t="s">
        <v>2733</v>
      </c>
      <c r="D3178" t="s">
        <v>3781</v>
      </c>
      <c r="E3178">
        <v>600</v>
      </c>
      <c r="F3178" t="s">
        <v>1112</v>
      </c>
    </row>
    <row r="3179" spans="1:6">
      <c r="A3179" t="str">
        <f t="shared" si="74"/>
        <v>54JAINE CARVALHO SILVA44805GRA</v>
      </c>
      <c r="B3179">
        <v>54</v>
      </c>
      <c r="C3179" t="s">
        <v>2734</v>
      </c>
      <c r="D3179" t="s">
        <v>3781</v>
      </c>
      <c r="E3179">
        <v>600</v>
      </c>
      <c r="F3179" t="s">
        <v>1112</v>
      </c>
    </row>
    <row r="3180" spans="1:6">
      <c r="A3180" t="str">
        <f t="shared" si="74"/>
        <v>54Lorena Ribeiro de Melo44805GRA</v>
      </c>
      <c r="B3180">
        <v>54</v>
      </c>
      <c r="C3180" t="s">
        <v>2598</v>
      </c>
      <c r="D3180" t="s">
        <v>3781</v>
      </c>
      <c r="E3180">
        <v>600</v>
      </c>
      <c r="F3180" t="s">
        <v>1112</v>
      </c>
    </row>
    <row r="3181" spans="1:6">
      <c r="A3181" t="str">
        <f t="shared" si="74"/>
        <v>54Martiniano Holanda Cavalcanti44805GRA</v>
      </c>
      <c r="B3181">
        <v>54</v>
      </c>
      <c r="C3181" t="s">
        <v>2071</v>
      </c>
      <c r="D3181" t="s">
        <v>3781</v>
      </c>
      <c r="E3181">
        <v>600</v>
      </c>
      <c r="F3181" t="s">
        <v>1112</v>
      </c>
    </row>
    <row r="3182" spans="1:6">
      <c r="A3182" t="str">
        <f t="shared" si="74"/>
        <v>54WANSLHISON DA SILVA SOARES44805GRA</v>
      </c>
      <c r="B3182">
        <v>54</v>
      </c>
      <c r="C3182" t="s">
        <v>2736</v>
      </c>
      <c r="D3182" t="s">
        <v>3781</v>
      </c>
      <c r="E3182">
        <v>600</v>
      </c>
      <c r="F3182" t="s">
        <v>1112</v>
      </c>
    </row>
    <row r="3183" spans="1:6">
      <c r="A3183" t="str">
        <f t="shared" si="74"/>
        <v>54WEMETH DA SILVA SOARES44805GRA</v>
      </c>
      <c r="B3183">
        <v>54</v>
      </c>
      <c r="C3183" t="s">
        <v>2737</v>
      </c>
      <c r="D3183" t="s">
        <v>3781</v>
      </c>
      <c r="E3183">
        <v>600</v>
      </c>
      <c r="F3183" t="s">
        <v>1112</v>
      </c>
    </row>
    <row r="3184" spans="1:6">
      <c r="A3184" t="str">
        <f t="shared" si="74"/>
        <v>54CAMILA ALMEIDA DOS SANTOS44805MSc</v>
      </c>
      <c r="B3184">
        <v>54</v>
      </c>
      <c r="C3184" t="s">
        <v>2738</v>
      </c>
      <c r="D3184" t="s">
        <v>3781</v>
      </c>
      <c r="E3184">
        <v>2230</v>
      </c>
      <c r="F3184" t="s">
        <v>1114</v>
      </c>
    </row>
    <row r="3185" spans="1:6">
      <c r="A3185" t="str">
        <f t="shared" si="74"/>
        <v>54LUCIANA PEREIRA BARBOSA44805MSc</v>
      </c>
      <c r="B3185">
        <v>54</v>
      </c>
      <c r="C3185" t="s">
        <v>2739</v>
      </c>
      <c r="D3185" t="s">
        <v>3781</v>
      </c>
      <c r="E3185">
        <v>2230</v>
      </c>
      <c r="F3185" t="s">
        <v>1114</v>
      </c>
    </row>
    <row r="3186" spans="1:6">
      <c r="A3186" t="str">
        <f t="shared" si="74"/>
        <v>54Luiz Eugênio Hoffmann Lopes44805MSc</v>
      </c>
      <c r="B3186">
        <v>54</v>
      </c>
      <c r="C3186" t="s">
        <v>2076</v>
      </c>
      <c r="D3186" t="s">
        <v>3781</v>
      </c>
      <c r="E3186">
        <v>2230</v>
      </c>
      <c r="F3186" t="s">
        <v>1114</v>
      </c>
    </row>
    <row r="3187" spans="1:6">
      <c r="A3187" t="str">
        <f t="shared" si="74"/>
        <v>54TAYNA CRISTINA SOUSA SILVA44805MSc</v>
      </c>
      <c r="B3187">
        <v>54</v>
      </c>
      <c r="C3187" t="s">
        <v>2740</v>
      </c>
      <c r="D3187" t="s">
        <v>3781</v>
      </c>
      <c r="E3187">
        <v>2230</v>
      </c>
      <c r="F3187" t="s">
        <v>1114</v>
      </c>
    </row>
    <row r="3188" spans="1:6">
      <c r="A3188" t="str">
        <f t="shared" si="74"/>
        <v>54MARTA DE OLIVEIRA BARREIROS44805PDSC</v>
      </c>
      <c r="B3188">
        <v>54</v>
      </c>
      <c r="C3188" t="s">
        <v>2741</v>
      </c>
      <c r="D3188" t="s">
        <v>3781</v>
      </c>
      <c r="E3188">
        <v>6110</v>
      </c>
      <c r="F3188" t="s">
        <v>1165</v>
      </c>
    </row>
    <row r="3189" spans="1:6">
      <c r="A3189" t="str">
        <f t="shared" si="74"/>
        <v>54LYZETTE GONÇALVES MORAES DE MOURA44805PV</v>
      </c>
      <c r="B3189">
        <v>54</v>
      </c>
      <c r="C3189" t="s">
        <v>2742</v>
      </c>
      <c r="D3189" t="s">
        <v>3781</v>
      </c>
      <c r="E3189">
        <v>7750</v>
      </c>
      <c r="F3189" t="s">
        <v>1115</v>
      </c>
    </row>
    <row r="3190" spans="1:6">
      <c r="A3190" t="str">
        <f t="shared" si="74"/>
        <v>55Anara Luana Nunes Gomes44805AT</v>
      </c>
      <c r="B3190">
        <v>55</v>
      </c>
      <c r="C3190" t="s">
        <v>2081</v>
      </c>
      <c r="D3190" t="s">
        <v>3781</v>
      </c>
      <c r="E3190">
        <v>820</v>
      </c>
      <c r="F3190" t="s">
        <v>1117</v>
      </c>
    </row>
    <row r="3191" spans="1:6">
      <c r="A3191" t="str">
        <f t="shared" si="74"/>
        <v>55Frederico Ribeiro do Carmo44805COO</v>
      </c>
      <c r="B3191">
        <v>55</v>
      </c>
      <c r="C3191" t="s">
        <v>2082</v>
      </c>
      <c r="D3191" t="s">
        <v>3781</v>
      </c>
      <c r="E3191">
        <v>2800</v>
      </c>
      <c r="F3191" t="s">
        <v>1113</v>
      </c>
    </row>
    <row r="3192" spans="1:6">
      <c r="A3192" t="str">
        <f t="shared" si="74"/>
        <v>55Cydianne Cavalcante da Silva44805DSC</v>
      </c>
      <c r="B3192">
        <v>55</v>
      </c>
      <c r="C3192" t="s">
        <v>2083</v>
      </c>
      <c r="D3192" t="s">
        <v>3781</v>
      </c>
      <c r="E3192">
        <v>3280</v>
      </c>
      <c r="F3192" t="s">
        <v>1162</v>
      </c>
    </row>
    <row r="3193" spans="1:6">
      <c r="A3193" t="str">
        <f t="shared" si="74"/>
        <v>55Kilton Renan Alves Pereira44805DSC</v>
      </c>
      <c r="B3193">
        <v>55</v>
      </c>
      <c r="C3193" t="s">
        <v>2599</v>
      </c>
      <c r="D3193" t="s">
        <v>3781</v>
      </c>
      <c r="E3193">
        <v>3280</v>
      </c>
      <c r="F3193" t="s">
        <v>1162</v>
      </c>
    </row>
    <row r="3194" spans="1:6">
      <c r="A3194" t="str">
        <f t="shared" si="74"/>
        <v>55Lizandra Evylyn Freitas Lucas44805DSC</v>
      </c>
      <c r="B3194">
        <v>55</v>
      </c>
      <c r="C3194" t="s">
        <v>2084</v>
      </c>
      <c r="D3194" t="s">
        <v>3781</v>
      </c>
      <c r="E3194">
        <v>3280</v>
      </c>
      <c r="F3194" t="s">
        <v>1162</v>
      </c>
    </row>
    <row r="3195" spans="1:6">
      <c r="A3195" t="str">
        <f t="shared" si="74"/>
        <v>55Anderson Marciel Pereira De Sales44805GRA</v>
      </c>
      <c r="B3195">
        <v>55</v>
      </c>
      <c r="C3195" t="s">
        <v>2600</v>
      </c>
      <c r="D3195" t="s">
        <v>3781</v>
      </c>
      <c r="E3195">
        <v>600</v>
      </c>
      <c r="F3195" t="s">
        <v>1112</v>
      </c>
    </row>
    <row r="3196" spans="1:6">
      <c r="A3196" t="str">
        <f t="shared" si="74"/>
        <v>55Carlos Eduardo de Lima Sousa44805GRA</v>
      </c>
      <c r="B3196">
        <v>55</v>
      </c>
      <c r="C3196" t="s">
        <v>2085</v>
      </c>
      <c r="D3196" t="s">
        <v>3781</v>
      </c>
      <c r="E3196">
        <v>600</v>
      </c>
      <c r="F3196" t="s">
        <v>1112</v>
      </c>
    </row>
    <row r="3197" spans="1:6">
      <c r="A3197" t="str">
        <f t="shared" si="74"/>
        <v>55Daniel Viana de Freitas44805GRA</v>
      </c>
      <c r="B3197">
        <v>55</v>
      </c>
      <c r="C3197" t="s">
        <v>2602</v>
      </c>
      <c r="D3197" t="s">
        <v>3781</v>
      </c>
      <c r="E3197">
        <v>600</v>
      </c>
      <c r="F3197" t="s">
        <v>1112</v>
      </c>
    </row>
    <row r="3198" spans="1:6">
      <c r="A3198" t="str">
        <f t="shared" si="74"/>
        <v>55Francisco Medeiros de Andrade Neto44805GRA</v>
      </c>
      <c r="B3198">
        <v>55</v>
      </c>
      <c r="C3198" t="s">
        <v>2086</v>
      </c>
      <c r="D3198" t="s">
        <v>3781</v>
      </c>
      <c r="E3198">
        <v>600</v>
      </c>
      <c r="F3198" t="s">
        <v>1112</v>
      </c>
    </row>
    <row r="3199" spans="1:6">
      <c r="A3199" t="str">
        <f t="shared" si="74"/>
        <v>55Glaíce Oliveira Araújo44805GRA</v>
      </c>
      <c r="B3199">
        <v>55</v>
      </c>
      <c r="C3199" t="s">
        <v>2603</v>
      </c>
      <c r="D3199" t="s">
        <v>3781</v>
      </c>
      <c r="E3199">
        <v>600</v>
      </c>
      <c r="F3199" t="s">
        <v>1112</v>
      </c>
    </row>
    <row r="3200" spans="1:6">
      <c r="A3200" t="str">
        <f t="shared" si="74"/>
        <v>55Iara Maria Souza Medeiros44805GRA</v>
      </c>
      <c r="B3200">
        <v>55</v>
      </c>
      <c r="C3200" t="s">
        <v>2604</v>
      </c>
      <c r="D3200" t="s">
        <v>3781</v>
      </c>
      <c r="E3200">
        <v>600</v>
      </c>
      <c r="F3200" t="s">
        <v>1112</v>
      </c>
    </row>
    <row r="3201" spans="1:6">
      <c r="A3201" t="str">
        <f t="shared" si="74"/>
        <v>55João Paulo de Souza Pereira44805GRA</v>
      </c>
      <c r="B3201">
        <v>55</v>
      </c>
      <c r="C3201" t="s">
        <v>2605</v>
      </c>
      <c r="D3201" t="s">
        <v>3781</v>
      </c>
      <c r="E3201">
        <v>600</v>
      </c>
      <c r="F3201" t="s">
        <v>1112</v>
      </c>
    </row>
    <row r="3202" spans="1:6">
      <c r="A3202" t="str">
        <f t="shared" si="74"/>
        <v>55Josilândia dos Santos Carvalho44805GRA</v>
      </c>
      <c r="B3202">
        <v>55</v>
      </c>
      <c r="C3202" t="s">
        <v>2606</v>
      </c>
      <c r="D3202" t="s">
        <v>3781</v>
      </c>
      <c r="E3202">
        <v>600</v>
      </c>
      <c r="F3202" t="s">
        <v>1112</v>
      </c>
    </row>
    <row r="3203" spans="1:6">
      <c r="A3203" t="str">
        <f t="shared" ref="A3203:A3266" si="75">CONCATENATE(B3203,C3203,VALUE(D3203),F3203)</f>
        <v>55Letícia Costa da Silva44805GRA</v>
      </c>
      <c r="B3203">
        <v>55</v>
      </c>
      <c r="C3203" t="s">
        <v>2607</v>
      </c>
      <c r="D3203" t="s">
        <v>3781</v>
      </c>
      <c r="E3203">
        <v>600</v>
      </c>
      <c r="F3203" t="s">
        <v>1112</v>
      </c>
    </row>
    <row r="3204" spans="1:6">
      <c r="A3204" t="str">
        <f t="shared" si="75"/>
        <v>55Luiz Augusto Galdino Melo44805GRA</v>
      </c>
      <c r="B3204">
        <v>55</v>
      </c>
      <c r="C3204" t="s">
        <v>2608</v>
      </c>
      <c r="D3204" t="s">
        <v>3781</v>
      </c>
      <c r="E3204">
        <v>600</v>
      </c>
      <c r="F3204" t="s">
        <v>1112</v>
      </c>
    </row>
    <row r="3205" spans="1:6">
      <c r="A3205" t="str">
        <f t="shared" si="75"/>
        <v>55Marcos Antonio dos Santos Filho44805GRA</v>
      </c>
      <c r="B3205">
        <v>55</v>
      </c>
      <c r="C3205" t="s">
        <v>2087</v>
      </c>
      <c r="D3205" t="s">
        <v>3781</v>
      </c>
      <c r="E3205">
        <v>600</v>
      </c>
      <c r="F3205" t="s">
        <v>1112</v>
      </c>
    </row>
    <row r="3206" spans="1:6">
      <c r="A3206" t="str">
        <f t="shared" si="75"/>
        <v>55Marcus Vinicius Batista de Morais44805GRA</v>
      </c>
      <c r="B3206">
        <v>55</v>
      </c>
      <c r="C3206" t="s">
        <v>2609</v>
      </c>
      <c r="D3206" t="s">
        <v>3781</v>
      </c>
      <c r="E3206">
        <v>600</v>
      </c>
      <c r="F3206" t="s">
        <v>1112</v>
      </c>
    </row>
    <row r="3207" spans="1:6">
      <c r="A3207" t="str">
        <f t="shared" si="75"/>
        <v>55Suelen Saraiva de Sá44805GRA</v>
      </c>
      <c r="B3207">
        <v>55</v>
      </c>
      <c r="C3207" t="s">
        <v>2088</v>
      </c>
      <c r="D3207" t="s">
        <v>3781</v>
      </c>
      <c r="E3207">
        <v>600</v>
      </c>
      <c r="F3207" t="s">
        <v>1112</v>
      </c>
    </row>
    <row r="3208" spans="1:6">
      <c r="A3208" t="str">
        <f t="shared" si="75"/>
        <v>55Emanuelly Kelly Gomes de Oliveira44805MSc</v>
      </c>
      <c r="B3208">
        <v>55</v>
      </c>
      <c r="C3208" t="s">
        <v>2612</v>
      </c>
      <c r="D3208" t="s">
        <v>3781</v>
      </c>
      <c r="E3208">
        <v>2230</v>
      </c>
      <c r="F3208" t="s">
        <v>1114</v>
      </c>
    </row>
    <row r="3209" spans="1:6">
      <c r="A3209" t="str">
        <f t="shared" si="75"/>
        <v>55Giovana Soares Danino44805MSc</v>
      </c>
      <c r="B3209">
        <v>55</v>
      </c>
      <c r="C3209" t="s">
        <v>2089</v>
      </c>
      <c r="D3209" t="s">
        <v>3781</v>
      </c>
      <c r="E3209">
        <v>2230</v>
      </c>
      <c r="F3209" t="s">
        <v>1114</v>
      </c>
    </row>
    <row r="3210" spans="1:6">
      <c r="A3210" t="str">
        <f t="shared" si="75"/>
        <v>55Jessica Crhistie de Castro Granjeiro Oliveira44805MSc</v>
      </c>
      <c r="B3210">
        <v>55</v>
      </c>
      <c r="C3210" t="s">
        <v>2613</v>
      </c>
      <c r="D3210" t="s">
        <v>3781</v>
      </c>
      <c r="E3210">
        <v>2230</v>
      </c>
      <c r="F3210" t="s">
        <v>1114</v>
      </c>
    </row>
    <row r="3211" spans="1:6">
      <c r="A3211" t="str">
        <f t="shared" si="75"/>
        <v>55Kaline Soares da Silva44805MSc</v>
      </c>
      <c r="B3211">
        <v>55</v>
      </c>
      <c r="C3211" t="s">
        <v>2090</v>
      </c>
      <c r="D3211" t="s">
        <v>3781</v>
      </c>
      <c r="E3211">
        <v>2230</v>
      </c>
      <c r="F3211" t="s">
        <v>1114</v>
      </c>
    </row>
    <row r="3212" spans="1:6">
      <c r="A3212" t="str">
        <f t="shared" si="75"/>
        <v>55Paulo Reginaldo Costa Filho44805MSc</v>
      </c>
      <c r="B3212">
        <v>55</v>
      </c>
      <c r="C3212" t="s">
        <v>2614</v>
      </c>
      <c r="D3212" t="s">
        <v>3781</v>
      </c>
      <c r="E3212">
        <v>2230</v>
      </c>
      <c r="F3212" t="s">
        <v>1114</v>
      </c>
    </row>
    <row r="3213" spans="1:6">
      <c r="A3213" t="str">
        <f t="shared" si="75"/>
        <v>55Taysa Dayana Freire de Lima44805MSc</v>
      </c>
      <c r="B3213">
        <v>55</v>
      </c>
      <c r="C3213" t="s">
        <v>2091</v>
      </c>
      <c r="D3213" t="s">
        <v>3781</v>
      </c>
      <c r="E3213">
        <v>2230</v>
      </c>
      <c r="F3213" t="s">
        <v>1114</v>
      </c>
    </row>
    <row r="3214" spans="1:6">
      <c r="A3214" t="str">
        <f t="shared" si="75"/>
        <v>55Ruza Gabriela Medeiros de Araujo Macedo44805PV</v>
      </c>
      <c r="B3214">
        <v>55</v>
      </c>
      <c r="C3214" t="s">
        <v>2238</v>
      </c>
      <c r="D3214" t="s">
        <v>3781</v>
      </c>
      <c r="E3214">
        <v>7750</v>
      </c>
      <c r="F3214" t="s">
        <v>1115</v>
      </c>
    </row>
    <row r="3215" spans="1:6">
      <c r="A3215" t="str">
        <f t="shared" si="75"/>
        <v>9Sebastião Guilherme Pedroso44805AT</v>
      </c>
      <c r="B3215">
        <v>9</v>
      </c>
      <c r="C3215" t="s">
        <v>1278</v>
      </c>
      <c r="D3215" t="s">
        <v>3781</v>
      </c>
      <c r="E3215">
        <v>820</v>
      </c>
      <c r="F3215" t="s">
        <v>1117</v>
      </c>
    </row>
    <row r="3216" spans="1:6">
      <c r="A3216" t="str">
        <f t="shared" si="75"/>
        <v>9Breno Pinheiro Jacob44805COO</v>
      </c>
      <c r="B3216">
        <v>9</v>
      </c>
      <c r="C3216" t="s">
        <v>1279</v>
      </c>
      <c r="D3216" t="s">
        <v>3781</v>
      </c>
      <c r="E3216">
        <v>2800</v>
      </c>
      <c r="F3216" t="s">
        <v>1113</v>
      </c>
    </row>
    <row r="3217" spans="1:6">
      <c r="A3217" t="str">
        <f t="shared" si="75"/>
        <v>9Gustavo Luz Xavier da Costa44805DSC</v>
      </c>
      <c r="B3217">
        <v>9</v>
      </c>
      <c r="C3217" t="s">
        <v>2143</v>
      </c>
      <c r="D3217" t="s">
        <v>3781</v>
      </c>
      <c r="E3217">
        <v>3280</v>
      </c>
      <c r="F3217" t="s">
        <v>1162</v>
      </c>
    </row>
    <row r="3218" spans="1:6">
      <c r="A3218" t="str">
        <f t="shared" si="75"/>
        <v>9Lucas Ruffo Pinto44805DSC</v>
      </c>
      <c r="B3218">
        <v>9</v>
      </c>
      <c r="C3218" t="s">
        <v>1280</v>
      </c>
      <c r="D3218" t="s">
        <v>3781</v>
      </c>
      <c r="E3218">
        <v>3280</v>
      </c>
      <c r="F3218" t="s">
        <v>1162</v>
      </c>
    </row>
    <row r="3219" spans="1:6">
      <c r="A3219" t="str">
        <f t="shared" si="75"/>
        <v>9Bruno Guilherme Corrêa Silva44805GRA</v>
      </c>
      <c r="B3219">
        <v>9</v>
      </c>
      <c r="C3219" t="s">
        <v>1281</v>
      </c>
      <c r="D3219" t="s">
        <v>3781</v>
      </c>
      <c r="E3219">
        <v>600</v>
      </c>
      <c r="F3219" t="s">
        <v>1112</v>
      </c>
    </row>
    <row r="3220" spans="1:6">
      <c r="A3220" t="str">
        <f t="shared" si="75"/>
        <v>9Paul Richard Marques Acurcio44805GRA</v>
      </c>
      <c r="B3220">
        <v>9</v>
      </c>
      <c r="C3220" t="s">
        <v>2668</v>
      </c>
      <c r="D3220" t="s">
        <v>3781</v>
      </c>
      <c r="E3220">
        <v>600</v>
      </c>
      <c r="F3220" t="s">
        <v>1112</v>
      </c>
    </row>
    <row r="3221" spans="1:6">
      <c r="A3221" t="str">
        <f t="shared" si="75"/>
        <v>9Ricardo Santos de Sousa44805GRA</v>
      </c>
      <c r="B3221">
        <v>9</v>
      </c>
      <c r="C3221" t="s">
        <v>2669</v>
      </c>
      <c r="D3221" t="s">
        <v>3781</v>
      </c>
      <c r="E3221">
        <v>600</v>
      </c>
      <c r="F3221" t="s">
        <v>1112</v>
      </c>
    </row>
    <row r="3222" spans="1:6">
      <c r="A3222" t="str">
        <f t="shared" si="75"/>
        <v>9Christie de Vilhena Prata Machado44805MSc</v>
      </c>
      <c r="B3222">
        <v>9</v>
      </c>
      <c r="C3222" t="s">
        <v>2144</v>
      </c>
      <c r="D3222" t="s">
        <v>3781</v>
      </c>
      <c r="E3222">
        <v>2230</v>
      </c>
      <c r="F3222" t="s">
        <v>1114</v>
      </c>
    </row>
    <row r="3223" spans="1:6">
      <c r="A3223" t="str">
        <f t="shared" si="75"/>
        <v>9Joao Marcos Bastos Vieira44805MSc</v>
      </c>
      <c r="B3223">
        <v>9</v>
      </c>
      <c r="C3223" t="s">
        <v>2670</v>
      </c>
      <c r="D3223" t="s">
        <v>3781</v>
      </c>
      <c r="E3223">
        <v>2230</v>
      </c>
      <c r="F3223" t="s">
        <v>1114</v>
      </c>
    </row>
    <row r="3224" spans="1:6">
      <c r="A3224" t="str">
        <f t="shared" si="75"/>
        <v>9Magnus Carvalho de Vilhena Prata44805MSc</v>
      </c>
      <c r="B3224">
        <v>9</v>
      </c>
      <c r="C3224" t="s">
        <v>2145</v>
      </c>
      <c r="D3224" t="s">
        <v>3781</v>
      </c>
      <c r="E3224">
        <v>2230</v>
      </c>
      <c r="F3224" t="s">
        <v>1114</v>
      </c>
    </row>
    <row r="3225" spans="1:6">
      <c r="A3225" t="str">
        <f t="shared" si="75"/>
        <v>9Priscilla Velloso de Albuquerque Nunes44805MSc</v>
      </c>
      <c r="B3225">
        <v>9</v>
      </c>
      <c r="C3225" t="s">
        <v>1286</v>
      </c>
      <c r="D3225" t="s">
        <v>3781</v>
      </c>
      <c r="E3225">
        <v>2230</v>
      </c>
      <c r="F3225" t="s">
        <v>1114</v>
      </c>
    </row>
    <row r="3226" spans="1:6">
      <c r="A3226" t="str">
        <f t="shared" si="75"/>
        <v>9José Antonio Moreira Lima44805PV</v>
      </c>
      <c r="B3226">
        <v>9</v>
      </c>
      <c r="C3226" t="s">
        <v>1289</v>
      </c>
      <c r="D3226" t="s">
        <v>3781</v>
      </c>
      <c r="E3226">
        <v>7750</v>
      </c>
      <c r="F3226" t="s">
        <v>1115</v>
      </c>
    </row>
    <row r="3227" spans="1:6">
      <c r="A3227" t="str">
        <f t="shared" si="75"/>
        <v>16Rodrigo Cravo de Lima44805AT</v>
      </c>
      <c r="B3227">
        <v>16</v>
      </c>
      <c r="C3227" t="s">
        <v>1391</v>
      </c>
      <c r="D3227" t="s">
        <v>3781</v>
      </c>
      <c r="E3227">
        <v>820</v>
      </c>
      <c r="F3227" t="s">
        <v>1117</v>
      </c>
    </row>
    <row r="3228" spans="1:6">
      <c r="A3228" t="str">
        <f t="shared" si="75"/>
        <v>16Elizabete Fernandes Lucas44805COO</v>
      </c>
      <c r="B3228">
        <v>16</v>
      </c>
      <c r="C3228" t="s">
        <v>1392</v>
      </c>
      <c r="D3228" t="s">
        <v>3781</v>
      </c>
      <c r="E3228">
        <v>2800</v>
      </c>
      <c r="F3228" t="s">
        <v>1113</v>
      </c>
    </row>
    <row r="3229" spans="1:6">
      <c r="A3229" t="str">
        <f t="shared" si="75"/>
        <v>16Juan David Lopes Vargas44805DSC</v>
      </c>
      <c r="B3229">
        <v>16</v>
      </c>
      <c r="C3229" t="s">
        <v>2389</v>
      </c>
      <c r="D3229" t="s">
        <v>3781</v>
      </c>
      <c r="E3229">
        <v>3280</v>
      </c>
      <c r="F3229" t="s">
        <v>1162</v>
      </c>
    </row>
    <row r="3230" spans="1:6">
      <c r="A3230" t="str">
        <f t="shared" si="75"/>
        <v>16Juan Pablo Cuenca Vargas44805DSC</v>
      </c>
      <c r="B3230">
        <v>16</v>
      </c>
      <c r="C3230" t="s">
        <v>2159</v>
      </c>
      <c r="D3230" t="s">
        <v>3781</v>
      </c>
      <c r="E3230">
        <v>3280</v>
      </c>
      <c r="F3230" t="s">
        <v>1162</v>
      </c>
    </row>
    <row r="3231" spans="1:6">
      <c r="A3231" t="str">
        <f t="shared" si="75"/>
        <v>16Eduardo Soares da Silva Pereira44805GRA</v>
      </c>
      <c r="B3231">
        <v>16</v>
      </c>
      <c r="C3231" t="s">
        <v>1395</v>
      </c>
      <c r="D3231" t="s">
        <v>3781</v>
      </c>
      <c r="E3231">
        <v>600</v>
      </c>
      <c r="F3231" t="s">
        <v>1112</v>
      </c>
    </row>
    <row r="3232" spans="1:6">
      <c r="A3232" t="str">
        <f t="shared" si="75"/>
        <v>16Iury de Jesus Rodrigues44805GRA</v>
      </c>
      <c r="B3232">
        <v>16</v>
      </c>
      <c r="C3232" t="s">
        <v>1397</v>
      </c>
      <c r="D3232" t="s">
        <v>3781</v>
      </c>
      <c r="E3232">
        <v>600</v>
      </c>
      <c r="F3232" t="s">
        <v>1112</v>
      </c>
    </row>
    <row r="3233" spans="1:6">
      <c r="A3233" t="str">
        <f t="shared" si="75"/>
        <v>16Julia Barboza de Souza44805GRA</v>
      </c>
      <c r="B3233">
        <v>16</v>
      </c>
      <c r="C3233" t="s">
        <v>1398</v>
      </c>
      <c r="D3233" t="s">
        <v>3781</v>
      </c>
      <c r="E3233">
        <v>600</v>
      </c>
      <c r="F3233" t="s">
        <v>1112</v>
      </c>
    </row>
    <row r="3234" spans="1:6">
      <c r="A3234" t="str">
        <f t="shared" si="75"/>
        <v>16Lucas Fernandes Teixeira44805GRA</v>
      </c>
      <c r="B3234">
        <v>16</v>
      </c>
      <c r="C3234" t="s">
        <v>1399</v>
      </c>
      <c r="D3234" t="s">
        <v>3781</v>
      </c>
      <c r="E3234">
        <v>600</v>
      </c>
      <c r="F3234" t="s">
        <v>1112</v>
      </c>
    </row>
    <row r="3235" spans="1:6">
      <c r="A3235" t="str">
        <f t="shared" si="75"/>
        <v>16Maria Eduarda Pinto David Furtado44805GRA</v>
      </c>
      <c r="B3235">
        <v>16</v>
      </c>
      <c r="C3235" t="s">
        <v>1401</v>
      </c>
      <c r="D3235" t="s">
        <v>3781</v>
      </c>
      <c r="E3235">
        <v>600</v>
      </c>
      <c r="F3235" t="s">
        <v>1112</v>
      </c>
    </row>
    <row r="3236" spans="1:6">
      <c r="A3236" t="str">
        <f t="shared" si="75"/>
        <v>16Mateus Silva Barros Rosado44805GRA</v>
      </c>
      <c r="B3236">
        <v>16</v>
      </c>
      <c r="C3236" t="s">
        <v>1402</v>
      </c>
      <c r="D3236" t="s">
        <v>3781</v>
      </c>
      <c r="E3236">
        <v>600</v>
      </c>
      <c r="F3236" t="s">
        <v>1112</v>
      </c>
    </row>
    <row r="3237" spans="1:6">
      <c r="A3237" t="str">
        <f t="shared" si="75"/>
        <v>16Pedro Faria Xavier44805GRA</v>
      </c>
      <c r="B3237">
        <v>16</v>
      </c>
      <c r="C3237" t="s">
        <v>1403</v>
      </c>
      <c r="D3237" t="s">
        <v>3781</v>
      </c>
      <c r="E3237">
        <v>600</v>
      </c>
      <c r="F3237" t="s">
        <v>1112</v>
      </c>
    </row>
    <row r="3238" spans="1:6">
      <c r="A3238" t="str">
        <f t="shared" si="75"/>
        <v>16Sophia Elizabeth Cezar e Silva44805GRA</v>
      </c>
      <c r="B3238">
        <v>16</v>
      </c>
      <c r="C3238" t="s">
        <v>1404</v>
      </c>
      <c r="D3238" t="s">
        <v>3781</v>
      </c>
      <c r="E3238">
        <v>600</v>
      </c>
      <c r="F3238" t="s">
        <v>1112</v>
      </c>
    </row>
    <row r="3239" spans="1:6">
      <c r="A3239" t="str">
        <f t="shared" si="75"/>
        <v>16Thiago Maia Martins44805GRA</v>
      </c>
      <c r="B3239">
        <v>16</v>
      </c>
      <c r="C3239" t="s">
        <v>1405</v>
      </c>
      <c r="D3239" t="s">
        <v>3781</v>
      </c>
      <c r="E3239">
        <v>600</v>
      </c>
      <c r="F3239" t="s">
        <v>1112</v>
      </c>
    </row>
    <row r="3240" spans="1:6">
      <c r="A3240" t="str">
        <f t="shared" si="75"/>
        <v>16Vitor Soares Ferreira44805GRA</v>
      </c>
      <c r="B3240">
        <v>16</v>
      </c>
      <c r="C3240" t="s">
        <v>1406</v>
      </c>
      <c r="D3240" t="s">
        <v>3781</v>
      </c>
      <c r="E3240">
        <v>600</v>
      </c>
      <c r="F3240" t="s">
        <v>1112</v>
      </c>
    </row>
    <row r="3241" spans="1:6">
      <c r="A3241" t="str">
        <f t="shared" si="75"/>
        <v>16Bianca Bassetti e Silva44805MSc</v>
      </c>
      <c r="B3241">
        <v>16</v>
      </c>
      <c r="C3241" t="s">
        <v>1407</v>
      </c>
      <c r="D3241" t="s">
        <v>3781</v>
      </c>
      <c r="E3241">
        <v>2230</v>
      </c>
      <c r="F3241" t="s">
        <v>1114</v>
      </c>
    </row>
    <row r="3242" spans="1:6">
      <c r="A3242" t="str">
        <f t="shared" si="75"/>
        <v>16Mariana dos Santos de Aquino44805MSc</v>
      </c>
      <c r="B3242">
        <v>16</v>
      </c>
      <c r="C3242" t="s">
        <v>1408</v>
      </c>
      <c r="D3242" t="s">
        <v>3781</v>
      </c>
      <c r="E3242">
        <v>2230</v>
      </c>
      <c r="F3242" t="s">
        <v>1114</v>
      </c>
    </row>
    <row r="3243" spans="1:6">
      <c r="A3243" t="str">
        <f t="shared" si="75"/>
        <v>16Priscila Soares de Souza Domingues44805MSc</v>
      </c>
      <c r="B3243">
        <v>16</v>
      </c>
      <c r="C3243" t="s">
        <v>1409</v>
      </c>
      <c r="D3243" t="s">
        <v>3781</v>
      </c>
      <c r="E3243">
        <v>2230</v>
      </c>
      <c r="F3243" t="s">
        <v>1114</v>
      </c>
    </row>
    <row r="3244" spans="1:6">
      <c r="A3244" t="str">
        <f t="shared" si="75"/>
        <v>16Vanessa Martins Picoli44805MSc</v>
      </c>
      <c r="B3244">
        <v>16</v>
      </c>
      <c r="C3244" t="s">
        <v>1410</v>
      </c>
      <c r="D3244" t="s">
        <v>3781</v>
      </c>
      <c r="E3244">
        <v>2230</v>
      </c>
      <c r="F3244" t="s">
        <v>1114</v>
      </c>
    </row>
    <row r="3245" spans="1:6">
      <c r="A3245" t="str">
        <f t="shared" si="75"/>
        <v>16Daniela Hartmann44805PV</v>
      </c>
      <c r="B3245">
        <v>16</v>
      </c>
      <c r="C3245" t="s">
        <v>2160</v>
      </c>
      <c r="D3245" t="s">
        <v>3781</v>
      </c>
      <c r="E3245">
        <v>7750</v>
      </c>
      <c r="F3245" t="s">
        <v>1115</v>
      </c>
    </row>
    <row r="3246" spans="1:6">
      <c r="A3246" t="str">
        <f t="shared" si="75"/>
        <v>20ALINE DE OLIVEIRA MACHADO44805AT</v>
      </c>
      <c r="B3246">
        <v>20</v>
      </c>
      <c r="C3246" t="s">
        <v>1470</v>
      </c>
      <c r="D3246" t="s">
        <v>3781</v>
      </c>
      <c r="E3246">
        <v>820</v>
      </c>
      <c r="F3246" t="s">
        <v>1117</v>
      </c>
    </row>
    <row r="3247" spans="1:6">
      <c r="A3247" t="str">
        <f t="shared" si="75"/>
        <v>20JUSSARA LOPES DE MIRANDA44805COO</v>
      </c>
      <c r="B3247">
        <v>20</v>
      </c>
      <c r="C3247" t="s">
        <v>2656</v>
      </c>
      <c r="D3247" t="s">
        <v>3781</v>
      </c>
      <c r="E3247">
        <v>2800</v>
      </c>
      <c r="F3247" t="s">
        <v>1113</v>
      </c>
    </row>
    <row r="3248" spans="1:6">
      <c r="A3248" t="str">
        <f t="shared" si="75"/>
        <v>20ANA CRISTINA DE ARAUJO COLLAÇO44805DSC</v>
      </c>
      <c r="B3248">
        <v>20</v>
      </c>
      <c r="C3248" t="s">
        <v>2676</v>
      </c>
      <c r="D3248" t="s">
        <v>3781</v>
      </c>
      <c r="E3248">
        <v>3280</v>
      </c>
      <c r="F3248" t="s">
        <v>1162</v>
      </c>
    </row>
    <row r="3249" spans="1:6">
      <c r="A3249" t="str">
        <f t="shared" si="75"/>
        <v>20BRENNO DANHO VÉRAS EVANGELISTA44805DSC</v>
      </c>
      <c r="B3249">
        <v>20</v>
      </c>
      <c r="C3249" t="s">
        <v>2677</v>
      </c>
      <c r="D3249" t="s">
        <v>3781</v>
      </c>
      <c r="E3249">
        <v>3280</v>
      </c>
      <c r="F3249" t="s">
        <v>1162</v>
      </c>
    </row>
    <row r="3250" spans="1:6">
      <c r="A3250" t="str">
        <f t="shared" si="75"/>
        <v>20AMANDA VIEIRA XAVIER44805GRA</v>
      </c>
      <c r="B3250">
        <v>20</v>
      </c>
      <c r="C3250" t="s">
        <v>2168</v>
      </c>
      <c r="D3250" t="s">
        <v>3781</v>
      </c>
      <c r="E3250">
        <v>600</v>
      </c>
      <c r="F3250" t="s">
        <v>1112</v>
      </c>
    </row>
    <row r="3251" spans="1:6">
      <c r="A3251" t="str">
        <f t="shared" si="75"/>
        <v>20CAIO BARBOSA E SOUZA44805GRA</v>
      </c>
      <c r="B3251">
        <v>20</v>
      </c>
      <c r="C3251" t="s">
        <v>1473</v>
      </c>
      <c r="D3251" t="s">
        <v>3781</v>
      </c>
      <c r="E3251">
        <v>600</v>
      </c>
      <c r="F3251" t="s">
        <v>1112</v>
      </c>
    </row>
    <row r="3252" spans="1:6">
      <c r="A3252" t="str">
        <f t="shared" si="75"/>
        <v>20BEATRIZ HENRIQUE DA ROCHA44805GRA</v>
      </c>
      <c r="B3252">
        <v>20</v>
      </c>
      <c r="C3252" t="s">
        <v>2169</v>
      </c>
      <c r="D3252" t="s">
        <v>3781</v>
      </c>
      <c r="E3252">
        <v>600</v>
      </c>
      <c r="F3252" t="s">
        <v>1112</v>
      </c>
    </row>
    <row r="3253" spans="1:6">
      <c r="A3253" t="str">
        <f t="shared" si="75"/>
        <v>20JOAO MATHEUS CHAGAS SOUSA44805GRA</v>
      </c>
      <c r="B3253">
        <v>20</v>
      </c>
      <c r="C3253" t="s">
        <v>2170</v>
      </c>
      <c r="D3253" t="s">
        <v>3781</v>
      </c>
      <c r="E3253">
        <v>600</v>
      </c>
      <c r="F3253" t="s">
        <v>1112</v>
      </c>
    </row>
    <row r="3254" spans="1:6">
      <c r="A3254" t="str">
        <f t="shared" si="75"/>
        <v>20KEVIN ENRICK ALVES DE ABREU44805GRA</v>
      </c>
      <c r="B3254">
        <v>20</v>
      </c>
      <c r="C3254" t="s">
        <v>1478</v>
      </c>
      <c r="D3254" t="s">
        <v>3781</v>
      </c>
      <c r="E3254">
        <v>600</v>
      </c>
      <c r="F3254" t="s">
        <v>1112</v>
      </c>
    </row>
    <row r="3255" spans="1:6">
      <c r="A3255" t="str">
        <f t="shared" si="75"/>
        <v>20MARIA LUIZA MARUJO DE ARAUJO44805GRA</v>
      </c>
      <c r="B3255">
        <v>20</v>
      </c>
      <c r="C3255" t="s">
        <v>2171</v>
      </c>
      <c r="D3255" t="s">
        <v>3781</v>
      </c>
      <c r="E3255">
        <v>600</v>
      </c>
      <c r="F3255" t="s">
        <v>1112</v>
      </c>
    </row>
    <row r="3256" spans="1:6">
      <c r="A3256" t="str">
        <f t="shared" si="75"/>
        <v>20RAYANE DE SOUZA SOARES44805GRA</v>
      </c>
      <c r="B3256">
        <v>20</v>
      </c>
      <c r="C3256" t="s">
        <v>2682</v>
      </c>
      <c r="D3256" t="s">
        <v>3781</v>
      </c>
      <c r="E3256">
        <v>600</v>
      </c>
      <c r="F3256" t="s">
        <v>1112</v>
      </c>
    </row>
    <row r="3257" spans="1:6">
      <c r="A3257" t="str">
        <f t="shared" si="75"/>
        <v>20VALTER SOUZA MOREIRA44805GRA</v>
      </c>
      <c r="B3257">
        <v>20</v>
      </c>
      <c r="C3257" t="s">
        <v>2172</v>
      </c>
      <c r="D3257" t="s">
        <v>3781</v>
      </c>
      <c r="E3257">
        <v>600</v>
      </c>
      <c r="F3257" t="s">
        <v>1112</v>
      </c>
    </row>
    <row r="3258" spans="1:6">
      <c r="A3258" t="str">
        <f t="shared" si="75"/>
        <v>20Vitória da Nobrega Galvão44805GRA</v>
      </c>
      <c r="B3258">
        <v>20</v>
      </c>
      <c r="C3258" t="s">
        <v>1482</v>
      </c>
      <c r="D3258" t="s">
        <v>3781</v>
      </c>
      <c r="E3258">
        <v>600</v>
      </c>
      <c r="F3258" t="s">
        <v>1112</v>
      </c>
    </row>
    <row r="3259" spans="1:6">
      <c r="A3259" t="str">
        <f t="shared" si="75"/>
        <v>20JÉSSICA DE OLIVEIRA SOUZA44805MSc</v>
      </c>
      <c r="B3259">
        <v>20</v>
      </c>
      <c r="C3259" t="s">
        <v>2683</v>
      </c>
      <c r="D3259" t="s">
        <v>3781</v>
      </c>
      <c r="E3259">
        <v>2230</v>
      </c>
      <c r="F3259" t="s">
        <v>1114</v>
      </c>
    </row>
    <row r="3260" spans="1:6">
      <c r="A3260" t="str">
        <f t="shared" si="75"/>
        <v>20PEDRO HENRIQUE ANTUNES DA SILVA44805MSc</v>
      </c>
      <c r="B3260">
        <v>20</v>
      </c>
      <c r="C3260" t="s">
        <v>2686</v>
      </c>
      <c r="D3260" t="s">
        <v>3781</v>
      </c>
      <c r="E3260">
        <v>2230</v>
      </c>
      <c r="F3260" t="s">
        <v>1114</v>
      </c>
    </row>
    <row r="3261" spans="1:6">
      <c r="A3261" t="str">
        <f t="shared" si="75"/>
        <v>20VANESSA GOMES FURTADO DA CRUZ44805MSc</v>
      </c>
      <c r="B3261">
        <v>20</v>
      </c>
      <c r="C3261" t="s">
        <v>2174</v>
      </c>
      <c r="D3261" t="s">
        <v>3781</v>
      </c>
      <c r="E3261">
        <v>2230</v>
      </c>
      <c r="F3261" t="s">
        <v>1114</v>
      </c>
    </row>
    <row r="3262" spans="1:6">
      <c r="A3262" t="str">
        <f t="shared" si="75"/>
        <v>21Katsuk Suemitsu Ofuchi44805AT</v>
      </c>
      <c r="B3262">
        <v>21</v>
      </c>
      <c r="C3262" t="s">
        <v>1487</v>
      </c>
      <c r="D3262" t="s">
        <v>3781</v>
      </c>
      <c r="E3262">
        <v>820</v>
      </c>
      <c r="F3262" t="s">
        <v>1117</v>
      </c>
    </row>
    <row r="3263" spans="1:6">
      <c r="A3263" t="str">
        <f t="shared" si="75"/>
        <v>21Paulo Henrique Dias dos Santos44805COO</v>
      </c>
      <c r="B3263">
        <v>21</v>
      </c>
      <c r="C3263" t="s">
        <v>2434</v>
      </c>
      <c r="D3263" t="s">
        <v>3781</v>
      </c>
      <c r="E3263">
        <v>2800</v>
      </c>
      <c r="F3263" t="s">
        <v>1113</v>
      </c>
    </row>
    <row r="3264" spans="1:6">
      <c r="A3264" t="str">
        <f t="shared" si="75"/>
        <v>21Carolina Cimarelli Rodrigues44805DSC</v>
      </c>
      <c r="B3264">
        <v>21</v>
      </c>
      <c r="C3264" t="s">
        <v>1489</v>
      </c>
      <c r="D3264" t="s">
        <v>3781</v>
      </c>
      <c r="E3264">
        <v>3280</v>
      </c>
      <c r="F3264" t="s">
        <v>1162</v>
      </c>
    </row>
    <row r="3265" spans="1:6">
      <c r="A3265" t="str">
        <f t="shared" si="75"/>
        <v>21Nicolas Dalmedico44805DSC</v>
      </c>
      <c r="B3265">
        <v>21</v>
      </c>
      <c r="C3265" t="s">
        <v>1490</v>
      </c>
      <c r="D3265" t="s">
        <v>3781</v>
      </c>
      <c r="E3265">
        <v>3280</v>
      </c>
      <c r="F3265" t="s">
        <v>1162</v>
      </c>
    </row>
    <row r="3266" spans="1:6">
      <c r="A3266" t="str">
        <f t="shared" si="75"/>
        <v>21Camila Rodrigues de Sousa44805GRA</v>
      </c>
      <c r="B3266">
        <v>21</v>
      </c>
      <c r="C3266" t="s">
        <v>1491</v>
      </c>
      <c r="D3266" t="s">
        <v>3781</v>
      </c>
      <c r="E3266">
        <v>600</v>
      </c>
      <c r="F3266" t="s">
        <v>1112</v>
      </c>
    </row>
    <row r="3267" spans="1:6">
      <c r="A3267" t="str">
        <f t="shared" ref="A3267:A3330" si="76">CONCATENATE(B3267,C3267,VALUE(D3267),F3267)</f>
        <v>21Cassio Vinicius Kurutz44805GRA</v>
      </c>
      <c r="B3267">
        <v>21</v>
      </c>
      <c r="C3267" t="s">
        <v>1492</v>
      </c>
      <c r="D3267" t="s">
        <v>3781</v>
      </c>
      <c r="E3267">
        <v>600</v>
      </c>
      <c r="F3267" t="s">
        <v>1112</v>
      </c>
    </row>
    <row r="3268" spans="1:6">
      <c r="A3268" t="str">
        <f t="shared" si="76"/>
        <v>21Daniel Ligmanovski Ferreira44805GRA</v>
      </c>
      <c r="B3268">
        <v>21</v>
      </c>
      <c r="C3268" t="s">
        <v>1493</v>
      </c>
      <c r="D3268" t="s">
        <v>3781</v>
      </c>
      <c r="E3268">
        <v>600</v>
      </c>
      <c r="F3268" t="s">
        <v>1112</v>
      </c>
    </row>
    <row r="3269" spans="1:6">
      <c r="A3269" t="str">
        <f t="shared" si="76"/>
        <v>21Gabriel Rocha Sallem44805GRA</v>
      </c>
      <c r="B3269">
        <v>21</v>
      </c>
      <c r="C3269" t="s">
        <v>1494</v>
      </c>
      <c r="D3269" t="s">
        <v>3781</v>
      </c>
      <c r="E3269">
        <v>600</v>
      </c>
      <c r="F3269" t="s">
        <v>1112</v>
      </c>
    </row>
    <row r="3270" spans="1:6">
      <c r="A3270" t="str">
        <f t="shared" si="76"/>
        <v>21Guilherme Kenji Takeda Kaneko44805GRA</v>
      </c>
      <c r="B3270">
        <v>21</v>
      </c>
      <c r="C3270" t="s">
        <v>1495</v>
      </c>
      <c r="D3270" t="s">
        <v>3781</v>
      </c>
      <c r="E3270">
        <v>600</v>
      </c>
      <c r="F3270" t="s">
        <v>1112</v>
      </c>
    </row>
    <row r="3271" spans="1:6">
      <c r="A3271" t="str">
        <f t="shared" si="76"/>
        <v>21Jaqueline de Azevedo Rocha44805GRA</v>
      </c>
      <c r="B3271">
        <v>21</v>
      </c>
      <c r="C3271" t="s">
        <v>1496</v>
      </c>
      <c r="D3271" t="s">
        <v>3781</v>
      </c>
      <c r="E3271">
        <v>600</v>
      </c>
      <c r="F3271" t="s">
        <v>1112</v>
      </c>
    </row>
    <row r="3272" spans="1:6">
      <c r="A3272" t="str">
        <f t="shared" si="76"/>
        <v>21Paula Wassão Forigo44805GRA</v>
      </c>
      <c r="B3272">
        <v>21</v>
      </c>
      <c r="C3272" t="s">
        <v>1497</v>
      </c>
      <c r="D3272" t="s">
        <v>3781</v>
      </c>
      <c r="E3272">
        <v>600</v>
      </c>
      <c r="F3272" t="s">
        <v>1112</v>
      </c>
    </row>
    <row r="3273" spans="1:6">
      <c r="A3273" t="str">
        <f t="shared" si="76"/>
        <v>21Pedro Augusto Ferreira Hreczkiu44805GRA</v>
      </c>
      <c r="B3273">
        <v>21</v>
      </c>
      <c r="C3273" t="s">
        <v>1498</v>
      </c>
      <c r="D3273" t="s">
        <v>3781</v>
      </c>
      <c r="E3273">
        <v>600</v>
      </c>
      <c r="F3273" t="s">
        <v>1112</v>
      </c>
    </row>
    <row r="3274" spans="1:6">
      <c r="A3274" t="str">
        <f t="shared" si="76"/>
        <v>21Roberto Kato Roehrig44805GRA</v>
      </c>
      <c r="B3274">
        <v>21</v>
      </c>
      <c r="C3274" t="s">
        <v>1499</v>
      </c>
      <c r="D3274" t="s">
        <v>3781</v>
      </c>
      <c r="E3274">
        <v>600</v>
      </c>
      <c r="F3274" t="s">
        <v>1112</v>
      </c>
    </row>
    <row r="3275" spans="1:6">
      <c r="A3275" t="str">
        <f t="shared" si="76"/>
        <v>21Anna Carolina Zornitta Liston44805MSc</v>
      </c>
      <c r="B3275">
        <v>21</v>
      </c>
      <c r="C3275" t="s">
        <v>1501</v>
      </c>
      <c r="D3275" t="s">
        <v>3781</v>
      </c>
      <c r="E3275">
        <v>2230</v>
      </c>
      <c r="F3275" t="s">
        <v>1114</v>
      </c>
    </row>
    <row r="3276" spans="1:6">
      <c r="A3276" t="str">
        <f t="shared" si="76"/>
        <v>21Murilo Henrique Almeida Santos44805MSc</v>
      </c>
      <c r="B3276">
        <v>21</v>
      </c>
      <c r="C3276" t="s">
        <v>1502</v>
      </c>
      <c r="D3276" t="s">
        <v>3781</v>
      </c>
      <c r="E3276">
        <v>2230</v>
      </c>
      <c r="F3276" t="s">
        <v>1114</v>
      </c>
    </row>
    <row r="3277" spans="1:6">
      <c r="A3277" t="str">
        <f t="shared" si="76"/>
        <v>21Tiago Henrique Leitao Dalcuche44805MSc</v>
      </c>
      <c r="B3277">
        <v>21</v>
      </c>
      <c r="C3277" t="s">
        <v>1503</v>
      </c>
      <c r="D3277" t="s">
        <v>3781</v>
      </c>
      <c r="E3277">
        <v>2230</v>
      </c>
      <c r="F3277" t="s">
        <v>1114</v>
      </c>
    </row>
    <row r="3278" spans="1:6">
      <c r="A3278" t="str">
        <f t="shared" si="76"/>
        <v>21Rômulo Luis de Paiva Rodrigues44805PV</v>
      </c>
      <c r="B3278">
        <v>21</v>
      </c>
      <c r="C3278" t="s">
        <v>1504</v>
      </c>
      <c r="D3278" t="s">
        <v>3781</v>
      </c>
      <c r="E3278">
        <v>7750</v>
      </c>
      <c r="F3278" t="s">
        <v>1115</v>
      </c>
    </row>
    <row r="3279" spans="1:6">
      <c r="A3279" t="str">
        <f t="shared" si="76"/>
        <v>35Leizer Schnitman44805COO</v>
      </c>
      <c r="B3279">
        <v>35</v>
      </c>
      <c r="C3279" t="s">
        <v>1735</v>
      </c>
      <c r="D3279" t="s">
        <v>3781</v>
      </c>
      <c r="E3279">
        <v>2800</v>
      </c>
      <c r="F3279" t="s">
        <v>1113</v>
      </c>
    </row>
    <row r="3280" spans="1:6">
      <c r="A3280" t="str">
        <f t="shared" si="76"/>
        <v>35Bruno Aguiar Santana44805DSC</v>
      </c>
      <c r="B3280">
        <v>35</v>
      </c>
      <c r="C3280" t="s">
        <v>1736</v>
      </c>
      <c r="D3280" t="s">
        <v>3781</v>
      </c>
      <c r="E3280">
        <v>3280</v>
      </c>
      <c r="F3280" t="s">
        <v>1162</v>
      </c>
    </row>
    <row r="3281" spans="1:6">
      <c r="A3281" t="str">
        <f t="shared" si="76"/>
        <v>35Witã dos Santos Rocha44805DSC</v>
      </c>
      <c r="B3281">
        <v>35</v>
      </c>
      <c r="C3281" t="s">
        <v>1737</v>
      </c>
      <c r="D3281" t="s">
        <v>3781</v>
      </c>
      <c r="E3281">
        <v>3280</v>
      </c>
      <c r="F3281" t="s">
        <v>1162</v>
      </c>
    </row>
    <row r="3282" spans="1:6">
      <c r="A3282" t="str">
        <f t="shared" si="76"/>
        <v>35André Nascimento Vianna44805GRA</v>
      </c>
      <c r="B3282">
        <v>35</v>
      </c>
      <c r="C3282" t="s">
        <v>1738</v>
      </c>
      <c r="D3282" t="s">
        <v>3781</v>
      </c>
      <c r="E3282">
        <v>600</v>
      </c>
      <c r="F3282" t="s">
        <v>1112</v>
      </c>
    </row>
    <row r="3283" spans="1:6">
      <c r="A3283" t="str">
        <f t="shared" si="76"/>
        <v>35Matheus Reis Santiago44805GRA</v>
      </c>
      <c r="B3283">
        <v>35</v>
      </c>
      <c r="C3283" t="s">
        <v>1739</v>
      </c>
      <c r="D3283" t="s">
        <v>3781</v>
      </c>
      <c r="E3283">
        <v>600</v>
      </c>
      <c r="F3283" t="s">
        <v>1112</v>
      </c>
    </row>
    <row r="3284" spans="1:6">
      <c r="A3284" t="str">
        <f t="shared" si="76"/>
        <v>35Juan Pablo Solorzano44805MSc</v>
      </c>
      <c r="B3284">
        <v>35</v>
      </c>
      <c r="C3284" t="s">
        <v>1740</v>
      </c>
      <c r="D3284" t="s">
        <v>3781</v>
      </c>
      <c r="E3284">
        <v>2230</v>
      </c>
      <c r="F3284" t="s">
        <v>1114</v>
      </c>
    </row>
    <row r="3285" spans="1:6">
      <c r="A3285" t="str">
        <f t="shared" si="76"/>
        <v>35Patrick Souza Lima44805MSc</v>
      </c>
      <c r="B3285">
        <v>35</v>
      </c>
      <c r="C3285" t="s">
        <v>2200</v>
      </c>
      <c r="D3285" t="s">
        <v>3781</v>
      </c>
      <c r="E3285">
        <v>2230</v>
      </c>
      <c r="F3285" t="s">
        <v>1114</v>
      </c>
    </row>
    <row r="3286" spans="1:6">
      <c r="A3286" t="str">
        <f t="shared" si="76"/>
        <v>35Leonardo Silva de Souza44805PV</v>
      </c>
      <c r="B3286">
        <v>35</v>
      </c>
      <c r="C3286" t="s">
        <v>1743</v>
      </c>
      <c r="D3286" t="s">
        <v>3781</v>
      </c>
      <c r="E3286">
        <v>7750</v>
      </c>
      <c r="F3286" t="s">
        <v>1115</v>
      </c>
    </row>
    <row r="3287" spans="1:6">
      <c r="A3287" t="str">
        <f t="shared" si="76"/>
        <v>43Thays Desiree Mineli44805AT</v>
      </c>
      <c r="B3287">
        <v>43</v>
      </c>
      <c r="C3287" t="s">
        <v>1871</v>
      </c>
      <c r="D3287" t="s">
        <v>3781</v>
      </c>
      <c r="E3287">
        <v>820</v>
      </c>
      <c r="F3287" t="s">
        <v>1117</v>
      </c>
    </row>
    <row r="3288" spans="1:6">
      <c r="A3288" t="str">
        <f t="shared" si="76"/>
        <v>43Paulo Eduardo de Oliveira44805COO</v>
      </c>
      <c r="B3288">
        <v>43</v>
      </c>
      <c r="C3288" t="s">
        <v>1872</v>
      </c>
      <c r="D3288" t="s">
        <v>3781</v>
      </c>
      <c r="E3288">
        <v>2800</v>
      </c>
      <c r="F3288" t="s">
        <v>1113</v>
      </c>
    </row>
    <row r="3289" spans="1:6">
      <c r="A3289" t="str">
        <f t="shared" si="76"/>
        <v>43Ana Maria Patino Acevedo44805DSC</v>
      </c>
      <c r="B3289">
        <v>43</v>
      </c>
      <c r="C3289" t="s">
        <v>2548</v>
      </c>
      <c r="D3289" t="s">
        <v>3781</v>
      </c>
      <c r="E3289">
        <v>3280</v>
      </c>
      <c r="F3289" t="s">
        <v>1162</v>
      </c>
    </row>
    <row r="3290" spans="1:6">
      <c r="A3290" t="str">
        <f t="shared" si="76"/>
        <v>43Eduer Giovanny Nova Rodriguez44805DSC</v>
      </c>
      <c r="B3290">
        <v>43</v>
      </c>
      <c r="C3290" t="s">
        <v>1873</v>
      </c>
      <c r="D3290" t="s">
        <v>3781</v>
      </c>
      <c r="E3290">
        <v>3280</v>
      </c>
      <c r="F3290" t="s">
        <v>1162</v>
      </c>
    </row>
    <row r="3291" spans="1:6">
      <c r="A3291" t="str">
        <f t="shared" si="76"/>
        <v>43German Meneses Hernandez44805DSC</v>
      </c>
      <c r="B3291">
        <v>43</v>
      </c>
      <c r="C3291" t="s">
        <v>1874</v>
      </c>
      <c r="D3291" t="s">
        <v>3781</v>
      </c>
      <c r="E3291">
        <v>3280</v>
      </c>
      <c r="F3291" t="s">
        <v>1162</v>
      </c>
    </row>
    <row r="3292" spans="1:6">
      <c r="A3292" t="str">
        <f t="shared" si="76"/>
        <v>43Ayron Della Coleta de Oliveira44805GRA</v>
      </c>
      <c r="B3292">
        <v>43</v>
      </c>
      <c r="C3292" t="s">
        <v>1876</v>
      </c>
      <c r="D3292" t="s">
        <v>3781</v>
      </c>
      <c r="E3292">
        <v>600</v>
      </c>
      <c r="F3292" t="s">
        <v>1112</v>
      </c>
    </row>
    <row r="3293" spans="1:6">
      <c r="A3293" t="str">
        <f t="shared" si="76"/>
        <v>43Danilo dos Santos Duarte44805GRA</v>
      </c>
      <c r="B3293">
        <v>43</v>
      </c>
      <c r="C3293" t="s">
        <v>1877</v>
      </c>
      <c r="D3293" t="s">
        <v>3781</v>
      </c>
      <c r="E3293">
        <v>600</v>
      </c>
      <c r="F3293" t="s">
        <v>1112</v>
      </c>
    </row>
    <row r="3294" spans="1:6">
      <c r="A3294" t="str">
        <f t="shared" si="76"/>
        <v>43Gabrielle Siffoni Galhakas44805GRA</v>
      </c>
      <c r="B3294">
        <v>43</v>
      </c>
      <c r="C3294" t="s">
        <v>1879</v>
      </c>
      <c r="D3294" t="s">
        <v>3781</v>
      </c>
      <c r="E3294">
        <v>600</v>
      </c>
      <c r="F3294" t="s">
        <v>1112</v>
      </c>
    </row>
    <row r="3295" spans="1:6">
      <c r="A3295" t="str">
        <f t="shared" si="76"/>
        <v>43Lara Poliny Nogueira da Silva44805GRA</v>
      </c>
      <c r="B3295">
        <v>43</v>
      </c>
      <c r="C3295" t="s">
        <v>1880</v>
      </c>
      <c r="D3295" t="s">
        <v>3781</v>
      </c>
      <c r="E3295">
        <v>600</v>
      </c>
      <c r="F3295" t="s">
        <v>1112</v>
      </c>
    </row>
    <row r="3296" spans="1:6">
      <c r="A3296" t="str">
        <f t="shared" si="76"/>
        <v>43Larissa Cristina Hernandez Ortiz44805GRA</v>
      </c>
      <c r="B3296">
        <v>43</v>
      </c>
      <c r="C3296" t="s">
        <v>1881</v>
      </c>
      <c r="D3296" t="s">
        <v>3781</v>
      </c>
      <c r="E3296">
        <v>600</v>
      </c>
      <c r="F3296" t="s">
        <v>1112</v>
      </c>
    </row>
    <row r="3297" spans="1:6">
      <c r="A3297" t="str">
        <f t="shared" si="76"/>
        <v>43Mariana Elias44805GRA</v>
      </c>
      <c r="B3297">
        <v>43</v>
      </c>
      <c r="C3297" t="s">
        <v>1882</v>
      </c>
      <c r="D3297" t="s">
        <v>3781</v>
      </c>
      <c r="E3297">
        <v>600</v>
      </c>
      <c r="F3297" t="s">
        <v>1112</v>
      </c>
    </row>
    <row r="3298" spans="1:6">
      <c r="A3298" t="str">
        <f t="shared" si="76"/>
        <v>43Samuel Rodrigues Lima44805GRA</v>
      </c>
      <c r="B3298">
        <v>43</v>
      </c>
      <c r="C3298" t="s">
        <v>1883</v>
      </c>
      <c r="D3298" t="s">
        <v>3781</v>
      </c>
      <c r="E3298">
        <v>600</v>
      </c>
      <c r="F3298" t="s">
        <v>1112</v>
      </c>
    </row>
    <row r="3299" spans="1:6">
      <c r="A3299" t="str">
        <f t="shared" si="76"/>
        <v>43Tamires de Sousa Silva44805GRA</v>
      </c>
      <c r="B3299">
        <v>43</v>
      </c>
      <c r="C3299" t="s">
        <v>1884</v>
      </c>
      <c r="D3299" t="s">
        <v>3781</v>
      </c>
      <c r="E3299">
        <v>600</v>
      </c>
      <c r="F3299" t="s">
        <v>1112</v>
      </c>
    </row>
    <row r="3300" spans="1:6">
      <c r="A3300" t="str">
        <f t="shared" si="76"/>
        <v>43Carolina Barbosa Leite da Cruz44805MSc</v>
      </c>
      <c r="B3300">
        <v>43</v>
      </c>
      <c r="C3300" t="s">
        <v>1887</v>
      </c>
      <c r="D3300" t="s">
        <v>3781</v>
      </c>
      <c r="E3300">
        <v>2230</v>
      </c>
      <c r="F3300" t="s">
        <v>1114</v>
      </c>
    </row>
    <row r="3301" spans="1:6">
      <c r="A3301" t="str">
        <f t="shared" si="76"/>
        <v>43Lucas Vinicius Santos44805MSc</v>
      </c>
      <c r="B3301">
        <v>43</v>
      </c>
      <c r="C3301" t="s">
        <v>1888</v>
      </c>
      <c r="D3301" t="s">
        <v>3781</v>
      </c>
      <c r="E3301">
        <v>2230</v>
      </c>
      <c r="F3301" t="s">
        <v>1114</v>
      </c>
    </row>
    <row r="3302" spans="1:6">
      <c r="A3302" t="str">
        <f t="shared" si="76"/>
        <v>43Ravi Gabriel dos Santos Pinheiro Sampaio44805MSc</v>
      </c>
      <c r="B3302">
        <v>43</v>
      </c>
      <c r="C3302" t="s">
        <v>1889</v>
      </c>
      <c r="D3302" t="s">
        <v>3781</v>
      </c>
      <c r="E3302">
        <v>2230</v>
      </c>
      <c r="F3302" t="s">
        <v>1114</v>
      </c>
    </row>
    <row r="3303" spans="1:6">
      <c r="A3303" t="str">
        <f t="shared" si="76"/>
        <v>43Yuri Matheus Minutella Bortoletto Machado44805MSc</v>
      </c>
      <c r="B3303">
        <v>43</v>
      </c>
      <c r="C3303" t="s">
        <v>1890</v>
      </c>
      <c r="D3303" t="s">
        <v>3781</v>
      </c>
      <c r="E3303">
        <v>2230</v>
      </c>
      <c r="F3303" t="s">
        <v>1114</v>
      </c>
    </row>
    <row r="3304" spans="1:6">
      <c r="A3304" t="str">
        <f t="shared" si="76"/>
        <v>43Guilherme Raffaeli Romero44805PDSC</v>
      </c>
      <c r="B3304">
        <v>43</v>
      </c>
      <c r="C3304" t="s">
        <v>1891</v>
      </c>
      <c r="D3304" t="s">
        <v>3781</v>
      </c>
      <c r="E3304">
        <v>6110</v>
      </c>
      <c r="F3304" t="s">
        <v>1165</v>
      </c>
    </row>
    <row r="3305" spans="1:6">
      <c r="A3305" t="str">
        <f t="shared" si="76"/>
        <v>43Larissa Natsumi Tamura44805PV</v>
      </c>
      <c r="B3305">
        <v>43</v>
      </c>
      <c r="C3305" t="s">
        <v>1892</v>
      </c>
      <c r="D3305" t="s">
        <v>3781</v>
      </c>
      <c r="E3305">
        <v>7750</v>
      </c>
      <c r="F3305" t="s">
        <v>1115</v>
      </c>
    </row>
    <row r="3306" spans="1:6">
      <c r="A3306" t="str">
        <f t="shared" si="76"/>
        <v>1Vânya Márcia Duarte Pasa44835COO</v>
      </c>
      <c r="B3306">
        <v>1</v>
      </c>
      <c r="C3306" t="s">
        <v>1160</v>
      </c>
      <c r="D3306" t="s">
        <v>3782</v>
      </c>
      <c r="E3306">
        <v>2800</v>
      </c>
      <c r="F3306" t="s">
        <v>1113</v>
      </c>
    </row>
    <row r="3307" spans="1:6">
      <c r="A3307" t="str">
        <f t="shared" si="76"/>
        <v>1Francisca Gabriela Lopes Rosado44835DSC</v>
      </c>
      <c r="B3307">
        <v>1</v>
      </c>
      <c r="C3307" t="s">
        <v>1161</v>
      </c>
      <c r="D3307" t="s">
        <v>3782</v>
      </c>
      <c r="E3307">
        <v>3280</v>
      </c>
      <c r="F3307" t="s">
        <v>1162</v>
      </c>
    </row>
    <row r="3308" spans="1:6">
      <c r="A3308" t="str">
        <f t="shared" si="76"/>
        <v>1Yuri Gontijo Rosa44835DSC</v>
      </c>
      <c r="B3308">
        <v>1</v>
      </c>
      <c r="C3308" t="s">
        <v>1175</v>
      </c>
      <c r="D3308" t="s">
        <v>3782</v>
      </c>
      <c r="E3308">
        <v>3280</v>
      </c>
      <c r="F3308" t="s">
        <v>1162</v>
      </c>
    </row>
    <row r="3309" spans="1:6">
      <c r="A3309" t="str">
        <f t="shared" si="76"/>
        <v>1Alexandre Augusto Salvador Barbosa44835GRA</v>
      </c>
      <c r="B3309">
        <v>1</v>
      </c>
      <c r="C3309" t="s">
        <v>2124</v>
      </c>
      <c r="D3309" t="s">
        <v>3782</v>
      </c>
      <c r="E3309">
        <v>600</v>
      </c>
      <c r="F3309" t="s">
        <v>1112</v>
      </c>
    </row>
    <row r="3310" spans="1:6">
      <c r="A3310" t="str">
        <f t="shared" si="76"/>
        <v>1Denner Silva de Carvalho44835GRA</v>
      </c>
      <c r="B3310">
        <v>1</v>
      </c>
      <c r="C3310" t="s">
        <v>2661</v>
      </c>
      <c r="D3310" t="s">
        <v>3782</v>
      </c>
      <c r="E3310">
        <v>600</v>
      </c>
      <c r="F3310" t="s">
        <v>1112</v>
      </c>
    </row>
    <row r="3311" spans="1:6">
      <c r="A3311" t="str">
        <f t="shared" si="76"/>
        <v>1Gabriel Dias Godinho44835GRA</v>
      </c>
      <c r="B3311">
        <v>1</v>
      </c>
      <c r="C3311" t="s">
        <v>2125</v>
      </c>
      <c r="D3311" t="s">
        <v>3782</v>
      </c>
      <c r="E3311">
        <v>600</v>
      </c>
      <c r="F3311" t="s">
        <v>1112</v>
      </c>
    </row>
    <row r="3312" spans="1:6">
      <c r="A3312" t="str">
        <f t="shared" si="76"/>
        <v>1Pablo Batista Mendes44835GRA</v>
      </c>
      <c r="B3312">
        <v>1</v>
      </c>
      <c r="C3312" t="s">
        <v>2126</v>
      </c>
      <c r="D3312" t="s">
        <v>3782</v>
      </c>
      <c r="E3312">
        <v>600</v>
      </c>
      <c r="F3312" t="s">
        <v>1112</v>
      </c>
    </row>
    <row r="3313" spans="1:6">
      <c r="A3313" t="str">
        <f t="shared" si="76"/>
        <v>1Jéssika Thayanne da Silva44835MSc</v>
      </c>
      <c r="B3313">
        <v>1</v>
      </c>
      <c r="C3313" t="s">
        <v>2128</v>
      </c>
      <c r="D3313" t="s">
        <v>3782</v>
      </c>
      <c r="E3313">
        <v>2230</v>
      </c>
      <c r="F3313" t="s">
        <v>1114</v>
      </c>
    </row>
    <row r="3314" spans="1:6">
      <c r="A3314" t="str">
        <f t="shared" si="76"/>
        <v>1Leonardo Gomes de Abreu44835MSc</v>
      </c>
      <c r="B3314">
        <v>1</v>
      </c>
      <c r="C3314" t="s">
        <v>2129</v>
      </c>
      <c r="D3314" t="s">
        <v>3782</v>
      </c>
      <c r="E3314">
        <v>2230</v>
      </c>
      <c r="F3314" t="s">
        <v>1114</v>
      </c>
    </row>
    <row r="3315" spans="1:6">
      <c r="A3315" t="str">
        <f t="shared" si="76"/>
        <v>1Mariana Gualberto de Mendonça44835MSc</v>
      </c>
      <c r="B3315">
        <v>1</v>
      </c>
      <c r="C3315" t="s">
        <v>1173</v>
      </c>
      <c r="D3315" t="s">
        <v>3782</v>
      </c>
      <c r="E3315">
        <v>2230</v>
      </c>
      <c r="F3315" t="s">
        <v>1114</v>
      </c>
    </row>
    <row r="3316" spans="1:6">
      <c r="A3316" t="str">
        <f t="shared" si="76"/>
        <v>1Natália Lima Luiz44835MSc</v>
      </c>
      <c r="B3316">
        <v>1</v>
      </c>
      <c r="C3316" t="s">
        <v>1174</v>
      </c>
      <c r="D3316" t="s">
        <v>3782</v>
      </c>
      <c r="E3316">
        <v>2230</v>
      </c>
      <c r="F3316" t="s">
        <v>1114</v>
      </c>
    </row>
    <row r="3317" spans="1:6">
      <c r="A3317" t="str">
        <f t="shared" si="76"/>
        <v>1Henrique dos Santos Oliveira44835PV</v>
      </c>
      <c r="B3317">
        <v>1</v>
      </c>
      <c r="C3317" t="s">
        <v>1177</v>
      </c>
      <c r="D3317" t="s">
        <v>3782</v>
      </c>
      <c r="E3317">
        <v>7750</v>
      </c>
      <c r="F3317" t="s">
        <v>1115</v>
      </c>
    </row>
    <row r="3318" spans="1:6">
      <c r="A3318" t="str">
        <f t="shared" si="76"/>
        <v>2Livia Scheffer Santos44835AT</v>
      </c>
      <c r="B3318">
        <v>2</v>
      </c>
      <c r="C3318" t="s">
        <v>2329</v>
      </c>
      <c r="D3318" t="s">
        <v>3782</v>
      </c>
      <c r="E3318">
        <v>820</v>
      </c>
      <c r="F3318" t="s">
        <v>1117</v>
      </c>
    </row>
    <row r="3319" spans="1:6">
      <c r="A3319" t="str">
        <f t="shared" si="76"/>
        <v>2Rodolfo César Costa Flesch44835COO</v>
      </c>
      <c r="B3319">
        <v>2</v>
      </c>
      <c r="C3319" t="s">
        <v>1179</v>
      </c>
      <c r="D3319" t="s">
        <v>3782</v>
      </c>
      <c r="E3319">
        <v>2800</v>
      </c>
      <c r="F3319" t="s">
        <v>1113</v>
      </c>
    </row>
    <row r="3320" spans="1:6">
      <c r="A3320" t="str">
        <f t="shared" si="76"/>
        <v>2Rafael Sartori44835DSC</v>
      </c>
      <c r="B3320">
        <v>2</v>
      </c>
      <c r="C3320" t="s">
        <v>1180</v>
      </c>
      <c r="D3320" t="s">
        <v>3782</v>
      </c>
      <c r="E3320">
        <v>3280</v>
      </c>
      <c r="F3320" t="s">
        <v>1162</v>
      </c>
    </row>
    <row r="3321" spans="1:6">
      <c r="A3321" t="str">
        <f t="shared" si="76"/>
        <v>2Vinicius Trombin Barros44835DSC</v>
      </c>
      <c r="B3321">
        <v>2</v>
      </c>
      <c r="C3321" t="s">
        <v>2130</v>
      </c>
      <c r="D3321" t="s">
        <v>3782</v>
      </c>
      <c r="E3321">
        <v>3280</v>
      </c>
      <c r="F3321" t="s">
        <v>1162</v>
      </c>
    </row>
    <row r="3322" spans="1:6">
      <c r="A3322" t="str">
        <f t="shared" si="76"/>
        <v>2Carlos Eduardo Xavier Correia44835GRA</v>
      </c>
      <c r="B3322">
        <v>2</v>
      </c>
      <c r="C3322" t="s">
        <v>2131</v>
      </c>
      <c r="D3322" t="s">
        <v>3782</v>
      </c>
      <c r="E3322">
        <v>600</v>
      </c>
      <c r="F3322" t="s">
        <v>1112</v>
      </c>
    </row>
    <row r="3323" spans="1:6">
      <c r="A3323" t="str">
        <f t="shared" si="76"/>
        <v>2Cassiano Montibeller44835GRA</v>
      </c>
      <c r="B3323">
        <v>2</v>
      </c>
      <c r="C3323" t="s">
        <v>1181</v>
      </c>
      <c r="D3323" t="s">
        <v>3782</v>
      </c>
      <c r="E3323">
        <v>600</v>
      </c>
      <c r="F3323" t="s">
        <v>1112</v>
      </c>
    </row>
    <row r="3324" spans="1:6">
      <c r="A3324" t="str">
        <f t="shared" si="76"/>
        <v>2Juliano Ricardo da Silva44835GRA</v>
      </c>
      <c r="B3324">
        <v>2</v>
      </c>
      <c r="C3324" t="s">
        <v>1183</v>
      </c>
      <c r="D3324" t="s">
        <v>3782</v>
      </c>
      <c r="E3324">
        <v>600</v>
      </c>
      <c r="F3324" t="s">
        <v>1112</v>
      </c>
    </row>
    <row r="3325" spans="1:6">
      <c r="A3325" t="str">
        <f t="shared" si="76"/>
        <v>2Luiz Gustavo Dal Magro44835GRA</v>
      </c>
      <c r="B3325">
        <v>2</v>
      </c>
      <c r="C3325" t="s">
        <v>2132</v>
      </c>
      <c r="D3325" t="s">
        <v>3782</v>
      </c>
      <c r="E3325">
        <v>600</v>
      </c>
      <c r="F3325" t="s">
        <v>1112</v>
      </c>
    </row>
    <row r="3326" spans="1:6">
      <c r="A3326" t="str">
        <f t="shared" si="76"/>
        <v>2Pedro Slaviero de Vargas44835GRA</v>
      </c>
      <c r="B3326">
        <v>2</v>
      </c>
      <c r="C3326" t="s">
        <v>1185</v>
      </c>
      <c r="D3326" t="s">
        <v>3782</v>
      </c>
      <c r="E3326">
        <v>600</v>
      </c>
      <c r="F3326" t="s">
        <v>1112</v>
      </c>
    </row>
    <row r="3327" spans="1:6">
      <c r="A3327" t="str">
        <f t="shared" si="76"/>
        <v>2Rafael Heidemann de Santana44835GRA</v>
      </c>
      <c r="B3327">
        <v>2</v>
      </c>
      <c r="C3327" t="s">
        <v>2133</v>
      </c>
      <c r="D3327" t="s">
        <v>3782</v>
      </c>
      <c r="E3327">
        <v>600</v>
      </c>
      <c r="F3327" t="s">
        <v>1112</v>
      </c>
    </row>
    <row r="3328" spans="1:6">
      <c r="A3328" t="str">
        <f t="shared" si="76"/>
        <v>2Caio Cesar Branco Nunes44835MSc</v>
      </c>
      <c r="B3328">
        <v>2</v>
      </c>
      <c r="C3328" t="s">
        <v>2134</v>
      </c>
      <c r="D3328" t="s">
        <v>3782</v>
      </c>
      <c r="E3328">
        <v>2230</v>
      </c>
      <c r="F3328" t="s">
        <v>1114</v>
      </c>
    </row>
    <row r="3329" spans="1:6">
      <c r="A3329" t="str">
        <f t="shared" si="76"/>
        <v>2Eric Mochiutti44835MSc</v>
      </c>
      <c r="B3329">
        <v>2</v>
      </c>
      <c r="C3329" t="s">
        <v>1187</v>
      </c>
      <c r="D3329" t="s">
        <v>3782</v>
      </c>
      <c r="E3329">
        <v>2230</v>
      </c>
      <c r="F3329" t="s">
        <v>1114</v>
      </c>
    </row>
    <row r="3330" spans="1:6">
      <c r="A3330" t="str">
        <f t="shared" si="76"/>
        <v>2Erique Moser44835MSc</v>
      </c>
      <c r="B3330">
        <v>2</v>
      </c>
      <c r="C3330" t="s">
        <v>1188</v>
      </c>
      <c r="D3330" t="s">
        <v>3782</v>
      </c>
      <c r="E3330">
        <v>2230</v>
      </c>
      <c r="F3330" t="s">
        <v>1114</v>
      </c>
    </row>
    <row r="3331" spans="1:6">
      <c r="A3331" t="str">
        <f t="shared" ref="A3331:A3394" si="77">CONCATENATE(B3331,C3331,VALUE(D3331),F3331)</f>
        <v>2João Pedro Brunoni44835MSc</v>
      </c>
      <c r="B3331">
        <v>2</v>
      </c>
      <c r="C3331" t="s">
        <v>2326</v>
      </c>
      <c r="D3331" t="s">
        <v>3782</v>
      </c>
      <c r="E3331">
        <v>2230</v>
      </c>
      <c r="F3331" t="s">
        <v>1114</v>
      </c>
    </row>
    <row r="3332" spans="1:6">
      <c r="A3332" t="str">
        <f t="shared" si="77"/>
        <v>2Serigne Khassim Mbaye44835MSc</v>
      </c>
      <c r="B3332">
        <v>2</v>
      </c>
      <c r="C3332" t="s">
        <v>1189</v>
      </c>
      <c r="D3332" t="s">
        <v>3782</v>
      </c>
      <c r="E3332">
        <v>2230</v>
      </c>
      <c r="F3332" t="s">
        <v>1114</v>
      </c>
    </row>
    <row r="3333" spans="1:6">
      <c r="A3333" t="str">
        <f t="shared" si="77"/>
        <v>2Elisângela Guzi de Moraes44835PDSC</v>
      </c>
      <c r="B3333">
        <v>2</v>
      </c>
      <c r="C3333" t="s">
        <v>1190</v>
      </c>
      <c r="D3333" t="s">
        <v>3782</v>
      </c>
      <c r="E3333">
        <v>6110</v>
      </c>
      <c r="F3333" t="s">
        <v>1165</v>
      </c>
    </row>
    <row r="3334" spans="1:6">
      <c r="A3334" t="str">
        <f t="shared" si="77"/>
        <v>2Ahryman Seixas Busse de Siqueira Nascimento44835PV</v>
      </c>
      <c r="B3334">
        <v>2</v>
      </c>
      <c r="C3334" t="s">
        <v>1191</v>
      </c>
      <c r="D3334" t="s">
        <v>3782</v>
      </c>
      <c r="E3334">
        <v>7750</v>
      </c>
      <c r="F3334" t="s">
        <v>1115</v>
      </c>
    </row>
    <row r="3335" spans="1:6">
      <c r="A3335" t="str">
        <f t="shared" si="77"/>
        <v>3Bruno Lenilson Costa da Gama Saraiva44835AT</v>
      </c>
      <c r="B3335">
        <v>3</v>
      </c>
      <c r="C3335" t="s">
        <v>1192</v>
      </c>
      <c r="D3335" t="s">
        <v>3782</v>
      </c>
      <c r="E3335">
        <v>820</v>
      </c>
      <c r="F3335" t="s">
        <v>1117</v>
      </c>
    </row>
    <row r="3336" spans="1:6">
      <c r="A3336" t="str">
        <f t="shared" si="77"/>
        <v>3Eduardo Mach Queiroz44835COO</v>
      </c>
      <c r="B3336">
        <v>3</v>
      </c>
      <c r="C3336" t="s">
        <v>2136</v>
      </c>
      <c r="D3336" t="s">
        <v>3782</v>
      </c>
      <c r="E3336">
        <v>2800</v>
      </c>
      <c r="F3336" t="s">
        <v>1113</v>
      </c>
    </row>
    <row r="3337" spans="1:6">
      <c r="A3337" t="str">
        <f t="shared" si="77"/>
        <v>3Felipe Pereira da Silva44835DSC</v>
      </c>
      <c r="B3337">
        <v>3</v>
      </c>
      <c r="C3337" t="s">
        <v>1193</v>
      </c>
      <c r="D3337" t="s">
        <v>3782</v>
      </c>
      <c r="E3337">
        <v>3280</v>
      </c>
      <c r="F3337" t="s">
        <v>1162</v>
      </c>
    </row>
    <row r="3338" spans="1:6">
      <c r="A3338" t="str">
        <f t="shared" si="77"/>
        <v>3Rodrigo Curvelo Santos44835DSC</v>
      </c>
      <c r="B3338">
        <v>3</v>
      </c>
      <c r="C3338" t="s">
        <v>1194</v>
      </c>
      <c r="D3338" t="s">
        <v>3782</v>
      </c>
      <c r="E3338">
        <v>3280</v>
      </c>
      <c r="F3338" t="s">
        <v>1162</v>
      </c>
    </row>
    <row r="3339" spans="1:6">
      <c r="A3339" t="str">
        <f t="shared" si="77"/>
        <v>3Ana Luiza Oliveira da Silva44835GRA</v>
      </c>
      <c r="B3339">
        <v>3</v>
      </c>
      <c r="C3339" t="s">
        <v>2330</v>
      </c>
      <c r="D3339" t="s">
        <v>3782</v>
      </c>
      <c r="E3339">
        <v>600</v>
      </c>
      <c r="F3339" t="s">
        <v>1112</v>
      </c>
    </row>
    <row r="3340" spans="1:6">
      <c r="A3340" t="str">
        <f t="shared" si="77"/>
        <v>3Gabriel Carlos Francisco44835GRA</v>
      </c>
      <c r="B3340">
        <v>3</v>
      </c>
      <c r="C3340" t="s">
        <v>2331</v>
      </c>
      <c r="D3340" t="s">
        <v>3782</v>
      </c>
      <c r="E3340">
        <v>600</v>
      </c>
      <c r="F3340" t="s">
        <v>1112</v>
      </c>
    </row>
    <row r="3341" spans="1:6">
      <c r="A3341" t="str">
        <f t="shared" si="77"/>
        <v>3Gabriel Guedes dos Santos Motta44835GRA</v>
      </c>
      <c r="B3341">
        <v>3</v>
      </c>
      <c r="C3341" t="s">
        <v>2332</v>
      </c>
      <c r="D3341" t="s">
        <v>3782</v>
      </c>
      <c r="E3341">
        <v>600</v>
      </c>
      <c r="F3341" t="s">
        <v>1112</v>
      </c>
    </row>
    <row r="3342" spans="1:6">
      <c r="A3342" t="str">
        <f t="shared" si="77"/>
        <v>3Giovanna Maria da Costa Corrêa44835GRA</v>
      </c>
      <c r="B3342">
        <v>3</v>
      </c>
      <c r="C3342" t="s">
        <v>1195</v>
      </c>
      <c r="D3342" t="s">
        <v>3782</v>
      </c>
      <c r="E3342">
        <v>600</v>
      </c>
      <c r="F3342" t="s">
        <v>1112</v>
      </c>
    </row>
    <row r="3343" spans="1:6">
      <c r="A3343" t="str">
        <f t="shared" si="77"/>
        <v>3José Victor Neves Ibrahim44835GRA</v>
      </c>
      <c r="B3343">
        <v>3</v>
      </c>
      <c r="C3343" t="s">
        <v>2662</v>
      </c>
      <c r="D3343" t="s">
        <v>3782</v>
      </c>
      <c r="E3343">
        <v>600</v>
      </c>
      <c r="F3343" t="s">
        <v>1112</v>
      </c>
    </row>
    <row r="3344" spans="1:6">
      <c r="A3344" t="str">
        <f t="shared" si="77"/>
        <v>3Júlia Frauches do Nascimento44835GRA</v>
      </c>
      <c r="B3344">
        <v>3</v>
      </c>
      <c r="C3344" t="s">
        <v>1197</v>
      </c>
      <c r="D3344" t="s">
        <v>3782</v>
      </c>
      <c r="E3344">
        <v>600</v>
      </c>
      <c r="F3344" t="s">
        <v>1112</v>
      </c>
    </row>
    <row r="3345" spans="1:6">
      <c r="A3345" t="str">
        <f t="shared" si="77"/>
        <v>3Karen Perez dos Santos44835GRA</v>
      </c>
      <c r="B3345">
        <v>3</v>
      </c>
      <c r="C3345" t="s">
        <v>2334</v>
      </c>
      <c r="D3345" t="s">
        <v>3782</v>
      </c>
      <c r="E3345">
        <v>600</v>
      </c>
      <c r="F3345" t="s">
        <v>1112</v>
      </c>
    </row>
    <row r="3346" spans="1:6">
      <c r="A3346" t="str">
        <f t="shared" si="77"/>
        <v>3Lucas Araújo de Oliveira44835GRA</v>
      </c>
      <c r="B3346">
        <v>3</v>
      </c>
      <c r="C3346" t="s">
        <v>2663</v>
      </c>
      <c r="D3346" t="s">
        <v>3782</v>
      </c>
      <c r="E3346">
        <v>600</v>
      </c>
      <c r="F3346" t="s">
        <v>1112</v>
      </c>
    </row>
    <row r="3347" spans="1:6">
      <c r="A3347" t="str">
        <f t="shared" si="77"/>
        <v>3Maria Eduarda Pereira Barros44835GRA</v>
      </c>
      <c r="B3347">
        <v>3</v>
      </c>
      <c r="C3347" t="s">
        <v>1198</v>
      </c>
      <c r="D3347" t="s">
        <v>3782</v>
      </c>
      <c r="E3347">
        <v>600</v>
      </c>
      <c r="F3347" t="s">
        <v>1112</v>
      </c>
    </row>
    <row r="3348" spans="1:6">
      <c r="A3348" t="str">
        <f t="shared" si="77"/>
        <v>3Matheus da Silva Campos44835GRA</v>
      </c>
      <c r="B3348">
        <v>3</v>
      </c>
      <c r="C3348" t="s">
        <v>2804</v>
      </c>
      <c r="D3348" t="s">
        <v>3782</v>
      </c>
      <c r="E3348">
        <v>600</v>
      </c>
      <c r="F3348" t="s">
        <v>1112</v>
      </c>
    </row>
    <row r="3349" spans="1:6">
      <c r="A3349" t="str">
        <f t="shared" si="77"/>
        <v>3Ohanna da Motta de Jesus Teixeira44835GRA</v>
      </c>
      <c r="B3349">
        <v>3</v>
      </c>
      <c r="C3349" t="s">
        <v>1199</v>
      </c>
      <c r="D3349" t="s">
        <v>3782</v>
      </c>
      <c r="E3349">
        <v>600</v>
      </c>
      <c r="F3349" t="s">
        <v>1112</v>
      </c>
    </row>
    <row r="3350" spans="1:6">
      <c r="A3350" t="str">
        <f t="shared" si="77"/>
        <v>3Pedro Tavares Pereira44835GRA</v>
      </c>
      <c r="B3350">
        <v>3</v>
      </c>
      <c r="C3350" t="s">
        <v>2336</v>
      </c>
      <c r="D3350" t="s">
        <v>3782</v>
      </c>
      <c r="E3350">
        <v>600</v>
      </c>
      <c r="F3350" t="s">
        <v>1112</v>
      </c>
    </row>
    <row r="3351" spans="1:6">
      <c r="A3351" t="str">
        <f t="shared" si="77"/>
        <v>3Polyanna Kort Kamp Dias44835GRA</v>
      </c>
      <c r="B3351">
        <v>3</v>
      </c>
      <c r="C3351" t="s">
        <v>1200</v>
      </c>
      <c r="D3351" t="s">
        <v>3782</v>
      </c>
      <c r="E3351">
        <v>600</v>
      </c>
      <c r="F3351" t="s">
        <v>1112</v>
      </c>
    </row>
    <row r="3352" spans="1:6">
      <c r="A3352" t="str">
        <f t="shared" si="77"/>
        <v>3Raquel Reiner Tavares44835GRA</v>
      </c>
      <c r="B3352">
        <v>3</v>
      </c>
      <c r="C3352" t="s">
        <v>1201</v>
      </c>
      <c r="D3352" t="s">
        <v>3782</v>
      </c>
      <c r="E3352">
        <v>600</v>
      </c>
      <c r="F3352" t="s">
        <v>1112</v>
      </c>
    </row>
    <row r="3353" spans="1:6">
      <c r="A3353" t="str">
        <f t="shared" si="77"/>
        <v>3Tatiana de Oliveira Pinto44835GRA</v>
      </c>
      <c r="B3353">
        <v>3</v>
      </c>
      <c r="C3353" t="s">
        <v>1202</v>
      </c>
      <c r="D3353" t="s">
        <v>3782</v>
      </c>
      <c r="E3353">
        <v>600</v>
      </c>
      <c r="F3353" t="s">
        <v>1112</v>
      </c>
    </row>
    <row r="3354" spans="1:6">
      <c r="A3354" t="str">
        <f t="shared" si="77"/>
        <v>3Matheus Calheiros Fernandes Cadorini44835MSc</v>
      </c>
      <c r="B3354">
        <v>3</v>
      </c>
      <c r="C3354" t="s">
        <v>1204</v>
      </c>
      <c r="D3354" t="s">
        <v>3782</v>
      </c>
      <c r="E3354">
        <v>2230</v>
      </c>
      <c r="F3354" t="s">
        <v>1114</v>
      </c>
    </row>
    <row r="3355" spans="1:6">
      <c r="A3355" t="str">
        <f t="shared" si="77"/>
        <v>3Flávio da Silva Francisco44835PV</v>
      </c>
      <c r="B3355">
        <v>3</v>
      </c>
      <c r="C3355" t="s">
        <v>1205</v>
      </c>
      <c r="D3355" t="s">
        <v>3782</v>
      </c>
      <c r="E3355">
        <v>7750</v>
      </c>
      <c r="F3355" t="s">
        <v>1115</v>
      </c>
    </row>
    <row r="3356" spans="1:6">
      <c r="A3356" t="str">
        <f t="shared" si="77"/>
        <v>4Mônica Caruso Stoque44835AT</v>
      </c>
      <c r="B3356">
        <v>4</v>
      </c>
      <c r="C3356" t="s">
        <v>1206</v>
      </c>
      <c r="D3356" t="s">
        <v>3782</v>
      </c>
      <c r="E3356">
        <v>820</v>
      </c>
      <c r="F3356" t="s">
        <v>1117</v>
      </c>
    </row>
    <row r="3357" spans="1:6">
      <c r="A3357" t="str">
        <f t="shared" si="77"/>
        <v>4Alexandre Gonçalves Evsukoff44835COO</v>
      </c>
      <c r="B3357">
        <v>4</v>
      </c>
      <c r="C3357" t="s">
        <v>1207</v>
      </c>
      <c r="D3357" t="s">
        <v>3782</v>
      </c>
      <c r="E3357">
        <v>2800</v>
      </c>
      <c r="F3357" t="s">
        <v>1113</v>
      </c>
    </row>
    <row r="3358" spans="1:6">
      <c r="A3358" t="str">
        <f t="shared" si="77"/>
        <v>4Bruno Cavalcante Mota44835DSC</v>
      </c>
      <c r="B3358">
        <v>4</v>
      </c>
      <c r="C3358" t="s">
        <v>2339</v>
      </c>
      <c r="D3358" t="s">
        <v>3782</v>
      </c>
      <c r="E3358">
        <v>3280</v>
      </c>
      <c r="F3358" t="s">
        <v>1162</v>
      </c>
    </row>
    <row r="3359" spans="1:6">
      <c r="A3359" t="str">
        <f t="shared" si="77"/>
        <v>4CANDY SHIRLEY ROSA CONTRERAS44835DSC</v>
      </c>
      <c r="B3359">
        <v>4</v>
      </c>
      <c r="C3359" t="s">
        <v>2340</v>
      </c>
      <c r="D3359" t="s">
        <v>3782</v>
      </c>
      <c r="E3359">
        <v>3280</v>
      </c>
      <c r="F3359" t="s">
        <v>1162</v>
      </c>
    </row>
    <row r="3360" spans="1:6">
      <c r="A3360" t="str">
        <f t="shared" si="77"/>
        <v>4Emily Katarine Ferreira Vale44835GRA</v>
      </c>
      <c r="B3360">
        <v>4</v>
      </c>
      <c r="C3360" t="s">
        <v>1209</v>
      </c>
      <c r="D3360" t="s">
        <v>3782</v>
      </c>
      <c r="E3360">
        <v>600</v>
      </c>
      <c r="F3360" t="s">
        <v>1112</v>
      </c>
    </row>
    <row r="3361" spans="1:6">
      <c r="A3361" t="str">
        <f t="shared" si="77"/>
        <v>4Gabriel de Abreu Pinto Junior44835GRA</v>
      </c>
      <c r="B3361">
        <v>4</v>
      </c>
      <c r="C3361" t="s">
        <v>1210</v>
      </c>
      <c r="D3361" t="s">
        <v>3782</v>
      </c>
      <c r="E3361">
        <v>600</v>
      </c>
      <c r="F3361" t="s">
        <v>1112</v>
      </c>
    </row>
    <row r="3362" spans="1:6">
      <c r="A3362" t="str">
        <f t="shared" si="77"/>
        <v>4Rafael Cardim dos Santos44835GRA</v>
      </c>
      <c r="B3362">
        <v>4</v>
      </c>
      <c r="C3362" t="s">
        <v>2343</v>
      </c>
      <c r="D3362" t="s">
        <v>3782</v>
      </c>
      <c r="E3362">
        <v>600</v>
      </c>
      <c r="F3362" t="s">
        <v>1112</v>
      </c>
    </row>
    <row r="3363" spans="1:6">
      <c r="A3363" t="str">
        <f t="shared" si="77"/>
        <v>4ANAXIMANDRO ANDERSON PEREIRA MELO DE SOUZA44835MSc</v>
      </c>
      <c r="B3363">
        <v>4</v>
      </c>
      <c r="C3363" t="s">
        <v>2344</v>
      </c>
      <c r="D3363" t="s">
        <v>3782</v>
      </c>
      <c r="E3363">
        <v>2230</v>
      </c>
      <c r="F3363" t="s">
        <v>1114</v>
      </c>
    </row>
    <row r="3364" spans="1:6">
      <c r="A3364" t="str">
        <f t="shared" si="77"/>
        <v>4DANIEL SOUZA CRUZ44835MSc</v>
      </c>
      <c r="B3364">
        <v>4</v>
      </c>
      <c r="C3364" t="s">
        <v>2345</v>
      </c>
      <c r="D3364" t="s">
        <v>3782</v>
      </c>
      <c r="E3364">
        <v>2230</v>
      </c>
      <c r="F3364" t="s">
        <v>1114</v>
      </c>
    </row>
    <row r="3365" spans="1:6">
      <c r="A3365" t="str">
        <f t="shared" si="77"/>
        <v>4Diego Angelo Libânio44835MSc</v>
      </c>
      <c r="B3365">
        <v>4</v>
      </c>
      <c r="C3365" t="s">
        <v>1212</v>
      </c>
      <c r="D3365" t="s">
        <v>3782</v>
      </c>
      <c r="E3365">
        <v>2230</v>
      </c>
      <c r="F3365" t="s">
        <v>1114</v>
      </c>
    </row>
    <row r="3366" spans="1:6">
      <c r="A3366" t="str">
        <f t="shared" si="77"/>
        <v>4Fernando Henrique Guimarães Rezende44835MSc</v>
      </c>
      <c r="B3366">
        <v>4</v>
      </c>
      <c r="C3366" t="s">
        <v>1213</v>
      </c>
      <c r="D3366" t="s">
        <v>3782</v>
      </c>
      <c r="E3366">
        <v>2230</v>
      </c>
      <c r="F3366" t="s">
        <v>1114</v>
      </c>
    </row>
    <row r="3367" spans="1:6">
      <c r="A3367" t="str">
        <f t="shared" si="77"/>
        <v>4Gabrielle de Souza Brum44835MSc</v>
      </c>
      <c r="B3367">
        <v>4</v>
      </c>
      <c r="C3367" t="s">
        <v>2137</v>
      </c>
      <c r="D3367" t="s">
        <v>3782</v>
      </c>
      <c r="E3367">
        <v>2230</v>
      </c>
      <c r="F3367" t="s">
        <v>1114</v>
      </c>
    </row>
    <row r="3368" spans="1:6">
      <c r="A3368" t="str">
        <f t="shared" si="77"/>
        <v>4Miquéias Mateus Ferreira Leite44835MSc</v>
      </c>
      <c r="B3368">
        <v>4</v>
      </c>
      <c r="C3368" t="s">
        <v>2346</v>
      </c>
      <c r="D3368" t="s">
        <v>3782</v>
      </c>
      <c r="E3368">
        <v>2230</v>
      </c>
      <c r="F3368" t="s">
        <v>1114</v>
      </c>
    </row>
    <row r="3369" spans="1:6">
      <c r="A3369" t="str">
        <f t="shared" si="77"/>
        <v>4Simone de Carvalho Miyoshi44835PDSC</v>
      </c>
      <c r="B3369">
        <v>4</v>
      </c>
      <c r="C3369" t="s">
        <v>1214</v>
      </c>
      <c r="D3369" t="s">
        <v>3782</v>
      </c>
      <c r="E3369">
        <v>6110</v>
      </c>
      <c r="F3369" t="s">
        <v>1165</v>
      </c>
    </row>
    <row r="3370" spans="1:6">
      <c r="A3370" t="str">
        <f t="shared" si="77"/>
        <v>4Félix Thadeu Teixeira Gonçalves44835PV</v>
      </c>
      <c r="B3370">
        <v>4</v>
      </c>
      <c r="C3370" t="s">
        <v>1215</v>
      </c>
      <c r="D3370" t="s">
        <v>3782</v>
      </c>
      <c r="E3370">
        <v>7750</v>
      </c>
      <c r="F3370" t="s">
        <v>1115</v>
      </c>
    </row>
    <row r="3371" spans="1:6">
      <c r="A3371" t="str">
        <f t="shared" si="77"/>
        <v>5Caio Cesar de Oliveira Trigo44835AT</v>
      </c>
      <c r="B3371">
        <v>5</v>
      </c>
      <c r="C3371" t="s">
        <v>1216</v>
      </c>
      <c r="D3371" t="s">
        <v>3782</v>
      </c>
      <c r="E3371">
        <v>820</v>
      </c>
      <c r="F3371" t="s">
        <v>1117</v>
      </c>
    </row>
    <row r="3372" spans="1:6">
      <c r="A3372" t="str">
        <f t="shared" si="77"/>
        <v>5Sérgio Nascimento Bordalo44835COO</v>
      </c>
      <c r="B3372">
        <v>5</v>
      </c>
      <c r="C3372" t="s">
        <v>1217</v>
      </c>
      <c r="D3372" t="s">
        <v>3782</v>
      </c>
      <c r="E3372">
        <v>2800</v>
      </c>
      <c r="F3372" t="s">
        <v>1113</v>
      </c>
    </row>
    <row r="3373" spans="1:6">
      <c r="A3373" t="str">
        <f t="shared" si="77"/>
        <v>5Thiago Guedin Verratti44835DSC</v>
      </c>
      <c r="B3373">
        <v>5</v>
      </c>
      <c r="C3373" t="s">
        <v>1218</v>
      </c>
      <c r="D3373" t="s">
        <v>3782</v>
      </c>
      <c r="E3373">
        <v>3280</v>
      </c>
      <c r="F3373" t="s">
        <v>1162</v>
      </c>
    </row>
    <row r="3374" spans="1:6">
      <c r="A3374" t="str">
        <f t="shared" si="77"/>
        <v>5Bianca Arcifa de Resende44835GRA</v>
      </c>
      <c r="B3374">
        <v>5</v>
      </c>
      <c r="C3374" t="s">
        <v>1219</v>
      </c>
      <c r="D3374" t="s">
        <v>3782</v>
      </c>
      <c r="E3374">
        <v>600</v>
      </c>
      <c r="F3374" t="s">
        <v>1112</v>
      </c>
    </row>
    <row r="3375" spans="1:6">
      <c r="A3375" t="str">
        <f t="shared" si="77"/>
        <v>5Bruna Rodrigues Barbosa44835GRA</v>
      </c>
      <c r="B3375">
        <v>5</v>
      </c>
      <c r="C3375" t="s">
        <v>1220</v>
      </c>
      <c r="D3375" t="s">
        <v>3782</v>
      </c>
      <c r="E3375">
        <v>600</v>
      </c>
      <c r="F3375" t="s">
        <v>1112</v>
      </c>
    </row>
    <row r="3376" spans="1:6">
      <c r="A3376" t="str">
        <f t="shared" si="77"/>
        <v>5Leonardo Fernandes Godoi44835GRA</v>
      </c>
      <c r="B3376">
        <v>5</v>
      </c>
      <c r="C3376" t="s">
        <v>1221</v>
      </c>
      <c r="D3376" t="s">
        <v>3782</v>
      </c>
      <c r="E3376">
        <v>600</v>
      </c>
      <c r="F3376" t="s">
        <v>1112</v>
      </c>
    </row>
    <row r="3377" spans="1:6">
      <c r="A3377" t="str">
        <f t="shared" si="77"/>
        <v>5Nathália Rocha Amorim44835GRA</v>
      </c>
      <c r="B3377">
        <v>5</v>
      </c>
      <c r="C3377" t="s">
        <v>1222</v>
      </c>
      <c r="D3377" t="s">
        <v>3782</v>
      </c>
      <c r="E3377">
        <v>600</v>
      </c>
      <c r="F3377" t="s">
        <v>1112</v>
      </c>
    </row>
    <row r="3378" spans="1:6">
      <c r="A3378" t="str">
        <f t="shared" si="77"/>
        <v>5Amanda Gabriela Aparecida Silva Leite44835MSc</v>
      </c>
      <c r="B3378">
        <v>5</v>
      </c>
      <c r="C3378" t="s">
        <v>1223</v>
      </c>
      <c r="D3378" t="s">
        <v>3782</v>
      </c>
      <c r="E3378">
        <v>2230</v>
      </c>
      <c r="F3378" t="s">
        <v>1114</v>
      </c>
    </row>
    <row r="3379" spans="1:6">
      <c r="A3379" t="str">
        <f t="shared" si="77"/>
        <v>5Eshail Miguel Vallejos44835MSc</v>
      </c>
      <c r="B3379">
        <v>5</v>
      </c>
      <c r="C3379" t="s">
        <v>2348</v>
      </c>
      <c r="D3379" t="s">
        <v>3782</v>
      </c>
      <c r="E3379">
        <v>2230</v>
      </c>
      <c r="F3379" t="s">
        <v>1114</v>
      </c>
    </row>
    <row r="3380" spans="1:6">
      <c r="A3380" t="str">
        <f t="shared" si="77"/>
        <v>6Lânia Camilo de Oliveira44835AT</v>
      </c>
      <c r="B3380">
        <v>6</v>
      </c>
      <c r="C3380" t="s">
        <v>1229</v>
      </c>
      <c r="D3380" t="s">
        <v>3782</v>
      </c>
      <c r="E3380">
        <v>820</v>
      </c>
      <c r="F3380" t="s">
        <v>1117</v>
      </c>
    </row>
    <row r="3381" spans="1:6">
      <c r="A3381" t="str">
        <f t="shared" si="77"/>
        <v>6Marcelo Ramos Martins44835COO</v>
      </c>
      <c r="B3381">
        <v>6</v>
      </c>
      <c r="C3381" t="s">
        <v>1230</v>
      </c>
      <c r="D3381" t="s">
        <v>3782</v>
      </c>
      <c r="E3381">
        <v>2800</v>
      </c>
      <c r="F3381" t="s">
        <v>1113</v>
      </c>
    </row>
    <row r="3382" spans="1:6">
      <c r="A3382" t="str">
        <f t="shared" si="77"/>
        <v>6Cleiton de Souza Beraldo44835DSC</v>
      </c>
      <c r="B3382">
        <v>6</v>
      </c>
      <c r="C3382" t="s">
        <v>2349</v>
      </c>
      <c r="D3382" t="s">
        <v>3782</v>
      </c>
      <c r="E3382">
        <v>3280</v>
      </c>
      <c r="F3382" t="s">
        <v>1162</v>
      </c>
    </row>
    <row r="3383" spans="1:6">
      <c r="A3383" t="str">
        <f t="shared" si="77"/>
        <v>6Eduardo Henrique Gomes Evaristo44835DSC</v>
      </c>
      <c r="B3383">
        <v>6</v>
      </c>
      <c r="C3383" t="s">
        <v>1231</v>
      </c>
      <c r="D3383" t="s">
        <v>3782</v>
      </c>
      <c r="E3383">
        <v>3280</v>
      </c>
      <c r="F3383" t="s">
        <v>1162</v>
      </c>
    </row>
    <row r="3384" spans="1:6">
      <c r="A3384" t="str">
        <f t="shared" si="77"/>
        <v>6Bruno Andrade Leite44835GRA</v>
      </c>
      <c r="B3384">
        <v>6</v>
      </c>
      <c r="C3384" t="s">
        <v>1232</v>
      </c>
      <c r="D3384" t="s">
        <v>3782</v>
      </c>
      <c r="E3384">
        <v>600</v>
      </c>
      <c r="F3384" t="s">
        <v>1112</v>
      </c>
    </row>
    <row r="3385" spans="1:6">
      <c r="A3385" t="str">
        <f t="shared" si="77"/>
        <v>6Isabella Branco Renolphi44835GRA</v>
      </c>
      <c r="B3385">
        <v>6</v>
      </c>
      <c r="C3385" t="s">
        <v>1233</v>
      </c>
      <c r="D3385" t="s">
        <v>3782</v>
      </c>
      <c r="E3385">
        <v>600</v>
      </c>
      <c r="F3385" t="s">
        <v>1112</v>
      </c>
    </row>
    <row r="3386" spans="1:6">
      <c r="A3386" t="str">
        <f t="shared" si="77"/>
        <v>6Pedro Henrique Duarte Romera44835GRA</v>
      </c>
      <c r="B3386">
        <v>6</v>
      </c>
      <c r="C3386" t="s">
        <v>2350</v>
      </c>
      <c r="D3386" t="s">
        <v>3782</v>
      </c>
      <c r="E3386">
        <v>600</v>
      </c>
      <c r="F3386" t="s">
        <v>1112</v>
      </c>
    </row>
    <row r="3387" spans="1:6">
      <c r="A3387" t="str">
        <f t="shared" si="77"/>
        <v>6Lucas Ribeiro de Almeida44835MSc</v>
      </c>
      <c r="B3387">
        <v>6</v>
      </c>
      <c r="C3387" t="s">
        <v>1236</v>
      </c>
      <c r="D3387" t="s">
        <v>3782</v>
      </c>
      <c r="E3387">
        <v>2230</v>
      </c>
      <c r="F3387" t="s">
        <v>1114</v>
      </c>
    </row>
    <row r="3388" spans="1:6">
      <c r="A3388" t="str">
        <f t="shared" si="77"/>
        <v>6Luís Eduardo de A. P. e F. de Carvalho44835MSc</v>
      </c>
      <c r="B3388">
        <v>6</v>
      </c>
      <c r="C3388" t="s">
        <v>2351</v>
      </c>
      <c r="D3388" t="s">
        <v>3782</v>
      </c>
      <c r="E3388">
        <v>2230</v>
      </c>
      <c r="F3388" t="s">
        <v>1114</v>
      </c>
    </row>
    <row r="3389" spans="1:6">
      <c r="A3389" t="str">
        <f t="shared" si="77"/>
        <v>6Renata de Toledo Cintra44835MSc</v>
      </c>
      <c r="B3389">
        <v>6</v>
      </c>
      <c r="C3389" t="s">
        <v>2352</v>
      </c>
      <c r="D3389" t="s">
        <v>3782</v>
      </c>
      <c r="E3389">
        <v>2230</v>
      </c>
      <c r="F3389" t="s">
        <v>1114</v>
      </c>
    </row>
    <row r="3390" spans="1:6">
      <c r="A3390" t="str">
        <f t="shared" si="77"/>
        <v>7Rodrigo Vital Salvador44835AT</v>
      </c>
      <c r="B3390">
        <v>7</v>
      </c>
      <c r="C3390" t="s">
        <v>1241</v>
      </c>
      <c r="D3390" t="s">
        <v>3782</v>
      </c>
      <c r="E3390">
        <v>820</v>
      </c>
      <c r="F3390" t="s">
        <v>1117</v>
      </c>
    </row>
    <row r="3391" spans="1:6">
      <c r="A3391" t="str">
        <f t="shared" si="77"/>
        <v>7Marysilvia Ferreira da Costa44835COO</v>
      </c>
      <c r="B3391">
        <v>7</v>
      </c>
      <c r="C3391" t="s">
        <v>2289</v>
      </c>
      <c r="D3391" t="s">
        <v>3782</v>
      </c>
      <c r="E3391">
        <v>2800</v>
      </c>
      <c r="F3391" t="s">
        <v>1113</v>
      </c>
    </row>
    <row r="3392" spans="1:6">
      <c r="A3392" t="str">
        <f t="shared" si="77"/>
        <v>7Ehsan Nikkhah44835DSC</v>
      </c>
      <c r="B3392">
        <v>7</v>
      </c>
      <c r="C3392" t="s">
        <v>1242</v>
      </c>
      <c r="D3392" t="s">
        <v>3782</v>
      </c>
      <c r="E3392">
        <v>3280</v>
      </c>
      <c r="F3392" t="s">
        <v>1162</v>
      </c>
    </row>
    <row r="3393" spans="1:6">
      <c r="A3393" t="str">
        <f t="shared" si="77"/>
        <v>7Sérgio Luis Gonzalez Assias44835DSC</v>
      </c>
      <c r="B3393">
        <v>7</v>
      </c>
      <c r="C3393" t="s">
        <v>1243</v>
      </c>
      <c r="D3393" t="s">
        <v>3782</v>
      </c>
      <c r="E3393">
        <v>3280</v>
      </c>
      <c r="F3393" t="s">
        <v>1162</v>
      </c>
    </row>
    <row r="3394" spans="1:6">
      <c r="A3394" t="str">
        <f t="shared" si="77"/>
        <v>7Daniel da Silva Calixto44835GRA</v>
      </c>
      <c r="B3394">
        <v>7</v>
      </c>
      <c r="C3394" t="s">
        <v>2138</v>
      </c>
      <c r="D3394" t="s">
        <v>3782</v>
      </c>
      <c r="E3394">
        <v>600</v>
      </c>
      <c r="F3394" t="s">
        <v>1112</v>
      </c>
    </row>
    <row r="3395" spans="1:6">
      <c r="A3395" t="str">
        <f t="shared" ref="A3395:A3458" si="78">CONCATENATE(B3395,C3395,VALUE(D3395),F3395)</f>
        <v>7Eloá Cruz Puell44835GRA</v>
      </c>
      <c r="B3395">
        <v>7</v>
      </c>
      <c r="C3395" t="s">
        <v>2139</v>
      </c>
      <c r="D3395" t="s">
        <v>3782</v>
      </c>
      <c r="E3395">
        <v>600</v>
      </c>
      <c r="F3395" t="s">
        <v>1112</v>
      </c>
    </row>
    <row r="3396" spans="1:6">
      <c r="A3396" t="str">
        <f t="shared" si="78"/>
        <v>7Gabriel Luiz Ribeiro44835GRA</v>
      </c>
      <c r="B3396">
        <v>7</v>
      </c>
      <c r="C3396" t="s">
        <v>2140</v>
      </c>
      <c r="D3396" t="s">
        <v>3782</v>
      </c>
      <c r="E3396">
        <v>600</v>
      </c>
      <c r="F3396" t="s">
        <v>1112</v>
      </c>
    </row>
    <row r="3397" spans="1:6">
      <c r="A3397" t="str">
        <f t="shared" si="78"/>
        <v>7Luana de Jesus da Silva Lima44835GRA</v>
      </c>
      <c r="B3397">
        <v>7</v>
      </c>
      <c r="C3397" t="s">
        <v>1247</v>
      </c>
      <c r="D3397" t="s">
        <v>3782</v>
      </c>
      <c r="E3397">
        <v>600</v>
      </c>
      <c r="F3397" t="s">
        <v>1112</v>
      </c>
    </row>
    <row r="3398" spans="1:6">
      <c r="A3398" t="str">
        <f t="shared" si="78"/>
        <v>7Marcelo Florentino Bahia44835GRA</v>
      </c>
      <c r="B3398">
        <v>7</v>
      </c>
      <c r="C3398" t="s">
        <v>1249</v>
      </c>
      <c r="D3398" t="s">
        <v>3782</v>
      </c>
      <c r="E3398">
        <v>600</v>
      </c>
      <c r="F3398" t="s">
        <v>1112</v>
      </c>
    </row>
    <row r="3399" spans="1:6">
      <c r="A3399" t="str">
        <f t="shared" si="78"/>
        <v>7Matheus Pereira de Oliveira e Silva44835GRA</v>
      </c>
      <c r="B3399">
        <v>7</v>
      </c>
      <c r="C3399" t="s">
        <v>2141</v>
      </c>
      <c r="D3399" t="s">
        <v>3782</v>
      </c>
      <c r="E3399">
        <v>600</v>
      </c>
      <c r="F3399" t="s">
        <v>1112</v>
      </c>
    </row>
    <row r="3400" spans="1:6">
      <c r="A3400" t="str">
        <f t="shared" si="78"/>
        <v>7Pedro Luna Araújo Oliveira44835GRA</v>
      </c>
      <c r="B3400">
        <v>7</v>
      </c>
      <c r="C3400" t="s">
        <v>1252</v>
      </c>
      <c r="D3400" t="s">
        <v>3782</v>
      </c>
      <c r="E3400">
        <v>600</v>
      </c>
      <c r="F3400" t="s">
        <v>1112</v>
      </c>
    </row>
    <row r="3401" spans="1:6">
      <c r="A3401" t="str">
        <f t="shared" si="78"/>
        <v>7Pedro Wutkovsky dos Reis44835GRA</v>
      </c>
      <c r="B3401">
        <v>7</v>
      </c>
      <c r="C3401" t="s">
        <v>1253</v>
      </c>
      <c r="D3401" t="s">
        <v>3782</v>
      </c>
      <c r="E3401">
        <v>600</v>
      </c>
      <c r="F3401" t="s">
        <v>1112</v>
      </c>
    </row>
    <row r="3402" spans="1:6">
      <c r="A3402" t="str">
        <f t="shared" si="78"/>
        <v>7Tami Takahashi Goes de Souza44835GRA</v>
      </c>
      <c r="B3402">
        <v>7</v>
      </c>
      <c r="C3402" t="s">
        <v>1254</v>
      </c>
      <c r="D3402" t="s">
        <v>3782</v>
      </c>
      <c r="E3402">
        <v>600</v>
      </c>
      <c r="F3402" t="s">
        <v>1112</v>
      </c>
    </row>
    <row r="3403" spans="1:6">
      <c r="A3403" t="str">
        <f t="shared" si="78"/>
        <v>7Umberto Cassara de C S Siciliano44835GRA</v>
      </c>
      <c r="B3403">
        <v>7</v>
      </c>
      <c r="C3403" t="s">
        <v>1256</v>
      </c>
      <c r="D3403" t="s">
        <v>3782</v>
      </c>
      <c r="E3403">
        <v>600</v>
      </c>
      <c r="F3403" t="s">
        <v>1112</v>
      </c>
    </row>
    <row r="3404" spans="1:6">
      <c r="A3404" t="str">
        <f t="shared" si="78"/>
        <v>7Filipe Salvador Lopes44835MSc</v>
      </c>
      <c r="B3404">
        <v>7</v>
      </c>
      <c r="C3404" t="s">
        <v>1257</v>
      </c>
      <c r="D3404" t="s">
        <v>3782</v>
      </c>
      <c r="E3404">
        <v>2230</v>
      </c>
      <c r="F3404" t="s">
        <v>1114</v>
      </c>
    </row>
    <row r="3405" spans="1:6">
      <c r="A3405" t="str">
        <f t="shared" si="78"/>
        <v>7Gabriella Ramos Lacerda Ferreira44835MSc</v>
      </c>
      <c r="B3405">
        <v>7</v>
      </c>
      <c r="C3405" t="s">
        <v>1258</v>
      </c>
      <c r="D3405" t="s">
        <v>3782</v>
      </c>
      <c r="E3405">
        <v>2230</v>
      </c>
      <c r="F3405" t="s">
        <v>1114</v>
      </c>
    </row>
    <row r="3406" spans="1:6">
      <c r="A3406" t="str">
        <f t="shared" si="78"/>
        <v>7LEIDIANE DE AMORIM COSTA44835MSc</v>
      </c>
      <c r="B3406">
        <v>7</v>
      </c>
      <c r="C3406" t="s">
        <v>1260</v>
      </c>
      <c r="D3406" t="s">
        <v>3782</v>
      </c>
      <c r="E3406">
        <v>2230</v>
      </c>
      <c r="F3406" t="s">
        <v>1114</v>
      </c>
    </row>
    <row r="3407" spans="1:6">
      <c r="A3407" t="str">
        <f t="shared" si="78"/>
        <v>7Flavia da Cruz Gallo44835PDSC</v>
      </c>
      <c r="B3407">
        <v>7</v>
      </c>
      <c r="C3407" t="s">
        <v>1261</v>
      </c>
      <c r="D3407" t="s">
        <v>3782</v>
      </c>
      <c r="E3407">
        <v>6110</v>
      </c>
      <c r="F3407" t="s">
        <v>1165</v>
      </c>
    </row>
    <row r="3408" spans="1:6">
      <c r="A3408" t="str">
        <f t="shared" si="78"/>
        <v>7Geovana Pereira Drumond44835PV</v>
      </c>
      <c r="B3408">
        <v>7</v>
      </c>
      <c r="C3408" t="s">
        <v>1262</v>
      </c>
      <c r="D3408" t="s">
        <v>3782</v>
      </c>
      <c r="E3408">
        <v>7750</v>
      </c>
      <c r="F3408" t="s">
        <v>1115</v>
      </c>
    </row>
    <row r="3409" spans="1:6">
      <c r="A3409" t="str">
        <f t="shared" si="78"/>
        <v>8João Roberto Alves44835AT</v>
      </c>
      <c r="B3409">
        <v>8</v>
      </c>
      <c r="C3409" t="s">
        <v>1263</v>
      </c>
      <c r="D3409" t="s">
        <v>3782</v>
      </c>
      <c r="E3409">
        <v>820</v>
      </c>
      <c r="F3409" t="s">
        <v>1117</v>
      </c>
    </row>
    <row r="3410" spans="1:6">
      <c r="A3410" t="str">
        <f t="shared" si="78"/>
        <v>8Marcelo José Colaço44835COO</v>
      </c>
      <c r="B3410">
        <v>8</v>
      </c>
      <c r="C3410" t="s">
        <v>1264</v>
      </c>
      <c r="D3410" t="s">
        <v>3782</v>
      </c>
      <c r="E3410">
        <v>2800</v>
      </c>
      <c r="F3410" t="s">
        <v>1113</v>
      </c>
    </row>
    <row r="3411" spans="1:6">
      <c r="A3411" t="str">
        <f t="shared" si="78"/>
        <v>8Bruno Henrique Marques Margotto44835DSC</v>
      </c>
      <c r="B3411">
        <v>8</v>
      </c>
      <c r="C3411" t="s">
        <v>1265</v>
      </c>
      <c r="D3411" t="s">
        <v>3782</v>
      </c>
      <c r="E3411">
        <v>3280</v>
      </c>
      <c r="F3411" t="s">
        <v>1162</v>
      </c>
    </row>
    <row r="3412" spans="1:6">
      <c r="A3412" t="str">
        <f t="shared" si="78"/>
        <v>8Carlos Eduardo Polatschek Kopperschmidt44835DSC</v>
      </c>
      <c r="B3412">
        <v>8</v>
      </c>
      <c r="C3412" t="s">
        <v>1266</v>
      </c>
      <c r="D3412" t="s">
        <v>3782</v>
      </c>
      <c r="E3412">
        <v>3280</v>
      </c>
      <c r="F3412" t="s">
        <v>1162</v>
      </c>
    </row>
    <row r="3413" spans="1:6">
      <c r="A3413" t="str">
        <f t="shared" si="78"/>
        <v>8Anna Barbara Serejo Coimbra44835GRA</v>
      </c>
      <c r="B3413">
        <v>8</v>
      </c>
      <c r="C3413" t="s">
        <v>2665</v>
      </c>
      <c r="D3413" t="s">
        <v>3782</v>
      </c>
      <c r="E3413">
        <v>600</v>
      </c>
      <c r="F3413" t="s">
        <v>1112</v>
      </c>
    </row>
    <row r="3414" spans="1:6">
      <c r="A3414" t="str">
        <f t="shared" si="78"/>
        <v>8Carolina Nascimento da Silva44835GRA</v>
      </c>
      <c r="B3414">
        <v>8</v>
      </c>
      <c r="C3414" t="s">
        <v>1269</v>
      </c>
      <c r="D3414" t="s">
        <v>3782</v>
      </c>
      <c r="E3414">
        <v>600</v>
      </c>
      <c r="F3414" t="s">
        <v>1112</v>
      </c>
    </row>
    <row r="3415" spans="1:6">
      <c r="A3415" t="str">
        <f t="shared" si="78"/>
        <v>8Daniel Moreira Spesani44835GRA</v>
      </c>
      <c r="B3415">
        <v>8</v>
      </c>
      <c r="C3415" t="s">
        <v>1270</v>
      </c>
      <c r="D3415" t="s">
        <v>3782</v>
      </c>
      <c r="E3415">
        <v>600</v>
      </c>
      <c r="F3415" t="s">
        <v>1112</v>
      </c>
    </row>
    <row r="3416" spans="1:6">
      <c r="A3416" t="str">
        <f t="shared" si="78"/>
        <v>8Fabio Batista Fernandes Júnior44835GRA</v>
      </c>
      <c r="B3416">
        <v>8</v>
      </c>
      <c r="C3416" t="s">
        <v>1271</v>
      </c>
      <c r="D3416" t="s">
        <v>3782</v>
      </c>
      <c r="E3416">
        <v>600</v>
      </c>
      <c r="F3416" t="s">
        <v>1112</v>
      </c>
    </row>
    <row r="3417" spans="1:6">
      <c r="A3417" t="str">
        <f t="shared" si="78"/>
        <v>8Gabriela Assino de Souza Nascimento44835GRA</v>
      </c>
      <c r="B3417">
        <v>8</v>
      </c>
      <c r="C3417" t="s">
        <v>1272</v>
      </c>
      <c r="D3417" t="s">
        <v>3782</v>
      </c>
      <c r="E3417">
        <v>600</v>
      </c>
      <c r="F3417" t="s">
        <v>1112</v>
      </c>
    </row>
    <row r="3418" spans="1:6">
      <c r="A3418" t="str">
        <f t="shared" si="78"/>
        <v>8João Pedro Rodrigues Ferreira44835GRA</v>
      </c>
      <c r="B3418">
        <v>8</v>
      </c>
      <c r="C3418" t="s">
        <v>1273</v>
      </c>
      <c r="D3418" t="s">
        <v>3782</v>
      </c>
      <c r="E3418">
        <v>600</v>
      </c>
      <c r="F3418" t="s">
        <v>1112</v>
      </c>
    </row>
    <row r="3419" spans="1:6">
      <c r="A3419" t="str">
        <f t="shared" si="78"/>
        <v>8Daniel ImbelloniCosta e Silva Morais44835MSc</v>
      </c>
      <c r="B3419">
        <v>8</v>
      </c>
      <c r="C3419" t="s">
        <v>2360</v>
      </c>
      <c r="D3419" t="s">
        <v>3782</v>
      </c>
      <c r="E3419">
        <v>2230</v>
      </c>
      <c r="F3419" t="s">
        <v>1114</v>
      </c>
    </row>
    <row r="3420" spans="1:6">
      <c r="A3420" t="str">
        <f t="shared" si="78"/>
        <v>8Felipe Feres Ferreira44835MSc</v>
      </c>
      <c r="B3420">
        <v>8</v>
      </c>
      <c r="C3420" t="s">
        <v>1274</v>
      </c>
      <c r="D3420" t="s">
        <v>3782</v>
      </c>
      <c r="E3420">
        <v>2230</v>
      </c>
      <c r="F3420" t="s">
        <v>1114</v>
      </c>
    </row>
    <row r="3421" spans="1:6">
      <c r="A3421" t="str">
        <f t="shared" si="78"/>
        <v>8Michel Silva Bonifácio44835MSc</v>
      </c>
      <c r="B3421">
        <v>8</v>
      </c>
      <c r="C3421" t="s">
        <v>1275</v>
      </c>
      <c r="D3421" t="s">
        <v>3782</v>
      </c>
      <c r="E3421">
        <v>2230</v>
      </c>
      <c r="F3421" t="s">
        <v>1114</v>
      </c>
    </row>
    <row r="3422" spans="1:6">
      <c r="A3422" t="str">
        <f t="shared" si="78"/>
        <v>8Carlos Rodrigues Pereira Belchior44835PV</v>
      </c>
      <c r="B3422">
        <v>8</v>
      </c>
      <c r="C3422" t="s">
        <v>1277</v>
      </c>
      <c r="D3422" t="s">
        <v>3782</v>
      </c>
      <c r="E3422">
        <v>7750</v>
      </c>
      <c r="F3422" t="s">
        <v>1115</v>
      </c>
    </row>
    <row r="3423" spans="1:6">
      <c r="A3423" t="str">
        <f t="shared" si="78"/>
        <v>9Sebastião Guilherme Pedroso44835AT</v>
      </c>
      <c r="B3423">
        <v>9</v>
      </c>
      <c r="C3423" t="s">
        <v>1278</v>
      </c>
      <c r="D3423" t="s">
        <v>3782</v>
      </c>
      <c r="E3423">
        <v>820</v>
      </c>
      <c r="F3423" t="s">
        <v>1117</v>
      </c>
    </row>
    <row r="3424" spans="1:6">
      <c r="A3424" t="str">
        <f t="shared" si="78"/>
        <v>9Breno Pinheiro Jacob44835COO</v>
      </c>
      <c r="B3424">
        <v>9</v>
      </c>
      <c r="C3424" t="s">
        <v>1279</v>
      </c>
      <c r="D3424" t="s">
        <v>3782</v>
      </c>
      <c r="E3424">
        <v>2800</v>
      </c>
      <c r="F3424" t="s">
        <v>1113</v>
      </c>
    </row>
    <row r="3425" spans="1:6">
      <c r="A3425" t="str">
        <f t="shared" si="78"/>
        <v>9Gustavo Luz Xavier da Costa44835DSC</v>
      </c>
      <c r="B3425">
        <v>9</v>
      </c>
      <c r="C3425" t="s">
        <v>2143</v>
      </c>
      <c r="D3425" t="s">
        <v>3782</v>
      </c>
      <c r="E3425">
        <v>3280</v>
      </c>
      <c r="F3425" t="s">
        <v>1162</v>
      </c>
    </row>
    <row r="3426" spans="1:6">
      <c r="A3426" t="str">
        <f t="shared" si="78"/>
        <v>9Lucas Ruffo Pinto44835DSC</v>
      </c>
      <c r="B3426">
        <v>9</v>
      </c>
      <c r="C3426" t="s">
        <v>1280</v>
      </c>
      <c r="D3426" t="s">
        <v>3782</v>
      </c>
      <c r="E3426">
        <v>3280</v>
      </c>
      <c r="F3426" t="s">
        <v>1162</v>
      </c>
    </row>
    <row r="3427" spans="1:6">
      <c r="A3427" t="str">
        <f t="shared" si="78"/>
        <v>9Bruno Guilherme Corrêa Silva44835GRA</v>
      </c>
      <c r="B3427">
        <v>9</v>
      </c>
      <c r="C3427" t="s">
        <v>1281</v>
      </c>
      <c r="D3427" t="s">
        <v>3782</v>
      </c>
      <c r="E3427">
        <v>600</v>
      </c>
      <c r="F3427" t="s">
        <v>1112</v>
      </c>
    </row>
    <row r="3428" spans="1:6">
      <c r="A3428" t="str">
        <f t="shared" si="78"/>
        <v>9Paul Richard Marques Acurcio44835GRA</v>
      </c>
      <c r="B3428">
        <v>9</v>
      </c>
      <c r="C3428" t="s">
        <v>2668</v>
      </c>
      <c r="D3428" t="s">
        <v>3782</v>
      </c>
      <c r="E3428">
        <v>600</v>
      </c>
      <c r="F3428" t="s">
        <v>1112</v>
      </c>
    </row>
    <row r="3429" spans="1:6">
      <c r="A3429" t="str">
        <f t="shared" si="78"/>
        <v>9Christie de Vilhena Prata Machado44835MSc</v>
      </c>
      <c r="B3429">
        <v>9</v>
      </c>
      <c r="C3429" t="s">
        <v>2144</v>
      </c>
      <c r="D3429" t="s">
        <v>3782</v>
      </c>
      <c r="E3429">
        <v>2230</v>
      </c>
      <c r="F3429" t="s">
        <v>1114</v>
      </c>
    </row>
    <row r="3430" spans="1:6">
      <c r="A3430" t="str">
        <f t="shared" si="78"/>
        <v>9Joao Marcos Bastos Vieira44835MSc</v>
      </c>
      <c r="B3430">
        <v>9</v>
      </c>
      <c r="C3430" t="s">
        <v>2670</v>
      </c>
      <c r="D3430" t="s">
        <v>3782</v>
      </c>
      <c r="E3430">
        <v>2230</v>
      </c>
      <c r="F3430" t="s">
        <v>1114</v>
      </c>
    </row>
    <row r="3431" spans="1:6">
      <c r="A3431" t="str">
        <f t="shared" si="78"/>
        <v>9Magnus Carvalho de Vilhena Prata44835MSc</v>
      </c>
      <c r="B3431">
        <v>9</v>
      </c>
      <c r="C3431" t="s">
        <v>2145</v>
      </c>
      <c r="D3431" t="s">
        <v>3782</v>
      </c>
      <c r="E3431">
        <v>2230</v>
      </c>
      <c r="F3431" t="s">
        <v>1114</v>
      </c>
    </row>
    <row r="3432" spans="1:6">
      <c r="A3432" t="str">
        <f t="shared" si="78"/>
        <v>9Priscilla Velloso de Albuquerque Nunes44835MSc</v>
      </c>
      <c r="B3432">
        <v>9</v>
      </c>
      <c r="C3432" t="s">
        <v>1286</v>
      </c>
      <c r="D3432" t="s">
        <v>3782</v>
      </c>
      <c r="E3432">
        <v>2230</v>
      </c>
      <c r="F3432" t="s">
        <v>1114</v>
      </c>
    </row>
    <row r="3433" spans="1:6">
      <c r="A3433" t="str">
        <f t="shared" si="78"/>
        <v>9José Antonio Moreira Lima44835PV</v>
      </c>
      <c r="B3433">
        <v>9</v>
      </c>
      <c r="C3433" t="s">
        <v>1289</v>
      </c>
      <c r="D3433" t="s">
        <v>3782</v>
      </c>
      <c r="E3433">
        <v>7750</v>
      </c>
      <c r="F3433" t="s">
        <v>1115</v>
      </c>
    </row>
    <row r="3434" spans="1:6">
      <c r="A3434" t="str">
        <f t="shared" si="78"/>
        <v>10Grace Mary dos Santos Silva44835AT</v>
      </c>
      <c r="B3434">
        <v>10</v>
      </c>
      <c r="C3434" t="s">
        <v>1290</v>
      </c>
      <c r="D3434" t="s">
        <v>3782</v>
      </c>
      <c r="E3434">
        <v>820</v>
      </c>
      <c r="F3434" t="s">
        <v>1117</v>
      </c>
    </row>
    <row r="3435" spans="1:6">
      <c r="A3435" t="str">
        <f t="shared" si="78"/>
        <v>10Rafael Menezes de Oliveira44835COO</v>
      </c>
      <c r="B3435">
        <v>10</v>
      </c>
      <c r="C3435" t="s">
        <v>1291</v>
      </c>
      <c r="D3435" t="s">
        <v>3782</v>
      </c>
      <c r="E3435">
        <v>2800</v>
      </c>
      <c r="F3435" t="s">
        <v>1113</v>
      </c>
    </row>
    <row r="3436" spans="1:6">
      <c r="A3436" t="str">
        <f t="shared" si="78"/>
        <v>10Bruno Jorge Macedo dos Santos44835DSC</v>
      </c>
      <c r="B3436">
        <v>10</v>
      </c>
      <c r="C3436" t="s">
        <v>1292</v>
      </c>
      <c r="D3436" t="s">
        <v>3782</v>
      </c>
      <c r="E3436">
        <v>3280</v>
      </c>
      <c r="F3436" t="s">
        <v>1162</v>
      </c>
    </row>
    <row r="3437" spans="1:6">
      <c r="A3437" t="str">
        <f t="shared" si="78"/>
        <v>10Edson de Souza Laya Junior44835DSC</v>
      </c>
      <c r="B3437">
        <v>10</v>
      </c>
      <c r="C3437" t="s">
        <v>2362</v>
      </c>
      <c r="D3437" t="s">
        <v>3782</v>
      </c>
      <c r="E3437">
        <v>3280</v>
      </c>
      <c r="F3437" t="s">
        <v>1162</v>
      </c>
    </row>
    <row r="3438" spans="1:6">
      <c r="A3438" t="str">
        <f t="shared" si="78"/>
        <v>10Yago Chamoun Ferreira Soares44835DSC</v>
      </c>
      <c r="B3438">
        <v>10</v>
      </c>
      <c r="C3438" t="s">
        <v>1293</v>
      </c>
      <c r="D3438" t="s">
        <v>3782</v>
      </c>
      <c r="E3438">
        <v>3280</v>
      </c>
      <c r="F3438" t="s">
        <v>1162</v>
      </c>
    </row>
    <row r="3439" spans="1:6">
      <c r="A3439" t="str">
        <f t="shared" si="78"/>
        <v>10Ana Carolina Destri Liberatore44835GRA</v>
      </c>
      <c r="B3439">
        <v>10</v>
      </c>
      <c r="C3439" t="s">
        <v>2363</v>
      </c>
      <c r="D3439" t="s">
        <v>3782</v>
      </c>
      <c r="E3439">
        <v>600</v>
      </c>
      <c r="F3439" t="s">
        <v>1112</v>
      </c>
    </row>
    <row r="3440" spans="1:6">
      <c r="A3440" t="str">
        <f t="shared" si="78"/>
        <v>10Júlia Machado de Souza44835GRA</v>
      </c>
      <c r="B3440">
        <v>10</v>
      </c>
      <c r="C3440" t="s">
        <v>1294</v>
      </c>
      <c r="D3440" t="s">
        <v>3782</v>
      </c>
      <c r="E3440">
        <v>600</v>
      </c>
      <c r="F3440" t="s">
        <v>1112</v>
      </c>
    </row>
    <row r="3441" spans="1:6">
      <c r="A3441" t="str">
        <f t="shared" si="78"/>
        <v>10Patricia Almeida Tristão44835GRA</v>
      </c>
      <c r="B3441">
        <v>10</v>
      </c>
      <c r="C3441" t="s">
        <v>1297</v>
      </c>
      <c r="D3441" t="s">
        <v>3782</v>
      </c>
      <c r="E3441">
        <v>600</v>
      </c>
      <c r="F3441" t="s">
        <v>1112</v>
      </c>
    </row>
    <row r="3442" spans="1:6">
      <c r="A3442" t="str">
        <f t="shared" si="78"/>
        <v>10Pedro Eugenio Amaral dos Santos44835GRA</v>
      </c>
      <c r="B3442">
        <v>10</v>
      </c>
      <c r="C3442" t="s">
        <v>1298</v>
      </c>
      <c r="D3442" t="s">
        <v>3782</v>
      </c>
      <c r="E3442">
        <v>600</v>
      </c>
      <c r="F3442" t="s">
        <v>1112</v>
      </c>
    </row>
    <row r="3443" spans="1:6">
      <c r="A3443" t="str">
        <f t="shared" si="78"/>
        <v>10Pedro Soledade da Camara44835GRA</v>
      </c>
      <c r="B3443">
        <v>10</v>
      </c>
      <c r="C3443" t="s">
        <v>1299</v>
      </c>
      <c r="D3443" t="s">
        <v>3782</v>
      </c>
      <c r="E3443">
        <v>600</v>
      </c>
      <c r="F3443" t="s">
        <v>1112</v>
      </c>
    </row>
    <row r="3444" spans="1:6">
      <c r="A3444" t="str">
        <f t="shared" si="78"/>
        <v>10Roberto Miguel Mollinedo Hevia44835GRA</v>
      </c>
      <c r="B3444">
        <v>10</v>
      </c>
      <c r="C3444" t="s">
        <v>1300</v>
      </c>
      <c r="D3444" t="s">
        <v>3782</v>
      </c>
      <c r="E3444">
        <v>600</v>
      </c>
      <c r="F3444" t="s">
        <v>1112</v>
      </c>
    </row>
    <row r="3445" spans="1:6">
      <c r="A3445" t="str">
        <f t="shared" si="78"/>
        <v>10Paula Aida Sesini44835PV</v>
      </c>
      <c r="B3445">
        <v>10</v>
      </c>
      <c r="C3445" t="s">
        <v>1303</v>
      </c>
      <c r="D3445" t="s">
        <v>3782</v>
      </c>
      <c r="E3445">
        <v>7750</v>
      </c>
      <c r="F3445" t="s">
        <v>1115</v>
      </c>
    </row>
    <row r="3446" spans="1:6">
      <c r="A3446" t="str">
        <f t="shared" si="78"/>
        <v>11Francyne Martins Espíndola44835AT</v>
      </c>
      <c r="B3446">
        <v>11</v>
      </c>
      <c r="C3446" t="s">
        <v>1304</v>
      </c>
      <c r="D3446" t="s">
        <v>3782</v>
      </c>
      <c r="E3446">
        <v>820</v>
      </c>
      <c r="F3446" t="s">
        <v>1117</v>
      </c>
    </row>
    <row r="3447" spans="1:6">
      <c r="A3447" t="str">
        <f t="shared" si="78"/>
        <v>11Ricardo Antônio Francisco Machado44835COO</v>
      </c>
      <c r="B3447">
        <v>11</v>
      </c>
      <c r="C3447" t="s">
        <v>1305</v>
      </c>
      <c r="D3447" t="s">
        <v>3782</v>
      </c>
      <c r="E3447">
        <v>2800</v>
      </c>
      <c r="F3447" t="s">
        <v>1113</v>
      </c>
    </row>
    <row r="3448" spans="1:6">
      <c r="A3448" t="str">
        <f t="shared" si="78"/>
        <v>11Diego Alex Mayer44835DSC</v>
      </c>
      <c r="B3448">
        <v>11</v>
      </c>
      <c r="C3448" t="s">
        <v>1306</v>
      </c>
      <c r="D3448" t="s">
        <v>3782</v>
      </c>
      <c r="E3448">
        <v>3280</v>
      </c>
      <c r="F3448" t="s">
        <v>1162</v>
      </c>
    </row>
    <row r="3449" spans="1:6">
      <c r="A3449" t="str">
        <f t="shared" si="78"/>
        <v>11Raimundo Renato de Melo Neto44835DSC</v>
      </c>
      <c r="B3449">
        <v>11</v>
      </c>
      <c r="C3449" t="s">
        <v>1307</v>
      </c>
      <c r="D3449" t="s">
        <v>3782</v>
      </c>
      <c r="E3449">
        <v>3280</v>
      </c>
      <c r="F3449" t="s">
        <v>1162</v>
      </c>
    </row>
    <row r="3450" spans="1:6">
      <c r="A3450" t="str">
        <f t="shared" si="78"/>
        <v>11Sílvia Betta Canever44835DSC</v>
      </c>
      <c r="B3450">
        <v>11</v>
      </c>
      <c r="C3450" t="s">
        <v>2146</v>
      </c>
      <c r="D3450" t="s">
        <v>3782</v>
      </c>
      <c r="E3450">
        <v>3280</v>
      </c>
      <c r="F3450" t="s">
        <v>1162</v>
      </c>
    </row>
    <row r="3451" spans="1:6">
      <c r="A3451" t="str">
        <f t="shared" si="78"/>
        <v>11André Sorato Fragnani44835GRA</v>
      </c>
      <c r="B3451">
        <v>11</v>
      </c>
      <c r="C3451" t="s">
        <v>1309</v>
      </c>
      <c r="D3451" t="s">
        <v>3782</v>
      </c>
      <c r="E3451">
        <v>600</v>
      </c>
      <c r="F3451" t="s">
        <v>1112</v>
      </c>
    </row>
    <row r="3452" spans="1:6">
      <c r="A3452" t="str">
        <f t="shared" si="78"/>
        <v>11Anna Luíza Lima Zortéa44835GRA</v>
      </c>
      <c r="B3452">
        <v>11</v>
      </c>
      <c r="C3452" t="s">
        <v>1310</v>
      </c>
      <c r="D3452" t="s">
        <v>3782</v>
      </c>
      <c r="E3452">
        <v>600</v>
      </c>
      <c r="F3452" t="s">
        <v>1112</v>
      </c>
    </row>
    <row r="3453" spans="1:6">
      <c r="A3453" t="str">
        <f t="shared" si="78"/>
        <v>11Diego Simão Gonçalves44835GRA</v>
      </c>
      <c r="B3453">
        <v>11</v>
      </c>
      <c r="C3453" t="s">
        <v>1311</v>
      </c>
      <c r="D3453" t="s">
        <v>3782</v>
      </c>
      <c r="E3453">
        <v>600</v>
      </c>
      <c r="F3453" t="s">
        <v>1112</v>
      </c>
    </row>
    <row r="3454" spans="1:6">
      <c r="A3454" t="str">
        <f t="shared" si="78"/>
        <v>11Eduardo Carpes Dib44835GRA</v>
      </c>
      <c r="B3454">
        <v>11</v>
      </c>
      <c r="C3454" t="s">
        <v>1312</v>
      </c>
      <c r="D3454" t="s">
        <v>3782</v>
      </c>
      <c r="E3454">
        <v>600</v>
      </c>
      <c r="F3454" t="s">
        <v>1112</v>
      </c>
    </row>
    <row r="3455" spans="1:6">
      <c r="A3455" t="str">
        <f t="shared" si="78"/>
        <v>11LARISSA MOREIRA CAFFARO DOS SANTOS44835GRA</v>
      </c>
      <c r="B3455">
        <v>11</v>
      </c>
      <c r="C3455" t="s">
        <v>1314</v>
      </c>
      <c r="D3455" t="s">
        <v>3782</v>
      </c>
      <c r="E3455">
        <v>600</v>
      </c>
      <c r="F3455" t="s">
        <v>1112</v>
      </c>
    </row>
    <row r="3456" spans="1:6">
      <c r="A3456" t="str">
        <f t="shared" si="78"/>
        <v>11LETICIA DIETRICH44835GRA</v>
      </c>
      <c r="B3456">
        <v>11</v>
      </c>
      <c r="C3456" t="s">
        <v>1315</v>
      </c>
      <c r="D3456" t="s">
        <v>3782</v>
      </c>
      <c r="E3456">
        <v>600</v>
      </c>
      <c r="F3456" t="s">
        <v>1112</v>
      </c>
    </row>
    <row r="3457" spans="1:6">
      <c r="A3457" t="str">
        <f t="shared" si="78"/>
        <v>11Mateus Yunes De Meirelles44835GRA</v>
      </c>
      <c r="B3457">
        <v>11</v>
      </c>
      <c r="C3457" t="s">
        <v>1317</v>
      </c>
      <c r="D3457" t="s">
        <v>3782</v>
      </c>
      <c r="E3457">
        <v>600</v>
      </c>
      <c r="F3457" t="s">
        <v>1112</v>
      </c>
    </row>
    <row r="3458" spans="1:6">
      <c r="A3458" t="str">
        <f t="shared" si="78"/>
        <v>11Thomas Philip Starucka44835GRA</v>
      </c>
      <c r="B3458">
        <v>11</v>
      </c>
      <c r="C3458" t="s">
        <v>1318</v>
      </c>
      <c r="D3458" t="s">
        <v>3782</v>
      </c>
      <c r="E3458">
        <v>600</v>
      </c>
      <c r="F3458" t="s">
        <v>1112</v>
      </c>
    </row>
    <row r="3459" spans="1:6">
      <c r="A3459" t="str">
        <f t="shared" ref="A3459:A3522" si="79">CONCATENATE(B3459,C3459,VALUE(D3459),F3459)</f>
        <v>11JESÚS EFRAÍN APOLINAR HERNÁNDEZ44835MSc</v>
      </c>
      <c r="B3459">
        <v>11</v>
      </c>
      <c r="C3459" t="s">
        <v>2671</v>
      </c>
      <c r="D3459" t="s">
        <v>3782</v>
      </c>
      <c r="E3459">
        <v>2230</v>
      </c>
      <c r="F3459" t="s">
        <v>1114</v>
      </c>
    </row>
    <row r="3460" spans="1:6">
      <c r="A3460" t="str">
        <f t="shared" si="79"/>
        <v>11José Estevão André Mendonça44835MSc</v>
      </c>
      <c r="B3460">
        <v>11</v>
      </c>
      <c r="C3460" t="s">
        <v>2365</v>
      </c>
      <c r="D3460" t="s">
        <v>3782</v>
      </c>
      <c r="E3460">
        <v>2230</v>
      </c>
      <c r="F3460" t="s">
        <v>1114</v>
      </c>
    </row>
    <row r="3461" spans="1:6">
      <c r="A3461" t="str">
        <f t="shared" si="79"/>
        <v>11Júlia de Oliveira Martins Muller44835MSc</v>
      </c>
      <c r="B3461">
        <v>11</v>
      </c>
      <c r="C3461" t="s">
        <v>2366</v>
      </c>
      <c r="D3461" t="s">
        <v>3782</v>
      </c>
      <c r="E3461">
        <v>2230</v>
      </c>
      <c r="F3461" t="s">
        <v>1114</v>
      </c>
    </row>
    <row r="3462" spans="1:6">
      <c r="A3462" t="str">
        <f t="shared" si="79"/>
        <v>11Luís Henrique Zimmermann Feistel44835MSc</v>
      </c>
      <c r="B3462">
        <v>11</v>
      </c>
      <c r="C3462" t="s">
        <v>1320</v>
      </c>
      <c r="D3462" t="s">
        <v>3782</v>
      </c>
      <c r="E3462">
        <v>2230</v>
      </c>
      <c r="F3462" t="s">
        <v>1114</v>
      </c>
    </row>
    <row r="3463" spans="1:6">
      <c r="A3463" t="str">
        <f t="shared" si="79"/>
        <v>11Micael Kukla Ramos44835MSc</v>
      </c>
      <c r="B3463">
        <v>11</v>
      </c>
      <c r="C3463" t="s">
        <v>2147</v>
      </c>
      <c r="D3463" t="s">
        <v>3782</v>
      </c>
      <c r="E3463">
        <v>2230</v>
      </c>
      <c r="F3463" t="s">
        <v>1114</v>
      </c>
    </row>
    <row r="3464" spans="1:6">
      <c r="A3464" t="str">
        <f t="shared" si="79"/>
        <v>11Victor de Aguiar Pedott44835MSc</v>
      </c>
      <c r="B3464">
        <v>11</v>
      </c>
      <c r="C3464" t="s">
        <v>1321</v>
      </c>
      <c r="D3464" t="s">
        <v>3782</v>
      </c>
      <c r="E3464">
        <v>2230</v>
      </c>
      <c r="F3464" t="s">
        <v>1114</v>
      </c>
    </row>
    <row r="3465" spans="1:6">
      <c r="A3465" t="str">
        <f t="shared" si="79"/>
        <v>11Maira Debarba Mallmann44835PDSC</v>
      </c>
      <c r="B3465">
        <v>11</v>
      </c>
      <c r="C3465" t="s">
        <v>1322</v>
      </c>
      <c r="D3465" t="s">
        <v>3782</v>
      </c>
      <c r="E3465">
        <v>6110</v>
      </c>
      <c r="F3465" t="s">
        <v>1165</v>
      </c>
    </row>
    <row r="3466" spans="1:6">
      <c r="A3466" t="str">
        <f t="shared" si="79"/>
        <v>11Letícia Alves da Costa Laqua44835PV</v>
      </c>
      <c r="B3466">
        <v>11</v>
      </c>
      <c r="C3466" t="s">
        <v>1323</v>
      </c>
      <c r="D3466" t="s">
        <v>3782</v>
      </c>
      <c r="E3466">
        <v>7750</v>
      </c>
      <c r="F3466" t="s">
        <v>1115</v>
      </c>
    </row>
    <row r="3467" spans="1:6">
      <c r="A3467" t="str">
        <f t="shared" si="79"/>
        <v>12Ana Paula Canarines44835AT</v>
      </c>
      <c r="B3467">
        <v>12</v>
      </c>
      <c r="C3467" t="s">
        <v>1324</v>
      </c>
      <c r="D3467" t="s">
        <v>3782</v>
      </c>
      <c r="E3467">
        <v>820</v>
      </c>
      <c r="F3467" t="s">
        <v>1117</v>
      </c>
    </row>
    <row r="3468" spans="1:6">
      <c r="A3468" t="str">
        <f t="shared" si="79"/>
        <v>12Haroldo de Araújo Ponte44835COO</v>
      </c>
      <c r="B3468">
        <v>12</v>
      </c>
      <c r="C3468" t="s">
        <v>1325</v>
      </c>
      <c r="D3468" t="s">
        <v>3782</v>
      </c>
      <c r="E3468">
        <v>2800</v>
      </c>
      <c r="F3468" t="s">
        <v>1113</v>
      </c>
    </row>
    <row r="3469" spans="1:6">
      <c r="A3469" t="str">
        <f t="shared" si="79"/>
        <v>12Bruna Ricetti Margarida44835DSC</v>
      </c>
      <c r="B3469">
        <v>12</v>
      </c>
      <c r="C3469" t="s">
        <v>1326</v>
      </c>
      <c r="D3469" t="s">
        <v>3782</v>
      </c>
      <c r="E3469">
        <v>3280</v>
      </c>
      <c r="F3469" t="s">
        <v>1162</v>
      </c>
    </row>
    <row r="3470" spans="1:6">
      <c r="A3470" t="str">
        <f t="shared" si="79"/>
        <v>12Samuel Cavalli Kluthcovsky44835DSC</v>
      </c>
      <c r="B3470">
        <v>12</v>
      </c>
      <c r="C3470" t="s">
        <v>2148</v>
      </c>
      <c r="D3470" t="s">
        <v>3782</v>
      </c>
      <c r="E3470">
        <v>3280</v>
      </c>
      <c r="F3470" t="s">
        <v>1162</v>
      </c>
    </row>
    <row r="3471" spans="1:6">
      <c r="A3471" t="str">
        <f t="shared" si="79"/>
        <v>12Sandmara Lanhi44835DSC</v>
      </c>
      <c r="B3471">
        <v>12</v>
      </c>
      <c r="C3471" t="s">
        <v>1327</v>
      </c>
      <c r="D3471" t="s">
        <v>3782</v>
      </c>
      <c r="E3471">
        <v>3280</v>
      </c>
      <c r="F3471" t="s">
        <v>1162</v>
      </c>
    </row>
    <row r="3472" spans="1:6">
      <c r="A3472" t="str">
        <f t="shared" si="79"/>
        <v>12GABRIELLI MARCHI BARBOSA44835GRA</v>
      </c>
      <c r="B3472">
        <v>12</v>
      </c>
      <c r="C3472" t="s">
        <v>2150</v>
      </c>
      <c r="D3472" t="s">
        <v>3782</v>
      </c>
      <c r="E3472">
        <v>600</v>
      </c>
      <c r="F3472" t="s">
        <v>1112</v>
      </c>
    </row>
    <row r="3473" spans="1:6">
      <c r="A3473" t="str">
        <f t="shared" si="79"/>
        <v>12Henrique da Rosa Galeski44835GRA</v>
      </c>
      <c r="B3473">
        <v>12</v>
      </c>
      <c r="C3473" t="s">
        <v>1328</v>
      </c>
      <c r="D3473" t="s">
        <v>3782</v>
      </c>
      <c r="E3473">
        <v>600</v>
      </c>
      <c r="F3473" t="s">
        <v>1112</v>
      </c>
    </row>
    <row r="3474" spans="1:6">
      <c r="A3474" t="str">
        <f t="shared" si="79"/>
        <v>12Igor Carvalho Losina44835GRA</v>
      </c>
      <c r="B3474">
        <v>12</v>
      </c>
      <c r="C3474" t="s">
        <v>1329</v>
      </c>
      <c r="D3474" t="s">
        <v>3782</v>
      </c>
      <c r="E3474">
        <v>600</v>
      </c>
      <c r="F3474" t="s">
        <v>1112</v>
      </c>
    </row>
    <row r="3475" spans="1:6">
      <c r="A3475" t="str">
        <f t="shared" si="79"/>
        <v>12ISABELLA DO ROSÁRIO44835GRA</v>
      </c>
      <c r="B3475">
        <v>12</v>
      </c>
      <c r="C3475" t="s">
        <v>2151</v>
      </c>
      <c r="D3475" t="s">
        <v>3782</v>
      </c>
      <c r="E3475">
        <v>600</v>
      </c>
      <c r="F3475" t="s">
        <v>1112</v>
      </c>
    </row>
    <row r="3476" spans="1:6">
      <c r="A3476" t="str">
        <f t="shared" si="79"/>
        <v>12Isadora Zangari Ambrosio44835GRA</v>
      </c>
      <c r="B3476">
        <v>12</v>
      </c>
      <c r="C3476" t="s">
        <v>1330</v>
      </c>
      <c r="D3476" t="s">
        <v>3782</v>
      </c>
      <c r="E3476">
        <v>600</v>
      </c>
      <c r="F3476" t="s">
        <v>1112</v>
      </c>
    </row>
    <row r="3477" spans="1:6">
      <c r="A3477" t="str">
        <f t="shared" si="79"/>
        <v>12José Antônio Miranda Mattei44835GRA</v>
      </c>
      <c r="B3477">
        <v>12</v>
      </c>
      <c r="C3477" t="s">
        <v>2368</v>
      </c>
      <c r="D3477" t="s">
        <v>3782</v>
      </c>
      <c r="E3477">
        <v>600</v>
      </c>
      <c r="F3477" t="s">
        <v>1112</v>
      </c>
    </row>
    <row r="3478" spans="1:6">
      <c r="A3478" t="str">
        <f t="shared" si="79"/>
        <v>12Juliana de Fatima Prestes Souza44835GRA</v>
      </c>
      <c r="B3478">
        <v>12</v>
      </c>
      <c r="C3478" t="s">
        <v>2369</v>
      </c>
      <c r="D3478" t="s">
        <v>3782</v>
      </c>
      <c r="E3478">
        <v>600</v>
      </c>
      <c r="F3478" t="s">
        <v>1112</v>
      </c>
    </row>
    <row r="3479" spans="1:6">
      <c r="A3479" t="str">
        <f t="shared" si="79"/>
        <v>12Juliana Tiemi David44835GRA</v>
      </c>
      <c r="B3479">
        <v>12</v>
      </c>
      <c r="C3479" t="s">
        <v>2370</v>
      </c>
      <c r="D3479" t="s">
        <v>3782</v>
      </c>
      <c r="E3479">
        <v>600</v>
      </c>
      <c r="F3479" t="s">
        <v>1112</v>
      </c>
    </row>
    <row r="3480" spans="1:6">
      <c r="A3480" t="str">
        <f t="shared" si="79"/>
        <v>12Kevin Vinicius Branco Yang44835GRA</v>
      </c>
      <c r="B3480">
        <v>12</v>
      </c>
      <c r="C3480" t="s">
        <v>1331</v>
      </c>
      <c r="D3480" t="s">
        <v>3782</v>
      </c>
      <c r="E3480">
        <v>600</v>
      </c>
      <c r="F3480" t="s">
        <v>1112</v>
      </c>
    </row>
    <row r="3481" spans="1:6">
      <c r="A3481" t="str">
        <f t="shared" si="79"/>
        <v>12MARIA FERNANDA MURASKI44835GRA</v>
      </c>
      <c r="B3481">
        <v>12</v>
      </c>
      <c r="C3481" t="s">
        <v>2152</v>
      </c>
      <c r="D3481" t="s">
        <v>3782</v>
      </c>
      <c r="E3481">
        <v>600</v>
      </c>
      <c r="F3481" t="s">
        <v>1112</v>
      </c>
    </row>
    <row r="3482" spans="1:6">
      <c r="A3482" t="str">
        <f t="shared" si="79"/>
        <v>12Rodrigo Enzo Viergbiski Schwitzner44835GRA</v>
      </c>
      <c r="B3482">
        <v>12</v>
      </c>
      <c r="C3482" t="s">
        <v>2372</v>
      </c>
      <c r="D3482" t="s">
        <v>3782</v>
      </c>
      <c r="E3482">
        <v>600</v>
      </c>
      <c r="F3482" t="s">
        <v>1112</v>
      </c>
    </row>
    <row r="3483" spans="1:6">
      <c r="A3483" t="str">
        <f t="shared" si="79"/>
        <v>12Andreas Pauli de Castro44835MSc</v>
      </c>
      <c r="B3483">
        <v>12</v>
      </c>
      <c r="C3483" t="s">
        <v>1334</v>
      </c>
      <c r="D3483" t="s">
        <v>3782</v>
      </c>
      <c r="E3483">
        <v>2230</v>
      </c>
      <c r="F3483" t="s">
        <v>1114</v>
      </c>
    </row>
    <row r="3484" spans="1:6">
      <c r="A3484" t="str">
        <f t="shared" si="79"/>
        <v>12Bruno Ferrari de Almeida Prado44835MSc</v>
      </c>
      <c r="B3484">
        <v>12</v>
      </c>
      <c r="C3484" t="s">
        <v>1335</v>
      </c>
      <c r="D3484" t="s">
        <v>3782</v>
      </c>
      <c r="E3484">
        <v>2230</v>
      </c>
      <c r="F3484" t="s">
        <v>1114</v>
      </c>
    </row>
    <row r="3485" spans="1:6">
      <c r="A3485" t="str">
        <f t="shared" si="79"/>
        <v>12Eduardo Bonatto Dalla Vecchia44835MSc</v>
      </c>
      <c r="B3485">
        <v>12</v>
      </c>
      <c r="C3485" t="s">
        <v>2153</v>
      </c>
      <c r="D3485" t="s">
        <v>3782</v>
      </c>
      <c r="E3485">
        <v>2230</v>
      </c>
      <c r="F3485" t="s">
        <v>1114</v>
      </c>
    </row>
    <row r="3486" spans="1:6">
      <c r="A3486" t="str">
        <f t="shared" si="79"/>
        <v>12Felipe Penteado Hardt44835MSc</v>
      </c>
      <c r="B3486">
        <v>12</v>
      </c>
      <c r="C3486" t="s">
        <v>2373</v>
      </c>
      <c r="D3486" t="s">
        <v>3782</v>
      </c>
      <c r="E3486">
        <v>2230</v>
      </c>
      <c r="F3486" t="s">
        <v>1114</v>
      </c>
    </row>
    <row r="3487" spans="1:6">
      <c r="A3487" t="str">
        <f t="shared" si="79"/>
        <v>12Giovana Signori Iamin44835MSc</v>
      </c>
      <c r="B3487">
        <v>12</v>
      </c>
      <c r="C3487" t="s">
        <v>1336</v>
      </c>
      <c r="D3487" t="s">
        <v>3782</v>
      </c>
      <c r="E3487">
        <v>2230</v>
      </c>
      <c r="F3487" t="s">
        <v>1114</v>
      </c>
    </row>
    <row r="3488" spans="1:6">
      <c r="A3488" t="str">
        <f t="shared" si="79"/>
        <v>12Nadia Maria do Valle Ramos44835MSc</v>
      </c>
      <c r="B3488">
        <v>12</v>
      </c>
      <c r="C3488" t="s">
        <v>1337</v>
      </c>
      <c r="D3488" t="s">
        <v>3782</v>
      </c>
      <c r="E3488">
        <v>2230</v>
      </c>
      <c r="F3488" t="s">
        <v>1114</v>
      </c>
    </row>
    <row r="3489" spans="1:6">
      <c r="A3489" t="str">
        <f t="shared" si="79"/>
        <v>12Renata Bachmann Guimarães Valt44835PV</v>
      </c>
      <c r="B3489">
        <v>12</v>
      </c>
      <c r="C3489" t="s">
        <v>1338</v>
      </c>
      <c r="D3489" t="s">
        <v>3782</v>
      </c>
      <c r="E3489">
        <v>7750</v>
      </c>
      <c r="F3489" t="s">
        <v>1115</v>
      </c>
    </row>
    <row r="3490" spans="1:6">
      <c r="A3490" t="str">
        <f t="shared" si="79"/>
        <v>13Márcia Corrêa Machado44835AT</v>
      </c>
      <c r="B3490">
        <v>13</v>
      </c>
      <c r="C3490" t="s">
        <v>1339</v>
      </c>
      <c r="D3490" t="s">
        <v>3782</v>
      </c>
      <c r="E3490">
        <v>820</v>
      </c>
      <c r="F3490" t="s">
        <v>1117</v>
      </c>
    </row>
    <row r="3491" spans="1:6">
      <c r="A3491" t="str">
        <f t="shared" si="79"/>
        <v>13Carlos Pérez Bergmann44835COO</v>
      </c>
      <c r="B3491">
        <v>13</v>
      </c>
      <c r="C3491" t="s">
        <v>1340</v>
      </c>
      <c r="D3491" t="s">
        <v>3782</v>
      </c>
      <c r="E3491">
        <v>2800</v>
      </c>
      <c r="F3491" t="s">
        <v>1113</v>
      </c>
    </row>
    <row r="3492" spans="1:6">
      <c r="A3492" t="str">
        <f t="shared" si="79"/>
        <v>13Francieli Gonçalves Franceschini44835DSC</v>
      </c>
      <c r="B3492">
        <v>13</v>
      </c>
      <c r="C3492" t="s">
        <v>1341</v>
      </c>
      <c r="D3492" t="s">
        <v>3782</v>
      </c>
      <c r="E3492">
        <v>3280</v>
      </c>
      <c r="F3492" t="s">
        <v>1162</v>
      </c>
    </row>
    <row r="3493" spans="1:6">
      <c r="A3493" t="str">
        <f t="shared" si="79"/>
        <v>13Letícia Steckel44835DSC</v>
      </c>
      <c r="B3493">
        <v>13</v>
      </c>
      <c r="C3493" t="s">
        <v>2655</v>
      </c>
      <c r="D3493" t="s">
        <v>3782</v>
      </c>
      <c r="E3493">
        <v>3280</v>
      </c>
      <c r="F3493" t="s">
        <v>1162</v>
      </c>
    </row>
    <row r="3494" spans="1:6">
      <c r="A3494" t="str">
        <f t="shared" si="79"/>
        <v>13Tailane Hauschild44835DSC</v>
      </c>
      <c r="B3494">
        <v>13</v>
      </c>
      <c r="C3494" t="s">
        <v>2672</v>
      </c>
      <c r="D3494" t="s">
        <v>3782</v>
      </c>
      <c r="E3494">
        <v>3280</v>
      </c>
      <c r="F3494" t="s">
        <v>1162</v>
      </c>
    </row>
    <row r="3495" spans="1:6">
      <c r="A3495" t="str">
        <f t="shared" si="79"/>
        <v>13Alice Guimarães Wendestein44835GRA</v>
      </c>
      <c r="B3495">
        <v>13</v>
      </c>
      <c r="C3495" t="s">
        <v>1342</v>
      </c>
      <c r="D3495" t="s">
        <v>3782</v>
      </c>
      <c r="E3495">
        <v>600</v>
      </c>
      <c r="F3495" t="s">
        <v>1112</v>
      </c>
    </row>
    <row r="3496" spans="1:6">
      <c r="A3496" t="str">
        <f t="shared" si="79"/>
        <v>13Eduardo Blauth Ahlert44835GRA</v>
      </c>
      <c r="B3496">
        <v>13</v>
      </c>
      <c r="C3496" t="s">
        <v>1344</v>
      </c>
      <c r="D3496" t="s">
        <v>3782</v>
      </c>
      <c r="E3496">
        <v>600</v>
      </c>
      <c r="F3496" t="s">
        <v>1112</v>
      </c>
    </row>
    <row r="3497" spans="1:6">
      <c r="A3497" t="str">
        <f t="shared" si="79"/>
        <v>13Eduardo Rodrigues Gonçalves44835GRA</v>
      </c>
      <c r="B3497">
        <v>13</v>
      </c>
      <c r="C3497" t="s">
        <v>1345</v>
      </c>
      <c r="D3497" t="s">
        <v>3782</v>
      </c>
      <c r="E3497">
        <v>600</v>
      </c>
      <c r="F3497" t="s">
        <v>1112</v>
      </c>
    </row>
    <row r="3498" spans="1:6">
      <c r="A3498" t="str">
        <f t="shared" si="79"/>
        <v>13Gabriel Cestari Alfaya44835GRA</v>
      </c>
      <c r="B3498">
        <v>13</v>
      </c>
      <c r="C3498" t="s">
        <v>2673</v>
      </c>
      <c r="D3498" t="s">
        <v>3782</v>
      </c>
      <c r="E3498">
        <v>600</v>
      </c>
      <c r="F3498" t="s">
        <v>1112</v>
      </c>
    </row>
    <row r="3499" spans="1:6">
      <c r="A3499" t="str">
        <f t="shared" si="79"/>
        <v>13Giovana Fior Giacomolli44835GRA</v>
      </c>
      <c r="B3499">
        <v>13</v>
      </c>
      <c r="C3499" t="s">
        <v>2155</v>
      </c>
      <c r="D3499" t="s">
        <v>3782</v>
      </c>
      <c r="E3499">
        <v>600</v>
      </c>
      <c r="F3499" t="s">
        <v>1112</v>
      </c>
    </row>
    <row r="3500" spans="1:6">
      <c r="A3500" t="str">
        <f t="shared" si="79"/>
        <v>13Guilherme Pontes de Oliveira Sapuda44835GRA</v>
      </c>
      <c r="B3500">
        <v>13</v>
      </c>
      <c r="C3500" t="s">
        <v>2156</v>
      </c>
      <c r="D3500" t="s">
        <v>3782</v>
      </c>
      <c r="E3500">
        <v>600</v>
      </c>
      <c r="F3500" t="s">
        <v>1112</v>
      </c>
    </row>
    <row r="3501" spans="1:6">
      <c r="A3501" t="str">
        <f t="shared" si="79"/>
        <v>13Jennifer Leiria44835GRA</v>
      </c>
      <c r="B3501">
        <v>13</v>
      </c>
      <c r="C3501" t="s">
        <v>2157</v>
      </c>
      <c r="D3501" t="s">
        <v>3782</v>
      </c>
      <c r="E3501">
        <v>600</v>
      </c>
      <c r="F3501" t="s">
        <v>1112</v>
      </c>
    </row>
    <row r="3502" spans="1:6">
      <c r="A3502" t="str">
        <f t="shared" si="79"/>
        <v>13Ana Paula Gomes de Almeida44835MSc</v>
      </c>
      <c r="B3502">
        <v>13</v>
      </c>
      <c r="C3502" t="s">
        <v>1343</v>
      </c>
      <c r="D3502" t="s">
        <v>3782</v>
      </c>
      <c r="E3502">
        <v>2230</v>
      </c>
      <c r="F3502" t="s">
        <v>1114</v>
      </c>
    </row>
    <row r="3503" spans="1:6">
      <c r="A3503" t="str">
        <f t="shared" si="79"/>
        <v>13Eduardo Souza da Cunha44835MSc</v>
      </c>
      <c r="B3503">
        <v>13</v>
      </c>
      <c r="C3503" t="s">
        <v>2674</v>
      </c>
      <c r="D3503" t="s">
        <v>3782</v>
      </c>
      <c r="E3503">
        <v>2230</v>
      </c>
      <c r="F3503" t="s">
        <v>1114</v>
      </c>
    </row>
    <row r="3504" spans="1:6">
      <c r="A3504" t="str">
        <f t="shared" si="79"/>
        <v>13Henrique Emílio Aguilar44835MSc</v>
      </c>
      <c r="B3504">
        <v>13</v>
      </c>
      <c r="C3504" t="s">
        <v>1353</v>
      </c>
      <c r="D3504" t="s">
        <v>3782</v>
      </c>
      <c r="E3504">
        <v>2230</v>
      </c>
      <c r="F3504" t="s">
        <v>1114</v>
      </c>
    </row>
    <row r="3505" spans="1:6">
      <c r="A3505" t="str">
        <f t="shared" si="79"/>
        <v>13Tania Maria Basegio44835PV</v>
      </c>
      <c r="B3505">
        <v>13</v>
      </c>
      <c r="C3505" t="s">
        <v>1355</v>
      </c>
      <c r="D3505" t="s">
        <v>3782</v>
      </c>
      <c r="E3505">
        <v>7750</v>
      </c>
      <c r="F3505" t="s">
        <v>1115</v>
      </c>
    </row>
    <row r="3506" spans="1:6">
      <c r="A3506" t="str">
        <f t="shared" si="79"/>
        <v>14Erick Vaz44835AT</v>
      </c>
      <c r="B3506">
        <v>14</v>
      </c>
      <c r="C3506" t="s">
        <v>1356</v>
      </c>
      <c r="D3506" t="s">
        <v>3782</v>
      </c>
      <c r="E3506">
        <v>820</v>
      </c>
      <c r="F3506" t="s">
        <v>1117</v>
      </c>
    </row>
    <row r="3507" spans="1:6">
      <c r="A3507" t="str">
        <f t="shared" si="79"/>
        <v>14Roberto Iannuzzi44835COO</v>
      </c>
      <c r="B3507">
        <v>14</v>
      </c>
      <c r="C3507" t="s">
        <v>1357</v>
      </c>
      <c r="D3507" t="s">
        <v>3782</v>
      </c>
      <c r="E3507">
        <v>2800</v>
      </c>
      <c r="F3507" t="s">
        <v>1113</v>
      </c>
    </row>
    <row r="3508" spans="1:6">
      <c r="A3508" t="str">
        <f t="shared" si="79"/>
        <v>14Mariane Cristina Trombetta44835DSC</v>
      </c>
      <c r="B3508">
        <v>14</v>
      </c>
      <c r="C3508" t="s">
        <v>1358</v>
      </c>
      <c r="D3508" t="s">
        <v>3782</v>
      </c>
      <c r="E3508">
        <v>3280</v>
      </c>
      <c r="F3508" t="s">
        <v>1162</v>
      </c>
    </row>
    <row r="3509" spans="1:6">
      <c r="A3509" t="str">
        <f t="shared" si="79"/>
        <v>14Monica Oliveira Manna44835DSC</v>
      </c>
      <c r="B3509">
        <v>14</v>
      </c>
      <c r="C3509" t="s">
        <v>1359</v>
      </c>
      <c r="D3509" t="s">
        <v>3782</v>
      </c>
      <c r="E3509">
        <v>3280</v>
      </c>
      <c r="F3509" t="s">
        <v>1162</v>
      </c>
    </row>
    <row r="3510" spans="1:6">
      <c r="A3510" t="str">
        <f t="shared" si="79"/>
        <v>14Ana Paula Mirabelli Stensmann44835GRA</v>
      </c>
      <c r="B3510">
        <v>14</v>
      </c>
      <c r="C3510" t="s">
        <v>1360</v>
      </c>
      <c r="D3510" t="s">
        <v>3782</v>
      </c>
      <c r="E3510">
        <v>600</v>
      </c>
      <c r="F3510" t="s">
        <v>1112</v>
      </c>
    </row>
    <row r="3511" spans="1:6">
      <c r="A3511" t="str">
        <f t="shared" si="79"/>
        <v>14Andressa Feldkircher44835GRA</v>
      </c>
      <c r="B3511">
        <v>14</v>
      </c>
      <c r="C3511" t="s">
        <v>2375</v>
      </c>
      <c r="D3511" t="s">
        <v>3782</v>
      </c>
      <c r="E3511">
        <v>600</v>
      </c>
      <c r="F3511" t="s">
        <v>1112</v>
      </c>
    </row>
    <row r="3512" spans="1:6">
      <c r="A3512" t="str">
        <f t="shared" si="79"/>
        <v>14Andrey Pinheiro Ribeiro Chagas44835GRA</v>
      </c>
      <c r="B3512">
        <v>14</v>
      </c>
      <c r="C3512" t="s">
        <v>1361</v>
      </c>
      <c r="D3512" t="s">
        <v>3782</v>
      </c>
      <c r="E3512">
        <v>600</v>
      </c>
      <c r="F3512" t="s">
        <v>1112</v>
      </c>
    </row>
    <row r="3513" spans="1:6">
      <c r="A3513" t="str">
        <f t="shared" si="79"/>
        <v>14Caroline Azzolini Pontel44835GRA</v>
      </c>
      <c r="B3513">
        <v>14</v>
      </c>
      <c r="C3513" t="s">
        <v>2376</v>
      </c>
      <c r="D3513" t="s">
        <v>3782</v>
      </c>
      <c r="E3513">
        <v>600</v>
      </c>
      <c r="F3513" t="s">
        <v>1112</v>
      </c>
    </row>
    <row r="3514" spans="1:6">
      <c r="A3514" t="str">
        <f t="shared" si="79"/>
        <v>14Caroline Volcato Oleques44835GRA</v>
      </c>
      <c r="B3514">
        <v>14</v>
      </c>
      <c r="C3514" t="s">
        <v>2377</v>
      </c>
      <c r="D3514" t="s">
        <v>3782</v>
      </c>
      <c r="E3514">
        <v>600</v>
      </c>
      <c r="F3514" t="s">
        <v>1112</v>
      </c>
    </row>
    <row r="3515" spans="1:6">
      <c r="A3515" t="str">
        <f t="shared" si="79"/>
        <v>14INGRID MULLER MOHR44835GRA</v>
      </c>
      <c r="B3515">
        <v>14</v>
      </c>
      <c r="C3515" t="s">
        <v>1364</v>
      </c>
      <c r="D3515" t="s">
        <v>3782</v>
      </c>
      <c r="E3515">
        <v>600</v>
      </c>
      <c r="F3515" t="s">
        <v>1112</v>
      </c>
    </row>
    <row r="3516" spans="1:6">
      <c r="A3516" t="str">
        <f t="shared" si="79"/>
        <v>14João Miguel Maraschin Santos44835GRA</v>
      </c>
      <c r="B3516">
        <v>14</v>
      </c>
      <c r="C3516" t="s">
        <v>1366</v>
      </c>
      <c r="D3516" t="s">
        <v>3782</v>
      </c>
      <c r="E3516">
        <v>600</v>
      </c>
      <c r="F3516" t="s">
        <v>1112</v>
      </c>
    </row>
    <row r="3517" spans="1:6">
      <c r="A3517" t="str">
        <f t="shared" si="79"/>
        <v>14JOAO VITOR FRAGA MENCHICK44835GRA</v>
      </c>
      <c r="B3517">
        <v>14</v>
      </c>
      <c r="C3517" t="s">
        <v>1367</v>
      </c>
      <c r="D3517" t="s">
        <v>3782</v>
      </c>
      <c r="E3517">
        <v>600</v>
      </c>
      <c r="F3517" t="s">
        <v>1112</v>
      </c>
    </row>
    <row r="3518" spans="1:6">
      <c r="A3518" t="str">
        <f t="shared" si="79"/>
        <v>14JÚLIA PERESIN CARBONERA44835GRA</v>
      </c>
      <c r="B3518">
        <v>14</v>
      </c>
      <c r="C3518" t="s">
        <v>1368</v>
      </c>
      <c r="D3518" t="s">
        <v>3782</v>
      </c>
      <c r="E3518">
        <v>600</v>
      </c>
      <c r="F3518" t="s">
        <v>1112</v>
      </c>
    </row>
    <row r="3519" spans="1:6">
      <c r="A3519" t="str">
        <f t="shared" si="79"/>
        <v>14Laís Vieira Genro44835GRA</v>
      </c>
      <c r="B3519">
        <v>14</v>
      </c>
      <c r="C3519" t="s">
        <v>2378</v>
      </c>
      <c r="D3519" t="s">
        <v>3782</v>
      </c>
      <c r="E3519">
        <v>600</v>
      </c>
      <c r="F3519" t="s">
        <v>1112</v>
      </c>
    </row>
    <row r="3520" spans="1:6">
      <c r="A3520" t="str">
        <f t="shared" si="79"/>
        <v>14Pedro Costabile de Souza44835GRA</v>
      </c>
      <c r="B3520">
        <v>14</v>
      </c>
      <c r="C3520" t="s">
        <v>2380</v>
      </c>
      <c r="D3520" t="s">
        <v>3782</v>
      </c>
      <c r="E3520">
        <v>600</v>
      </c>
      <c r="F3520" t="s">
        <v>1112</v>
      </c>
    </row>
    <row r="3521" spans="1:6">
      <c r="A3521" t="str">
        <f t="shared" si="79"/>
        <v>14THAÍS SCHÄFER LUIZ44835GRA</v>
      </c>
      <c r="B3521">
        <v>14</v>
      </c>
      <c r="C3521" t="s">
        <v>1373</v>
      </c>
      <c r="D3521" t="s">
        <v>3782</v>
      </c>
      <c r="E3521">
        <v>600</v>
      </c>
      <c r="F3521" t="s">
        <v>1112</v>
      </c>
    </row>
    <row r="3522" spans="1:6">
      <c r="A3522" t="str">
        <f t="shared" si="79"/>
        <v>14Thiago Ariel Rambo Mohr44835GRA</v>
      </c>
      <c r="B3522">
        <v>14</v>
      </c>
      <c r="C3522" t="s">
        <v>2381</v>
      </c>
      <c r="D3522" t="s">
        <v>3782</v>
      </c>
      <c r="E3522">
        <v>600</v>
      </c>
      <c r="F3522" t="s">
        <v>1112</v>
      </c>
    </row>
    <row r="3523" spans="1:6">
      <c r="A3523" t="str">
        <f t="shared" ref="A3523:A3586" si="80">CONCATENATE(B3523,C3523,VALUE(D3523),F3523)</f>
        <v>14Bruno Silverston Angonese44835MSc</v>
      </c>
      <c r="B3523">
        <v>14</v>
      </c>
      <c r="C3523" t="s">
        <v>1374</v>
      </c>
      <c r="D3523" t="s">
        <v>3782</v>
      </c>
      <c r="E3523">
        <v>2230</v>
      </c>
      <c r="F3523" t="s">
        <v>1114</v>
      </c>
    </row>
    <row r="3524" spans="1:6">
      <c r="A3524" t="str">
        <f t="shared" si="80"/>
        <v>14Gabriel Schäffer Sipp44835MSc</v>
      </c>
      <c r="B3524">
        <v>14</v>
      </c>
      <c r="C3524" t="s">
        <v>2382</v>
      </c>
      <c r="D3524" t="s">
        <v>3782</v>
      </c>
      <c r="E3524">
        <v>2230</v>
      </c>
      <c r="F3524" t="s">
        <v>1114</v>
      </c>
    </row>
    <row r="3525" spans="1:6">
      <c r="A3525" t="str">
        <f t="shared" si="80"/>
        <v>14GABRIELA MEYER NEIBERT KNOBELOCK DOS SANTOS44835MSc</v>
      </c>
      <c r="B3525">
        <v>14</v>
      </c>
      <c r="C3525" t="s">
        <v>2158</v>
      </c>
      <c r="D3525" t="s">
        <v>3782</v>
      </c>
      <c r="E3525">
        <v>2230</v>
      </c>
      <c r="F3525" t="s">
        <v>1114</v>
      </c>
    </row>
    <row r="3526" spans="1:6">
      <c r="A3526" t="str">
        <f t="shared" si="80"/>
        <v>14Jhenifer Caroline da Silva Paim44835MSc</v>
      </c>
      <c r="B3526">
        <v>14</v>
      </c>
      <c r="C3526" t="s">
        <v>1365</v>
      </c>
      <c r="D3526" t="s">
        <v>3782</v>
      </c>
      <c r="E3526">
        <v>2230</v>
      </c>
      <c r="F3526" t="s">
        <v>1114</v>
      </c>
    </row>
    <row r="3527" spans="1:6">
      <c r="A3527" t="str">
        <f t="shared" si="80"/>
        <v>14Marcelo Canals Meucci44835MSc</v>
      </c>
      <c r="B3527">
        <v>14</v>
      </c>
      <c r="C3527" t="s">
        <v>1369</v>
      </c>
      <c r="D3527" t="s">
        <v>3782</v>
      </c>
      <c r="E3527">
        <v>2230</v>
      </c>
      <c r="F3527" t="s">
        <v>1114</v>
      </c>
    </row>
    <row r="3528" spans="1:6">
      <c r="A3528" t="str">
        <f t="shared" si="80"/>
        <v>14Rossano Dalla Lana Michel44835MSc</v>
      </c>
      <c r="B3528">
        <v>14</v>
      </c>
      <c r="C3528" t="s">
        <v>1375</v>
      </c>
      <c r="D3528" t="s">
        <v>3782</v>
      </c>
      <c r="E3528">
        <v>2230</v>
      </c>
      <c r="F3528" t="s">
        <v>1114</v>
      </c>
    </row>
    <row r="3529" spans="1:6">
      <c r="A3529" t="str">
        <f t="shared" si="80"/>
        <v>14Loren Pinto Martins44835PDSC</v>
      </c>
      <c r="B3529">
        <v>14</v>
      </c>
      <c r="C3529" t="s">
        <v>1376</v>
      </c>
      <c r="D3529" t="s">
        <v>3782</v>
      </c>
      <c r="E3529">
        <v>6110</v>
      </c>
      <c r="F3529" t="s">
        <v>1165</v>
      </c>
    </row>
    <row r="3530" spans="1:6">
      <c r="A3530" t="str">
        <f t="shared" si="80"/>
        <v>14Renata dos Santos Alvarenga Kuchle44835PV</v>
      </c>
      <c r="B3530">
        <v>14</v>
      </c>
      <c r="C3530" t="s">
        <v>1377</v>
      </c>
      <c r="D3530" t="s">
        <v>3782</v>
      </c>
      <c r="E3530">
        <v>7750</v>
      </c>
      <c r="F3530" t="s">
        <v>1115</v>
      </c>
    </row>
    <row r="3531" spans="1:6">
      <c r="A3531" t="str">
        <f t="shared" si="80"/>
        <v>15Jacqueline Gisele Batista Silva44835AT</v>
      </c>
      <c r="B3531">
        <v>15</v>
      </c>
      <c r="C3531" t="s">
        <v>1378</v>
      </c>
      <c r="D3531" t="s">
        <v>3782</v>
      </c>
      <c r="E3531">
        <v>820</v>
      </c>
      <c r="F3531" t="s">
        <v>1117</v>
      </c>
    </row>
    <row r="3532" spans="1:6">
      <c r="A3532" t="str">
        <f t="shared" si="80"/>
        <v>15Marcelo Colomer Ferraro44835COO</v>
      </c>
      <c r="B3532">
        <v>15</v>
      </c>
      <c r="C3532" t="s">
        <v>2388</v>
      </c>
      <c r="D3532" t="s">
        <v>3782</v>
      </c>
      <c r="E3532">
        <v>2800</v>
      </c>
      <c r="F3532" t="s">
        <v>1113</v>
      </c>
    </row>
    <row r="3533" spans="1:6">
      <c r="A3533" t="str">
        <f t="shared" si="80"/>
        <v>15Carlos Felipe Guimarães Lodi44835DSC</v>
      </c>
      <c r="B3533">
        <v>15</v>
      </c>
      <c r="C3533" t="s">
        <v>2675</v>
      </c>
      <c r="D3533" t="s">
        <v>3782</v>
      </c>
      <c r="E3533">
        <v>3280</v>
      </c>
      <c r="F3533" t="s">
        <v>1162</v>
      </c>
    </row>
    <row r="3534" spans="1:6">
      <c r="A3534" t="str">
        <f t="shared" si="80"/>
        <v>15Bernardo Millan Morgado44835GRA</v>
      </c>
      <c r="B3534">
        <v>15</v>
      </c>
      <c r="C3534" t="s">
        <v>1381</v>
      </c>
      <c r="D3534" t="s">
        <v>3782</v>
      </c>
      <c r="E3534">
        <v>600</v>
      </c>
      <c r="F3534" t="s">
        <v>1112</v>
      </c>
    </row>
    <row r="3535" spans="1:6">
      <c r="A3535" t="str">
        <f t="shared" si="80"/>
        <v>15Hugo Borges da Silva44835GRA</v>
      </c>
      <c r="B3535">
        <v>15</v>
      </c>
      <c r="C3535" t="s">
        <v>2384</v>
      </c>
      <c r="D3535" t="s">
        <v>3782</v>
      </c>
      <c r="E3535">
        <v>600</v>
      </c>
      <c r="F3535" t="s">
        <v>1112</v>
      </c>
    </row>
    <row r="3536" spans="1:6">
      <c r="A3536" t="str">
        <f t="shared" si="80"/>
        <v>15João Pedro Bastos da Rocha Miranda44835GRA</v>
      </c>
      <c r="B3536">
        <v>15</v>
      </c>
      <c r="C3536" t="s">
        <v>2385</v>
      </c>
      <c r="D3536" t="s">
        <v>3782</v>
      </c>
      <c r="E3536">
        <v>600</v>
      </c>
      <c r="F3536" t="s">
        <v>1112</v>
      </c>
    </row>
    <row r="3537" spans="1:6">
      <c r="A3537" t="str">
        <f t="shared" si="80"/>
        <v>15Pedro de Campos Barbosa Moreno44835GRA</v>
      </c>
      <c r="B3537">
        <v>15</v>
      </c>
      <c r="C3537" t="s">
        <v>2386</v>
      </c>
      <c r="D3537" t="s">
        <v>3782</v>
      </c>
      <c r="E3537">
        <v>600</v>
      </c>
      <c r="F3537" t="s">
        <v>1112</v>
      </c>
    </row>
    <row r="3538" spans="1:6">
      <c r="A3538" t="str">
        <f t="shared" si="80"/>
        <v>15Renato Barros Lima44835GRA</v>
      </c>
      <c r="B3538">
        <v>15</v>
      </c>
      <c r="C3538" t="s">
        <v>1383</v>
      </c>
      <c r="D3538" t="s">
        <v>3782</v>
      </c>
      <c r="E3538">
        <v>600</v>
      </c>
      <c r="F3538" t="s">
        <v>1112</v>
      </c>
    </row>
    <row r="3539" spans="1:6">
      <c r="A3539" t="str">
        <f t="shared" si="80"/>
        <v>15Ricardo Gonçalves Cavalcante44835GRA</v>
      </c>
      <c r="B3539">
        <v>15</v>
      </c>
      <c r="C3539" t="s">
        <v>1384</v>
      </c>
      <c r="D3539" t="s">
        <v>3782</v>
      </c>
      <c r="E3539">
        <v>600</v>
      </c>
      <c r="F3539" t="s">
        <v>1112</v>
      </c>
    </row>
    <row r="3540" spans="1:6">
      <c r="A3540" t="str">
        <f t="shared" si="80"/>
        <v>15Beatriz Rosenburg Marques44835MSc</v>
      </c>
      <c r="B3540">
        <v>15</v>
      </c>
      <c r="C3540" t="s">
        <v>1385</v>
      </c>
      <c r="D3540" t="s">
        <v>3782</v>
      </c>
      <c r="E3540">
        <v>2230</v>
      </c>
      <c r="F3540" t="s">
        <v>1114</v>
      </c>
    </row>
    <row r="3541" spans="1:6">
      <c r="A3541" t="str">
        <f t="shared" si="80"/>
        <v>15Eliel Prueza de Oliveira44835MSc</v>
      </c>
      <c r="B3541">
        <v>15</v>
      </c>
      <c r="C3541" t="s">
        <v>1386</v>
      </c>
      <c r="D3541" t="s">
        <v>3782</v>
      </c>
      <c r="E3541">
        <v>2230</v>
      </c>
      <c r="F3541" t="s">
        <v>1114</v>
      </c>
    </row>
    <row r="3542" spans="1:6">
      <c r="A3542" t="str">
        <f t="shared" si="80"/>
        <v>15Letícia Anselmo de Mattos44835MSc</v>
      </c>
      <c r="B3542">
        <v>15</v>
      </c>
      <c r="C3542" t="s">
        <v>1387</v>
      </c>
      <c r="D3542" t="s">
        <v>3782</v>
      </c>
      <c r="E3542">
        <v>2230</v>
      </c>
      <c r="F3542" t="s">
        <v>1114</v>
      </c>
    </row>
    <row r="3543" spans="1:6">
      <c r="A3543" t="str">
        <f t="shared" si="80"/>
        <v>15Maria Luíza Fernandes Fonseca44835MSc</v>
      </c>
      <c r="B3543">
        <v>15</v>
      </c>
      <c r="C3543" t="s">
        <v>2387</v>
      </c>
      <c r="D3543" t="s">
        <v>3782</v>
      </c>
      <c r="E3543">
        <v>2230</v>
      </c>
      <c r="F3543" t="s">
        <v>1114</v>
      </c>
    </row>
    <row r="3544" spans="1:6">
      <c r="A3544" t="str">
        <f t="shared" si="80"/>
        <v>15Vitor Fernando Silva Gomes Pereira44835MSc</v>
      </c>
      <c r="B3544">
        <v>15</v>
      </c>
      <c r="C3544" t="s">
        <v>1388</v>
      </c>
      <c r="D3544" t="s">
        <v>3782</v>
      </c>
      <c r="E3544">
        <v>2230</v>
      </c>
      <c r="F3544" t="s">
        <v>1114</v>
      </c>
    </row>
    <row r="3545" spans="1:6">
      <c r="A3545" t="str">
        <f t="shared" si="80"/>
        <v>15Paulo Camargo Silva44835PV</v>
      </c>
      <c r="B3545">
        <v>15</v>
      </c>
      <c r="C3545" t="s">
        <v>1390</v>
      </c>
      <c r="D3545" t="s">
        <v>3782</v>
      </c>
      <c r="E3545">
        <v>7750</v>
      </c>
      <c r="F3545" t="s">
        <v>1115</v>
      </c>
    </row>
    <row r="3546" spans="1:6">
      <c r="A3546" t="str">
        <f t="shared" si="80"/>
        <v>16Rodrigo Cravo de Lima44835AT</v>
      </c>
      <c r="B3546">
        <v>16</v>
      </c>
      <c r="C3546" t="s">
        <v>1391</v>
      </c>
      <c r="D3546" t="s">
        <v>3782</v>
      </c>
      <c r="E3546">
        <v>820</v>
      </c>
      <c r="F3546" t="s">
        <v>1117</v>
      </c>
    </row>
    <row r="3547" spans="1:6">
      <c r="A3547" t="str">
        <f t="shared" si="80"/>
        <v>16Elizabete Fernandes Lucas44835COO</v>
      </c>
      <c r="B3547">
        <v>16</v>
      </c>
      <c r="C3547" t="s">
        <v>1392</v>
      </c>
      <c r="D3547" t="s">
        <v>3782</v>
      </c>
      <c r="E3547">
        <v>2800</v>
      </c>
      <c r="F3547" t="s">
        <v>1113</v>
      </c>
    </row>
    <row r="3548" spans="1:6">
      <c r="A3548" t="str">
        <f t="shared" si="80"/>
        <v>16Juan David Lopes Vargas44835DSC</v>
      </c>
      <c r="B3548">
        <v>16</v>
      </c>
      <c r="C3548" t="s">
        <v>2389</v>
      </c>
      <c r="D3548" t="s">
        <v>3782</v>
      </c>
      <c r="E3548">
        <v>3280</v>
      </c>
      <c r="F3548" t="s">
        <v>1162</v>
      </c>
    </row>
    <row r="3549" spans="1:6">
      <c r="A3549" t="str">
        <f t="shared" si="80"/>
        <v>16Juan Pablo Cuenca Vargas44835DSC</v>
      </c>
      <c r="B3549">
        <v>16</v>
      </c>
      <c r="C3549" t="s">
        <v>2159</v>
      </c>
      <c r="D3549" t="s">
        <v>3782</v>
      </c>
      <c r="E3549">
        <v>3280</v>
      </c>
      <c r="F3549" t="s">
        <v>1162</v>
      </c>
    </row>
    <row r="3550" spans="1:6">
      <c r="A3550" t="str">
        <f t="shared" si="80"/>
        <v>16Eduardo Soares da Silva Pereira44835GRA</v>
      </c>
      <c r="B3550">
        <v>16</v>
      </c>
      <c r="C3550" t="s">
        <v>1395</v>
      </c>
      <c r="D3550" t="s">
        <v>3782</v>
      </c>
      <c r="E3550">
        <v>600</v>
      </c>
      <c r="F3550" t="s">
        <v>1112</v>
      </c>
    </row>
    <row r="3551" spans="1:6">
      <c r="A3551" t="str">
        <f t="shared" si="80"/>
        <v>16Iury de Jesus Rodrigues44835GRA</v>
      </c>
      <c r="B3551">
        <v>16</v>
      </c>
      <c r="C3551" t="s">
        <v>1397</v>
      </c>
      <c r="D3551" t="s">
        <v>3782</v>
      </c>
      <c r="E3551">
        <v>600</v>
      </c>
      <c r="F3551" t="s">
        <v>1112</v>
      </c>
    </row>
    <row r="3552" spans="1:6">
      <c r="A3552" t="str">
        <f t="shared" si="80"/>
        <v>16Julia Barboza de Souza44835GRA</v>
      </c>
      <c r="B3552">
        <v>16</v>
      </c>
      <c r="C3552" t="s">
        <v>1398</v>
      </c>
      <c r="D3552" t="s">
        <v>3782</v>
      </c>
      <c r="E3552">
        <v>600</v>
      </c>
      <c r="F3552" t="s">
        <v>1112</v>
      </c>
    </row>
    <row r="3553" spans="1:6">
      <c r="A3553" t="str">
        <f t="shared" si="80"/>
        <v>16Lucas Fernandes Teixeira44835GRA</v>
      </c>
      <c r="B3553">
        <v>16</v>
      </c>
      <c r="C3553" t="s">
        <v>1399</v>
      </c>
      <c r="D3553" t="s">
        <v>3782</v>
      </c>
      <c r="E3553">
        <v>600</v>
      </c>
      <c r="F3553" t="s">
        <v>1112</v>
      </c>
    </row>
    <row r="3554" spans="1:6">
      <c r="A3554" t="str">
        <f t="shared" si="80"/>
        <v>16Maria Eduarda Pinto David Furtado44835GRA</v>
      </c>
      <c r="B3554">
        <v>16</v>
      </c>
      <c r="C3554" t="s">
        <v>1401</v>
      </c>
      <c r="D3554" t="s">
        <v>3782</v>
      </c>
      <c r="E3554">
        <v>600</v>
      </c>
      <c r="F3554" t="s">
        <v>1112</v>
      </c>
    </row>
    <row r="3555" spans="1:6">
      <c r="A3555" t="str">
        <f t="shared" si="80"/>
        <v>16Mateus Silva Barros Rosado44835GRA</v>
      </c>
      <c r="B3555">
        <v>16</v>
      </c>
      <c r="C3555" t="s">
        <v>1402</v>
      </c>
      <c r="D3555" t="s">
        <v>3782</v>
      </c>
      <c r="E3555">
        <v>600</v>
      </c>
      <c r="F3555" t="s">
        <v>1112</v>
      </c>
    </row>
    <row r="3556" spans="1:6">
      <c r="A3556" t="str">
        <f t="shared" si="80"/>
        <v>16Pedro Faria Xavier44835GRA</v>
      </c>
      <c r="B3556">
        <v>16</v>
      </c>
      <c r="C3556" t="s">
        <v>1403</v>
      </c>
      <c r="D3556" t="s">
        <v>3782</v>
      </c>
      <c r="E3556">
        <v>600</v>
      </c>
      <c r="F3556" t="s">
        <v>1112</v>
      </c>
    </row>
    <row r="3557" spans="1:6">
      <c r="A3557" t="str">
        <f t="shared" si="80"/>
        <v>16Sophia Elizabeth Cezar e Silva44835GRA</v>
      </c>
      <c r="B3557">
        <v>16</v>
      </c>
      <c r="C3557" t="s">
        <v>1404</v>
      </c>
      <c r="D3557" t="s">
        <v>3782</v>
      </c>
      <c r="E3557">
        <v>600</v>
      </c>
      <c r="F3557" t="s">
        <v>1112</v>
      </c>
    </row>
    <row r="3558" spans="1:6">
      <c r="A3558" t="str">
        <f t="shared" si="80"/>
        <v>16Thiago Maia Martins44835GRA</v>
      </c>
      <c r="B3558">
        <v>16</v>
      </c>
      <c r="C3558" t="s">
        <v>1405</v>
      </c>
      <c r="D3558" t="s">
        <v>3782</v>
      </c>
      <c r="E3558">
        <v>600</v>
      </c>
      <c r="F3558" t="s">
        <v>1112</v>
      </c>
    </row>
    <row r="3559" spans="1:6">
      <c r="A3559" t="str">
        <f t="shared" si="80"/>
        <v>16Vitor Soares Ferreira44835GRA</v>
      </c>
      <c r="B3559">
        <v>16</v>
      </c>
      <c r="C3559" t="s">
        <v>1406</v>
      </c>
      <c r="D3559" t="s">
        <v>3782</v>
      </c>
      <c r="E3559">
        <v>600</v>
      </c>
      <c r="F3559" t="s">
        <v>1112</v>
      </c>
    </row>
    <row r="3560" spans="1:6">
      <c r="A3560" t="str">
        <f t="shared" si="80"/>
        <v>16Bianca Bassetti e Silva44835MSc</v>
      </c>
      <c r="B3560">
        <v>16</v>
      </c>
      <c r="C3560" t="s">
        <v>1407</v>
      </c>
      <c r="D3560" t="s">
        <v>3782</v>
      </c>
      <c r="E3560">
        <v>2230</v>
      </c>
      <c r="F3560" t="s">
        <v>1114</v>
      </c>
    </row>
    <row r="3561" spans="1:6">
      <c r="A3561" t="str">
        <f t="shared" si="80"/>
        <v>16CRISTIANA REIS RIBEIRO44835MSc</v>
      </c>
      <c r="B3561">
        <v>16</v>
      </c>
      <c r="C3561" t="s">
        <v>2743</v>
      </c>
      <c r="D3561" t="s">
        <v>3782</v>
      </c>
      <c r="E3561">
        <v>2230</v>
      </c>
      <c r="F3561" t="s">
        <v>1114</v>
      </c>
    </row>
    <row r="3562" spans="1:6">
      <c r="A3562" t="str">
        <f t="shared" si="80"/>
        <v>16Mariana dos Santos de Aquino44835MSc</v>
      </c>
      <c r="B3562">
        <v>16</v>
      </c>
      <c r="C3562" t="s">
        <v>1408</v>
      </c>
      <c r="D3562" t="s">
        <v>3782</v>
      </c>
      <c r="E3562">
        <v>2230</v>
      </c>
      <c r="F3562" t="s">
        <v>1114</v>
      </c>
    </row>
    <row r="3563" spans="1:6">
      <c r="A3563" t="str">
        <f t="shared" si="80"/>
        <v>16Priscila Soares de Souza Domingues44835MSc</v>
      </c>
      <c r="B3563">
        <v>16</v>
      </c>
      <c r="C3563" t="s">
        <v>1409</v>
      </c>
      <c r="D3563" t="s">
        <v>3782</v>
      </c>
      <c r="E3563">
        <v>2230</v>
      </c>
      <c r="F3563" t="s">
        <v>1114</v>
      </c>
    </row>
    <row r="3564" spans="1:6">
      <c r="A3564" t="str">
        <f t="shared" si="80"/>
        <v>16Vanessa Martins Picoli44835MSc</v>
      </c>
      <c r="B3564">
        <v>16</v>
      </c>
      <c r="C3564" t="s">
        <v>1410</v>
      </c>
      <c r="D3564" t="s">
        <v>3782</v>
      </c>
      <c r="E3564">
        <v>2230</v>
      </c>
      <c r="F3564" t="s">
        <v>1114</v>
      </c>
    </row>
    <row r="3565" spans="1:6">
      <c r="A3565" t="str">
        <f t="shared" si="80"/>
        <v>16Daniela Hartmann44835PV</v>
      </c>
      <c r="B3565">
        <v>16</v>
      </c>
      <c r="C3565" t="s">
        <v>2160</v>
      </c>
      <c r="D3565" t="s">
        <v>3782</v>
      </c>
      <c r="E3565">
        <v>7750</v>
      </c>
      <c r="F3565" t="s">
        <v>1115</v>
      </c>
    </row>
    <row r="3566" spans="1:6">
      <c r="A3566" t="str">
        <f t="shared" si="80"/>
        <v>17Kárida Lúcia Silva do Espirito Santo Palheiros44835AT</v>
      </c>
      <c r="B3566">
        <v>17</v>
      </c>
      <c r="C3566" t="s">
        <v>1411</v>
      </c>
      <c r="D3566" t="s">
        <v>3782</v>
      </c>
      <c r="E3566">
        <v>820</v>
      </c>
      <c r="F3566" t="s">
        <v>1117</v>
      </c>
    </row>
    <row r="3567" spans="1:6">
      <c r="A3567" t="str">
        <f t="shared" si="80"/>
        <v>17Lídia Yokoyama44835COO</v>
      </c>
      <c r="B3567">
        <v>17</v>
      </c>
      <c r="C3567" t="s">
        <v>2163</v>
      </c>
      <c r="D3567" t="s">
        <v>3782</v>
      </c>
      <c r="E3567">
        <v>2800</v>
      </c>
      <c r="F3567" t="s">
        <v>1113</v>
      </c>
    </row>
    <row r="3568" spans="1:6">
      <c r="A3568" t="str">
        <f t="shared" si="80"/>
        <v>17Daniela Hurtado Tejada44835DSC</v>
      </c>
      <c r="B3568">
        <v>17</v>
      </c>
      <c r="C3568" t="s">
        <v>1412</v>
      </c>
      <c r="D3568" t="s">
        <v>3782</v>
      </c>
      <c r="E3568">
        <v>3280</v>
      </c>
      <c r="F3568" t="s">
        <v>1162</v>
      </c>
    </row>
    <row r="3569" spans="1:6">
      <c r="A3569" t="str">
        <f t="shared" si="80"/>
        <v>17Gabriel de Figueiredo da Costa44835DSC</v>
      </c>
      <c r="B3569">
        <v>17</v>
      </c>
      <c r="C3569" t="s">
        <v>2396</v>
      </c>
      <c r="D3569" t="s">
        <v>3782</v>
      </c>
      <c r="E3569">
        <v>3280</v>
      </c>
      <c r="F3569" t="s">
        <v>1162</v>
      </c>
    </row>
    <row r="3570" spans="1:6">
      <c r="A3570" t="str">
        <f t="shared" si="80"/>
        <v>17Icaro Barboza Boa Morte44835DSC</v>
      </c>
      <c r="B3570">
        <v>17</v>
      </c>
      <c r="C3570" t="s">
        <v>1413</v>
      </c>
      <c r="D3570" t="s">
        <v>3782</v>
      </c>
      <c r="E3570">
        <v>3280</v>
      </c>
      <c r="F3570" t="s">
        <v>1162</v>
      </c>
    </row>
    <row r="3571" spans="1:6">
      <c r="A3571" t="str">
        <f t="shared" si="80"/>
        <v>17André Lopes Pereira44835GRA</v>
      </c>
      <c r="B3571">
        <v>17</v>
      </c>
      <c r="C3571" t="s">
        <v>1414</v>
      </c>
      <c r="D3571" t="s">
        <v>3782</v>
      </c>
      <c r="E3571">
        <v>600</v>
      </c>
      <c r="F3571" t="s">
        <v>1112</v>
      </c>
    </row>
    <row r="3572" spans="1:6">
      <c r="A3572" t="str">
        <f t="shared" si="80"/>
        <v>17Carolina Coutinho Mendonça de Souza44835GRA</v>
      </c>
      <c r="B3572">
        <v>17</v>
      </c>
      <c r="C3572" t="s">
        <v>2161</v>
      </c>
      <c r="D3572" t="s">
        <v>3782</v>
      </c>
      <c r="E3572">
        <v>600</v>
      </c>
      <c r="F3572" t="s">
        <v>1112</v>
      </c>
    </row>
    <row r="3573" spans="1:6">
      <c r="A3573" t="str">
        <f t="shared" si="80"/>
        <v>17Gabriella Casado Coelho da Silva44835GRA</v>
      </c>
      <c r="B3573">
        <v>17</v>
      </c>
      <c r="C3573" t="s">
        <v>1415</v>
      </c>
      <c r="D3573" t="s">
        <v>3782</v>
      </c>
      <c r="E3573">
        <v>600</v>
      </c>
      <c r="F3573" t="s">
        <v>1112</v>
      </c>
    </row>
    <row r="3574" spans="1:6">
      <c r="A3574" t="str">
        <f t="shared" si="80"/>
        <v>17Gonçalo Fontenele Batista Junior44835GRA</v>
      </c>
      <c r="B3574">
        <v>17</v>
      </c>
      <c r="C3574" t="s">
        <v>1416</v>
      </c>
      <c r="D3574" t="s">
        <v>3782</v>
      </c>
      <c r="E3574">
        <v>600</v>
      </c>
      <c r="F3574" t="s">
        <v>1112</v>
      </c>
    </row>
    <row r="3575" spans="1:6">
      <c r="A3575" t="str">
        <f t="shared" si="80"/>
        <v>17Jessica dos Santos Cugula44835GRA</v>
      </c>
      <c r="B3575">
        <v>17</v>
      </c>
      <c r="C3575" t="s">
        <v>1417</v>
      </c>
      <c r="D3575" t="s">
        <v>3782</v>
      </c>
      <c r="E3575">
        <v>600</v>
      </c>
      <c r="F3575" t="s">
        <v>1112</v>
      </c>
    </row>
    <row r="3576" spans="1:6">
      <c r="A3576" t="str">
        <f t="shared" si="80"/>
        <v>17Larissa Zamuner44835GRA</v>
      </c>
      <c r="B3576">
        <v>17</v>
      </c>
      <c r="C3576" t="s">
        <v>1418</v>
      </c>
      <c r="D3576" t="s">
        <v>3782</v>
      </c>
      <c r="E3576">
        <v>600</v>
      </c>
      <c r="F3576" t="s">
        <v>1112</v>
      </c>
    </row>
    <row r="3577" spans="1:6">
      <c r="A3577" t="str">
        <f t="shared" si="80"/>
        <v>17Luan Lopes dos Santos44835GRA</v>
      </c>
      <c r="B3577">
        <v>17</v>
      </c>
      <c r="C3577" t="s">
        <v>1419</v>
      </c>
      <c r="D3577" t="s">
        <v>3782</v>
      </c>
      <c r="E3577">
        <v>600</v>
      </c>
      <c r="F3577" t="s">
        <v>1112</v>
      </c>
    </row>
    <row r="3578" spans="1:6">
      <c r="A3578" t="str">
        <f t="shared" si="80"/>
        <v>17Luiza Gonçalves Ibanez Ribeiro44835GRA</v>
      </c>
      <c r="B3578">
        <v>17</v>
      </c>
      <c r="C3578" t="s">
        <v>1420</v>
      </c>
      <c r="D3578" t="s">
        <v>3782</v>
      </c>
      <c r="E3578">
        <v>600</v>
      </c>
      <c r="F3578" t="s">
        <v>1112</v>
      </c>
    </row>
    <row r="3579" spans="1:6">
      <c r="A3579" t="str">
        <f t="shared" si="80"/>
        <v>17Rhamon Victor Menezes Lima Bastos Garcia44835GRA</v>
      </c>
      <c r="B3579">
        <v>17</v>
      </c>
      <c r="C3579" t="s">
        <v>1423</v>
      </c>
      <c r="D3579" t="s">
        <v>3782</v>
      </c>
      <c r="E3579">
        <v>600</v>
      </c>
      <c r="F3579" t="s">
        <v>1112</v>
      </c>
    </row>
    <row r="3580" spans="1:6">
      <c r="A3580" t="str">
        <f t="shared" si="80"/>
        <v>17Juliana Barboza do Nascimento44835MSc</v>
      </c>
      <c r="B3580">
        <v>17</v>
      </c>
      <c r="C3580" t="s">
        <v>1427</v>
      </c>
      <c r="D3580" t="s">
        <v>3782</v>
      </c>
      <c r="E3580">
        <v>2230</v>
      </c>
      <c r="F3580" t="s">
        <v>1114</v>
      </c>
    </row>
    <row r="3581" spans="1:6">
      <c r="A3581" t="str">
        <f t="shared" si="80"/>
        <v>17Rafael de Freitas Moura44835MSc</v>
      </c>
      <c r="B3581">
        <v>17</v>
      </c>
      <c r="C3581" t="s">
        <v>1428</v>
      </c>
      <c r="D3581" t="s">
        <v>3782</v>
      </c>
      <c r="E3581">
        <v>2230</v>
      </c>
      <c r="F3581" t="s">
        <v>1114</v>
      </c>
    </row>
    <row r="3582" spans="1:6">
      <c r="A3582" t="str">
        <f t="shared" si="80"/>
        <v>17Raíssa André de Araujo44835MSc</v>
      </c>
      <c r="B3582">
        <v>17</v>
      </c>
      <c r="C3582" t="s">
        <v>1429</v>
      </c>
      <c r="D3582" t="s">
        <v>3782</v>
      </c>
      <c r="E3582">
        <v>2230</v>
      </c>
      <c r="F3582" t="s">
        <v>1114</v>
      </c>
    </row>
    <row r="3583" spans="1:6">
      <c r="A3583" t="str">
        <f t="shared" si="80"/>
        <v>17Vitoria Beatriz Pellizzari44835MSc</v>
      </c>
      <c r="B3583">
        <v>17</v>
      </c>
      <c r="C3583" t="s">
        <v>2162</v>
      </c>
      <c r="D3583" t="s">
        <v>3782</v>
      </c>
      <c r="E3583">
        <v>2230</v>
      </c>
      <c r="F3583" t="s">
        <v>1114</v>
      </c>
    </row>
    <row r="3584" spans="1:6">
      <c r="A3584" t="str">
        <f t="shared" si="80"/>
        <v>17Tiphane Andrade Figueira44835PDSC</v>
      </c>
      <c r="B3584">
        <v>17</v>
      </c>
      <c r="C3584" t="s">
        <v>2404</v>
      </c>
      <c r="D3584" t="s">
        <v>3782</v>
      </c>
      <c r="E3584">
        <v>6110</v>
      </c>
      <c r="F3584" t="s">
        <v>1165</v>
      </c>
    </row>
    <row r="3585" spans="1:6">
      <c r="A3585" t="str">
        <f t="shared" si="80"/>
        <v>17Elisa Maria Mano Esteves44835PV</v>
      </c>
      <c r="B3585">
        <v>17</v>
      </c>
      <c r="C3585" t="s">
        <v>1430</v>
      </c>
      <c r="D3585" t="s">
        <v>3782</v>
      </c>
      <c r="E3585">
        <v>7750</v>
      </c>
      <c r="F3585" t="s">
        <v>1115</v>
      </c>
    </row>
    <row r="3586" spans="1:6">
      <c r="A3586" t="str">
        <f t="shared" si="80"/>
        <v>18Josias de Souza Borges44835AT</v>
      </c>
      <c r="B3586">
        <v>18</v>
      </c>
      <c r="C3586" t="s">
        <v>1431</v>
      </c>
      <c r="D3586" t="s">
        <v>3782</v>
      </c>
      <c r="E3586">
        <v>820</v>
      </c>
      <c r="F3586" t="s">
        <v>1117</v>
      </c>
    </row>
    <row r="3587" spans="1:6">
      <c r="A3587" t="str">
        <f t="shared" ref="A3587:A3650" si="81">CONCATENATE(B3587,C3587,VALUE(D3587),F3587)</f>
        <v>18Julio Cesar Ramalho Cyrino44835COO</v>
      </c>
      <c r="B3587">
        <v>18</v>
      </c>
      <c r="C3587" t="s">
        <v>1432</v>
      </c>
      <c r="D3587" t="s">
        <v>3782</v>
      </c>
      <c r="E3587">
        <v>2800</v>
      </c>
      <c r="F3587" t="s">
        <v>1113</v>
      </c>
    </row>
    <row r="3588" spans="1:6">
      <c r="A3588" t="str">
        <f t="shared" si="81"/>
        <v>18Gabriele dos Santos Silva44835DSC</v>
      </c>
      <c r="B3588">
        <v>18</v>
      </c>
      <c r="C3588" t="s">
        <v>1433</v>
      </c>
      <c r="D3588" t="s">
        <v>3782</v>
      </c>
      <c r="E3588">
        <v>3280</v>
      </c>
      <c r="F3588" t="s">
        <v>1162</v>
      </c>
    </row>
    <row r="3589" spans="1:6">
      <c r="A3589" t="str">
        <f t="shared" si="81"/>
        <v>18Renata Mont`Alverne Braun Chaves Martins44835DSC</v>
      </c>
      <c r="B3589">
        <v>18</v>
      </c>
      <c r="C3589" t="s">
        <v>1434</v>
      </c>
      <c r="D3589" t="s">
        <v>3782</v>
      </c>
      <c r="E3589">
        <v>3280</v>
      </c>
      <c r="F3589" t="s">
        <v>1162</v>
      </c>
    </row>
    <row r="3590" spans="1:6">
      <c r="A3590" t="str">
        <f t="shared" si="81"/>
        <v>18Agnaldo Santana dos Santos44835GRA</v>
      </c>
      <c r="B3590">
        <v>18</v>
      </c>
      <c r="C3590" t="s">
        <v>2405</v>
      </c>
      <c r="D3590" t="s">
        <v>3782</v>
      </c>
      <c r="E3590">
        <v>600</v>
      </c>
      <c r="F3590" t="s">
        <v>1112</v>
      </c>
    </row>
    <row r="3591" spans="1:6">
      <c r="A3591" t="str">
        <f t="shared" si="81"/>
        <v>18Bruno Vaz Silva44835GRA</v>
      </c>
      <c r="B3591">
        <v>18</v>
      </c>
      <c r="C3591" t="s">
        <v>2406</v>
      </c>
      <c r="D3591" t="s">
        <v>3782</v>
      </c>
      <c r="E3591">
        <v>600</v>
      </c>
      <c r="F3591" t="s">
        <v>1112</v>
      </c>
    </row>
    <row r="3592" spans="1:6">
      <c r="A3592" t="str">
        <f t="shared" si="81"/>
        <v>18Caio Henrique Manganeli44835GRA</v>
      </c>
      <c r="B3592">
        <v>18</v>
      </c>
      <c r="C3592" t="s">
        <v>2407</v>
      </c>
      <c r="D3592" t="s">
        <v>3782</v>
      </c>
      <c r="E3592">
        <v>600</v>
      </c>
      <c r="F3592" t="s">
        <v>1112</v>
      </c>
    </row>
    <row r="3593" spans="1:6">
      <c r="A3593" t="str">
        <f t="shared" si="81"/>
        <v>18Giulia Elvira Araujo Santana Carvalho44835GRA</v>
      </c>
      <c r="B3593">
        <v>18</v>
      </c>
      <c r="C3593" t="s">
        <v>2408</v>
      </c>
      <c r="D3593" t="s">
        <v>3782</v>
      </c>
      <c r="E3593">
        <v>600</v>
      </c>
      <c r="F3593" t="s">
        <v>1112</v>
      </c>
    </row>
    <row r="3594" spans="1:6">
      <c r="A3594" t="str">
        <f t="shared" si="81"/>
        <v>18Janaina Alves Monteiro de Castro44835GRA</v>
      </c>
      <c r="B3594">
        <v>18</v>
      </c>
      <c r="C3594" t="s">
        <v>2409</v>
      </c>
      <c r="D3594" t="s">
        <v>3782</v>
      </c>
      <c r="E3594">
        <v>600</v>
      </c>
      <c r="F3594" t="s">
        <v>1112</v>
      </c>
    </row>
    <row r="3595" spans="1:6">
      <c r="A3595" t="str">
        <f t="shared" si="81"/>
        <v>18JOÃO PEDRO ACHERMANN TAVARES44835GRA</v>
      </c>
      <c r="B3595">
        <v>18</v>
      </c>
      <c r="C3595" t="s">
        <v>1435</v>
      </c>
      <c r="D3595" t="s">
        <v>3782</v>
      </c>
      <c r="E3595">
        <v>600</v>
      </c>
      <c r="F3595" t="s">
        <v>1112</v>
      </c>
    </row>
    <row r="3596" spans="1:6">
      <c r="A3596" t="str">
        <f t="shared" si="81"/>
        <v>18Laryssa Maria Ramos da Silva44835GRA</v>
      </c>
      <c r="B3596">
        <v>18</v>
      </c>
      <c r="C3596" t="s">
        <v>2410</v>
      </c>
      <c r="D3596" t="s">
        <v>3782</v>
      </c>
      <c r="E3596">
        <v>600</v>
      </c>
      <c r="F3596" t="s">
        <v>1112</v>
      </c>
    </row>
    <row r="3597" spans="1:6">
      <c r="A3597" t="str">
        <f t="shared" si="81"/>
        <v>18MARCELLY DE ALMEIDA TEIXEIRA44835GRA</v>
      </c>
      <c r="B3597">
        <v>18</v>
      </c>
      <c r="C3597" t="s">
        <v>1436</v>
      </c>
      <c r="D3597" t="s">
        <v>3782</v>
      </c>
      <c r="E3597">
        <v>600</v>
      </c>
      <c r="F3597" t="s">
        <v>1112</v>
      </c>
    </row>
    <row r="3598" spans="1:6">
      <c r="A3598" t="str">
        <f t="shared" si="81"/>
        <v>18Marcus Vinícius da Cruz44835GRA</v>
      </c>
      <c r="B3598">
        <v>18</v>
      </c>
      <c r="C3598" t="s">
        <v>2164</v>
      </c>
      <c r="D3598" t="s">
        <v>3782</v>
      </c>
      <c r="E3598">
        <v>600</v>
      </c>
      <c r="F3598" t="s">
        <v>1112</v>
      </c>
    </row>
    <row r="3599" spans="1:6">
      <c r="A3599" t="str">
        <f t="shared" si="81"/>
        <v>18Marlon Barreto Silva44835GRA</v>
      </c>
      <c r="B3599">
        <v>18</v>
      </c>
      <c r="C3599" t="s">
        <v>1437</v>
      </c>
      <c r="D3599" t="s">
        <v>3782</v>
      </c>
      <c r="E3599">
        <v>600</v>
      </c>
      <c r="F3599" t="s">
        <v>1112</v>
      </c>
    </row>
    <row r="3600" spans="1:6">
      <c r="A3600" t="str">
        <f t="shared" si="81"/>
        <v>18Pedro Lucas Fonseca de Sena44835GRA</v>
      </c>
      <c r="B3600">
        <v>18</v>
      </c>
      <c r="C3600" t="s">
        <v>2411</v>
      </c>
      <c r="D3600" t="s">
        <v>3782</v>
      </c>
      <c r="E3600">
        <v>600</v>
      </c>
      <c r="F3600" t="s">
        <v>1112</v>
      </c>
    </row>
    <row r="3601" spans="1:6">
      <c r="A3601" t="str">
        <f t="shared" si="81"/>
        <v>18RAQUEL SILVA MARTINS44835GRA</v>
      </c>
      <c r="B3601">
        <v>18</v>
      </c>
      <c r="C3601" t="s">
        <v>1438</v>
      </c>
      <c r="D3601" t="s">
        <v>3782</v>
      </c>
      <c r="E3601">
        <v>600</v>
      </c>
      <c r="F3601" t="s">
        <v>1112</v>
      </c>
    </row>
    <row r="3602" spans="1:6">
      <c r="A3602" t="str">
        <f t="shared" si="81"/>
        <v>18RINA PERUZZO RIGONI44835GRA</v>
      </c>
      <c r="B3602">
        <v>18</v>
      </c>
      <c r="C3602" t="s">
        <v>1439</v>
      </c>
      <c r="D3602" t="s">
        <v>3782</v>
      </c>
      <c r="E3602">
        <v>600</v>
      </c>
      <c r="F3602" t="s">
        <v>1112</v>
      </c>
    </row>
    <row r="3603" spans="1:6">
      <c r="A3603" t="str">
        <f t="shared" si="81"/>
        <v>18Vinícius Almeida de Oliveira44835GRA</v>
      </c>
      <c r="B3603">
        <v>18</v>
      </c>
      <c r="C3603" t="s">
        <v>1440</v>
      </c>
      <c r="D3603" t="s">
        <v>3782</v>
      </c>
      <c r="E3603">
        <v>600</v>
      </c>
      <c r="F3603" t="s">
        <v>1112</v>
      </c>
    </row>
    <row r="3604" spans="1:6">
      <c r="A3604" t="str">
        <f t="shared" si="81"/>
        <v>18Vitor Fiori44835GRA</v>
      </c>
      <c r="B3604">
        <v>18</v>
      </c>
      <c r="C3604" t="s">
        <v>2412</v>
      </c>
      <c r="D3604" t="s">
        <v>3782</v>
      </c>
      <c r="E3604">
        <v>600</v>
      </c>
      <c r="F3604" t="s">
        <v>1112</v>
      </c>
    </row>
    <row r="3605" spans="1:6">
      <c r="A3605" t="str">
        <f t="shared" si="81"/>
        <v>18Victor Hugo Fagundes Peclat44835MSc</v>
      </c>
      <c r="B3605">
        <v>18</v>
      </c>
      <c r="C3605" t="s">
        <v>1443</v>
      </c>
      <c r="D3605" t="s">
        <v>3782</v>
      </c>
      <c r="E3605">
        <v>2230</v>
      </c>
      <c r="F3605" t="s">
        <v>1114</v>
      </c>
    </row>
    <row r="3606" spans="1:6">
      <c r="A3606" t="str">
        <f t="shared" si="81"/>
        <v>18Mojtaba Maali Amiri44835PV</v>
      </c>
      <c r="B3606">
        <v>18</v>
      </c>
      <c r="C3606" t="s">
        <v>1444</v>
      </c>
      <c r="D3606" t="s">
        <v>3782</v>
      </c>
      <c r="E3606">
        <v>7750</v>
      </c>
      <c r="F3606" t="s">
        <v>1115</v>
      </c>
    </row>
    <row r="3607" spans="1:6">
      <c r="A3607" t="str">
        <f t="shared" si="81"/>
        <v>19Barbara Cassu Manzano44835AT</v>
      </c>
      <c r="B3607">
        <v>19</v>
      </c>
      <c r="C3607" t="s">
        <v>1445</v>
      </c>
      <c r="D3607" t="s">
        <v>3782</v>
      </c>
      <c r="E3607">
        <v>820</v>
      </c>
      <c r="F3607" t="s">
        <v>1117</v>
      </c>
    </row>
    <row r="3608" spans="1:6">
      <c r="A3608" t="str">
        <f t="shared" si="81"/>
        <v>19Carlos Roberto de Souza Filho44835COO</v>
      </c>
      <c r="B3608">
        <v>19</v>
      </c>
      <c r="C3608" t="s">
        <v>1446</v>
      </c>
      <c r="D3608" t="s">
        <v>3782</v>
      </c>
      <c r="E3608">
        <v>2800</v>
      </c>
      <c r="F3608" t="s">
        <v>1113</v>
      </c>
    </row>
    <row r="3609" spans="1:6">
      <c r="A3609" t="str">
        <f t="shared" si="81"/>
        <v>19Luciano Areas Carvalho44835DSC</v>
      </c>
      <c r="B3609">
        <v>19</v>
      </c>
      <c r="C3609" t="s">
        <v>1447</v>
      </c>
      <c r="D3609" t="s">
        <v>3782</v>
      </c>
      <c r="E3609">
        <v>3280</v>
      </c>
      <c r="F3609" t="s">
        <v>1162</v>
      </c>
    </row>
    <row r="3610" spans="1:6">
      <c r="A3610" t="str">
        <f t="shared" si="81"/>
        <v>19Maria Liceth Cabrera Ruiz44835DSC</v>
      </c>
      <c r="B3610">
        <v>19</v>
      </c>
      <c r="C3610" t="s">
        <v>2413</v>
      </c>
      <c r="D3610" t="s">
        <v>3782</v>
      </c>
      <c r="E3610">
        <v>3280</v>
      </c>
      <c r="F3610" t="s">
        <v>1162</v>
      </c>
    </row>
    <row r="3611" spans="1:6">
      <c r="A3611" t="str">
        <f t="shared" si="81"/>
        <v>19Priscila Martins Oliveira44835DSC</v>
      </c>
      <c r="B3611">
        <v>19</v>
      </c>
      <c r="C3611" t="s">
        <v>1448</v>
      </c>
      <c r="D3611" t="s">
        <v>3782</v>
      </c>
      <c r="E3611">
        <v>3280</v>
      </c>
      <c r="F3611" t="s">
        <v>1162</v>
      </c>
    </row>
    <row r="3612" spans="1:6">
      <c r="A3612" t="str">
        <f t="shared" si="81"/>
        <v>19Ana Laura Silva Gomes44835GRA</v>
      </c>
      <c r="B3612">
        <v>19</v>
      </c>
      <c r="C3612" t="s">
        <v>2414</v>
      </c>
      <c r="D3612" t="s">
        <v>3782</v>
      </c>
      <c r="E3612">
        <v>600</v>
      </c>
      <c r="F3612" t="s">
        <v>1112</v>
      </c>
    </row>
    <row r="3613" spans="1:6">
      <c r="A3613" t="str">
        <f t="shared" si="81"/>
        <v>19Davi Machado Querubim44835GRA</v>
      </c>
      <c r="B3613">
        <v>19</v>
      </c>
      <c r="C3613" t="s">
        <v>1451</v>
      </c>
      <c r="D3613" t="s">
        <v>3782</v>
      </c>
      <c r="E3613">
        <v>600</v>
      </c>
      <c r="F3613" t="s">
        <v>1112</v>
      </c>
    </row>
    <row r="3614" spans="1:6">
      <c r="A3614" t="str">
        <f t="shared" si="81"/>
        <v>19Eloise Cristina Santos44835GRA</v>
      </c>
      <c r="B3614">
        <v>19</v>
      </c>
      <c r="C3614" t="s">
        <v>1452</v>
      </c>
      <c r="D3614" t="s">
        <v>3782</v>
      </c>
      <c r="E3614">
        <v>600</v>
      </c>
      <c r="F3614" t="s">
        <v>1112</v>
      </c>
    </row>
    <row r="3615" spans="1:6">
      <c r="A3615" t="str">
        <f t="shared" si="81"/>
        <v>19Felipe Fortuna Perez44835GRA</v>
      </c>
      <c r="B3615">
        <v>19</v>
      </c>
      <c r="C3615" t="s">
        <v>1453</v>
      </c>
      <c r="D3615" t="s">
        <v>3782</v>
      </c>
      <c r="E3615">
        <v>600</v>
      </c>
      <c r="F3615" t="s">
        <v>1112</v>
      </c>
    </row>
    <row r="3616" spans="1:6">
      <c r="A3616" t="str">
        <f t="shared" si="81"/>
        <v>19Gabriel Mateus Alves de Lima44835GRA</v>
      </c>
      <c r="B3616">
        <v>19</v>
      </c>
      <c r="C3616" t="s">
        <v>1455</v>
      </c>
      <c r="D3616" t="s">
        <v>3782</v>
      </c>
      <c r="E3616">
        <v>600</v>
      </c>
      <c r="F3616" t="s">
        <v>1112</v>
      </c>
    </row>
    <row r="3617" spans="1:6">
      <c r="A3617" t="str">
        <f t="shared" si="81"/>
        <v>19Iasmim Ribeiro Portela Lima44835GRA</v>
      </c>
      <c r="B3617">
        <v>19</v>
      </c>
      <c r="C3617" t="s">
        <v>1456</v>
      </c>
      <c r="D3617" t="s">
        <v>3782</v>
      </c>
      <c r="E3617">
        <v>600</v>
      </c>
      <c r="F3617" t="s">
        <v>1112</v>
      </c>
    </row>
    <row r="3618" spans="1:6">
      <c r="A3618" t="str">
        <f t="shared" si="81"/>
        <v>19Lorenzo Bueno Correa44835GRA</v>
      </c>
      <c r="B3618">
        <v>19</v>
      </c>
      <c r="C3618" t="s">
        <v>1457</v>
      </c>
      <c r="D3618" t="s">
        <v>3782</v>
      </c>
      <c r="E3618">
        <v>600</v>
      </c>
      <c r="F3618" t="s">
        <v>1112</v>
      </c>
    </row>
    <row r="3619" spans="1:6">
      <c r="A3619" t="str">
        <f t="shared" si="81"/>
        <v>19Mariane Ribeiro Franco44835GRA</v>
      </c>
      <c r="B3619">
        <v>19</v>
      </c>
      <c r="C3619" t="s">
        <v>2416</v>
      </c>
      <c r="D3619" t="s">
        <v>3782</v>
      </c>
      <c r="E3619">
        <v>600</v>
      </c>
      <c r="F3619" t="s">
        <v>1112</v>
      </c>
    </row>
    <row r="3620" spans="1:6">
      <c r="A3620" t="str">
        <f t="shared" si="81"/>
        <v>19Nara Lages Lima44835GRA</v>
      </c>
      <c r="B3620">
        <v>19</v>
      </c>
      <c r="C3620" t="s">
        <v>2417</v>
      </c>
      <c r="D3620" t="s">
        <v>3782</v>
      </c>
      <c r="E3620">
        <v>600</v>
      </c>
      <c r="F3620" t="s">
        <v>1112</v>
      </c>
    </row>
    <row r="3621" spans="1:6">
      <c r="A3621" t="str">
        <f t="shared" si="81"/>
        <v>19Pedro Dias Antunes44835GRA</v>
      </c>
      <c r="B3621">
        <v>19</v>
      </c>
      <c r="C3621" t="s">
        <v>1460</v>
      </c>
      <c r="D3621" t="s">
        <v>3782</v>
      </c>
      <c r="E3621">
        <v>600</v>
      </c>
      <c r="F3621" t="s">
        <v>1112</v>
      </c>
    </row>
    <row r="3622" spans="1:6">
      <c r="A3622" t="str">
        <f t="shared" si="81"/>
        <v>19Scarlet Inácio44835GRA</v>
      </c>
      <c r="B3622">
        <v>19</v>
      </c>
      <c r="C3622" t="s">
        <v>2165</v>
      </c>
      <c r="D3622" t="s">
        <v>3782</v>
      </c>
      <c r="E3622">
        <v>600</v>
      </c>
      <c r="F3622" t="s">
        <v>1112</v>
      </c>
    </row>
    <row r="3623" spans="1:6">
      <c r="A3623" t="str">
        <f t="shared" si="81"/>
        <v>19Taisa Rebuá Barroso44835GRA</v>
      </c>
      <c r="B3623">
        <v>19</v>
      </c>
      <c r="C3623" t="s">
        <v>1462</v>
      </c>
      <c r="D3623" t="s">
        <v>3782</v>
      </c>
      <c r="E3623">
        <v>600</v>
      </c>
      <c r="F3623" t="s">
        <v>1112</v>
      </c>
    </row>
    <row r="3624" spans="1:6">
      <c r="A3624" t="str">
        <f t="shared" si="81"/>
        <v>19Thassia Pine Gondek44835GRA</v>
      </c>
      <c r="B3624">
        <v>19</v>
      </c>
      <c r="C3624" t="s">
        <v>2418</v>
      </c>
      <c r="D3624" t="s">
        <v>3782</v>
      </c>
      <c r="E3624">
        <v>600</v>
      </c>
      <c r="F3624" t="s">
        <v>1112</v>
      </c>
    </row>
    <row r="3625" spans="1:6">
      <c r="A3625" t="str">
        <f t="shared" si="81"/>
        <v>19Vinicius dos Santos Pereira44835GRA</v>
      </c>
      <c r="B3625">
        <v>19</v>
      </c>
      <c r="C3625" t="s">
        <v>2420</v>
      </c>
      <c r="D3625" t="s">
        <v>3782</v>
      </c>
      <c r="E3625">
        <v>600</v>
      </c>
      <c r="F3625" t="s">
        <v>1112</v>
      </c>
    </row>
    <row r="3626" spans="1:6">
      <c r="A3626" t="str">
        <f t="shared" si="81"/>
        <v>19Vitória Ventura44835GRA</v>
      </c>
      <c r="B3626">
        <v>19</v>
      </c>
      <c r="C3626" t="s">
        <v>1463</v>
      </c>
      <c r="D3626" t="s">
        <v>3782</v>
      </c>
      <c r="E3626">
        <v>600</v>
      </c>
      <c r="F3626" t="s">
        <v>1112</v>
      </c>
    </row>
    <row r="3627" spans="1:6">
      <c r="A3627" t="str">
        <f t="shared" si="81"/>
        <v>19Fernando Lessa Pereira44835MSc</v>
      </c>
      <c r="B3627">
        <v>19</v>
      </c>
      <c r="C3627" t="s">
        <v>1464</v>
      </c>
      <c r="D3627" t="s">
        <v>3782</v>
      </c>
      <c r="E3627">
        <v>2230</v>
      </c>
      <c r="F3627" t="s">
        <v>1114</v>
      </c>
    </row>
    <row r="3628" spans="1:6">
      <c r="A3628" t="str">
        <f t="shared" si="81"/>
        <v>19Luiz Henrique Joca Leite44835MSc</v>
      </c>
      <c r="B3628">
        <v>19</v>
      </c>
      <c r="C3628" t="s">
        <v>2166</v>
      </c>
      <c r="D3628" t="s">
        <v>3782</v>
      </c>
      <c r="E3628">
        <v>2230</v>
      </c>
      <c r="F3628" t="s">
        <v>1114</v>
      </c>
    </row>
    <row r="3629" spans="1:6">
      <c r="A3629" t="str">
        <f t="shared" si="81"/>
        <v>19Pietro Demattê Avona44835MSc</v>
      </c>
      <c r="B3629">
        <v>19</v>
      </c>
      <c r="C3629" t="s">
        <v>2167</v>
      </c>
      <c r="D3629" t="s">
        <v>3782</v>
      </c>
      <c r="E3629">
        <v>2230</v>
      </c>
      <c r="F3629" t="s">
        <v>1114</v>
      </c>
    </row>
    <row r="3630" spans="1:6">
      <c r="A3630" t="str">
        <f t="shared" si="81"/>
        <v>19Thiago Rivaben Lopes44835MSc</v>
      </c>
      <c r="B3630">
        <v>19</v>
      </c>
      <c r="C3630" t="s">
        <v>1467</v>
      </c>
      <c r="D3630" t="s">
        <v>3782</v>
      </c>
      <c r="E3630">
        <v>2230</v>
      </c>
      <c r="F3630" t="s">
        <v>1114</v>
      </c>
    </row>
    <row r="3631" spans="1:6">
      <c r="A3631" t="str">
        <f t="shared" si="81"/>
        <v>19Mohammad Hassan Tayebi44835PDSC</v>
      </c>
      <c r="B3631">
        <v>19</v>
      </c>
      <c r="C3631" t="s">
        <v>1468</v>
      </c>
      <c r="D3631" t="s">
        <v>3782</v>
      </c>
      <c r="E3631">
        <v>6110</v>
      </c>
      <c r="F3631" t="s">
        <v>1165</v>
      </c>
    </row>
    <row r="3632" spans="1:6">
      <c r="A3632" t="str">
        <f t="shared" si="81"/>
        <v>19Áquila Ferreira Mesquita44835PV</v>
      </c>
      <c r="B3632">
        <v>19</v>
      </c>
      <c r="C3632" t="s">
        <v>1469</v>
      </c>
      <c r="D3632" t="s">
        <v>3782</v>
      </c>
      <c r="E3632">
        <v>7750</v>
      </c>
      <c r="F3632" t="s">
        <v>1115</v>
      </c>
    </row>
    <row r="3633" spans="1:6">
      <c r="A3633" t="str">
        <f t="shared" si="81"/>
        <v>20ALINE DE OLIVEIRA MACHADO44835AT</v>
      </c>
      <c r="B3633">
        <v>20</v>
      </c>
      <c r="C3633" t="s">
        <v>1470</v>
      </c>
      <c r="D3633" t="s">
        <v>3782</v>
      </c>
      <c r="E3633">
        <v>820</v>
      </c>
      <c r="F3633" t="s">
        <v>1117</v>
      </c>
    </row>
    <row r="3634" spans="1:6">
      <c r="A3634" t="str">
        <f t="shared" si="81"/>
        <v>20JUSSARA LOPES DE MIRANDA44835COO</v>
      </c>
      <c r="B3634">
        <v>20</v>
      </c>
      <c r="C3634" t="s">
        <v>2656</v>
      </c>
      <c r="D3634" t="s">
        <v>3782</v>
      </c>
      <c r="E3634">
        <v>2800</v>
      </c>
      <c r="F3634" t="s">
        <v>1113</v>
      </c>
    </row>
    <row r="3635" spans="1:6">
      <c r="A3635" t="str">
        <f t="shared" si="81"/>
        <v>20ANA CRISTINA DE ARAUJO COLLAÇO44835DSC</v>
      </c>
      <c r="B3635">
        <v>20</v>
      </c>
      <c r="C3635" t="s">
        <v>2676</v>
      </c>
      <c r="D3635" t="s">
        <v>3782</v>
      </c>
      <c r="E3635">
        <v>3280</v>
      </c>
      <c r="F3635" t="s">
        <v>1162</v>
      </c>
    </row>
    <row r="3636" spans="1:6">
      <c r="A3636" t="str">
        <f t="shared" si="81"/>
        <v>20BRENNO DANHO VÉRAS EVANGELISTA44835DSC</v>
      </c>
      <c r="B3636">
        <v>20</v>
      </c>
      <c r="C3636" t="s">
        <v>2677</v>
      </c>
      <c r="D3636" t="s">
        <v>3782</v>
      </c>
      <c r="E3636">
        <v>3280</v>
      </c>
      <c r="F3636" t="s">
        <v>1162</v>
      </c>
    </row>
    <row r="3637" spans="1:6">
      <c r="A3637" t="str">
        <f t="shared" si="81"/>
        <v>20Michelle Ramos Cavalcante Fortunato44835DSC</v>
      </c>
      <c r="B3637">
        <v>20</v>
      </c>
      <c r="C3637" t="s">
        <v>1480</v>
      </c>
      <c r="D3637" t="s">
        <v>3782</v>
      </c>
      <c r="E3637">
        <v>3280</v>
      </c>
      <c r="F3637" t="s">
        <v>1162</v>
      </c>
    </row>
    <row r="3638" spans="1:6">
      <c r="A3638" t="str">
        <f t="shared" si="81"/>
        <v>20AMANDA VIEIRA XAVIER44835GRA</v>
      </c>
      <c r="B3638">
        <v>20</v>
      </c>
      <c r="C3638" t="s">
        <v>2168</v>
      </c>
      <c r="D3638" t="s">
        <v>3782</v>
      </c>
      <c r="E3638">
        <v>600</v>
      </c>
      <c r="F3638" t="s">
        <v>1112</v>
      </c>
    </row>
    <row r="3639" spans="1:6">
      <c r="A3639" t="str">
        <f t="shared" si="81"/>
        <v>20Ana Clara Lima do Nascimento Ferreira44835GRA</v>
      </c>
      <c r="B3639">
        <v>20</v>
      </c>
      <c r="C3639" t="s">
        <v>2422</v>
      </c>
      <c r="D3639" t="s">
        <v>3782</v>
      </c>
      <c r="E3639">
        <v>600</v>
      </c>
      <c r="F3639" t="s">
        <v>1112</v>
      </c>
    </row>
    <row r="3640" spans="1:6">
      <c r="A3640" t="str">
        <f t="shared" si="81"/>
        <v>20Beatriz de Matos David44835GRA</v>
      </c>
      <c r="B3640">
        <v>20</v>
      </c>
      <c r="C3640" t="s">
        <v>2423</v>
      </c>
      <c r="D3640" t="s">
        <v>3782</v>
      </c>
      <c r="E3640">
        <v>600</v>
      </c>
      <c r="F3640" t="s">
        <v>1112</v>
      </c>
    </row>
    <row r="3641" spans="1:6">
      <c r="A3641" t="str">
        <f t="shared" si="81"/>
        <v>20BEATRIZ HENRIQUE DA ROCHA44835GRA</v>
      </c>
      <c r="B3641">
        <v>20</v>
      </c>
      <c r="C3641" t="s">
        <v>2169</v>
      </c>
      <c r="D3641" t="s">
        <v>3782</v>
      </c>
      <c r="E3641">
        <v>600</v>
      </c>
      <c r="F3641" t="s">
        <v>1112</v>
      </c>
    </row>
    <row r="3642" spans="1:6">
      <c r="A3642" t="str">
        <f t="shared" si="81"/>
        <v>20CAIO BARBOSA E SOUZA44835GRA</v>
      </c>
      <c r="B3642">
        <v>20</v>
      </c>
      <c r="C3642" t="s">
        <v>1473</v>
      </c>
      <c r="D3642" t="s">
        <v>3782</v>
      </c>
      <c r="E3642">
        <v>600</v>
      </c>
      <c r="F3642" t="s">
        <v>1112</v>
      </c>
    </row>
    <row r="3643" spans="1:6">
      <c r="A3643" t="str">
        <f t="shared" si="81"/>
        <v>20Giovana Passos Silva Gonzales44835GRA</v>
      </c>
      <c r="B3643">
        <v>20</v>
      </c>
      <c r="C3643" t="s">
        <v>2424</v>
      </c>
      <c r="D3643" t="s">
        <v>3782</v>
      </c>
      <c r="E3643">
        <v>600</v>
      </c>
      <c r="F3643" t="s">
        <v>1112</v>
      </c>
    </row>
    <row r="3644" spans="1:6">
      <c r="A3644" t="str">
        <f t="shared" si="81"/>
        <v>20JOAO MATHEUS CHAGAS SOUSA44835GRA</v>
      </c>
      <c r="B3644">
        <v>20</v>
      </c>
      <c r="C3644" t="s">
        <v>2170</v>
      </c>
      <c r="D3644" t="s">
        <v>3782</v>
      </c>
      <c r="E3644">
        <v>600</v>
      </c>
      <c r="F3644" t="s">
        <v>1112</v>
      </c>
    </row>
    <row r="3645" spans="1:6">
      <c r="A3645" t="str">
        <f t="shared" si="81"/>
        <v>20KEVIN ENRICK ALVES DE ABREU44835GRA</v>
      </c>
      <c r="B3645">
        <v>20</v>
      </c>
      <c r="C3645" t="s">
        <v>1478</v>
      </c>
      <c r="D3645" t="s">
        <v>3782</v>
      </c>
      <c r="E3645">
        <v>600</v>
      </c>
      <c r="F3645" t="s">
        <v>1112</v>
      </c>
    </row>
    <row r="3646" spans="1:6">
      <c r="A3646" t="str">
        <f t="shared" si="81"/>
        <v>20LARISSA DE OLIVEIRA AUGUSTO44835GRA</v>
      </c>
      <c r="B3646">
        <v>20</v>
      </c>
      <c r="C3646" t="s">
        <v>2426</v>
      </c>
      <c r="D3646" t="s">
        <v>3782</v>
      </c>
      <c r="E3646">
        <v>600</v>
      </c>
      <c r="F3646" t="s">
        <v>1112</v>
      </c>
    </row>
    <row r="3647" spans="1:6">
      <c r="A3647" t="str">
        <f t="shared" si="81"/>
        <v>20Lorraine Beatriz de Oliveira Teixeira44835GRA</v>
      </c>
      <c r="B3647">
        <v>20</v>
      </c>
      <c r="C3647" t="s">
        <v>2427</v>
      </c>
      <c r="D3647" t="s">
        <v>3782</v>
      </c>
      <c r="E3647">
        <v>600</v>
      </c>
      <c r="F3647" t="s">
        <v>1112</v>
      </c>
    </row>
    <row r="3648" spans="1:6">
      <c r="A3648" t="str">
        <f t="shared" si="81"/>
        <v>20MARIA LUIZA MARUJO DE ARAUJO44835GRA</v>
      </c>
      <c r="B3648">
        <v>20</v>
      </c>
      <c r="C3648" t="s">
        <v>2171</v>
      </c>
      <c r="D3648" t="s">
        <v>3782</v>
      </c>
      <c r="E3648">
        <v>600</v>
      </c>
      <c r="F3648" t="s">
        <v>1112</v>
      </c>
    </row>
    <row r="3649" spans="1:6">
      <c r="A3649" t="str">
        <f t="shared" si="81"/>
        <v>20Mateus Freitas Eulálio44835GRA</v>
      </c>
      <c r="B3649">
        <v>20</v>
      </c>
      <c r="C3649" t="s">
        <v>2428</v>
      </c>
      <c r="D3649" t="s">
        <v>3782</v>
      </c>
      <c r="E3649">
        <v>600</v>
      </c>
      <c r="F3649" t="s">
        <v>1112</v>
      </c>
    </row>
    <row r="3650" spans="1:6">
      <c r="A3650" t="str">
        <f t="shared" si="81"/>
        <v>20RAYANE DE SOUZA SOARES44835GRA</v>
      </c>
      <c r="B3650">
        <v>20</v>
      </c>
      <c r="C3650" t="s">
        <v>2682</v>
      </c>
      <c r="D3650" t="s">
        <v>3782</v>
      </c>
      <c r="E3650">
        <v>600</v>
      </c>
      <c r="F3650" t="s">
        <v>1112</v>
      </c>
    </row>
    <row r="3651" spans="1:6">
      <c r="A3651" t="str">
        <f t="shared" ref="A3651:A3714" si="82">CONCATENATE(B3651,C3651,VALUE(D3651),F3651)</f>
        <v>20VALTER SOUZA MOREIRA44835GRA</v>
      </c>
      <c r="B3651">
        <v>20</v>
      </c>
      <c r="C3651" t="s">
        <v>2172</v>
      </c>
      <c r="D3651" t="s">
        <v>3782</v>
      </c>
      <c r="E3651">
        <v>600</v>
      </c>
      <c r="F3651" t="s">
        <v>1112</v>
      </c>
    </row>
    <row r="3652" spans="1:6">
      <c r="A3652" t="str">
        <f t="shared" si="82"/>
        <v>20VITÓRIA DA NOBREGA GALVÃO44835GRA</v>
      </c>
      <c r="B3652">
        <v>20</v>
      </c>
      <c r="C3652" t="s">
        <v>2744</v>
      </c>
      <c r="D3652" t="s">
        <v>3782</v>
      </c>
      <c r="E3652">
        <v>600</v>
      </c>
      <c r="F3652" t="s">
        <v>1112</v>
      </c>
    </row>
    <row r="3653" spans="1:6">
      <c r="A3653" t="str">
        <f t="shared" si="82"/>
        <v>20Flávia Rodrigues Alvares44835MSc</v>
      </c>
      <c r="B3653">
        <v>20</v>
      </c>
      <c r="C3653" t="s">
        <v>2429</v>
      </c>
      <c r="D3653" t="s">
        <v>3782</v>
      </c>
      <c r="E3653">
        <v>2230</v>
      </c>
      <c r="F3653" t="s">
        <v>1114</v>
      </c>
    </row>
    <row r="3654" spans="1:6">
      <c r="A3654" t="str">
        <f t="shared" si="82"/>
        <v>20JÉSSICA DE OLIVEIRA SOUZA44835MSc</v>
      </c>
      <c r="B3654">
        <v>20</v>
      </c>
      <c r="C3654" t="s">
        <v>2683</v>
      </c>
      <c r="D3654" t="s">
        <v>3782</v>
      </c>
      <c r="E3654">
        <v>2230</v>
      </c>
      <c r="F3654" t="s">
        <v>1114</v>
      </c>
    </row>
    <row r="3655" spans="1:6">
      <c r="A3655" t="str">
        <f t="shared" si="82"/>
        <v>20JOAO ROGERIO BORGES DE AMORIM RODRIGUES44835MSc</v>
      </c>
      <c r="B3655">
        <v>20</v>
      </c>
      <c r="C3655" t="s">
        <v>2430</v>
      </c>
      <c r="D3655" t="s">
        <v>3782</v>
      </c>
      <c r="E3655">
        <v>2230</v>
      </c>
      <c r="F3655" t="s">
        <v>1114</v>
      </c>
    </row>
    <row r="3656" spans="1:6">
      <c r="A3656" t="str">
        <f t="shared" si="82"/>
        <v>20PEDRO HENRIQUE ANTUNES DA SILVA44835MSc</v>
      </c>
      <c r="B3656">
        <v>20</v>
      </c>
      <c r="C3656" t="s">
        <v>2686</v>
      </c>
      <c r="D3656" t="s">
        <v>3782</v>
      </c>
      <c r="E3656">
        <v>2230</v>
      </c>
      <c r="F3656" t="s">
        <v>1114</v>
      </c>
    </row>
    <row r="3657" spans="1:6">
      <c r="A3657" t="str">
        <f t="shared" si="82"/>
        <v>20Taiane Fíngolo Duarte44835MSc</v>
      </c>
      <c r="B3657">
        <v>20</v>
      </c>
      <c r="C3657" t="s">
        <v>2431</v>
      </c>
      <c r="D3657" t="s">
        <v>3782</v>
      </c>
      <c r="E3657">
        <v>2230</v>
      </c>
      <c r="F3657" t="s">
        <v>1114</v>
      </c>
    </row>
    <row r="3658" spans="1:6">
      <c r="A3658" t="str">
        <f t="shared" si="82"/>
        <v>20VANESSA GOMES FURTADO DA CRUZ44835MSc</v>
      </c>
      <c r="B3658">
        <v>20</v>
      </c>
      <c r="C3658" t="s">
        <v>2174</v>
      </c>
      <c r="D3658" t="s">
        <v>3782</v>
      </c>
      <c r="E3658">
        <v>2230</v>
      </c>
      <c r="F3658" t="s">
        <v>1114</v>
      </c>
    </row>
    <row r="3659" spans="1:6">
      <c r="A3659" t="str">
        <f t="shared" si="82"/>
        <v>21Katsuk Suemitsu Ofuchi44835AT</v>
      </c>
      <c r="B3659">
        <v>21</v>
      </c>
      <c r="C3659" t="s">
        <v>1487</v>
      </c>
      <c r="D3659" t="s">
        <v>3782</v>
      </c>
      <c r="E3659">
        <v>820</v>
      </c>
      <c r="F3659" t="s">
        <v>1117</v>
      </c>
    </row>
    <row r="3660" spans="1:6">
      <c r="A3660" t="str">
        <f t="shared" si="82"/>
        <v>21Paulo Henrique Dias dos Santos44835COO</v>
      </c>
      <c r="B3660">
        <v>21</v>
      </c>
      <c r="C3660" t="s">
        <v>2434</v>
      </c>
      <c r="D3660" t="s">
        <v>3782</v>
      </c>
      <c r="E3660">
        <v>2800</v>
      </c>
      <c r="F3660" t="s">
        <v>1113</v>
      </c>
    </row>
    <row r="3661" spans="1:6">
      <c r="A3661" t="str">
        <f t="shared" si="82"/>
        <v>21Carolina Cimarelli Rodrigues44835DSC</v>
      </c>
      <c r="B3661">
        <v>21</v>
      </c>
      <c r="C3661" t="s">
        <v>1489</v>
      </c>
      <c r="D3661" t="s">
        <v>3782</v>
      </c>
      <c r="E3661">
        <v>3280</v>
      </c>
      <c r="F3661" t="s">
        <v>1162</v>
      </c>
    </row>
    <row r="3662" spans="1:6">
      <c r="A3662" t="str">
        <f t="shared" si="82"/>
        <v>21Nicolas Dalmedico44835DSC</v>
      </c>
      <c r="B3662">
        <v>21</v>
      </c>
      <c r="C3662" t="s">
        <v>1490</v>
      </c>
      <c r="D3662" t="s">
        <v>3782</v>
      </c>
      <c r="E3662">
        <v>3280</v>
      </c>
      <c r="F3662" t="s">
        <v>1162</v>
      </c>
    </row>
    <row r="3663" spans="1:6">
      <c r="A3663" t="str">
        <f t="shared" si="82"/>
        <v>21Camila Rodrigues de Sousa44835GRA</v>
      </c>
      <c r="B3663">
        <v>21</v>
      </c>
      <c r="C3663" t="s">
        <v>1491</v>
      </c>
      <c r="D3663" t="s">
        <v>3782</v>
      </c>
      <c r="E3663">
        <v>600</v>
      </c>
      <c r="F3663" t="s">
        <v>1112</v>
      </c>
    </row>
    <row r="3664" spans="1:6">
      <c r="A3664" t="str">
        <f t="shared" si="82"/>
        <v>21Cassio Vinicius Kurutz44835GRA</v>
      </c>
      <c r="B3664">
        <v>21</v>
      </c>
      <c r="C3664" t="s">
        <v>1492</v>
      </c>
      <c r="D3664" t="s">
        <v>3782</v>
      </c>
      <c r="E3664">
        <v>600</v>
      </c>
      <c r="F3664" t="s">
        <v>1112</v>
      </c>
    </row>
    <row r="3665" spans="1:6">
      <c r="A3665" t="str">
        <f t="shared" si="82"/>
        <v>21Daniel Ligmanovski Ferreira44835GRA</v>
      </c>
      <c r="B3665">
        <v>21</v>
      </c>
      <c r="C3665" t="s">
        <v>1493</v>
      </c>
      <c r="D3665" t="s">
        <v>3782</v>
      </c>
      <c r="E3665">
        <v>600</v>
      </c>
      <c r="F3665" t="s">
        <v>1112</v>
      </c>
    </row>
    <row r="3666" spans="1:6">
      <c r="A3666" t="str">
        <f t="shared" si="82"/>
        <v>21Gabriel Rocha Sallem44835GRA</v>
      </c>
      <c r="B3666">
        <v>21</v>
      </c>
      <c r="C3666" t="s">
        <v>1494</v>
      </c>
      <c r="D3666" t="s">
        <v>3782</v>
      </c>
      <c r="E3666">
        <v>600</v>
      </c>
      <c r="F3666" t="s">
        <v>1112</v>
      </c>
    </row>
    <row r="3667" spans="1:6">
      <c r="A3667" t="str">
        <f t="shared" si="82"/>
        <v>21Guilherme Kenji Takeda Kaneko44835GRA</v>
      </c>
      <c r="B3667">
        <v>21</v>
      </c>
      <c r="C3667" t="s">
        <v>1495</v>
      </c>
      <c r="D3667" t="s">
        <v>3782</v>
      </c>
      <c r="E3667">
        <v>600</v>
      </c>
      <c r="F3667" t="s">
        <v>1112</v>
      </c>
    </row>
    <row r="3668" spans="1:6">
      <c r="A3668" t="str">
        <f t="shared" si="82"/>
        <v>21Jaqueline de Azevedo Rocha44835GRA</v>
      </c>
      <c r="B3668">
        <v>21</v>
      </c>
      <c r="C3668" t="s">
        <v>1496</v>
      </c>
      <c r="D3668" t="s">
        <v>3782</v>
      </c>
      <c r="E3668">
        <v>600</v>
      </c>
      <c r="F3668" t="s">
        <v>1112</v>
      </c>
    </row>
    <row r="3669" spans="1:6">
      <c r="A3669" t="str">
        <f t="shared" si="82"/>
        <v>21Paula Wassão Forigo44835GRA</v>
      </c>
      <c r="B3669">
        <v>21</v>
      </c>
      <c r="C3669" t="s">
        <v>1497</v>
      </c>
      <c r="D3669" t="s">
        <v>3782</v>
      </c>
      <c r="E3669">
        <v>600</v>
      </c>
      <c r="F3669" t="s">
        <v>1112</v>
      </c>
    </row>
    <row r="3670" spans="1:6">
      <c r="A3670" t="str">
        <f t="shared" si="82"/>
        <v>21Pedro Augusto Ferreira Hreczkiu44835GRA</v>
      </c>
      <c r="B3670">
        <v>21</v>
      </c>
      <c r="C3670" t="s">
        <v>1498</v>
      </c>
      <c r="D3670" t="s">
        <v>3782</v>
      </c>
      <c r="E3670">
        <v>600</v>
      </c>
      <c r="F3670" t="s">
        <v>1112</v>
      </c>
    </row>
    <row r="3671" spans="1:6">
      <c r="A3671" t="str">
        <f t="shared" si="82"/>
        <v>21Roberto Kato Roehrig44835GRA</v>
      </c>
      <c r="B3671">
        <v>21</v>
      </c>
      <c r="C3671" t="s">
        <v>1499</v>
      </c>
      <c r="D3671" t="s">
        <v>3782</v>
      </c>
      <c r="E3671">
        <v>600</v>
      </c>
      <c r="F3671" t="s">
        <v>1112</v>
      </c>
    </row>
    <row r="3672" spans="1:6">
      <c r="A3672" t="str">
        <f t="shared" si="82"/>
        <v>21Anna Carolina Zornitta Liston44835MSc</v>
      </c>
      <c r="B3672">
        <v>21</v>
      </c>
      <c r="C3672" t="s">
        <v>1501</v>
      </c>
      <c r="D3672" t="s">
        <v>3782</v>
      </c>
      <c r="E3672">
        <v>2230</v>
      </c>
      <c r="F3672" t="s">
        <v>1114</v>
      </c>
    </row>
    <row r="3673" spans="1:6">
      <c r="A3673" t="str">
        <f t="shared" si="82"/>
        <v>21Murilo Henrique Almeida Santos44835MSc</v>
      </c>
      <c r="B3673">
        <v>21</v>
      </c>
      <c r="C3673" t="s">
        <v>1502</v>
      </c>
      <c r="D3673" t="s">
        <v>3782</v>
      </c>
      <c r="E3673">
        <v>2230</v>
      </c>
      <c r="F3673" t="s">
        <v>1114</v>
      </c>
    </row>
    <row r="3674" spans="1:6">
      <c r="A3674" t="str">
        <f t="shared" si="82"/>
        <v>21Tiago Henrique Leitao Dalcuche44835MSc</v>
      </c>
      <c r="B3674">
        <v>21</v>
      </c>
      <c r="C3674" t="s">
        <v>1503</v>
      </c>
      <c r="D3674" t="s">
        <v>3782</v>
      </c>
      <c r="E3674">
        <v>2230</v>
      </c>
      <c r="F3674" t="s">
        <v>1114</v>
      </c>
    </row>
    <row r="3675" spans="1:6">
      <c r="A3675" t="str">
        <f t="shared" si="82"/>
        <v>21Rômulo Luis de Paiva Rodrigues44835PV</v>
      </c>
      <c r="B3675">
        <v>21</v>
      </c>
      <c r="C3675" t="s">
        <v>1504</v>
      </c>
      <c r="D3675" t="s">
        <v>3782</v>
      </c>
      <c r="E3675">
        <v>7750</v>
      </c>
      <c r="F3675" t="s">
        <v>1115</v>
      </c>
    </row>
    <row r="3676" spans="1:6">
      <c r="A3676" t="str">
        <f t="shared" si="82"/>
        <v>22Pâmela Oliveira Borges44835AT</v>
      </c>
      <c r="B3676">
        <v>22</v>
      </c>
      <c r="C3676" t="s">
        <v>2441</v>
      </c>
      <c r="D3676" t="s">
        <v>3782</v>
      </c>
      <c r="E3676">
        <v>820</v>
      </c>
      <c r="F3676" t="s">
        <v>1117</v>
      </c>
    </row>
    <row r="3677" spans="1:6">
      <c r="A3677" t="str">
        <f t="shared" si="82"/>
        <v>22Silvia Silva da Costa Botelho44835COO</v>
      </c>
      <c r="B3677">
        <v>22</v>
      </c>
      <c r="C3677" t="s">
        <v>1505</v>
      </c>
      <c r="D3677" t="s">
        <v>3782</v>
      </c>
      <c r="E3677">
        <v>2800</v>
      </c>
      <c r="F3677" t="s">
        <v>1113</v>
      </c>
    </row>
    <row r="3678" spans="1:6">
      <c r="A3678" t="str">
        <f t="shared" si="82"/>
        <v>22Luciane Baldassari Soares44835DSC</v>
      </c>
      <c r="B3678">
        <v>22</v>
      </c>
      <c r="C3678" t="s">
        <v>2688</v>
      </c>
      <c r="D3678" t="s">
        <v>3782</v>
      </c>
      <c r="E3678">
        <v>3280</v>
      </c>
      <c r="F3678" t="s">
        <v>1162</v>
      </c>
    </row>
    <row r="3679" spans="1:6">
      <c r="A3679" t="str">
        <f t="shared" si="82"/>
        <v>22Sersana Sabreda de Oliveira44835DSC</v>
      </c>
      <c r="B3679">
        <v>22</v>
      </c>
      <c r="C3679" t="s">
        <v>1507</v>
      </c>
      <c r="D3679" t="s">
        <v>3782</v>
      </c>
      <c r="E3679">
        <v>3280</v>
      </c>
      <c r="F3679" t="s">
        <v>1162</v>
      </c>
    </row>
    <row r="3680" spans="1:6">
      <c r="A3680" t="str">
        <f t="shared" si="82"/>
        <v>22Adir Arocha Pedroso Junior44835GRA</v>
      </c>
      <c r="B3680">
        <v>22</v>
      </c>
      <c r="C3680" t="s">
        <v>2175</v>
      </c>
      <c r="D3680" t="s">
        <v>3782</v>
      </c>
      <c r="E3680">
        <v>600</v>
      </c>
      <c r="F3680" t="s">
        <v>1112</v>
      </c>
    </row>
    <row r="3681" spans="1:6">
      <c r="A3681" t="str">
        <f t="shared" si="82"/>
        <v>22Andressa Cavalcante da Silva44835GRA</v>
      </c>
      <c r="B3681">
        <v>22</v>
      </c>
      <c r="C3681" t="s">
        <v>2176</v>
      </c>
      <c r="D3681" t="s">
        <v>3782</v>
      </c>
      <c r="E3681">
        <v>600</v>
      </c>
      <c r="F3681" t="s">
        <v>1112</v>
      </c>
    </row>
    <row r="3682" spans="1:6">
      <c r="A3682" t="str">
        <f t="shared" si="82"/>
        <v>22Carolina de Lima Santana44835GRA</v>
      </c>
      <c r="B3682">
        <v>22</v>
      </c>
      <c r="C3682" t="s">
        <v>1508</v>
      </c>
      <c r="D3682" t="s">
        <v>3782</v>
      </c>
      <c r="E3682">
        <v>600</v>
      </c>
      <c r="F3682" t="s">
        <v>1112</v>
      </c>
    </row>
    <row r="3683" spans="1:6">
      <c r="A3683" t="str">
        <f t="shared" si="82"/>
        <v>22Hallysson Mateus Santos Assunção44835GRA</v>
      </c>
      <c r="B3683">
        <v>22</v>
      </c>
      <c r="C3683" t="s">
        <v>1512</v>
      </c>
      <c r="D3683" t="s">
        <v>3782</v>
      </c>
      <c r="E3683">
        <v>600</v>
      </c>
      <c r="F3683" t="s">
        <v>1112</v>
      </c>
    </row>
    <row r="3684" spans="1:6">
      <c r="A3684" t="str">
        <f t="shared" si="82"/>
        <v>22Herica Pereira Rodrigues44835GRA</v>
      </c>
      <c r="B3684">
        <v>22</v>
      </c>
      <c r="C3684" t="s">
        <v>1513</v>
      </c>
      <c r="D3684" t="s">
        <v>3782</v>
      </c>
      <c r="E3684">
        <v>600</v>
      </c>
      <c r="F3684" t="s">
        <v>1112</v>
      </c>
    </row>
    <row r="3685" spans="1:6">
      <c r="A3685" t="str">
        <f t="shared" si="82"/>
        <v>22Joana da Silva Sgandella44835GRA</v>
      </c>
      <c r="B3685">
        <v>22</v>
      </c>
      <c r="C3685" t="s">
        <v>1515</v>
      </c>
      <c r="D3685" t="s">
        <v>3782</v>
      </c>
      <c r="E3685">
        <v>600</v>
      </c>
      <c r="F3685" t="s">
        <v>1112</v>
      </c>
    </row>
    <row r="3686" spans="1:6">
      <c r="A3686" t="str">
        <f t="shared" si="82"/>
        <v>22João Felipe Magalhães Santelli Maia44835GRA</v>
      </c>
      <c r="B3686">
        <v>22</v>
      </c>
      <c r="C3686" t="s">
        <v>1516</v>
      </c>
      <c r="D3686" t="s">
        <v>3782</v>
      </c>
      <c r="E3686">
        <v>600</v>
      </c>
      <c r="F3686" t="s">
        <v>1112</v>
      </c>
    </row>
    <row r="3687" spans="1:6">
      <c r="A3687" t="str">
        <f t="shared" si="82"/>
        <v>22João Francisco de Souza Santos Lemos44835GRA</v>
      </c>
      <c r="B3687">
        <v>22</v>
      </c>
      <c r="C3687" t="s">
        <v>1517</v>
      </c>
      <c r="D3687" t="s">
        <v>3782</v>
      </c>
      <c r="E3687">
        <v>600</v>
      </c>
      <c r="F3687" t="s">
        <v>1112</v>
      </c>
    </row>
    <row r="3688" spans="1:6">
      <c r="A3688" t="str">
        <f t="shared" si="82"/>
        <v>22Júlia de Amorim Cometti44835GRA</v>
      </c>
      <c r="B3688">
        <v>22</v>
      </c>
      <c r="C3688" t="s">
        <v>1518</v>
      </c>
      <c r="D3688" t="s">
        <v>3782</v>
      </c>
      <c r="E3688">
        <v>600</v>
      </c>
      <c r="F3688" t="s">
        <v>1112</v>
      </c>
    </row>
    <row r="3689" spans="1:6">
      <c r="A3689" t="str">
        <f t="shared" si="82"/>
        <v>22Nicolle Ribeiro Pereira44835GRA</v>
      </c>
      <c r="B3689">
        <v>22</v>
      </c>
      <c r="C3689" t="s">
        <v>1519</v>
      </c>
      <c r="D3689" t="s">
        <v>3782</v>
      </c>
      <c r="E3689">
        <v>600</v>
      </c>
      <c r="F3689" t="s">
        <v>1112</v>
      </c>
    </row>
    <row r="3690" spans="1:6">
      <c r="A3690" t="str">
        <f t="shared" si="82"/>
        <v>22Pedro Lima Corçaque44835GRA</v>
      </c>
      <c r="B3690">
        <v>22</v>
      </c>
      <c r="C3690" t="s">
        <v>1520</v>
      </c>
      <c r="D3690" t="s">
        <v>3782</v>
      </c>
      <c r="E3690">
        <v>600</v>
      </c>
      <c r="F3690" t="s">
        <v>1112</v>
      </c>
    </row>
    <row r="3691" spans="1:6">
      <c r="A3691" t="str">
        <f t="shared" si="82"/>
        <v>22Rebekah Caroline Diniz Veiga44835GRA</v>
      </c>
      <c r="B3691">
        <v>22</v>
      </c>
      <c r="C3691" t="s">
        <v>1521</v>
      </c>
      <c r="D3691" t="s">
        <v>3782</v>
      </c>
      <c r="E3691">
        <v>600</v>
      </c>
      <c r="F3691" t="s">
        <v>1112</v>
      </c>
    </row>
    <row r="3692" spans="1:6">
      <c r="A3692" t="str">
        <f t="shared" si="82"/>
        <v>22Ylanna Bandeira Lima44835GRA</v>
      </c>
      <c r="B3692">
        <v>22</v>
      </c>
      <c r="C3692" t="s">
        <v>1522</v>
      </c>
      <c r="D3692" t="s">
        <v>3782</v>
      </c>
      <c r="E3692">
        <v>600</v>
      </c>
      <c r="F3692" t="s">
        <v>1112</v>
      </c>
    </row>
    <row r="3693" spans="1:6">
      <c r="A3693" t="str">
        <f t="shared" si="82"/>
        <v>22Flavia da Silva Macedo44835MSc</v>
      </c>
      <c r="B3693">
        <v>22</v>
      </c>
      <c r="C3693" t="s">
        <v>1523</v>
      </c>
      <c r="D3693" t="s">
        <v>3782</v>
      </c>
      <c r="E3693">
        <v>2230</v>
      </c>
      <c r="F3693" t="s">
        <v>1114</v>
      </c>
    </row>
    <row r="3694" spans="1:6">
      <c r="A3694" t="str">
        <f t="shared" si="82"/>
        <v>22Igor Pardo Maurell44835MSc</v>
      </c>
      <c r="B3694">
        <v>22</v>
      </c>
      <c r="C3694" t="s">
        <v>1524</v>
      </c>
      <c r="D3694" t="s">
        <v>3782</v>
      </c>
      <c r="E3694">
        <v>2230</v>
      </c>
      <c r="F3694" t="s">
        <v>1114</v>
      </c>
    </row>
    <row r="3695" spans="1:6">
      <c r="A3695" t="str">
        <f t="shared" si="82"/>
        <v>22Vinicius Vasconcelos Maurente44835MSc</v>
      </c>
      <c r="B3695">
        <v>22</v>
      </c>
      <c r="C3695" t="s">
        <v>1525</v>
      </c>
      <c r="D3695" t="s">
        <v>3782</v>
      </c>
      <c r="E3695">
        <v>2230</v>
      </c>
      <c r="F3695" t="s">
        <v>1114</v>
      </c>
    </row>
    <row r="3696" spans="1:6">
      <c r="A3696" t="str">
        <f t="shared" si="82"/>
        <v>22Maria Isabel Corrêa da Silva Machado44835PV</v>
      </c>
      <c r="B3696">
        <v>22</v>
      </c>
      <c r="C3696" t="s">
        <v>1526</v>
      </c>
      <c r="D3696" t="s">
        <v>3782</v>
      </c>
      <c r="E3696">
        <v>7750</v>
      </c>
      <c r="F3696" t="s">
        <v>1115</v>
      </c>
    </row>
    <row r="3697" spans="1:6">
      <c r="A3697" t="str">
        <f t="shared" si="82"/>
        <v>23Gisele Barbosa Florêncio44835AT</v>
      </c>
      <c r="B3697">
        <v>23</v>
      </c>
      <c r="C3697" t="s">
        <v>2689</v>
      </c>
      <c r="D3697" t="s">
        <v>3782</v>
      </c>
      <c r="E3697">
        <v>820</v>
      </c>
      <c r="F3697" t="s">
        <v>1117</v>
      </c>
    </row>
    <row r="3698" spans="1:6">
      <c r="A3698" t="str">
        <f t="shared" si="82"/>
        <v>23Maria Isabel Pais da Silva44835COO</v>
      </c>
      <c r="B3698">
        <v>23</v>
      </c>
      <c r="C3698" t="s">
        <v>1527</v>
      </c>
      <c r="D3698" t="s">
        <v>3782</v>
      </c>
      <c r="E3698">
        <v>2800</v>
      </c>
      <c r="F3698" t="s">
        <v>1113</v>
      </c>
    </row>
    <row r="3699" spans="1:6">
      <c r="A3699" t="str">
        <f t="shared" si="82"/>
        <v>23João Gonçalves Neto44835DSC</v>
      </c>
      <c r="B3699">
        <v>23</v>
      </c>
      <c r="C3699" t="s">
        <v>1528</v>
      </c>
      <c r="D3699" t="s">
        <v>3782</v>
      </c>
      <c r="E3699">
        <v>3280</v>
      </c>
      <c r="F3699" t="s">
        <v>1162</v>
      </c>
    </row>
    <row r="3700" spans="1:6">
      <c r="A3700" t="str">
        <f t="shared" si="82"/>
        <v>23Lucas Araújo Lima Almeida44835DSC</v>
      </c>
      <c r="B3700">
        <v>23</v>
      </c>
      <c r="C3700" t="s">
        <v>2690</v>
      </c>
      <c r="D3700" t="s">
        <v>3782</v>
      </c>
      <c r="E3700">
        <v>3280</v>
      </c>
      <c r="F3700" t="s">
        <v>1162</v>
      </c>
    </row>
    <row r="3701" spans="1:6">
      <c r="A3701" t="str">
        <f t="shared" si="82"/>
        <v>23Camila Paes Barreto Brandão Fernandes44835GRA</v>
      </c>
      <c r="B3701">
        <v>23</v>
      </c>
      <c r="C3701" t="s">
        <v>1529</v>
      </c>
      <c r="D3701" t="s">
        <v>3782</v>
      </c>
      <c r="E3701">
        <v>600</v>
      </c>
      <c r="F3701" t="s">
        <v>1112</v>
      </c>
    </row>
    <row r="3702" spans="1:6">
      <c r="A3702" t="str">
        <f t="shared" si="82"/>
        <v>23Gabriel Ribeiro de Andrade44835GRA</v>
      </c>
      <c r="B3702">
        <v>23</v>
      </c>
      <c r="C3702" t="s">
        <v>1530</v>
      </c>
      <c r="D3702" t="s">
        <v>3782</v>
      </c>
      <c r="E3702">
        <v>600</v>
      </c>
      <c r="F3702" t="s">
        <v>1112</v>
      </c>
    </row>
    <row r="3703" spans="1:6">
      <c r="A3703" t="str">
        <f t="shared" si="82"/>
        <v>23Gabriela Ferreira Pimenta da Silva44835GRA</v>
      </c>
      <c r="B3703">
        <v>23</v>
      </c>
      <c r="C3703" t="s">
        <v>1531</v>
      </c>
      <c r="D3703" t="s">
        <v>3782</v>
      </c>
      <c r="E3703">
        <v>600</v>
      </c>
      <c r="F3703" t="s">
        <v>1112</v>
      </c>
    </row>
    <row r="3704" spans="1:6">
      <c r="A3704" t="str">
        <f t="shared" si="82"/>
        <v>23Juliana Barrozo Nadier44835GRA</v>
      </c>
      <c r="B3704">
        <v>23</v>
      </c>
      <c r="C3704" t="s">
        <v>1532</v>
      </c>
      <c r="D3704" t="s">
        <v>3782</v>
      </c>
      <c r="E3704">
        <v>600</v>
      </c>
      <c r="F3704" t="s">
        <v>1112</v>
      </c>
    </row>
    <row r="3705" spans="1:6">
      <c r="A3705" t="str">
        <f t="shared" si="82"/>
        <v>23Letícia Leiroz Fangueira Campos44835GRA</v>
      </c>
      <c r="B3705">
        <v>23</v>
      </c>
      <c r="C3705" t="s">
        <v>1533</v>
      </c>
      <c r="D3705" t="s">
        <v>3782</v>
      </c>
      <c r="E3705">
        <v>600</v>
      </c>
      <c r="F3705" t="s">
        <v>1112</v>
      </c>
    </row>
    <row r="3706" spans="1:6">
      <c r="A3706" t="str">
        <f t="shared" si="82"/>
        <v>23Lorraine Pavão de Oliveira44835GRA</v>
      </c>
      <c r="B3706">
        <v>23</v>
      </c>
      <c r="C3706" t="s">
        <v>1534</v>
      </c>
      <c r="D3706" t="s">
        <v>3782</v>
      </c>
      <c r="E3706">
        <v>600</v>
      </c>
      <c r="F3706" t="s">
        <v>1112</v>
      </c>
    </row>
    <row r="3707" spans="1:6">
      <c r="A3707" t="str">
        <f t="shared" si="82"/>
        <v>23Mariana Cristina Monteiro de Almeida44835GRA</v>
      </c>
      <c r="B3707">
        <v>23</v>
      </c>
      <c r="C3707" t="s">
        <v>1535</v>
      </c>
      <c r="D3707" t="s">
        <v>3782</v>
      </c>
      <c r="E3707">
        <v>600</v>
      </c>
      <c r="F3707" t="s">
        <v>1112</v>
      </c>
    </row>
    <row r="3708" spans="1:6">
      <c r="A3708" t="str">
        <f t="shared" si="82"/>
        <v>23Mariana Passos Bandeira de Mello44835GRA</v>
      </c>
      <c r="B3708">
        <v>23</v>
      </c>
      <c r="C3708" t="s">
        <v>1536</v>
      </c>
      <c r="D3708" t="s">
        <v>3782</v>
      </c>
      <c r="E3708">
        <v>600</v>
      </c>
      <c r="F3708" t="s">
        <v>1112</v>
      </c>
    </row>
    <row r="3709" spans="1:6">
      <c r="A3709" t="str">
        <f t="shared" si="82"/>
        <v>23Pedro Henrique Menegotto Weingartner44835GRA</v>
      </c>
      <c r="B3709">
        <v>23</v>
      </c>
      <c r="C3709" t="s">
        <v>1537</v>
      </c>
      <c r="D3709" t="s">
        <v>3782</v>
      </c>
      <c r="E3709">
        <v>600</v>
      </c>
      <c r="F3709" t="s">
        <v>1112</v>
      </c>
    </row>
    <row r="3710" spans="1:6">
      <c r="A3710" t="str">
        <f t="shared" si="82"/>
        <v>23Priscila Carvalhais de Oliveira44835GRA</v>
      </c>
      <c r="B3710">
        <v>23</v>
      </c>
      <c r="C3710" t="s">
        <v>2178</v>
      </c>
      <c r="D3710" t="s">
        <v>3782</v>
      </c>
      <c r="E3710">
        <v>600</v>
      </c>
      <c r="F3710" t="s">
        <v>1112</v>
      </c>
    </row>
    <row r="3711" spans="1:6">
      <c r="A3711" t="str">
        <f t="shared" si="82"/>
        <v>23Raysa Brandão Soares Silva44835GRA</v>
      </c>
      <c r="B3711">
        <v>23</v>
      </c>
      <c r="C3711" t="s">
        <v>1538</v>
      </c>
      <c r="D3711" t="s">
        <v>3782</v>
      </c>
      <c r="E3711">
        <v>600</v>
      </c>
      <c r="F3711" t="s">
        <v>1112</v>
      </c>
    </row>
    <row r="3712" spans="1:6">
      <c r="A3712" t="str">
        <f t="shared" si="82"/>
        <v>23Bruno Wellsausen Canario44835MSc</v>
      </c>
      <c r="B3712">
        <v>23</v>
      </c>
      <c r="C3712" t="s">
        <v>1540</v>
      </c>
      <c r="D3712" t="s">
        <v>3782</v>
      </c>
      <c r="E3712">
        <v>2230</v>
      </c>
      <c r="F3712" t="s">
        <v>1114</v>
      </c>
    </row>
    <row r="3713" spans="1:6">
      <c r="A3713" t="str">
        <f t="shared" si="82"/>
        <v>23Francisco José Burok Teixeira Leite Strunck44835MSc</v>
      </c>
      <c r="B3713">
        <v>23</v>
      </c>
      <c r="C3713" t="s">
        <v>1542</v>
      </c>
      <c r="D3713" t="s">
        <v>3782</v>
      </c>
      <c r="E3713">
        <v>2230</v>
      </c>
      <c r="F3713" t="s">
        <v>1114</v>
      </c>
    </row>
    <row r="3714" spans="1:6">
      <c r="A3714" t="str">
        <f t="shared" si="82"/>
        <v>23Jessica Gil Londono44835MSc</v>
      </c>
      <c r="B3714">
        <v>23</v>
      </c>
      <c r="C3714" t="s">
        <v>1543</v>
      </c>
      <c r="D3714" t="s">
        <v>3782</v>
      </c>
      <c r="E3714">
        <v>2230</v>
      </c>
      <c r="F3714" t="s">
        <v>1114</v>
      </c>
    </row>
    <row r="3715" spans="1:6">
      <c r="A3715" t="str">
        <f t="shared" ref="A3715:A3778" si="83">CONCATENATE(B3715,C3715,VALUE(D3715),F3715)</f>
        <v>23Andréa Pereira Parente44835PDSC</v>
      </c>
      <c r="B3715">
        <v>23</v>
      </c>
      <c r="C3715" t="s">
        <v>1545</v>
      </c>
      <c r="D3715" t="s">
        <v>3782</v>
      </c>
      <c r="E3715">
        <v>6110</v>
      </c>
      <c r="F3715" t="s">
        <v>1165</v>
      </c>
    </row>
    <row r="3716" spans="1:6">
      <c r="A3716" t="str">
        <f t="shared" si="83"/>
        <v>23Marco Antonio Magalhães de Menezes44835PV</v>
      </c>
      <c r="B3716">
        <v>23</v>
      </c>
      <c r="C3716" t="s">
        <v>1546</v>
      </c>
      <c r="D3716" t="s">
        <v>3782</v>
      </c>
      <c r="E3716">
        <v>7750</v>
      </c>
      <c r="F3716" t="s">
        <v>1115</v>
      </c>
    </row>
    <row r="3717" spans="1:6">
      <c r="A3717" t="str">
        <f t="shared" si="83"/>
        <v>24Camilla Vianna Gomes Pinheiro44835AT</v>
      </c>
      <c r="B3717">
        <v>24</v>
      </c>
      <c r="C3717" t="s">
        <v>1547</v>
      </c>
      <c r="D3717" t="s">
        <v>3782</v>
      </c>
      <c r="E3717">
        <v>820</v>
      </c>
      <c r="F3717" t="s">
        <v>1117</v>
      </c>
    </row>
    <row r="3718" spans="1:6">
      <c r="A3718" t="str">
        <f t="shared" si="83"/>
        <v>24Márcio Luis Lyra Paredes44835COO</v>
      </c>
      <c r="B3718">
        <v>24</v>
      </c>
      <c r="C3718" t="s">
        <v>1548</v>
      </c>
      <c r="D3718" t="s">
        <v>3782</v>
      </c>
      <c r="E3718">
        <v>2800</v>
      </c>
      <c r="F3718" t="s">
        <v>1113</v>
      </c>
    </row>
    <row r="3719" spans="1:6">
      <c r="A3719" t="str">
        <f t="shared" si="83"/>
        <v>24Lívia Gomes Monteiro44835DSC</v>
      </c>
      <c r="B3719">
        <v>24</v>
      </c>
      <c r="C3719" t="s">
        <v>2442</v>
      </c>
      <c r="D3719" t="s">
        <v>3782</v>
      </c>
      <c r="E3719">
        <v>3280</v>
      </c>
      <c r="F3719" t="s">
        <v>1162</v>
      </c>
    </row>
    <row r="3720" spans="1:6">
      <c r="A3720" t="str">
        <f t="shared" si="83"/>
        <v>24Patricia Braz Ximango44835DSC</v>
      </c>
      <c r="B3720">
        <v>24</v>
      </c>
      <c r="C3720" t="s">
        <v>1550</v>
      </c>
      <c r="D3720" t="s">
        <v>3782</v>
      </c>
      <c r="E3720">
        <v>3280</v>
      </c>
      <c r="F3720" t="s">
        <v>1162</v>
      </c>
    </row>
    <row r="3721" spans="1:6">
      <c r="A3721" t="str">
        <f t="shared" si="83"/>
        <v>24Acácia Rocha de Oliveira44835GRA</v>
      </c>
      <c r="B3721">
        <v>24</v>
      </c>
      <c r="C3721" t="s">
        <v>2179</v>
      </c>
      <c r="D3721" t="s">
        <v>3782</v>
      </c>
      <c r="E3721">
        <v>600</v>
      </c>
      <c r="F3721" t="s">
        <v>1112</v>
      </c>
    </row>
    <row r="3722" spans="1:6">
      <c r="A3722" t="str">
        <f t="shared" si="83"/>
        <v>24Camila Maria Ribeiro de Oliveira44835GRA</v>
      </c>
      <c r="B3722">
        <v>24</v>
      </c>
      <c r="C3722" t="s">
        <v>1551</v>
      </c>
      <c r="D3722" t="s">
        <v>3782</v>
      </c>
      <c r="E3722">
        <v>600</v>
      </c>
      <c r="F3722" t="s">
        <v>1112</v>
      </c>
    </row>
    <row r="3723" spans="1:6">
      <c r="A3723" t="str">
        <f t="shared" si="83"/>
        <v>24Crislaine Soares Bastos44835GRA</v>
      </c>
      <c r="B3723">
        <v>24</v>
      </c>
      <c r="C3723" t="s">
        <v>2180</v>
      </c>
      <c r="D3723" t="s">
        <v>3782</v>
      </c>
      <c r="E3723">
        <v>600</v>
      </c>
      <c r="F3723" t="s">
        <v>1112</v>
      </c>
    </row>
    <row r="3724" spans="1:6">
      <c r="A3724" t="str">
        <f t="shared" si="83"/>
        <v>24Giovanna Benvenuto Ferraz Reis44835GRA</v>
      </c>
      <c r="B3724">
        <v>24</v>
      </c>
      <c r="C3724" t="s">
        <v>2181</v>
      </c>
      <c r="D3724" t="s">
        <v>3782</v>
      </c>
      <c r="E3724">
        <v>600</v>
      </c>
      <c r="F3724" t="s">
        <v>1112</v>
      </c>
    </row>
    <row r="3725" spans="1:6">
      <c r="A3725" t="str">
        <f t="shared" si="83"/>
        <v>24João Victor Guerreiro44835GRA</v>
      </c>
      <c r="B3725">
        <v>24</v>
      </c>
      <c r="C3725" t="s">
        <v>1556</v>
      </c>
      <c r="D3725" t="s">
        <v>3782</v>
      </c>
      <c r="E3725">
        <v>600</v>
      </c>
      <c r="F3725" t="s">
        <v>1112</v>
      </c>
    </row>
    <row r="3726" spans="1:6">
      <c r="A3726" t="str">
        <f t="shared" si="83"/>
        <v>24Leonardo Carletti Lorenzo Koatz44835GRA</v>
      </c>
      <c r="B3726">
        <v>24</v>
      </c>
      <c r="C3726" t="s">
        <v>2182</v>
      </c>
      <c r="D3726" t="s">
        <v>3782</v>
      </c>
      <c r="E3726">
        <v>600</v>
      </c>
      <c r="F3726" t="s">
        <v>1112</v>
      </c>
    </row>
    <row r="3727" spans="1:6">
      <c r="A3727" t="str">
        <f t="shared" si="83"/>
        <v>24Marcely Cristiny Conrado da Costa44835GRA</v>
      </c>
      <c r="B3727">
        <v>24</v>
      </c>
      <c r="C3727" t="s">
        <v>1557</v>
      </c>
      <c r="D3727" t="s">
        <v>3782</v>
      </c>
      <c r="E3727">
        <v>600</v>
      </c>
      <c r="F3727" t="s">
        <v>1112</v>
      </c>
    </row>
    <row r="3728" spans="1:6">
      <c r="A3728" t="str">
        <f t="shared" si="83"/>
        <v>24Pedro Henrique de Farias Machado44835GRA</v>
      </c>
      <c r="B3728">
        <v>24</v>
      </c>
      <c r="C3728" t="s">
        <v>1559</v>
      </c>
      <c r="D3728" t="s">
        <v>3782</v>
      </c>
      <c r="E3728">
        <v>600</v>
      </c>
      <c r="F3728" t="s">
        <v>1112</v>
      </c>
    </row>
    <row r="3729" spans="1:6">
      <c r="A3729" t="str">
        <f t="shared" si="83"/>
        <v>24Vanessa Moura Franco44835GRA</v>
      </c>
      <c r="B3729">
        <v>24</v>
      </c>
      <c r="C3729" t="s">
        <v>1561</v>
      </c>
      <c r="D3729" t="s">
        <v>3782</v>
      </c>
      <c r="E3729">
        <v>600</v>
      </c>
      <c r="F3729" t="s">
        <v>1112</v>
      </c>
    </row>
    <row r="3730" spans="1:6">
      <c r="A3730" t="str">
        <f t="shared" si="83"/>
        <v>24Guilherme Martinez Sechi44835MSc</v>
      </c>
      <c r="B3730">
        <v>24</v>
      </c>
      <c r="C3730" t="s">
        <v>1563</v>
      </c>
      <c r="D3730" t="s">
        <v>3782</v>
      </c>
      <c r="E3730">
        <v>2230</v>
      </c>
      <c r="F3730" t="s">
        <v>1114</v>
      </c>
    </row>
    <row r="3731" spans="1:6">
      <c r="A3731" t="str">
        <f t="shared" si="83"/>
        <v>24João Victor de Moraes Silva44835MSc</v>
      </c>
      <c r="B3731">
        <v>24</v>
      </c>
      <c r="C3731" t="s">
        <v>2443</v>
      </c>
      <c r="D3731" t="s">
        <v>3782</v>
      </c>
      <c r="E3731">
        <v>2230</v>
      </c>
      <c r="F3731" t="s">
        <v>1114</v>
      </c>
    </row>
    <row r="3732" spans="1:6">
      <c r="A3732" t="str">
        <f t="shared" si="83"/>
        <v>24Taisa Correa Dantas44835MSc</v>
      </c>
      <c r="B3732">
        <v>24</v>
      </c>
      <c r="C3732" t="s">
        <v>2444</v>
      </c>
      <c r="D3732" t="s">
        <v>3782</v>
      </c>
      <c r="E3732">
        <v>2230</v>
      </c>
      <c r="F3732" t="s">
        <v>1114</v>
      </c>
    </row>
    <row r="3733" spans="1:6">
      <c r="A3733" t="str">
        <f t="shared" si="83"/>
        <v>24Walmir Gomes dos Santos44835PV</v>
      </c>
      <c r="B3733">
        <v>24</v>
      </c>
      <c r="C3733" t="s">
        <v>1567</v>
      </c>
      <c r="D3733" t="s">
        <v>3782</v>
      </c>
      <c r="E3733">
        <v>7750</v>
      </c>
      <c r="F3733" t="s">
        <v>1115</v>
      </c>
    </row>
    <row r="3734" spans="1:6">
      <c r="A3734" t="str">
        <f t="shared" si="83"/>
        <v>26Emerson Azevedo do Nascimento44835AT</v>
      </c>
      <c r="B3734">
        <v>26</v>
      </c>
      <c r="C3734" t="s">
        <v>1568</v>
      </c>
      <c r="D3734" t="s">
        <v>3782</v>
      </c>
      <c r="E3734">
        <v>820</v>
      </c>
      <c r="F3734" t="s">
        <v>1117</v>
      </c>
    </row>
    <row r="3735" spans="1:6">
      <c r="A3735" t="str">
        <f t="shared" si="83"/>
        <v>26EDNEY RAFAEL VIANA PINHEIRO GALVÃO44835COO</v>
      </c>
      <c r="B3735">
        <v>26</v>
      </c>
      <c r="C3735" t="s">
        <v>1569</v>
      </c>
      <c r="D3735" t="s">
        <v>3782</v>
      </c>
      <c r="E3735">
        <v>2800</v>
      </c>
      <c r="F3735" t="s">
        <v>1113</v>
      </c>
    </row>
    <row r="3736" spans="1:6">
      <c r="A3736" t="str">
        <f t="shared" si="83"/>
        <v>26GUILHERME MENTGES ARRUDA44835DSC</v>
      </c>
      <c r="B3736">
        <v>26</v>
      </c>
      <c r="C3736" t="s">
        <v>1570</v>
      </c>
      <c r="D3736" t="s">
        <v>3782</v>
      </c>
      <c r="E3736">
        <v>3280</v>
      </c>
      <c r="F3736" t="s">
        <v>1162</v>
      </c>
    </row>
    <row r="3737" spans="1:6">
      <c r="A3737" t="str">
        <f t="shared" si="83"/>
        <v>26MÁRIO HERMES DE MOURA NETO44835DSC</v>
      </c>
      <c r="B3737">
        <v>26</v>
      </c>
      <c r="C3737" t="s">
        <v>1571</v>
      </c>
      <c r="D3737" t="s">
        <v>3782</v>
      </c>
      <c r="E3737">
        <v>3280</v>
      </c>
      <c r="F3737" t="s">
        <v>1162</v>
      </c>
    </row>
    <row r="3738" spans="1:6">
      <c r="A3738" t="str">
        <f t="shared" si="83"/>
        <v>26RIVALDO LEONN BEZERRA CABRAL44835DSC</v>
      </c>
      <c r="B3738">
        <v>26</v>
      </c>
      <c r="C3738" t="s">
        <v>2183</v>
      </c>
      <c r="D3738" t="s">
        <v>3782</v>
      </c>
      <c r="E3738">
        <v>3280</v>
      </c>
      <c r="F3738" t="s">
        <v>1162</v>
      </c>
    </row>
    <row r="3739" spans="1:6">
      <c r="A3739" t="str">
        <f t="shared" si="83"/>
        <v>26ÁLVARO JOSÉ LUCENA MARINHO44835GRA</v>
      </c>
      <c r="B3739">
        <v>26</v>
      </c>
      <c r="C3739" t="s">
        <v>2184</v>
      </c>
      <c r="D3739" t="s">
        <v>3782</v>
      </c>
      <c r="E3739">
        <v>600</v>
      </c>
      <c r="F3739" t="s">
        <v>1112</v>
      </c>
    </row>
    <row r="3740" spans="1:6">
      <c r="A3740" t="str">
        <f t="shared" si="83"/>
        <v>26ANTONIO MARQUES PEDRA44835GRA</v>
      </c>
      <c r="B3740">
        <v>26</v>
      </c>
      <c r="C3740" t="s">
        <v>1573</v>
      </c>
      <c r="D3740" t="s">
        <v>3782</v>
      </c>
      <c r="E3740">
        <v>600</v>
      </c>
      <c r="F3740" t="s">
        <v>1112</v>
      </c>
    </row>
    <row r="3741" spans="1:6">
      <c r="A3741" t="str">
        <f t="shared" si="83"/>
        <v>26CAYRO THIAGO DE LIMA44835GRA</v>
      </c>
      <c r="B3741">
        <v>26</v>
      </c>
      <c r="C3741" t="s">
        <v>2185</v>
      </c>
      <c r="D3741" t="s">
        <v>3782</v>
      </c>
      <c r="E3741">
        <v>600</v>
      </c>
      <c r="F3741" t="s">
        <v>1112</v>
      </c>
    </row>
    <row r="3742" spans="1:6">
      <c r="A3742" t="str">
        <f t="shared" si="83"/>
        <v>26EUDES MEDEIROS DO CARMO FILHO44835GRA</v>
      </c>
      <c r="B3742">
        <v>26</v>
      </c>
      <c r="C3742" t="s">
        <v>1574</v>
      </c>
      <c r="D3742" t="s">
        <v>3782</v>
      </c>
      <c r="E3742">
        <v>600</v>
      </c>
      <c r="F3742" t="s">
        <v>1112</v>
      </c>
    </row>
    <row r="3743" spans="1:6">
      <c r="A3743" t="str">
        <f t="shared" si="83"/>
        <v>26FELIPE WICLEF SILVA CAVALCANTE44835GRA</v>
      </c>
      <c r="B3743">
        <v>26</v>
      </c>
      <c r="C3743" t="s">
        <v>1575</v>
      </c>
      <c r="D3743" t="s">
        <v>3782</v>
      </c>
      <c r="E3743">
        <v>600</v>
      </c>
      <c r="F3743" t="s">
        <v>1112</v>
      </c>
    </row>
    <row r="3744" spans="1:6">
      <c r="A3744" t="str">
        <f t="shared" si="83"/>
        <v>26JENIFFER BOMFIM DA SILVA44835GRA</v>
      </c>
      <c r="B3744">
        <v>26</v>
      </c>
      <c r="C3744" t="s">
        <v>2451</v>
      </c>
      <c r="D3744" t="s">
        <v>3782</v>
      </c>
      <c r="E3744">
        <v>600</v>
      </c>
      <c r="F3744" t="s">
        <v>1112</v>
      </c>
    </row>
    <row r="3745" spans="1:6">
      <c r="A3745" t="str">
        <f t="shared" si="83"/>
        <v>26MARIA EDUARDA MELO DE ALMEIDA44835GRA</v>
      </c>
      <c r="B3745">
        <v>26</v>
      </c>
      <c r="C3745" t="s">
        <v>1580</v>
      </c>
      <c r="D3745" t="s">
        <v>3782</v>
      </c>
      <c r="E3745">
        <v>600</v>
      </c>
      <c r="F3745" t="s">
        <v>1112</v>
      </c>
    </row>
    <row r="3746" spans="1:6">
      <c r="A3746" t="str">
        <f t="shared" si="83"/>
        <v>26NORMANN PAULO DANTAS DA SILVA44835GRA</v>
      </c>
      <c r="B3746">
        <v>26</v>
      </c>
      <c r="C3746" t="s">
        <v>2453</v>
      </c>
      <c r="D3746" t="s">
        <v>3782</v>
      </c>
      <c r="E3746">
        <v>600</v>
      </c>
      <c r="F3746" t="s">
        <v>1112</v>
      </c>
    </row>
    <row r="3747" spans="1:6">
      <c r="A3747" t="str">
        <f t="shared" si="83"/>
        <v>26RAFAEL DE LIMA NUNES44835GRA</v>
      </c>
      <c r="B3747">
        <v>26</v>
      </c>
      <c r="C3747" t="s">
        <v>1581</v>
      </c>
      <c r="D3747" t="s">
        <v>3782</v>
      </c>
      <c r="E3747">
        <v>600</v>
      </c>
      <c r="F3747" t="s">
        <v>1112</v>
      </c>
    </row>
    <row r="3748" spans="1:6">
      <c r="A3748" t="str">
        <f t="shared" si="83"/>
        <v>26SÉRGIO LUIZ SOUZA DA SILVA JÚNIOR44835GRA</v>
      </c>
      <c r="B3748">
        <v>26</v>
      </c>
      <c r="C3748" t="s">
        <v>1582</v>
      </c>
      <c r="D3748" t="s">
        <v>3782</v>
      </c>
      <c r="E3748">
        <v>600</v>
      </c>
      <c r="F3748" t="s">
        <v>1112</v>
      </c>
    </row>
    <row r="3749" spans="1:6">
      <c r="A3749" t="str">
        <f t="shared" si="83"/>
        <v>26DANIEL GODOY LIMA44835MSc</v>
      </c>
      <c r="B3749">
        <v>26</v>
      </c>
      <c r="C3749" t="s">
        <v>2455</v>
      </c>
      <c r="D3749" t="s">
        <v>3782</v>
      </c>
      <c r="E3749">
        <v>2230</v>
      </c>
      <c r="F3749" t="s">
        <v>1114</v>
      </c>
    </row>
    <row r="3750" spans="1:6">
      <c r="A3750" t="str">
        <f t="shared" si="83"/>
        <v>26ISABELA OLIVEIRA COSTA44835MSc</v>
      </c>
      <c r="B3750">
        <v>26</v>
      </c>
      <c r="C3750" t="s">
        <v>2456</v>
      </c>
      <c r="D3750" t="s">
        <v>3782</v>
      </c>
      <c r="E3750">
        <v>2230</v>
      </c>
      <c r="F3750" t="s">
        <v>1114</v>
      </c>
    </row>
    <row r="3751" spans="1:6">
      <c r="A3751" t="str">
        <f t="shared" si="83"/>
        <v>26PAULO HENRIQUE ALVES DE AZEVÊDO44835MSc</v>
      </c>
      <c r="B3751">
        <v>26</v>
      </c>
      <c r="C3751" t="s">
        <v>2457</v>
      </c>
      <c r="D3751" t="s">
        <v>3782</v>
      </c>
      <c r="E3751">
        <v>2230</v>
      </c>
      <c r="F3751" t="s">
        <v>1114</v>
      </c>
    </row>
    <row r="3752" spans="1:6">
      <c r="A3752" t="str">
        <f t="shared" si="83"/>
        <v>26TATYANE MEDEIROS GOMES DA SILVA44835MSc</v>
      </c>
      <c r="B3752">
        <v>26</v>
      </c>
      <c r="C3752" t="s">
        <v>1584</v>
      </c>
      <c r="D3752" t="s">
        <v>3782</v>
      </c>
      <c r="E3752">
        <v>2230</v>
      </c>
      <c r="F3752" t="s">
        <v>1114</v>
      </c>
    </row>
    <row r="3753" spans="1:6">
      <c r="A3753" t="str">
        <f t="shared" si="83"/>
        <v>26MAYRA KEROLLY SALES MONTEIRO44835PDSC</v>
      </c>
      <c r="B3753">
        <v>26</v>
      </c>
      <c r="C3753" t="s">
        <v>2458</v>
      </c>
      <c r="D3753" t="s">
        <v>3782</v>
      </c>
      <c r="E3753">
        <v>6110</v>
      </c>
      <c r="F3753" t="s">
        <v>1165</v>
      </c>
    </row>
    <row r="3754" spans="1:6">
      <c r="A3754" t="str">
        <f t="shared" si="83"/>
        <v>26WILSON DA MATA44835PV</v>
      </c>
      <c r="B3754">
        <v>26</v>
      </c>
      <c r="C3754" t="s">
        <v>1585</v>
      </c>
      <c r="D3754" t="s">
        <v>3782</v>
      </c>
      <c r="E3754">
        <v>7750</v>
      </c>
      <c r="F3754" t="s">
        <v>1115</v>
      </c>
    </row>
    <row r="3755" spans="1:6">
      <c r="A3755" t="str">
        <f t="shared" si="83"/>
        <v>27Carolina Cristina dos Santos Silva44835AT</v>
      </c>
      <c r="B3755">
        <v>27</v>
      </c>
      <c r="C3755" t="s">
        <v>1586</v>
      </c>
      <c r="D3755" t="s">
        <v>3782</v>
      </c>
      <c r="E3755">
        <v>820</v>
      </c>
      <c r="F3755" t="s">
        <v>1117</v>
      </c>
    </row>
    <row r="3756" spans="1:6">
      <c r="A3756" t="str">
        <f t="shared" si="83"/>
        <v>27Lílian Lefol Nani Guarieiro44835COO</v>
      </c>
      <c r="B3756">
        <v>27</v>
      </c>
      <c r="C3756" t="s">
        <v>1587</v>
      </c>
      <c r="D3756" t="s">
        <v>3782</v>
      </c>
      <c r="E3756">
        <v>2800</v>
      </c>
      <c r="F3756" t="s">
        <v>1113</v>
      </c>
    </row>
    <row r="3757" spans="1:6">
      <c r="A3757" t="str">
        <f t="shared" si="83"/>
        <v>27Adroaldo Santos Soares44835DSC</v>
      </c>
      <c r="B3757">
        <v>27</v>
      </c>
      <c r="C3757" t="s">
        <v>2459</v>
      </c>
      <c r="D3757" t="s">
        <v>3782</v>
      </c>
      <c r="E3757">
        <v>3280</v>
      </c>
      <c r="F3757" t="s">
        <v>1162</v>
      </c>
    </row>
    <row r="3758" spans="1:6">
      <c r="A3758" t="str">
        <f t="shared" si="83"/>
        <v>27Daniel Andrade de Lira44835DSC</v>
      </c>
      <c r="B3758">
        <v>27</v>
      </c>
      <c r="C3758" t="s">
        <v>1588</v>
      </c>
      <c r="D3758" t="s">
        <v>3782</v>
      </c>
      <c r="E3758">
        <v>3280</v>
      </c>
      <c r="F3758" t="s">
        <v>1162</v>
      </c>
    </row>
    <row r="3759" spans="1:6">
      <c r="A3759" t="str">
        <f t="shared" si="83"/>
        <v>27Fabio de Sousa Santos44835DSC</v>
      </c>
      <c r="B3759">
        <v>27</v>
      </c>
      <c r="C3759" t="s">
        <v>2186</v>
      </c>
      <c r="D3759" t="s">
        <v>3782</v>
      </c>
      <c r="E3759">
        <v>3280</v>
      </c>
      <c r="F3759" t="s">
        <v>1162</v>
      </c>
    </row>
    <row r="3760" spans="1:6">
      <c r="A3760" t="str">
        <f t="shared" si="83"/>
        <v>27Catarina Silva Ferreira44835GRA</v>
      </c>
      <c r="B3760">
        <v>27</v>
      </c>
      <c r="C3760" t="s">
        <v>1591</v>
      </c>
      <c r="D3760" t="s">
        <v>3782</v>
      </c>
      <c r="E3760">
        <v>600</v>
      </c>
      <c r="F3760" t="s">
        <v>1112</v>
      </c>
    </row>
    <row r="3761" spans="1:6">
      <c r="A3761" t="str">
        <f t="shared" si="83"/>
        <v>27Fernanda dos Santos Cardoso44835GRA</v>
      </c>
      <c r="B3761">
        <v>27</v>
      </c>
      <c r="C3761" t="s">
        <v>1592</v>
      </c>
      <c r="D3761" t="s">
        <v>3782</v>
      </c>
      <c r="E3761">
        <v>600</v>
      </c>
      <c r="F3761" t="s">
        <v>1112</v>
      </c>
    </row>
    <row r="3762" spans="1:6">
      <c r="A3762" t="str">
        <f t="shared" si="83"/>
        <v>27Gisele Beatriz Teles Góes44835GRA</v>
      </c>
      <c r="B3762">
        <v>27</v>
      </c>
      <c r="C3762" t="s">
        <v>1593</v>
      </c>
      <c r="D3762" t="s">
        <v>3782</v>
      </c>
      <c r="E3762">
        <v>600</v>
      </c>
      <c r="F3762" t="s">
        <v>1112</v>
      </c>
    </row>
    <row r="3763" spans="1:6">
      <c r="A3763" t="str">
        <f t="shared" si="83"/>
        <v>27Larissa Sousa Cardeal de Miranda44835GRA</v>
      </c>
      <c r="B3763">
        <v>27</v>
      </c>
      <c r="C3763" t="s">
        <v>1595</v>
      </c>
      <c r="D3763" t="s">
        <v>3782</v>
      </c>
      <c r="E3763">
        <v>600</v>
      </c>
      <c r="F3763" t="s">
        <v>1112</v>
      </c>
    </row>
    <row r="3764" spans="1:6">
      <c r="A3764" t="str">
        <f t="shared" si="83"/>
        <v>27Laura Beatriz de Carvalho Embiruçu44835GRA</v>
      </c>
      <c r="B3764">
        <v>27</v>
      </c>
      <c r="C3764" t="s">
        <v>1596</v>
      </c>
      <c r="D3764" t="s">
        <v>3782</v>
      </c>
      <c r="E3764">
        <v>600</v>
      </c>
      <c r="F3764" t="s">
        <v>1112</v>
      </c>
    </row>
    <row r="3765" spans="1:6">
      <c r="A3765" t="str">
        <f t="shared" si="83"/>
        <v>27Lucas Meireles Fontes44835GRA</v>
      </c>
      <c r="B3765">
        <v>27</v>
      </c>
      <c r="C3765" t="s">
        <v>2187</v>
      </c>
      <c r="D3765" t="s">
        <v>3782</v>
      </c>
      <c r="E3765">
        <v>600</v>
      </c>
      <c r="F3765" t="s">
        <v>1112</v>
      </c>
    </row>
    <row r="3766" spans="1:6">
      <c r="A3766" t="str">
        <f t="shared" si="83"/>
        <v>27Thaylanne Kadman Costa Duarte44835GRA</v>
      </c>
      <c r="B3766">
        <v>27</v>
      </c>
      <c r="C3766" t="s">
        <v>1600</v>
      </c>
      <c r="D3766" t="s">
        <v>3782</v>
      </c>
      <c r="E3766">
        <v>600</v>
      </c>
      <c r="F3766" t="s">
        <v>1112</v>
      </c>
    </row>
    <row r="3767" spans="1:6">
      <c r="A3767" t="str">
        <f t="shared" si="83"/>
        <v>27Beatriz Almeida Carneiro Palmeira44835MSc</v>
      </c>
      <c r="B3767">
        <v>27</v>
      </c>
      <c r="C3767" t="s">
        <v>1602</v>
      </c>
      <c r="D3767" t="s">
        <v>3782</v>
      </c>
      <c r="E3767">
        <v>2230</v>
      </c>
      <c r="F3767" t="s">
        <v>1114</v>
      </c>
    </row>
    <row r="3768" spans="1:6">
      <c r="A3768" t="str">
        <f t="shared" si="83"/>
        <v>27Danielle Silva Santos44835MSc</v>
      </c>
      <c r="B3768">
        <v>27</v>
      </c>
      <c r="C3768" t="s">
        <v>1603</v>
      </c>
      <c r="D3768" t="s">
        <v>3782</v>
      </c>
      <c r="E3768">
        <v>2230</v>
      </c>
      <c r="F3768" t="s">
        <v>1114</v>
      </c>
    </row>
    <row r="3769" spans="1:6">
      <c r="A3769" t="str">
        <f t="shared" si="83"/>
        <v>27Igor Oliveira de Freitas Campos44835MSc</v>
      </c>
      <c r="B3769">
        <v>27</v>
      </c>
      <c r="C3769" t="s">
        <v>1604</v>
      </c>
      <c r="D3769" t="s">
        <v>3782</v>
      </c>
      <c r="E3769">
        <v>2230</v>
      </c>
      <c r="F3769" t="s">
        <v>1114</v>
      </c>
    </row>
    <row r="3770" spans="1:6">
      <c r="A3770" t="str">
        <f t="shared" si="83"/>
        <v>27Joyce Mara Brito Maia44835MSc</v>
      </c>
      <c r="B3770">
        <v>27</v>
      </c>
      <c r="C3770" t="s">
        <v>1605</v>
      </c>
      <c r="D3770" t="s">
        <v>3782</v>
      </c>
      <c r="E3770">
        <v>2230</v>
      </c>
      <c r="F3770" t="s">
        <v>1114</v>
      </c>
    </row>
    <row r="3771" spans="1:6">
      <c r="A3771" t="str">
        <f t="shared" si="83"/>
        <v>27Luiz Gutemberg Santiago Dias Junior44835MSc</v>
      </c>
      <c r="B3771">
        <v>27</v>
      </c>
      <c r="C3771" t="s">
        <v>2188</v>
      </c>
      <c r="D3771" t="s">
        <v>3782</v>
      </c>
      <c r="E3771">
        <v>2230</v>
      </c>
      <c r="F3771" t="s">
        <v>1114</v>
      </c>
    </row>
    <row r="3772" spans="1:6">
      <c r="A3772" t="str">
        <f t="shared" si="83"/>
        <v>27Reinaldo Coelho Mirre44835PV</v>
      </c>
      <c r="B3772">
        <v>27</v>
      </c>
      <c r="C3772" t="s">
        <v>1606</v>
      </c>
      <c r="D3772" t="s">
        <v>3782</v>
      </c>
      <c r="E3772">
        <v>7750</v>
      </c>
      <c r="F3772" t="s">
        <v>1115</v>
      </c>
    </row>
    <row r="3773" spans="1:6">
      <c r="A3773" t="str">
        <f t="shared" si="83"/>
        <v>28Sergio Bergamaschi44835COO</v>
      </c>
      <c r="B3773">
        <v>28</v>
      </c>
      <c r="C3773" t="s">
        <v>1607</v>
      </c>
      <c r="D3773" t="s">
        <v>3782</v>
      </c>
      <c r="E3773">
        <v>2800</v>
      </c>
      <c r="F3773" t="s">
        <v>1113</v>
      </c>
    </row>
    <row r="3774" spans="1:6">
      <c r="A3774" t="str">
        <f t="shared" si="83"/>
        <v>28Giovanni de Oliveira Eneas44835DSC</v>
      </c>
      <c r="B3774">
        <v>28</v>
      </c>
      <c r="C3774" t="s">
        <v>1618</v>
      </c>
      <c r="D3774" t="s">
        <v>3782</v>
      </c>
      <c r="E3774">
        <v>3280</v>
      </c>
      <c r="F3774" t="s">
        <v>1162</v>
      </c>
    </row>
    <row r="3775" spans="1:6">
      <c r="A3775" t="str">
        <f t="shared" si="83"/>
        <v>28Mariana Bessa Fagundes44835DSC</v>
      </c>
      <c r="B3775">
        <v>28</v>
      </c>
      <c r="C3775" t="s">
        <v>1608</v>
      </c>
      <c r="D3775" t="s">
        <v>3782</v>
      </c>
      <c r="E3775">
        <v>3280</v>
      </c>
      <c r="F3775" t="s">
        <v>1162</v>
      </c>
    </row>
    <row r="3776" spans="1:6">
      <c r="A3776" t="str">
        <f t="shared" si="83"/>
        <v>28Raíssa de Castro Oliveira44835DSC</v>
      </c>
      <c r="B3776">
        <v>28</v>
      </c>
      <c r="C3776" t="s">
        <v>1609</v>
      </c>
      <c r="D3776" t="s">
        <v>3782</v>
      </c>
      <c r="E3776">
        <v>3280</v>
      </c>
      <c r="F3776" t="s">
        <v>1162</v>
      </c>
    </row>
    <row r="3777" spans="1:6">
      <c r="A3777" t="str">
        <f t="shared" si="83"/>
        <v>28LUCAS BARBOSA PINHO44835GRA</v>
      </c>
      <c r="B3777">
        <v>28</v>
      </c>
      <c r="C3777" t="s">
        <v>1615</v>
      </c>
      <c r="D3777" t="s">
        <v>3782</v>
      </c>
      <c r="E3777">
        <v>600</v>
      </c>
      <c r="F3777" t="s">
        <v>1112</v>
      </c>
    </row>
    <row r="3778" spans="1:6">
      <c r="A3778" t="str">
        <f t="shared" si="83"/>
        <v>28RACHEL RODRIGUES LOPES44835GRA</v>
      </c>
      <c r="B3778">
        <v>28</v>
      </c>
      <c r="C3778" t="s">
        <v>1616</v>
      </c>
      <c r="D3778" t="s">
        <v>3782</v>
      </c>
      <c r="E3778">
        <v>600</v>
      </c>
      <c r="F3778" t="s">
        <v>1112</v>
      </c>
    </row>
    <row r="3779" spans="1:6">
      <c r="A3779" t="str">
        <f t="shared" ref="A3779:A3842" si="84">CONCATENATE(B3779,C3779,VALUE(D3779),F3779)</f>
        <v>28Gabrielle Silva Neves44835MSc</v>
      </c>
      <c r="B3779">
        <v>28</v>
      </c>
      <c r="C3779" t="s">
        <v>2460</v>
      </c>
      <c r="D3779" t="s">
        <v>3782</v>
      </c>
      <c r="E3779">
        <v>2230</v>
      </c>
      <c r="F3779" t="s">
        <v>1114</v>
      </c>
    </row>
    <row r="3780" spans="1:6">
      <c r="A3780" t="str">
        <f t="shared" si="84"/>
        <v>28Carmen Fernandes Cardoso Santos44835MSc</v>
      </c>
      <c r="B3780">
        <v>28</v>
      </c>
      <c r="C3780" t="s">
        <v>1617</v>
      </c>
      <c r="D3780" t="s">
        <v>3782</v>
      </c>
      <c r="E3780">
        <v>2230</v>
      </c>
      <c r="F3780" t="s">
        <v>1114</v>
      </c>
    </row>
    <row r="3781" spans="1:6">
      <c r="A3781" t="str">
        <f t="shared" si="84"/>
        <v>28Juliana Melo de Godoy44835MSc</v>
      </c>
      <c r="B3781">
        <v>28</v>
      </c>
      <c r="C3781" t="s">
        <v>2189</v>
      </c>
      <c r="D3781" t="s">
        <v>3782</v>
      </c>
      <c r="E3781">
        <v>2230</v>
      </c>
      <c r="F3781" t="s">
        <v>1114</v>
      </c>
    </row>
    <row r="3782" spans="1:6">
      <c r="A3782" t="str">
        <f t="shared" si="84"/>
        <v>28Karine Lima Cardozo44835MSc</v>
      </c>
      <c r="B3782">
        <v>28</v>
      </c>
      <c r="C3782" t="s">
        <v>1619</v>
      </c>
      <c r="D3782" t="s">
        <v>3782</v>
      </c>
      <c r="E3782">
        <v>2230</v>
      </c>
      <c r="F3782" t="s">
        <v>1114</v>
      </c>
    </row>
    <row r="3783" spans="1:6">
      <c r="A3783" t="str">
        <f t="shared" si="84"/>
        <v>28Leonardo Campos João44835MSc</v>
      </c>
      <c r="B3783">
        <v>28</v>
      </c>
      <c r="C3783" t="s">
        <v>1620</v>
      </c>
      <c r="D3783" t="s">
        <v>3782</v>
      </c>
      <c r="E3783">
        <v>2230</v>
      </c>
      <c r="F3783" t="s">
        <v>1114</v>
      </c>
    </row>
    <row r="3784" spans="1:6">
      <c r="A3784" t="str">
        <f t="shared" si="84"/>
        <v>28RENÉ RODRIGUES44835PV</v>
      </c>
      <c r="B3784">
        <v>28</v>
      </c>
      <c r="C3784" t="s">
        <v>3260</v>
      </c>
      <c r="D3784" t="s">
        <v>3782</v>
      </c>
      <c r="E3784">
        <v>7750</v>
      </c>
      <c r="F3784" t="s">
        <v>1115</v>
      </c>
    </row>
    <row r="3785" spans="1:6">
      <c r="A3785" t="str">
        <f t="shared" si="84"/>
        <v>29Aline Gomes Pinelli44835AT</v>
      </c>
      <c r="B3785">
        <v>29</v>
      </c>
      <c r="C3785" t="s">
        <v>1621</v>
      </c>
      <c r="D3785" t="s">
        <v>3782</v>
      </c>
      <c r="E3785">
        <v>820</v>
      </c>
      <c r="F3785" t="s">
        <v>1117</v>
      </c>
    </row>
    <row r="3786" spans="1:6">
      <c r="A3786" t="str">
        <f t="shared" si="84"/>
        <v>29Mariana Conceição da Costa44835COO</v>
      </c>
      <c r="B3786">
        <v>29</v>
      </c>
      <c r="C3786" t="s">
        <v>1622</v>
      </c>
      <c r="D3786" t="s">
        <v>3782</v>
      </c>
      <c r="E3786">
        <v>2800</v>
      </c>
      <c r="F3786" t="s">
        <v>1113</v>
      </c>
    </row>
    <row r="3787" spans="1:6">
      <c r="A3787" t="str">
        <f t="shared" si="84"/>
        <v>29Flavia Ferreira dos Santos Vieira44835DSC</v>
      </c>
      <c r="B3787">
        <v>29</v>
      </c>
      <c r="C3787" t="s">
        <v>2461</v>
      </c>
      <c r="D3787" t="s">
        <v>3782</v>
      </c>
      <c r="E3787">
        <v>3280</v>
      </c>
      <c r="F3787" t="s">
        <v>1162</v>
      </c>
    </row>
    <row r="3788" spans="1:6">
      <c r="A3788" t="str">
        <f t="shared" si="84"/>
        <v>29Marina Barbosa de Farias44835DSC</v>
      </c>
      <c r="B3788">
        <v>29</v>
      </c>
      <c r="C3788" t="s">
        <v>1623</v>
      </c>
      <c r="D3788" t="s">
        <v>3782</v>
      </c>
      <c r="E3788">
        <v>3280</v>
      </c>
      <c r="F3788" t="s">
        <v>1162</v>
      </c>
    </row>
    <row r="3789" spans="1:6">
      <c r="A3789" t="str">
        <f t="shared" si="84"/>
        <v>29Shella Maria dos Santos44835DSC</v>
      </c>
      <c r="B3789">
        <v>29</v>
      </c>
      <c r="C3789" t="s">
        <v>1624</v>
      </c>
      <c r="D3789" t="s">
        <v>3782</v>
      </c>
      <c r="E3789">
        <v>3280</v>
      </c>
      <c r="F3789" t="s">
        <v>1162</v>
      </c>
    </row>
    <row r="3790" spans="1:6">
      <c r="A3790" t="str">
        <f t="shared" si="84"/>
        <v>29Bruno Cesar Ferreira44835GRA</v>
      </c>
      <c r="B3790">
        <v>29</v>
      </c>
      <c r="C3790" t="s">
        <v>2462</v>
      </c>
      <c r="D3790" t="s">
        <v>3782</v>
      </c>
      <c r="E3790">
        <v>600</v>
      </c>
      <c r="F3790" t="s">
        <v>1112</v>
      </c>
    </row>
    <row r="3791" spans="1:6">
      <c r="A3791" t="str">
        <f t="shared" si="84"/>
        <v>29Carla Gabriele Gato44835GRA</v>
      </c>
      <c r="B3791">
        <v>29</v>
      </c>
      <c r="C3791" t="s">
        <v>2463</v>
      </c>
      <c r="D3791" t="s">
        <v>3782</v>
      </c>
      <c r="E3791">
        <v>600</v>
      </c>
      <c r="F3791" t="s">
        <v>1112</v>
      </c>
    </row>
    <row r="3792" spans="1:6">
      <c r="A3792" t="str">
        <f t="shared" si="84"/>
        <v>29Daniel de Almeida Cardoso Giampaoli44835GRA</v>
      </c>
      <c r="B3792">
        <v>29</v>
      </c>
      <c r="C3792" t="s">
        <v>2464</v>
      </c>
      <c r="D3792" t="s">
        <v>3782</v>
      </c>
      <c r="E3792">
        <v>600</v>
      </c>
      <c r="F3792" t="s">
        <v>1112</v>
      </c>
    </row>
    <row r="3793" spans="1:6">
      <c r="A3793" t="str">
        <f t="shared" si="84"/>
        <v>29Danilo Patrício do Nascimento44835GRA</v>
      </c>
      <c r="B3793">
        <v>29</v>
      </c>
      <c r="C3793" t="s">
        <v>2691</v>
      </c>
      <c r="D3793" t="s">
        <v>3782</v>
      </c>
      <c r="E3793">
        <v>600</v>
      </c>
      <c r="F3793" t="s">
        <v>1112</v>
      </c>
    </row>
    <row r="3794" spans="1:6">
      <c r="A3794" t="str">
        <f t="shared" si="84"/>
        <v>29Gabriela Garcia Blanco44835GRA</v>
      </c>
      <c r="B3794">
        <v>29</v>
      </c>
      <c r="C3794" t="s">
        <v>2465</v>
      </c>
      <c r="D3794" t="s">
        <v>3782</v>
      </c>
      <c r="E3794">
        <v>600</v>
      </c>
      <c r="F3794" t="s">
        <v>1112</v>
      </c>
    </row>
    <row r="3795" spans="1:6">
      <c r="A3795" t="str">
        <f t="shared" si="84"/>
        <v>29Guilherme Nogueira de Moura Delfino44835GRA</v>
      </c>
      <c r="B3795">
        <v>29</v>
      </c>
      <c r="C3795" t="s">
        <v>2466</v>
      </c>
      <c r="D3795" t="s">
        <v>3782</v>
      </c>
      <c r="E3795">
        <v>600</v>
      </c>
      <c r="F3795" t="s">
        <v>1112</v>
      </c>
    </row>
    <row r="3796" spans="1:6">
      <c r="A3796" t="str">
        <f t="shared" si="84"/>
        <v>29João Miguel de Matos Queiroz44835GRA</v>
      </c>
      <c r="B3796">
        <v>29</v>
      </c>
      <c r="C3796" t="s">
        <v>2692</v>
      </c>
      <c r="D3796" t="s">
        <v>3782</v>
      </c>
      <c r="E3796">
        <v>600</v>
      </c>
      <c r="F3796" t="s">
        <v>1112</v>
      </c>
    </row>
    <row r="3797" spans="1:6">
      <c r="A3797" t="str">
        <f t="shared" si="84"/>
        <v>29Juliana Pauluk Imark44835GRA</v>
      </c>
      <c r="B3797">
        <v>29</v>
      </c>
      <c r="C3797" t="s">
        <v>2467</v>
      </c>
      <c r="D3797" t="s">
        <v>3782</v>
      </c>
      <c r="E3797">
        <v>600</v>
      </c>
      <c r="F3797" t="s">
        <v>1112</v>
      </c>
    </row>
    <row r="3798" spans="1:6">
      <c r="A3798" t="str">
        <f t="shared" si="84"/>
        <v>29Loreena Yoshii Pinotti44835GRA</v>
      </c>
      <c r="B3798">
        <v>29</v>
      </c>
      <c r="C3798" t="s">
        <v>1632</v>
      </c>
      <c r="D3798" t="s">
        <v>3782</v>
      </c>
      <c r="E3798">
        <v>600</v>
      </c>
      <c r="F3798" t="s">
        <v>1112</v>
      </c>
    </row>
    <row r="3799" spans="1:6">
      <c r="A3799" t="str">
        <f t="shared" si="84"/>
        <v>29Maria Vitória Souza Gonçalves44835GRA</v>
      </c>
      <c r="B3799">
        <v>29</v>
      </c>
      <c r="C3799" t="s">
        <v>1634</v>
      </c>
      <c r="D3799" t="s">
        <v>3782</v>
      </c>
      <c r="E3799">
        <v>600</v>
      </c>
      <c r="F3799" t="s">
        <v>1112</v>
      </c>
    </row>
    <row r="3800" spans="1:6">
      <c r="A3800" t="str">
        <f t="shared" si="84"/>
        <v>29Maurício Prado de Omena Souza44835GRA</v>
      </c>
      <c r="B3800">
        <v>29</v>
      </c>
      <c r="C3800" t="s">
        <v>1635</v>
      </c>
      <c r="D3800" t="s">
        <v>3782</v>
      </c>
      <c r="E3800">
        <v>600</v>
      </c>
      <c r="F3800" t="s">
        <v>1112</v>
      </c>
    </row>
    <row r="3801" spans="1:6">
      <c r="A3801" t="str">
        <f t="shared" si="84"/>
        <v>29Natália Alves Costa44835GRA</v>
      </c>
      <c r="B3801">
        <v>29</v>
      </c>
      <c r="C3801" t="s">
        <v>2468</v>
      </c>
      <c r="D3801" t="s">
        <v>3782</v>
      </c>
      <c r="E3801">
        <v>600</v>
      </c>
      <c r="F3801" t="s">
        <v>1112</v>
      </c>
    </row>
    <row r="3802" spans="1:6">
      <c r="A3802" t="str">
        <f t="shared" si="84"/>
        <v>29Rodrigo Morais Cordeiro de Lima44835GRA</v>
      </c>
      <c r="B3802">
        <v>29</v>
      </c>
      <c r="C3802" t="s">
        <v>1636</v>
      </c>
      <c r="D3802" t="s">
        <v>3782</v>
      </c>
      <c r="E3802">
        <v>600</v>
      </c>
      <c r="F3802" t="s">
        <v>1112</v>
      </c>
    </row>
    <row r="3803" spans="1:6">
      <c r="A3803" t="str">
        <f t="shared" si="84"/>
        <v>29Simão Pedro Assis Costa44835GRA</v>
      </c>
      <c r="B3803">
        <v>29</v>
      </c>
      <c r="C3803" t="s">
        <v>1637</v>
      </c>
      <c r="D3803" t="s">
        <v>3782</v>
      </c>
      <c r="E3803">
        <v>600</v>
      </c>
      <c r="F3803" t="s">
        <v>1112</v>
      </c>
    </row>
    <row r="3804" spans="1:6">
      <c r="A3804" t="str">
        <f t="shared" si="84"/>
        <v>29Talys Henrique Macedo Romero44835GRA</v>
      </c>
      <c r="B3804">
        <v>29</v>
      </c>
      <c r="C3804" t="s">
        <v>2469</v>
      </c>
      <c r="D3804" t="s">
        <v>3782</v>
      </c>
      <c r="E3804">
        <v>600</v>
      </c>
      <c r="F3804" t="s">
        <v>1112</v>
      </c>
    </row>
    <row r="3805" spans="1:6">
      <c r="A3805" t="str">
        <f t="shared" si="84"/>
        <v>29Arthur Lobato Silva Carvalho44835MSc</v>
      </c>
      <c r="B3805">
        <v>29</v>
      </c>
      <c r="C3805" t="s">
        <v>2470</v>
      </c>
      <c r="D3805" t="s">
        <v>3782</v>
      </c>
      <c r="E3805">
        <v>2230</v>
      </c>
      <c r="F3805" t="s">
        <v>1114</v>
      </c>
    </row>
    <row r="3806" spans="1:6">
      <c r="A3806" t="str">
        <f t="shared" si="84"/>
        <v>29Pamella Palmeira de Araújo44835MSc</v>
      </c>
      <c r="B3806">
        <v>29</v>
      </c>
      <c r="C3806" t="s">
        <v>1640</v>
      </c>
      <c r="D3806" t="s">
        <v>3782</v>
      </c>
      <c r="E3806">
        <v>2230</v>
      </c>
      <c r="F3806" t="s">
        <v>1114</v>
      </c>
    </row>
    <row r="3807" spans="1:6">
      <c r="A3807" t="str">
        <f t="shared" si="84"/>
        <v>29Pedro Otávio de Carvalho Ramos44835MSc</v>
      </c>
      <c r="B3807">
        <v>29</v>
      </c>
      <c r="C3807" t="s">
        <v>1641</v>
      </c>
      <c r="D3807" t="s">
        <v>3782</v>
      </c>
      <c r="E3807">
        <v>2230</v>
      </c>
      <c r="F3807" t="s">
        <v>1114</v>
      </c>
    </row>
    <row r="3808" spans="1:6">
      <c r="A3808" t="str">
        <f t="shared" si="84"/>
        <v>29Vinícius Mateó e Melo44835MSc</v>
      </c>
      <c r="B3808">
        <v>29</v>
      </c>
      <c r="C3808" t="s">
        <v>1642</v>
      </c>
      <c r="D3808" t="s">
        <v>3782</v>
      </c>
      <c r="E3808">
        <v>2230</v>
      </c>
      <c r="F3808" t="s">
        <v>1114</v>
      </c>
    </row>
    <row r="3809" spans="1:6">
      <c r="A3809" t="str">
        <f t="shared" si="84"/>
        <v>29Wai Nam Chan44835PV</v>
      </c>
      <c r="B3809">
        <v>29</v>
      </c>
      <c r="C3809" t="s">
        <v>1643</v>
      </c>
      <c r="D3809" t="s">
        <v>3782</v>
      </c>
      <c r="E3809">
        <v>7750</v>
      </c>
      <c r="F3809" t="s">
        <v>1115</v>
      </c>
    </row>
    <row r="3810" spans="1:6">
      <c r="A3810" t="str">
        <f t="shared" si="84"/>
        <v>30VILCKMA OLIVEIRA DE SANTANA44835AT</v>
      </c>
      <c r="B3810">
        <v>30</v>
      </c>
      <c r="C3810" t="s">
        <v>2694</v>
      </c>
      <c r="D3810" t="s">
        <v>3782</v>
      </c>
      <c r="E3810">
        <v>820</v>
      </c>
      <c r="F3810" t="s">
        <v>1117</v>
      </c>
    </row>
    <row r="3811" spans="1:6">
      <c r="A3811" t="str">
        <f t="shared" si="84"/>
        <v>30CELMY MARIA BEZERRA DE MENEZES BARBOSA44835COO</v>
      </c>
      <c r="B3811">
        <v>30</v>
      </c>
      <c r="C3811" t="s">
        <v>2695</v>
      </c>
      <c r="D3811" t="s">
        <v>3782</v>
      </c>
      <c r="E3811">
        <v>2800</v>
      </c>
      <c r="F3811" t="s">
        <v>1113</v>
      </c>
    </row>
    <row r="3812" spans="1:6">
      <c r="A3812" t="str">
        <f t="shared" si="84"/>
        <v>30ALAN GOMES DA CÂMARA44835DSC</v>
      </c>
      <c r="B3812">
        <v>30</v>
      </c>
      <c r="C3812" t="s">
        <v>2696</v>
      </c>
      <c r="D3812" t="s">
        <v>3782</v>
      </c>
      <c r="E3812">
        <v>3280</v>
      </c>
      <c r="F3812" t="s">
        <v>1162</v>
      </c>
    </row>
    <row r="3813" spans="1:6">
      <c r="A3813" t="str">
        <f t="shared" si="84"/>
        <v>30Ayrlane Alves de Lima Sales Lopes44835DSC</v>
      </c>
      <c r="B3813">
        <v>30</v>
      </c>
      <c r="C3813" t="s">
        <v>2472</v>
      </c>
      <c r="D3813" t="s">
        <v>3782</v>
      </c>
      <c r="E3813">
        <v>3280</v>
      </c>
      <c r="F3813" t="s">
        <v>1162</v>
      </c>
    </row>
    <row r="3814" spans="1:6">
      <c r="A3814" t="str">
        <f t="shared" si="84"/>
        <v>30Bruno Augusto Cabral Roque44835DSC</v>
      </c>
      <c r="B3814">
        <v>30</v>
      </c>
      <c r="C3814" t="s">
        <v>2473</v>
      </c>
      <c r="D3814" t="s">
        <v>3782</v>
      </c>
      <c r="E3814">
        <v>3280</v>
      </c>
      <c r="F3814" t="s">
        <v>1162</v>
      </c>
    </row>
    <row r="3815" spans="1:6">
      <c r="A3815" t="str">
        <f t="shared" si="84"/>
        <v>30DJHONY BARBOSA DE OLIVEIRA44835GRA</v>
      </c>
      <c r="B3815">
        <v>30</v>
      </c>
      <c r="C3815" t="s">
        <v>2697</v>
      </c>
      <c r="D3815" t="s">
        <v>3782</v>
      </c>
      <c r="E3815">
        <v>600</v>
      </c>
      <c r="F3815" t="s">
        <v>1112</v>
      </c>
    </row>
    <row r="3816" spans="1:6">
      <c r="A3816" t="str">
        <f t="shared" si="84"/>
        <v>30ELTON FILIPE TENÓRIO DE LIMA44835GRA</v>
      </c>
      <c r="B3816">
        <v>30</v>
      </c>
      <c r="C3816" t="s">
        <v>2698</v>
      </c>
      <c r="D3816" t="s">
        <v>3782</v>
      </c>
      <c r="E3816">
        <v>600</v>
      </c>
      <c r="F3816" t="s">
        <v>1112</v>
      </c>
    </row>
    <row r="3817" spans="1:6">
      <c r="A3817" t="str">
        <f t="shared" si="84"/>
        <v>30ERICK PATRICK LEITE GOMES44835GRA</v>
      </c>
      <c r="B3817">
        <v>30</v>
      </c>
      <c r="C3817" t="s">
        <v>2474</v>
      </c>
      <c r="D3817" t="s">
        <v>3782</v>
      </c>
      <c r="E3817">
        <v>600</v>
      </c>
      <c r="F3817" t="s">
        <v>1112</v>
      </c>
    </row>
    <row r="3818" spans="1:6">
      <c r="A3818" t="str">
        <f t="shared" si="84"/>
        <v>30GLENDA EVELYN MARIA DE FREITAS44835GRA</v>
      </c>
      <c r="B3818">
        <v>30</v>
      </c>
      <c r="C3818" t="s">
        <v>2475</v>
      </c>
      <c r="D3818" t="s">
        <v>3782</v>
      </c>
      <c r="E3818">
        <v>600</v>
      </c>
      <c r="F3818" t="s">
        <v>1112</v>
      </c>
    </row>
    <row r="3819" spans="1:6">
      <c r="A3819" t="str">
        <f t="shared" si="84"/>
        <v>30HELAN THAIRE DE ALBUQUERQUE ALVES44835GRA</v>
      </c>
      <c r="B3819">
        <v>30</v>
      </c>
      <c r="C3819" t="s">
        <v>2699</v>
      </c>
      <c r="D3819" t="s">
        <v>3782</v>
      </c>
      <c r="E3819">
        <v>600</v>
      </c>
      <c r="F3819" t="s">
        <v>1112</v>
      </c>
    </row>
    <row r="3820" spans="1:6">
      <c r="A3820" t="str">
        <f t="shared" si="84"/>
        <v>30ÍCARO VINÍCIUS DE SOUZA JUVENAL44835GRA</v>
      </c>
      <c r="B3820">
        <v>30</v>
      </c>
      <c r="C3820" t="s">
        <v>2700</v>
      </c>
      <c r="D3820" t="s">
        <v>3782</v>
      </c>
      <c r="E3820">
        <v>600</v>
      </c>
      <c r="F3820" t="s">
        <v>1112</v>
      </c>
    </row>
    <row r="3821" spans="1:6">
      <c r="A3821" t="str">
        <f t="shared" si="84"/>
        <v>30JOÃO HENRIQUE BARROS PONTES44835GRA</v>
      </c>
      <c r="B3821">
        <v>30</v>
      </c>
      <c r="C3821" t="s">
        <v>2476</v>
      </c>
      <c r="D3821" t="s">
        <v>3782</v>
      </c>
      <c r="E3821">
        <v>600</v>
      </c>
      <c r="F3821" t="s">
        <v>1112</v>
      </c>
    </row>
    <row r="3822" spans="1:6">
      <c r="A3822" t="str">
        <f t="shared" si="84"/>
        <v>30JOSÉ RUTÊNIO DO AMARAL NETO44835GRA</v>
      </c>
      <c r="B3822">
        <v>30</v>
      </c>
      <c r="C3822" t="s">
        <v>2477</v>
      </c>
      <c r="D3822" t="s">
        <v>3782</v>
      </c>
      <c r="E3822">
        <v>600</v>
      </c>
      <c r="F3822" t="s">
        <v>1112</v>
      </c>
    </row>
    <row r="3823" spans="1:6">
      <c r="A3823" t="str">
        <f t="shared" si="84"/>
        <v>30MARINE TRICOT PAES BARRETTO44835GRA</v>
      </c>
      <c r="B3823">
        <v>30</v>
      </c>
      <c r="C3823" t="s">
        <v>2478</v>
      </c>
      <c r="D3823" t="s">
        <v>3782</v>
      </c>
      <c r="E3823">
        <v>600</v>
      </c>
      <c r="F3823" t="s">
        <v>1112</v>
      </c>
    </row>
    <row r="3824" spans="1:6">
      <c r="A3824" t="str">
        <f t="shared" si="84"/>
        <v>30MATHEUS LEONARDO GOMES DA SILVA44835GRA</v>
      </c>
      <c r="B3824">
        <v>30</v>
      </c>
      <c r="C3824" t="s">
        <v>2479</v>
      </c>
      <c r="D3824" t="s">
        <v>3782</v>
      </c>
      <c r="E3824">
        <v>600</v>
      </c>
      <c r="F3824" t="s">
        <v>1112</v>
      </c>
    </row>
    <row r="3825" spans="1:6">
      <c r="A3825" t="str">
        <f t="shared" si="84"/>
        <v>30PEDRO LUCAS ARAÚJO DO NASCIMENTO44835GRA</v>
      </c>
      <c r="B3825">
        <v>30</v>
      </c>
      <c r="C3825" t="s">
        <v>2480</v>
      </c>
      <c r="D3825" t="s">
        <v>3782</v>
      </c>
      <c r="E3825">
        <v>600</v>
      </c>
      <c r="F3825" t="s">
        <v>1112</v>
      </c>
    </row>
    <row r="3826" spans="1:6">
      <c r="A3826" t="str">
        <f t="shared" si="84"/>
        <v>30RAFAELA DE MELO FREIRE44835GRA</v>
      </c>
      <c r="B3826">
        <v>30</v>
      </c>
      <c r="C3826" t="s">
        <v>2701</v>
      </c>
      <c r="D3826" t="s">
        <v>3782</v>
      </c>
      <c r="E3826">
        <v>600</v>
      </c>
      <c r="F3826" t="s">
        <v>1112</v>
      </c>
    </row>
    <row r="3827" spans="1:6">
      <c r="A3827" t="str">
        <f t="shared" si="84"/>
        <v>30TAINAH LOPES FERREIRA44835GRA</v>
      </c>
      <c r="B3827">
        <v>30</v>
      </c>
      <c r="C3827" t="s">
        <v>2702</v>
      </c>
      <c r="D3827" t="s">
        <v>3782</v>
      </c>
      <c r="E3827">
        <v>600</v>
      </c>
      <c r="F3827" t="s">
        <v>1112</v>
      </c>
    </row>
    <row r="3828" spans="1:6">
      <c r="A3828" t="str">
        <f t="shared" si="84"/>
        <v>30THAISA MARIA NASCIMENTO44835GRA</v>
      </c>
      <c r="B3828">
        <v>30</v>
      </c>
      <c r="C3828" t="s">
        <v>2481</v>
      </c>
      <c r="D3828" t="s">
        <v>3782</v>
      </c>
      <c r="E3828">
        <v>600</v>
      </c>
      <c r="F3828" t="s">
        <v>1112</v>
      </c>
    </row>
    <row r="3829" spans="1:6">
      <c r="A3829" t="str">
        <f t="shared" si="84"/>
        <v>30VÍCTOR DE ANDRADE LIMA44835GRA</v>
      </c>
      <c r="B3829">
        <v>30</v>
      </c>
      <c r="C3829" t="s">
        <v>2482</v>
      </c>
      <c r="D3829" t="s">
        <v>3782</v>
      </c>
      <c r="E3829">
        <v>600</v>
      </c>
      <c r="F3829" t="s">
        <v>1112</v>
      </c>
    </row>
    <row r="3830" spans="1:6">
      <c r="A3830" t="str">
        <f t="shared" si="84"/>
        <v>30WILLIAM OTTONI BARBOSA AZEVEDO44835GRA</v>
      </c>
      <c r="B3830">
        <v>30</v>
      </c>
      <c r="C3830" t="s">
        <v>2703</v>
      </c>
      <c r="D3830" t="s">
        <v>3782</v>
      </c>
      <c r="E3830">
        <v>600</v>
      </c>
      <c r="F3830" t="s">
        <v>1112</v>
      </c>
    </row>
    <row r="3831" spans="1:6">
      <c r="A3831" t="str">
        <f t="shared" si="84"/>
        <v>30GABRIEL FILIPE OLIVEIRA DO NASCIMENTO44835MSc</v>
      </c>
      <c r="B3831">
        <v>30</v>
      </c>
      <c r="C3831" t="s">
        <v>2704</v>
      </c>
      <c r="D3831" t="s">
        <v>3782</v>
      </c>
      <c r="E3831">
        <v>2230</v>
      </c>
      <c r="F3831" t="s">
        <v>1114</v>
      </c>
    </row>
    <row r="3832" spans="1:6">
      <c r="A3832" t="str">
        <f t="shared" si="84"/>
        <v>30MARCELA BINO DA SILVA SANTOS44835MSc</v>
      </c>
      <c r="B3832">
        <v>30</v>
      </c>
      <c r="C3832" t="s">
        <v>2705</v>
      </c>
      <c r="D3832" t="s">
        <v>3782</v>
      </c>
      <c r="E3832">
        <v>2230</v>
      </c>
      <c r="F3832" t="s">
        <v>1114</v>
      </c>
    </row>
    <row r="3833" spans="1:6">
      <c r="A3833" t="str">
        <f t="shared" si="84"/>
        <v>30MATHEUS HENRIQUE CASTANHA CAVALCANTI44835MSc</v>
      </c>
      <c r="B3833">
        <v>30</v>
      </c>
      <c r="C3833" t="s">
        <v>2706</v>
      </c>
      <c r="D3833" t="s">
        <v>3782</v>
      </c>
      <c r="E3833">
        <v>2230</v>
      </c>
      <c r="F3833" t="s">
        <v>1114</v>
      </c>
    </row>
    <row r="3834" spans="1:6">
      <c r="A3834" t="str">
        <f t="shared" si="84"/>
        <v>30Michael Lopes Mendes da Silva44835MSc</v>
      </c>
      <c r="B3834">
        <v>30</v>
      </c>
      <c r="C3834" t="s">
        <v>2483</v>
      </c>
      <c r="D3834" t="s">
        <v>3782</v>
      </c>
      <c r="E3834">
        <v>2230</v>
      </c>
      <c r="F3834" t="s">
        <v>1114</v>
      </c>
    </row>
    <row r="3835" spans="1:6">
      <c r="A3835" t="str">
        <f t="shared" si="84"/>
        <v>30SANTIAGO ARIAS HENAO44835PDSC</v>
      </c>
      <c r="B3835">
        <v>30</v>
      </c>
      <c r="C3835" t="s">
        <v>2707</v>
      </c>
      <c r="D3835" t="s">
        <v>3782</v>
      </c>
      <c r="E3835">
        <v>6110</v>
      </c>
      <c r="F3835" t="s">
        <v>1165</v>
      </c>
    </row>
    <row r="3836" spans="1:6">
      <c r="A3836" t="str">
        <f t="shared" si="84"/>
        <v>30JEAN HÉLITON LOPES DOS SANTOS44835PV</v>
      </c>
      <c r="B3836">
        <v>30</v>
      </c>
      <c r="C3836" t="s">
        <v>2708</v>
      </c>
      <c r="D3836" t="s">
        <v>3782</v>
      </c>
      <c r="E3836">
        <v>7750</v>
      </c>
      <c r="F3836" t="s">
        <v>1115</v>
      </c>
    </row>
    <row r="3837" spans="1:6">
      <c r="A3837" t="str">
        <f t="shared" si="84"/>
        <v>31Francisco Antonio de Farias Bandeira44835AT</v>
      </c>
      <c r="B3837">
        <v>31</v>
      </c>
      <c r="C3837" t="s">
        <v>1655</v>
      </c>
      <c r="D3837" t="s">
        <v>3782</v>
      </c>
      <c r="E3837">
        <v>820</v>
      </c>
      <c r="F3837" t="s">
        <v>1117</v>
      </c>
    </row>
    <row r="3838" spans="1:6">
      <c r="A3838" t="str">
        <f t="shared" si="84"/>
        <v>31Jorge Barbosa Soares44835COO</v>
      </c>
      <c r="B3838">
        <v>31</v>
      </c>
      <c r="C3838" t="s">
        <v>2193</v>
      </c>
      <c r="D3838" t="s">
        <v>3782</v>
      </c>
      <c r="E3838">
        <v>2800</v>
      </c>
      <c r="F3838" t="s">
        <v>1113</v>
      </c>
    </row>
    <row r="3839" spans="1:6">
      <c r="A3839" t="str">
        <f t="shared" si="84"/>
        <v>31Caio Victor Pereira Pascoal44835DSC</v>
      </c>
      <c r="B3839">
        <v>31</v>
      </c>
      <c r="C3839" t="s">
        <v>2484</v>
      </c>
      <c r="D3839" t="s">
        <v>3782</v>
      </c>
      <c r="E3839">
        <v>3280</v>
      </c>
      <c r="F3839" t="s">
        <v>1162</v>
      </c>
    </row>
    <row r="3840" spans="1:6">
      <c r="A3840" t="str">
        <f t="shared" si="84"/>
        <v>31Natália Porto Alexandre44835DSC</v>
      </c>
      <c r="B3840">
        <v>31</v>
      </c>
      <c r="C3840" t="s">
        <v>2485</v>
      </c>
      <c r="D3840" t="s">
        <v>3782</v>
      </c>
      <c r="E3840">
        <v>3280</v>
      </c>
      <c r="F3840" t="s">
        <v>1162</v>
      </c>
    </row>
    <row r="3841" spans="1:6">
      <c r="A3841" t="str">
        <f t="shared" si="84"/>
        <v>31Rodolpho Ramilton de Castro Monteiro44835DSC</v>
      </c>
      <c r="B3841">
        <v>31</v>
      </c>
      <c r="C3841" t="s">
        <v>1657</v>
      </c>
      <c r="D3841" t="s">
        <v>3782</v>
      </c>
      <c r="E3841">
        <v>3280</v>
      </c>
      <c r="F3841" t="s">
        <v>1162</v>
      </c>
    </row>
    <row r="3842" spans="1:6">
      <c r="A3842" t="str">
        <f t="shared" si="84"/>
        <v>31Alice Oliveira Gurgel44835GRA</v>
      </c>
      <c r="B3842">
        <v>31</v>
      </c>
      <c r="C3842" t="s">
        <v>1658</v>
      </c>
      <c r="D3842" t="s">
        <v>3782</v>
      </c>
      <c r="E3842">
        <v>600</v>
      </c>
      <c r="F3842" t="s">
        <v>1112</v>
      </c>
    </row>
    <row r="3843" spans="1:6">
      <c r="A3843" t="str">
        <f t="shared" ref="A3843:A3906" si="85">CONCATENATE(B3843,C3843,VALUE(D3843),F3843)</f>
        <v>31Ellen Scárllet Abreu Feitosa44835GRA</v>
      </c>
      <c r="B3843">
        <v>31</v>
      </c>
      <c r="C3843" t="s">
        <v>1661</v>
      </c>
      <c r="D3843" t="s">
        <v>3782</v>
      </c>
      <c r="E3843">
        <v>600</v>
      </c>
      <c r="F3843" t="s">
        <v>1112</v>
      </c>
    </row>
    <row r="3844" spans="1:6">
      <c r="A3844" t="str">
        <f t="shared" si="85"/>
        <v>31João Pedro Teles Araújo44835GRA</v>
      </c>
      <c r="B3844">
        <v>31</v>
      </c>
      <c r="C3844" t="s">
        <v>1663</v>
      </c>
      <c r="D3844" t="s">
        <v>3782</v>
      </c>
      <c r="E3844">
        <v>600</v>
      </c>
      <c r="F3844" t="s">
        <v>1112</v>
      </c>
    </row>
    <row r="3845" spans="1:6">
      <c r="A3845" t="str">
        <f t="shared" si="85"/>
        <v>31João Victor da Silva Coelho44835GRA</v>
      </c>
      <c r="B3845">
        <v>31</v>
      </c>
      <c r="C3845" t="s">
        <v>2486</v>
      </c>
      <c r="D3845" t="s">
        <v>3782</v>
      </c>
      <c r="E3845">
        <v>600</v>
      </c>
      <c r="F3845" t="s">
        <v>1112</v>
      </c>
    </row>
    <row r="3846" spans="1:6">
      <c r="A3846" t="str">
        <f t="shared" si="85"/>
        <v>31Lucas Coelho Gonçalves da Silva44835GRA</v>
      </c>
      <c r="B3846">
        <v>31</v>
      </c>
      <c r="C3846" t="s">
        <v>1666</v>
      </c>
      <c r="D3846" t="s">
        <v>3782</v>
      </c>
      <c r="E3846">
        <v>600</v>
      </c>
      <c r="F3846" t="s">
        <v>1112</v>
      </c>
    </row>
    <row r="3847" spans="1:6">
      <c r="A3847" t="str">
        <f t="shared" si="85"/>
        <v>31Luiza Oliveira Sanford44835GRA</v>
      </c>
      <c r="B3847">
        <v>31</v>
      </c>
      <c r="C3847" t="s">
        <v>2487</v>
      </c>
      <c r="D3847" t="s">
        <v>3782</v>
      </c>
      <c r="E3847">
        <v>600</v>
      </c>
      <c r="F3847" t="s">
        <v>1112</v>
      </c>
    </row>
    <row r="3848" spans="1:6">
      <c r="A3848" t="str">
        <f t="shared" si="85"/>
        <v>31Paulo Ricardo Moura Rodrigues44835GRA</v>
      </c>
      <c r="B3848">
        <v>31</v>
      </c>
      <c r="C3848" t="s">
        <v>1668</v>
      </c>
      <c r="D3848" t="s">
        <v>3782</v>
      </c>
      <c r="E3848">
        <v>600</v>
      </c>
      <c r="F3848" t="s">
        <v>1112</v>
      </c>
    </row>
    <row r="3849" spans="1:6">
      <c r="A3849" t="str">
        <f t="shared" si="85"/>
        <v>31Ana Beatriz Ferreira Sousa44835MSc</v>
      </c>
      <c r="B3849">
        <v>31</v>
      </c>
      <c r="C3849" t="s">
        <v>2488</v>
      </c>
      <c r="D3849" t="s">
        <v>3782</v>
      </c>
      <c r="E3849">
        <v>2230</v>
      </c>
      <c r="F3849" t="s">
        <v>1114</v>
      </c>
    </row>
    <row r="3850" spans="1:6">
      <c r="A3850" t="str">
        <f t="shared" si="85"/>
        <v>31Andressa Cristina Borges Chaves44835MSc</v>
      </c>
      <c r="B3850">
        <v>31</v>
      </c>
      <c r="C3850" t="s">
        <v>1670</v>
      </c>
      <c r="D3850" t="s">
        <v>3782</v>
      </c>
      <c r="E3850">
        <v>2230</v>
      </c>
      <c r="F3850" t="s">
        <v>1114</v>
      </c>
    </row>
    <row r="3851" spans="1:6">
      <c r="A3851" t="str">
        <f t="shared" si="85"/>
        <v>31Lucas Sassaki Vieira da Silva44835MSc</v>
      </c>
      <c r="B3851">
        <v>31</v>
      </c>
      <c r="C3851" t="s">
        <v>1671</v>
      </c>
      <c r="D3851" t="s">
        <v>3782</v>
      </c>
      <c r="E3851">
        <v>2230</v>
      </c>
      <c r="F3851" t="s">
        <v>1114</v>
      </c>
    </row>
    <row r="3852" spans="1:6">
      <c r="A3852" t="str">
        <f t="shared" si="85"/>
        <v>31Moacir Frutuoso Leal da Costa44835MSc</v>
      </c>
      <c r="B3852">
        <v>31</v>
      </c>
      <c r="C3852" t="s">
        <v>2489</v>
      </c>
      <c r="D3852" t="s">
        <v>3782</v>
      </c>
      <c r="E3852">
        <v>2230</v>
      </c>
      <c r="F3852" t="s">
        <v>1114</v>
      </c>
    </row>
    <row r="3853" spans="1:6">
      <c r="A3853" t="str">
        <f t="shared" si="85"/>
        <v>31Thiago Marques da Frota44835MSc</v>
      </c>
      <c r="B3853">
        <v>31</v>
      </c>
      <c r="C3853" t="s">
        <v>1672</v>
      </c>
      <c r="D3853" t="s">
        <v>3782</v>
      </c>
      <c r="E3853">
        <v>2230</v>
      </c>
      <c r="F3853" t="s">
        <v>1114</v>
      </c>
    </row>
    <row r="3854" spans="1:6">
      <c r="A3854" t="str">
        <f t="shared" si="85"/>
        <v>31Jorge Luiz Oliveira Lucas Júnior44835PV</v>
      </c>
      <c r="B3854">
        <v>31</v>
      </c>
      <c r="C3854" t="s">
        <v>1656</v>
      </c>
      <c r="D3854" t="s">
        <v>3782</v>
      </c>
      <c r="E3854">
        <v>7750</v>
      </c>
      <c r="F3854" t="s">
        <v>1115</v>
      </c>
    </row>
    <row r="3855" spans="1:6">
      <c r="A3855" t="str">
        <f t="shared" si="85"/>
        <v>32AMANDA SOUSA ARAUJO44835AT</v>
      </c>
      <c r="B3855">
        <v>32</v>
      </c>
      <c r="C3855" t="s">
        <v>1674</v>
      </c>
      <c r="D3855" t="s">
        <v>3782</v>
      </c>
      <c r="E3855">
        <v>820</v>
      </c>
      <c r="F3855" t="s">
        <v>1117</v>
      </c>
    </row>
    <row r="3856" spans="1:6">
      <c r="A3856" t="str">
        <f t="shared" si="85"/>
        <v>32Antonio Eduardo Martinelli44835COO</v>
      </c>
      <c r="B3856">
        <v>32</v>
      </c>
      <c r="C3856" t="s">
        <v>1675</v>
      </c>
      <c r="D3856" t="s">
        <v>3782</v>
      </c>
      <c r="E3856">
        <v>2800</v>
      </c>
      <c r="F3856" t="s">
        <v>1113</v>
      </c>
    </row>
    <row r="3857" spans="1:6">
      <c r="A3857" t="str">
        <f t="shared" si="85"/>
        <v>32MUCIO DANTAS DE MEDEIROS44835DSC</v>
      </c>
      <c r="B3857">
        <v>32</v>
      </c>
      <c r="C3857" t="s">
        <v>1677</v>
      </c>
      <c r="D3857" t="s">
        <v>3782</v>
      </c>
      <c r="E3857">
        <v>3280</v>
      </c>
      <c r="F3857" t="s">
        <v>1162</v>
      </c>
    </row>
    <row r="3858" spans="1:6">
      <c r="A3858" t="str">
        <f t="shared" si="85"/>
        <v>32Thereza Beatriz Oliveira Nunes44835DSC</v>
      </c>
      <c r="B3858">
        <v>32</v>
      </c>
      <c r="C3858" t="s">
        <v>2490</v>
      </c>
      <c r="D3858" t="s">
        <v>3782</v>
      </c>
      <c r="E3858">
        <v>3280</v>
      </c>
      <c r="F3858" t="s">
        <v>1162</v>
      </c>
    </row>
    <row r="3859" spans="1:6">
      <c r="A3859" t="str">
        <f t="shared" si="85"/>
        <v>32ANA BIATRIZ GUEDES DO NASCIMENTO44835GRA</v>
      </c>
      <c r="B3859">
        <v>32</v>
      </c>
      <c r="C3859" t="s">
        <v>1678</v>
      </c>
      <c r="D3859" t="s">
        <v>3782</v>
      </c>
      <c r="E3859">
        <v>600</v>
      </c>
      <c r="F3859" t="s">
        <v>1112</v>
      </c>
    </row>
    <row r="3860" spans="1:6">
      <c r="A3860" t="str">
        <f t="shared" si="85"/>
        <v>32CAMILA LOUYSE OLIVEIRA DA ROCHA44835GRA</v>
      </c>
      <c r="B3860">
        <v>32</v>
      </c>
      <c r="C3860" t="s">
        <v>1679</v>
      </c>
      <c r="D3860" t="s">
        <v>3782</v>
      </c>
      <c r="E3860">
        <v>600</v>
      </c>
      <c r="F3860" t="s">
        <v>1112</v>
      </c>
    </row>
    <row r="3861" spans="1:6">
      <c r="A3861" t="str">
        <f t="shared" si="85"/>
        <v>32ELOAM JESSICA NUNES HOLANDA44835GRA</v>
      </c>
      <c r="B3861">
        <v>32</v>
      </c>
      <c r="C3861" t="s">
        <v>1681</v>
      </c>
      <c r="D3861" t="s">
        <v>3782</v>
      </c>
      <c r="E3861">
        <v>600</v>
      </c>
      <c r="F3861" t="s">
        <v>1112</v>
      </c>
    </row>
    <row r="3862" spans="1:6">
      <c r="A3862" t="str">
        <f t="shared" si="85"/>
        <v>32JANARY MARTINS FIGUEIREDO FILHO44835GRA</v>
      </c>
      <c r="B3862">
        <v>32</v>
      </c>
      <c r="C3862" t="s">
        <v>1683</v>
      </c>
      <c r="D3862" t="s">
        <v>3782</v>
      </c>
      <c r="E3862">
        <v>600</v>
      </c>
      <c r="F3862" t="s">
        <v>1112</v>
      </c>
    </row>
    <row r="3863" spans="1:6">
      <c r="A3863" t="str">
        <f t="shared" si="85"/>
        <v>32Karolynne Emanuelle Alves Rodrigues44835GRA</v>
      </c>
      <c r="B3863">
        <v>32</v>
      </c>
      <c r="C3863" t="s">
        <v>2491</v>
      </c>
      <c r="D3863" t="s">
        <v>3782</v>
      </c>
      <c r="E3863">
        <v>600</v>
      </c>
      <c r="F3863" t="s">
        <v>1112</v>
      </c>
    </row>
    <row r="3864" spans="1:6">
      <c r="A3864" t="str">
        <f t="shared" si="85"/>
        <v>32TAYNNARA MENDES VELOSO44835GRA</v>
      </c>
      <c r="B3864">
        <v>32</v>
      </c>
      <c r="C3864" t="s">
        <v>1684</v>
      </c>
      <c r="D3864" t="s">
        <v>3782</v>
      </c>
      <c r="E3864">
        <v>600</v>
      </c>
      <c r="F3864" t="s">
        <v>1112</v>
      </c>
    </row>
    <row r="3865" spans="1:6">
      <c r="A3865" t="str">
        <f t="shared" si="85"/>
        <v>32Carlos Augusto Leal Dantas44835MSc</v>
      </c>
      <c r="B3865">
        <v>32</v>
      </c>
      <c r="C3865" t="s">
        <v>1685</v>
      </c>
      <c r="D3865" t="s">
        <v>3782</v>
      </c>
      <c r="E3865">
        <v>2230</v>
      </c>
      <c r="F3865" t="s">
        <v>1114</v>
      </c>
    </row>
    <row r="3866" spans="1:6">
      <c r="A3866" t="str">
        <f t="shared" si="85"/>
        <v>32Clenildo de Longe44835MSc</v>
      </c>
      <c r="B3866">
        <v>32</v>
      </c>
      <c r="C3866" t="s">
        <v>1686</v>
      </c>
      <c r="D3866" t="s">
        <v>3782</v>
      </c>
      <c r="E3866">
        <v>2230</v>
      </c>
      <c r="F3866" t="s">
        <v>1114</v>
      </c>
    </row>
    <row r="3867" spans="1:6">
      <c r="A3867" t="str">
        <f t="shared" si="85"/>
        <v>32Eduardo Jorge da Cunha Lins44835MSc</v>
      </c>
      <c r="B3867">
        <v>32</v>
      </c>
      <c r="C3867" t="s">
        <v>2493</v>
      </c>
      <c r="D3867" t="s">
        <v>3782</v>
      </c>
      <c r="E3867">
        <v>2230</v>
      </c>
      <c r="F3867" t="s">
        <v>1114</v>
      </c>
    </row>
    <row r="3868" spans="1:6">
      <c r="A3868" t="str">
        <f t="shared" si="85"/>
        <v>32Francisco Emanuel da Silva44835MSc</v>
      </c>
      <c r="B3868">
        <v>32</v>
      </c>
      <c r="C3868" t="s">
        <v>2494</v>
      </c>
      <c r="D3868" t="s">
        <v>3782</v>
      </c>
      <c r="E3868">
        <v>2230</v>
      </c>
      <c r="F3868" t="s">
        <v>1114</v>
      </c>
    </row>
    <row r="3869" spans="1:6">
      <c r="A3869" t="str">
        <f t="shared" si="85"/>
        <v>32Maria Monique de Brito Leite44835MSc</v>
      </c>
      <c r="B3869">
        <v>32</v>
      </c>
      <c r="C3869" t="s">
        <v>1687</v>
      </c>
      <c r="D3869" t="s">
        <v>3782</v>
      </c>
      <c r="E3869">
        <v>2230</v>
      </c>
      <c r="F3869" t="s">
        <v>1114</v>
      </c>
    </row>
    <row r="3870" spans="1:6">
      <c r="A3870" t="str">
        <f t="shared" si="85"/>
        <v>32Rayssa Ribeiro Rodrigues44835MSc</v>
      </c>
      <c r="B3870">
        <v>32</v>
      </c>
      <c r="C3870" t="s">
        <v>2495</v>
      </c>
      <c r="D3870" t="s">
        <v>3782</v>
      </c>
      <c r="E3870">
        <v>2230</v>
      </c>
      <c r="F3870" t="s">
        <v>1114</v>
      </c>
    </row>
    <row r="3871" spans="1:6">
      <c r="A3871" t="str">
        <f t="shared" si="85"/>
        <v>32Armando Monte Mendes44835PDSC</v>
      </c>
      <c r="B3871">
        <v>32</v>
      </c>
      <c r="C3871" t="s">
        <v>1688</v>
      </c>
      <c r="D3871" t="s">
        <v>3782</v>
      </c>
      <c r="E3871">
        <v>6110</v>
      </c>
      <c r="F3871" t="s">
        <v>1165</v>
      </c>
    </row>
    <row r="3872" spans="1:6">
      <c r="A3872" t="str">
        <f t="shared" si="85"/>
        <v>32Jose Ribamar Campos Junior44835PV</v>
      </c>
      <c r="B3872">
        <v>32</v>
      </c>
      <c r="C3872" t="s">
        <v>1689</v>
      </c>
      <c r="D3872" t="s">
        <v>3782</v>
      </c>
      <c r="E3872">
        <v>7750</v>
      </c>
      <c r="F3872" t="s">
        <v>1115</v>
      </c>
    </row>
    <row r="3873" spans="1:6">
      <c r="A3873" t="str">
        <f t="shared" si="85"/>
        <v>33Raphael Caio Alvarez Diegues44835AT</v>
      </c>
      <c r="B3873">
        <v>33</v>
      </c>
      <c r="C3873" t="s">
        <v>1690</v>
      </c>
      <c r="D3873" t="s">
        <v>3782</v>
      </c>
      <c r="E3873">
        <v>820</v>
      </c>
      <c r="F3873" t="s">
        <v>1117</v>
      </c>
    </row>
    <row r="3874" spans="1:6">
      <c r="A3874" t="str">
        <f t="shared" si="85"/>
        <v>33Edmilson Moutinho dos Santos44835COO</v>
      </c>
      <c r="B3874">
        <v>33</v>
      </c>
      <c r="C3874" t="s">
        <v>1691</v>
      </c>
      <c r="D3874" t="s">
        <v>3782</v>
      </c>
      <c r="E3874">
        <v>2800</v>
      </c>
      <c r="F3874" t="s">
        <v>1113</v>
      </c>
    </row>
    <row r="3875" spans="1:6">
      <c r="A3875" t="str">
        <f t="shared" si="85"/>
        <v>33Dalmo de Souza Amorim Junior44835DSC</v>
      </c>
      <c r="B3875">
        <v>33</v>
      </c>
      <c r="C3875" t="s">
        <v>2194</v>
      </c>
      <c r="D3875" t="s">
        <v>3782</v>
      </c>
      <c r="E3875">
        <v>3280</v>
      </c>
      <c r="F3875" t="s">
        <v>1162</v>
      </c>
    </row>
    <row r="3876" spans="1:6">
      <c r="A3876" t="str">
        <f t="shared" si="85"/>
        <v>33Rodrigo Pereira Botão44835DSC</v>
      </c>
      <c r="B3876">
        <v>33</v>
      </c>
      <c r="C3876" t="s">
        <v>2195</v>
      </c>
      <c r="D3876" t="s">
        <v>3782</v>
      </c>
      <c r="E3876">
        <v>3280</v>
      </c>
      <c r="F3876" t="s">
        <v>1162</v>
      </c>
    </row>
    <row r="3877" spans="1:6">
      <c r="A3877" t="str">
        <f t="shared" si="85"/>
        <v>33Stephanie San Martin Cañas44835DSC</v>
      </c>
      <c r="B3877">
        <v>33</v>
      </c>
      <c r="C3877" t="s">
        <v>1692</v>
      </c>
      <c r="D3877" t="s">
        <v>3782</v>
      </c>
      <c r="E3877">
        <v>3280</v>
      </c>
      <c r="F3877" t="s">
        <v>1162</v>
      </c>
    </row>
    <row r="3878" spans="1:6">
      <c r="A3878" t="str">
        <f t="shared" si="85"/>
        <v>33Alana Távora Rodrigues44835GRA</v>
      </c>
      <c r="B3878">
        <v>33</v>
      </c>
      <c r="C3878" t="s">
        <v>1693</v>
      </c>
      <c r="D3878" t="s">
        <v>3782</v>
      </c>
      <c r="E3878">
        <v>600</v>
      </c>
      <c r="F3878" t="s">
        <v>1112</v>
      </c>
    </row>
    <row r="3879" spans="1:6">
      <c r="A3879" t="str">
        <f t="shared" si="85"/>
        <v>33Gabriel Fiorini Reis Maciel e Bastos44835GRA</v>
      </c>
      <c r="B3879">
        <v>33</v>
      </c>
      <c r="C3879" t="s">
        <v>1694</v>
      </c>
      <c r="D3879" t="s">
        <v>3782</v>
      </c>
      <c r="E3879">
        <v>600</v>
      </c>
      <c r="F3879" t="s">
        <v>1112</v>
      </c>
    </row>
    <row r="3880" spans="1:6">
      <c r="A3880" t="str">
        <f t="shared" si="85"/>
        <v>33Jade Liu de Almeida44835GRA</v>
      </c>
      <c r="B3880">
        <v>33</v>
      </c>
      <c r="C3880" t="s">
        <v>1696</v>
      </c>
      <c r="D3880" t="s">
        <v>3782</v>
      </c>
      <c r="E3880">
        <v>600</v>
      </c>
      <c r="F3880" t="s">
        <v>1112</v>
      </c>
    </row>
    <row r="3881" spans="1:6">
      <c r="A3881" t="str">
        <f t="shared" si="85"/>
        <v>33Laila Franca da Costa44835GRA</v>
      </c>
      <c r="B3881">
        <v>33</v>
      </c>
      <c r="C3881" t="s">
        <v>2710</v>
      </c>
      <c r="D3881" t="s">
        <v>3782</v>
      </c>
      <c r="E3881">
        <v>600</v>
      </c>
      <c r="F3881" t="s">
        <v>1112</v>
      </c>
    </row>
    <row r="3882" spans="1:6">
      <c r="A3882" t="str">
        <f t="shared" si="85"/>
        <v>33Matheus Antonio Souza Ferreira44835GRA</v>
      </c>
      <c r="B3882">
        <v>33</v>
      </c>
      <c r="C3882" t="s">
        <v>1699</v>
      </c>
      <c r="D3882" t="s">
        <v>3782</v>
      </c>
      <c r="E3882">
        <v>600</v>
      </c>
      <c r="F3882" t="s">
        <v>1112</v>
      </c>
    </row>
    <row r="3883" spans="1:6">
      <c r="A3883" t="str">
        <f t="shared" si="85"/>
        <v>33Pamela Ramos Rocha dos Santos44835GRA</v>
      </c>
      <c r="B3883">
        <v>33</v>
      </c>
      <c r="C3883" t="s">
        <v>1700</v>
      </c>
      <c r="D3883" t="s">
        <v>3782</v>
      </c>
      <c r="E3883">
        <v>600</v>
      </c>
      <c r="F3883" t="s">
        <v>1112</v>
      </c>
    </row>
    <row r="3884" spans="1:6">
      <c r="A3884" t="str">
        <f t="shared" si="85"/>
        <v>33Rogerio Vaz de Lima44835GRA</v>
      </c>
      <c r="B3884">
        <v>33</v>
      </c>
      <c r="C3884" t="s">
        <v>1703</v>
      </c>
      <c r="D3884" t="s">
        <v>3782</v>
      </c>
      <c r="E3884">
        <v>600</v>
      </c>
      <c r="F3884" t="s">
        <v>1112</v>
      </c>
    </row>
    <row r="3885" spans="1:6">
      <c r="A3885" t="str">
        <f t="shared" si="85"/>
        <v>33Alice Akemi Tagima44835MSc</v>
      </c>
      <c r="B3885">
        <v>33</v>
      </c>
      <c r="C3885" t="s">
        <v>1707</v>
      </c>
      <c r="D3885" t="s">
        <v>3782</v>
      </c>
      <c r="E3885">
        <v>2230</v>
      </c>
      <c r="F3885" t="s">
        <v>1114</v>
      </c>
    </row>
    <row r="3886" spans="1:6">
      <c r="A3886" t="str">
        <f t="shared" si="85"/>
        <v>33Brenda Honório Mazzeu Silveira44835MSc</v>
      </c>
      <c r="B3886">
        <v>33</v>
      </c>
      <c r="C3886" t="s">
        <v>1708</v>
      </c>
      <c r="D3886" t="s">
        <v>3782</v>
      </c>
      <c r="E3886">
        <v>2230</v>
      </c>
      <c r="F3886" t="s">
        <v>1114</v>
      </c>
    </row>
    <row r="3887" spans="1:6">
      <c r="A3887" t="str">
        <f t="shared" si="85"/>
        <v>33Gabriela Pantoja Passos44835MSc</v>
      </c>
      <c r="B3887">
        <v>33</v>
      </c>
      <c r="C3887" t="s">
        <v>1709</v>
      </c>
      <c r="D3887" t="s">
        <v>3782</v>
      </c>
      <c r="E3887">
        <v>2230</v>
      </c>
      <c r="F3887" t="s">
        <v>1114</v>
      </c>
    </row>
    <row r="3888" spans="1:6">
      <c r="A3888" t="str">
        <f t="shared" si="85"/>
        <v>33João Paulo Guilherme Rodrigues Alves44835MSc</v>
      </c>
      <c r="B3888">
        <v>33</v>
      </c>
      <c r="C3888" t="s">
        <v>1697</v>
      </c>
      <c r="D3888" t="s">
        <v>3782</v>
      </c>
      <c r="E3888">
        <v>2230</v>
      </c>
      <c r="F3888" t="s">
        <v>1114</v>
      </c>
    </row>
    <row r="3889" spans="1:6">
      <c r="A3889" t="str">
        <f t="shared" si="85"/>
        <v>33Maxiane Frank Oliveira Cardoso44835MSc</v>
      </c>
      <c r="B3889">
        <v>33</v>
      </c>
      <c r="C3889" t="s">
        <v>2196</v>
      </c>
      <c r="D3889" t="s">
        <v>3782</v>
      </c>
      <c r="E3889">
        <v>2230</v>
      </c>
      <c r="F3889" t="s">
        <v>1114</v>
      </c>
    </row>
    <row r="3890" spans="1:6">
      <c r="A3890" t="str">
        <f t="shared" si="85"/>
        <v>33Rafael Luis Sacco44835MSc</v>
      </c>
      <c r="B3890">
        <v>33</v>
      </c>
      <c r="C3890" t="s">
        <v>2197</v>
      </c>
      <c r="D3890" t="s">
        <v>3782</v>
      </c>
      <c r="E3890">
        <v>2230</v>
      </c>
      <c r="F3890" t="s">
        <v>1114</v>
      </c>
    </row>
    <row r="3891" spans="1:6">
      <c r="A3891" t="str">
        <f t="shared" si="85"/>
        <v>33Hirdan Katarina de Medeiros Costa44835PV</v>
      </c>
      <c r="B3891">
        <v>33</v>
      </c>
      <c r="C3891" t="s">
        <v>1711</v>
      </c>
      <c r="D3891" t="s">
        <v>3782</v>
      </c>
      <c r="E3891">
        <v>7750</v>
      </c>
      <c r="F3891" t="s">
        <v>1115</v>
      </c>
    </row>
    <row r="3892" spans="1:6">
      <c r="A3892" t="str">
        <f t="shared" si="85"/>
        <v>34Renan Albert Hansen44835AT</v>
      </c>
      <c r="B3892">
        <v>34</v>
      </c>
      <c r="C3892" t="s">
        <v>1712</v>
      </c>
      <c r="D3892" t="s">
        <v>3782</v>
      </c>
      <c r="E3892">
        <v>820</v>
      </c>
      <c r="F3892" t="s">
        <v>1117</v>
      </c>
    </row>
    <row r="3893" spans="1:6">
      <c r="A3893" t="str">
        <f t="shared" si="85"/>
        <v>34João Andrade de Carvalho Junior44835COO</v>
      </c>
      <c r="B3893">
        <v>34</v>
      </c>
      <c r="C3893" t="s">
        <v>1713</v>
      </c>
      <c r="D3893" t="s">
        <v>3782</v>
      </c>
      <c r="E3893">
        <v>2800</v>
      </c>
      <c r="F3893" t="s">
        <v>1113</v>
      </c>
    </row>
    <row r="3894" spans="1:6">
      <c r="A3894" t="str">
        <f t="shared" si="85"/>
        <v>34Fernando Henrique Mayworm de Araujo44835DSC</v>
      </c>
      <c r="B3894">
        <v>34</v>
      </c>
      <c r="C3894" t="s">
        <v>1714</v>
      </c>
      <c r="D3894" t="s">
        <v>3782</v>
      </c>
      <c r="E3894">
        <v>3280</v>
      </c>
      <c r="F3894" t="s">
        <v>1162</v>
      </c>
    </row>
    <row r="3895" spans="1:6">
      <c r="A3895" t="str">
        <f t="shared" si="85"/>
        <v>34Mônica Valéria dos Santos Machado44835DSC</v>
      </c>
      <c r="B3895">
        <v>34</v>
      </c>
      <c r="C3895" t="s">
        <v>1732</v>
      </c>
      <c r="D3895" t="s">
        <v>3782</v>
      </c>
      <c r="E3895">
        <v>3280</v>
      </c>
      <c r="F3895" t="s">
        <v>1162</v>
      </c>
    </row>
    <row r="3896" spans="1:6">
      <c r="A3896" t="str">
        <f t="shared" si="85"/>
        <v>34Rubens Coutinho Toledo44835DSC</v>
      </c>
      <c r="B3896">
        <v>34</v>
      </c>
      <c r="C3896" t="s">
        <v>1715</v>
      </c>
      <c r="D3896" t="s">
        <v>3782</v>
      </c>
      <c r="E3896">
        <v>3280</v>
      </c>
      <c r="F3896" t="s">
        <v>1162</v>
      </c>
    </row>
    <row r="3897" spans="1:6">
      <c r="A3897" t="str">
        <f t="shared" si="85"/>
        <v>34Arthur da Silva de Carvalho44835GRA</v>
      </c>
      <c r="B3897">
        <v>34</v>
      </c>
      <c r="C3897" t="s">
        <v>1716</v>
      </c>
      <c r="D3897" t="s">
        <v>3782</v>
      </c>
      <c r="E3897">
        <v>600</v>
      </c>
      <c r="F3897" t="s">
        <v>1112</v>
      </c>
    </row>
    <row r="3898" spans="1:6">
      <c r="A3898" t="str">
        <f t="shared" si="85"/>
        <v>34Arthur Freitas dos Santos44835GRA</v>
      </c>
      <c r="B3898">
        <v>34</v>
      </c>
      <c r="C3898" t="s">
        <v>2496</v>
      </c>
      <c r="D3898" t="s">
        <v>3782</v>
      </c>
      <c r="E3898">
        <v>600</v>
      </c>
      <c r="F3898" t="s">
        <v>1112</v>
      </c>
    </row>
    <row r="3899" spans="1:6">
      <c r="A3899" t="str">
        <f t="shared" si="85"/>
        <v>34Gustavo Henrique Romeu da Silva44835GRA</v>
      </c>
      <c r="B3899">
        <v>34</v>
      </c>
      <c r="C3899" t="s">
        <v>1718</v>
      </c>
      <c r="D3899" t="s">
        <v>3782</v>
      </c>
      <c r="E3899">
        <v>600</v>
      </c>
      <c r="F3899" t="s">
        <v>1112</v>
      </c>
    </row>
    <row r="3900" spans="1:6">
      <c r="A3900" t="str">
        <f t="shared" si="85"/>
        <v>34João Vitor dos Santos Oliveira44835GRA</v>
      </c>
      <c r="B3900">
        <v>34</v>
      </c>
      <c r="C3900" t="s">
        <v>1720</v>
      </c>
      <c r="D3900" t="s">
        <v>3782</v>
      </c>
      <c r="E3900">
        <v>600</v>
      </c>
      <c r="F3900" t="s">
        <v>1112</v>
      </c>
    </row>
    <row r="3901" spans="1:6">
      <c r="A3901" t="str">
        <f t="shared" si="85"/>
        <v>34Maurício Guilherme da Silva Belitardo44835GRA</v>
      </c>
      <c r="B3901">
        <v>34</v>
      </c>
      <c r="C3901" t="s">
        <v>1722</v>
      </c>
      <c r="D3901" t="s">
        <v>3782</v>
      </c>
      <c r="E3901">
        <v>600</v>
      </c>
      <c r="F3901" t="s">
        <v>1112</v>
      </c>
    </row>
    <row r="3902" spans="1:6">
      <c r="A3902" t="str">
        <f t="shared" si="85"/>
        <v>34Nikolas Maky Takinami44835GRA</v>
      </c>
      <c r="B3902">
        <v>34</v>
      </c>
      <c r="C3902" t="s">
        <v>1723</v>
      </c>
      <c r="D3902" t="s">
        <v>3782</v>
      </c>
      <c r="E3902">
        <v>600</v>
      </c>
      <c r="F3902" t="s">
        <v>1112</v>
      </c>
    </row>
    <row r="3903" spans="1:6">
      <c r="A3903" t="str">
        <f t="shared" si="85"/>
        <v>34Renan Camargo Oliveira44835GRA</v>
      </c>
      <c r="B3903">
        <v>34</v>
      </c>
      <c r="C3903" t="s">
        <v>1724</v>
      </c>
      <c r="D3903" t="s">
        <v>3782</v>
      </c>
      <c r="E3903">
        <v>600</v>
      </c>
      <c r="F3903" t="s">
        <v>1112</v>
      </c>
    </row>
    <row r="3904" spans="1:6">
      <c r="A3904" t="str">
        <f t="shared" si="85"/>
        <v>34Thales Maluf44835GRA</v>
      </c>
      <c r="B3904">
        <v>34</v>
      </c>
      <c r="C3904" t="s">
        <v>1725</v>
      </c>
      <c r="D3904" t="s">
        <v>3782</v>
      </c>
      <c r="E3904">
        <v>600</v>
      </c>
      <c r="F3904" t="s">
        <v>1112</v>
      </c>
    </row>
    <row r="3905" spans="1:6">
      <c r="A3905" t="str">
        <f t="shared" si="85"/>
        <v>34Tobias Lombardi Garcia Tiburcio44835GRA</v>
      </c>
      <c r="B3905">
        <v>34</v>
      </c>
      <c r="C3905" t="s">
        <v>2499</v>
      </c>
      <c r="D3905" t="s">
        <v>3782</v>
      </c>
      <c r="E3905">
        <v>600</v>
      </c>
      <c r="F3905" t="s">
        <v>1112</v>
      </c>
    </row>
    <row r="3906" spans="1:6">
      <c r="A3906" t="str">
        <f t="shared" si="85"/>
        <v>34Victor Barbosa Nunes44835GRA</v>
      </c>
      <c r="B3906">
        <v>34</v>
      </c>
      <c r="C3906" t="s">
        <v>1726</v>
      </c>
      <c r="D3906" t="s">
        <v>3782</v>
      </c>
      <c r="E3906">
        <v>600</v>
      </c>
      <c r="F3906" t="s">
        <v>1112</v>
      </c>
    </row>
    <row r="3907" spans="1:6">
      <c r="A3907" t="str">
        <f t="shared" ref="A3907:A3970" si="86">CONCATENATE(B3907,C3907,VALUE(D3907),F3907)</f>
        <v>34Vitor Pioltine Murari44835GRA</v>
      </c>
      <c r="B3907">
        <v>34</v>
      </c>
      <c r="C3907" t="s">
        <v>1727</v>
      </c>
      <c r="D3907" t="s">
        <v>3782</v>
      </c>
      <c r="E3907">
        <v>600</v>
      </c>
      <c r="F3907" t="s">
        <v>1112</v>
      </c>
    </row>
    <row r="3908" spans="1:6">
      <c r="A3908" t="str">
        <f t="shared" si="86"/>
        <v>34Carlos Eduardo Moraes44835MSc</v>
      </c>
      <c r="B3908">
        <v>34</v>
      </c>
      <c r="C3908" t="s">
        <v>1728</v>
      </c>
      <c r="D3908" t="s">
        <v>3782</v>
      </c>
      <c r="E3908">
        <v>2230</v>
      </c>
      <c r="F3908" t="s">
        <v>1114</v>
      </c>
    </row>
    <row r="3909" spans="1:6">
      <c r="A3909" t="str">
        <f t="shared" si="86"/>
        <v>34Daniel Solferini de Carvalho44835MSc</v>
      </c>
      <c r="B3909">
        <v>34</v>
      </c>
      <c r="C3909" t="s">
        <v>2198</v>
      </c>
      <c r="D3909" t="s">
        <v>3782</v>
      </c>
      <c r="E3909">
        <v>2230</v>
      </c>
      <c r="F3909" t="s">
        <v>1114</v>
      </c>
    </row>
    <row r="3910" spans="1:6">
      <c r="A3910" t="str">
        <f t="shared" si="86"/>
        <v>34Luis Fernando Junior Saldaña Bernuy44835MSc</v>
      </c>
      <c r="B3910">
        <v>34</v>
      </c>
      <c r="C3910" t="s">
        <v>1730</v>
      </c>
      <c r="D3910" t="s">
        <v>3782</v>
      </c>
      <c r="E3910">
        <v>2230</v>
      </c>
      <c r="F3910" t="s">
        <v>1114</v>
      </c>
    </row>
    <row r="3911" spans="1:6">
      <c r="A3911" t="str">
        <f t="shared" si="86"/>
        <v>34Manuel Anthony Toribio Pacherres Uchalin44835MSc</v>
      </c>
      <c r="B3911">
        <v>34</v>
      </c>
      <c r="C3911" t="s">
        <v>2199</v>
      </c>
      <c r="D3911" t="s">
        <v>3782</v>
      </c>
      <c r="E3911">
        <v>2230</v>
      </c>
      <c r="F3911" t="s">
        <v>1114</v>
      </c>
    </row>
    <row r="3912" spans="1:6">
      <c r="A3912" t="str">
        <f t="shared" si="86"/>
        <v>34Marcelo Pacheco Oliveira44835MSc</v>
      </c>
      <c r="B3912">
        <v>34</v>
      </c>
      <c r="C3912" t="s">
        <v>1731</v>
      </c>
      <c r="D3912" t="s">
        <v>3782</v>
      </c>
      <c r="E3912">
        <v>2230</v>
      </c>
      <c r="F3912" t="s">
        <v>1114</v>
      </c>
    </row>
    <row r="3913" spans="1:6">
      <c r="A3913" t="str">
        <f t="shared" si="86"/>
        <v>34Nazem Nascimento44835PV</v>
      </c>
      <c r="B3913">
        <v>34</v>
      </c>
      <c r="C3913" t="s">
        <v>1734</v>
      </c>
      <c r="D3913" t="s">
        <v>3782</v>
      </c>
      <c r="E3913">
        <v>7750</v>
      </c>
      <c r="F3913" t="s">
        <v>1115</v>
      </c>
    </row>
    <row r="3914" spans="1:6">
      <c r="A3914" t="str">
        <f t="shared" si="86"/>
        <v>35Armando Sá Ribeiro Júnior44835COO</v>
      </c>
      <c r="B3914">
        <v>35</v>
      </c>
      <c r="C3914" t="s">
        <v>2503</v>
      </c>
      <c r="D3914" t="s">
        <v>3782</v>
      </c>
      <c r="E3914">
        <v>2800</v>
      </c>
      <c r="F3914" t="s">
        <v>1113</v>
      </c>
    </row>
    <row r="3915" spans="1:6">
      <c r="A3915" t="str">
        <f t="shared" si="86"/>
        <v>35Bruno Aguiar Santana44835DSC</v>
      </c>
      <c r="B3915">
        <v>35</v>
      </c>
      <c r="C3915" t="s">
        <v>1736</v>
      </c>
      <c r="D3915" t="s">
        <v>3782</v>
      </c>
      <c r="E3915">
        <v>3280</v>
      </c>
      <c r="F3915" t="s">
        <v>1162</v>
      </c>
    </row>
    <row r="3916" spans="1:6">
      <c r="A3916" t="str">
        <f t="shared" si="86"/>
        <v>35Witã dos Santos Rocha44835DSC</v>
      </c>
      <c r="B3916">
        <v>35</v>
      </c>
      <c r="C3916" t="s">
        <v>1737</v>
      </c>
      <c r="D3916" t="s">
        <v>3782</v>
      </c>
      <c r="E3916">
        <v>3280</v>
      </c>
      <c r="F3916" t="s">
        <v>1162</v>
      </c>
    </row>
    <row r="3917" spans="1:6">
      <c r="A3917" t="str">
        <f t="shared" si="86"/>
        <v>35André Nascimento Vianna44835GRA</v>
      </c>
      <c r="B3917">
        <v>35</v>
      </c>
      <c r="C3917" t="s">
        <v>1738</v>
      </c>
      <c r="D3917" t="s">
        <v>3782</v>
      </c>
      <c r="E3917">
        <v>600</v>
      </c>
      <c r="F3917" t="s">
        <v>1112</v>
      </c>
    </row>
    <row r="3918" spans="1:6">
      <c r="A3918" t="str">
        <f t="shared" si="86"/>
        <v>35Helena Peres Alchimin44835GRA</v>
      </c>
      <c r="B3918">
        <v>35</v>
      </c>
      <c r="C3918" t="s">
        <v>2501</v>
      </c>
      <c r="D3918" t="s">
        <v>3782</v>
      </c>
      <c r="E3918">
        <v>600</v>
      </c>
      <c r="F3918" t="s">
        <v>1112</v>
      </c>
    </row>
    <row r="3919" spans="1:6">
      <c r="A3919" t="str">
        <f t="shared" si="86"/>
        <v>35Felipe da Silva Oliveira44835MSc</v>
      </c>
      <c r="B3919">
        <v>35</v>
      </c>
      <c r="C3919" t="s">
        <v>2502</v>
      </c>
      <c r="D3919" t="s">
        <v>3782</v>
      </c>
      <c r="E3919">
        <v>2230</v>
      </c>
      <c r="F3919" t="s">
        <v>1114</v>
      </c>
    </row>
    <row r="3920" spans="1:6">
      <c r="A3920" t="str">
        <f t="shared" si="86"/>
        <v>35Juan Pablo Solorzano44835MSc</v>
      </c>
      <c r="B3920">
        <v>35</v>
      </c>
      <c r="C3920" t="s">
        <v>1740</v>
      </c>
      <c r="D3920" t="s">
        <v>3782</v>
      </c>
      <c r="E3920">
        <v>2230</v>
      </c>
      <c r="F3920" t="s">
        <v>1114</v>
      </c>
    </row>
    <row r="3921" spans="1:6">
      <c r="A3921" t="str">
        <f t="shared" si="86"/>
        <v>35Patrick Souza Lima44835MSc</v>
      </c>
      <c r="B3921">
        <v>35</v>
      </c>
      <c r="C3921" t="s">
        <v>2200</v>
      </c>
      <c r="D3921" t="s">
        <v>3782</v>
      </c>
      <c r="E3921">
        <v>2230</v>
      </c>
      <c r="F3921" t="s">
        <v>1114</v>
      </c>
    </row>
    <row r="3922" spans="1:6">
      <c r="A3922" t="str">
        <f t="shared" si="86"/>
        <v>35Leonardo Silva de Souza44835PV</v>
      </c>
      <c r="B3922">
        <v>35</v>
      </c>
      <c r="C3922" t="s">
        <v>1743</v>
      </c>
      <c r="D3922" t="s">
        <v>3782</v>
      </c>
      <c r="E3922">
        <v>7750</v>
      </c>
      <c r="F3922" t="s">
        <v>1115</v>
      </c>
    </row>
    <row r="3923" spans="1:6">
      <c r="A3923" t="str">
        <f t="shared" si="86"/>
        <v>36Luiz Carlos Lobato dos Santos44835COO</v>
      </c>
      <c r="B3923">
        <v>36</v>
      </c>
      <c r="C3923" t="s">
        <v>1744</v>
      </c>
      <c r="D3923" t="s">
        <v>3782</v>
      </c>
      <c r="E3923">
        <v>2800</v>
      </c>
      <c r="F3923" t="s">
        <v>1113</v>
      </c>
    </row>
    <row r="3924" spans="1:6">
      <c r="A3924" t="str">
        <f t="shared" si="86"/>
        <v>36Célia Karina Maia Cardoso44835DSC</v>
      </c>
      <c r="B3924">
        <v>36</v>
      </c>
      <c r="C3924" t="s">
        <v>1745</v>
      </c>
      <c r="D3924" t="s">
        <v>3782</v>
      </c>
      <c r="E3924">
        <v>3280</v>
      </c>
      <c r="F3924" t="s">
        <v>1162</v>
      </c>
    </row>
    <row r="3925" spans="1:6">
      <c r="A3925" t="str">
        <f t="shared" si="86"/>
        <v>36Larissa Bianca Leão Santos44835DSC</v>
      </c>
      <c r="B3925">
        <v>36</v>
      </c>
      <c r="C3925" t="s">
        <v>1756</v>
      </c>
      <c r="D3925" t="s">
        <v>3782</v>
      </c>
      <c r="E3925">
        <v>3280</v>
      </c>
      <c r="F3925" t="s">
        <v>1162</v>
      </c>
    </row>
    <row r="3926" spans="1:6">
      <c r="A3926" t="str">
        <f t="shared" si="86"/>
        <v>36Monique Santos Sarly da Silva44835DSC</v>
      </c>
      <c r="B3926">
        <v>36</v>
      </c>
      <c r="C3926" t="s">
        <v>1746</v>
      </c>
      <c r="D3926" t="s">
        <v>3782</v>
      </c>
      <c r="E3926">
        <v>3280</v>
      </c>
      <c r="F3926" t="s">
        <v>1162</v>
      </c>
    </row>
    <row r="3927" spans="1:6">
      <c r="A3927" t="str">
        <f t="shared" si="86"/>
        <v>36Bruno Santos Conceição44835GRA</v>
      </c>
      <c r="B3927">
        <v>36</v>
      </c>
      <c r="C3927" t="s">
        <v>1747</v>
      </c>
      <c r="D3927" t="s">
        <v>3782</v>
      </c>
      <c r="E3927">
        <v>600</v>
      </c>
      <c r="F3927" t="s">
        <v>1112</v>
      </c>
    </row>
    <row r="3928" spans="1:6">
      <c r="A3928" t="str">
        <f t="shared" si="86"/>
        <v>36Felipe Costa Reis da Silva44835GRA</v>
      </c>
      <c r="B3928">
        <v>36</v>
      </c>
      <c r="C3928" t="s">
        <v>1748</v>
      </c>
      <c r="D3928" t="s">
        <v>3782</v>
      </c>
      <c r="E3928">
        <v>600</v>
      </c>
      <c r="F3928" t="s">
        <v>1112</v>
      </c>
    </row>
    <row r="3929" spans="1:6">
      <c r="A3929" t="str">
        <f t="shared" si="86"/>
        <v>36Gladson Pessanha de Souza44835GRA</v>
      </c>
      <c r="B3929">
        <v>36</v>
      </c>
      <c r="C3929" t="s">
        <v>1749</v>
      </c>
      <c r="D3929" t="s">
        <v>3782</v>
      </c>
      <c r="E3929">
        <v>600</v>
      </c>
      <c r="F3929" t="s">
        <v>1112</v>
      </c>
    </row>
    <row r="3930" spans="1:6">
      <c r="A3930" t="str">
        <f t="shared" si="86"/>
        <v>36Mariana Santos Figueiredo de Freitas44835GRA</v>
      </c>
      <c r="B3930">
        <v>36</v>
      </c>
      <c r="C3930" t="s">
        <v>1752</v>
      </c>
      <c r="D3930" t="s">
        <v>3782</v>
      </c>
      <c r="E3930">
        <v>600</v>
      </c>
      <c r="F3930" t="s">
        <v>1112</v>
      </c>
    </row>
    <row r="3931" spans="1:6">
      <c r="A3931" t="str">
        <f t="shared" si="86"/>
        <v>36Tairone Santos da Paixão Filho44835GRA</v>
      </c>
      <c r="B3931">
        <v>36</v>
      </c>
      <c r="C3931" t="s">
        <v>1753</v>
      </c>
      <c r="D3931" t="s">
        <v>3782</v>
      </c>
      <c r="E3931">
        <v>600</v>
      </c>
      <c r="F3931" t="s">
        <v>1112</v>
      </c>
    </row>
    <row r="3932" spans="1:6">
      <c r="A3932" t="str">
        <f t="shared" si="86"/>
        <v>36Uilliams Alves de Oliveira Paz44835GRA</v>
      </c>
      <c r="B3932">
        <v>36</v>
      </c>
      <c r="C3932" t="s">
        <v>2510</v>
      </c>
      <c r="D3932" t="s">
        <v>3782</v>
      </c>
      <c r="E3932">
        <v>600</v>
      </c>
      <c r="F3932" t="s">
        <v>1112</v>
      </c>
    </row>
    <row r="3933" spans="1:6">
      <c r="A3933" t="str">
        <f t="shared" si="86"/>
        <v>36Danilo Silva Ferreira44835MSc</v>
      </c>
      <c r="B3933">
        <v>36</v>
      </c>
      <c r="C3933" t="s">
        <v>2511</v>
      </c>
      <c r="D3933" t="s">
        <v>3782</v>
      </c>
      <c r="E3933">
        <v>2230</v>
      </c>
      <c r="F3933" t="s">
        <v>1114</v>
      </c>
    </row>
    <row r="3934" spans="1:6">
      <c r="A3934" t="str">
        <f t="shared" si="86"/>
        <v>36Luiza Figueira de Siqueira44835MSc</v>
      </c>
      <c r="B3934">
        <v>36</v>
      </c>
      <c r="C3934" t="s">
        <v>1757</v>
      </c>
      <c r="D3934" t="s">
        <v>3782</v>
      </c>
      <c r="E3934">
        <v>2230</v>
      </c>
      <c r="F3934" t="s">
        <v>1114</v>
      </c>
    </row>
    <row r="3935" spans="1:6">
      <c r="A3935" t="str">
        <f t="shared" si="86"/>
        <v>36Marcela Félix Sobral44835MSc</v>
      </c>
      <c r="B3935">
        <v>36</v>
      </c>
      <c r="C3935" t="s">
        <v>1758</v>
      </c>
      <c r="D3935" t="s">
        <v>3782</v>
      </c>
      <c r="E3935">
        <v>2230</v>
      </c>
      <c r="F3935" t="s">
        <v>1114</v>
      </c>
    </row>
    <row r="3936" spans="1:6">
      <c r="A3936" t="str">
        <f t="shared" si="86"/>
        <v>36Thamyris Queiroz Silva44835MSc</v>
      </c>
      <c r="B3936">
        <v>36</v>
      </c>
      <c r="C3936" t="s">
        <v>1759</v>
      </c>
      <c r="D3936" t="s">
        <v>3782</v>
      </c>
      <c r="E3936">
        <v>2230</v>
      </c>
      <c r="F3936" t="s">
        <v>1114</v>
      </c>
    </row>
    <row r="3937" spans="1:6">
      <c r="A3937" t="str">
        <f t="shared" si="86"/>
        <v>36Kleberson Ricardo de Oliveira Pereira44835PV</v>
      </c>
      <c r="B3937">
        <v>36</v>
      </c>
      <c r="C3937" t="s">
        <v>1760</v>
      </c>
      <c r="D3937" t="s">
        <v>3782</v>
      </c>
      <c r="E3937">
        <v>7750</v>
      </c>
      <c r="F3937" t="s">
        <v>1115</v>
      </c>
    </row>
    <row r="3938" spans="1:6">
      <c r="A3938" t="str">
        <f t="shared" si="86"/>
        <v>37Suzana da Silva Macedo44835AT</v>
      </c>
      <c r="B3938">
        <v>37</v>
      </c>
      <c r="C3938" t="s">
        <v>1761</v>
      </c>
      <c r="D3938" t="s">
        <v>3782</v>
      </c>
      <c r="E3938">
        <v>820</v>
      </c>
      <c r="F3938" t="s">
        <v>1117</v>
      </c>
    </row>
    <row r="3939" spans="1:6">
      <c r="A3939" t="str">
        <f t="shared" si="86"/>
        <v>37Amanda Duarte Gondim44835COO</v>
      </c>
      <c r="B3939">
        <v>37</v>
      </c>
      <c r="C3939" t="s">
        <v>1762</v>
      </c>
      <c r="D3939" t="s">
        <v>3782</v>
      </c>
      <c r="E3939">
        <v>2800</v>
      </c>
      <c r="F3939" t="s">
        <v>1113</v>
      </c>
    </row>
    <row r="3940" spans="1:6">
      <c r="A3940" t="str">
        <f t="shared" si="86"/>
        <v>37Alyxandra Carla de Medeiros Batista44835DSC</v>
      </c>
      <c r="B3940">
        <v>37</v>
      </c>
      <c r="C3940" t="s">
        <v>1763</v>
      </c>
      <c r="D3940" t="s">
        <v>3782</v>
      </c>
      <c r="E3940">
        <v>3280</v>
      </c>
      <c r="F3940" t="s">
        <v>1162</v>
      </c>
    </row>
    <row r="3941" spans="1:6">
      <c r="A3941" t="str">
        <f t="shared" si="86"/>
        <v>37FERNANDO VELCIC MAZIVIERO44835DSC</v>
      </c>
      <c r="B3941">
        <v>37</v>
      </c>
      <c r="C3941" t="s">
        <v>1764</v>
      </c>
      <c r="D3941" t="s">
        <v>3782</v>
      </c>
      <c r="E3941">
        <v>3280</v>
      </c>
      <c r="F3941" t="s">
        <v>1162</v>
      </c>
    </row>
    <row r="3942" spans="1:6">
      <c r="A3942" t="str">
        <f t="shared" si="86"/>
        <v>37Alessa de Melo Bispo44835GRA</v>
      </c>
      <c r="B3942">
        <v>37</v>
      </c>
      <c r="C3942" t="s">
        <v>1765</v>
      </c>
      <c r="D3942" t="s">
        <v>3782</v>
      </c>
      <c r="E3942">
        <v>600</v>
      </c>
      <c r="F3942" t="s">
        <v>1112</v>
      </c>
    </row>
    <row r="3943" spans="1:6">
      <c r="A3943" t="str">
        <f t="shared" si="86"/>
        <v>37Anderson Bonifácio da Silva44835GRA</v>
      </c>
      <c r="B3943">
        <v>37</v>
      </c>
      <c r="C3943" t="s">
        <v>2514</v>
      </c>
      <c r="D3943" t="s">
        <v>3782</v>
      </c>
      <c r="E3943">
        <v>600</v>
      </c>
      <c r="F3943" t="s">
        <v>1112</v>
      </c>
    </row>
    <row r="3944" spans="1:6">
      <c r="A3944" t="str">
        <f t="shared" si="86"/>
        <v>37DHIOVANA FURTADO DA SILVA44835GRA</v>
      </c>
      <c r="B3944">
        <v>37</v>
      </c>
      <c r="C3944" t="s">
        <v>1766</v>
      </c>
      <c r="D3944" t="s">
        <v>3782</v>
      </c>
      <c r="E3944">
        <v>600</v>
      </c>
      <c r="F3944" t="s">
        <v>1112</v>
      </c>
    </row>
    <row r="3945" spans="1:6">
      <c r="A3945" t="str">
        <f t="shared" si="86"/>
        <v>37Icaro Silva de Paula44835GRA</v>
      </c>
      <c r="B3945">
        <v>37</v>
      </c>
      <c r="C3945" t="s">
        <v>1767</v>
      </c>
      <c r="D3945" t="s">
        <v>3782</v>
      </c>
      <c r="E3945">
        <v>600</v>
      </c>
      <c r="F3945" t="s">
        <v>1112</v>
      </c>
    </row>
    <row r="3946" spans="1:6">
      <c r="A3946" t="str">
        <f t="shared" si="86"/>
        <v>37Jessica Nicole Barros de Sousa44835GRA</v>
      </c>
      <c r="B3946">
        <v>37</v>
      </c>
      <c r="C3946" t="s">
        <v>1768</v>
      </c>
      <c r="D3946" t="s">
        <v>3782</v>
      </c>
      <c r="E3946">
        <v>600</v>
      </c>
      <c r="F3946" t="s">
        <v>1112</v>
      </c>
    </row>
    <row r="3947" spans="1:6">
      <c r="A3947" t="str">
        <f t="shared" si="86"/>
        <v>37Luana Gabriela Costa Brito44835GRA</v>
      </c>
      <c r="B3947">
        <v>37</v>
      </c>
      <c r="C3947" t="s">
        <v>1770</v>
      </c>
      <c r="D3947" t="s">
        <v>3782</v>
      </c>
      <c r="E3947">
        <v>600</v>
      </c>
      <c r="F3947" t="s">
        <v>1112</v>
      </c>
    </row>
    <row r="3948" spans="1:6">
      <c r="A3948" t="str">
        <f t="shared" si="86"/>
        <v>37Marcos Antonio do Nascimento Junior44835GRA</v>
      </c>
      <c r="B3948">
        <v>37</v>
      </c>
      <c r="C3948" t="s">
        <v>1771</v>
      </c>
      <c r="D3948" t="s">
        <v>3782</v>
      </c>
      <c r="E3948">
        <v>600</v>
      </c>
      <c r="F3948" t="s">
        <v>1112</v>
      </c>
    </row>
    <row r="3949" spans="1:6">
      <c r="A3949" t="str">
        <f t="shared" si="86"/>
        <v>37Maria Vitoria Ferreira de Souza44835GRA</v>
      </c>
      <c r="B3949">
        <v>37</v>
      </c>
      <c r="C3949" t="s">
        <v>1772</v>
      </c>
      <c r="D3949" t="s">
        <v>3782</v>
      </c>
      <c r="E3949">
        <v>600</v>
      </c>
      <c r="F3949" t="s">
        <v>1112</v>
      </c>
    </row>
    <row r="3950" spans="1:6">
      <c r="A3950" t="str">
        <f t="shared" si="86"/>
        <v>37Mateus Madson do Nascimento Jales44835GRA</v>
      </c>
      <c r="B3950">
        <v>37</v>
      </c>
      <c r="C3950" t="s">
        <v>1773</v>
      </c>
      <c r="D3950" t="s">
        <v>3782</v>
      </c>
      <c r="E3950">
        <v>600</v>
      </c>
      <c r="F3950" t="s">
        <v>1112</v>
      </c>
    </row>
    <row r="3951" spans="1:6">
      <c r="A3951" t="str">
        <f t="shared" si="86"/>
        <v>37Sarah Rayanne de Lima Silva44835GRA</v>
      </c>
      <c r="B3951">
        <v>37</v>
      </c>
      <c r="C3951" t="s">
        <v>2518</v>
      </c>
      <c r="D3951" t="s">
        <v>3782</v>
      </c>
      <c r="E3951">
        <v>600</v>
      </c>
      <c r="F3951" t="s">
        <v>1112</v>
      </c>
    </row>
    <row r="3952" spans="1:6">
      <c r="A3952" t="str">
        <f t="shared" si="86"/>
        <v>37Amanda Medeiros de Azevedo44835MSc</v>
      </c>
      <c r="B3952">
        <v>37</v>
      </c>
      <c r="C3952" t="s">
        <v>1774</v>
      </c>
      <c r="D3952" t="s">
        <v>3782</v>
      </c>
      <c r="E3952">
        <v>2230</v>
      </c>
      <c r="F3952" t="s">
        <v>1114</v>
      </c>
    </row>
    <row r="3953" spans="1:6">
      <c r="A3953" t="str">
        <f t="shared" si="86"/>
        <v>37Jhonatan Ferreira Camara44835MSc</v>
      </c>
      <c r="B3953">
        <v>37</v>
      </c>
      <c r="C3953" t="s">
        <v>1775</v>
      </c>
      <c r="D3953" t="s">
        <v>3782</v>
      </c>
      <c r="E3953">
        <v>2230</v>
      </c>
      <c r="F3953" t="s">
        <v>1114</v>
      </c>
    </row>
    <row r="3954" spans="1:6">
      <c r="A3954" t="str">
        <f t="shared" si="86"/>
        <v>37Pedro Filipe Alves Chaves de Queiroz44835MSc</v>
      </c>
      <c r="B3954">
        <v>37</v>
      </c>
      <c r="C3954" t="s">
        <v>1776</v>
      </c>
      <c r="D3954" t="s">
        <v>3782</v>
      </c>
      <c r="E3954">
        <v>2230</v>
      </c>
      <c r="F3954" t="s">
        <v>1114</v>
      </c>
    </row>
    <row r="3955" spans="1:6">
      <c r="A3955" t="str">
        <f t="shared" si="86"/>
        <v>37Aruzza Mabel de Morais Araújo44835PV</v>
      </c>
      <c r="B3955">
        <v>37</v>
      </c>
      <c r="C3955" t="s">
        <v>1778</v>
      </c>
      <c r="D3955" t="s">
        <v>3782</v>
      </c>
      <c r="E3955">
        <v>7750</v>
      </c>
      <c r="F3955" t="s">
        <v>1115</v>
      </c>
    </row>
    <row r="3956" spans="1:6">
      <c r="A3956" t="str">
        <f t="shared" si="86"/>
        <v>38Izabelle Lima Cabral44835AT</v>
      </c>
      <c r="B3956">
        <v>38</v>
      </c>
      <c r="C3956" t="s">
        <v>1779</v>
      </c>
      <c r="D3956" t="s">
        <v>3782</v>
      </c>
      <c r="E3956">
        <v>820</v>
      </c>
      <c r="F3956" t="s">
        <v>1117</v>
      </c>
    </row>
    <row r="3957" spans="1:6">
      <c r="A3957" t="str">
        <f t="shared" si="86"/>
        <v>38Márcio José das Chagas Moura44835COO</v>
      </c>
      <c r="B3957">
        <v>38</v>
      </c>
      <c r="C3957" t="s">
        <v>1780</v>
      </c>
      <c r="D3957" t="s">
        <v>3782</v>
      </c>
      <c r="E3957">
        <v>2800</v>
      </c>
      <c r="F3957" t="s">
        <v>1113</v>
      </c>
    </row>
    <row r="3958" spans="1:6">
      <c r="A3958" t="str">
        <f t="shared" si="86"/>
        <v>38Francisco Cordeiro do Nascimento Neto44835DSC</v>
      </c>
      <c r="B3958">
        <v>38</v>
      </c>
      <c r="C3958" t="s">
        <v>1781</v>
      </c>
      <c r="D3958" t="s">
        <v>3782</v>
      </c>
      <c r="E3958">
        <v>3280</v>
      </c>
      <c r="F3958" t="s">
        <v>1162</v>
      </c>
    </row>
    <row r="3959" spans="1:6">
      <c r="A3959" t="str">
        <f t="shared" si="86"/>
        <v>38Paulo Gabriel Santos Campos de Siqueira44835DSC</v>
      </c>
      <c r="B3959">
        <v>38</v>
      </c>
      <c r="C3959" t="s">
        <v>2713</v>
      </c>
      <c r="D3959" t="s">
        <v>3782</v>
      </c>
      <c r="E3959">
        <v>3280</v>
      </c>
      <c r="F3959" t="s">
        <v>1162</v>
      </c>
    </row>
    <row r="3960" spans="1:6">
      <c r="A3960" t="str">
        <f t="shared" si="86"/>
        <v>38Plínio Marcio da Silva Ramos44835DSC</v>
      </c>
      <c r="B3960">
        <v>38</v>
      </c>
      <c r="C3960" t="s">
        <v>1782</v>
      </c>
      <c r="D3960" t="s">
        <v>3782</v>
      </c>
      <c r="E3960">
        <v>3280</v>
      </c>
      <c r="F3960" t="s">
        <v>1162</v>
      </c>
    </row>
    <row r="3961" spans="1:6">
      <c r="A3961" t="str">
        <f t="shared" si="86"/>
        <v>38Anna Carolina Felipe Silva44835GRA</v>
      </c>
      <c r="B3961">
        <v>38</v>
      </c>
      <c r="C3961" t="s">
        <v>1783</v>
      </c>
      <c r="D3961" t="s">
        <v>3782</v>
      </c>
      <c r="E3961">
        <v>600</v>
      </c>
      <c r="F3961" t="s">
        <v>1112</v>
      </c>
    </row>
    <row r="3962" spans="1:6">
      <c r="A3962" t="str">
        <f t="shared" si="86"/>
        <v>38Beatriz Almeida Rodrigues e Silva44835GRA</v>
      </c>
      <c r="B3962">
        <v>38</v>
      </c>
      <c r="C3962" t="s">
        <v>1785</v>
      </c>
      <c r="D3962" t="s">
        <v>3782</v>
      </c>
      <c r="E3962">
        <v>600</v>
      </c>
      <c r="F3962" t="s">
        <v>1112</v>
      </c>
    </row>
    <row r="3963" spans="1:6">
      <c r="A3963" t="str">
        <f t="shared" si="86"/>
        <v>38Gabriela Farias Gomes44835GRA</v>
      </c>
      <c r="B3963">
        <v>38</v>
      </c>
      <c r="C3963" t="s">
        <v>2522</v>
      </c>
      <c r="D3963" t="s">
        <v>3782</v>
      </c>
      <c r="E3963">
        <v>600</v>
      </c>
      <c r="F3963" t="s">
        <v>1112</v>
      </c>
    </row>
    <row r="3964" spans="1:6">
      <c r="A3964" t="str">
        <f t="shared" si="86"/>
        <v>38Graziela Hanny Claudino de Souza e Silva44835GRA</v>
      </c>
      <c r="B3964">
        <v>38</v>
      </c>
      <c r="C3964" t="s">
        <v>1787</v>
      </c>
      <c r="D3964" t="s">
        <v>3782</v>
      </c>
      <c r="E3964">
        <v>600</v>
      </c>
      <c r="F3964" t="s">
        <v>1112</v>
      </c>
    </row>
    <row r="3965" spans="1:6">
      <c r="A3965" t="str">
        <f t="shared" si="86"/>
        <v>38Herbert Rafael Barbosa de Souza44835GRA</v>
      </c>
      <c r="B3965">
        <v>38</v>
      </c>
      <c r="C3965" t="s">
        <v>1788</v>
      </c>
      <c r="D3965" t="s">
        <v>3782</v>
      </c>
      <c r="E3965">
        <v>600</v>
      </c>
      <c r="F3965" t="s">
        <v>1112</v>
      </c>
    </row>
    <row r="3966" spans="1:6">
      <c r="A3966" t="str">
        <f t="shared" si="86"/>
        <v>38Jamenson Alves da Silva Júnior44835GRA</v>
      </c>
      <c r="B3966">
        <v>38</v>
      </c>
      <c r="C3966" t="s">
        <v>1789</v>
      </c>
      <c r="D3966" t="s">
        <v>3782</v>
      </c>
      <c r="E3966">
        <v>600</v>
      </c>
      <c r="F3966" t="s">
        <v>1112</v>
      </c>
    </row>
    <row r="3967" spans="1:6">
      <c r="A3967" t="str">
        <f t="shared" si="86"/>
        <v>38João Bosco José Barbosa44835GRA</v>
      </c>
      <c r="B3967">
        <v>38</v>
      </c>
      <c r="C3967" t="s">
        <v>2523</v>
      </c>
      <c r="D3967" t="s">
        <v>3782</v>
      </c>
      <c r="E3967">
        <v>600</v>
      </c>
      <c r="F3967" t="s">
        <v>1112</v>
      </c>
    </row>
    <row r="3968" spans="1:6">
      <c r="A3968" t="str">
        <f t="shared" si="86"/>
        <v>38Jose Fernando da Silva Neto44835GRA</v>
      </c>
      <c r="B3968">
        <v>38</v>
      </c>
      <c r="C3968" t="s">
        <v>2524</v>
      </c>
      <c r="D3968" t="s">
        <v>3782</v>
      </c>
      <c r="E3968">
        <v>600</v>
      </c>
      <c r="F3968" t="s">
        <v>1112</v>
      </c>
    </row>
    <row r="3969" spans="1:6">
      <c r="A3969" t="str">
        <f t="shared" si="86"/>
        <v>38Leonardo Soares Cavalcante de Miranda44835GRA</v>
      </c>
      <c r="B3969">
        <v>38</v>
      </c>
      <c r="C3969" t="s">
        <v>1791</v>
      </c>
      <c r="D3969" t="s">
        <v>3782</v>
      </c>
      <c r="E3969">
        <v>600</v>
      </c>
      <c r="F3969" t="s">
        <v>1112</v>
      </c>
    </row>
    <row r="3970" spans="1:6">
      <c r="A3970" t="str">
        <f t="shared" si="86"/>
        <v>38Maria Eduarda Freire de Araújo44835GRA</v>
      </c>
      <c r="B3970">
        <v>38</v>
      </c>
      <c r="C3970" t="s">
        <v>2714</v>
      </c>
      <c r="D3970" t="s">
        <v>3782</v>
      </c>
      <c r="E3970">
        <v>600</v>
      </c>
      <c r="F3970" t="s">
        <v>1112</v>
      </c>
    </row>
    <row r="3971" spans="1:6">
      <c r="A3971" t="str">
        <f t="shared" ref="A3971:A4034" si="87">CONCATENATE(B3971,C3971,VALUE(D3971),F3971)</f>
        <v>38Mateus Francisco Silva de Lima44835GRA</v>
      </c>
      <c r="B3971">
        <v>38</v>
      </c>
      <c r="C3971" t="s">
        <v>2201</v>
      </c>
      <c r="D3971" t="s">
        <v>3782</v>
      </c>
      <c r="E3971">
        <v>600</v>
      </c>
      <c r="F3971" t="s">
        <v>1112</v>
      </c>
    </row>
    <row r="3972" spans="1:6">
      <c r="A3972" t="str">
        <f t="shared" si="87"/>
        <v>38Rebeca Vitória da Luz Silva44835GRA</v>
      </c>
      <c r="B3972">
        <v>38</v>
      </c>
      <c r="C3972" t="s">
        <v>2525</v>
      </c>
      <c r="D3972" t="s">
        <v>3782</v>
      </c>
      <c r="E3972">
        <v>600</v>
      </c>
      <c r="F3972" t="s">
        <v>1112</v>
      </c>
    </row>
    <row r="3973" spans="1:6">
      <c r="A3973" t="str">
        <f t="shared" si="87"/>
        <v>38Sérgio Leandro Pessoa de Q. Campos44835GRA</v>
      </c>
      <c r="B3973">
        <v>38</v>
      </c>
      <c r="C3973" t="s">
        <v>2715</v>
      </c>
      <c r="D3973" t="s">
        <v>3782</v>
      </c>
      <c r="E3973">
        <v>600</v>
      </c>
      <c r="F3973" t="s">
        <v>1112</v>
      </c>
    </row>
    <row r="3974" spans="1:6">
      <c r="A3974" t="str">
        <f t="shared" si="87"/>
        <v>38Silvio Henrique Viana Lima Pinto44835GRA</v>
      </c>
      <c r="B3974">
        <v>38</v>
      </c>
      <c r="C3974" t="s">
        <v>1793</v>
      </c>
      <c r="D3974" t="s">
        <v>3782</v>
      </c>
      <c r="E3974">
        <v>600</v>
      </c>
      <c r="F3974" t="s">
        <v>1112</v>
      </c>
    </row>
    <row r="3975" spans="1:6">
      <c r="A3975" t="str">
        <f t="shared" si="87"/>
        <v>38Tarsila Sousa Lima44835GRA</v>
      </c>
      <c r="B3975">
        <v>38</v>
      </c>
      <c r="C3975" t="s">
        <v>2202</v>
      </c>
      <c r="D3975" t="s">
        <v>3782</v>
      </c>
      <c r="E3975">
        <v>600</v>
      </c>
      <c r="F3975" t="s">
        <v>1112</v>
      </c>
    </row>
    <row r="3976" spans="1:6">
      <c r="A3976" t="str">
        <f t="shared" si="87"/>
        <v>38Arthur Alves Prates Gomes44835MSc</v>
      </c>
      <c r="B3976">
        <v>38</v>
      </c>
      <c r="C3976" t="s">
        <v>1794</v>
      </c>
      <c r="D3976" t="s">
        <v>3782</v>
      </c>
      <c r="E3976">
        <v>2230</v>
      </c>
      <c r="F3976" t="s">
        <v>1114</v>
      </c>
    </row>
    <row r="3977" spans="1:6">
      <c r="A3977" t="str">
        <f t="shared" si="87"/>
        <v>38Caique Emanuel da Silva Nunes44835MSc</v>
      </c>
      <c r="B3977">
        <v>38</v>
      </c>
      <c r="C3977" t="s">
        <v>2526</v>
      </c>
      <c r="D3977" t="s">
        <v>3782</v>
      </c>
      <c r="E3977">
        <v>2230</v>
      </c>
      <c r="F3977" t="s">
        <v>1114</v>
      </c>
    </row>
    <row r="3978" spans="1:6">
      <c r="A3978" t="str">
        <f t="shared" si="87"/>
        <v>38LAVÍNIA MARIA MENDES ARAÚJO44835MSc</v>
      </c>
      <c r="B3978">
        <v>38</v>
      </c>
      <c r="C3978" t="s">
        <v>1795</v>
      </c>
      <c r="D3978" t="s">
        <v>3782</v>
      </c>
      <c r="E3978">
        <v>2230</v>
      </c>
      <c r="F3978" t="s">
        <v>1114</v>
      </c>
    </row>
    <row r="3979" spans="1:6">
      <c r="A3979" t="str">
        <f t="shared" si="87"/>
        <v>38Thales Henrique Castro de Barros44835MSc</v>
      </c>
      <c r="B3979">
        <v>38</v>
      </c>
      <c r="C3979" t="s">
        <v>1797</v>
      </c>
      <c r="D3979" t="s">
        <v>3782</v>
      </c>
      <c r="E3979">
        <v>2230</v>
      </c>
      <c r="F3979" t="s">
        <v>1114</v>
      </c>
    </row>
    <row r="3980" spans="1:6">
      <c r="A3980" t="str">
        <f t="shared" si="87"/>
        <v>38Carlos Esteban Delgado Noriega44835PDSC</v>
      </c>
      <c r="B3980">
        <v>38</v>
      </c>
      <c r="C3980" t="s">
        <v>2716</v>
      </c>
      <c r="D3980" t="s">
        <v>3782</v>
      </c>
      <c r="E3980">
        <v>6110</v>
      </c>
      <c r="F3980" t="s">
        <v>1165</v>
      </c>
    </row>
    <row r="3981" spans="1:6">
      <c r="A3981" t="str">
        <f t="shared" si="87"/>
        <v>38Paulo Estevão Lemos de Oliveira44835PV</v>
      </c>
      <c r="B3981">
        <v>38</v>
      </c>
      <c r="C3981" t="s">
        <v>1799</v>
      </c>
      <c r="D3981" t="s">
        <v>3782</v>
      </c>
      <c r="E3981">
        <v>7750</v>
      </c>
      <c r="F3981" t="s">
        <v>1115</v>
      </c>
    </row>
    <row r="3982" spans="1:6">
      <c r="A3982" t="str">
        <f t="shared" si="87"/>
        <v>39Alcione Francisco de Almeida44835AT</v>
      </c>
      <c r="B3982">
        <v>39</v>
      </c>
      <c r="C3982" t="s">
        <v>1800</v>
      </c>
      <c r="D3982" t="s">
        <v>3782</v>
      </c>
      <c r="E3982">
        <v>820</v>
      </c>
      <c r="F3982" t="s">
        <v>1117</v>
      </c>
    </row>
    <row r="3983" spans="1:6">
      <c r="A3983" t="str">
        <f t="shared" si="87"/>
        <v>39Jose Mansur Assaf44835COO</v>
      </c>
      <c r="B3983">
        <v>39</v>
      </c>
      <c r="C3983" t="s">
        <v>1801</v>
      </c>
      <c r="D3983" t="s">
        <v>3782</v>
      </c>
      <c r="E3983">
        <v>2800</v>
      </c>
      <c r="F3983" t="s">
        <v>1113</v>
      </c>
    </row>
    <row r="3984" spans="1:6">
      <c r="A3984" t="str">
        <f t="shared" si="87"/>
        <v>39Eliane Soares da Silva44835DSC</v>
      </c>
      <c r="B3984">
        <v>39</v>
      </c>
      <c r="C3984" t="s">
        <v>2203</v>
      </c>
      <c r="D3984" t="s">
        <v>3782</v>
      </c>
      <c r="E3984">
        <v>3280</v>
      </c>
      <c r="F3984" t="s">
        <v>1162</v>
      </c>
    </row>
    <row r="3985" spans="1:6">
      <c r="A3985" t="str">
        <f t="shared" si="87"/>
        <v>39Letícia Pereira Almeida44835DSC</v>
      </c>
      <c r="B3985">
        <v>39</v>
      </c>
      <c r="C3985" t="s">
        <v>1802</v>
      </c>
      <c r="D3985" t="s">
        <v>3782</v>
      </c>
      <c r="E3985">
        <v>3280</v>
      </c>
      <c r="F3985" t="s">
        <v>1162</v>
      </c>
    </row>
    <row r="3986" spans="1:6">
      <c r="A3986" t="str">
        <f t="shared" si="87"/>
        <v>39Luana do Nascimento Rocha de Paula44835DSC</v>
      </c>
      <c r="B3986">
        <v>39</v>
      </c>
      <c r="C3986" t="s">
        <v>1803</v>
      </c>
      <c r="D3986" t="s">
        <v>3782</v>
      </c>
      <c r="E3986">
        <v>3280</v>
      </c>
      <c r="F3986" t="s">
        <v>1162</v>
      </c>
    </row>
    <row r="3987" spans="1:6">
      <c r="A3987" t="str">
        <f t="shared" si="87"/>
        <v>39Arthur Corrado Salomão44835GRA</v>
      </c>
      <c r="B3987">
        <v>39</v>
      </c>
      <c r="C3987" t="s">
        <v>1804</v>
      </c>
      <c r="D3987" t="s">
        <v>3782</v>
      </c>
      <c r="E3987">
        <v>600</v>
      </c>
      <c r="F3987" t="s">
        <v>1112</v>
      </c>
    </row>
    <row r="3988" spans="1:6">
      <c r="A3988" t="str">
        <f t="shared" si="87"/>
        <v>39Carolina Yaguinuma44835GRA</v>
      </c>
      <c r="B3988">
        <v>39</v>
      </c>
      <c r="C3988" t="s">
        <v>1805</v>
      </c>
      <c r="D3988" t="s">
        <v>3782</v>
      </c>
      <c r="E3988">
        <v>600</v>
      </c>
      <c r="F3988" t="s">
        <v>1112</v>
      </c>
    </row>
    <row r="3989" spans="1:6">
      <c r="A3989" t="str">
        <f t="shared" si="87"/>
        <v>39Caroline de Lima Silva44835GRA</v>
      </c>
      <c r="B3989">
        <v>39</v>
      </c>
      <c r="C3989" t="s">
        <v>1806</v>
      </c>
      <c r="D3989" t="s">
        <v>3782</v>
      </c>
      <c r="E3989">
        <v>600</v>
      </c>
      <c r="F3989" t="s">
        <v>1112</v>
      </c>
    </row>
    <row r="3990" spans="1:6">
      <c r="A3990" t="str">
        <f t="shared" si="87"/>
        <v>39Débora Rodrigues Jahnel44835GRA</v>
      </c>
      <c r="B3990">
        <v>39</v>
      </c>
      <c r="C3990" t="s">
        <v>1808</v>
      </c>
      <c r="D3990" t="s">
        <v>3782</v>
      </c>
      <c r="E3990">
        <v>600</v>
      </c>
      <c r="F3990" t="s">
        <v>1112</v>
      </c>
    </row>
    <row r="3991" spans="1:6">
      <c r="A3991" t="str">
        <f t="shared" si="87"/>
        <v>39Júlia Aparecida Sanson44835GRA</v>
      </c>
      <c r="B3991">
        <v>39</v>
      </c>
      <c r="C3991" t="s">
        <v>1811</v>
      </c>
      <c r="D3991" t="s">
        <v>3782</v>
      </c>
      <c r="E3991">
        <v>600</v>
      </c>
      <c r="F3991" t="s">
        <v>1112</v>
      </c>
    </row>
    <row r="3992" spans="1:6">
      <c r="A3992" t="str">
        <f t="shared" si="87"/>
        <v>39Lucas Ravagnani Rodrigues44835GRA</v>
      </c>
      <c r="B3992">
        <v>39</v>
      </c>
      <c r="C3992" t="s">
        <v>1813</v>
      </c>
      <c r="D3992" t="s">
        <v>3782</v>
      </c>
      <c r="E3992">
        <v>600</v>
      </c>
      <c r="F3992" t="s">
        <v>1112</v>
      </c>
    </row>
    <row r="3993" spans="1:6">
      <c r="A3993" t="str">
        <f t="shared" si="87"/>
        <v>39Victor Elias Silva44835GRA</v>
      </c>
      <c r="B3993">
        <v>39</v>
      </c>
      <c r="C3993" t="s">
        <v>1817</v>
      </c>
      <c r="D3993" t="s">
        <v>3782</v>
      </c>
      <c r="E3993">
        <v>600</v>
      </c>
      <c r="F3993" t="s">
        <v>1112</v>
      </c>
    </row>
    <row r="3994" spans="1:6">
      <c r="A3994" t="str">
        <f t="shared" si="87"/>
        <v>39Victor Mazutti Malveiro44835GRA</v>
      </c>
      <c r="B3994">
        <v>39</v>
      </c>
      <c r="C3994" t="s">
        <v>1818</v>
      </c>
      <c r="D3994" t="s">
        <v>3782</v>
      </c>
      <c r="E3994">
        <v>600</v>
      </c>
      <c r="F3994" t="s">
        <v>1112</v>
      </c>
    </row>
    <row r="3995" spans="1:6">
      <c r="A3995" t="str">
        <f t="shared" si="87"/>
        <v>39João Pedro Ferreira de Campos44835MSc</v>
      </c>
      <c r="B3995">
        <v>39</v>
      </c>
      <c r="C3995" t="s">
        <v>1819</v>
      </c>
      <c r="D3995" t="s">
        <v>3782</v>
      </c>
      <c r="E3995">
        <v>2230</v>
      </c>
      <c r="F3995" t="s">
        <v>1114</v>
      </c>
    </row>
    <row r="3996" spans="1:6">
      <c r="A3996" t="str">
        <f t="shared" si="87"/>
        <v>39Nilton Silva Costa Mafra44835MSc</v>
      </c>
      <c r="B3996">
        <v>39</v>
      </c>
      <c r="C3996" t="s">
        <v>1820</v>
      </c>
      <c r="D3996" t="s">
        <v>3782</v>
      </c>
      <c r="E3996">
        <v>2230</v>
      </c>
      <c r="F3996" t="s">
        <v>1114</v>
      </c>
    </row>
    <row r="3997" spans="1:6">
      <c r="A3997" t="str">
        <f t="shared" si="87"/>
        <v>39Wallas Douglas de Macedo Souza44835MSc</v>
      </c>
      <c r="B3997">
        <v>39</v>
      </c>
      <c r="C3997" t="s">
        <v>1821</v>
      </c>
      <c r="D3997" t="s">
        <v>3782</v>
      </c>
      <c r="E3997">
        <v>2230</v>
      </c>
      <c r="F3997" t="s">
        <v>1114</v>
      </c>
    </row>
    <row r="3998" spans="1:6">
      <c r="A3998" t="str">
        <f t="shared" si="87"/>
        <v>39Luiz Gustavo Possato44835PDSC</v>
      </c>
      <c r="B3998">
        <v>39</v>
      </c>
      <c r="C3998" t="s">
        <v>1822</v>
      </c>
      <c r="D3998" t="s">
        <v>3782</v>
      </c>
      <c r="E3998">
        <v>6110</v>
      </c>
      <c r="F3998" t="s">
        <v>1165</v>
      </c>
    </row>
    <row r="3999" spans="1:6">
      <c r="A3999" t="str">
        <f t="shared" si="87"/>
        <v>39Luiz Henrique Vieira44835PV</v>
      </c>
      <c r="B3999">
        <v>39</v>
      </c>
      <c r="C3999" t="s">
        <v>1823</v>
      </c>
      <c r="D3999" t="s">
        <v>3782</v>
      </c>
      <c r="E3999">
        <v>7750</v>
      </c>
      <c r="F3999" t="s">
        <v>1115</v>
      </c>
    </row>
    <row r="4000" spans="1:6">
      <c r="A4000" t="str">
        <f t="shared" si="87"/>
        <v>40Leandro Hirokazu Hirose44835AT</v>
      </c>
      <c r="B4000">
        <v>40</v>
      </c>
      <c r="C4000" t="s">
        <v>1824</v>
      </c>
      <c r="D4000" t="s">
        <v>3782</v>
      </c>
      <c r="E4000">
        <v>820</v>
      </c>
      <c r="F4000" t="s">
        <v>1117</v>
      </c>
    </row>
    <row r="4001" spans="1:6">
      <c r="A4001" t="str">
        <f t="shared" si="87"/>
        <v>40Fábio Augusto Gomes Vieira Reis44835COO</v>
      </c>
      <c r="B4001">
        <v>40</v>
      </c>
      <c r="C4001" t="s">
        <v>2717</v>
      </c>
      <c r="D4001" t="s">
        <v>3782</v>
      </c>
      <c r="E4001">
        <v>2800</v>
      </c>
      <c r="F4001" t="s">
        <v>1113</v>
      </c>
    </row>
    <row r="4002" spans="1:6">
      <c r="A4002" t="str">
        <f t="shared" si="87"/>
        <v>40Gabrielle Roveratti Ceccato44835DSC</v>
      </c>
      <c r="B4002">
        <v>40</v>
      </c>
      <c r="C4002" t="s">
        <v>1835</v>
      </c>
      <c r="D4002" t="s">
        <v>3782</v>
      </c>
      <c r="E4002">
        <v>3280</v>
      </c>
      <c r="F4002" t="s">
        <v>1162</v>
      </c>
    </row>
    <row r="4003" spans="1:6">
      <c r="A4003" t="str">
        <f t="shared" si="87"/>
        <v>40Mariza Gomes Rodrigues44835DSC</v>
      </c>
      <c r="B4003">
        <v>40</v>
      </c>
      <c r="C4003" t="s">
        <v>1825</v>
      </c>
      <c r="D4003" t="s">
        <v>3782</v>
      </c>
      <c r="E4003">
        <v>3280</v>
      </c>
      <c r="F4003" t="s">
        <v>1162</v>
      </c>
    </row>
    <row r="4004" spans="1:6">
      <c r="A4004" t="str">
        <f t="shared" si="87"/>
        <v>40Nayara de Macedo dos Santos44835DSC</v>
      </c>
      <c r="B4004">
        <v>40</v>
      </c>
      <c r="C4004" t="s">
        <v>1826</v>
      </c>
      <c r="D4004" t="s">
        <v>3782</v>
      </c>
      <c r="E4004">
        <v>3280</v>
      </c>
      <c r="F4004" t="s">
        <v>1162</v>
      </c>
    </row>
    <row r="4005" spans="1:6">
      <c r="A4005" t="str">
        <f t="shared" si="87"/>
        <v>40Alexandre Nasser Brolezzi Menezes44835GRA</v>
      </c>
      <c r="B4005">
        <v>40</v>
      </c>
      <c r="C4005" t="s">
        <v>1827</v>
      </c>
      <c r="D4005" t="s">
        <v>3782</v>
      </c>
      <c r="E4005">
        <v>600</v>
      </c>
      <c r="F4005" t="s">
        <v>1112</v>
      </c>
    </row>
    <row r="4006" spans="1:6">
      <c r="A4006" t="str">
        <f t="shared" si="87"/>
        <v>40Caíque Giovanni44835GRA</v>
      </c>
      <c r="B4006">
        <v>40</v>
      </c>
      <c r="C4006" t="s">
        <v>2535</v>
      </c>
      <c r="D4006" t="s">
        <v>3782</v>
      </c>
      <c r="E4006">
        <v>600</v>
      </c>
      <c r="F4006" t="s">
        <v>1112</v>
      </c>
    </row>
    <row r="4007" spans="1:6">
      <c r="A4007" t="str">
        <f t="shared" si="87"/>
        <v>40Daniela Kuranaka44835GRA</v>
      </c>
      <c r="B4007">
        <v>40</v>
      </c>
      <c r="C4007" t="s">
        <v>2536</v>
      </c>
      <c r="D4007" t="s">
        <v>3782</v>
      </c>
      <c r="E4007">
        <v>600</v>
      </c>
      <c r="F4007" t="s">
        <v>1112</v>
      </c>
    </row>
    <row r="4008" spans="1:6">
      <c r="A4008" t="str">
        <f t="shared" si="87"/>
        <v>40Gustavo Soldado Peres44835GRA</v>
      </c>
      <c r="B4008">
        <v>40</v>
      </c>
      <c r="C4008" t="s">
        <v>1829</v>
      </c>
      <c r="D4008" t="s">
        <v>3782</v>
      </c>
      <c r="E4008">
        <v>600</v>
      </c>
      <c r="F4008" t="s">
        <v>1112</v>
      </c>
    </row>
    <row r="4009" spans="1:6">
      <c r="A4009" t="str">
        <f t="shared" si="87"/>
        <v>40Isabela Carolini Souza Araujo44835GRA</v>
      </c>
      <c r="B4009">
        <v>40</v>
      </c>
      <c r="C4009" t="s">
        <v>2537</v>
      </c>
      <c r="D4009" t="s">
        <v>3782</v>
      </c>
      <c r="E4009">
        <v>600</v>
      </c>
      <c r="F4009" t="s">
        <v>1112</v>
      </c>
    </row>
    <row r="4010" spans="1:6">
      <c r="A4010" t="str">
        <f t="shared" si="87"/>
        <v>40Isabela Dall’Acqua44835GRA</v>
      </c>
      <c r="B4010">
        <v>40</v>
      </c>
      <c r="C4010" t="s">
        <v>2538</v>
      </c>
      <c r="D4010" t="s">
        <v>3782</v>
      </c>
      <c r="E4010">
        <v>600</v>
      </c>
      <c r="F4010" t="s">
        <v>1112</v>
      </c>
    </row>
    <row r="4011" spans="1:6">
      <c r="A4011" t="str">
        <f t="shared" si="87"/>
        <v>40Lucas Pereira Fontanetti44835GRA</v>
      </c>
      <c r="B4011">
        <v>40</v>
      </c>
      <c r="C4011" t="s">
        <v>1830</v>
      </c>
      <c r="D4011" t="s">
        <v>3782</v>
      </c>
      <c r="E4011">
        <v>600</v>
      </c>
      <c r="F4011" t="s">
        <v>1112</v>
      </c>
    </row>
    <row r="4012" spans="1:6">
      <c r="A4012" t="str">
        <f t="shared" si="87"/>
        <v>40Murílo de Oliveira Martins44835GRA</v>
      </c>
      <c r="B4012">
        <v>40</v>
      </c>
      <c r="C4012" t="s">
        <v>2539</v>
      </c>
      <c r="D4012" t="s">
        <v>3782</v>
      </c>
      <c r="E4012">
        <v>600</v>
      </c>
      <c r="F4012" t="s">
        <v>1112</v>
      </c>
    </row>
    <row r="4013" spans="1:6">
      <c r="A4013" t="str">
        <f t="shared" si="87"/>
        <v>40Priscila Figueiredo Rodrigues44835GRA</v>
      </c>
      <c r="B4013">
        <v>40</v>
      </c>
      <c r="C4013" t="s">
        <v>1831</v>
      </c>
      <c r="D4013" t="s">
        <v>3782</v>
      </c>
      <c r="E4013">
        <v>600</v>
      </c>
      <c r="F4013" t="s">
        <v>1112</v>
      </c>
    </row>
    <row r="4014" spans="1:6">
      <c r="A4014" t="str">
        <f t="shared" si="87"/>
        <v>40Rafaela Casonatto Della Coletta44835GRA</v>
      </c>
      <c r="B4014">
        <v>40</v>
      </c>
      <c r="C4014" t="s">
        <v>1832</v>
      </c>
      <c r="D4014" t="s">
        <v>3782</v>
      </c>
      <c r="E4014">
        <v>600</v>
      </c>
      <c r="F4014" t="s">
        <v>1112</v>
      </c>
    </row>
    <row r="4015" spans="1:6">
      <c r="A4015" t="str">
        <f t="shared" si="87"/>
        <v>40Renata Silva Martins44835GRA</v>
      </c>
      <c r="B4015">
        <v>40</v>
      </c>
      <c r="C4015" t="s">
        <v>2541</v>
      </c>
      <c r="D4015" t="s">
        <v>3782</v>
      </c>
      <c r="E4015">
        <v>600</v>
      </c>
      <c r="F4015" t="s">
        <v>1112</v>
      </c>
    </row>
    <row r="4016" spans="1:6">
      <c r="A4016" t="str">
        <f t="shared" si="87"/>
        <v>40Thais Cerqueira Santos44835GRA</v>
      </c>
      <c r="B4016">
        <v>40</v>
      </c>
      <c r="C4016" t="s">
        <v>1833</v>
      </c>
      <c r="D4016" t="s">
        <v>3782</v>
      </c>
      <c r="E4016">
        <v>600</v>
      </c>
      <c r="F4016" t="s">
        <v>1112</v>
      </c>
    </row>
    <row r="4017" spans="1:6">
      <c r="A4017" t="str">
        <f t="shared" si="87"/>
        <v>40Velda Fraga Farah Barros do Nascimento44835GRA</v>
      </c>
      <c r="B4017">
        <v>40</v>
      </c>
      <c r="C4017" t="s">
        <v>2542</v>
      </c>
      <c r="D4017" t="s">
        <v>3782</v>
      </c>
      <c r="E4017">
        <v>600</v>
      </c>
      <c r="F4017" t="s">
        <v>1112</v>
      </c>
    </row>
    <row r="4018" spans="1:6">
      <c r="A4018" t="str">
        <f t="shared" si="87"/>
        <v>40Vitória Regina Silva Machado44835GRA</v>
      </c>
      <c r="B4018">
        <v>40</v>
      </c>
      <c r="C4018" t="s">
        <v>1834</v>
      </c>
      <c r="D4018" t="s">
        <v>3782</v>
      </c>
      <c r="E4018">
        <v>600</v>
      </c>
      <c r="F4018" t="s">
        <v>1112</v>
      </c>
    </row>
    <row r="4019" spans="1:6">
      <c r="A4019" t="str">
        <f t="shared" si="87"/>
        <v>40Beatriz Christofoletti44835MSc</v>
      </c>
      <c r="B4019">
        <v>40</v>
      </c>
      <c r="C4019" t="s">
        <v>1828</v>
      </c>
      <c r="D4019" t="s">
        <v>3782</v>
      </c>
      <c r="E4019">
        <v>2230</v>
      </c>
      <c r="F4019" t="s">
        <v>1114</v>
      </c>
    </row>
    <row r="4020" spans="1:6">
      <c r="A4020" t="str">
        <f t="shared" si="87"/>
        <v>40Sarah Felix Santos44835MSc</v>
      </c>
      <c r="B4020">
        <v>40</v>
      </c>
      <c r="C4020" t="s">
        <v>1837</v>
      </c>
      <c r="D4020" t="s">
        <v>3782</v>
      </c>
      <c r="E4020">
        <v>2230</v>
      </c>
      <c r="F4020" t="s">
        <v>1114</v>
      </c>
    </row>
    <row r="4021" spans="1:6">
      <c r="A4021" t="str">
        <f t="shared" si="87"/>
        <v>40Victor Hugo Hoffmann44835MSc</v>
      </c>
      <c r="B4021">
        <v>40</v>
      </c>
      <c r="C4021" t="s">
        <v>1838</v>
      </c>
      <c r="D4021" t="s">
        <v>3782</v>
      </c>
      <c r="E4021">
        <v>2230</v>
      </c>
      <c r="F4021" t="s">
        <v>1114</v>
      </c>
    </row>
    <row r="4022" spans="1:6">
      <c r="A4022" t="str">
        <f t="shared" si="87"/>
        <v>40Vinicius Mendes Veiga44835MSc</v>
      </c>
      <c r="B4022">
        <v>40</v>
      </c>
      <c r="C4022" t="s">
        <v>1839</v>
      </c>
      <c r="D4022" t="s">
        <v>3782</v>
      </c>
      <c r="E4022">
        <v>2230</v>
      </c>
      <c r="F4022" t="s">
        <v>1114</v>
      </c>
    </row>
    <row r="4023" spans="1:6">
      <c r="A4023" t="str">
        <f t="shared" si="87"/>
        <v>40Juliana Okubo44835PDSC</v>
      </c>
      <c r="B4023">
        <v>40</v>
      </c>
      <c r="C4023" t="s">
        <v>2204</v>
      </c>
      <c r="D4023" t="s">
        <v>3782</v>
      </c>
      <c r="E4023">
        <v>6110</v>
      </c>
      <c r="F4023" t="s">
        <v>1165</v>
      </c>
    </row>
    <row r="4024" spans="1:6">
      <c r="A4024" t="str">
        <f t="shared" si="87"/>
        <v>41Irene do Nascimento Xavier Delgado44835AT</v>
      </c>
      <c r="B4024">
        <v>41</v>
      </c>
      <c r="C4024" t="s">
        <v>1840</v>
      </c>
      <c r="D4024" t="s">
        <v>3782</v>
      </c>
      <c r="E4024">
        <v>820</v>
      </c>
      <c r="F4024" t="s">
        <v>1117</v>
      </c>
    </row>
    <row r="4025" spans="1:6">
      <c r="A4025" t="str">
        <f t="shared" si="87"/>
        <v>41David Alves Castelo Branco44835COO</v>
      </c>
      <c r="B4025">
        <v>41</v>
      </c>
      <c r="C4025" t="s">
        <v>1841</v>
      </c>
      <c r="D4025" t="s">
        <v>3782</v>
      </c>
      <c r="E4025">
        <v>2800</v>
      </c>
      <c r="F4025" t="s">
        <v>1113</v>
      </c>
    </row>
    <row r="4026" spans="1:6">
      <c r="A4026" t="str">
        <f t="shared" si="87"/>
        <v>41Julia Paleta Crespo44835DSC</v>
      </c>
      <c r="B4026">
        <v>41</v>
      </c>
      <c r="C4026" t="s">
        <v>2206</v>
      </c>
      <c r="D4026" t="s">
        <v>3782</v>
      </c>
      <c r="E4026">
        <v>3280</v>
      </c>
      <c r="F4026" t="s">
        <v>1162</v>
      </c>
    </row>
    <row r="4027" spans="1:6">
      <c r="A4027" t="str">
        <f t="shared" si="87"/>
        <v>41Letícia Magalar Martins de Souza44835DSC</v>
      </c>
      <c r="B4027">
        <v>41</v>
      </c>
      <c r="C4027" t="s">
        <v>1842</v>
      </c>
      <c r="D4027" t="s">
        <v>3782</v>
      </c>
      <c r="E4027">
        <v>3280</v>
      </c>
      <c r="F4027" t="s">
        <v>1162</v>
      </c>
    </row>
    <row r="4028" spans="1:6">
      <c r="A4028" t="str">
        <f t="shared" si="87"/>
        <v>41PEDRO LUIZ BARBOSA MAIA44835DSC</v>
      </c>
      <c r="B4028">
        <v>41</v>
      </c>
      <c r="C4028" t="s">
        <v>1843</v>
      </c>
      <c r="D4028" t="s">
        <v>3782</v>
      </c>
      <c r="E4028">
        <v>3280</v>
      </c>
      <c r="F4028" t="s">
        <v>1162</v>
      </c>
    </row>
    <row r="4029" spans="1:6">
      <c r="A4029" t="str">
        <f t="shared" si="87"/>
        <v>41CAIO PEREIRA RODRIGUES44835GRA</v>
      </c>
      <c r="B4029">
        <v>41</v>
      </c>
      <c r="C4029" t="s">
        <v>1844</v>
      </c>
      <c r="D4029" t="s">
        <v>3782</v>
      </c>
      <c r="E4029">
        <v>600</v>
      </c>
      <c r="F4029" t="s">
        <v>1112</v>
      </c>
    </row>
    <row r="4030" spans="1:6">
      <c r="A4030" t="str">
        <f t="shared" si="87"/>
        <v>41CAROLINE FERREIRA ALVES44835GRA</v>
      </c>
      <c r="B4030">
        <v>41</v>
      </c>
      <c r="C4030" t="s">
        <v>2208</v>
      </c>
      <c r="D4030" t="s">
        <v>3782</v>
      </c>
      <c r="E4030">
        <v>600</v>
      </c>
      <c r="F4030" t="s">
        <v>1112</v>
      </c>
    </row>
    <row r="4031" spans="1:6">
      <c r="A4031" t="str">
        <f t="shared" si="87"/>
        <v>41DOUGLAS PEREIRA LOPES44835GRA</v>
      </c>
      <c r="B4031">
        <v>41</v>
      </c>
      <c r="C4031" t="s">
        <v>1845</v>
      </c>
      <c r="D4031" t="s">
        <v>3782</v>
      </c>
      <c r="E4031">
        <v>600</v>
      </c>
      <c r="F4031" t="s">
        <v>1112</v>
      </c>
    </row>
    <row r="4032" spans="1:6">
      <c r="A4032" t="str">
        <f t="shared" si="87"/>
        <v>41GABRIEL RICHARD ALVES PEDREIRA44835GRA</v>
      </c>
      <c r="B4032">
        <v>41</v>
      </c>
      <c r="C4032" t="s">
        <v>1846</v>
      </c>
      <c r="D4032" t="s">
        <v>3782</v>
      </c>
      <c r="E4032">
        <v>600</v>
      </c>
      <c r="F4032" t="s">
        <v>1112</v>
      </c>
    </row>
    <row r="4033" spans="1:6">
      <c r="A4033" t="str">
        <f t="shared" si="87"/>
        <v>41NAYANA CAMPOS OLIVEIRA44835GRA</v>
      </c>
      <c r="B4033">
        <v>41</v>
      </c>
      <c r="C4033" t="s">
        <v>1848</v>
      </c>
      <c r="D4033" t="s">
        <v>3782</v>
      </c>
      <c r="E4033">
        <v>600</v>
      </c>
      <c r="F4033" t="s">
        <v>1112</v>
      </c>
    </row>
    <row r="4034" spans="1:6">
      <c r="A4034" t="str">
        <f t="shared" si="87"/>
        <v>41Bruno Lopes Ferreira44835MSc</v>
      </c>
      <c r="B4034">
        <v>41</v>
      </c>
      <c r="C4034" t="s">
        <v>1850</v>
      </c>
      <c r="D4034" t="s">
        <v>3782</v>
      </c>
      <c r="E4034">
        <v>2230</v>
      </c>
      <c r="F4034" t="s">
        <v>1114</v>
      </c>
    </row>
    <row r="4035" spans="1:6">
      <c r="A4035" t="str">
        <f t="shared" ref="A4035:A4098" si="88">CONCATENATE(B4035,C4035,VALUE(D4035),F4035)</f>
        <v>41Isabella Sene Santos Carneiro44835MSc</v>
      </c>
      <c r="B4035">
        <v>41</v>
      </c>
      <c r="C4035" t="s">
        <v>1851</v>
      </c>
      <c r="D4035" t="s">
        <v>3782</v>
      </c>
      <c r="E4035">
        <v>2230</v>
      </c>
      <c r="F4035" t="s">
        <v>1114</v>
      </c>
    </row>
    <row r="4036" spans="1:6">
      <c r="A4036" t="str">
        <f t="shared" si="88"/>
        <v>41Tainara Araujo Dias44835MSc</v>
      </c>
      <c r="B4036">
        <v>41</v>
      </c>
      <c r="C4036" t="s">
        <v>1852</v>
      </c>
      <c r="D4036" t="s">
        <v>3782</v>
      </c>
      <c r="E4036">
        <v>2230</v>
      </c>
      <c r="F4036" t="s">
        <v>1114</v>
      </c>
    </row>
    <row r="4037" spans="1:6">
      <c r="A4037" t="str">
        <f t="shared" si="88"/>
        <v>41Rafael Cancella Morais44835PDSC</v>
      </c>
      <c r="B4037">
        <v>41</v>
      </c>
      <c r="C4037" t="s">
        <v>1853</v>
      </c>
      <c r="D4037" t="s">
        <v>3782</v>
      </c>
      <c r="E4037">
        <v>6110</v>
      </c>
      <c r="F4037" t="s">
        <v>1165</v>
      </c>
    </row>
    <row r="4038" spans="1:6">
      <c r="A4038" t="str">
        <f t="shared" si="88"/>
        <v>41Bruno Scola Lopes da Cunha44835PV</v>
      </c>
      <c r="B4038">
        <v>41</v>
      </c>
      <c r="C4038" t="s">
        <v>1854</v>
      </c>
      <c r="D4038" t="s">
        <v>3782</v>
      </c>
      <c r="E4038">
        <v>7750</v>
      </c>
      <c r="F4038" t="s">
        <v>1115</v>
      </c>
    </row>
    <row r="4039" spans="1:6">
      <c r="A4039" t="str">
        <f t="shared" si="88"/>
        <v>42Marconi Dantas Rosendo44835AT</v>
      </c>
      <c r="B4039">
        <v>42</v>
      </c>
      <c r="C4039" t="s">
        <v>1855</v>
      </c>
      <c r="D4039" t="s">
        <v>3782</v>
      </c>
      <c r="E4039">
        <v>820</v>
      </c>
      <c r="F4039" t="s">
        <v>1117</v>
      </c>
    </row>
    <row r="4040" spans="1:6">
      <c r="A4040" t="str">
        <f t="shared" si="88"/>
        <v>42David Lopes de Castro44835COO</v>
      </c>
      <c r="B4040">
        <v>42</v>
      </c>
      <c r="C4040" t="s">
        <v>1856</v>
      </c>
      <c r="D4040" t="s">
        <v>3782</v>
      </c>
      <c r="E4040">
        <v>2800</v>
      </c>
      <c r="F4040" t="s">
        <v>1113</v>
      </c>
    </row>
    <row r="4041" spans="1:6">
      <c r="A4041" t="str">
        <f t="shared" si="88"/>
        <v>42Alinne Jéssica Dantas de Araújo44835DSC</v>
      </c>
      <c r="B4041">
        <v>42</v>
      </c>
      <c r="C4041" t="s">
        <v>1857</v>
      </c>
      <c r="D4041" t="s">
        <v>3782</v>
      </c>
      <c r="E4041">
        <v>3280</v>
      </c>
      <c r="F4041" t="s">
        <v>1162</v>
      </c>
    </row>
    <row r="4042" spans="1:6">
      <c r="A4042" t="str">
        <f t="shared" si="88"/>
        <v>42Leonardo Carvalho Palhano44835DSC</v>
      </c>
      <c r="B4042">
        <v>42</v>
      </c>
      <c r="C4042" t="s">
        <v>2209</v>
      </c>
      <c r="D4042" t="s">
        <v>3782</v>
      </c>
      <c r="E4042">
        <v>3280</v>
      </c>
      <c r="F4042" t="s">
        <v>1162</v>
      </c>
    </row>
    <row r="4043" spans="1:6">
      <c r="A4043" t="str">
        <f t="shared" si="88"/>
        <v>42Marilia Barbosa Venâncio44835DSC</v>
      </c>
      <c r="B4043">
        <v>42</v>
      </c>
      <c r="C4043" t="s">
        <v>1858</v>
      </c>
      <c r="D4043" t="s">
        <v>3782</v>
      </c>
      <c r="E4043">
        <v>3280</v>
      </c>
      <c r="F4043" t="s">
        <v>1162</v>
      </c>
    </row>
    <row r="4044" spans="1:6">
      <c r="A4044" t="str">
        <f t="shared" si="88"/>
        <v>42Arthur Braz Farias44835GRA</v>
      </c>
      <c r="B4044">
        <v>42</v>
      </c>
      <c r="C4044" t="s">
        <v>1859</v>
      </c>
      <c r="D4044" t="s">
        <v>3782</v>
      </c>
      <c r="E4044">
        <v>600</v>
      </c>
      <c r="F4044" t="s">
        <v>1112</v>
      </c>
    </row>
    <row r="4045" spans="1:6">
      <c r="A4045" t="str">
        <f t="shared" si="88"/>
        <v>42Dara Luany Alves Fernandes44835GRA</v>
      </c>
      <c r="B4045">
        <v>42</v>
      </c>
      <c r="C4045" t="s">
        <v>1860</v>
      </c>
      <c r="D4045" t="s">
        <v>3782</v>
      </c>
      <c r="E4045">
        <v>600</v>
      </c>
      <c r="F4045" t="s">
        <v>1112</v>
      </c>
    </row>
    <row r="4046" spans="1:6">
      <c r="A4046" t="str">
        <f t="shared" si="88"/>
        <v>42Luiz Henrique Gomes da Silva Santos44835GRA</v>
      </c>
      <c r="B4046">
        <v>42</v>
      </c>
      <c r="C4046" t="s">
        <v>1863</v>
      </c>
      <c r="D4046" t="s">
        <v>3782</v>
      </c>
      <c r="E4046">
        <v>600</v>
      </c>
      <c r="F4046" t="s">
        <v>1112</v>
      </c>
    </row>
    <row r="4047" spans="1:6">
      <c r="A4047" t="str">
        <f t="shared" si="88"/>
        <v>42Paloma Barbalho da Cunha Macêdo44835GRA</v>
      </c>
      <c r="B4047">
        <v>42</v>
      </c>
      <c r="C4047" t="s">
        <v>2544</v>
      </c>
      <c r="D4047" t="s">
        <v>3782</v>
      </c>
      <c r="E4047">
        <v>600</v>
      </c>
      <c r="F4047" t="s">
        <v>1112</v>
      </c>
    </row>
    <row r="4048" spans="1:6">
      <c r="A4048" t="str">
        <f t="shared" si="88"/>
        <v>42Rafaela de Araujo e Silva44835GRA</v>
      </c>
      <c r="B4048">
        <v>42</v>
      </c>
      <c r="C4048" t="s">
        <v>2210</v>
      </c>
      <c r="D4048" t="s">
        <v>3782</v>
      </c>
      <c r="E4048">
        <v>600</v>
      </c>
      <c r="F4048" t="s">
        <v>1112</v>
      </c>
    </row>
    <row r="4049" spans="1:6">
      <c r="A4049" t="str">
        <f t="shared" si="88"/>
        <v>42Thaiane Kamila Alves Roberto44835GRA</v>
      </c>
      <c r="B4049">
        <v>42</v>
      </c>
      <c r="C4049" t="s">
        <v>1866</v>
      </c>
      <c r="D4049" t="s">
        <v>3782</v>
      </c>
      <c r="E4049">
        <v>600</v>
      </c>
      <c r="F4049" t="s">
        <v>1112</v>
      </c>
    </row>
    <row r="4050" spans="1:6">
      <c r="A4050" t="str">
        <f t="shared" si="88"/>
        <v>42Vitória Pereira Alves de Medeiros44835GRA</v>
      </c>
      <c r="B4050">
        <v>42</v>
      </c>
      <c r="C4050" t="s">
        <v>2545</v>
      </c>
      <c r="D4050" t="s">
        <v>3782</v>
      </c>
      <c r="E4050">
        <v>600</v>
      </c>
      <c r="F4050" t="s">
        <v>1112</v>
      </c>
    </row>
    <row r="4051" spans="1:6">
      <c r="A4051" t="str">
        <f t="shared" si="88"/>
        <v>42Jasmin Lanker Godenzi44835MSc</v>
      </c>
      <c r="B4051">
        <v>42</v>
      </c>
      <c r="C4051" t="s">
        <v>1867</v>
      </c>
      <c r="D4051" t="s">
        <v>3782</v>
      </c>
      <c r="E4051">
        <v>2230</v>
      </c>
      <c r="F4051" t="s">
        <v>1114</v>
      </c>
    </row>
    <row r="4052" spans="1:6">
      <c r="A4052" t="str">
        <f t="shared" si="88"/>
        <v>42José Romero dos Santos Silva Júnior44835MSc</v>
      </c>
      <c r="B4052">
        <v>42</v>
      </c>
      <c r="C4052" t="s">
        <v>2546</v>
      </c>
      <c r="D4052" t="s">
        <v>3782</v>
      </c>
      <c r="E4052">
        <v>2230</v>
      </c>
      <c r="F4052" t="s">
        <v>1114</v>
      </c>
    </row>
    <row r="4053" spans="1:6">
      <c r="A4053" t="str">
        <f t="shared" si="88"/>
        <v>42Luana Sousa da Silva44835MSc</v>
      </c>
      <c r="B4053">
        <v>42</v>
      </c>
      <c r="C4053" t="s">
        <v>1868</v>
      </c>
      <c r="D4053" t="s">
        <v>3782</v>
      </c>
      <c r="E4053">
        <v>2230</v>
      </c>
      <c r="F4053" t="s">
        <v>1114</v>
      </c>
    </row>
    <row r="4054" spans="1:6">
      <c r="A4054" t="str">
        <f t="shared" si="88"/>
        <v>42Pedro Xavier Neto44835PV</v>
      </c>
      <c r="B4054">
        <v>42</v>
      </c>
      <c r="C4054" t="s">
        <v>1870</v>
      </c>
      <c r="D4054" t="s">
        <v>3782</v>
      </c>
      <c r="E4054">
        <v>7750</v>
      </c>
      <c r="F4054" t="s">
        <v>1115</v>
      </c>
    </row>
    <row r="4055" spans="1:6">
      <c r="A4055" t="str">
        <f t="shared" si="88"/>
        <v>43Thays Desiree Mineli44835AT</v>
      </c>
      <c r="B4055">
        <v>43</v>
      </c>
      <c r="C4055" t="s">
        <v>1871</v>
      </c>
      <c r="D4055" t="s">
        <v>3782</v>
      </c>
      <c r="E4055">
        <v>820</v>
      </c>
      <c r="F4055" t="s">
        <v>1117</v>
      </c>
    </row>
    <row r="4056" spans="1:6">
      <c r="A4056" t="str">
        <f t="shared" si="88"/>
        <v>43Paulo Eduardo de Oliveira44835COO</v>
      </c>
      <c r="B4056">
        <v>43</v>
      </c>
      <c r="C4056" t="s">
        <v>1872</v>
      </c>
      <c r="D4056" t="s">
        <v>3782</v>
      </c>
      <c r="E4056">
        <v>2800</v>
      </c>
      <c r="F4056" t="s">
        <v>1113</v>
      </c>
    </row>
    <row r="4057" spans="1:6">
      <c r="A4057" t="str">
        <f t="shared" si="88"/>
        <v>43Ana Maria Patino Acevedo44835DSC</v>
      </c>
      <c r="B4057">
        <v>43</v>
      </c>
      <c r="C4057" t="s">
        <v>2548</v>
      </c>
      <c r="D4057" t="s">
        <v>3782</v>
      </c>
      <c r="E4057">
        <v>3280</v>
      </c>
      <c r="F4057" t="s">
        <v>1162</v>
      </c>
    </row>
    <row r="4058" spans="1:6">
      <c r="A4058" t="str">
        <f t="shared" si="88"/>
        <v>43Eduer Giovanny Nova Rodriguez44835DSC</v>
      </c>
      <c r="B4058">
        <v>43</v>
      </c>
      <c r="C4058" t="s">
        <v>1873</v>
      </c>
      <c r="D4058" t="s">
        <v>3782</v>
      </c>
      <c r="E4058">
        <v>3280</v>
      </c>
      <c r="F4058" t="s">
        <v>1162</v>
      </c>
    </row>
    <row r="4059" spans="1:6">
      <c r="A4059" t="str">
        <f t="shared" si="88"/>
        <v>43German Meneses Hernandez44835DSC</v>
      </c>
      <c r="B4059">
        <v>43</v>
      </c>
      <c r="C4059" t="s">
        <v>1874</v>
      </c>
      <c r="D4059" t="s">
        <v>3782</v>
      </c>
      <c r="E4059">
        <v>3280</v>
      </c>
      <c r="F4059" t="s">
        <v>1162</v>
      </c>
    </row>
    <row r="4060" spans="1:6">
      <c r="A4060" t="str">
        <f t="shared" si="88"/>
        <v>43Ayron Della Coleta de Oliveira44835GRA</v>
      </c>
      <c r="B4060">
        <v>43</v>
      </c>
      <c r="C4060" t="s">
        <v>1876</v>
      </c>
      <c r="D4060" t="s">
        <v>3782</v>
      </c>
      <c r="E4060">
        <v>600</v>
      </c>
      <c r="F4060" t="s">
        <v>1112</v>
      </c>
    </row>
    <row r="4061" spans="1:6">
      <c r="A4061" t="str">
        <f t="shared" si="88"/>
        <v>43Danilo dos Santos Duarte44835GRA</v>
      </c>
      <c r="B4061">
        <v>43</v>
      </c>
      <c r="C4061" t="s">
        <v>1877</v>
      </c>
      <c r="D4061" t="s">
        <v>3782</v>
      </c>
      <c r="E4061">
        <v>600</v>
      </c>
      <c r="F4061" t="s">
        <v>1112</v>
      </c>
    </row>
    <row r="4062" spans="1:6">
      <c r="A4062" t="str">
        <f t="shared" si="88"/>
        <v>43Gabrielle Siffoni Galhakas44835GRA</v>
      </c>
      <c r="B4062">
        <v>43</v>
      </c>
      <c r="C4062" t="s">
        <v>1879</v>
      </c>
      <c r="D4062" t="s">
        <v>3782</v>
      </c>
      <c r="E4062">
        <v>600</v>
      </c>
      <c r="F4062" t="s">
        <v>1112</v>
      </c>
    </row>
    <row r="4063" spans="1:6">
      <c r="A4063" t="str">
        <f t="shared" si="88"/>
        <v>43Guilherme Henrique Amancio Campi44835GRA</v>
      </c>
      <c r="B4063">
        <v>43</v>
      </c>
      <c r="C4063" t="s">
        <v>2549</v>
      </c>
      <c r="D4063" t="s">
        <v>3782</v>
      </c>
      <c r="E4063">
        <v>600</v>
      </c>
      <c r="F4063" t="s">
        <v>1112</v>
      </c>
    </row>
    <row r="4064" spans="1:6">
      <c r="A4064" t="str">
        <f t="shared" si="88"/>
        <v>43Lara Poliny Nogueira da Silva44835GRA</v>
      </c>
      <c r="B4064">
        <v>43</v>
      </c>
      <c r="C4064" t="s">
        <v>1880</v>
      </c>
      <c r="D4064" t="s">
        <v>3782</v>
      </c>
      <c r="E4064">
        <v>600</v>
      </c>
      <c r="F4064" t="s">
        <v>1112</v>
      </c>
    </row>
    <row r="4065" spans="1:6">
      <c r="A4065" t="str">
        <f t="shared" si="88"/>
        <v>43Larissa Cristina Hernandez Ortiz44835GRA</v>
      </c>
      <c r="B4065">
        <v>43</v>
      </c>
      <c r="C4065" t="s">
        <v>1881</v>
      </c>
      <c r="D4065" t="s">
        <v>3782</v>
      </c>
      <c r="E4065">
        <v>600</v>
      </c>
      <c r="F4065" t="s">
        <v>1112</v>
      </c>
    </row>
    <row r="4066" spans="1:6">
      <c r="A4066" t="str">
        <f t="shared" si="88"/>
        <v>43Samuel Rodrigues Lima44835GRA</v>
      </c>
      <c r="B4066">
        <v>43</v>
      </c>
      <c r="C4066" t="s">
        <v>1883</v>
      </c>
      <c r="D4066" t="s">
        <v>3782</v>
      </c>
      <c r="E4066">
        <v>600</v>
      </c>
      <c r="F4066" t="s">
        <v>1112</v>
      </c>
    </row>
    <row r="4067" spans="1:6">
      <c r="A4067" t="str">
        <f t="shared" si="88"/>
        <v>43Tamires de Sousa Silva44835GRA</v>
      </c>
      <c r="B4067">
        <v>43</v>
      </c>
      <c r="C4067" t="s">
        <v>1884</v>
      </c>
      <c r="D4067" t="s">
        <v>3782</v>
      </c>
      <c r="E4067">
        <v>600</v>
      </c>
      <c r="F4067" t="s">
        <v>1112</v>
      </c>
    </row>
    <row r="4068" spans="1:6">
      <c r="A4068" t="str">
        <f t="shared" si="88"/>
        <v>43Thomás Comar Miranda44835GRA</v>
      </c>
      <c r="B4068">
        <v>43</v>
      </c>
      <c r="C4068" t="s">
        <v>2550</v>
      </c>
      <c r="D4068" t="s">
        <v>3782</v>
      </c>
      <c r="E4068">
        <v>600</v>
      </c>
      <c r="F4068" t="s">
        <v>1112</v>
      </c>
    </row>
    <row r="4069" spans="1:6">
      <c r="A4069" t="str">
        <f t="shared" si="88"/>
        <v>43Tomaz de Moraes e Castro Santos Heizenreder44835GRA</v>
      </c>
      <c r="B4069">
        <v>43</v>
      </c>
      <c r="C4069" t="s">
        <v>2551</v>
      </c>
      <c r="D4069" t="s">
        <v>3782</v>
      </c>
      <c r="E4069">
        <v>600</v>
      </c>
      <c r="F4069" t="s">
        <v>1112</v>
      </c>
    </row>
    <row r="4070" spans="1:6">
      <c r="A4070" t="str">
        <f t="shared" si="88"/>
        <v>43Vinicius de Lima Passos44835GRA</v>
      </c>
      <c r="B4070">
        <v>43</v>
      </c>
      <c r="C4070" t="s">
        <v>2552</v>
      </c>
      <c r="D4070" t="s">
        <v>3782</v>
      </c>
      <c r="E4070">
        <v>600</v>
      </c>
      <c r="F4070" t="s">
        <v>1112</v>
      </c>
    </row>
    <row r="4071" spans="1:6">
      <c r="A4071" t="str">
        <f t="shared" si="88"/>
        <v>43Carolina Barbosa Leite da Cruz44835MSc</v>
      </c>
      <c r="B4071">
        <v>43</v>
      </c>
      <c r="C4071" t="s">
        <v>1887</v>
      </c>
      <c r="D4071" t="s">
        <v>3782</v>
      </c>
      <c r="E4071">
        <v>2230</v>
      </c>
      <c r="F4071" t="s">
        <v>1114</v>
      </c>
    </row>
    <row r="4072" spans="1:6">
      <c r="A4072" t="str">
        <f t="shared" si="88"/>
        <v>43Ravi Gabriel dos Santos Pinheiro Sampaio44835MSc</v>
      </c>
      <c r="B4072">
        <v>43</v>
      </c>
      <c r="C4072" t="s">
        <v>1889</v>
      </c>
      <c r="D4072" t="s">
        <v>3782</v>
      </c>
      <c r="E4072">
        <v>2230</v>
      </c>
      <c r="F4072" t="s">
        <v>1114</v>
      </c>
    </row>
    <row r="4073" spans="1:6">
      <c r="A4073" t="str">
        <f t="shared" si="88"/>
        <v>43Guilherme Raffaeli Romero44835PDSC</v>
      </c>
      <c r="B4073">
        <v>43</v>
      </c>
      <c r="C4073" t="s">
        <v>1891</v>
      </c>
      <c r="D4073" t="s">
        <v>3782</v>
      </c>
      <c r="E4073">
        <v>6110</v>
      </c>
      <c r="F4073" t="s">
        <v>1165</v>
      </c>
    </row>
    <row r="4074" spans="1:6">
      <c r="A4074" t="str">
        <f t="shared" si="88"/>
        <v>43Larissa Natsumi Tamura44835PV</v>
      </c>
      <c r="B4074">
        <v>43</v>
      </c>
      <c r="C4074" t="s">
        <v>1892</v>
      </c>
      <c r="D4074" t="s">
        <v>3782</v>
      </c>
      <c r="E4074">
        <v>7750</v>
      </c>
      <c r="F4074" t="s">
        <v>1115</v>
      </c>
    </row>
    <row r="4075" spans="1:6">
      <c r="A4075" t="str">
        <f t="shared" si="88"/>
        <v>44Raiano Tavares de Oliveira44835AT</v>
      </c>
      <c r="B4075">
        <v>44</v>
      </c>
      <c r="C4075" t="s">
        <v>1893</v>
      </c>
      <c r="D4075" t="s">
        <v>3782</v>
      </c>
      <c r="E4075">
        <v>820</v>
      </c>
      <c r="F4075" t="s">
        <v>1117</v>
      </c>
    </row>
    <row r="4076" spans="1:6">
      <c r="A4076" t="str">
        <f t="shared" si="88"/>
        <v>44Osvaldo Chiavone Filho44835COO</v>
      </c>
      <c r="B4076">
        <v>44</v>
      </c>
      <c r="C4076" t="s">
        <v>1894</v>
      </c>
      <c r="D4076" t="s">
        <v>3782</v>
      </c>
      <c r="E4076">
        <v>2800</v>
      </c>
      <c r="F4076" t="s">
        <v>1113</v>
      </c>
    </row>
    <row r="4077" spans="1:6">
      <c r="A4077" t="str">
        <f t="shared" si="88"/>
        <v>44KESLEI ROSENDO DA ROCHA44835DSC</v>
      </c>
      <c r="B4077">
        <v>44</v>
      </c>
      <c r="C4077" t="s">
        <v>1895</v>
      </c>
      <c r="D4077" t="s">
        <v>3782</v>
      </c>
      <c r="E4077">
        <v>3280</v>
      </c>
      <c r="F4077" t="s">
        <v>1162</v>
      </c>
    </row>
    <row r="4078" spans="1:6">
      <c r="A4078" t="str">
        <f t="shared" si="88"/>
        <v>44MATEUS FERNANDES MONTEIRO44835DSC</v>
      </c>
      <c r="B4078">
        <v>44</v>
      </c>
      <c r="C4078" t="s">
        <v>1896</v>
      </c>
      <c r="D4078" t="s">
        <v>3782</v>
      </c>
      <c r="E4078">
        <v>3280</v>
      </c>
      <c r="F4078" t="s">
        <v>1162</v>
      </c>
    </row>
    <row r="4079" spans="1:6">
      <c r="A4079" t="str">
        <f t="shared" si="88"/>
        <v>44Maxwell Risseli Laurentino da Silva44835DSC</v>
      </c>
      <c r="B4079">
        <v>44</v>
      </c>
      <c r="C4079" t="s">
        <v>2553</v>
      </c>
      <c r="D4079" t="s">
        <v>3782</v>
      </c>
      <c r="E4079">
        <v>3280</v>
      </c>
      <c r="F4079" t="s">
        <v>1162</v>
      </c>
    </row>
    <row r="4080" spans="1:6">
      <c r="A4080" t="str">
        <f t="shared" si="88"/>
        <v>44AMMARY VIRGÍNIA DA SILVA MOURA44835GRA</v>
      </c>
      <c r="B4080">
        <v>44</v>
      </c>
      <c r="C4080" t="s">
        <v>1897</v>
      </c>
      <c r="D4080" t="s">
        <v>3782</v>
      </c>
      <c r="E4080">
        <v>600</v>
      </c>
      <c r="F4080" t="s">
        <v>1112</v>
      </c>
    </row>
    <row r="4081" spans="1:6">
      <c r="A4081" t="str">
        <f t="shared" si="88"/>
        <v>44ANTÔNIO MATHEUS LIMA BEZERRA44835GRA</v>
      </c>
      <c r="B4081">
        <v>44</v>
      </c>
      <c r="C4081" t="s">
        <v>2554</v>
      </c>
      <c r="D4081" t="s">
        <v>3782</v>
      </c>
      <c r="E4081">
        <v>600</v>
      </c>
      <c r="F4081" t="s">
        <v>1112</v>
      </c>
    </row>
    <row r="4082" spans="1:6">
      <c r="A4082" t="str">
        <f t="shared" si="88"/>
        <v>44ARTHUR CID DE ABREU44835GRA</v>
      </c>
      <c r="B4082">
        <v>44</v>
      </c>
      <c r="C4082" t="s">
        <v>2555</v>
      </c>
      <c r="D4082" t="s">
        <v>3782</v>
      </c>
      <c r="E4082">
        <v>600</v>
      </c>
      <c r="F4082" t="s">
        <v>1112</v>
      </c>
    </row>
    <row r="4083" spans="1:6">
      <c r="A4083" t="str">
        <f t="shared" si="88"/>
        <v>44ARTHUR VINICIUS ROCHA DOS SANTOS44835GRA</v>
      </c>
      <c r="B4083">
        <v>44</v>
      </c>
      <c r="C4083" t="s">
        <v>1898</v>
      </c>
      <c r="D4083" t="s">
        <v>3782</v>
      </c>
      <c r="E4083">
        <v>600</v>
      </c>
      <c r="F4083" t="s">
        <v>1112</v>
      </c>
    </row>
    <row r="4084" spans="1:6">
      <c r="A4084" t="str">
        <f t="shared" si="88"/>
        <v>44ARTHUR VINICIUS VALE BEZERRA44835GRA</v>
      </c>
      <c r="B4084">
        <v>44</v>
      </c>
      <c r="C4084" t="s">
        <v>1899</v>
      </c>
      <c r="D4084" t="s">
        <v>3782</v>
      </c>
      <c r="E4084">
        <v>600</v>
      </c>
      <c r="F4084" t="s">
        <v>1112</v>
      </c>
    </row>
    <row r="4085" spans="1:6">
      <c r="A4085" t="str">
        <f t="shared" si="88"/>
        <v>44BRUNA BEATRIZ ALVES DE FREITAS ALBUQUERQUE44835GRA</v>
      </c>
      <c r="B4085">
        <v>44</v>
      </c>
      <c r="C4085" t="s">
        <v>1900</v>
      </c>
      <c r="D4085" t="s">
        <v>3782</v>
      </c>
      <c r="E4085">
        <v>600</v>
      </c>
      <c r="F4085" t="s">
        <v>1112</v>
      </c>
    </row>
    <row r="4086" spans="1:6">
      <c r="A4086" t="str">
        <f t="shared" si="88"/>
        <v>44EDNOELMA DA SILVA SOUSA44835GRA</v>
      </c>
      <c r="B4086">
        <v>44</v>
      </c>
      <c r="C4086" t="s">
        <v>2556</v>
      </c>
      <c r="D4086" t="s">
        <v>3782</v>
      </c>
      <c r="E4086">
        <v>600</v>
      </c>
      <c r="F4086" t="s">
        <v>1112</v>
      </c>
    </row>
    <row r="4087" spans="1:6">
      <c r="A4087" t="str">
        <f t="shared" si="88"/>
        <v>44ENTONY DAVID DANTAS44835GRA</v>
      </c>
      <c r="B4087">
        <v>44</v>
      </c>
      <c r="C4087" t="s">
        <v>1901</v>
      </c>
      <c r="D4087" t="s">
        <v>3782</v>
      </c>
      <c r="E4087">
        <v>600</v>
      </c>
      <c r="F4087" t="s">
        <v>1112</v>
      </c>
    </row>
    <row r="4088" spans="1:6">
      <c r="A4088" t="str">
        <f t="shared" si="88"/>
        <v>44ISADORA CRISTINA BEZERRA DO NASCIMENTO44835GRA</v>
      </c>
      <c r="B4088">
        <v>44</v>
      </c>
      <c r="C4088" t="s">
        <v>2557</v>
      </c>
      <c r="D4088" t="s">
        <v>3782</v>
      </c>
      <c r="E4088">
        <v>600</v>
      </c>
      <c r="F4088" t="s">
        <v>1112</v>
      </c>
    </row>
    <row r="4089" spans="1:6">
      <c r="A4089" t="str">
        <f t="shared" si="88"/>
        <v>44JANDERSON GUEDES DA SILVA44835GRA</v>
      </c>
      <c r="B4089">
        <v>44</v>
      </c>
      <c r="C4089" t="s">
        <v>2745</v>
      </c>
      <c r="D4089" t="s">
        <v>3782</v>
      </c>
      <c r="E4089">
        <v>600</v>
      </c>
      <c r="F4089" t="s">
        <v>1112</v>
      </c>
    </row>
    <row r="4090" spans="1:6">
      <c r="A4090" t="str">
        <f t="shared" si="88"/>
        <v>44JOÃO LUCAS HERNANDES DETOGNI44835GRA</v>
      </c>
      <c r="B4090">
        <v>44</v>
      </c>
      <c r="C4090" t="s">
        <v>2559</v>
      </c>
      <c r="D4090" t="s">
        <v>3782</v>
      </c>
      <c r="E4090">
        <v>600</v>
      </c>
      <c r="F4090" t="s">
        <v>1112</v>
      </c>
    </row>
    <row r="4091" spans="1:6">
      <c r="A4091" t="str">
        <f t="shared" si="88"/>
        <v>44JOÃO VINICIUS DE ANDRADE FREIRE44835GRA</v>
      </c>
      <c r="B4091">
        <v>44</v>
      </c>
      <c r="C4091" t="s">
        <v>1902</v>
      </c>
      <c r="D4091" t="s">
        <v>3782</v>
      </c>
      <c r="E4091">
        <v>600</v>
      </c>
      <c r="F4091" t="s">
        <v>1112</v>
      </c>
    </row>
    <row r="4092" spans="1:6">
      <c r="A4092" t="str">
        <f t="shared" si="88"/>
        <v>44PEDRO LUCAS OLIVEIRA BATISTA44835GRA</v>
      </c>
      <c r="B4092">
        <v>44</v>
      </c>
      <c r="C4092" t="s">
        <v>1903</v>
      </c>
      <c r="D4092" t="s">
        <v>3782</v>
      </c>
      <c r="E4092">
        <v>600</v>
      </c>
      <c r="F4092" t="s">
        <v>1112</v>
      </c>
    </row>
    <row r="4093" spans="1:6">
      <c r="A4093" t="str">
        <f t="shared" si="88"/>
        <v>44SÂMARA CAMILA MOURA DE FRANÇA44835GRA</v>
      </c>
      <c r="B4093">
        <v>44</v>
      </c>
      <c r="C4093" t="s">
        <v>2560</v>
      </c>
      <c r="D4093" t="s">
        <v>3782</v>
      </c>
      <c r="E4093">
        <v>600</v>
      </c>
      <c r="F4093" t="s">
        <v>1112</v>
      </c>
    </row>
    <row r="4094" spans="1:6">
      <c r="A4094" t="str">
        <f t="shared" si="88"/>
        <v>44SAMUEL DANTAS DE ALMEIDA44835GRA</v>
      </c>
      <c r="B4094">
        <v>44</v>
      </c>
      <c r="C4094" t="s">
        <v>1904</v>
      </c>
      <c r="D4094" t="s">
        <v>3782</v>
      </c>
      <c r="E4094">
        <v>600</v>
      </c>
      <c r="F4094" t="s">
        <v>1112</v>
      </c>
    </row>
    <row r="4095" spans="1:6">
      <c r="A4095" t="str">
        <f t="shared" si="88"/>
        <v>44Francisco Bruno Ferreira de Freitas44835MSc</v>
      </c>
      <c r="B4095">
        <v>44</v>
      </c>
      <c r="C4095" t="s">
        <v>2561</v>
      </c>
      <c r="D4095" t="s">
        <v>3782</v>
      </c>
      <c r="E4095">
        <v>2230</v>
      </c>
      <c r="F4095" t="s">
        <v>1114</v>
      </c>
    </row>
    <row r="4096" spans="1:6">
      <c r="A4096" t="str">
        <f t="shared" si="88"/>
        <v>44Gleyson Batista de Oliveira44835MSc</v>
      </c>
      <c r="B4096">
        <v>44</v>
      </c>
      <c r="C4096" t="s">
        <v>2562</v>
      </c>
      <c r="D4096" t="s">
        <v>3782</v>
      </c>
      <c r="E4096">
        <v>2230</v>
      </c>
      <c r="F4096" t="s">
        <v>1114</v>
      </c>
    </row>
    <row r="4097" spans="1:6">
      <c r="A4097" t="str">
        <f t="shared" si="88"/>
        <v>44Glória Louine Vital da Costa44835MSc</v>
      </c>
      <c r="B4097">
        <v>44</v>
      </c>
      <c r="C4097" t="s">
        <v>2563</v>
      </c>
      <c r="D4097" t="s">
        <v>3782</v>
      </c>
      <c r="E4097">
        <v>2230</v>
      </c>
      <c r="F4097" t="s">
        <v>1114</v>
      </c>
    </row>
    <row r="4098" spans="1:6">
      <c r="A4098" t="str">
        <f t="shared" si="88"/>
        <v>44HORTÊNCIA NATHÂNIA SILVA CÂMARA44835MSc</v>
      </c>
      <c r="B4098">
        <v>44</v>
      </c>
      <c r="C4098" t="s">
        <v>1905</v>
      </c>
      <c r="D4098" t="s">
        <v>3782</v>
      </c>
      <c r="E4098">
        <v>2230</v>
      </c>
      <c r="F4098" t="s">
        <v>1114</v>
      </c>
    </row>
    <row r="4099" spans="1:6">
      <c r="A4099" t="str">
        <f t="shared" ref="A4099:A4162" si="89">CONCATENATE(B4099,C4099,VALUE(D4099),F4099)</f>
        <v>44JOEMIL OLIVEIRA DE DEUS JUNIOR44835MSc</v>
      </c>
      <c r="B4099">
        <v>44</v>
      </c>
      <c r="C4099" t="s">
        <v>1906</v>
      </c>
      <c r="D4099" t="s">
        <v>3782</v>
      </c>
      <c r="E4099">
        <v>2230</v>
      </c>
      <c r="F4099" t="s">
        <v>1114</v>
      </c>
    </row>
    <row r="4100" spans="1:6">
      <c r="A4100" t="str">
        <f t="shared" si="89"/>
        <v>44JOYCE AZEVEDO BEZERRA DE SOUZA44835MSc</v>
      </c>
      <c r="B4100">
        <v>44</v>
      </c>
      <c r="C4100" t="s">
        <v>1907</v>
      </c>
      <c r="D4100" t="s">
        <v>3782</v>
      </c>
      <c r="E4100">
        <v>2230</v>
      </c>
      <c r="F4100" t="s">
        <v>1114</v>
      </c>
    </row>
    <row r="4101" spans="1:6">
      <c r="A4101" t="str">
        <f t="shared" si="89"/>
        <v>44Fedra Alexandra de Sousa Vaquero Marado Ferreira44835PDSC</v>
      </c>
      <c r="B4101">
        <v>44</v>
      </c>
      <c r="C4101" t="s">
        <v>2746</v>
      </c>
      <c r="D4101" t="s">
        <v>3782</v>
      </c>
      <c r="E4101">
        <v>6110</v>
      </c>
      <c r="F4101" t="s">
        <v>1165</v>
      </c>
    </row>
    <row r="4102" spans="1:6">
      <c r="A4102" t="str">
        <f t="shared" si="89"/>
        <v>44AFONSO AVELINO DANTAS NETO44835PV</v>
      </c>
      <c r="B4102">
        <v>44</v>
      </c>
      <c r="C4102" t="s">
        <v>1908</v>
      </c>
      <c r="D4102" t="s">
        <v>3782</v>
      </c>
      <c r="E4102">
        <v>7750</v>
      </c>
      <c r="F4102" t="s">
        <v>1115</v>
      </c>
    </row>
    <row r="4103" spans="1:6">
      <c r="A4103" t="str">
        <f t="shared" si="89"/>
        <v>45Juliana Martinelli de Lucena44835AT</v>
      </c>
      <c r="B4103">
        <v>45</v>
      </c>
      <c r="C4103" t="s">
        <v>1909</v>
      </c>
      <c r="D4103" t="s">
        <v>3782</v>
      </c>
      <c r="E4103">
        <v>820</v>
      </c>
      <c r="F4103" t="s">
        <v>1117</v>
      </c>
    </row>
    <row r="4104" spans="1:6">
      <c r="A4104" t="str">
        <f t="shared" si="89"/>
        <v>45Júlio César Passos44835COO</v>
      </c>
      <c r="B4104">
        <v>45</v>
      </c>
      <c r="C4104" t="s">
        <v>1910</v>
      </c>
      <c r="D4104" t="s">
        <v>3782</v>
      </c>
      <c r="E4104">
        <v>2800</v>
      </c>
      <c r="F4104" t="s">
        <v>1113</v>
      </c>
    </row>
    <row r="4105" spans="1:6">
      <c r="A4105" t="str">
        <f t="shared" si="89"/>
        <v>45Bruna de Oliveira Busson44835DSC</v>
      </c>
      <c r="B4105">
        <v>45</v>
      </c>
      <c r="C4105" t="s">
        <v>2211</v>
      </c>
      <c r="D4105" t="s">
        <v>3782</v>
      </c>
      <c r="E4105">
        <v>3280</v>
      </c>
      <c r="F4105" t="s">
        <v>1162</v>
      </c>
    </row>
    <row r="4106" spans="1:6">
      <c r="A4106" t="str">
        <f t="shared" si="89"/>
        <v>45Jônatas Vicente44835DSC</v>
      </c>
      <c r="B4106">
        <v>45</v>
      </c>
      <c r="C4106" t="s">
        <v>1911</v>
      </c>
      <c r="D4106" t="s">
        <v>3782</v>
      </c>
      <c r="E4106">
        <v>3280</v>
      </c>
      <c r="F4106" t="s">
        <v>1162</v>
      </c>
    </row>
    <row r="4107" spans="1:6">
      <c r="A4107" t="str">
        <f t="shared" si="89"/>
        <v>45Rodrigo Rodrigues Nogueira44835DSC</v>
      </c>
      <c r="B4107">
        <v>45</v>
      </c>
      <c r="C4107" t="s">
        <v>1912</v>
      </c>
      <c r="D4107" t="s">
        <v>3782</v>
      </c>
      <c r="E4107">
        <v>3280</v>
      </c>
      <c r="F4107" t="s">
        <v>1162</v>
      </c>
    </row>
    <row r="4108" spans="1:6">
      <c r="A4108" t="str">
        <f t="shared" si="89"/>
        <v>45Carlos Eduardo Nesi Perin44835GRA</v>
      </c>
      <c r="B4108">
        <v>45</v>
      </c>
      <c r="C4108" t="s">
        <v>2212</v>
      </c>
      <c r="D4108" t="s">
        <v>3782</v>
      </c>
      <c r="E4108">
        <v>600</v>
      </c>
      <c r="F4108" t="s">
        <v>1112</v>
      </c>
    </row>
    <row r="4109" spans="1:6">
      <c r="A4109" t="str">
        <f t="shared" si="89"/>
        <v>45Felipe Antonio Emer44835GRA</v>
      </c>
      <c r="B4109">
        <v>45</v>
      </c>
      <c r="C4109" t="s">
        <v>1914</v>
      </c>
      <c r="D4109" t="s">
        <v>3782</v>
      </c>
      <c r="E4109">
        <v>600</v>
      </c>
      <c r="F4109" t="s">
        <v>1112</v>
      </c>
    </row>
    <row r="4110" spans="1:6">
      <c r="A4110" t="str">
        <f t="shared" si="89"/>
        <v>45Felipe Batista44835GRA</v>
      </c>
      <c r="B4110">
        <v>45</v>
      </c>
      <c r="C4110" t="s">
        <v>1915</v>
      </c>
      <c r="D4110" t="s">
        <v>3782</v>
      </c>
      <c r="E4110">
        <v>600</v>
      </c>
      <c r="F4110" t="s">
        <v>1112</v>
      </c>
    </row>
    <row r="4111" spans="1:6">
      <c r="A4111" t="str">
        <f t="shared" si="89"/>
        <v>45Gabriel Lese Pereira44835GRA</v>
      </c>
      <c r="B4111">
        <v>45</v>
      </c>
      <c r="C4111" t="s">
        <v>2566</v>
      </c>
      <c r="D4111" t="s">
        <v>3782</v>
      </c>
      <c r="E4111">
        <v>600</v>
      </c>
      <c r="F4111" t="s">
        <v>1112</v>
      </c>
    </row>
    <row r="4112" spans="1:6">
      <c r="A4112" t="str">
        <f t="shared" si="89"/>
        <v>45Gabriel Rogerio da Silva44835GRA</v>
      </c>
      <c r="B4112">
        <v>45</v>
      </c>
      <c r="C4112" t="s">
        <v>2567</v>
      </c>
      <c r="D4112" t="s">
        <v>3782</v>
      </c>
      <c r="E4112">
        <v>600</v>
      </c>
      <c r="F4112" t="s">
        <v>1112</v>
      </c>
    </row>
    <row r="4113" spans="1:6">
      <c r="A4113" t="str">
        <f t="shared" si="89"/>
        <v>45Jéssica Vieira Lomba Avila Barbosa44835GRA</v>
      </c>
      <c r="B4113">
        <v>45</v>
      </c>
      <c r="C4113" t="s">
        <v>1918</v>
      </c>
      <c r="D4113" t="s">
        <v>3782</v>
      </c>
      <c r="E4113">
        <v>600</v>
      </c>
      <c r="F4113" t="s">
        <v>1112</v>
      </c>
    </row>
    <row r="4114" spans="1:6">
      <c r="A4114" t="str">
        <f t="shared" si="89"/>
        <v>45João Pedro Mireski44835GRA</v>
      </c>
      <c r="B4114">
        <v>45</v>
      </c>
      <c r="C4114" t="s">
        <v>2568</v>
      </c>
      <c r="D4114" t="s">
        <v>3782</v>
      </c>
      <c r="E4114">
        <v>600</v>
      </c>
      <c r="F4114" t="s">
        <v>1112</v>
      </c>
    </row>
    <row r="4115" spans="1:6">
      <c r="A4115" t="str">
        <f t="shared" si="89"/>
        <v>45Leonardo Matos Brasil44835GRA</v>
      </c>
      <c r="B4115">
        <v>45</v>
      </c>
      <c r="C4115" t="s">
        <v>2213</v>
      </c>
      <c r="D4115" t="s">
        <v>3782</v>
      </c>
      <c r="E4115">
        <v>600</v>
      </c>
      <c r="F4115" t="s">
        <v>1112</v>
      </c>
    </row>
    <row r="4116" spans="1:6">
      <c r="A4116" t="str">
        <f t="shared" si="89"/>
        <v>45Lucas Eli Malagoli44835GRA</v>
      </c>
      <c r="B4116">
        <v>45</v>
      </c>
      <c r="C4116" t="s">
        <v>1919</v>
      </c>
      <c r="D4116" t="s">
        <v>3782</v>
      </c>
      <c r="E4116">
        <v>600</v>
      </c>
      <c r="F4116" t="s">
        <v>1112</v>
      </c>
    </row>
    <row r="4117" spans="1:6">
      <c r="A4117" t="str">
        <f t="shared" si="89"/>
        <v>45Luiza Ternes Moresco44835GRA</v>
      </c>
      <c r="B4117">
        <v>45</v>
      </c>
      <c r="C4117" t="s">
        <v>2569</v>
      </c>
      <c r="D4117" t="s">
        <v>3782</v>
      </c>
      <c r="E4117">
        <v>600</v>
      </c>
      <c r="F4117" t="s">
        <v>1112</v>
      </c>
    </row>
    <row r="4118" spans="1:6">
      <c r="A4118" t="str">
        <f t="shared" si="89"/>
        <v>45Daniel Juchem Regner44835MSc</v>
      </c>
      <c r="B4118">
        <v>45</v>
      </c>
      <c r="C4118" t="s">
        <v>1921</v>
      </c>
      <c r="D4118" t="s">
        <v>3782</v>
      </c>
      <c r="E4118">
        <v>2230</v>
      </c>
      <c r="F4118" t="s">
        <v>1114</v>
      </c>
    </row>
    <row r="4119" spans="1:6">
      <c r="A4119" t="str">
        <f t="shared" si="89"/>
        <v>45Luiz Henrique Silva Junior44835MSc</v>
      </c>
      <c r="B4119">
        <v>45</v>
      </c>
      <c r="C4119" t="s">
        <v>1923</v>
      </c>
      <c r="D4119" t="s">
        <v>3782</v>
      </c>
      <c r="E4119">
        <v>2230</v>
      </c>
      <c r="F4119" t="s">
        <v>1114</v>
      </c>
    </row>
    <row r="4120" spans="1:6">
      <c r="A4120" t="str">
        <f t="shared" si="89"/>
        <v>45Vittorio Nardin44835MSc</v>
      </c>
      <c r="B4120">
        <v>45</v>
      </c>
      <c r="C4120" t="s">
        <v>2718</v>
      </c>
      <c r="D4120" t="s">
        <v>3782</v>
      </c>
      <c r="E4120">
        <v>2230</v>
      </c>
      <c r="F4120" t="s">
        <v>1114</v>
      </c>
    </row>
    <row r="4121" spans="1:6">
      <c r="A4121" t="str">
        <f t="shared" si="89"/>
        <v>45Tatiana Bendo44835PV</v>
      </c>
      <c r="B4121">
        <v>45</v>
      </c>
      <c r="C4121" t="s">
        <v>1924</v>
      </c>
      <c r="D4121" t="s">
        <v>3782</v>
      </c>
      <c r="E4121">
        <v>7750</v>
      </c>
      <c r="F4121" t="s">
        <v>1115</v>
      </c>
    </row>
    <row r="4122" spans="1:6">
      <c r="A4122" t="str">
        <f t="shared" si="89"/>
        <v>46Yascara Fabrina Fernandes da Costa e Silva44835AT</v>
      </c>
      <c r="B4122">
        <v>46</v>
      </c>
      <c r="C4122" t="s">
        <v>1925</v>
      </c>
      <c r="D4122" t="s">
        <v>3782</v>
      </c>
      <c r="E4122">
        <v>820</v>
      </c>
      <c r="F4122" t="s">
        <v>1117</v>
      </c>
    </row>
    <row r="4123" spans="1:6">
      <c r="A4123" t="str">
        <f t="shared" si="89"/>
        <v>46Marcos Vinícius Xavier Dias44835COO</v>
      </c>
      <c r="B4123">
        <v>46</v>
      </c>
      <c r="C4123" t="s">
        <v>1926</v>
      </c>
      <c r="D4123" t="s">
        <v>3782</v>
      </c>
      <c r="E4123">
        <v>2800</v>
      </c>
      <c r="F4123" t="s">
        <v>1113</v>
      </c>
    </row>
    <row r="4124" spans="1:6">
      <c r="A4124" t="str">
        <f t="shared" si="89"/>
        <v>46Ailton Romano Fontes Junior44835GRA</v>
      </c>
      <c r="B4124">
        <v>46</v>
      </c>
      <c r="C4124" t="s">
        <v>1927</v>
      </c>
      <c r="D4124" t="s">
        <v>3782</v>
      </c>
      <c r="E4124">
        <v>600</v>
      </c>
      <c r="F4124" t="s">
        <v>1112</v>
      </c>
    </row>
    <row r="4125" spans="1:6">
      <c r="A4125" t="str">
        <f t="shared" si="89"/>
        <v>46Aline Pelodan Baboni44835GRA</v>
      </c>
      <c r="B4125">
        <v>46</v>
      </c>
      <c r="C4125" t="s">
        <v>1928</v>
      </c>
      <c r="D4125" t="s">
        <v>3782</v>
      </c>
      <c r="E4125">
        <v>600</v>
      </c>
      <c r="F4125" t="s">
        <v>1112</v>
      </c>
    </row>
    <row r="4126" spans="1:6">
      <c r="A4126" t="str">
        <f t="shared" si="89"/>
        <v>46Carlos Henrique da Silva Santana44835GRA</v>
      </c>
      <c r="B4126">
        <v>46</v>
      </c>
      <c r="C4126" t="s">
        <v>1929</v>
      </c>
      <c r="D4126" t="s">
        <v>3782</v>
      </c>
      <c r="E4126">
        <v>600</v>
      </c>
      <c r="F4126" t="s">
        <v>1112</v>
      </c>
    </row>
    <row r="4127" spans="1:6">
      <c r="A4127" t="str">
        <f t="shared" si="89"/>
        <v>46Douglas Peterson Munis da Silva44835GRA</v>
      </c>
      <c r="B4127">
        <v>46</v>
      </c>
      <c r="C4127" t="s">
        <v>1930</v>
      </c>
      <c r="D4127" t="s">
        <v>3782</v>
      </c>
      <c r="E4127">
        <v>600</v>
      </c>
      <c r="F4127" t="s">
        <v>1112</v>
      </c>
    </row>
    <row r="4128" spans="1:6">
      <c r="A4128" t="str">
        <f t="shared" si="89"/>
        <v>46Felipe Matheus Pereira da Silva44835GRA</v>
      </c>
      <c r="B4128">
        <v>46</v>
      </c>
      <c r="C4128" t="s">
        <v>1931</v>
      </c>
      <c r="D4128" t="s">
        <v>3782</v>
      </c>
      <c r="E4128">
        <v>600</v>
      </c>
      <c r="F4128" t="s">
        <v>1112</v>
      </c>
    </row>
    <row r="4129" spans="1:6">
      <c r="A4129" t="str">
        <f t="shared" si="89"/>
        <v>46Filipe Henrique Nascimento Barroso44835GRA</v>
      </c>
      <c r="B4129">
        <v>46</v>
      </c>
      <c r="C4129" t="s">
        <v>1932</v>
      </c>
      <c r="D4129" t="s">
        <v>3782</v>
      </c>
      <c r="E4129">
        <v>600</v>
      </c>
      <c r="F4129" t="s">
        <v>1112</v>
      </c>
    </row>
    <row r="4130" spans="1:6">
      <c r="A4130" t="str">
        <f t="shared" si="89"/>
        <v>46Gabriel Henrique Batista e Silva44835GRA</v>
      </c>
      <c r="B4130">
        <v>46</v>
      </c>
      <c r="C4130" t="s">
        <v>1933</v>
      </c>
      <c r="D4130" t="s">
        <v>3782</v>
      </c>
      <c r="E4130">
        <v>600</v>
      </c>
      <c r="F4130" t="s">
        <v>1112</v>
      </c>
    </row>
    <row r="4131" spans="1:6">
      <c r="A4131" t="str">
        <f t="shared" si="89"/>
        <v>46Giovana de Souza Lima44835GRA</v>
      </c>
      <c r="B4131">
        <v>46</v>
      </c>
      <c r="C4131" t="s">
        <v>1934</v>
      </c>
      <c r="D4131" t="s">
        <v>3782</v>
      </c>
      <c r="E4131">
        <v>600</v>
      </c>
      <c r="F4131" t="s">
        <v>1112</v>
      </c>
    </row>
    <row r="4132" spans="1:6">
      <c r="A4132" t="str">
        <f t="shared" si="89"/>
        <v>46Giovanni Lopes Pereira44835GRA</v>
      </c>
      <c r="B4132">
        <v>46</v>
      </c>
      <c r="C4132" t="s">
        <v>1935</v>
      </c>
      <c r="D4132" t="s">
        <v>3782</v>
      </c>
      <c r="E4132">
        <v>600</v>
      </c>
      <c r="F4132" t="s">
        <v>1112</v>
      </c>
    </row>
    <row r="4133" spans="1:6">
      <c r="A4133" t="str">
        <f t="shared" si="89"/>
        <v>46Isadora Evangelista Martins de Souza44835GRA</v>
      </c>
      <c r="B4133">
        <v>46</v>
      </c>
      <c r="C4133" t="s">
        <v>1936</v>
      </c>
      <c r="D4133" t="s">
        <v>3782</v>
      </c>
      <c r="E4133">
        <v>600</v>
      </c>
      <c r="F4133" t="s">
        <v>1112</v>
      </c>
    </row>
    <row r="4134" spans="1:6">
      <c r="A4134" t="str">
        <f t="shared" si="89"/>
        <v>46Luiz Pedro Simões da Silva44835GRA</v>
      </c>
      <c r="B4134">
        <v>46</v>
      </c>
      <c r="C4134" t="s">
        <v>1937</v>
      </c>
      <c r="D4134" t="s">
        <v>3782</v>
      </c>
      <c r="E4134">
        <v>600</v>
      </c>
      <c r="F4134" t="s">
        <v>1112</v>
      </c>
    </row>
    <row r="4135" spans="1:6">
      <c r="A4135" t="str">
        <f t="shared" si="89"/>
        <v>46Pedro Henrique Fantoni Garica44835GRA</v>
      </c>
      <c r="B4135">
        <v>46</v>
      </c>
      <c r="C4135" t="s">
        <v>1938</v>
      </c>
      <c r="D4135" t="s">
        <v>3782</v>
      </c>
      <c r="E4135">
        <v>600</v>
      </c>
      <c r="F4135" t="s">
        <v>1112</v>
      </c>
    </row>
    <row r="4136" spans="1:6">
      <c r="A4136" t="str">
        <f t="shared" si="89"/>
        <v>46Rafael Jonas Fonseca Luciano44835GRA</v>
      </c>
      <c r="B4136">
        <v>46</v>
      </c>
      <c r="C4136" t="s">
        <v>1939</v>
      </c>
      <c r="D4136" t="s">
        <v>3782</v>
      </c>
      <c r="E4136">
        <v>600</v>
      </c>
      <c r="F4136" t="s">
        <v>1112</v>
      </c>
    </row>
    <row r="4137" spans="1:6">
      <c r="A4137" t="str">
        <f t="shared" si="89"/>
        <v>46Thais Mariano Ribeiro44835GRA</v>
      </c>
      <c r="B4137">
        <v>46</v>
      </c>
      <c r="C4137" t="s">
        <v>1940</v>
      </c>
      <c r="D4137" t="s">
        <v>3782</v>
      </c>
      <c r="E4137">
        <v>600</v>
      </c>
      <c r="F4137" t="s">
        <v>1112</v>
      </c>
    </row>
    <row r="4138" spans="1:6">
      <c r="A4138" t="str">
        <f t="shared" si="89"/>
        <v>46Gabriel Baioni e Silva44835MSc</v>
      </c>
      <c r="B4138">
        <v>46</v>
      </c>
      <c r="C4138" t="s">
        <v>1941</v>
      </c>
      <c r="D4138" t="s">
        <v>3782</v>
      </c>
      <c r="E4138">
        <v>2230</v>
      </c>
      <c r="F4138" t="s">
        <v>1114</v>
      </c>
    </row>
    <row r="4139" spans="1:6">
      <c r="A4139" t="str">
        <f t="shared" si="89"/>
        <v>46Luísa Pereira Pinheiro44835MSc</v>
      </c>
      <c r="B4139">
        <v>46</v>
      </c>
      <c r="C4139" t="s">
        <v>1942</v>
      </c>
      <c r="D4139" t="s">
        <v>3782</v>
      </c>
      <c r="E4139">
        <v>2230</v>
      </c>
      <c r="F4139" t="s">
        <v>1114</v>
      </c>
    </row>
    <row r="4140" spans="1:6">
      <c r="A4140" t="str">
        <f t="shared" si="89"/>
        <v>46Rodney Joedson Santos da Silva44835MSc</v>
      </c>
      <c r="B4140">
        <v>46</v>
      </c>
      <c r="C4140" t="s">
        <v>1943</v>
      </c>
      <c r="D4140" t="s">
        <v>3782</v>
      </c>
      <c r="E4140">
        <v>2230</v>
      </c>
      <c r="F4140" t="s">
        <v>1114</v>
      </c>
    </row>
    <row r="4141" spans="1:6">
      <c r="A4141" t="str">
        <f t="shared" si="89"/>
        <v>46Eric Alberto Ocampo Batlle44835PDSC</v>
      </c>
      <c r="B4141">
        <v>46</v>
      </c>
      <c r="C4141" t="s">
        <v>1945</v>
      </c>
      <c r="D4141" t="s">
        <v>3782</v>
      </c>
      <c r="E4141">
        <v>6110</v>
      </c>
      <c r="F4141" t="s">
        <v>1165</v>
      </c>
    </row>
    <row r="4142" spans="1:6">
      <c r="A4142" t="str">
        <f t="shared" si="89"/>
        <v>46Luiz Augusto Horta Nogueira44835PV</v>
      </c>
      <c r="B4142">
        <v>46</v>
      </c>
      <c r="C4142" t="s">
        <v>1946</v>
      </c>
      <c r="D4142" t="s">
        <v>3782</v>
      </c>
      <c r="E4142">
        <v>7750</v>
      </c>
      <c r="F4142" t="s">
        <v>1115</v>
      </c>
    </row>
    <row r="4143" spans="1:6">
      <c r="A4143" t="str">
        <f t="shared" si="89"/>
        <v>47Sonia Maria Oliveira Agostinho da Silva44835AT</v>
      </c>
      <c r="B4143">
        <v>47</v>
      </c>
      <c r="C4143" t="s">
        <v>1947</v>
      </c>
      <c r="D4143" t="s">
        <v>3782</v>
      </c>
      <c r="E4143">
        <v>820</v>
      </c>
      <c r="F4143" t="s">
        <v>1117</v>
      </c>
    </row>
    <row r="4144" spans="1:6">
      <c r="A4144" t="str">
        <f t="shared" si="89"/>
        <v>47Mario Ferreira de Lima Filho44835COO</v>
      </c>
      <c r="B4144">
        <v>47</v>
      </c>
      <c r="C4144" t="s">
        <v>1948</v>
      </c>
      <c r="D4144" t="s">
        <v>3782</v>
      </c>
      <c r="E4144">
        <v>2800</v>
      </c>
      <c r="F4144" t="s">
        <v>1113</v>
      </c>
    </row>
    <row r="4145" spans="1:6">
      <c r="A4145" t="str">
        <f t="shared" si="89"/>
        <v>47Lucas Marques Teles da Silva44835DSC</v>
      </c>
      <c r="B4145">
        <v>47</v>
      </c>
      <c r="C4145" t="s">
        <v>1950</v>
      </c>
      <c r="D4145" t="s">
        <v>3782</v>
      </c>
      <c r="E4145">
        <v>3280</v>
      </c>
      <c r="F4145" t="s">
        <v>1162</v>
      </c>
    </row>
    <row r="4146" spans="1:6">
      <c r="A4146" t="str">
        <f t="shared" si="89"/>
        <v>47Yaniqui Falcão Costa44835DSC</v>
      </c>
      <c r="B4146">
        <v>47</v>
      </c>
      <c r="C4146" t="s">
        <v>2719</v>
      </c>
      <c r="D4146" t="s">
        <v>3782</v>
      </c>
      <c r="E4146">
        <v>3280</v>
      </c>
      <c r="F4146" t="s">
        <v>1162</v>
      </c>
    </row>
    <row r="4147" spans="1:6">
      <c r="A4147" t="str">
        <f t="shared" si="89"/>
        <v>47Iana Lara Albuquerque Cunha44835GRA</v>
      </c>
      <c r="B4147">
        <v>47</v>
      </c>
      <c r="C4147" t="s">
        <v>2214</v>
      </c>
      <c r="D4147" t="s">
        <v>3782</v>
      </c>
      <c r="E4147">
        <v>600</v>
      </c>
      <c r="F4147" t="s">
        <v>1112</v>
      </c>
    </row>
    <row r="4148" spans="1:6">
      <c r="A4148" t="str">
        <f t="shared" si="89"/>
        <v>47José Adilson Nascimento dos Santos44835GRA</v>
      </c>
      <c r="B4148">
        <v>47</v>
      </c>
      <c r="C4148" t="s">
        <v>2215</v>
      </c>
      <c r="D4148" t="s">
        <v>3782</v>
      </c>
      <c r="E4148">
        <v>600</v>
      </c>
      <c r="F4148" t="s">
        <v>1112</v>
      </c>
    </row>
    <row r="4149" spans="1:6">
      <c r="A4149" t="str">
        <f t="shared" si="89"/>
        <v>47Lucas Mateus Silva de Andrade Lima44835GRA</v>
      </c>
      <c r="B4149">
        <v>47</v>
      </c>
      <c r="C4149" t="s">
        <v>1952</v>
      </c>
      <c r="D4149" t="s">
        <v>3782</v>
      </c>
      <c r="E4149">
        <v>600</v>
      </c>
      <c r="F4149" t="s">
        <v>1112</v>
      </c>
    </row>
    <row r="4150" spans="1:6">
      <c r="A4150" t="str">
        <f t="shared" si="89"/>
        <v>47Maycon Ferreira44835GRA</v>
      </c>
      <c r="B4150">
        <v>47</v>
      </c>
      <c r="C4150" t="s">
        <v>1953</v>
      </c>
      <c r="D4150" t="s">
        <v>3782</v>
      </c>
      <c r="E4150">
        <v>600</v>
      </c>
      <c r="F4150" t="s">
        <v>1112</v>
      </c>
    </row>
    <row r="4151" spans="1:6">
      <c r="A4151" t="str">
        <f t="shared" si="89"/>
        <v>47Nayara Rodrigues da Silva Souza44835GRA</v>
      </c>
      <c r="B4151">
        <v>47</v>
      </c>
      <c r="C4151" t="s">
        <v>2571</v>
      </c>
      <c r="D4151" t="s">
        <v>3782</v>
      </c>
      <c r="E4151">
        <v>600</v>
      </c>
      <c r="F4151" t="s">
        <v>1112</v>
      </c>
    </row>
    <row r="4152" spans="1:6">
      <c r="A4152" t="str">
        <f t="shared" si="89"/>
        <v>47Rafael Pessanha Farias44835GRA</v>
      </c>
      <c r="B4152">
        <v>47</v>
      </c>
      <c r="C4152" t="s">
        <v>1954</v>
      </c>
      <c r="D4152" t="s">
        <v>3782</v>
      </c>
      <c r="E4152">
        <v>600</v>
      </c>
      <c r="F4152" t="s">
        <v>1112</v>
      </c>
    </row>
    <row r="4153" spans="1:6">
      <c r="A4153" t="str">
        <f t="shared" si="89"/>
        <v>47Regina Buarque de Gusmão44835GRA</v>
      </c>
      <c r="B4153">
        <v>47</v>
      </c>
      <c r="C4153" t="s">
        <v>1955</v>
      </c>
      <c r="D4153" t="s">
        <v>3782</v>
      </c>
      <c r="E4153">
        <v>600</v>
      </c>
      <c r="F4153" t="s">
        <v>1112</v>
      </c>
    </row>
    <row r="4154" spans="1:6">
      <c r="A4154" t="str">
        <f t="shared" si="89"/>
        <v>47Sarah Abigail Barbosa44835GRA</v>
      </c>
      <c r="B4154">
        <v>47</v>
      </c>
      <c r="C4154" t="s">
        <v>1956</v>
      </c>
      <c r="D4154" t="s">
        <v>3782</v>
      </c>
      <c r="E4154">
        <v>600</v>
      </c>
      <c r="F4154" t="s">
        <v>1112</v>
      </c>
    </row>
    <row r="4155" spans="1:6">
      <c r="A4155" t="str">
        <f t="shared" si="89"/>
        <v>47Carlos Alves Moreira Junior44835MSc</v>
      </c>
      <c r="B4155">
        <v>47</v>
      </c>
      <c r="C4155" t="s">
        <v>1957</v>
      </c>
      <c r="D4155" t="s">
        <v>3782</v>
      </c>
      <c r="E4155">
        <v>2230</v>
      </c>
      <c r="F4155" t="s">
        <v>1114</v>
      </c>
    </row>
    <row r="4156" spans="1:6">
      <c r="A4156" t="str">
        <f t="shared" si="89"/>
        <v>47Ian Cavalcanti da Costa44835MSc</v>
      </c>
      <c r="B4156">
        <v>47</v>
      </c>
      <c r="C4156" t="s">
        <v>1958</v>
      </c>
      <c r="D4156" t="s">
        <v>3782</v>
      </c>
      <c r="E4156">
        <v>2230</v>
      </c>
      <c r="F4156" t="s">
        <v>1114</v>
      </c>
    </row>
    <row r="4157" spans="1:6">
      <c r="A4157" t="str">
        <f t="shared" si="89"/>
        <v>47Maria Caroline do Nascimento44835MSc</v>
      </c>
      <c r="B4157">
        <v>47</v>
      </c>
      <c r="C4157" t="s">
        <v>1959</v>
      </c>
      <c r="D4157" t="s">
        <v>3782</v>
      </c>
      <c r="E4157">
        <v>2230</v>
      </c>
      <c r="F4157" t="s">
        <v>1114</v>
      </c>
    </row>
    <row r="4158" spans="1:6">
      <c r="A4158" t="str">
        <f t="shared" si="89"/>
        <v>47José Gedson Fernandes da Silva44835PV</v>
      </c>
      <c r="B4158">
        <v>47</v>
      </c>
      <c r="C4158" t="s">
        <v>1960</v>
      </c>
      <c r="D4158" t="s">
        <v>3782</v>
      </c>
      <c r="E4158">
        <v>7750</v>
      </c>
      <c r="F4158" t="s">
        <v>1115</v>
      </c>
    </row>
    <row r="4159" spans="1:6">
      <c r="A4159" t="str">
        <f t="shared" si="89"/>
        <v>48Alene Ramos Wanderley Farias44835AT</v>
      </c>
      <c r="B4159">
        <v>48</v>
      </c>
      <c r="C4159" t="s">
        <v>1961</v>
      </c>
      <c r="D4159" t="s">
        <v>3782</v>
      </c>
      <c r="E4159">
        <v>820</v>
      </c>
      <c r="F4159" t="s">
        <v>1117</v>
      </c>
    </row>
    <row r="4160" spans="1:6">
      <c r="A4160" t="str">
        <f t="shared" si="89"/>
        <v>48Antonio Celso Dantas Antonino44835COO</v>
      </c>
      <c r="B4160">
        <v>48</v>
      </c>
      <c r="C4160" t="s">
        <v>1962</v>
      </c>
      <c r="D4160" t="s">
        <v>3782</v>
      </c>
      <c r="E4160">
        <v>2800</v>
      </c>
      <c r="F4160" t="s">
        <v>1113</v>
      </c>
    </row>
    <row r="4161" spans="1:6">
      <c r="A4161" t="str">
        <f t="shared" si="89"/>
        <v>48Felipe Filgueiras de Almeida44835DSC</v>
      </c>
      <c r="B4161">
        <v>48</v>
      </c>
      <c r="C4161" t="s">
        <v>1971</v>
      </c>
      <c r="D4161" t="s">
        <v>3782</v>
      </c>
      <c r="E4161">
        <v>3280</v>
      </c>
      <c r="F4161" t="s">
        <v>1162</v>
      </c>
    </row>
    <row r="4162" spans="1:6">
      <c r="A4162" t="str">
        <f t="shared" si="89"/>
        <v>48Ialy Rayane de Aguiar Costa44835DSC</v>
      </c>
      <c r="B4162">
        <v>48</v>
      </c>
      <c r="C4162" t="s">
        <v>1963</v>
      </c>
      <c r="D4162" t="s">
        <v>3782</v>
      </c>
      <c r="E4162">
        <v>3280</v>
      </c>
      <c r="F4162" t="s">
        <v>1162</v>
      </c>
    </row>
    <row r="4163" spans="1:6">
      <c r="A4163" t="str">
        <f t="shared" ref="A4163:A4226" si="90">CONCATENATE(B4163,C4163,VALUE(D4163),F4163)</f>
        <v>48Íthalo Barbosa Silva de Abreu44835DSC</v>
      </c>
      <c r="B4163">
        <v>48</v>
      </c>
      <c r="C4163" t="s">
        <v>1972</v>
      </c>
      <c r="D4163" t="s">
        <v>3782</v>
      </c>
      <c r="E4163">
        <v>3280</v>
      </c>
      <c r="F4163" t="s">
        <v>1162</v>
      </c>
    </row>
    <row r="4164" spans="1:6">
      <c r="A4164" t="str">
        <f t="shared" si="90"/>
        <v>48Acson Gonçalves de Lima44835GRA</v>
      </c>
      <c r="B4164">
        <v>48</v>
      </c>
      <c r="C4164" t="s">
        <v>1964</v>
      </c>
      <c r="D4164" t="s">
        <v>3782</v>
      </c>
      <c r="E4164">
        <v>600</v>
      </c>
      <c r="F4164" t="s">
        <v>1112</v>
      </c>
    </row>
    <row r="4165" spans="1:6">
      <c r="A4165" t="str">
        <f t="shared" si="90"/>
        <v>48Bruno Felipe de Carvalho44835GRA</v>
      </c>
      <c r="B4165">
        <v>48</v>
      </c>
      <c r="C4165" t="s">
        <v>2216</v>
      </c>
      <c r="D4165" t="s">
        <v>3782</v>
      </c>
      <c r="E4165">
        <v>600</v>
      </c>
      <c r="F4165" t="s">
        <v>1112</v>
      </c>
    </row>
    <row r="4166" spans="1:6">
      <c r="A4166" t="str">
        <f t="shared" si="90"/>
        <v>48Charles Guilherme da Silva Dantas44835GRA</v>
      </c>
      <c r="B4166">
        <v>48</v>
      </c>
      <c r="C4166" t="s">
        <v>2217</v>
      </c>
      <c r="D4166" t="s">
        <v>3782</v>
      </c>
      <c r="E4166">
        <v>600</v>
      </c>
      <c r="F4166" t="s">
        <v>1112</v>
      </c>
    </row>
    <row r="4167" spans="1:6">
      <c r="A4167" t="str">
        <f t="shared" si="90"/>
        <v>48Danilo Magalhães de Souza Cavalcante44835GRA</v>
      </c>
      <c r="B4167">
        <v>48</v>
      </c>
      <c r="C4167" t="s">
        <v>1965</v>
      </c>
      <c r="D4167" t="s">
        <v>3782</v>
      </c>
      <c r="E4167">
        <v>600</v>
      </c>
      <c r="F4167" t="s">
        <v>1112</v>
      </c>
    </row>
    <row r="4168" spans="1:6">
      <c r="A4168" t="str">
        <f t="shared" si="90"/>
        <v>48Diego Calheiros Lins44835GRA</v>
      </c>
      <c r="B4168">
        <v>48</v>
      </c>
      <c r="C4168" t="s">
        <v>1966</v>
      </c>
      <c r="D4168" t="s">
        <v>3782</v>
      </c>
      <c r="E4168">
        <v>600</v>
      </c>
      <c r="F4168" t="s">
        <v>1112</v>
      </c>
    </row>
    <row r="4169" spans="1:6">
      <c r="A4169" t="str">
        <f t="shared" si="90"/>
        <v>48Francyelle Karolynne Vieira Machado44835GRA</v>
      </c>
      <c r="B4169">
        <v>48</v>
      </c>
      <c r="C4169" t="s">
        <v>1967</v>
      </c>
      <c r="D4169" t="s">
        <v>3782</v>
      </c>
      <c r="E4169">
        <v>600</v>
      </c>
      <c r="F4169" t="s">
        <v>1112</v>
      </c>
    </row>
    <row r="4170" spans="1:6">
      <c r="A4170" t="str">
        <f t="shared" si="90"/>
        <v>48Gabriel Silva Lúcio44835GRA</v>
      </c>
      <c r="B4170">
        <v>48</v>
      </c>
      <c r="C4170" t="s">
        <v>1968</v>
      </c>
      <c r="D4170" t="s">
        <v>3782</v>
      </c>
      <c r="E4170">
        <v>600</v>
      </c>
      <c r="F4170" t="s">
        <v>1112</v>
      </c>
    </row>
    <row r="4171" spans="1:6">
      <c r="A4171" t="str">
        <f t="shared" si="90"/>
        <v>48João Victor Siqueira Tenório Silva44835GRA</v>
      </c>
      <c r="B4171">
        <v>48</v>
      </c>
      <c r="C4171" t="s">
        <v>2218</v>
      </c>
      <c r="D4171" t="s">
        <v>3782</v>
      </c>
      <c r="E4171">
        <v>600</v>
      </c>
      <c r="F4171" t="s">
        <v>1112</v>
      </c>
    </row>
    <row r="4172" spans="1:6">
      <c r="A4172" t="str">
        <f t="shared" si="90"/>
        <v>48Jobério Maria dos Santos Filho44835GRA</v>
      </c>
      <c r="B4172">
        <v>48</v>
      </c>
      <c r="C4172" t="s">
        <v>2219</v>
      </c>
      <c r="D4172" t="s">
        <v>3782</v>
      </c>
      <c r="E4172">
        <v>600</v>
      </c>
      <c r="F4172" t="s">
        <v>1112</v>
      </c>
    </row>
    <row r="4173" spans="1:6">
      <c r="A4173" t="str">
        <f t="shared" si="90"/>
        <v>48José Mateus Mendonça da Silva44835GRA</v>
      </c>
      <c r="B4173">
        <v>48</v>
      </c>
      <c r="C4173" t="s">
        <v>2220</v>
      </c>
      <c r="D4173" t="s">
        <v>3782</v>
      </c>
      <c r="E4173">
        <v>600</v>
      </c>
      <c r="F4173" t="s">
        <v>1112</v>
      </c>
    </row>
    <row r="4174" spans="1:6">
      <c r="A4174" t="str">
        <f t="shared" si="90"/>
        <v>48Lamarck Mendel Lopes de Sousa44835GRA</v>
      </c>
      <c r="B4174">
        <v>48</v>
      </c>
      <c r="C4174" t="s">
        <v>2221</v>
      </c>
      <c r="D4174" t="s">
        <v>3782</v>
      </c>
      <c r="E4174">
        <v>600</v>
      </c>
      <c r="F4174" t="s">
        <v>1112</v>
      </c>
    </row>
    <row r="4175" spans="1:6">
      <c r="A4175" t="str">
        <f t="shared" si="90"/>
        <v>48Lucas Felipe Queiroz de Araújo Lima44835GRA</v>
      </c>
      <c r="B4175">
        <v>48</v>
      </c>
      <c r="C4175" t="s">
        <v>2222</v>
      </c>
      <c r="D4175" t="s">
        <v>3782</v>
      </c>
      <c r="E4175">
        <v>600</v>
      </c>
      <c r="F4175" t="s">
        <v>1112</v>
      </c>
    </row>
    <row r="4176" spans="1:6">
      <c r="A4176" t="str">
        <f t="shared" si="90"/>
        <v>48Maiesk Rodrigues Barreto44835GRA</v>
      </c>
      <c r="B4176">
        <v>48</v>
      </c>
      <c r="C4176" t="s">
        <v>2573</v>
      </c>
      <c r="D4176" t="s">
        <v>3782</v>
      </c>
      <c r="E4176">
        <v>600</v>
      </c>
      <c r="F4176" t="s">
        <v>1112</v>
      </c>
    </row>
    <row r="4177" spans="1:6">
      <c r="A4177" t="str">
        <f t="shared" si="90"/>
        <v>48Matheus Pessoa de Siqueira Guedes44835GRA</v>
      </c>
      <c r="B4177">
        <v>48</v>
      </c>
      <c r="C4177" t="s">
        <v>1970</v>
      </c>
      <c r="D4177" t="s">
        <v>3782</v>
      </c>
      <c r="E4177">
        <v>600</v>
      </c>
      <c r="F4177" t="s">
        <v>1112</v>
      </c>
    </row>
    <row r="4178" spans="1:6">
      <c r="A4178" t="str">
        <f t="shared" si="90"/>
        <v>48Sofia Luck Teixeira44835GRA</v>
      </c>
      <c r="B4178">
        <v>48</v>
      </c>
      <c r="C4178" t="s">
        <v>2223</v>
      </c>
      <c r="D4178" t="s">
        <v>3782</v>
      </c>
      <c r="E4178">
        <v>600</v>
      </c>
      <c r="F4178" t="s">
        <v>1112</v>
      </c>
    </row>
    <row r="4179" spans="1:6">
      <c r="A4179" t="str">
        <f t="shared" si="90"/>
        <v>48João Victor Furtado Frazão de Medeiros44835MSc</v>
      </c>
      <c r="B4179">
        <v>48</v>
      </c>
      <c r="C4179" t="s">
        <v>1973</v>
      </c>
      <c r="D4179" t="s">
        <v>3782</v>
      </c>
      <c r="E4179">
        <v>2230</v>
      </c>
      <c r="F4179" t="s">
        <v>1114</v>
      </c>
    </row>
    <row r="4180" spans="1:6">
      <c r="A4180" t="str">
        <f t="shared" si="90"/>
        <v>48Karina Maria da Silva44835MSc</v>
      </c>
      <c r="B4180">
        <v>48</v>
      </c>
      <c r="C4180" t="s">
        <v>2574</v>
      </c>
      <c r="D4180" t="s">
        <v>3782</v>
      </c>
      <c r="E4180">
        <v>2230</v>
      </c>
      <c r="F4180" t="s">
        <v>1114</v>
      </c>
    </row>
    <row r="4181" spans="1:6">
      <c r="A4181" t="str">
        <f t="shared" si="90"/>
        <v>48Manoella Almeida Candido44835MSc</v>
      </c>
      <c r="B4181">
        <v>48</v>
      </c>
      <c r="C4181" t="s">
        <v>2224</v>
      </c>
      <c r="D4181" t="s">
        <v>3782</v>
      </c>
      <c r="E4181">
        <v>2230</v>
      </c>
      <c r="F4181" t="s">
        <v>1114</v>
      </c>
    </row>
    <row r="4182" spans="1:6">
      <c r="A4182" t="str">
        <f t="shared" si="90"/>
        <v>48Tallys Celso Mineiro44835MSc</v>
      </c>
      <c r="B4182">
        <v>48</v>
      </c>
      <c r="C4182" t="s">
        <v>2226</v>
      </c>
      <c r="D4182" t="s">
        <v>3782</v>
      </c>
      <c r="E4182">
        <v>2230</v>
      </c>
      <c r="F4182" t="s">
        <v>1114</v>
      </c>
    </row>
    <row r="4183" spans="1:6">
      <c r="A4183" t="str">
        <f t="shared" si="90"/>
        <v>48Tássia Cristina da Silva44835MSc</v>
      </c>
      <c r="B4183">
        <v>48</v>
      </c>
      <c r="C4183" t="s">
        <v>1974</v>
      </c>
      <c r="D4183" t="s">
        <v>3782</v>
      </c>
      <c r="E4183">
        <v>2230</v>
      </c>
      <c r="F4183" t="s">
        <v>1114</v>
      </c>
    </row>
    <row r="4184" spans="1:6">
      <c r="A4184" t="str">
        <f t="shared" si="90"/>
        <v>48Wesley Michael Pereira Silva44835MSc</v>
      </c>
      <c r="B4184">
        <v>48</v>
      </c>
      <c r="C4184" t="s">
        <v>1975</v>
      </c>
      <c r="D4184" t="s">
        <v>3782</v>
      </c>
      <c r="E4184">
        <v>2230</v>
      </c>
      <c r="F4184" t="s">
        <v>1114</v>
      </c>
    </row>
    <row r="4185" spans="1:6">
      <c r="A4185" t="str">
        <f t="shared" si="90"/>
        <v>48Gustavo Galindez Ramirez44835PDSC</v>
      </c>
      <c r="B4185">
        <v>48</v>
      </c>
      <c r="C4185" t="s">
        <v>1976</v>
      </c>
      <c r="D4185" t="s">
        <v>3782</v>
      </c>
      <c r="E4185">
        <v>6110</v>
      </c>
      <c r="F4185" t="s">
        <v>1165</v>
      </c>
    </row>
    <row r="4186" spans="1:6">
      <c r="A4186" t="str">
        <f t="shared" si="90"/>
        <v>48Allan de Almeida Albuquerque44835PV</v>
      </c>
      <c r="B4186">
        <v>48</v>
      </c>
      <c r="C4186" t="s">
        <v>1977</v>
      </c>
      <c r="D4186" t="s">
        <v>3782</v>
      </c>
      <c r="E4186">
        <v>7750</v>
      </c>
      <c r="F4186" t="s">
        <v>1115</v>
      </c>
    </row>
    <row r="4187" spans="1:6">
      <c r="A4187" t="str">
        <f t="shared" si="90"/>
        <v>49Geovane Oliveira de Sousa44835AT</v>
      </c>
      <c r="B4187">
        <v>49</v>
      </c>
      <c r="C4187" t="s">
        <v>1978</v>
      </c>
      <c r="D4187" t="s">
        <v>3782</v>
      </c>
      <c r="E4187">
        <v>820</v>
      </c>
      <c r="F4187" t="s">
        <v>1117</v>
      </c>
    </row>
    <row r="4188" spans="1:6">
      <c r="A4188" t="str">
        <f t="shared" si="90"/>
        <v>49Gustavo Martini Dalpian44835COO</v>
      </c>
      <c r="B4188">
        <v>49</v>
      </c>
      <c r="C4188" t="s">
        <v>1979</v>
      </c>
      <c r="D4188" t="s">
        <v>3782</v>
      </c>
      <c r="E4188">
        <v>2800</v>
      </c>
      <c r="F4188" t="s">
        <v>1113</v>
      </c>
    </row>
    <row r="4189" spans="1:6">
      <c r="A4189" t="str">
        <f t="shared" si="90"/>
        <v>49Gabrielle Mathias Reis44835DSC</v>
      </c>
      <c r="B4189">
        <v>49</v>
      </c>
      <c r="C4189" t="s">
        <v>1980</v>
      </c>
      <c r="D4189" t="s">
        <v>3782</v>
      </c>
      <c r="E4189">
        <v>3280</v>
      </c>
      <c r="F4189" t="s">
        <v>1162</v>
      </c>
    </row>
    <row r="4190" spans="1:6">
      <c r="A4190" t="str">
        <f t="shared" si="90"/>
        <v>49Leonardo José Quintero Da Cuna44835DSC</v>
      </c>
      <c r="B4190">
        <v>49</v>
      </c>
      <c r="C4190" t="s">
        <v>2575</v>
      </c>
      <c r="D4190" t="s">
        <v>3782</v>
      </c>
      <c r="E4190">
        <v>3280</v>
      </c>
      <c r="F4190" t="s">
        <v>1162</v>
      </c>
    </row>
    <row r="4191" spans="1:6">
      <c r="A4191" t="str">
        <f t="shared" si="90"/>
        <v>49Samuel Peres Chagas44835DSC</v>
      </c>
      <c r="B4191">
        <v>49</v>
      </c>
      <c r="C4191" t="s">
        <v>1981</v>
      </c>
      <c r="D4191" t="s">
        <v>3782</v>
      </c>
      <c r="E4191">
        <v>3280</v>
      </c>
      <c r="F4191" t="s">
        <v>1162</v>
      </c>
    </row>
    <row r="4192" spans="1:6">
      <c r="A4192" t="str">
        <f t="shared" si="90"/>
        <v>49Ana Carolina Fonseca de Abreu44835GRA</v>
      </c>
      <c r="B4192">
        <v>49</v>
      </c>
      <c r="C4192" t="s">
        <v>1982</v>
      </c>
      <c r="D4192" t="s">
        <v>3782</v>
      </c>
      <c r="E4192">
        <v>600</v>
      </c>
      <c r="F4192" t="s">
        <v>1112</v>
      </c>
    </row>
    <row r="4193" spans="1:6">
      <c r="A4193" t="str">
        <f t="shared" si="90"/>
        <v>49Andréia Joice Oliveira Meira44835GRA</v>
      </c>
      <c r="B4193">
        <v>49</v>
      </c>
      <c r="C4193" t="s">
        <v>2227</v>
      </c>
      <c r="D4193" t="s">
        <v>3782</v>
      </c>
      <c r="E4193">
        <v>600</v>
      </c>
      <c r="F4193" t="s">
        <v>1112</v>
      </c>
    </row>
    <row r="4194" spans="1:6">
      <c r="A4194" t="str">
        <f t="shared" si="90"/>
        <v>49Bria Cisi Ramos44835GRA</v>
      </c>
      <c r="B4194">
        <v>49</v>
      </c>
      <c r="C4194" t="s">
        <v>1983</v>
      </c>
      <c r="D4194" t="s">
        <v>3782</v>
      </c>
      <c r="E4194">
        <v>600</v>
      </c>
      <c r="F4194" t="s">
        <v>1112</v>
      </c>
    </row>
    <row r="4195" spans="1:6">
      <c r="A4195" t="str">
        <f t="shared" si="90"/>
        <v>49Carolina Rufino da Silva44835GRA</v>
      </c>
      <c r="B4195">
        <v>49</v>
      </c>
      <c r="C4195" t="s">
        <v>1984</v>
      </c>
      <c r="D4195" t="s">
        <v>3782</v>
      </c>
      <c r="E4195">
        <v>600</v>
      </c>
      <c r="F4195" t="s">
        <v>1112</v>
      </c>
    </row>
    <row r="4196" spans="1:6">
      <c r="A4196" t="str">
        <f t="shared" si="90"/>
        <v>49Gabriel Rocha Lima44835GRA</v>
      </c>
      <c r="B4196">
        <v>49</v>
      </c>
      <c r="C4196" t="s">
        <v>1985</v>
      </c>
      <c r="D4196" t="s">
        <v>3782</v>
      </c>
      <c r="E4196">
        <v>600</v>
      </c>
      <c r="F4196" t="s">
        <v>1112</v>
      </c>
    </row>
    <row r="4197" spans="1:6">
      <c r="A4197" t="str">
        <f t="shared" si="90"/>
        <v>49José Pedro Pires Gomes44835GRA</v>
      </c>
      <c r="B4197">
        <v>49</v>
      </c>
      <c r="C4197" t="s">
        <v>1987</v>
      </c>
      <c r="D4197" t="s">
        <v>3782</v>
      </c>
      <c r="E4197">
        <v>600</v>
      </c>
      <c r="F4197" t="s">
        <v>1112</v>
      </c>
    </row>
    <row r="4198" spans="1:6">
      <c r="A4198" t="str">
        <f t="shared" si="90"/>
        <v>49Lara Mei Honda44835GRA</v>
      </c>
      <c r="B4198">
        <v>49</v>
      </c>
      <c r="C4198" t="s">
        <v>1988</v>
      </c>
      <c r="D4198" t="s">
        <v>3782</v>
      </c>
      <c r="E4198">
        <v>600</v>
      </c>
      <c r="F4198" t="s">
        <v>1112</v>
      </c>
    </row>
    <row r="4199" spans="1:6">
      <c r="A4199" t="str">
        <f t="shared" si="90"/>
        <v>49Luigi Nogueira Mancuso44835GRA</v>
      </c>
      <c r="B4199">
        <v>49</v>
      </c>
      <c r="C4199" t="s">
        <v>2577</v>
      </c>
      <c r="D4199" t="s">
        <v>3782</v>
      </c>
      <c r="E4199">
        <v>600</v>
      </c>
      <c r="F4199" t="s">
        <v>1112</v>
      </c>
    </row>
    <row r="4200" spans="1:6">
      <c r="A4200" t="str">
        <f t="shared" si="90"/>
        <v>49Mayara Souza Mello44835GRA</v>
      </c>
      <c r="B4200">
        <v>49</v>
      </c>
      <c r="C4200" t="s">
        <v>2578</v>
      </c>
      <c r="D4200" t="s">
        <v>3782</v>
      </c>
      <c r="E4200">
        <v>600</v>
      </c>
      <c r="F4200" t="s">
        <v>1112</v>
      </c>
    </row>
    <row r="4201" spans="1:6">
      <c r="A4201" t="str">
        <f t="shared" si="90"/>
        <v>49Otávio Mayoral Colmenero44835GRA</v>
      </c>
      <c r="B4201">
        <v>49</v>
      </c>
      <c r="C4201" t="s">
        <v>1989</v>
      </c>
      <c r="D4201" t="s">
        <v>3782</v>
      </c>
      <c r="E4201">
        <v>600</v>
      </c>
      <c r="F4201" t="s">
        <v>1112</v>
      </c>
    </row>
    <row r="4202" spans="1:6">
      <c r="A4202" t="str">
        <f t="shared" si="90"/>
        <v>49Paulo Cesar de Souza Lima44835GRA</v>
      </c>
      <c r="B4202">
        <v>49</v>
      </c>
      <c r="C4202" t="s">
        <v>1990</v>
      </c>
      <c r="D4202" t="s">
        <v>3782</v>
      </c>
      <c r="E4202">
        <v>600</v>
      </c>
      <c r="F4202" t="s">
        <v>1112</v>
      </c>
    </row>
    <row r="4203" spans="1:6">
      <c r="A4203" t="str">
        <f t="shared" si="90"/>
        <v>49Pollyanna Castilho44835GRA</v>
      </c>
      <c r="B4203">
        <v>49</v>
      </c>
      <c r="C4203" t="s">
        <v>1991</v>
      </c>
      <c r="D4203" t="s">
        <v>3782</v>
      </c>
      <c r="E4203">
        <v>600</v>
      </c>
      <c r="F4203" t="s">
        <v>1112</v>
      </c>
    </row>
    <row r="4204" spans="1:6">
      <c r="A4204" t="str">
        <f t="shared" si="90"/>
        <v>49Suzane Tiemi Kawahara Shimuta44835GRA</v>
      </c>
      <c r="B4204">
        <v>49</v>
      </c>
      <c r="C4204" t="s">
        <v>2579</v>
      </c>
      <c r="D4204" t="s">
        <v>3782</v>
      </c>
      <c r="E4204">
        <v>600</v>
      </c>
      <c r="F4204" t="s">
        <v>1112</v>
      </c>
    </row>
    <row r="4205" spans="1:6">
      <c r="A4205" t="str">
        <f t="shared" si="90"/>
        <v>49Antonio Teofanes Bertollo de Oliveira44835MSc</v>
      </c>
      <c r="B4205">
        <v>49</v>
      </c>
      <c r="C4205" t="s">
        <v>1993</v>
      </c>
      <c r="D4205" t="s">
        <v>3782</v>
      </c>
      <c r="E4205">
        <v>2230</v>
      </c>
      <c r="F4205" t="s">
        <v>1114</v>
      </c>
    </row>
    <row r="4206" spans="1:6">
      <c r="A4206" t="str">
        <f t="shared" si="90"/>
        <v>49Caique Campos de Oliveira44835MSc</v>
      </c>
      <c r="B4206">
        <v>49</v>
      </c>
      <c r="C4206" t="s">
        <v>2580</v>
      </c>
      <c r="D4206" t="s">
        <v>3782</v>
      </c>
      <c r="E4206">
        <v>2230</v>
      </c>
      <c r="F4206" t="s">
        <v>1114</v>
      </c>
    </row>
    <row r="4207" spans="1:6">
      <c r="A4207" t="str">
        <f t="shared" si="90"/>
        <v>49Isabela de Melo Aceto44835MSc</v>
      </c>
      <c r="B4207">
        <v>49</v>
      </c>
      <c r="C4207" t="s">
        <v>1986</v>
      </c>
      <c r="D4207" t="s">
        <v>3782</v>
      </c>
      <c r="E4207">
        <v>2230</v>
      </c>
      <c r="F4207" t="s">
        <v>1114</v>
      </c>
    </row>
    <row r="4208" spans="1:6">
      <c r="A4208" t="str">
        <f t="shared" si="90"/>
        <v>49Lucas Bandeira44835MSc</v>
      </c>
      <c r="B4208">
        <v>49</v>
      </c>
      <c r="C4208" t="s">
        <v>1995</v>
      </c>
      <c r="D4208" t="s">
        <v>3782</v>
      </c>
      <c r="E4208">
        <v>2230</v>
      </c>
      <c r="F4208" t="s">
        <v>1114</v>
      </c>
    </row>
    <row r="4209" spans="1:6">
      <c r="A4209" t="str">
        <f t="shared" si="90"/>
        <v>49Maycom Cezar Valeriano44835MSc</v>
      </c>
      <c r="B4209">
        <v>49</v>
      </c>
      <c r="C4209" t="s">
        <v>1997</v>
      </c>
      <c r="D4209" t="s">
        <v>3782</v>
      </c>
      <c r="E4209">
        <v>2230</v>
      </c>
      <c r="F4209" t="s">
        <v>1114</v>
      </c>
    </row>
    <row r="4210" spans="1:6">
      <c r="A4210" t="str">
        <f t="shared" si="90"/>
        <v>49Thayná Mesquita Gomes dos Santos44835MSc</v>
      </c>
      <c r="B4210">
        <v>49</v>
      </c>
      <c r="C4210" t="s">
        <v>1992</v>
      </c>
      <c r="D4210" t="s">
        <v>3782</v>
      </c>
      <c r="E4210">
        <v>2230</v>
      </c>
      <c r="F4210" t="s">
        <v>1114</v>
      </c>
    </row>
    <row r="4211" spans="1:6">
      <c r="A4211" t="str">
        <f t="shared" si="90"/>
        <v>49Fabiane de Jesus Trindade44835PV</v>
      </c>
      <c r="B4211">
        <v>49</v>
      </c>
      <c r="C4211" t="s">
        <v>2000</v>
      </c>
      <c r="D4211" t="s">
        <v>3782</v>
      </c>
      <c r="E4211">
        <v>7750</v>
      </c>
      <c r="F4211" t="s">
        <v>1115</v>
      </c>
    </row>
    <row r="4212" spans="1:6">
      <c r="A4212" t="str">
        <f t="shared" si="90"/>
        <v>50Inês Seidel44835AT</v>
      </c>
      <c r="B4212">
        <v>50</v>
      </c>
      <c r="C4212" t="s">
        <v>2001</v>
      </c>
      <c r="D4212" t="s">
        <v>3782</v>
      </c>
      <c r="E4212">
        <v>820</v>
      </c>
      <c r="F4212" t="s">
        <v>1117</v>
      </c>
    </row>
    <row r="4213" spans="1:6">
      <c r="A4213" t="str">
        <f t="shared" si="90"/>
        <v>50Diogo Pompéu de Moraes44835COO</v>
      </c>
      <c r="B4213">
        <v>50</v>
      </c>
      <c r="C4213" t="s">
        <v>2228</v>
      </c>
      <c r="D4213" t="s">
        <v>3782</v>
      </c>
      <c r="E4213">
        <v>2800</v>
      </c>
      <c r="F4213" t="s">
        <v>1113</v>
      </c>
    </row>
    <row r="4214" spans="1:6">
      <c r="A4214" t="str">
        <f t="shared" si="90"/>
        <v>50Bruna Pés Nicola44835DSC</v>
      </c>
      <c r="B4214">
        <v>50</v>
      </c>
      <c r="C4214" t="s">
        <v>2721</v>
      </c>
      <c r="D4214" t="s">
        <v>3782</v>
      </c>
      <c r="E4214">
        <v>3280</v>
      </c>
      <c r="F4214" t="s">
        <v>1162</v>
      </c>
    </row>
    <row r="4215" spans="1:6">
      <c r="A4215" t="str">
        <f t="shared" si="90"/>
        <v>50Tatiane Pretto44835DSC</v>
      </c>
      <c r="B4215">
        <v>50</v>
      </c>
      <c r="C4215" t="s">
        <v>2002</v>
      </c>
      <c r="D4215" t="s">
        <v>3782</v>
      </c>
      <c r="E4215">
        <v>3280</v>
      </c>
      <c r="F4215" t="s">
        <v>1162</v>
      </c>
    </row>
    <row r="4216" spans="1:6">
      <c r="A4216" t="str">
        <f t="shared" si="90"/>
        <v>50Andressa Vieira Hilário44835MSc</v>
      </c>
      <c r="B4216">
        <v>50</v>
      </c>
      <c r="C4216" t="s">
        <v>2003</v>
      </c>
      <c r="D4216" t="s">
        <v>3782</v>
      </c>
      <c r="E4216">
        <v>2230</v>
      </c>
      <c r="F4216" t="s">
        <v>1114</v>
      </c>
    </row>
    <row r="4217" spans="1:6">
      <c r="A4217" t="str">
        <f t="shared" si="90"/>
        <v>50Arthur Motta de Andrade44835MSc</v>
      </c>
      <c r="B4217">
        <v>50</v>
      </c>
      <c r="C4217" t="s">
        <v>2004</v>
      </c>
      <c r="D4217" t="s">
        <v>3782</v>
      </c>
      <c r="E4217">
        <v>2230</v>
      </c>
      <c r="F4217" t="s">
        <v>1114</v>
      </c>
    </row>
    <row r="4218" spans="1:6">
      <c r="A4218" t="str">
        <f t="shared" si="90"/>
        <v>50Giovanni Garcia Saboia de Albuquerque44835MSc</v>
      </c>
      <c r="B4218">
        <v>50</v>
      </c>
      <c r="C4218" t="s">
        <v>2005</v>
      </c>
      <c r="D4218" t="s">
        <v>3782</v>
      </c>
      <c r="E4218">
        <v>2230</v>
      </c>
      <c r="F4218" t="s">
        <v>1114</v>
      </c>
    </row>
    <row r="4219" spans="1:6">
      <c r="A4219" t="str">
        <f t="shared" si="90"/>
        <v>50Marianne Silva Schaeffer44835MSc</v>
      </c>
      <c r="B4219">
        <v>50</v>
      </c>
      <c r="C4219" t="s">
        <v>2006</v>
      </c>
      <c r="D4219" t="s">
        <v>3782</v>
      </c>
      <c r="E4219">
        <v>2230</v>
      </c>
      <c r="F4219" t="s">
        <v>1114</v>
      </c>
    </row>
    <row r="4220" spans="1:6">
      <c r="A4220" t="str">
        <f t="shared" si="90"/>
        <v>50Paolla Rissi Silva Hermann44835MSc</v>
      </c>
      <c r="B4220">
        <v>50</v>
      </c>
      <c r="C4220" t="s">
        <v>2007</v>
      </c>
      <c r="D4220" t="s">
        <v>3782</v>
      </c>
      <c r="E4220">
        <v>2230</v>
      </c>
      <c r="F4220" t="s">
        <v>1114</v>
      </c>
    </row>
    <row r="4221" spans="1:6">
      <c r="A4221" t="str">
        <f t="shared" si="90"/>
        <v>50Tatiana Zanette44835MSc</v>
      </c>
      <c r="B4221">
        <v>50</v>
      </c>
      <c r="C4221" t="s">
        <v>2008</v>
      </c>
      <c r="D4221" t="s">
        <v>3782</v>
      </c>
      <c r="E4221">
        <v>2230</v>
      </c>
      <c r="F4221" t="s">
        <v>1114</v>
      </c>
    </row>
    <row r="4222" spans="1:6">
      <c r="A4222" t="str">
        <f t="shared" si="90"/>
        <v>50Gustavo Javier Chacón Rosales44835PDSC</v>
      </c>
      <c r="B4222">
        <v>50</v>
      </c>
      <c r="C4222" t="s">
        <v>2009</v>
      </c>
      <c r="D4222" t="s">
        <v>3782</v>
      </c>
      <c r="E4222">
        <v>6110</v>
      </c>
      <c r="F4222" t="s">
        <v>1165</v>
      </c>
    </row>
    <row r="4223" spans="1:6">
      <c r="A4223" t="str">
        <f t="shared" si="90"/>
        <v>50Christian Wittee Lopes44835PV</v>
      </c>
      <c r="B4223">
        <v>50</v>
      </c>
      <c r="C4223" t="s">
        <v>2010</v>
      </c>
      <c r="D4223" t="s">
        <v>3782</v>
      </c>
      <c r="E4223">
        <v>7750</v>
      </c>
      <c r="F4223" t="s">
        <v>1115</v>
      </c>
    </row>
    <row r="4224" spans="1:6">
      <c r="A4224" t="str">
        <f t="shared" si="90"/>
        <v>51Bernardo Vitor de Souza Marins44835AT</v>
      </c>
      <c r="B4224">
        <v>51</v>
      </c>
      <c r="C4224" t="s">
        <v>2011</v>
      </c>
      <c r="D4224" t="s">
        <v>3782</v>
      </c>
      <c r="E4224">
        <v>820</v>
      </c>
      <c r="F4224" t="s">
        <v>1117</v>
      </c>
    </row>
    <row r="4225" spans="1:6">
      <c r="A4225" t="str">
        <f t="shared" si="90"/>
        <v>51Victor Rolando Ruiz Ahon44835COO</v>
      </c>
      <c r="B4225">
        <v>51</v>
      </c>
      <c r="C4225" t="s">
        <v>2231</v>
      </c>
      <c r="D4225" t="s">
        <v>3782</v>
      </c>
      <c r="E4225">
        <v>2800</v>
      </c>
      <c r="F4225" t="s">
        <v>1113</v>
      </c>
    </row>
    <row r="4226" spans="1:6">
      <c r="A4226" t="str">
        <f t="shared" si="90"/>
        <v>51Matheus Coitinho Constantino44835DSC</v>
      </c>
      <c r="B4226">
        <v>51</v>
      </c>
      <c r="C4226" t="s">
        <v>2012</v>
      </c>
      <c r="D4226" t="s">
        <v>3782</v>
      </c>
      <c r="E4226">
        <v>3280</v>
      </c>
      <c r="F4226" t="s">
        <v>1162</v>
      </c>
    </row>
    <row r="4227" spans="1:6">
      <c r="A4227" t="str">
        <f t="shared" ref="A4227:A4290" si="91">CONCATENATE(B4227,C4227,VALUE(D4227),F4227)</f>
        <v>51York Castillo Santiago44835DSC</v>
      </c>
      <c r="B4227">
        <v>51</v>
      </c>
      <c r="C4227" t="s">
        <v>2013</v>
      </c>
      <c r="D4227" t="s">
        <v>3782</v>
      </c>
      <c r="E4227">
        <v>3280</v>
      </c>
      <c r="F4227" t="s">
        <v>1162</v>
      </c>
    </row>
    <row r="4228" spans="1:6">
      <c r="A4228" t="str">
        <f t="shared" si="91"/>
        <v>51Ana Carolina Loureiro Boavista Lustosa44835GRA</v>
      </c>
      <c r="B4228">
        <v>51</v>
      </c>
      <c r="C4228" t="s">
        <v>2230</v>
      </c>
      <c r="D4228" t="s">
        <v>3782</v>
      </c>
      <c r="E4228">
        <v>600</v>
      </c>
      <c r="F4228" t="s">
        <v>1112</v>
      </c>
    </row>
    <row r="4229" spans="1:6">
      <c r="A4229" t="str">
        <f t="shared" si="91"/>
        <v>51Bruno Arguelhes Fischer44835GRA</v>
      </c>
      <c r="B4229">
        <v>51</v>
      </c>
      <c r="C4229" t="s">
        <v>2015</v>
      </c>
      <c r="D4229" t="s">
        <v>3782</v>
      </c>
      <c r="E4229">
        <v>600</v>
      </c>
      <c r="F4229" t="s">
        <v>1112</v>
      </c>
    </row>
    <row r="4230" spans="1:6">
      <c r="A4230" t="str">
        <f t="shared" si="91"/>
        <v>51Messias Gutemberg de Moura Vieira Junior44835GRA</v>
      </c>
      <c r="B4230">
        <v>51</v>
      </c>
      <c r="C4230" t="s">
        <v>2016</v>
      </c>
      <c r="D4230" t="s">
        <v>3782</v>
      </c>
      <c r="E4230">
        <v>600</v>
      </c>
      <c r="F4230" t="s">
        <v>1112</v>
      </c>
    </row>
    <row r="4231" spans="1:6">
      <c r="A4231" t="str">
        <f t="shared" si="91"/>
        <v>51Victor Hugo Couto e Silva44835GRA</v>
      </c>
      <c r="B4231">
        <v>51</v>
      </c>
      <c r="C4231" t="s">
        <v>2017</v>
      </c>
      <c r="D4231" t="s">
        <v>3782</v>
      </c>
      <c r="E4231">
        <v>600</v>
      </c>
      <c r="F4231" t="s">
        <v>1112</v>
      </c>
    </row>
    <row r="4232" spans="1:6">
      <c r="A4232" t="str">
        <f t="shared" si="91"/>
        <v>51Vinicius Silva Pio Abreu44835GRA</v>
      </c>
      <c r="B4232">
        <v>51</v>
      </c>
      <c r="C4232" t="s">
        <v>2229</v>
      </c>
      <c r="D4232" t="s">
        <v>3782</v>
      </c>
      <c r="E4232">
        <v>600</v>
      </c>
      <c r="F4232" t="s">
        <v>1112</v>
      </c>
    </row>
    <row r="4233" spans="1:6">
      <c r="A4233" t="str">
        <f t="shared" si="91"/>
        <v>51Brunno Abreu da Fonseca Vargas44835MSc</v>
      </c>
      <c r="B4233">
        <v>51</v>
      </c>
      <c r="C4233" t="s">
        <v>2018</v>
      </c>
      <c r="D4233" t="s">
        <v>3782</v>
      </c>
      <c r="E4233">
        <v>2230</v>
      </c>
      <c r="F4233" t="s">
        <v>1114</v>
      </c>
    </row>
    <row r="4234" spans="1:6">
      <c r="A4234" t="str">
        <f t="shared" si="91"/>
        <v>51Daniel Rubano Barretto Turci44835MSc</v>
      </c>
      <c r="B4234">
        <v>51</v>
      </c>
      <c r="C4234" t="s">
        <v>2019</v>
      </c>
      <c r="D4234" t="s">
        <v>3782</v>
      </c>
      <c r="E4234">
        <v>2230</v>
      </c>
      <c r="F4234" t="s">
        <v>1114</v>
      </c>
    </row>
    <row r="4235" spans="1:6">
      <c r="A4235" t="str">
        <f t="shared" si="91"/>
        <v>51Mauricio de Souza Maciel44835MSc</v>
      </c>
      <c r="B4235">
        <v>51</v>
      </c>
      <c r="C4235" t="s">
        <v>2020</v>
      </c>
      <c r="D4235" t="s">
        <v>3782</v>
      </c>
      <c r="E4235">
        <v>2230</v>
      </c>
      <c r="F4235" t="s">
        <v>1114</v>
      </c>
    </row>
    <row r="4236" spans="1:6">
      <c r="A4236" t="str">
        <f t="shared" si="91"/>
        <v>51Maria das Dores Macedo Paiva44835PDSC</v>
      </c>
      <c r="B4236">
        <v>51</v>
      </c>
      <c r="C4236" t="s">
        <v>2021</v>
      </c>
      <c r="D4236" t="s">
        <v>3782</v>
      </c>
      <c r="E4236">
        <v>6110</v>
      </c>
      <c r="F4236" t="s">
        <v>1165</v>
      </c>
    </row>
    <row r="4237" spans="1:6">
      <c r="A4237" t="str">
        <f t="shared" si="91"/>
        <v>51Antonio Claudio Soares44835PV</v>
      </c>
      <c r="B4237">
        <v>51</v>
      </c>
      <c r="C4237" t="s">
        <v>2022</v>
      </c>
      <c r="D4237" t="s">
        <v>3782</v>
      </c>
      <c r="E4237">
        <v>7750</v>
      </c>
      <c r="F4237" t="s">
        <v>1115</v>
      </c>
    </row>
    <row r="4238" spans="1:6">
      <c r="A4238" t="str">
        <f t="shared" si="91"/>
        <v>52Marcos Alexandro Vargas Mello44835AT</v>
      </c>
      <c r="B4238">
        <v>52</v>
      </c>
      <c r="C4238" t="s">
        <v>2023</v>
      </c>
      <c r="D4238" t="s">
        <v>3782</v>
      </c>
      <c r="E4238">
        <v>820</v>
      </c>
      <c r="F4238" t="s">
        <v>1117</v>
      </c>
    </row>
    <row r="4239" spans="1:6">
      <c r="A4239" t="str">
        <f t="shared" si="91"/>
        <v>52Fernanda de Castilhos44835COO</v>
      </c>
      <c r="B4239">
        <v>52</v>
      </c>
      <c r="C4239" t="s">
        <v>2024</v>
      </c>
      <c r="D4239" t="s">
        <v>3782</v>
      </c>
      <c r="E4239">
        <v>2800</v>
      </c>
      <c r="F4239" t="s">
        <v>1113</v>
      </c>
    </row>
    <row r="4240" spans="1:6">
      <c r="A4240" t="str">
        <f t="shared" si="91"/>
        <v>52Crisleine Perinazzo Draszewski44835DSC</v>
      </c>
      <c r="B4240">
        <v>52</v>
      </c>
      <c r="C4240" t="s">
        <v>2025</v>
      </c>
      <c r="D4240" t="s">
        <v>3782</v>
      </c>
      <c r="E4240">
        <v>3280</v>
      </c>
      <c r="F4240" t="s">
        <v>1162</v>
      </c>
    </row>
    <row r="4241" spans="1:6">
      <c r="A4241" t="str">
        <f t="shared" si="91"/>
        <v>52Lauren Marcilene Maciel Machado44835DSC</v>
      </c>
      <c r="B4241">
        <v>52</v>
      </c>
      <c r="C4241" t="s">
        <v>2026</v>
      </c>
      <c r="D4241" t="s">
        <v>3782</v>
      </c>
      <c r="E4241">
        <v>3280</v>
      </c>
      <c r="F4241" t="s">
        <v>1162</v>
      </c>
    </row>
    <row r="4242" spans="1:6">
      <c r="A4242" t="str">
        <f t="shared" si="91"/>
        <v>52André Luis de Oliveira Perilli44835GRA</v>
      </c>
      <c r="B4242">
        <v>52</v>
      </c>
      <c r="C4242" t="s">
        <v>2029</v>
      </c>
      <c r="D4242" t="s">
        <v>3782</v>
      </c>
      <c r="E4242">
        <v>600</v>
      </c>
      <c r="F4242" t="s">
        <v>1112</v>
      </c>
    </row>
    <row r="4243" spans="1:6">
      <c r="A4243" t="str">
        <f t="shared" si="91"/>
        <v>52Bruna da Cunha Padoin44835GRA</v>
      </c>
      <c r="B4243">
        <v>52</v>
      </c>
      <c r="C4243" t="s">
        <v>2031</v>
      </c>
      <c r="D4243" t="s">
        <v>3782</v>
      </c>
      <c r="E4243">
        <v>600</v>
      </c>
      <c r="F4243" t="s">
        <v>1112</v>
      </c>
    </row>
    <row r="4244" spans="1:6">
      <c r="A4244" t="str">
        <f t="shared" si="91"/>
        <v>52Caroline Marta Weise44835GRA</v>
      </c>
      <c r="B4244">
        <v>52</v>
      </c>
      <c r="C4244" t="s">
        <v>2232</v>
      </c>
      <c r="D4244" t="s">
        <v>3782</v>
      </c>
      <c r="E4244">
        <v>600</v>
      </c>
      <c r="F4244" t="s">
        <v>1112</v>
      </c>
    </row>
    <row r="4245" spans="1:6">
      <c r="A4245" t="str">
        <f t="shared" si="91"/>
        <v>52Flávia Fernandes de Oliveira44835GRA</v>
      </c>
      <c r="B4245">
        <v>52</v>
      </c>
      <c r="C4245" t="s">
        <v>2032</v>
      </c>
      <c r="D4245" t="s">
        <v>3782</v>
      </c>
      <c r="E4245">
        <v>600</v>
      </c>
      <c r="F4245" t="s">
        <v>1112</v>
      </c>
    </row>
    <row r="4246" spans="1:6">
      <c r="A4246" t="str">
        <f t="shared" si="91"/>
        <v>52Geovana Mussato Mello44835GRA</v>
      </c>
      <c r="B4246">
        <v>52</v>
      </c>
      <c r="C4246" t="s">
        <v>2589</v>
      </c>
      <c r="D4246" t="s">
        <v>3782</v>
      </c>
      <c r="E4246">
        <v>600</v>
      </c>
      <c r="F4246" t="s">
        <v>1112</v>
      </c>
    </row>
    <row r="4247" spans="1:6">
      <c r="A4247" t="str">
        <f t="shared" si="91"/>
        <v>52Jamille Harbouki Moura44835GRA</v>
      </c>
      <c r="B4247">
        <v>52</v>
      </c>
      <c r="C4247" t="s">
        <v>2033</v>
      </c>
      <c r="D4247" t="s">
        <v>3782</v>
      </c>
      <c r="E4247">
        <v>600</v>
      </c>
      <c r="F4247" t="s">
        <v>1112</v>
      </c>
    </row>
    <row r="4248" spans="1:6">
      <c r="A4248" t="str">
        <f t="shared" si="91"/>
        <v>52Luana Carline Becker44835GRA</v>
      </c>
      <c r="B4248">
        <v>52</v>
      </c>
      <c r="C4248" t="s">
        <v>2036</v>
      </c>
      <c r="D4248" t="s">
        <v>3782</v>
      </c>
      <c r="E4248">
        <v>600</v>
      </c>
      <c r="F4248" t="s">
        <v>1112</v>
      </c>
    </row>
    <row r="4249" spans="1:6">
      <c r="A4249" t="str">
        <f t="shared" si="91"/>
        <v>52Maiko Rodrigues Monteiro44835GRA</v>
      </c>
      <c r="B4249">
        <v>52</v>
      </c>
      <c r="C4249" t="s">
        <v>2722</v>
      </c>
      <c r="D4249" t="s">
        <v>3782</v>
      </c>
      <c r="E4249">
        <v>600</v>
      </c>
      <c r="F4249" t="s">
        <v>1112</v>
      </c>
    </row>
    <row r="4250" spans="1:6">
      <c r="A4250" t="str">
        <f t="shared" si="91"/>
        <v>52Roger Sartori Chagas44835GRA</v>
      </c>
      <c r="B4250">
        <v>52</v>
      </c>
      <c r="C4250" t="s">
        <v>2038</v>
      </c>
      <c r="D4250" t="s">
        <v>3782</v>
      </c>
      <c r="E4250">
        <v>600</v>
      </c>
      <c r="F4250" t="s">
        <v>1112</v>
      </c>
    </row>
    <row r="4251" spans="1:6">
      <c r="A4251" t="str">
        <f t="shared" si="91"/>
        <v>52Lisiane de Oliveira Diehl44835MSc</v>
      </c>
      <c r="B4251">
        <v>52</v>
      </c>
      <c r="C4251" t="s">
        <v>2041</v>
      </c>
      <c r="D4251" t="s">
        <v>3782</v>
      </c>
      <c r="E4251">
        <v>2230</v>
      </c>
      <c r="F4251" t="s">
        <v>1114</v>
      </c>
    </row>
    <row r="4252" spans="1:6">
      <c r="A4252" t="str">
        <f t="shared" si="91"/>
        <v>52Mateus da Silva Mesquita44835MSc</v>
      </c>
      <c r="B4252">
        <v>52</v>
      </c>
      <c r="C4252" t="s">
        <v>2043</v>
      </c>
      <c r="D4252" t="s">
        <v>3782</v>
      </c>
      <c r="E4252">
        <v>2230</v>
      </c>
      <c r="F4252" t="s">
        <v>1114</v>
      </c>
    </row>
    <row r="4253" spans="1:6">
      <c r="A4253" t="str">
        <f t="shared" si="91"/>
        <v>52Mirela de Araujo Reis44835MSc</v>
      </c>
      <c r="B4253">
        <v>52</v>
      </c>
      <c r="C4253" t="s">
        <v>2723</v>
      </c>
      <c r="D4253" t="s">
        <v>3782</v>
      </c>
      <c r="E4253">
        <v>2230</v>
      </c>
      <c r="F4253" t="s">
        <v>1114</v>
      </c>
    </row>
    <row r="4254" spans="1:6">
      <c r="A4254" t="str">
        <f t="shared" si="91"/>
        <v>52Mirela Francesquet44835MSc</v>
      </c>
      <c r="B4254">
        <v>52</v>
      </c>
      <c r="C4254" t="s">
        <v>2044</v>
      </c>
      <c r="D4254" t="s">
        <v>3782</v>
      </c>
      <c r="E4254">
        <v>2230</v>
      </c>
      <c r="F4254" t="s">
        <v>1114</v>
      </c>
    </row>
    <row r="4255" spans="1:6">
      <c r="A4255" t="str">
        <f t="shared" si="91"/>
        <v>52Michel Brondani44835PV</v>
      </c>
      <c r="B4255">
        <v>52</v>
      </c>
      <c r="C4255" t="s">
        <v>2046</v>
      </c>
      <c r="D4255" t="s">
        <v>3782</v>
      </c>
      <c r="E4255">
        <v>7750</v>
      </c>
      <c r="F4255" t="s">
        <v>1115</v>
      </c>
    </row>
    <row r="4256" spans="1:6">
      <c r="A4256" t="str">
        <f t="shared" si="91"/>
        <v>53Oldrich Joel Romero Guzmán44835COO</v>
      </c>
      <c r="B4256">
        <v>53</v>
      </c>
      <c r="C4256" t="s">
        <v>2048</v>
      </c>
      <c r="D4256" t="s">
        <v>3782</v>
      </c>
      <c r="E4256">
        <v>2800</v>
      </c>
      <c r="F4256" t="s">
        <v>1113</v>
      </c>
    </row>
    <row r="4257" spans="1:6">
      <c r="A4257" t="str">
        <f t="shared" si="91"/>
        <v>53Kelly Costa Cabral Salazar R. Moreira44835DSC</v>
      </c>
      <c r="B4257">
        <v>53</v>
      </c>
      <c r="C4257" t="s">
        <v>2049</v>
      </c>
      <c r="D4257" t="s">
        <v>3782</v>
      </c>
      <c r="E4257">
        <v>3280</v>
      </c>
      <c r="F4257" t="s">
        <v>1162</v>
      </c>
    </row>
    <row r="4258" spans="1:6">
      <c r="A4258" t="str">
        <f t="shared" si="91"/>
        <v>53Roberta Tristão Pinto44835DSC</v>
      </c>
      <c r="B4258">
        <v>53</v>
      </c>
      <c r="C4258" t="s">
        <v>2050</v>
      </c>
      <c r="D4258" t="s">
        <v>3782</v>
      </c>
      <c r="E4258">
        <v>3280</v>
      </c>
      <c r="F4258" t="s">
        <v>1162</v>
      </c>
    </row>
    <row r="4259" spans="1:6">
      <c r="A4259" t="str">
        <f t="shared" si="91"/>
        <v>53Amanda Puttin Vidoto44835GRA</v>
      </c>
      <c r="B4259">
        <v>53</v>
      </c>
      <c r="C4259" t="s">
        <v>2051</v>
      </c>
      <c r="D4259" t="s">
        <v>3782</v>
      </c>
      <c r="E4259">
        <v>600</v>
      </c>
      <c r="F4259" t="s">
        <v>1112</v>
      </c>
    </row>
    <row r="4260" spans="1:6">
      <c r="A4260" t="str">
        <f t="shared" si="91"/>
        <v>53Camila Kelly Alves Teixeira44835GRA</v>
      </c>
      <c r="B4260">
        <v>53</v>
      </c>
      <c r="C4260" t="s">
        <v>2053</v>
      </c>
      <c r="D4260" t="s">
        <v>3782</v>
      </c>
      <c r="E4260">
        <v>600</v>
      </c>
      <c r="F4260" t="s">
        <v>1112</v>
      </c>
    </row>
    <row r="4261" spans="1:6">
      <c r="A4261" t="str">
        <f t="shared" si="91"/>
        <v>53Gabriella Carolina Lopes44835GRA</v>
      </c>
      <c r="B4261">
        <v>53</v>
      </c>
      <c r="C4261" t="s">
        <v>2054</v>
      </c>
      <c r="D4261" t="s">
        <v>3782</v>
      </c>
      <c r="E4261">
        <v>600</v>
      </c>
      <c r="F4261" t="s">
        <v>1112</v>
      </c>
    </row>
    <row r="4262" spans="1:6">
      <c r="A4262" t="str">
        <f t="shared" si="91"/>
        <v>53Mileni Dürr Neves44835GRA</v>
      </c>
      <c r="B4262">
        <v>53</v>
      </c>
      <c r="C4262" t="s">
        <v>2055</v>
      </c>
      <c r="D4262" t="s">
        <v>3782</v>
      </c>
      <c r="E4262">
        <v>600</v>
      </c>
      <c r="F4262" t="s">
        <v>1112</v>
      </c>
    </row>
    <row r="4263" spans="1:6">
      <c r="A4263" t="str">
        <f t="shared" si="91"/>
        <v>53Nathalia Barbosa Coelho44835GRA</v>
      </c>
      <c r="B4263">
        <v>53</v>
      </c>
      <c r="C4263" t="s">
        <v>2056</v>
      </c>
      <c r="D4263" t="s">
        <v>3782</v>
      </c>
      <c r="E4263">
        <v>600</v>
      </c>
      <c r="F4263" t="s">
        <v>1112</v>
      </c>
    </row>
    <row r="4264" spans="1:6">
      <c r="A4264" t="str">
        <f t="shared" si="91"/>
        <v>53Djanyna Voegel de Carvalho Schmidt44835MSc</v>
      </c>
      <c r="B4264">
        <v>53</v>
      </c>
      <c r="C4264" t="s">
        <v>2233</v>
      </c>
      <c r="D4264" t="s">
        <v>3782</v>
      </c>
      <c r="E4264">
        <v>2230</v>
      </c>
      <c r="F4264" t="s">
        <v>1114</v>
      </c>
    </row>
    <row r="4265" spans="1:6">
      <c r="A4265" t="str">
        <f t="shared" si="91"/>
        <v>53João Pedro Massaria de Arcanto44835MSc</v>
      </c>
      <c r="B4265">
        <v>53</v>
      </c>
      <c r="C4265" t="s">
        <v>2057</v>
      </c>
      <c r="D4265" t="s">
        <v>3782</v>
      </c>
      <c r="E4265">
        <v>2230</v>
      </c>
      <c r="F4265" t="s">
        <v>1114</v>
      </c>
    </row>
    <row r="4266" spans="1:6">
      <c r="A4266" t="str">
        <f t="shared" si="91"/>
        <v>53Marla Almeida Siqueira44835MSc</v>
      </c>
      <c r="B4266">
        <v>53</v>
      </c>
      <c r="C4266" t="s">
        <v>2234</v>
      </c>
      <c r="D4266" t="s">
        <v>3782</v>
      </c>
      <c r="E4266">
        <v>2230</v>
      </c>
      <c r="F4266" t="s">
        <v>1114</v>
      </c>
    </row>
    <row r="4267" spans="1:6">
      <c r="A4267" t="str">
        <f t="shared" si="91"/>
        <v>53Valéria Silva dos Santos44835MSc</v>
      </c>
      <c r="B4267">
        <v>53</v>
      </c>
      <c r="C4267" t="s">
        <v>2058</v>
      </c>
      <c r="D4267" t="s">
        <v>3782</v>
      </c>
      <c r="E4267">
        <v>2230</v>
      </c>
      <c r="F4267" t="s">
        <v>1114</v>
      </c>
    </row>
    <row r="4268" spans="1:6">
      <c r="A4268" t="str">
        <f t="shared" si="91"/>
        <v>53Alexandre Persuhn Morawski44835PV</v>
      </c>
      <c r="B4268">
        <v>53</v>
      </c>
      <c r="C4268" t="s">
        <v>2235</v>
      </c>
      <c r="D4268" t="s">
        <v>3782</v>
      </c>
      <c r="E4268">
        <v>7750</v>
      </c>
      <c r="F4268" t="s">
        <v>1115</v>
      </c>
    </row>
    <row r="4269" spans="1:6">
      <c r="A4269" t="str">
        <f t="shared" si="91"/>
        <v>54MONICA ARAUJO DAS NEVES44835AT</v>
      </c>
      <c r="B4269">
        <v>54</v>
      </c>
      <c r="C4269" t="s">
        <v>2724</v>
      </c>
      <c r="D4269" t="s">
        <v>3782</v>
      </c>
      <c r="E4269">
        <v>820</v>
      </c>
      <c r="F4269" t="s">
        <v>1117</v>
      </c>
    </row>
    <row r="4270" spans="1:6">
      <c r="A4270" t="str">
        <f t="shared" si="91"/>
        <v>54WENDELL FERREIRA DE LA SALLES44835COO</v>
      </c>
      <c r="B4270">
        <v>54</v>
      </c>
      <c r="C4270" t="s">
        <v>2725</v>
      </c>
      <c r="D4270" t="s">
        <v>3782</v>
      </c>
      <c r="E4270">
        <v>2800</v>
      </c>
      <c r="F4270" t="s">
        <v>1113</v>
      </c>
    </row>
    <row r="4271" spans="1:6">
      <c r="A4271" t="str">
        <f t="shared" si="91"/>
        <v>54CLOVIS DA CONCEIÇÃO MELO MARTINS JUNIOR44835DSC</v>
      </c>
      <c r="B4271">
        <v>54</v>
      </c>
      <c r="C4271" t="s">
        <v>2726</v>
      </c>
      <c r="D4271" t="s">
        <v>3782</v>
      </c>
      <c r="E4271">
        <v>3280</v>
      </c>
      <c r="F4271" t="s">
        <v>1162</v>
      </c>
    </row>
    <row r="4272" spans="1:6">
      <c r="A4272" t="str">
        <f t="shared" si="91"/>
        <v>54DIEGO DE OLIVEIRA DANTAS44835DSC</v>
      </c>
      <c r="B4272">
        <v>54</v>
      </c>
      <c r="C4272" t="s">
        <v>2727</v>
      </c>
      <c r="D4272" t="s">
        <v>3782</v>
      </c>
      <c r="E4272">
        <v>3280</v>
      </c>
      <c r="F4272" t="s">
        <v>1162</v>
      </c>
    </row>
    <row r="4273" spans="1:6">
      <c r="A4273" t="str">
        <f t="shared" si="91"/>
        <v>54YAN FERREIRA DA SILVA44835DSC</v>
      </c>
      <c r="B4273">
        <v>54</v>
      </c>
      <c r="C4273" t="s">
        <v>2728</v>
      </c>
      <c r="D4273" t="s">
        <v>3782</v>
      </c>
      <c r="E4273">
        <v>3280</v>
      </c>
      <c r="F4273" t="s">
        <v>1162</v>
      </c>
    </row>
    <row r="4274" spans="1:6">
      <c r="A4274" t="str">
        <f t="shared" si="91"/>
        <v>54Adhila Freitas Sanches44835GRA</v>
      </c>
      <c r="B4274">
        <v>54</v>
      </c>
      <c r="C4274" t="s">
        <v>2596</v>
      </c>
      <c r="D4274" t="s">
        <v>3782</v>
      </c>
      <c r="E4274">
        <v>600</v>
      </c>
      <c r="F4274" t="s">
        <v>1112</v>
      </c>
    </row>
    <row r="4275" spans="1:6">
      <c r="A4275" t="str">
        <f t="shared" si="91"/>
        <v>54ANA BEATRIZ DA SILVA DOS SANTOS44835GRA</v>
      </c>
      <c r="B4275">
        <v>54</v>
      </c>
      <c r="C4275" t="s">
        <v>2729</v>
      </c>
      <c r="D4275" t="s">
        <v>3782</v>
      </c>
      <c r="E4275">
        <v>600</v>
      </c>
      <c r="F4275" t="s">
        <v>1112</v>
      </c>
    </row>
    <row r="4276" spans="1:6">
      <c r="A4276" t="str">
        <f t="shared" si="91"/>
        <v>54DIEGO MARTINS MONTEIRO44835GRA</v>
      </c>
      <c r="B4276">
        <v>54</v>
      </c>
      <c r="C4276" t="s">
        <v>2730</v>
      </c>
      <c r="D4276" t="s">
        <v>3782</v>
      </c>
      <c r="E4276">
        <v>600</v>
      </c>
      <c r="F4276" t="s">
        <v>1112</v>
      </c>
    </row>
    <row r="4277" spans="1:6">
      <c r="A4277" t="str">
        <f t="shared" si="91"/>
        <v>54ERISON WALDIRIO VIEIRA SANTOS44835GRA</v>
      </c>
      <c r="B4277">
        <v>54</v>
      </c>
      <c r="C4277" t="s">
        <v>2731</v>
      </c>
      <c r="D4277" t="s">
        <v>3782</v>
      </c>
      <c r="E4277">
        <v>600</v>
      </c>
      <c r="F4277" t="s">
        <v>1112</v>
      </c>
    </row>
    <row r="4278" spans="1:6">
      <c r="A4278" t="str">
        <f t="shared" si="91"/>
        <v>54Glendha Aryelli Carvalho de Souza44835GRA</v>
      </c>
      <c r="B4278">
        <v>54</v>
      </c>
      <c r="C4278" t="s">
        <v>2597</v>
      </c>
      <c r="D4278" t="s">
        <v>3782</v>
      </c>
      <c r="E4278">
        <v>600</v>
      </c>
      <c r="F4278" t="s">
        <v>1112</v>
      </c>
    </row>
    <row r="4279" spans="1:6">
      <c r="A4279" t="str">
        <f t="shared" si="91"/>
        <v>54HENRIQUE CARDOSO COSTA44835GRA</v>
      </c>
      <c r="B4279">
        <v>54</v>
      </c>
      <c r="C4279" t="s">
        <v>2732</v>
      </c>
      <c r="D4279" t="s">
        <v>3782</v>
      </c>
      <c r="E4279">
        <v>600</v>
      </c>
      <c r="F4279" t="s">
        <v>1112</v>
      </c>
    </row>
    <row r="4280" spans="1:6">
      <c r="A4280" t="str">
        <f t="shared" si="91"/>
        <v>54ISRAEL DA LUZ RODRIGUES44835GRA</v>
      </c>
      <c r="B4280">
        <v>54</v>
      </c>
      <c r="C4280" t="s">
        <v>2733</v>
      </c>
      <c r="D4280" t="s">
        <v>3782</v>
      </c>
      <c r="E4280">
        <v>600</v>
      </c>
      <c r="F4280" t="s">
        <v>1112</v>
      </c>
    </row>
    <row r="4281" spans="1:6">
      <c r="A4281" t="str">
        <f t="shared" si="91"/>
        <v>54JAINE CARVALHO SILVA44835GRA</v>
      </c>
      <c r="B4281">
        <v>54</v>
      </c>
      <c r="C4281" t="s">
        <v>2734</v>
      </c>
      <c r="D4281" t="s">
        <v>3782</v>
      </c>
      <c r="E4281">
        <v>600</v>
      </c>
      <c r="F4281" t="s">
        <v>1112</v>
      </c>
    </row>
    <row r="4282" spans="1:6">
      <c r="A4282" t="str">
        <f t="shared" si="91"/>
        <v>54Lorena Ribeiro de Melo44835GRA</v>
      </c>
      <c r="B4282">
        <v>54</v>
      </c>
      <c r="C4282" t="s">
        <v>2598</v>
      </c>
      <c r="D4282" t="s">
        <v>3782</v>
      </c>
      <c r="E4282">
        <v>600</v>
      </c>
      <c r="F4282" t="s">
        <v>1112</v>
      </c>
    </row>
    <row r="4283" spans="1:6">
      <c r="A4283" t="str">
        <f t="shared" si="91"/>
        <v>54Martiniano Holanda Cavalcanti44835GRA</v>
      </c>
      <c r="B4283">
        <v>54</v>
      </c>
      <c r="C4283" t="s">
        <v>2071</v>
      </c>
      <c r="D4283" t="s">
        <v>3782</v>
      </c>
      <c r="E4283">
        <v>600</v>
      </c>
      <c r="F4283" t="s">
        <v>1112</v>
      </c>
    </row>
    <row r="4284" spans="1:6">
      <c r="A4284" t="str">
        <f t="shared" si="91"/>
        <v>54WANSLHISON DA SILVA SOARES44835GRA</v>
      </c>
      <c r="B4284">
        <v>54</v>
      </c>
      <c r="C4284" t="s">
        <v>2736</v>
      </c>
      <c r="D4284" t="s">
        <v>3782</v>
      </c>
      <c r="E4284">
        <v>600</v>
      </c>
      <c r="F4284" t="s">
        <v>1112</v>
      </c>
    </row>
    <row r="4285" spans="1:6">
      <c r="A4285" t="str">
        <f t="shared" si="91"/>
        <v>54WEMETH DA SILVA SOARES44835GRA</v>
      </c>
      <c r="B4285">
        <v>54</v>
      </c>
      <c r="C4285" t="s">
        <v>2737</v>
      </c>
      <c r="D4285" t="s">
        <v>3782</v>
      </c>
      <c r="E4285">
        <v>600</v>
      </c>
      <c r="F4285" t="s">
        <v>1112</v>
      </c>
    </row>
    <row r="4286" spans="1:6">
      <c r="A4286" t="str">
        <f t="shared" si="91"/>
        <v>54CAMILA ALMEIDA DOS SANTOS44835MSc</v>
      </c>
      <c r="B4286">
        <v>54</v>
      </c>
      <c r="C4286" t="s">
        <v>2738</v>
      </c>
      <c r="D4286" t="s">
        <v>3782</v>
      </c>
      <c r="E4286">
        <v>2230</v>
      </c>
      <c r="F4286" t="s">
        <v>1114</v>
      </c>
    </row>
    <row r="4287" spans="1:6">
      <c r="A4287" t="str">
        <f t="shared" si="91"/>
        <v>54LUCIANA PEREIRA BARBOSA44835MSc</v>
      </c>
      <c r="B4287">
        <v>54</v>
      </c>
      <c r="C4287" t="s">
        <v>2739</v>
      </c>
      <c r="D4287" t="s">
        <v>3782</v>
      </c>
      <c r="E4287">
        <v>2230</v>
      </c>
      <c r="F4287" t="s">
        <v>1114</v>
      </c>
    </row>
    <row r="4288" spans="1:6">
      <c r="A4288" t="str">
        <f t="shared" si="91"/>
        <v>54Luiz Eugênio Hoffmann Lopes44835MSc</v>
      </c>
      <c r="B4288">
        <v>54</v>
      </c>
      <c r="C4288" t="s">
        <v>2076</v>
      </c>
      <c r="D4288" t="s">
        <v>3782</v>
      </c>
      <c r="E4288">
        <v>2230</v>
      </c>
      <c r="F4288" t="s">
        <v>1114</v>
      </c>
    </row>
    <row r="4289" spans="1:6">
      <c r="A4289" t="str">
        <f t="shared" si="91"/>
        <v>54TAYNA CRISTINA SOUSA SILVA44835MSc</v>
      </c>
      <c r="B4289">
        <v>54</v>
      </c>
      <c r="C4289" t="s">
        <v>2740</v>
      </c>
      <c r="D4289" t="s">
        <v>3782</v>
      </c>
      <c r="E4289">
        <v>2230</v>
      </c>
      <c r="F4289" t="s">
        <v>1114</v>
      </c>
    </row>
    <row r="4290" spans="1:6">
      <c r="A4290" t="str">
        <f t="shared" si="91"/>
        <v>54MARTA DE OLIVEIRA BARREIROS44835PDSC</v>
      </c>
      <c r="B4290">
        <v>54</v>
      </c>
      <c r="C4290" t="s">
        <v>2741</v>
      </c>
      <c r="D4290" t="s">
        <v>3782</v>
      </c>
      <c r="E4290">
        <v>6110</v>
      </c>
      <c r="F4290" t="s">
        <v>1165</v>
      </c>
    </row>
    <row r="4291" spans="1:6">
      <c r="A4291" t="str">
        <f t="shared" ref="A4291:A4354" si="92">CONCATENATE(B4291,C4291,VALUE(D4291),F4291)</f>
        <v>54LYZETTE GONÇALVES MORAES DE MOURA44835PV</v>
      </c>
      <c r="B4291">
        <v>54</v>
      </c>
      <c r="C4291" t="s">
        <v>2742</v>
      </c>
      <c r="D4291" t="s">
        <v>3782</v>
      </c>
      <c r="E4291">
        <v>7750</v>
      </c>
      <c r="F4291" t="s">
        <v>1115</v>
      </c>
    </row>
    <row r="4292" spans="1:6">
      <c r="A4292" t="str">
        <f t="shared" si="92"/>
        <v>55Anara Luana Nunes Gomes44835AT</v>
      </c>
      <c r="B4292">
        <v>55</v>
      </c>
      <c r="C4292" t="s">
        <v>2081</v>
      </c>
      <c r="D4292" t="s">
        <v>3782</v>
      </c>
      <c r="E4292">
        <v>820</v>
      </c>
      <c r="F4292" t="s">
        <v>1117</v>
      </c>
    </row>
    <row r="4293" spans="1:6">
      <c r="A4293" t="str">
        <f t="shared" si="92"/>
        <v>55Frederico Ribeiro do Carmo44835COO</v>
      </c>
      <c r="B4293">
        <v>55</v>
      </c>
      <c r="C4293" t="s">
        <v>2082</v>
      </c>
      <c r="D4293" t="s">
        <v>3782</v>
      </c>
      <c r="E4293">
        <v>2800</v>
      </c>
      <c r="F4293" t="s">
        <v>1113</v>
      </c>
    </row>
    <row r="4294" spans="1:6">
      <c r="A4294" t="str">
        <f t="shared" si="92"/>
        <v>55Cydianne Cavalcante da Silva44835DSC</v>
      </c>
      <c r="B4294">
        <v>55</v>
      </c>
      <c r="C4294" t="s">
        <v>2083</v>
      </c>
      <c r="D4294" t="s">
        <v>3782</v>
      </c>
      <c r="E4294">
        <v>3280</v>
      </c>
      <c r="F4294" t="s">
        <v>1162</v>
      </c>
    </row>
    <row r="4295" spans="1:6">
      <c r="A4295" t="str">
        <f t="shared" si="92"/>
        <v>55Kilton Renan Alves Pereira44835DSC</v>
      </c>
      <c r="B4295">
        <v>55</v>
      </c>
      <c r="C4295" t="s">
        <v>2599</v>
      </c>
      <c r="D4295" t="s">
        <v>3782</v>
      </c>
      <c r="E4295">
        <v>3280</v>
      </c>
      <c r="F4295" t="s">
        <v>1162</v>
      </c>
    </row>
    <row r="4296" spans="1:6">
      <c r="A4296" t="str">
        <f t="shared" si="92"/>
        <v>55Lizandra Evylyn Freitas Lucas44835DSC</v>
      </c>
      <c r="B4296">
        <v>55</v>
      </c>
      <c r="C4296" t="s">
        <v>2084</v>
      </c>
      <c r="D4296" t="s">
        <v>3782</v>
      </c>
      <c r="E4296">
        <v>3280</v>
      </c>
      <c r="F4296" t="s">
        <v>1162</v>
      </c>
    </row>
    <row r="4297" spans="1:6">
      <c r="A4297" t="str">
        <f t="shared" si="92"/>
        <v>55Anderson Marciel Pereira De Sales44835GRA</v>
      </c>
      <c r="B4297">
        <v>55</v>
      </c>
      <c r="C4297" t="s">
        <v>2600</v>
      </c>
      <c r="D4297" t="s">
        <v>3782</v>
      </c>
      <c r="E4297">
        <v>600</v>
      </c>
      <c r="F4297" t="s">
        <v>1112</v>
      </c>
    </row>
    <row r="4298" spans="1:6">
      <c r="A4298" t="str">
        <f t="shared" si="92"/>
        <v>55Bruna Assunção Antunes Rebouças44835GRA</v>
      </c>
      <c r="B4298">
        <v>55</v>
      </c>
      <c r="C4298" t="s">
        <v>2601</v>
      </c>
      <c r="D4298" t="s">
        <v>3782</v>
      </c>
      <c r="E4298">
        <v>600</v>
      </c>
      <c r="F4298" t="s">
        <v>1112</v>
      </c>
    </row>
    <row r="4299" spans="1:6">
      <c r="A4299" t="str">
        <f t="shared" si="92"/>
        <v>55Carlos Eduardo de Lima Sousa44835GRA</v>
      </c>
      <c r="B4299">
        <v>55</v>
      </c>
      <c r="C4299" t="s">
        <v>2085</v>
      </c>
      <c r="D4299" t="s">
        <v>3782</v>
      </c>
      <c r="E4299">
        <v>600</v>
      </c>
      <c r="F4299" t="s">
        <v>1112</v>
      </c>
    </row>
    <row r="4300" spans="1:6">
      <c r="A4300" t="str">
        <f t="shared" si="92"/>
        <v>55Daniel Viana de Freitas44835GRA</v>
      </c>
      <c r="B4300">
        <v>55</v>
      </c>
      <c r="C4300" t="s">
        <v>2602</v>
      </c>
      <c r="D4300" t="s">
        <v>3782</v>
      </c>
      <c r="E4300">
        <v>600</v>
      </c>
      <c r="F4300" t="s">
        <v>1112</v>
      </c>
    </row>
    <row r="4301" spans="1:6">
      <c r="A4301" t="str">
        <f t="shared" si="92"/>
        <v>55Francisco Medeiros de Andrade Neto44835GRA</v>
      </c>
      <c r="B4301">
        <v>55</v>
      </c>
      <c r="C4301" t="s">
        <v>2086</v>
      </c>
      <c r="D4301" t="s">
        <v>3782</v>
      </c>
      <c r="E4301">
        <v>600</v>
      </c>
      <c r="F4301" t="s">
        <v>1112</v>
      </c>
    </row>
    <row r="4302" spans="1:6">
      <c r="A4302" t="str">
        <f t="shared" si="92"/>
        <v>55Glaíce Oliveira Araújo44835GRA</v>
      </c>
      <c r="B4302">
        <v>55</v>
      </c>
      <c r="C4302" t="s">
        <v>2603</v>
      </c>
      <c r="D4302" t="s">
        <v>3782</v>
      </c>
      <c r="E4302">
        <v>600</v>
      </c>
      <c r="F4302" t="s">
        <v>1112</v>
      </c>
    </row>
    <row r="4303" spans="1:6">
      <c r="A4303" t="str">
        <f t="shared" si="92"/>
        <v>55Iara Maria Souza Medeiros44835GRA</v>
      </c>
      <c r="B4303">
        <v>55</v>
      </c>
      <c r="C4303" t="s">
        <v>2604</v>
      </c>
      <c r="D4303" t="s">
        <v>3782</v>
      </c>
      <c r="E4303">
        <v>600</v>
      </c>
      <c r="F4303" t="s">
        <v>1112</v>
      </c>
    </row>
    <row r="4304" spans="1:6">
      <c r="A4304" t="str">
        <f t="shared" si="92"/>
        <v>55João Paulo de Souza Pereira44835GRA</v>
      </c>
      <c r="B4304">
        <v>55</v>
      </c>
      <c r="C4304" t="s">
        <v>2605</v>
      </c>
      <c r="D4304" t="s">
        <v>3782</v>
      </c>
      <c r="E4304">
        <v>600</v>
      </c>
      <c r="F4304" t="s">
        <v>1112</v>
      </c>
    </row>
    <row r="4305" spans="1:6">
      <c r="A4305" t="str">
        <f t="shared" si="92"/>
        <v>55Josilândia dos Santos Carvalho44835GRA</v>
      </c>
      <c r="B4305">
        <v>55</v>
      </c>
      <c r="C4305" t="s">
        <v>2606</v>
      </c>
      <c r="D4305" t="s">
        <v>3782</v>
      </c>
      <c r="E4305">
        <v>600</v>
      </c>
      <c r="F4305" t="s">
        <v>1112</v>
      </c>
    </row>
    <row r="4306" spans="1:6">
      <c r="A4306" t="str">
        <f t="shared" si="92"/>
        <v>55Letícia Costa da Silva44835GRA</v>
      </c>
      <c r="B4306">
        <v>55</v>
      </c>
      <c r="C4306" t="s">
        <v>2607</v>
      </c>
      <c r="D4306" t="s">
        <v>3782</v>
      </c>
      <c r="E4306">
        <v>600</v>
      </c>
      <c r="F4306" t="s">
        <v>1112</v>
      </c>
    </row>
    <row r="4307" spans="1:6">
      <c r="A4307" t="str">
        <f t="shared" si="92"/>
        <v>55Luiz Augusto Galdino Melo44835GRA</v>
      </c>
      <c r="B4307">
        <v>55</v>
      </c>
      <c r="C4307" t="s">
        <v>2608</v>
      </c>
      <c r="D4307" t="s">
        <v>3782</v>
      </c>
      <c r="E4307">
        <v>600</v>
      </c>
      <c r="F4307" t="s">
        <v>1112</v>
      </c>
    </row>
    <row r="4308" spans="1:6">
      <c r="A4308" t="str">
        <f t="shared" si="92"/>
        <v>55Marcos Antonio dos Santos Filho44835GRA</v>
      </c>
      <c r="B4308">
        <v>55</v>
      </c>
      <c r="C4308" t="s">
        <v>2087</v>
      </c>
      <c r="D4308" t="s">
        <v>3782</v>
      </c>
      <c r="E4308">
        <v>600</v>
      </c>
      <c r="F4308" t="s">
        <v>1112</v>
      </c>
    </row>
    <row r="4309" spans="1:6">
      <c r="A4309" t="str">
        <f t="shared" si="92"/>
        <v>55Marcus Vinicius Batista de Morais44835GRA</v>
      </c>
      <c r="B4309">
        <v>55</v>
      </c>
      <c r="C4309" t="s">
        <v>2609</v>
      </c>
      <c r="D4309" t="s">
        <v>3782</v>
      </c>
      <c r="E4309">
        <v>600</v>
      </c>
      <c r="F4309" t="s">
        <v>1112</v>
      </c>
    </row>
    <row r="4310" spans="1:6">
      <c r="A4310" t="str">
        <f t="shared" si="92"/>
        <v>55Maria Helena Lima da Silva44835GRA</v>
      </c>
      <c r="B4310">
        <v>55</v>
      </c>
      <c r="C4310" t="s">
        <v>2610</v>
      </c>
      <c r="D4310" t="s">
        <v>3782</v>
      </c>
      <c r="E4310">
        <v>600</v>
      </c>
      <c r="F4310" t="s">
        <v>1112</v>
      </c>
    </row>
    <row r="4311" spans="1:6">
      <c r="A4311" t="str">
        <f t="shared" si="92"/>
        <v>55Rian Aurélio Vieira44835GRA</v>
      </c>
      <c r="B4311">
        <v>55</v>
      </c>
      <c r="C4311" t="s">
        <v>2611</v>
      </c>
      <c r="D4311" t="s">
        <v>3782</v>
      </c>
      <c r="E4311">
        <v>600</v>
      </c>
      <c r="F4311" t="s">
        <v>1112</v>
      </c>
    </row>
    <row r="4312" spans="1:6">
      <c r="A4312" t="str">
        <f t="shared" si="92"/>
        <v>55Suelen Saraiva de Sá44835GRA</v>
      </c>
      <c r="B4312">
        <v>55</v>
      </c>
      <c r="C4312" t="s">
        <v>2088</v>
      </c>
      <c r="D4312" t="s">
        <v>3782</v>
      </c>
      <c r="E4312">
        <v>600</v>
      </c>
      <c r="F4312" t="s">
        <v>1112</v>
      </c>
    </row>
    <row r="4313" spans="1:6">
      <c r="A4313" t="str">
        <f t="shared" si="92"/>
        <v>55Emanuelly Kelly Gomes de Oliveira44835MSc</v>
      </c>
      <c r="B4313">
        <v>55</v>
      </c>
      <c r="C4313" t="s">
        <v>2612</v>
      </c>
      <c r="D4313" t="s">
        <v>3782</v>
      </c>
      <c r="E4313">
        <v>2230</v>
      </c>
      <c r="F4313" t="s">
        <v>1114</v>
      </c>
    </row>
    <row r="4314" spans="1:6">
      <c r="A4314" t="str">
        <f t="shared" si="92"/>
        <v>55Giovana Soares Danino44835MSc</v>
      </c>
      <c r="B4314">
        <v>55</v>
      </c>
      <c r="C4314" t="s">
        <v>2089</v>
      </c>
      <c r="D4314" t="s">
        <v>3782</v>
      </c>
      <c r="E4314">
        <v>2230</v>
      </c>
      <c r="F4314" t="s">
        <v>1114</v>
      </c>
    </row>
    <row r="4315" spans="1:6">
      <c r="A4315" t="str">
        <f t="shared" si="92"/>
        <v>55Jessica Crhistie de Castro Granjeiro Oliveira44835MSc</v>
      </c>
      <c r="B4315">
        <v>55</v>
      </c>
      <c r="C4315" t="s">
        <v>2613</v>
      </c>
      <c r="D4315" t="s">
        <v>3782</v>
      </c>
      <c r="E4315">
        <v>2230</v>
      </c>
      <c r="F4315" t="s">
        <v>1114</v>
      </c>
    </row>
    <row r="4316" spans="1:6">
      <c r="A4316" t="str">
        <f t="shared" si="92"/>
        <v>55Kaline Soares da Silva44835MSc</v>
      </c>
      <c r="B4316">
        <v>55</v>
      </c>
      <c r="C4316" t="s">
        <v>2090</v>
      </c>
      <c r="D4316" t="s">
        <v>3782</v>
      </c>
      <c r="E4316">
        <v>2230</v>
      </c>
      <c r="F4316" t="s">
        <v>1114</v>
      </c>
    </row>
    <row r="4317" spans="1:6">
      <c r="A4317" t="str">
        <f t="shared" si="92"/>
        <v>55Paulo Reginaldo Costa Filho44835MSc</v>
      </c>
      <c r="B4317">
        <v>55</v>
      </c>
      <c r="C4317" t="s">
        <v>2614</v>
      </c>
      <c r="D4317" t="s">
        <v>3782</v>
      </c>
      <c r="E4317">
        <v>2230</v>
      </c>
      <c r="F4317" t="s">
        <v>1114</v>
      </c>
    </row>
    <row r="4318" spans="1:6">
      <c r="A4318" t="str">
        <f t="shared" si="92"/>
        <v>55Taysa Dayana Freire de Lima44835MSc</v>
      </c>
      <c r="B4318">
        <v>55</v>
      </c>
      <c r="C4318" t="s">
        <v>2091</v>
      </c>
      <c r="D4318" t="s">
        <v>3782</v>
      </c>
      <c r="E4318">
        <v>2230</v>
      </c>
      <c r="F4318" t="s">
        <v>1114</v>
      </c>
    </row>
    <row r="4319" spans="1:6">
      <c r="A4319" t="str">
        <f t="shared" si="92"/>
        <v>55Ruza Gabriela Medeiros de Araujo Macedo44835PV</v>
      </c>
      <c r="B4319">
        <v>55</v>
      </c>
      <c r="C4319" t="s">
        <v>2238</v>
      </c>
      <c r="D4319" t="s">
        <v>3782</v>
      </c>
      <c r="E4319">
        <v>7750</v>
      </c>
      <c r="F4319" t="s">
        <v>1115</v>
      </c>
    </row>
    <row r="4320" spans="1:6">
      <c r="A4320" t="str">
        <f t="shared" si="92"/>
        <v>1Hérico Gonçalves Valiati44866AT</v>
      </c>
      <c r="B4320">
        <v>1</v>
      </c>
      <c r="C4320" t="s">
        <v>2325</v>
      </c>
      <c r="D4320" t="s">
        <v>3783</v>
      </c>
      <c r="E4320">
        <v>820</v>
      </c>
      <c r="F4320" t="s">
        <v>1117</v>
      </c>
    </row>
    <row r="4321" spans="1:6">
      <c r="A4321" t="str">
        <f t="shared" si="92"/>
        <v>1Vânya Márcia Duarte Pasa44866COO</v>
      </c>
      <c r="B4321">
        <v>1</v>
      </c>
      <c r="C4321" t="s">
        <v>1160</v>
      </c>
      <c r="D4321" t="s">
        <v>3783</v>
      </c>
      <c r="E4321">
        <v>2800</v>
      </c>
      <c r="F4321" t="s">
        <v>1113</v>
      </c>
    </row>
    <row r="4322" spans="1:6">
      <c r="A4322" t="str">
        <f t="shared" si="92"/>
        <v>1Francisca Gabriela Lopes Rosado44866DSC</v>
      </c>
      <c r="B4322">
        <v>1</v>
      </c>
      <c r="C4322" t="s">
        <v>1161</v>
      </c>
      <c r="D4322" t="s">
        <v>3783</v>
      </c>
      <c r="E4322">
        <v>3280</v>
      </c>
      <c r="F4322" t="s">
        <v>1162</v>
      </c>
    </row>
    <row r="4323" spans="1:6">
      <c r="A4323" t="str">
        <f t="shared" si="92"/>
        <v>1Yuri Gontijo Rosa44866DSC</v>
      </c>
      <c r="B4323">
        <v>1</v>
      </c>
      <c r="C4323" t="s">
        <v>1175</v>
      </c>
      <c r="D4323" t="s">
        <v>3783</v>
      </c>
      <c r="E4323">
        <v>3280</v>
      </c>
      <c r="F4323" t="s">
        <v>1162</v>
      </c>
    </row>
    <row r="4324" spans="1:6">
      <c r="A4324" t="str">
        <f t="shared" si="92"/>
        <v>1Alexandre Augusto Salvador Barbosa44866GRA</v>
      </c>
      <c r="B4324">
        <v>1</v>
      </c>
      <c r="C4324" t="s">
        <v>2124</v>
      </c>
      <c r="D4324" t="s">
        <v>3783</v>
      </c>
      <c r="E4324">
        <v>600</v>
      </c>
      <c r="F4324" t="s">
        <v>1112</v>
      </c>
    </row>
    <row r="4325" spans="1:6">
      <c r="A4325" t="str">
        <f t="shared" si="92"/>
        <v>1Denner Silva de Carvalho44866GRA</v>
      </c>
      <c r="B4325">
        <v>1</v>
      </c>
      <c r="C4325" t="s">
        <v>2661</v>
      </c>
      <c r="D4325" t="s">
        <v>3783</v>
      </c>
      <c r="E4325">
        <v>600</v>
      </c>
      <c r="F4325" t="s">
        <v>1112</v>
      </c>
    </row>
    <row r="4326" spans="1:6">
      <c r="A4326" t="str">
        <f t="shared" si="92"/>
        <v>1Gabriel Dias Godinho44866GRA</v>
      </c>
      <c r="B4326">
        <v>1</v>
      </c>
      <c r="C4326" t="s">
        <v>2125</v>
      </c>
      <c r="D4326" t="s">
        <v>3783</v>
      </c>
      <c r="E4326">
        <v>600</v>
      </c>
      <c r="F4326" t="s">
        <v>1112</v>
      </c>
    </row>
    <row r="4327" spans="1:6">
      <c r="A4327" t="str">
        <f t="shared" si="92"/>
        <v>1Pablo Batista Mendes44866GRA</v>
      </c>
      <c r="B4327">
        <v>1</v>
      </c>
      <c r="C4327" t="s">
        <v>2126</v>
      </c>
      <c r="D4327" t="s">
        <v>3783</v>
      </c>
      <c r="E4327">
        <v>600</v>
      </c>
      <c r="F4327" t="s">
        <v>1112</v>
      </c>
    </row>
    <row r="4328" spans="1:6">
      <c r="A4328" t="str">
        <f t="shared" si="92"/>
        <v>1Ítalo Marques da Costa44866MSc</v>
      </c>
      <c r="B4328">
        <v>1</v>
      </c>
      <c r="C4328" t="s">
        <v>1166</v>
      </c>
      <c r="D4328" t="s">
        <v>3783</v>
      </c>
      <c r="E4328">
        <v>2230</v>
      </c>
      <c r="F4328" t="s">
        <v>1114</v>
      </c>
    </row>
    <row r="4329" spans="1:6">
      <c r="A4329" t="str">
        <f t="shared" si="92"/>
        <v>1Jéssika Thayanne da Silva44866MSc</v>
      </c>
      <c r="B4329">
        <v>1</v>
      </c>
      <c r="C4329" t="s">
        <v>2128</v>
      </c>
      <c r="D4329" t="s">
        <v>3783</v>
      </c>
      <c r="E4329">
        <v>2230</v>
      </c>
      <c r="F4329" t="s">
        <v>1114</v>
      </c>
    </row>
    <row r="4330" spans="1:6">
      <c r="A4330" t="str">
        <f t="shared" si="92"/>
        <v>1Leonardo Gomes de Abreu44866MSc</v>
      </c>
      <c r="B4330">
        <v>1</v>
      </c>
      <c r="C4330" t="s">
        <v>2129</v>
      </c>
      <c r="D4330" t="s">
        <v>3783</v>
      </c>
      <c r="E4330">
        <v>2230</v>
      </c>
      <c r="F4330" t="s">
        <v>1114</v>
      </c>
    </row>
    <row r="4331" spans="1:6">
      <c r="A4331" t="str">
        <f t="shared" si="92"/>
        <v>1Mariana Gualberto de Mendonça44866MSc</v>
      </c>
      <c r="B4331">
        <v>1</v>
      </c>
      <c r="C4331" t="s">
        <v>1173</v>
      </c>
      <c r="D4331" t="s">
        <v>3783</v>
      </c>
      <c r="E4331">
        <v>2230</v>
      </c>
      <c r="F4331" t="s">
        <v>1114</v>
      </c>
    </row>
    <row r="4332" spans="1:6">
      <c r="A4332" t="str">
        <f t="shared" si="92"/>
        <v>1Natália Lima Luiz44866MSc</v>
      </c>
      <c r="B4332">
        <v>1</v>
      </c>
      <c r="C4332" t="s">
        <v>1174</v>
      </c>
      <c r="D4332" t="s">
        <v>3783</v>
      </c>
      <c r="E4332">
        <v>2230</v>
      </c>
      <c r="F4332" t="s">
        <v>1114</v>
      </c>
    </row>
    <row r="4333" spans="1:6">
      <c r="A4333" t="str">
        <f t="shared" si="92"/>
        <v>1Henrique dos Santos Oliveira44866PV</v>
      </c>
      <c r="B4333">
        <v>1</v>
      </c>
      <c r="C4333" t="s">
        <v>1177</v>
      </c>
      <c r="D4333" t="s">
        <v>3783</v>
      </c>
      <c r="E4333">
        <v>7750</v>
      </c>
      <c r="F4333" t="s">
        <v>1115</v>
      </c>
    </row>
    <row r="4334" spans="1:6">
      <c r="A4334" t="str">
        <f t="shared" si="92"/>
        <v>2Livia Scheffer Santos44866AT</v>
      </c>
      <c r="B4334">
        <v>2</v>
      </c>
      <c r="C4334" t="s">
        <v>2329</v>
      </c>
      <c r="D4334" t="s">
        <v>3783</v>
      </c>
      <c r="E4334">
        <v>820</v>
      </c>
      <c r="F4334" t="s">
        <v>1117</v>
      </c>
    </row>
    <row r="4335" spans="1:6">
      <c r="A4335" t="str">
        <f t="shared" si="92"/>
        <v>2Rodolfo César Costa Flesch44866COO</v>
      </c>
      <c r="B4335">
        <v>2</v>
      </c>
      <c r="C4335" t="s">
        <v>1179</v>
      </c>
      <c r="D4335" t="s">
        <v>3783</v>
      </c>
      <c r="E4335">
        <v>2800</v>
      </c>
      <c r="F4335" t="s">
        <v>1113</v>
      </c>
    </row>
    <row r="4336" spans="1:6">
      <c r="A4336" t="str">
        <f t="shared" si="92"/>
        <v>2Rafael Sartori44866DSC</v>
      </c>
      <c r="B4336">
        <v>2</v>
      </c>
      <c r="C4336" t="s">
        <v>1180</v>
      </c>
      <c r="D4336" t="s">
        <v>3783</v>
      </c>
      <c r="E4336">
        <v>3280</v>
      </c>
      <c r="F4336" t="s">
        <v>1162</v>
      </c>
    </row>
    <row r="4337" spans="1:6">
      <c r="A4337" t="str">
        <f t="shared" si="92"/>
        <v>2Vinicius Trombin Barros44866DSC</v>
      </c>
      <c r="B4337">
        <v>2</v>
      </c>
      <c r="C4337" t="s">
        <v>2130</v>
      </c>
      <c r="D4337" t="s">
        <v>3783</v>
      </c>
      <c r="E4337">
        <v>3280</v>
      </c>
      <c r="F4337" t="s">
        <v>1162</v>
      </c>
    </row>
    <row r="4338" spans="1:6">
      <c r="A4338" t="str">
        <f t="shared" si="92"/>
        <v>2Carlos Eduardo Xavier Correia44866GRA</v>
      </c>
      <c r="B4338">
        <v>2</v>
      </c>
      <c r="C4338" t="s">
        <v>2131</v>
      </c>
      <c r="D4338" t="s">
        <v>3783</v>
      </c>
      <c r="E4338">
        <v>600</v>
      </c>
      <c r="F4338" t="s">
        <v>1112</v>
      </c>
    </row>
    <row r="4339" spans="1:6">
      <c r="A4339" t="str">
        <f t="shared" si="92"/>
        <v>2Cassiano Montibeller44866GRA</v>
      </c>
      <c r="B4339">
        <v>2</v>
      </c>
      <c r="C4339" t="s">
        <v>1181</v>
      </c>
      <c r="D4339" t="s">
        <v>3783</v>
      </c>
      <c r="E4339">
        <v>600</v>
      </c>
      <c r="F4339" t="s">
        <v>1112</v>
      </c>
    </row>
    <row r="4340" spans="1:6">
      <c r="A4340" t="str">
        <f t="shared" si="92"/>
        <v>2Juliano Ricardo da Silva44866GRA</v>
      </c>
      <c r="B4340">
        <v>2</v>
      </c>
      <c r="C4340" t="s">
        <v>1183</v>
      </c>
      <c r="D4340" t="s">
        <v>3783</v>
      </c>
      <c r="E4340">
        <v>600</v>
      </c>
      <c r="F4340" t="s">
        <v>1112</v>
      </c>
    </row>
    <row r="4341" spans="1:6">
      <c r="A4341" t="str">
        <f t="shared" si="92"/>
        <v>2Luiz Gustavo Dal Magro44866GRA</v>
      </c>
      <c r="B4341">
        <v>2</v>
      </c>
      <c r="C4341" t="s">
        <v>2132</v>
      </c>
      <c r="D4341" t="s">
        <v>3783</v>
      </c>
      <c r="E4341">
        <v>600</v>
      </c>
      <c r="F4341" t="s">
        <v>1112</v>
      </c>
    </row>
    <row r="4342" spans="1:6">
      <c r="A4342" t="str">
        <f t="shared" si="92"/>
        <v>2Pedro Slaviero de Vargas44866GRA</v>
      </c>
      <c r="B4342">
        <v>2</v>
      </c>
      <c r="C4342" t="s">
        <v>1185</v>
      </c>
      <c r="D4342" t="s">
        <v>3783</v>
      </c>
      <c r="E4342">
        <v>600</v>
      </c>
      <c r="F4342" t="s">
        <v>1112</v>
      </c>
    </row>
    <row r="4343" spans="1:6">
      <c r="A4343" t="str">
        <f t="shared" si="92"/>
        <v>2Rafael Heidemann de Santana44866GRA</v>
      </c>
      <c r="B4343">
        <v>2</v>
      </c>
      <c r="C4343" t="s">
        <v>2133</v>
      </c>
      <c r="D4343" t="s">
        <v>3783</v>
      </c>
      <c r="E4343">
        <v>600</v>
      </c>
      <c r="F4343" t="s">
        <v>1112</v>
      </c>
    </row>
    <row r="4344" spans="1:6">
      <c r="A4344" t="str">
        <f t="shared" si="92"/>
        <v>2Caio Cesar Branco Nunes44866MSc</v>
      </c>
      <c r="B4344">
        <v>2</v>
      </c>
      <c r="C4344" t="s">
        <v>2134</v>
      </c>
      <c r="D4344" t="s">
        <v>3783</v>
      </c>
      <c r="E4344">
        <v>2230</v>
      </c>
      <c r="F4344" t="s">
        <v>1114</v>
      </c>
    </row>
    <row r="4345" spans="1:6">
      <c r="A4345" t="str">
        <f t="shared" si="92"/>
        <v>2Eric Mochiutti44866MSc</v>
      </c>
      <c r="B4345">
        <v>2</v>
      </c>
      <c r="C4345" t="s">
        <v>1187</v>
      </c>
      <c r="D4345" t="s">
        <v>3783</v>
      </c>
      <c r="E4345">
        <v>2230</v>
      </c>
      <c r="F4345" t="s">
        <v>1114</v>
      </c>
    </row>
    <row r="4346" spans="1:6">
      <c r="A4346" t="str">
        <f t="shared" si="92"/>
        <v>2Erique Moser44866MSc</v>
      </c>
      <c r="B4346">
        <v>2</v>
      </c>
      <c r="C4346" t="s">
        <v>1188</v>
      </c>
      <c r="D4346" t="s">
        <v>3783</v>
      </c>
      <c r="E4346">
        <v>2230</v>
      </c>
      <c r="F4346" t="s">
        <v>1114</v>
      </c>
    </row>
    <row r="4347" spans="1:6">
      <c r="A4347" t="str">
        <f t="shared" si="92"/>
        <v>2João Pedro Brunoni44866MSc</v>
      </c>
      <c r="B4347">
        <v>2</v>
      </c>
      <c r="C4347" t="s">
        <v>2326</v>
      </c>
      <c r="D4347" t="s">
        <v>3783</v>
      </c>
      <c r="E4347">
        <v>2230</v>
      </c>
      <c r="F4347" t="s">
        <v>1114</v>
      </c>
    </row>
    <row r="4348" spans="1:6">
      <c r="A4348" t="str">
        <f t="shared" si="92"/>
        <v>2Serigne Khassim Mbaye44866MSc</v>
      </c>
      <c r="B4348">
        <v>2</v>
      </c>
      <c r="C4348" t="s">
        <v>1189</v>
      </c>
      <c r="D4348" t="s">
        <v>3783</v>
      </c>
      <c r="E4348">
        <v>2230</v>
      </c>
      <c r="F4348" t="s">
        <v>1114</v>
      </c>
    </row>
    <row r="4349" spans="1:6">
      <c r="A4349" t="str">
        <f t="shared" si="92"/>
        <v>2Bernardo Barancelli Schwedersky44866PDSC</v>
      </c>
      <c r="B4349">
        <v>2</v>
      </c>
      <c r="C4349" t="s">
        <v>2328</v>
      </c>
      <c r="D4349" t="s">
        <v>3783</v>
      </c>
      <c r="E4349">
        <v>6110</v>
      </c>
      <c r="F4349" t="s">
        <v>1165</v>
      </c>
    </row>
    <row r="4350" spans="1:6">
      <c r="A4350" t="str">
        <f t="shared" si="92"/>
        <v>2Ahryman Seixas Busse de Siqueira Nascimento44866PV</v>
      </c>
      <c r="B4350">
        <v>2</v>
      </c>
      <c r="C4350" t="s">
        <v>1191</v>
      </c>
      <c r="D4350" t="s">
        <v>3783</v>
      </c>
      <c r="E4350">
        <v>7750</v>
      </c>
      <c r="F4350" t="s">
        <v>1115</v>
      </c>
    </row>
    <row r="4351" spans="1:6">
      <c r="A4351" t="str">
        <f t="shared" si="92"/>
        <v>3Bruno Lenilson Costa da Gama Saraiva44866AT</v>
      </c>
      <c r="B4351">
        <v>3</v>
      </c>
      <c r="C4351" t="s">
        <v>1192</v>
      </c>
      <c r="D4351" t="s">
        <v>3783</v>
      </c>
      <c r="E4351">
        <v>820</v>
      </c>
      <c r="F4351" t="s">
        <v>1117</v>
      </c>
    </row>
    <row r="4352" spans="1:6">
      <c r="A4352" t="str">
        <f t="shared" si="92"/>
        <v>3Eduardo Mach Queiroz44866COO</v>
      </c>
      <c r="B4352">
        <v>3</v>
      </c>
      <c r="C4352" t="s">
        <v>2136</v>
      </c>
      <c r="D4352" t="s">
        <v>3783</v>
      </c>
      <c r="E4352">
        <v>2800</v>
      </c>
      <c r="F4352" t="s">
        <v>1113</v>
      </c>
    </row>
    <row r="4353" spans="1:6">
      <c r="A4353" t="str">
        <f t="shared" si="92"/>
        <v>3Felipe Pereira da Silva44866DSC</v>
      </c>
      <c r="B4353">
        <v>3</v>
      </c>
      <c r="C4353" t="s">
        <v>1193</v>
      </c>
      <c r="D4353" t="s">
        <v>3783</v>
      </c>
      <c r="E4353">
        <v>3280</v>
      </c>
      <c r="F4353" t="s">
        <v>1162</v>
      </c>
    </row>
    <row r="4354" spans="1:6">
      <c r="A4354" t="str">
        <f t="shared" si="92"/>
        <v>3Rodrigo Curvelo Santos44866DSC</v>
      </c>
      <c r="B4354">
        <v>3</v>
      </c>
      <c r="C4354" t="s">
        <v>1194</v>
      </c>
      <c r="D4354" t="s">
        <v>3783</v>
      </c>
      <c r="E4354">
        <v>3280</v>
      </c>
      <c r="F4354" t="s">
        <v>1162</v>
      </c>
    </row>
    <row r="4355" spans="1:6">
      <c r="A4355" t="str">
        <f t="shared" ref="A4355:A4418" si="93">CONCATENATE(B4355,C4355,VALUE(D4355),F4355)</f>
        <v>3Ana Luiza Oliveira da Silva44866GRA</v>
      </c>
      <c r="B4355">
        <v>3</v>
      </c>
      <c r="C4355" t="s">
        <v>2330</v>
      </c>
      <c r="D4355" t="s">
        <v>3783</v>
      </c>
      <c r="E4355">
        <v>600</v>
      </c>
      <c r="F4355" t="s">
        <v>1112</v>
      </c>
    </row>
    <row r="4356" spans="1:6">
      <c r="A4356" t="str">
        <f t="shared" si="93"/>
        <v>3Gabriel Carlos Francisco44866GRA</v>
      </c>
      <c r="B4356">
        <v>3</v>
      </c>
      <c r="C4356" t="s">
        <v>2331</v>
      </c>
      <c r="D4356" t="s">
        <v>3783</v>
      </c>
      <c r="E4356">
        <v>600</v>
      </c>
      <c r="F4356" t="s">
        <v>1112</v>
      </c>
    </row>
    <row r="4357" spans="1:6">
      <c r="A4357" t="str">
        <f t="shared" si="93"/>
        <v>3Gabriel Guedes dos Santos Motta44866GRA</v>
      </c>
      <c r="B4357">
        <v>3</v>
      </c>
      <c r="C4357" t="s">
        <v>2332</v>
      </c>
      <c r="D4357" t="s">
        <v>3783</v>
      </c>
      <c r="E4357">
        <v>600</v>
      </c>
      <c r="F4357" t="s">
        <v>1112</v>
      </c>
    </row>
    <row r="4358" spans="1:6">
      <c r="A4358" t="str">
        <f t="shared" si="93"/>
        <v>3Giovanna Maria da Costa Corrêa44866GRA</v>
      </c>
      <c r="B4358">
        <v>3</v>
      </c>
      <c r="C4358" t="s">
        <v>1195</v>
      </c>
      <c r="D4358" t="s">
        <v>3783</v>
      </c>
      <c r="E4358">
        <v>600</v>
      </c>
      <c r="F4358" t="s">
        <v>1112</v>
      </c>
    </row>
    <row r="4359" spans="1:6">
      <c r="A4359" t="str">
        <f t="shared" si="93"/>
        <v>3Igor Schanuel Cardoso44866GRA</v>
      </c>
      <c r="B4359">
        <v>3</v>
      </c>
      <c r="C4359" t="s">
        <v>2333</v>
      </c>
      <c r="D4359" t="s">
        <v>3783</v>
      </c>
      <c r="E4359">
        <v>600</v>
      </c>
      <c r="F4359" t="s">
        <v>1112</v>
      </c>
    </row>
    <row r="4360" spans="1:6">
      <c r="A4360" t="str">
        <f t="shared" si="93"/>
        <v>3José Victor Neves Ibrahim44866GRA</v>
      </c>
      <c r="B4360">
        <v>3</v>
      </c>
      <c r="C4360" t="s">
        <v>2662</v>
      </c>
      <c r="D4360" t="s">
        <v>3783</v>
      </c>
      <c r="E4360">
        <v>600</v>
      </c>
      <c r="F4360" t="s">
        <v>1112</v>
      </c>
    </row>
    <row r="4361" spans="1:6">
      <c r="A4361" t="str">
        <f t="shared" si="93"/>
        <v>3Júlia Frauches do Nascimento44866GRA</v>
      </c>
      <c r="B4361">
        <v>3</v>
      </c>
      <c r="C4361" t="s">
        <v>1197</v>
      </c>
      <c r="D4361" t="s">
        <v>3783</v>
      </c>
      <c r="E4361">
        <v>600</v>
      </c>
      <c r="F4361" t="s">
        <v>1112</v>
      </c>
    </row>
    <row r="4362" spans="1:6">
      <c r="A4362" t="str">
        <f t="shared" si="93"/>
        <v>3Karen Perez dos Santos44866GRA</v>
      </c>
      <c r="B4362">
        <v>3</v>
      </c>
      <c r="C4362" t="s">
        <v>2334</v>
      </c>
      <c r="D4362" t="s">
        <v>3783</v>
      </c>
      <c r="E4362">
        <v>600</v>
      </c>
      <c r="F4362" t="s">
        <v>1112</v>
      </c>
    </row>
    <row r="4363" spans="1:6">
      <c r="A4363" t="str">
        <f t="shared" si="93"/>
        <v>3Lucas Araújo de Oliveira44866GRA</v>
      </c>
      <c r="B4363">
        <v>3</v>
      </c>
      <c r="C4363" t="s">
        <v>2663</v>
      </c>
      <c r="D4363" t="s">
        <v>3783</v>
      </c>
      <c r="E4363">
        <v>600</v>
      </c>
      <c r="F4363" t="s">
        <v>1112</v>
      </c>
    </row>
    <row r="4364" spans="1:6">
      <c r="A4364" t="str">
        <f t="shared" si="93"/>
        <v>3Maria Eduarda Pereira Barros44866GRA</v>
      </c>
      <c r="B4364">
        <v>3</v>
      </c>
      <c r="C4364" t="s">
        <v>1198</v>
      </c>
      <c r="D4364" t="s">
        <v>3783</v>
      </c>
      <c r="E4364">
        <v>600</v>
      </c>
      <c r="F4364" t="s">
        <v>1112</v>
      </c>
    </row>
    <row r="4365" spans="1:6">
      <c r="A4365" t="str">
        <f t="shared" si="93"/>
        <v>3Matheus da Silva Campos44866GRA</v>
      </c>
      <c r="B4365">
        <v>3</v>
      </c>
      <c r="C4365" t="s">
        <v>2804</v>
      </c>
      <c r="D4365" t="s">
        <v>3783</v>
      </c>
      <c r="E4365">
        <v>600</v>
      </c>
      <c r="F4365" t="s">
        <v>1112</v>
      </c>
    </row>
    <row r="4366" spans="1:6">
      <c r="A4366" t="str">
        <f t="shared" si="93"/>
        <v>3Moisés Monteiro Ramos da Silva44866GRA</v>
      </c>
      <c r="B4366">
        <v>3</v>
      </c>
      <c r="C4366" t="s">
        <v>2335</v>
      </c>
      <c r="D4366" t="s">
        <v>3783</v>
      </c>
      <c r="E4366">
        <v>600</v>
      </c>
      <c r="F4366" t="s">
        <v>1112</v>
      </c>
    </row>
    <row r="4367" spans="1:6">
      <c r="A4367" t="str">
        <f t="shared" si="93"/>
        <v>3Ohanna da Motta de Jesus Teixeira44866GRA</v>
      </c>
      <c r="B4367">
        <v>3</v>
      </c>
      <c r="C4367" t="s">
        <v>1199</v>
      </c>
      <c r="D4367" t="s">
        <v>3783</v>
      </c>
      <c r="E4367">
        <v>600</v>
      </c>
      <c r="F4367" t="s">
        <v>1112</v>
      </c>
    </row>
    <row r="4368" spans="1:6">
      <c r="A4368" t="str">
        <f t="shared" si="93"/>
        <v>3Pedro Tavares Pereira44866GRA</v>
      </c>
      <c r="B4368">
        <v>3</v>
      </c>
      <c r="C4368" t="s">
        <v>2336</v>
      </c>
      <c r="D4368" t="s">
        <v>3783</v>
      </c>
      <c r="E4368">
        <v>600</v>
      </c>
      <c r="F4368" t="s">
        <v>1112</v>
      </c>
    </row>
    <row r="4369" spans="1:6">
      <c r="A4369" t="str">
        <f t="shared" si="93"/>
        <v>3Polyanna Kort Kamp Dias44866GRA</v>
      </c>
      <c r="B4369">
        <v>3</v>
      </c>
      <c r="C4369" t="s">
        <v>1200</v>
      </c>
      <c r="D4369" t="s">
        <v>3783</v>
      </c>
      <c r="E4369">
        <v>600</v>
      </c>
      <c r="F4369" t="s">
        <v>1112</v>
      </c>
    </row>
    <row r="4370" spans="1:6">
      <c r="A4370" t="str">
        <f t="shared" si="93"/>
        <v>3Raquel Reiner Tavares44866GRA</v>
      </c>
      <c r="B4370">
        <v>3</v>
      </c>
      <c r="C4370" t="s">
        <v>1201</v>
      </c>
      <c r="D4370" t="s">
        <v>3783</v>
      </c>
      <c r="E4370">
        <v>600</v>
      </c>
      <c r="F4370" t="s">
        <v>1112</v>
      </c>
    </row>
    <row r="4371" spans="1:6">
      <c r="A4371" t="str">
        <f t="shared" si="93"/>
        <v>3Tatiana de Oliveira Pinto44866GRA</v>
      </c>
      <c r="B4371">
        <v>3</v>
      </c>
      <c r="C4371" t="s">
        <v>1202</v>
      </c>
      <c r="D4371" t="s">
        <v>3783</v>
      </c>
      <c r="E4371">
        <v>600</v>
      </c>
      <c r="F4371" t="s">
        <v>1112</v>
      </c>
    </row>
    <row r="4372" spans="1:6">
      <c r="A4372" t="str">
        <f t="shared" si="93"/>
        <v>3LUCAS PEREIRA LADEIRA44866MSc</v>
      </c>
      <c r="B4372">
        <v>3</v>
      </c>
      <c r="C4372" t="s">
        <v>2337</v>
      </c>
      <c r="D4372" t="s">
        <v>3783</v>
      </c>
      <c r="E4372">
        <v>2230</v>
      </c>
      <c r="F4372" t="s">
        <v>1114</v>
      </c>
    </row>
    <row r="4373" spans="1:6">
      <c r="A4373" t="str">
        <f t="shared" si="93"/>
        <v>3MARIANA AFONSO PINTO PEDROZA44866MSc</v>
      </c>
      <c r="B4373">
        <v>3</v>
      </c>
      <c r="C4373" t="s">
        <v>2338</v>
      </c>
      <c r="D4373" t="s">
        <v>3783</v>
      </c>
      <c r="E4373">
        <v>2230</v>
      </c>
      <c r="F4373" t="s">
        <v>1114</v>
      </c>
    </row>
    <row r="4374" spans="1:6">
      <c r="A4374" t="str">
        <f t="shared" si="93"/>
        <v>3Matheus Calheiros Fernandes Cadorini44866MSc</v>
      </c>
      <c r="B4374">
        <v>3</v>
      </c>
      <c r="C4374" t="s">
        <v>1204</v>
      </c>
      <c r="D4374" t="s">
        <v>3783</v>
      </c>
      <c r="E4374">
        <v>2230</v>
      </c>
      <c r="F4374" t="s">
        <v>1114</v>
      </c>
    </row>
    <row r="4375" spans="1:6">
      <c r="A4375" t="str">
        <f t="shared" si="93"/>
        <v>3Flávio da Silva Francisco44866PV</v>
      </c>
      <c r="B4375">
        <v>3</v>
      </c>
      <c r="C4375" t="s">
        <v>1205</v>
      </c>
      <c r="D4375" t="s">
        <v>3783</v>
      </c>
      <c r="E4375">
        <v>7750</v>
      </c>
      <c r="F4375" t="s">
        <v>1115</v>
      </c>
    </row>
    <row r="4376" spans="1:6">
      <c r="A4376" t="str">
        <f t="shared" si="93"/>
        <v>4Mônica Caruso Stoque44866AT</v>
      </c>
      <c r="B4376">
        <v>4</v>
      </c>
      <c r="C4376" t="s">
        <v>1206</v>
      </c>
      <c r="D4376" t="s">
        <v>3783</v>
      </c>
      <c r="E4376">
        <v>820</v>
      </c>
      <c r="F4376" t="s">
        <v>1117</v>
      </c>
    </row>
    <row r="4377" spans="1:6">
      <c r="A4377" t="str">
        <f t="shared" si="93"/>
        <v>4Alexandre Gonçalves Evsukoff44866COO</v>
      </c>
      <c r="B4377">
        <v>4</v>
      </c>
      <c r="C4377" t="s">
        <v>1207</v>
      </c>
      <c r="D4377" t="s">
        <v>3783</v>
      </c>
      <c r="E4377">
        <v>2800</v>
      </c>
      <c r="F4377" t="s">
        <v>1113</v>
      </c>
    </row>
    <row r="4378" spans="1:6">
      <c r="A4378" t="str">
        <f t="shared" si="93"/>
        <v>4Bruno Cavalcante Mota44866DSC</v>
      </c>
      <c r="B4378">
        <v>4</v>
      </c>
      <c r="C4378" t="s">
        <v>2339</v>
      </c>
      <c r="D4378" t="s">
        <v>3783</v>
      </c>
      <c r="E4378">
        <v>3280</v>
      </c>
      <c r="F4378" t="s">
        <v>1162</v>
      </c>
    </row>
    <row r="4379" spans="1:6">
      <c r="A4379" t="str">
        <f t="shared" si="93"/>
        <v>4CANDY SHIRLEY ROSA CONTRERAS44866DSC</v>
      </c>
      <c r="B4379">
        <v>4</v>
      </c>
      <c r="C4379" t="s">
        <v>2340</v>
      </c>
      <c r="D4379" t="s">
        <v>3783</v>
      </c>
      <c r="E4379">
        <v>3280</v>
      </c>
      <c r="F4379" t="s">
        <v>1162</v>
      </c>
    </row>
    <row r="4380" spans="1:6">
      <c r="A4380" t="str">
        <f t="shared" si="93"/>
        <v>4Abraao Carvalho Gomes44866GRA</v>
      </c>
      <c r="B4380">
        <v>4</v>
      </c>
      <c r="C4380" t="s">
        <v>2341</v>
      </c>
      <c r="D4380" t="s">
        <v>3783</v>
      </c>
      <c r="E4380">
        <v>600</v>
      </c>
      <c r="F4380" t="s">
        <v>1112</v>
      </c>
    </row>
    <row r="4381" spans="1:6">
      <c r="A4381" t="str">
        <f t="shared" si="93"/>
        <v>4Emily Katarine Ferreira Vale44866GRA</v>
      </c>
      <c r="B4381">
        <v>4</v>
      </c>
      <c r="C4381" t="s">
        <v>1209</v>
      </c>
      <c r="D4381" t="s">
        <v>3783</v>
      </c>
      <c r="E4381">
        <v>600</v>
      </c>
      <c r="F4381" t="s">
        <v>1112</v>
      </c>
    </row>
    <row r="4382" spans="1:6">
      <c r="A4382" t="str">
        <f t="shared" si="93"/>
        <v>4Gabriel da Silva Souza44866GRA</v>
      </c>
      <c r="B4382">
        <v>4</v>
      </c>
      <c r="C4382" t="s">
        <v>2342</v>
      </c>
      <c r="D4382" t="s">
        <v>3783</v>
      </c>
      <c r="E4382">
        <v>600</v>
      </c>
      <c r="F4382" t="s">
        <v>1112</v>
      </c>
    </row>
    <row r="4383" spans="1:6">
      <c r="A4383" t="str">
        <f t="shared" si="93"/>
        <v>4Gabriel de Abreu Pinto Junior44866GRA</v>
      </c>
      <c r="B4383">
        <v>4</v>
      </c>
      <c r="C4383" t="s">
        <v>1210</v>
      </c>
      <c r="D4383" t="s">
        <v>3783</v>
      </c>
      <c r="E4383">
        <v>600</v>
      </c>
      <c r="F4383" t="s">
        <v>1112</v>
      </c>
    </row>
    <row r="4384" spans="1:6">
      <c r="A4384" t="str">
        <f t="shared" si="93"/>
        <v>4Rafael Cardim dos Santos44866GRA</v>
      </c>
      <c r="B4384">
        <v>4</v>
      </c>
      <c r="C4384" t="s">
        <v>2343</v>
      </c>
      <c r="D4384" t="s">
        <v>3783</v>
      </c>
      <c r="E4384">
        <v>600</v>
      </c>
      <c r="F4384" t="s">
        <v>1112</v>
      </c>
    </row>
    <row r="4385" spans="1:6">
      <c r="A4385" t="str">
        <f t="shared" si="93"/>
        <v>4ANAXIMANDRO ANDERSON PEREIRA MELO DE SOUZA44866MSc</v>
      </c>
      <c r="B4385">
        <v>4</v>
      </c>
      <c r="C4385" t="s">
        <v>2344</v>
      </c>
      <c r="D4385" t="s">
        <v>3783</v>
      </c>
      <c r="E4385">
        <v>2230</v>
      </c>
      <c r="F4385" t="s">
        <v>1114</v>
      </c>
    </row>
    <row r="4386" spans="1:6">
      <c r="A4386" t="str">
        <f t="shared" si="93"/>
        <v>4DANIEL SOUZA CRUZ44866MSc</v>
      </c>
      <c r="B4386">
        <v>4</v>
      </c>
      <c r="C4386" t="s">
        <v>2345</v>
      </c>
      <c r="D4386" t="s">
        <v>3783</v>
      </c>
      <c r="E4386">
        <v>2230</v>
      </c>
      <c r="F4386" t="s">
        <v>1114</v>
      </c>
    </row>
    <row r="4387" spans="1:6">
      <c r="A4387" t="str">
        <f t="shared" si="93"/>
        <v>4Deborah Sousa Vidal44835MSc</v>
      </c>
      <c r="B4387">
        <v>4</v>
      </c>
      <c r="C4387" t="s">
        <v>2747</v>
      </c>
      <c r="D4387" t="s">
        <v>3782</v>
      </c>
      <c r="E4387">
        <v>2230</v>
      </c>
      <c r="F4387" t="s">
        <v>1114</v>
      </c>
    </row>
    <row r="4388" spans="1:6">
      <c r="A4388" t="str">
        <f t="shared" si="93"/>
        <v>4Diego Angelo Libânio44866MSc</v>
      </c>
      <c r="B4388">
        <v>4</v>
      </c>
      <c r="C4388" t="s">
        <v>1212</v>
      </c>
      <c r="D4388" t="s">
        <v>3783</v>
      </c>
      <c r="E4388">
        <v>2230</v>
      </c>
      <c r="F4388" t="s">
        <v>1114</v>
      </c>
    </row>
    <row r="4389" spans="1:6">
      <c r="A4389" t="str">
        <f t="shared" si="93"/>
        <v>4Fernando Henrique Guimarães Rezende44866MSc</v>
      </c>
      <c r="B4389">
        <v>4</v>
      </c>
      <c r="C4389" t="s">
        <v>1213</v>
      </c>
      <c r="D4389" t="s">
        <v>3783</v>
      </c>
      <c r="E4389">
        <v>2230</v>
      </c>
      <c r="F4389" t="s">
        <v>1114</v>
      </c>
    </row>
    <row r="4390" spans="1:6">
      <c r="A4390" t="str">
        <f t="shared" si="93"/>
        <v>4Gabrielle de Souza Brum44866MSc</v>
      </c>
      <c r="B4390">
        <v>4</v>
      </c>
      <c r="C4390" t="s">
        <v>2137</v>
      </c>
      <c r="D4390" t="s">
        <v>3783</v>
      </c>
      <c r="E4390">
        <v>2230</v>
      </c>
      <c r="F4390" t="s">
        <v>1114</v>
      </c>
    </row>
    <row r="4391" spans="1:6">
      <c r="A4391" t="str">
        <f t="shared" si="93"/>
        <v>4Miquéias Mateus Ferreira Leite44866MSc</v>
      </c>
      <c r="B4391">
        <v>4</v>
      </c>
      <c r="C4391" t="s">
        <v>2346</v>
      </c>
      <c r="D4391" t="s">
        <v>3783</v>
      </c>
      <c r="E4391">
        <v>2230</v>
      </c>
      <c r="F4391" t="s">
        <v>1114</v>
      </c>
    </row>
    <row r="4392" spans="1:6">
      <c r="A4392" t="str">
        <f t="shared" si="93"/>
        <v>4VIVIAN DE CARVALHO RODRIGUES44866MSc</v>
      </c>
      <c r="B4392">
        <v>4</v>
      </c>
      <c r="C4392" t="s">
        <v>2347</v>
      </c>
      <c r="D4392" t="s">
        <v>3783</v>
      </c>
      <c r="E4392">
        <v>2230</v>
      </c>
      <c r="F4392" t="s">
        <v>1114</v>
      </c>
    </row>
    <row r="4393" spans="1:6">
      <c r="A4393" t="str">
        <f t="shared" si="93"/>
        <v>4Simone de Carvalho Miyoshi44866PDSC</v>
      </c>
      <c r="B4393">
        <v>4</v>
      </c>
      <c r="C4393" t="s">
        <v>1214</v>
      </c>
      <c r="D4393" t="s">
        <v>3783</v>
      </c>
      <c r="E4393">
        <v>6110</v>
      </c>
      <c r="F4393" t="s">
        <v>1165</v>
      </c>
    </row>
    <row r="4394" spans="1:6">
      <c r="A4394" t="str">
        <f t="shared" si="93"/>
        <v>4Félix Thadeu Teixeira Gonçalves44866PV</v>
      </c>
      <c r="B4394">
        <v>4</v>
      </c>
      <c r="C4394" t="s">
        <v>1215</v>
      </c>
      <c r="D4394" t="s">
        <v>3783</v>
      </c>
      <c r="E4394">
        <v>7750</v>
      </c>
      <c r="F4394" t="s">
        <v>1115</v>
      </c>
    </row>
    <row r="4395" spans="1:6">
      <c r="A4395" t="str">
        <f t="shared" si="93"/>
        <v>5Caio Cesar de Oliveira Trigo44866AT</v>
      </c>
      <c r="B4395">
        <v>5</v>
      </c>
      <c r="C4395" t="s">
        <v>1216</v>
      </c>
      <c r="D4395" t="s">
        <v>3783</v>
      </c>
      <c r="E4395">
        <v>820</v>
      </c>
      <c r="F4395" t="s">
        <v>1117</v>
      </c>
    </row>
    <row r="4396" spans="1:6">
      <c r="A4396" t="str">
        <f t="shared" si="93"/>
        <v>5Sérgio Nascimento Bordalo44866COO</v>
      </c>
      <c r="B4396">
        <v>5</v>
      </c>
      <c r="C4396" t="s">
        <v>1217</v>
      </c>
      <c r="D4396" t="s">
        <v>3783</v>
      </c>
      <c r="E4396">
        <v>2800</v>
      </c>
      <c r="F4396" t="s">
        <v>1113</v>
      </c>
    </row>
    <row r="4397" spans="1:6">
      <c r="A4397" t="str">
        <f t="shared" si="93"/>
        <v>5Thiago Guedin Verratti44866DSC</v>
      </c>
      <c r="B4397">
        <v>5</v>
      </c>
      <c r="C4397" t="s">
        <v>1218</v>
      </c>
      <c r="D4397" t="s">
        <v>3783</v>
      </c>
      <c r="E4397">
        <v>3280</v>
      </c>
      <c r="F4397" t="s">
        <v>1162</v>
      </c>
    </row>
    <row r="4398" spans="1:6">
      <c r="A4398" t="str">
        <f t="shared" si="93"/>
        <v>5Bianca Arcifa de Resende44866GRA</v>
      </c>
      <c r="B4398">
        <v>5</v>
      </c>
      <c r="C4398" t="s">
        <v>1219</v>
      </c>
      <c r="D4398" t="s">
        <v>3783</v>
      </c>
      <c r="E4398">
        <v>600</v>
      </c>
      <c r="F4398" t="s">
        <v>1112</v>
      </c>
    </row>
    <row r="4399" spans="1:6">
      <c r="A4399" t="str">
        <f t="shared" si="93"/>
        <v>5Bruna Rodrigues Barbosa44866GRA</v>
      </c>
      <c r="B4399">
        <v>5</v>
      </c>
      <c r="C4399" t="s">
        <v>1220</v>
      </c>
      <c r="D4399" t="s">
        <v>3783</v>
      </c>
      <c r="E4399">
        <v>600</v>
      </c>
      <c r="F4399" t="s">
        <v>1112</v>
      </c>
    </row>
    <row r="4400" spans="1:6">
      <c r="A4400" t="str">
        <f t="shared" si="93"/>
        <v>5Amanda Gabriela Aparecida Silva Leite44866MSc</v>
      </c>
      <c r="B4400">
        <v>5</v>
      </c>
      <c r="C4400" t="s">
        <v>1223</v>
      </c>
      <c r="D4400" t="s">
        <v>3783</v>
      </c>
      <c r="E4400">
        <v>2230</v>
      </c>
      <c r="F4400" t="s">
        <v>1114</v>
      </c>
    </row>
    <row r="4401" spans="1:6">
      <c r="A4401" t="str">
        <f t="shared" si="93"/>
        <v>5Eshail Miguel Vallejos44866MSc</v>
      </c>
      <c r="B4401">
        <v>5</v>
      </c>
      <c r="C4401" t="s">
        <v>2348</v>
      </c>
      <c r="D4401" t="s">
        <v>3783</v>
      </c>
      <c r="E4401">
        <v>2230</v>
      </c>
      <c r="F4401" t="s">
        <v>1114</v>
      </c>
    </row>
    <row r="4402" spans="1:6">
      <c r="A4402" t="str">
        <f t="shared" si="93"/>
        <v>6Lânia Camilo de Oliveira44866AT</v>
      </c>
      <c r="B4402">
        <v>6</v>
      </c>
      <c r="C4402" t="s">
        <v>1229</v>
      </c>
      <c r="D4402" t="s">
        <v>3783</v>
      </c>
      <c r="E4402">
        <v>820</v>
      </c>
      <c r="F4402" t="s">
        <v>1117</v>
      </c>
    </row>
    <row r="4403" spans="1:6">
      <c r="A4403" t="str">
        <f t="shared" si="93"/>
        <v>6Marcelo Ramos Martins44866COO</v>
      </c>
      <c r="B4403">
        <v>6</v>
      </c>
      <c r="C4403" t="s">
        <v>1230</v>
      </c>
      <c r="D4403" t="s">
        <v>3783</v>
      </c>
      <c r="E4403">
        <v>2800</v>
      </c>
      <c r="F4403" t="s">
        <v>1113</v>
      </c>
    </row>
    <row r="4404" spans="1:6">
      <c r="A4404" t="str">
        <f t="shared" si="93"/>
        <v>6Cleiton de Souza Beraldo44866DSC</v>
      </c>
      <c r="B4404">
        <v>6</v>
      </c>
      <c r="C4404" t="s">
        <v>2349</v>
      </c>
      <c r="D4404" t="s">
        <v>3783</v>
      </c>
      <c r="E4404">
        <v>3280</v>
      </c>
      <c r="F4404" t="s">
        <v>1162</v>
      </c>
    </row>
    <row r="4405" spans="1:6">
      <c r="A4405" t="str">
        <f t="shared" si="93"/>
        <v>6Eduardo Henrique Gomes Evaristo44866DSC</v>
      </c>
      <c r="B4405">
        <v>6</v>
      </c>
      <c r="C4405" t="s">
        <v>1231</v>
      </c>
      <c r="D4405" t="s">
        <v>3783</v>
      </c>
      <c r="E4405">
        <v>3280</v>
      </c>
      <c r="F4405" t="s">
        <v>1162</v>
      </c>
    </row>
    <row r="4406" spans="1:6">
      <c r="A4406" t="str">
        <f t="shared" si="93"/>
        <v>6Bruno Andrade Leite44866GRA</v>
      </c>
      <c r="B4406">
        <v>6</v>
      </c>
      <c r="C4406" t="s">
        <v>1232</v>
      </c>
      <c r="D4406" t="s">
        <v>3783</v>
      </c>
      <c r="E4406">
        <v>600</v>
      </c>
      <c r="F4406" t="s">
        <v>1112</v>
      </c>
    </row>
    <row r="4407" spans="1:6">
      <c r="A4407" t="str">
        <f t="shared" si="93"/>
        <v>6Isabella Branco Renolphi44866GRA</v>
      </c>
      <c r="B4407">
        <v>6</v>
      </c>
      <c r="C4407" t="s">
        <v>1233</v>
      </c>
      <c r="D4407" t="s">
        <v>3783</v>
      </c>
      <c r="E4407">
        <v>600</v>
      </c>
      <c r="F4407" t="s">
        <v>1112</v>
      </c>
    </row>
    <row r="4408" spans="1:6">
      <c r="A4408" t="str">
        <f t="shared" si="93"/>
        <v>6Pedro Henrique Duarte Romera44866GRA</v>
      </c>
      <c r="B4408">
        <v>6</v>
      </c>
      <c r="C4408" t="s">
        <v>2350</v>
      </c>
      <c r="D4408" t="s">
        <v>3783</v>
      </c>
      <c r="E4408">
        <v>600</v>
      </c>
      <c r="F4408" t="s">
        <v>1112</v>
      </c>
    </row>
    <row r="4409" spans="1:6">
      <c r="A4409" t="str">
        <f t="shared" si="93"/>
        <v>6Lucas Ribeiro de Almeida44866MSc</v>
      </c>
      <c r="B4409">
        <v>6</v>
      </c>
      <c r="C4409" t="s">
        <v>1236</v>
      </c>
      <c r="D4409" t="s">
        <v>3783</v>
      </c>
      <c r="E4409">
        <v>2230</v>
      </c>
      <c r="F4409" t="s">
        <v>1114</v>
      </c>
    </row>
    <row r="4410" spans="1:6">
      <c r="A4410" t="str">
        <f t="shared" si="93"/>
        <v>6Luís Eduardo de A. P. e F. de Carvalho44866MSc</v>
      </c>
      <c r="B4410">
        <v>6</v>
      </c>
      <c r="C4410" t="s">
        <v>2351</v>
      </c>
      <c r="D4410" t="s">
        <v>3783</v>
      </c>
      <c r="E4410">
        <v>2230</v>
      </c>
      <c r="F4410" t="s">
        <v>1114</v>
      </c>
    </row>
    <row r="4411" spans="1:6">
      <c r="A4411" t="str">
        <f t="shared" si="93"/>
        <v>6Renata de Toledo Cintra44866MSc</v>
      </c>
      <c r="B4411">
        <v>6</v>
      </c>
      <c r="C4411" t="s">
        <v>2352</v>
      </c>
      <c r="D4411" t="s">
        <v>3783</v>
      </c>
      <c r="E4411">
        <v>2230</v>
      </c>
      <c r="F4411" t="s">
        <v>1114</v>
      </c>
    </row>
    <row r="4412" spans="1:6">
      <c r="A4412" t="str">
        <f t="shared" si="93"/>
        <v>7Rodrigo Vital Salvador44866AT</v>
      </c>
      <c r="B4412">
        <v>7</v>
      </c>
      <c r="C4412" t="s">
        <v>1241</v>
      </c>
      <c r="D4412" t="s">
        <v>3783</v>
      </c>
      <c r="E4412">
        <v>820</v>
      </c>
      <c r="F4412" t="s">
        <v>1117</v>
      </c>
    </row>
    <row r="4413" spans="1:6">
      <c r="A4413" t="str">
        <f t="shared" si="93"/>
        <v>7Marysilvia Ferreira da Costa44866COO</v>
      </c>
      <c r="B4413">
        <v>7</v>
      </c>
      <c r="C4413" t="s">
        <v>2289</v>
      </c>
      <c r="D4413" t="s">
        <v>3783</v>
      </c>
      <c r="E4413">
        <v>2800</v>
      </c>
      <c r="F4413" t="s">
        <v>1113</v>
      </c>
    </row>
    <row r="4414" spans="1:6">
      <c r="A4414" t="str">
        <f t="shared" si="93"/>
        <v>7Ehsan Nikkhah44866DSC</v>
      </c>
      <c r="B4414">
        <v>7</v>
      </c>
      <c r="C4414" t="s">
        <v>1242</v>
      </c>
      <c r="D4414" t="s">
        <v>3783</v>
      </c>
      <c r="E4414">
        <v>3280</v>
      </c>
      <c r="F4414" t="s">
        <v>1162</v>
      </c>
    </row>
    <row r="4415" spans="1:6">
      <c r="A4415" t="str">
        <f t="shared" si="93"/>
        <v>7Sérgio Luis Gonzalez Assias44866DSC</v>
      </c>
      <c r="B4415">
        <v>7</v>
      </c>
      <c r="C4415" t="s">
        <v>1243</v>
      </c>
      <c r="D4415" t="s">
        <v>3783</v>
      </c>
      <c r="E4415">
        <v>3280</v>
      </c>
      <c r="F4415" t="s">
        <v>1162</v>
      </c>
    </row>
    <row r="4416" spans="1:6">
      <c r="A4416" t="str">
        <f t="shared" si="93"/>
        <v>7Daniel da Silva Calixto44866GRA</v>
      </c>
      <c r="B4416">
        <v>7</v>
      </c>
      <c r="C4416" t="s">
        <v>2138</v>
      </c>
      <c r="D4416" t="s">
        <v>3783</v>
      </c>
      <c r="E4416">
        <v>600</v>
      </c>
      <c r="F4416" t="s">
        <v>1112</v>
      </c>
    </row>
    <row r="4417" spans="1:6">
      <c r="A4417" t="str">
        <f t="shared" si="93"/>
        <v>7Eloá Cruz Puell44866GRA</v>
      </c>
      <c r="B4417">
        <v>7</v>
      </c>
      <c r="C4417" t="s">
        <v>2139</v>
      </c>
      <c r="D4417" t="s">
        <v>3783</v>
      </c>
      <c r="E4417">
        <v>600</v>
      </c>
      <c r="F4417" t="s">
        <v>1112</v>
      </c>
    </row>
    <row r="4418" spans="1:6">
      <c r="A4418" t="str">
        <f t="shared" si="93"/>
        <v>7Gabriel Luiz Ribeiro44866GRA</v>
      </c>
      <c r="B4418">
        <v>7</v>
      </c>
      <c r="C4418" t="s">
        <v>2140</v>
      </c>
      <c r="D4418" t="s">
        <v>3783</v>
      </c>
      <c r="E4418">
        <v>600</v>
      </c>
      <c r="F4418" t="s">
        <v>1112</v>
      </c>
    </row>
    <row r="4419" spans="1:6">
      <c r="A4419" t="str">
        <f t="shared" ref="A4419:A4482" si="94">CONCATENATE(B4419,C4419,VALUE(D4419),F4419)</f>
        <v>7Luana de Jesus da Silva Lima44866GRA</v>
      </c>
      <c r="B4419">
        <v>7</v>
      </c>
      <c r="C4419" t="s">
        <v>1247</v>
      </c>
      <c r="D4419" t="s">
        <v>3783</v>
      </c>
      <c r="E4419">
        <v>600</v>
      </c>
      <c r="F4419" t="s">
        <v>1112</v>
      </c>
    </row>
    <row r="4420" spans="1:6">
      <c r="A4420" t="str">
        <f t="shared" si="94"/>
        <v>7Marcelo Florentino Bahia44866GRA</v>
      </c>
      <c r="B4420">
        <v>7</v>
      </c>
      <c r="C4420" t="s">
        <v>1249</v>
      </c>
      <c r="D4420" t="s">
        <v>3783</v>
      </c>
      <c r="E4420">
        <v>600</v>
      </c>
      <c r="F4420" t="s">
        <v>1112</v>
      </c>
    </row>
    <row r="4421" spans="1:6">
      <c r="A4421" t="str">
        <f t="shared" si="94"/>
        <v>7Marcelo Massao Nagata44835GRA</v>
      </c>
      <c r="B4421">
        <v>7</v>
      </c>
      <c r="C4421" t="s">
        <v>1250</v>
      </c>
      <c r="D4421" t="s">
        <v>3782</v>
      </c>
      <c r="E4421">
        <v>600</v>
      </c>
      <c r="F4421" t="s">
        <v>1112</v>
      </c>
    </row>
    <row r="4422" spans="1:6">
      <c r="A4422" t="str">
        <f t="shared" si="94"/>
        <v>7Matheus Pereira de Oliveira e Silva44866GRA</v>
      </c>
      <c r="B4422">
        <v>7</v>
      </c>
      <c r="C4422" t="s">
        <v>2141</v>
      </c>
      <c r="D4422" t="s">
        <v>3783</v>
      </c>
      <c r="E4422">
        <v>600</v>
      </c>
      <c r="F4422" t="s">
        <v>1112</v>
      </c>
    </row>
    <row r="4423" spans="1:6">
      <c r="A4423" t="str">
        <f t="shared" si="94"/>
        <v>7Pedro Luna Araújo Oliveira44866GRA</v>
      </c>
      <c r="B4423">
        <v>7</v>
      </c>
      <c r="C4423" t="s">
        <v>1252</v>
      </c>
      <c r="D4423" t="s">
        <v>3783</v>
      </c>
      <c r="E4423">
        <v>600</v>
      </c>
      <c r="F4423" t="s">
        <v>1112</v>
      </c>
    </row>
    <row r="4424" spans="1:6">
      <c r="A4424" t="str">
        <f t="shared" si="94"/>
        <v>7Pedro Wutkovsky dos Reis44866GRA</v>
      </c>
      <c r="B4424">
        <v>7</v>
      </c>
      <c r="C4424" t="s">
        <v>1253</v>
      </c>
      <c r="D4424" t="s">
        <v>3783</v>
      </c>
      <c r="E4424">
        <v>600</v>
      </c>
      <c r="F4424" t="s">
        <v>1112</v>
      </c>
    </row>
    <row r="4425" spans="1:6">
      <c r="A4425" t="str">
        <f t="shared" si="94"/>
        <v>7Tami Takahashi Goes de Souza44866GRA</v>
      </c>
      <c r="B4425">
        <v>7</v>
      </c>
      <c r="C4425" t="s">
        <v>1254</v>
      </c>
      <c r="D4425" t="s">
        <v>3783</v>
      </c>
      <c r="E4425">
        <v>600</v>
      </c>
      <c r="F4425" t="s">
        <v>1112</v>
      </c>
    </row>
    <row r="4426" spans="1:6">
      <c r="A4426" t="str">
        <f t="shared" si="94"/>
        <v>7Umberto Cassara de C S Siciliano44866GRA</v>
      </c>
      <c r="B4426">
        <v>7</v>
      </c>
      <c r="C4426" t="s">
        <v>1256</v>
      </c>
      <c r="D4426" t="s">
        <v>3783</v>
      </c>
      <c r="E4426">
        <v>600</v>
      </c>
      <c r="F4426" t="s">
        <v>1112</v>
      </c>
    </row>
    <row r="4427" spans="1:6">
      <c r="A4427" t="str">
        <f t="shared" si="94"/>
        <v>7Filipe Salvador Lopes44866MSc</v>
      </c>
      <c r="B4427">
        <v>7</v>
      </c>
      <c r="C4427" t="s">
        <v>1257</v>
      </c>
      <c r="D4427" t="s">
        <v>3783</v>
      </c>
      <c r="E4427">
        <v>2230</v>
      </c>
      <c r="F4427" t="s">
        <v>1114</v>
      </c>
    </row>
    <row r="4428" spans="1:6">
      <c r="A4428" t="str">
        <f t="shared" si="94"/>
        <v>7Gabriella Ramos Lacerda Ferreira44866MSc</v>
      </c>
      <c r="B4428">
        <v>7</v>
      </c>
      <c r="C4428" t="s">
        <v>1258</v>
      </c>
      <c r="D4428" t="s">
        <v>3783</v>
      </c>
      <c r="E4428">
        <v>2230</v>
      </c>
      <c r="F4428" t="s">
        <v>1114</v>
      </c>
    </row>
    <row r="4429" spans="1:6">
      <c r="A4429" t="str">
        <f t="shared" si="94"/>
        <v>7LEIDIANE DE AMORIM COSTA44866MSc</v>
      </c>
      <c r="B4429">
        <v>7</v>
      </c>
      <c r="C4429" t="s">
        <v>1260</v>
      </c>
      <c r="D4429" t="s">
        <v>3783</v>
      </c>
      <c r="E4429">
        <v>2230</v>
      </c>
      <c r="F4429" t="s">
        <v>1114</v>
      </c>
    </row>
    <row r="4430" spans="1:6">
      <c r="A4430" t="str">
        <f t="shared" si="94"/>
        <v>7Flavia da Cruz Gallo44866PDSC</v>
      </c>
      <c r="B4430">
        <v>7</v>
      </c>
      <c r="C4430" t="s">
        <v>1261</v>
      </c>
      <c r="D4430" t="s">
        <v>3783</v>
      </c>
      <c r="E4430">
        <v>6110</v>
      </c>
      <c r="F4430" t="s">
        <v>1165</v>
      </c>
    </row>
    <row r="4431" spans="1:6">
      <c r="A4431" t="str">
        <f t="shared" si="94"/>
        <v>7Geovana Pereira Drumond44866PV</v>
      </c>
      <c r="B4431">
        <v>7</v>
      </c>
      <c r="C4431" t="s">
        <v>1262</v>
      </c>
      <c r="D4431" t="s">
        <v>3783</v>
      </c>
      <c r="E4431">
        <v>7750</v>
      </c>
      <c r="F4431" t="s">
        <v>1115</v>
      </c>
    </row>
    <row r="4432" spans="1:6">
      <c r="A4432" t="str">
        <f t="shared" si="94"/>
        <v>8João Roberto Alves44866AT</v>
      </c>
      <c r="B4432">
        <v>8</v>
      </c>
      <c r="C4432" t="s">
        <v>1263</v>
      </c>
      <c r="D4432" t="s">
        <v>3783</v>
      </c>
      <c r="E4432">
        <v>820</v>
      </c>
      <c r="F4432" t="s">
        <v>1117</v>
      </c>
    </row>
    <row r="4433" spans="1:6">
      <c r="A4433" t="str">
        <f t="shared" si="94"/>
        <v>8Marcelo José Colaço44866COO</v>
      </c>
      <c r="B4433">
        <v>8</v>
      </c>
      <c r="C4433" t="s">
        <v>1264</v>
      </c>
      <c r="D4433" t="s">
        <v>3783</v>
      </c>
      <c r="E4433">
        <v>2800</v>
      </c>
      <c r="F4433" t="s">
        <v>1113</v>
      </c>
    </row>
    <row r="4434" spans="1:6">
      <c r="A4434" t="str">
        <f t="shared" si="94"/>
        <v>8Carlos Eduardo Polatschek Kopperschmidt44866DSC</v>
      </c>
      <c r="B4434">
        <v>8</v>
      </c>
      <c r="C4434" t="s">
        <v>1266</v>
      </c>
      <c r="D4434" t="s">
        <v>3783</v>
      </c>
      <c r="E4434">
        <v>3280</v>
      </c>
      <c r="F4434" t="s">
        <v>1162</v>
      </c>
    </row>
    <row r="4435" spans="1:6">
      <c r="A4435" t="str">
        <f t="shared" si="94"/>
        <v>8Anna Barbara Serejo Coimbra44866GRA</v>
      </c>
      <c r="B4435">
        <v>8</v>
      </c>
      <c r="C4435" t="s">
        <v>2665</v>
      </c>
      <c r="D4435" t="s">
        <v>3783</v>
      </c>
      <c r="E4435">
        <v>600</v>
      </c>
      <c r="F4435" t="s">
        <v>1112</v>
      </c>
    </row>
    <row r="4436" spans="1:6">
      <c r="A4436" t="str">
        <f t="shared" si="94"/>
        <v>8Carolina Nascimento da Silva44866GRA</v>
      </c>
      <c r="B4436">
        <v>8</v>
      </c>
      <c r="C4436" t="s">
        <v>1269</v>
      </c>
      <c r="D4436" t="s">
        <v>3783</v>
      </c>
      <c r="E4436">
        <v>600</v>
      </c>
      <c r="F4436" t="s">
        <v>1112</v>
      </c>
    </row>
    <row r="4437" spans="1:6">
      <c r="A4437" t="str">
        <f t="shared" si="94"/>
        <v>8Daniel Moreira Spesani44866GRA</v>
      </c>
      <c r="B4437">
        <v>8</v>
      </c>
      <c r="C4437" t="s">
        <v>1270</v>
      </c>
      <c r="D4437" t="s">
        <v>3783</v>
      </c>
      <c r="E4437">
        <v>600</v>
      </c>
      <c r="F4437" t="s">
        <v>1112</v>
      </c>
    </row>
    <row r="4438" spans="1:6">
      <c r="A4438" t="str">
        <f t="shared" si="94"/>
        <v>8Fabio Batista Fernandes Júnior44866GRA</v>
      </c>
      <c r="B4438">
        <v>8</v>
      </c>
      <c r="C4438" t="s">
        <v>1271</v>
      </c>
      <c r="D4438" t="s">
        <v>3783</v>
      </c>
      <c r="E4438">
        <v>600</v>
      </c>
      <c r="F4438" t="s">
        <v>1112</v>
      </c>
    </row>
    <row r="4439" spans="1:6">
      <c r="A4439" t="str">
        <f t="shared" si="94"/>
        <v>8Gabriela Assino de Souza Nascimento44866GRA</v>
      </c>
      <c r="B4439">
        <v>8</v>
      </c>
      <c r="C4439" t="s">
        <v>1272</v>
      </c>
      <c r="D4439" t="s">
        <v>3783</v>
      </c>
      <c r="E4439">
        <v>600</v>
      </c>
      <c r="F4439" t="s">
        <v>1112</v>
      </c>
    </row>
    <row r="4440" spans="1:6">
      <c r="A4440" t="str">
        <f t="shared" si="94"/>
        <v>8João Pedro Rodrigues Ferreira44866GRA</v>
      </c>
      <c r="B4440">
        <v>8</v>
      </c>
      <c r="C4440" t="s">
        <v>1273</v>
      </c>
      <c r="D4440" t="s">
        <v>3783</v>
      </c>
      <c r="E4440">
        <v>600</v>
      </c>
      <c r="F4440" t="s">
        <v>1112</v>
      </c>
    </row>
    <row r="4441" spans="1:6">
      <c r="A4441" t="str">
        <f t="shared" si="94"/>
        <v>8Daniel ImbelloniCosta e Silva Morais44866MSc</v>
      </c>
      <c r="B4441">
        <v>8</v>
      </c>
      <c r="C4441" t="s">
        <v>2360</v>
      </c>
      <c r="D4441" t="s">
        <v>3783</v>
      </c>
      <c r="E4441">
        <v>2230</v>
      </c>
      <c r="F4441" t="s">
        <v>1114</v>
      </c>
    </row>
    <row r="4442" spans="1:6">
      <c r="A4442" t="str">
        <f t="shared" si="94"/>
        <v>8Felipe Feres Ferreira44866MSc</v>
      </c>
      <c r="B4442">
        <v>8</v>
      </c>
      <c r="C4442" t="s">
        <v>1274</v>
      </c>
      <c r="D4442" t="s">
        <v>3783</v>
      </c>
      <c r="E4442">
        <v>2230</v>
      </c>
      <c r="F4442" t="s">
        <v>1114</v>
      </c>
    </row>
    <row r="4443" spans="1:6">
      <c r="A4443" t="str">
        <f t="shared" si="94"/>
        <v>8Michel Silva Bonifácio44866MSc</v>
      </c>
      <c r="B4443">
        <v>8</v>
      </c>
      <c r="C4443" t="s">
        <v>1275</v>
      </c>
      <c r="D4443" t="s">
        <v>3783</v>
      </c>
      <c r="E4443">
        <v>2230</v>
      </c>
      <c r="F4443" t="s">
        <v>1114</v>
      </c>
    </row>
    <row r="4444" spans="1:6">
      <c r="A4444" t="str">
        <f t="shared" si="94"/>
        <v>8Carlos Rodrigues Pereira Belchior44866PV</v>
      </c>
      <c r="B4444">
        <v>8</v>
      </c>
      <c r="C4444" t="s">
        <v>1277</v>
      </c>
      <c r="D4444" t="s">
        <v>3783</v>
      </c>
      <c r="E4444">
        <v>7750</v>
      </c>
      <c r="F4444" t="s">
        <v>1115</v>
      </c>
    </row>
    <row r="4445" spans="1:6">
      <c r="A4445" t="str">
        <f t="shared" si="94"/>
        <v>9Sebastião Guilherme Pedroso44866AT</v>
      </c>
      <c r="B4445">
        <v>9</v>
      </c>
      <c r="C4445" t="s">
        <v>1278</v>
      </c>
      <c r="D4445" t="s">
        <v>3783</v>
      </c>
      <c r="E4445">
        <v>820</v>
      </c>
      <c r="F4445" t="s">
        <v>1117</v>
      </c>
    </row>
    <row r="4446" spans="1:6">
      <c r="A4446" t="str">
        <f t="shared" si="94"/>
        <v>9Breno Pinheiro Jacob44866COO</v>
      </c>
      <c r="B4446">
        <v>9</v>
      </c>
      <c r="C4446" t="s">
        <v>1279</v>
      </c>
      <c r="D4446" t="s">
        <v>3783</v>
      </c>
      <c r="E4446">
        <v>2800</v>
      </c>
      <c r="F4446" t="s">
        <v>1113</v>
      </c>
    </row>
    <row r="4447" spans="1:6">
      <c r="A4447" t="str">
        <f t="shared" si="94"/>
        <v>9Gustavo Luz Xavier da Costa44866DSC</v>
      </c>
      <c r="B4447">
        <v>9</v>
      </c>
      <c r="C4447" t="s">
        <v>2143</v>
      </c>
      <c r="D4447" t="s">
        <v>3783</v>
      </c>
      <c r="E4447">
        <v>3280</v>
      </c>
      <c r="F4447" t="s">
        <v>1162</v>
      </c>
    </row>
    <row r="4448" spans="1:6">
      <c r="A4448" t="str">
        <f t="shared" si="94"/>
        <v>9Lucas Ruffo Pinto44866DSC</v>
      </c>
      <c r="B4448">
        <v>9</v>
      </c>
      <c r="C4448" t="s">
        <v>1280</v>
      </c>
      <c r="D4448" t="s">
        <v>3783</v>
      </c>
      <c r="E4448">
        <v>3280</v>
      </c>
      <c r="F4448" t="s">
        <v>1162</v>
      </c>
    </row>
    <row r="4449" spans="1:6">
      <c r="A4449" t="str">
        <f t="shared" si="94"/>
        <v>9Thiago Camargo Rodrigues44866DSC</v>
      </c>
      <c r="B4449">
        <v>9</v>
      </c>
      <c r="C4449" t="s">
        <v>1287</v>
      </c>
      <c r="D4449" t="s">
        <v>3783</v>
      </c>
      <c r="E4449">
        <v>3280</v>
      </c>
      <c r="F4449" t="s">
        <v>1162</v>
      </c>
    </row>
    <row r="4450" spans="1:6">
      <c r="A4450" t="str">
        <f t="shared" si="94"/>
        <v>9Bruno Guilherme Corrêa Silva44866GRA</v>
      </c>
      <c r="B4450">
        <v>9</v>
      </c>
      <c r="C4450" t="s">
        <v>1281</v>
      </c>
      <c r="D4450" t="s">
        <v>3783</v>
      </c>
      <c r="E4450">
        <v>600</v>
      </c>
      <c r="F4450" t="s">
        <v>1112</v>
      </c>
    </row>
    <row r="4451" spans="1:6">
      <c r="A4451" t="str">
        <f t="shared" si="94"/>
        <v>9Paul Richard Marques Acurcio44866GRA</v>
      </c>
      <c r="B4451">
        <v>9</v>
      </c>
      <c r="C4451" t="s">
        <v>2668</v>
      </c>
      <c r="D4451" t="s">
        <v>3783</v>
      </c>
      <c r="E4451">
        <v>600</v>
      </c>
      <c r="F4451" t="s">
        <v>1112</v>
      </c>
    </row>
    <row r="4452" spans="1:6">
      <c r="A4452" t="str">
        <f t="shared" si="94"/>
        <v>9Christie de Vilhena Prata Machado44866MSc</v>
      </c>
      <c r="B4452">
        <v>9</v>
      </c>
      <c r="C4452" t="s">
        <v>2144</v>
      </c>
      <c r="D4452" t="s">
        <v>3783</v>
      </c>
      <c r="E4452">
        <v>2230</v>
      </c>
      <c r="F4452" t="s">
        <v>1114</v>
      </c>
    </row>
    <row r="4453" spans="1:6">
      <c r="A4453" t="str">
        <f t="shared" si="94"/>
        <v>9Gabriela Alves Estrela44866MSc</v>
      </c>
      <c r="B4453">
        <v>9</v>
      </c>
      <c r="C4453" t="s">
        <v>2361</v>
      </c>
      <c r="D4453" t="s">
        <v>3783</v>
      </c>
      <c r="E4453">
        <v>2230</v>
      </c>
      <c r="F4453" t="s">
        <v>1114</v>
      </c>
    </row>
    <row r="4454" spans="1:6">
      <c r="A4454" t="str">
        <f t="shared" si="94"/>
        <v>9Joao Marcos Bastos Vieira44866MSc</v>
      </c>
      <c r="B4454">
        <v>9</v>
      </c>
      <c r="C4454" t="s">
        <v>2670</v>
      </c>
      <c r="D4454" t="s">
        <v>3783</v>
      </c>
      <c r="E4454">
        <v>2230</v>
      </c>
      <c r="F4454" t="s">
        <v>1114</v>
      </c>
    </row>
    <row r="4455" spans="1:6">
      <c r="A4455" t="str">
        <f t="shared" si="94"/>
        <v>9Magnus Carvalho de Vilhena Prata44866MSc</v>
      </c>
      <c r="B4455">
        <v>9</v>
      </c>
      <c r="C4455" t="s">
        <v>2145</v>
      </c>
      <c r="D4455" t="s">
        <v>3783</v>
      </c>
      <c r="E4455">
        <v>2230</v>
      </c>
      <c r="F4455" t="s">
        <v>1114</v>
      </c>
    </row>
    <row r="4456" spans="1:6">
      <c r="A4456" t="str">
        <f t="shared" si="94"/>
        <v>9Priscilla Velloso de Albuquerque Nunes44866MSc</v>
      </c>
      <c r="B4456">
        <v>9</v>
      </c>
      <c r="C4456" t="s">
        <v>1286</v>
      </c>
      <c r="D4456" t="s">
        <v>3783</v>
      </c>
      <c r="E4456">
        <v>2230</v>
      </c>
      <c r="F4456" t="s">
        <v>1114</v>
      </c>
    </row>
    <row r="4457" spans="1:6">
      <c r="A4457" t="str">
        <f t="shared" si="94"/>
        <v>9José Antonio Moreira Lima44866PV</v>
      </c>
      <c r="B4457">
        <v>9</v>
      </c>
      <c r="C4457" t="s">
        <v>1289</v>
      </c>
      <c r="D4457" t="s">
        <v>3783</v>
      </c>
      <c r="E4457">
        <v>7750</v>
      </c>
      <c r="F4457" t="s">
        <v>1115</v>
      </c>
    </row>
    <row r="4458" spans="1:6">
      <c r="A4458" t="str">
        <f t="shared" si="94"/>
        <v>10Grace Mary dos Santos Silva44866AT</v>
      </c>
      <c r="B4458">
        <v>10</v>
      </c>
      <c r="C4458" t="s">
        <v>1290</v>
      </c>
      <c r="D4458" t="s">
        <v>3783</v>
      </c>
      <c r="E4458">
        <v>820</v>
      </c>
      <c r="F4458" t="s">
        <v>1117</v>
      </c>
    </row>
    <row r="4459" spans="1:6">
      <c r="A4459" t="str">
        <f t="shared" si="94"/>
        <v>10Rafael Menezes de Oliveira44866COO</v>
      </c>
      <c r="B4459">
        <v>10</v>
      </c>
      <c r="C4459" t="s">
        <v>1291</v>
      </c>
      <c r="D4459" t="s">
        <v>3783</v>
      </c>
      <c r="E4459">
        <v>2800</v>
      </c>
      <c r="F4459" t="s">
        <v>1113</v>
      </c>
    </row>
    <row r="4460" spans="1:6">
      <c r="A4460" t="str">
        <f t="shared" si="94"/>
        <v>10Bruno Jorge Macedo dos Santos44866DSC</v>
      </c>
      <c r="B4460">
        <v>10</v>
      </c>
      <c r="C4460" t="s">
        <v>1292</v>
      </c>
      <c r="D4460" t="s">
        <v>3783</v>
      </c>
      <c r="E4460">
        <v>3280</v>
      </c>
      <c r="F4460" t="s">
        <v>1162</v>
      </c>
    </row>
    <row r="4461" spans="1:6">
      <c r="A4461" t="str">
        <f t="shared" si="94"/>
        <v>10Edson de Souza Laya Junior44866DSC</v>
      </c>
      <c r="B4461">
        <v>10</v>
      </c>
      <c r="C4461" t="s">
        <v>2362</v>
      </c>
      <c r="D4461" t="s">
        <v>3783</v>
      </c>
      <c r="E4461">
        <v>3280</v>
      </c>
      <c r="F4461" t="s">
        <v>1162</v>
      </c>
    </row>
    <row r="4462" spans="1:6">
      <c r="A4462" t="str">
        <f t="shared" si="94"/>
        <v>10Yago Chamoun Ferreira Soares44866DSC</v>
      </c>
      <c r="B4462">
        <v>10</v>
      </c>
      <c r="C4462" t="s">
        <v>1293</v>
      </c>
      <c r="D4462" t="s">
        <v>3783</v>
      </c>
      <c r="E4462">
        <v>3280</v>
      </c>
      <c r="F4462" t="s">
        <v>1162</v>
      </c>
    </row>
    <row r="4463" spans="1:6">
      <c r="A4463" t="str">
        <f t="shared" si="94"/>
        <v>10Ana Carolina Destri Liberatore44866GRA</v>
      </c>
      <c r="B4463">
        <v>10</v>
      </c>
      <c r="C4463" t="s">
        <v>2363</v>
      </c>
      <c r="D4463" t="s">
        <v>3783</v>
      </c>
      <c r="E4463">
        <v>600</v>
      </c>
      <c r="F4463" t="s">
        <v>1112</v>
      </c>
    </row>
    <row r="4464" spans="1:6">
      <c r="A4464" t="str">
        <f t="shared" si="94"/>
        <v>10Júlia Machado de Souza44866GRA</v>
      </c>
      <c r="B4464">
        <v>10</v>
      </c>
      <c r="C4464" t="s">
        <v>1294</v>
      </c>
      <c r="D4464" t="s">
        <v>3783</v>
      </c>
      <c r="E4464">
        <v>600</v>
      </c>
      <c r="F4464" t="s">
        <v>1112</v>
      </c>
    </row>
    <row r="4465" spans="1:6">
      <c r="A4465" t="str">
        <f t="shared" si="94"/>
        <v>10Patricia Almeida Tristão44866GRA</v>
      </c>
      <c r="B4465">
        <v>10</v>
      </c>
      <c r="C4465" t="s">
        <v>1297</v>
      </c>
      <c r="D4465" t="s">
        <v>3783</v>
      </c>
      <c r="E4465">
        <v>600</v>
      </c>
      <c r="F4465" t="s">
        <v>1112</v>
      </c>
    </row>
    <row r="4466" spans="1:6">
      <c r="A4466" t="str">
        <f t="shared" si="94"/>
        <v>10Pedro Eugenio Amaral dos Santos44866GRA</v>
      </c>
      <c r="B4466">
        <v>10</v>
      </c>
      <c r="C4466" t="s">
        <v>1298</v>
      </c>
      <c r="D4466" t="s">
        <v>3783</v>
      </c>
      <c r="E4466">
        <v>600</v>
      </c>
      <c r="F4466" t="s">
        <v>1112</v>
      </c>
    </row>
    <row r="4467" spans="1:6">
      <c r="A4467" t="str">
        <f t="shared" si="94"/>
        <v>10Pedro Soledade da Camara44866GRA</v>
      </c>
      <c r="B4467">
        <v>10</v>
      </c>
      <c r="C4467" t="s">
        <v>1299</v>
      </c>
      <c r="D4467" t="s">
        <v>3783</v>
      </c>
      <c r="E4467">
        <v>600</v>
      </c>
      <c r="F4467" t="s">
        <v>1112</v>
      </c>
    </row>
    <row r="4468" spans="1:6">
      <c r="A4468" t="str">
        <f t="shared" si="94"/>
        <v>10Roberto Miguel Mollinedo Hevia44866GRA</v>
      </c>
      <c r="B4468">
        <v>10</v>
      </c>
      <c r="C4468" t="s">
        <v>1300</v>
      </c>
      <c r="D4468" t="s">
        <v>3783</v>
      </c>
      <c r="E4468">
        <v>600</v>
      </c>
      <c r="F4468" t="s">
        <v>1112</v>
      </c>
    </row>
    <row r="4469" spans="1:6">
      <c r="A4469" t="str">
        <f t="shared" si="94"/>
        <v>10Pedro Henrique Amorim Anjos44866PDSC</v>
      </c>
      <c r="B4469">
        <v>10</v>
      </c>
      <c r="C4469" t="s">
        <v>2364</v>
      </c>
      <c r="D4469" t="s">
        <v>3783</v>
      </c>
      <c r="E4469">
        <v>6110</v>
      </c>
      <c r="F4469" t="s">
        <v>1165</v>
      </c>
    </row>
    <row r="4470" spans="1:6">
      <c r="A4470" t="str">
        <f t="shared" si="94"/>
        <v>10Paula Aida Sesini44866PV</v>
      </c>
      <c r="B4470">
        <v>10</v>
      </c>
      <c r="C4470" t="s">
        <v>1303</v>
      </c>
      <c r="D4470" t="s">
        <v>3783</v>
      </c>
      <c r="E4470">
        <v>7750</v>
      </c>
      <c r="F4470" t="s">
        <v>1115</v>
      </c>
    </row>
    <row r="4471" spans="1:6">
      <c r="A4471" t="str">
        <f t="shared" si="94"/>
        <v>11Francyne Martins Espíndola44866AT</v>
      </c>
      <c r="B4471">
        <v>11</v>
      </c>
      <c r="C4471" t="s">
        <v>1304</v>
      </c>
      <c r="D4471" t="s">
        <v>3783</v>
      </c>
      <c r="E4471">
        <v>820</v>
      </c>
      <c r="F4471" t="s">
        <v>1117</v>
      </c>
    </row>
    <row r="4472" spans="1:6">
      <c r="A4472" t="str">
        <f t="shared" si="94"/>
        <v>11CRISTIANO JOSÉ DE ANDRADE44866COO</v>
      </c>
      <c r="B4472">
        <v>11</v>
      </c>
      <c r="C4472" t="s">
        <v>2367</v>
      </c>
      <c r="D4472" t="s">
        <v>3783</v>
      </c>
      <c r="E4472">
        <v>2800</v>
      </c>
      <c r="F4472" t="s">
        <v>1113</v>
      </c>
    </row>
    <row r="4473" spans="1:6">
      <c r="A4473" t="str">
        <f t="shared" si="94"/>
        <v>11Diego Alex Mayer44866DSC</v>
      </c>
      <c r="B4473">
        <v>11</v>
      </c>
      <c r="C4473" t="s">
        <v>1306</v>
      </c>
      <c r="D4473" t="s">
        <v>3783</v>
      </c>
      <c r="E4473">
        <v>3280</v>
      </c>
      <c r="F4473" t="s">
        <v>1162</v>
      </c>
    </row>
    <row r="4474" spans="1:6">
      <c r="A4474" t="str">
        <f t="shared" si="94"/>
        <v>11Raimundo Renato de Melo Neto44866DSC</v>
      </c>
      <c r="B4474">
        <v>11</v>
      </c>
      <c r="C4474" t="s">
        <v>1307</v>
      </c>
      <c r="D4474" t="s">
        <v>3783</v>
      </c>
      <c r="E4474">
        <v>3280</v>
      </c>
      <c r="F4474" t="s">
        <v>1162</v>
      </c>
    </row>
    <row r="4475" spans="1:6">
      <c r="A4475" t="str">
        <f t="shared" si="94"/>
        <v>11Sílvia Betta Canever44866DSC</v>
      </c>
      <c r="B4475">
        <v>11</v>
      </c>
      <c r="C4475" t="s">
        <v>2146</v>
      </c>
      <c r="D4475" t="s">
        <v>3783</v>
      </c>
      <c r="E4475">
        <v>3280</v>
      </c>
      <c r="F4475" t="s">
        <v>1162</v>
      </c>
    </row>
    <row r="4476" spans="1:6">
      <c r="A4476" t="str">
        <f t="shared" si="94"/>
        <v>11André Sorato Fragnani44866GRA</v>
      </c>
      <c r="B4476">
        <v>11</v>
      </c>
      <c r="C4476" t="s">
        <v>1309</v>
      </c>
      <c r="D4476" t="s">
        <v>3783</v>
      </c>
      <c r="E4476">
        <v>600</v>
      </c>
      <c r="F4476" t="s">
        <v>1112</v>
      </c>
    </row>
    <row r="4477" spans="1:6">
      <c r="A4477" t="str">
        <f t="shared" si="94"/>
        <v>11Anna Luíza Lima Zortéa44866GRA</v>
      </c>
      <c r="B4477">
        <v>11</v>
      </c>
      <c r="C4477" t="s">
        <v>1310</v>
      </c>
      <c r="D4477" t="s">
        <v>3783</v>
      </c>
      <c r="E4477">
        <v>600</v>
      </c>
      <c r="F4477" t="s">
        <v>1112</v>
      </c>
    </row>
    <row r="4478" spans="1:6">
      <c r="A4478" t="str">
        <f t="shared" si="94"/>
        <v>11Diego Simão Gonçalves44866GRA</v>
      </c>
      <c r="B4478">
        <v>11</v>
      </c>
      <c r="C4478" t="s">
        <v>1311</v>
      </c>
      <c r="D4478" t="s">
        <v>3783</v>
      </c>
      <c r="E4478">
        <v>600</v>
      </c>
      <c r="F4478" t="s">
        <v>1112</v>
      </c>
    </row>
    <row r="4479" spans="1:6">
      <c r="A4479" t="str">
        <f t="shared" si="94"/>
        <v>11Eduardo Carpes Dib44866GRA</v>
      </c>
      <c r="B4479">
        <v>11</v>
      </c>
      <c r="C4479" t="s">
        <v>1312</v>
      </c>
      <c r="D4479" t="s">
        <v>3783</v>
      </c>
      <c r="E4479">
        <v>600</v>
      </c>
      <c r="F4479" t="s">
        <v>1112</v>
      </c>
    </row>
    <row r="4480" spans="1:6">
      <c r="A4480" t="str">
        <f t="shared" si="94"/>
        <v>11LARISSA MOREIRA CAFFARO DOS SANTOS44866GRA</v>
      </c>
      <c r="B4480">
        <v>11</v>
      </c>
      <c r="C4480" t="s">
        <v>1314</v>
      </c>
      <c r="D4480" t="s">
        <v>3783</v>
      </c>
      <c r="E4480">
        <v>600</v>
      </c>
      <c r="F4480" t="s">
        <v>1112</v>
      </c>
    </row>
    <row r="4481" spans="1:6">
      <c r="A4481" t="str">
        <f t="shared" si="94"/>
        <v>11LETICIA DIETRICH44866GRA</v>
      </c>
      <c r="B4481">
        <v>11</v>
      </c>
      <c r="C4481" t="s">
        <v>1315</v>
      </c>
      <c r="D4481" t="s">
        <v>3783</v>
      </c>
      <c r="E4481">
        <v>600</v>
      </c>
      <c r="F4481" t="s">
        <v>1112</v>
      </c>
    </row>
    <row r="4482" spans="1:6">
      <c r="A4482" t="str">
        <f t="shared" si="94"/>
        <v>11Mateus Yunes De Meirelles44866GRA</v>
      </c>
      <c r="B4482">
        <v>11</v>
      </c>
      <c r="C4482" t="s">
        <v>1317</v>
      </c>
      <c r="D4482" t="s">
        <v>3783</v>
      </c>
      <c r="E4482">
        <v>600</v>
      </c>
      <c r="F4482" t="s">
        <v>1112</v>
      </c>
    </row>
    <row r="4483" spans="1:6">
      <c r="A4483" t="str">
        <f t="shared" ref="A4483:A4546" si="95">CONCATENATE(B4483,C4483,VALUE(D4483),F4483)</f>
        <v>11Thomas Philip Starucka44866GRA</v>
      </c>
      <c r="B4483">
        <v>11</v>
      </c>
      <c r="C4483" t="s">
        <v>1318</v>
      </c>
      <c r="D4483" t="s">
        <v>3783</v>
      </c>
      <c r="E4483">
        <v>600</v>
      </c>
      <c r="F4483" t="s">
        <v>1112</v>
      </c>
    </row>
    <row r="4484" spans="1:6">
      <c r="A4484" t="str">
        <f t="shared" si="95"/>
        <v>11JESÚS EFRAÍN APOLINAR HERNÁNDEZ44866MSc</v>
      </c>
      <c r="B4484">
        <v>11</v>
      </c>
      <c r="C4484" t="s">
        <v>2671</v>
      </c>
      <c r="D4484" t="s">
        <v>3783</v>
      </c>
      <c r="E4484">
        <v>2230</v>
      </c>
      <c r="F4484" t="s">
        <v>1114</v>
      </c>
    </row>
    <row r="4485" spans="1:6">
      <c r="A4485" t="str">
        <f t="shared" si="95"/>
        <v>11José Estevão André Mendonça44866MSc</v>
      </c>
      <c r="B4485">
        <v>11</v>
      </c>
      <c r="C4485" t="s">
        <v>2365</v>
      </c>
      <c r="D4485" t="s">
        <v>3783</v>
      </c>
      <c r="E4485">
        <v>2230</v>
      </c>
      <c r="F4485" t="s">
        <v>1114</v>
      </c>
    </row>
    <row r="4486" spans="1:6">
      <c r="A4486" t="str">
        <f t="shared" si="95"/>
        <v>11Júlia de Oliveira Martins Muller44866MSc</v>
      </c>
      <c r="B4486">
        <v>11</v>
      </c>
      <c r="C4486" t="s">
        <v>2366</v>
      </c>
      <c r="D4486" t="s">
        <v>3783</v>
      </c>
      <c r="E4486">
        <v>2230</v>
      </c>
      <c r="F4486" t="s">
        <v>1114</v>
      </c>
    </row>
    <row r="4487" spans="1:6">
      <c r="A4487" t="str">
        <f t="shared" si="95"/>
        <v>11Luís Henrique Zimmermann Feistel44866MSc</v>
      </c>
      <c r="B4487">
        <v>11</v>
      </c>
      <c r="C4487" t="s">
        <v>1320</v>
      </c>
      <c r="D4487" t="s">
        <v>3783</v>
      </c>
      <c r="E4487">
        <v>2230</v>
      </c>
      <c r="F4487" t="s">
        <v>1114</v>
      </c>
    </row>
    <row r="4488" spans="1:6">
      <c r="A4488" t="str">
        <f t="shared" si="95"/>
        <v>11Micael Kukla Ramos44866MSc</v>
      </c>
      <c r="B4488">
        <v>11</v>
      </c>
      <c r="C4488" t="s">
        <v>2147</v>
      </c>
      <c r="D4488" t="s">
        <v>3783</v>
      </c>
      <c r="E4488">
        <v>2230</v>
      </c>
      <c r="F4488" t="s">
        <v>1114</v>
      </c>
    </row>
    <row r="4489" spans="1:6">
      <c r="A4489" t="str">
        <f t="shared" si="95"/>
        <v>11Victor de Aguiar Pedott44866MSc</v>
      </c>
      <c r="B4489">
        <v>11</v>
      </c>
      <c r="C4489" t="s">
        <v>1321</v>
      </c>
      <c r="D4489" t="s">
        <v>3783</v>
      </c>
      <c r="E4489">
        <v>2230</v>
      </c>
      <c r="F4489" t="s">
        <v>1114</v>
      </c>
    </row>
    <row r="4490" spans="1:6">
      <c r="A4490" t="str">
        <f t="shared" si="95"/>
        <v>11Elisângela Guzi de Moraes44866PDSC</v>
      </c>
      <c r="B4490">
        <v>11</v>
      </c>
      <c r="C4490" t="s">
        <v>1190</v>
      </c>
      <c r="D4490" t="s">
        <v>3783</v>
      </c>
      <c r="E4490">
        <v>6110</v>
      </c>
      <c r="F4490" t="s">
        <v>1165</v>
      </c>
    </row>
    <row r="4491" spans="1:6">
      <c r="A4491" t="str">
        <f t="shared" si="95"/>
        <v>11Letícia Alves da Costa Laqua44866PV</v>
      </c>
      <c r="B4491">
        <v>11</v>
      </c>
      <c r="C4491" t="s">
        <v>1323</v>
      </c>
      <c r="D4491" t="s">
        <v>3783</v>
      </c>
      <c r="E4491">
        <v>7750</v>
      </c>
      <c r="F4491" t="s">
        <v>1115</v>
      </c>
    </row>
    <row r="4492" spans="1:6">
      <c r="A4492" t="str">
        <f t="shared" si="95"/>
        <v>12Ana Paula Canarines44866AT</v>
      </c>
      <c r="B4492">
        <v>12</v>
      </c>
      <c r="C4492" t="s">
        <v>1324</v>
      </c>
      <c r="D4492" t="s">
        <v>3783</v>
      </c>
      <c r="E4492">
        <v>820</v>
      </c>
      <c r="F4492" t="s">
        <v>1117</v>
      </c>
    </row>
    <row r="4493" spans="1:6">
      <c r="A4493" t="str">
        <f t="shared" si="95"/>
        <v>12Haroldo de Araújo Ponte44866COO</v>
      </c>
      <c r="B4493">
        <v>12</v>
      </c>
      <c r="C4493" t="s">
        <v>1325</v>
      </c>
      <c r="D4493" t="s">
        <v>3783</v>
      </c>
      <c r="E4493">
        <v>2800</v>
      </c>
      <c r="F4493" t="s">
        <v>1113</v>
      </c>
    </row>
    <row r="4494" spans="1:6">
      <c r="A4494" t="str">
        <f t="shared" si="95"/>
        <v>12Bruna Ricetti Margarida44866DSC</v>
      </c>
      <c r="B4494">
        <v>12</v>
      </c>
      <c r="C4494" t="s">
        <v>1326</v>
      </c>
      <c r="D4494" t="s">
        <v>3783</v>
      </c>
      <c r="E4494">
        <v>3280</v>
      </c>
      <c r="F4494" t="s">
        <v>1162</v>
      </c>
    </row>
    <row r="4495" spans="1:6">
      <c r="A4495" t="str">
        <f t="shared" si="95"/>
        <v>12Samuel Cavalli Kluthcovsky44866DSC</v>
      </c>
      <c r="B4495">
        <v>12</v>
      </c>
      <c r="C4495" t="s">
        <v>2148</v>
      </c>
      <c r="D4495" t="s">
        <v>3783</v>
      </c>
      <c r="E4495">
        <v>3280</v>
      </c>
      <c r="F4495" t="s">
        <v>1162</v>
      </c>
    </row>
    <row r="4496" spans="1:6">
      <c r="A4496" t="str">
        <f t="shared" si="95"/>
        <v>12Sandmara Lanhi44866DSC</v>
      </c>
      <c r="B4496">
        <v>12</v>
      </c>
      <c r="C4496" t="s">
        <v>1327</v>
      </c>
      <c r="D4496" t="s">
        <v>3783</v>
      </c>
      <c r="E4496">
        <v>3280</v>
      </c>
      <c r="F4496" t="s">
        <v>1162</v>
      </c>
    </row>
    <row r="4497" spans="1:6">
      <c r="A4497" t="str">
        <f t="shared" si="95"/>
        <v>12GABRIELLI MARCHI BARBOSA44866GRA</v>
      </c>
      <c r="B4497">
        <v>12</v>
      </c>
      <c r="C4497" t="s">
        <v>2150</v>
      </c>
      <c r="D4497" t="s">
        <v>3783</v>
      </c>
      <c r="E4497">
        <v>600</v>
      </c>
      <c r="F4497" t="s">
        <v>1112</v>
      </c>
    </row>
    <row r="4498" spans="1:6">
      <c r="A4498" t="str">
        <f t="shared" si="95"/>
        <v>12Henrique da Rosa Galeski44866GRA</v>
      </c>
      <c r="B4498">
        <v>12</v>
      </c>
      <c r="C4498" t="s">
        <v>1328</v>
      </c>
      <c r="D4498" t="s">
        <v>3783</v>
      </c>
      <c r="E4498">
        <v>600</v>
      </c>
      <c r="F4498" t="s">
        <v>1112</v>
      </c>
    </row>
    <row r="4499" spans="1:6">
      <c r="A4499" t="str">
        <f t="shared" si="95"/>
        <v>12Igor Carvalho Losina44866GRA</v>
      </c>
      <c r="B4499">
        <v>12</v>
      </c>
      <c r="C4499" t="s">
        <v>1329</v>
      </c>
      <c r="D4499" t="s">
        <v>3783</v>
      </c>
      <c r="E4499">
        <v>600</v>
      </c>
      <c r="F4499" t="s">
        <v>1112</v>
      </c>
    </row>
    <row r="4500" spans="1:6">
      <c r="A4500" t="str">
        <f t="shared" si="95"/>
        <v>12ISABELLA DO ROSÁRIO44866GRA</v>
      </c>
      <c r="B4500">
        <v>12</v>
      </c>
      <c r="C4500" t="s">
        <v>2151</v>
      </c>
      <c r="D4500" t="s">
        <v>3783</v>
      </c>
      <c r="E4500">
        <v>600</v>
      </c>
      <c r="F4500" t="s">
        <v>1112</v>
      </c>
    </row>
    <row r="4501" spans="1:6">
      <c r="A4501" t="str">
        <f t="shared" si="95"/>
        <v>12José Antônio Miranda Mattei44866GRA</v>
      </c>
      <c r="B4501">
        <v>12</v>
      </c>
      <c r="C4501" t="s">
        <v>2368</v>
      </c>
      <c r="D4501" t="s">
        <v>3783</v>
      </c>
      <c r="E4501">
        <v>600</v>
      </c>
      <c r="F4501" t="s">
        <v>1112</v>
      </c>
    </row>
    <row r="4502" spans="1:6">
      <c r="A4502" t="str">
        <f t="shared" si="95"/>
        <v>12Juliana de Fatima Prestes Souza44866GRA</v>
      </c>
      <c r="B4502">
        <v>12</v>
      </c>
      <c r="C4502" t="s">
        <v>2369</v>
      </c>
      <c r="D4502" t="s">
        <v>3783</v>
      </c>
      <c r="E4502">
        <v>600</v>
      </c>
      <c r="F4502" t="s">
        <v>1112</v>
      </c>
    </row>
    <row r="4503" spans="1:6">
      <c r="A4503" t="str">
        <f t="shared" si="95"/>
        <v>12Juliana Tiemi David44866GRA</v>
      </c>
      <c r="B4503">
        <v>12</v>
      </c>
      <c r="C4503" t="s">
        <v>2370</v>
      </c>
      <c r="D4503" t="s">
        <v>3783</v>
      </c>
      <c r="E4503">
        <v>600</v>
      </c>
      <c r="F4503" t="s">
        <v>1112</v>
      </c>
    </row>
    <row r="4504" spans="1:6">
      <c r="A4504" t="str">
        <f t="shared" si="95"/>
        <v>12Kevin Vinicius Branco Yang44866GRA</v>
      </c>
      <c r="B4504">
        <v>12</v>
      </c>
      <c r="C4504" t="s">
        <v>1331</v>
      </c>
      <c r="D4504" t="s">
        <v>3783</v>
      </c>
      <c r="E4504">
        <v>600</v>
      </c>
      <c r="F4504" t="s">
        <v>1112</v>
      </c>
    </row>
    <row r="4505" spans="1:6">
      <c r="A4505" t="str">
        <f t="shared" si="95"/>
        <v>12MARIA FERNANDA MURASKI44866GRA</v>
      </c>
      <c r="B4505">
        <v>12</v>
      </c>
      <c r="C4505" t="s">
        <v>2152</v>
      </c>
      <c r="D4505" t="s">
        <v>3783</v>
      </c>
      <c r="E4505">
        <v>600</v>
      </c>
      <c r="F4505" t="s">
        <v>1112</v>
      </c>
    </row>
    <row r="4506" spans="1:6">
      <c r="A4506" t="str">
        <f t="shared" si="95"/>
        <v>12Mayara Mizevski Cecco44866GRA</v>
      </c>
      <c r="B4506">
        <v>12</v>
      </c>
      <c r="C4506" t="s">
        <v>2371</v>
      </c>
      <c r="D4506" t="s">
        <v>3783</v>
      </c>
      <c r="E4506">
        <v>600</v>
      </c>
      <c r="F4506" t="s">
        <v>1112</v>
      </c>
    </row>
    <row r="4507" spans="1:6">
      <c r="A4507" t="str">
        <f t="shared" si="95"/>
        <v>12Rodrigo Enzo Viergbiski Schwitzner44866GRA</v>
      </c>
      <c r="B4507">
        <v>12</v>
      </c>
      <c r="C4507" t="s">
        <v>2372</v>
      </c>
      <c r="D4507" t="s">
        <v>3783</v>
      </c>
      <c r="E4507">
        <v>600</v>
      </c>
      <c r="F4507" t="s">
        <v>1112</v>
      </c>
    </row>
    <row r="4508" spans="1:6">
      <c r="A4508" t="str">
        <f t="shared" si="95"/>
        <v>12Bruno Ferrari de Almeida Prado44866MSc</v>
      </c>
      <c r="B4508">
        <v>12</v>
      </c>
      <c r="C4508" t="s">
        <v>1335</v>
      </c>
      <c r="D4508" t="s">
        <v>3783</v>
      </c>
      <c r="E4508">
        <v>2230</v>
      </c>
      <c r="F4508" t="s">
        <v>1114</v>
      </c>
    </row>
    <row r="4509" spans="1:6">
      <c r="A4509" t="str">
        <f t="shared" si="95"/>
        <v>12Eduardo Bonatto Dalla Vecchia44866MSc</v>
      </c>
      <c r="B4509">
        <v>12</v>
      </c>
      <c r="C4509" t="s">
        <v>2153</v>
      </c>
      <c r="D4509" t="s">
        <v>3783</v>
      </c>
      <c r="E4509">
        <v>2230</v>
      </c>
      <c r="F4509" t="s">
        <v>1114</v>
      </c>
    </row>
    <row r="4510" spans="1:6">
      <c r="A4510" t="str">
        <f t="shared" si="95"/>
        <v>12Felipe Penteado Hardt44866MSc</v>
      </c>
      <c r="B4510">
        <v>12</v>
      </c>
      <c r="C4510" t="s">
        <v>2373</v>
      </c>
      <c r="D4510" t="s">
        <v>3783</v>
      </c>
      <c r="E4510">
        <v>2230</v>
      </c>
      <c r="F4510" t="s">
        <v>1114</v>
      </c>
    </row>
    <row r="4511" spans="1:6">
      <c r="A4511" t="str">
        <f t="shared" si="95"/>
        <v>12Giovana Signori Iamin44866MSc</v>
      </c>
      <c r="B4511">
        <v>12</v>
      </c>
      <c r="C4511" t="s">
        <v>1336</v>
      </c>
      <c r="D4511" t="s">
        <v>3783</v>
      </c>
      <c r="E4511">
        <v>2230</v>
      </c>
      <c r="F4511" t="s">
        <v>1114</v>
      </c>
    </row>
    <row r="4512" spans="1:6">
      <c r="A4512" t="str">
        <f t="shared" si="95"/>
        <v>12Nadia Maria do Valle Ramos44866MSc</v>
      </c>
      <c r="B4512">
        <v>12</v>
      </c>
      <c r="C4512" t="s">
        <v>1337</v>
      </c>
      <c r="D4512" t="s">
        <v>3783</v>
      </c>
      <c r="E4512">
        <v>2230</v>
      </c>
      <c r="F4512" t="s">
        <v>1114</v>
      </c>
    </row>
    <row r="4513" spans="1:6">
      <c r="A4513" t="str">
        <f t="shared" si="95"/>
        <v>12Renata Bachmann Guimarães Valt44866PV</v>
      </c>
      <c r="B4513">
        <v>12</v>
      </c>
      <c r="C4513" t="s">
        <v>1338</v>
      </c>
      <c r="D4513" t="s">
        <v>3783</v>
      </c>
      <c r="E4513">
        <v>7750</v>
      </c>
      <c r="F4513" t="s">
        <v>1115</v>
      </c>
    </row>
    <row r="4514" spans="1:6">
      <c r="A4514" t="str">
        <f t="shared" si="95"/>
        <v>13Márcia Corrêa Machado44866AT</v>
      </c>
      <c r="B4514">
        <v>13</v>
      </c>
      <c r="C4514" t="s">
        <v>1339</v>
      </c>
      <c r="D4514" t="s">
        <v>3783</v>
      </c>
      <c r="E4514">
        <v>820</v>
      </c>
      <c r="F4514" t="s">
        <v>1117</v>
      </c>
    </row>
    <row r="4515" spans="1:6">
      <c r="A4515" t="str">
        <f t="shared" si="95"/>
        <v>13Carlos Pérez Bergmann44866COO</v>
      </c>
      <c r="B4515">
        <v>13</v>
      </c>
      <c r="C4515" t="s">
        <v>1340</v>
      </c>
      <c r="D4515" t="s">
        <v>3783</v>
      </c>
      <c r="E4515">
        <v>2800</v>
      </c>
      <c r="F4515" t="s">
        <v>1113</v>
      </c>
    </row>
    <row r="4516" spans="1:6">
      <c r="A4516" t="str">
        <f t="shared" si="95"/>
        <v>13Francieli Gonçalves Franceschini44866DSC</v>
      </c>
      <c r="B4516">
        <v>13</v>
      </c>
      <c r="C4516" t="s">
        <v>1341</v>
      </c>
      <c r="D4516" t="s">
        <v>3783</v>
      </c>
      <c r="E4516">
        <v>3280</v>
      </c>
      <c r="F4516" t="s">
        <v>1162</v>
      </c>
    </row>
    <row r="4517" spans="1:6">
      <c r="A4517" t="str">
        <f t="shared" si="95"/>
        <v>13Letícia Steckel44866DSC</v>
      </c>
      <c r="B4517">
        <v>13</v>
      </c>
      <c r="C4517" t="s">
        <v>2655</v>
      </c>
      <c r="D4517" t="s">
        <v>3783</v>
      </c>
      <c r="E4517">
        <v>3280</v>
      </c>
      <c r="F4517" t="s">
        <v>1162</v>
      </c>
    </row>
    <row r="4518" spans="1:6">
      <c r="A4518" t="str">
        <f t="shared" si="95"/>
        <v>13Tailane Hauschild44866DSC</v>
      </c>
      <c r="B4518">
        <v>13</v>
      </c>
      <c r="C4518" t="s">
        <v>2672</v>
      </c>
      <c r="D4518" t="s">
        <v>3783</v>
      </c>
      <c r="E4518">
        <v>3280</v>
      </c>
      <c r="F4518" t="s">
        <v>1162</v>
      </c>
    </row>
    <row r="4519" spans="1:6">
      <c r="A4519" t="str">
        <f t="shared" si="95"/>
        <v>13Alice Guimarães Wendestein44866GRA</v>
      </c>
      <c r="B4519">
        <v>13</v>
      </c>
      <c r="C4519" t="s">
        <v>1342</v>
      </c>
      <c r="D4519" t="s">
        <v>3783</v>
      </c>
      <c r="E4519">
        <v>600</v>
      </c>
      <c r="F4519" t="s">
        <v>1112</v>
      </c>
    </row>
    <row r="4520" spans="1:6">
      <c r="A4520" t="str">
        <f t="shared" si="95"/>
        <v>13Eduardo Blauth Ahlert44866GRA</v>
      </c>
      <c r="B4520">
        <v>13</v>
      </c>
      <c r="C4520" t="s">
        <v>1344</v>
      </c>
      <c r="D4520" t="s">
        <v>3783</v>
      </c>
      <c r="E4520">
        <v>600</v>
      </c>
      <c r="F4520" t="s">
        <v>1112</v>
      </c>
    </row>
    <row r="4521" spans="1:6">
      <c r="A4521" t="str">
        <f t="shared" si="95"/>
        <v>13Eduardo Rodrigues Gonçalves44866GRA</v>
      </c>
      <c r="B4521">
        <v>13</v>
      </c>
      <c r="C4521" t="s">
        <v>1345</v>
      </c>
      <c r="D4521" t="s">
        <v>3783</v>
      </c>
      <c r="E4521">
        <v>600</v>
      </c>
      <c r="F4521" t="s">
        <v>1112</v>
      </c>
    </row>
    <row r="4522" spans="1:6">
      <c r="A4522" t="str">
        <f t="shared" si="95"/>
        <v>13Gabriel Cestari Alfaya44866GRA</v>
      </c>
      <c r="B4522">
        <v>13</v>
      </c>
      <c r="C4522" t="s">
        <v>2673</v>
      </c>
      <c r="D4522" t="s">
        <v>3783</v>
      </c>
      <c r="E4522">
        <v>600</v>
      </c>
      <c r="F4522" t="s">
        <v>1112</v>
      </c>
    </row>
    <row r="4523" spans="1:6">
      <c r="A4523" t="str">
        <f t="shared" si="95"/>
        <v>13Giovana Fior Giacomolli44866GRA</v>
      </c>
      <c r="B4523">
        <v>13</v>
      </c>
      <c r="C4523" t="s">
        <v>2155</v>
      </c>
      <c r="D4523" t="s">
        <v>3783</v>
      </c>
      <c r="E4523">
        <v>600</v>
      </c>
      <c r="F4523" t="s">
        <v>1112</v>
      </c>
    </row>
    <row r="4524" spans="1:6">
      <c r="A4524" t="str">
        <f t="shared" si="95"/>
        <v>13Guilherme Pontes de Oliveira Sapuda44866GRA</v>
      </c>
      <c r="B4524">
        <v>13</v>
      </c>
      <c r="C4524" t="s">
        <v>2156</v>
      </c>
      <c r="D4524" t="s">
        <v>3783</v>
      </c>
      <c r="E4524">
        <v>600</v>
      </c>
      <c r="F4524" t="s">
        <v>1112</v>
      </c>
    </row>
    <row r="4525" spans="1:6">
      <c r="A4525" t="str">
        <f t="shared" si="95"/>
        <v>13Jennifer Leiria44866GRA</v>
      </c>
      <c r="B4525">
        <v>13</v>
      </c>
      <c r="C4525" t="s">
        <v>2157</v>
      </c>
      <c r="D4525" t="s">
        <v>3783</v>
      </c>
      <c r="E4525">
        <v>600</v>
      </c>
      <c r="F4525" t="s">
        <v>1112</v>
      </c>
    </row>
    <row r="4526" spans="1:6">
      <c r="A4526" t="str">
        <f t="shared" si="95"/>
        <v>13Ana Paula Gomes de Almeida44866MSc</v>
      </c>
      <c r="B4526">
        <v>13</v>
      </c>
      <c r="C4526" t="s">
        <v>1343</v>
      </c>
      <c r="D4526" t="s">
        <v>3783</v>
      </c>
      <c r="E4526">
        <v>2230</v>
      </c>
      <c r="F4526" t="s">
        <v>1114</v>
      </c>
    </row>
    <row r="4527" spans="1:6">
      <c r="A4527" t="str">
        <f t="shared" si="95"/>
        <v>13Eduardo Souza da Cunha44866MSc</v>
      </c>
      <c r="B4527">
        <v>13</v>
      </c>
      <c r="C4527" t="s">
        <v>2674</v>
      </c>
      <c r="D4527" t="s">
        <v>3783</v>
      </c>
      <c r="E4527">
        <v>2230</v>
      </c>
      <c r="F4527" t="s">
        <v>1114</v>
      </c>
    </row>
    <row r="4528" spans="1:6">
      <c r="A4528" t="str">
        <f t="shared" si="95"/>
        <v>13Henrique Emílio Aguilar44866MSc</v>
      </c>
      <c r="B4528">
        <v>13</v>
      </c>
      <c r="C4528" t="s">
        <v>1353</v>
      </c>
      <c r="D4528" t="s">
        <v>3783</v>
      </c>
      <c r="E4528">
        <v>2230</v>
      </c>
      <c r="F4528" t="s">
        <v>1114</v>
      </c>
    </row>
    <row r="4529" spans="1:6">
      <c r="A4529" t="str">
        <f t="shared" si="95"/>
        <v>13Pedro Augusto Machado Vitor44866PDSC</v>
      </c>
      <c r="B4529">
        <v>13</v>
      </c>
      <c r="C4529" t="s">
        <v>2374</v>
      </c>
      <c r="D4529" t="s">
        <v>3783</v>
      </c>
      <c r="E4529">
        <v>6110</v>
      </c>
      <c r="F4529" t="s">
        <v>1165</v>
      </c>
    </row>
    <row r="4530" spans="1:6">
      <c r="A4530" t="str">
        <f t="shared" si="95"/>
        <v>13Tania Maria Basegio44866PV</v>
      </c>
      <c r="B4530">
        <v>13</v>
      </c>
      <c r="C4530" t="s">
        <v>1355</v>
      </c>
      <c r="D4530" t="s">
        <v>3783</v>
      </c>
      <c r="E4530">
        <v>7750</v>
      </c>
      <c r="F4530" t="s">
        <v>1115</v>
      </c>
    </row>
    <row r="4531" spans="1:6">
      <c r="A4531" t="str">
        <f t="shared" si="95"/>
        <v>14Erick Vaz44866AT</v>
      </c>
      <c r="B4531">
        <v>14</v>
      </c>
      <c r="C4531" t="s">
        <v>1356</v>
      </c>
      <c r="D4531" t="s">
        <v>3783</v>
      </c>
      <c r="E4531">
        <v>820</v>
      </c>
      <c r="F4531" t="s">
        <v>1117</v>
      </c>
    </row>
    <row r="4532" spans="1:6">
      <c r="A4532" t="str">
        <f t="shared" si="95"/>
        <v>14Roberto Iannuzzi44866COO</v>
      </c>
      <c r="B4532">
        <v>14</v>
      </c>
      <c r="C4532" t="s">
        <v>1357</v>
      </c>
      <c r="D4532" t="s">
        <v>3783</v>
      </c>
      <c r="E4532">
        <v>2800</v>
      </c>
      <c r="F4532" t="s">
        <v>1113</v>
      </c>
    </row>
    <row r="4533" spans="1:6">
      <c r="A4533" t="str">
        <f t="shared" si="95"/>
        <v>14Mariane Cristina Trombetta44866DSC</v>
      </c>
      <c r="B4533">
        <v>14</v>
      </c>
      <c r="C4533" t="s">
        <v>1358</v>
      </c>
      <c r="D4533" t="s">
        <v>3783</v>
      </c>
      <c r="E4533">
        <v>3280</v>
      </c>
      <c r="F4533" t="s">
        <v>1162</v>
      </c>
    </row>
    <row r="4534" spans="1:6">
      <c r="A4534" t="str">
        <f t="shared" si="95"/>
        <v>14Monica Oliveira Manna44866DSC</v>
      </c>
      <c r="B4534">
        <v>14</v>
      </c>
      <c r="C4534" t="s">
        <v>1359</v>
      </c>
      <c r="D4534" t="s">
        <v>3783</v>
      </c>
      <c r="E4534">
        <v>3280</v>
      </c>
      <c r="F4534" t="s">
        <v>1162</v>
      </c>
    </row>
    <row r="4535" spans="1:6">
      <c r="A4535" t="str">
        <f t="shared" si="95"/>
        <v>14Ana Paula Mirabelli Stensmann44866GRA</v>
      </c>
      <c r="B4535">
        <v>14</v>
      </c>
      <c r="C4535" t="s">
        <v>1360</v>
      </c>
      <c r="D4535" t="s">
        <v>3783</v>
      </c>
      <c r="E4535">
        <v>600</v>
      </c>
      <c r="F4535" t="s">
        <v>1112</v>
      </c>
    </row>
    <row r="4536" spans="1:6">
      <c r="A4536" t="str">
        <f t="shared" si="95"/>
        <v>14Andressa Feldkircher44866GRA</v>
      </c>
      <c r="B4536">
        <v>14</v>
      </c>
      <c r="C4536" t="s">
        <v>2375</v>
      </c>
      <c r="D4536" t="s">
        <v>3783</v>
      </c>
      <c r="E4536">
        <v>600</v>
      </c>
      <c r="F4536" t="s">
        <v>1112</v>
      </c>
    </row>
    <row r="4537" spans="1:6">
      <c r="A4537" t="str">
        <f t="shared" si="95"/>
        <v>14Andrey Pinheiro Ribeiro Chagas44866GRA</v>
      </c>
      <c r="B4537">
        <v>14</v>
      </c>
      <c r="C4537" t="s">
        <v>1361</v>
      </c>
      <c r="D4537" t="s">
        <v>3783</v>
      </c>
      <c r="E4537">
        <v>600</v>
      </c>
      <c r="F4537" t="s">
        <v>1112</v>
      </c>
    </row>
    <row r="4538" spans="1:6">
      <c r="A4538" t="str">
        <f t="shared" si="95"/>
        <v>14Caroline Azzolini Pontel44866GRA</v>
      </c>
      <c r="B4538">
        <v>14</v>
      </c>
      <c r="C4538" t="s">
        <v>2376</v>
      </c>
      <c r="D4538" t="s">
        <v>3783</v>
      </c>
      <c r="E4538">
        <v>600</v>
      </c>
      <c r="F4538" t="s">
        <v>1112</v>
      </c>
    </row>
    <row r="4539" spans="1:6">
      <c r="A4539" t="str">
        <f t="shared" si="95"/>
        <v>14Caroline Volcato Oleques44866GRA</v>
      </c>
      <c r="B4539">
        <v>14</v>
      </c>
      <c r="C4539" t="s">
        <v>2377</v>
      </c>
      <c r="D4539" t="s">
        <v>3783</v>
      </c>
      <c r="E4539">
        <v>600</v>
      </c>
      <c r="F4539" t="s">
        <v>1112</v>
      </c>
    </row>
    <row r="4540" spans="1:6">
      <c r="A4540" t="str">
        <f t="shared" si="95"/>
        <v>14INGRID MULLER MOHR44866GRA</v>
      </c>
      <c r="B4540">
        <v>14</v>
      </c>
      <c r="C4540" t="s">
        <v>1364</v>
      </c>
      <c r="D4540" t="s">
        <v>3783</v>
      </c>
      <c r="E4540">
        <v>600</v>
      </c>
      <c r="F4540" t="s">
        <v>1112</v>
      </c>
    </row>
    <row r="4541" spans="1:6">
      <c r="A4541" t="str">
        <f t="shared" si="95"/>
        <v>14João Miguel Maraschin Santos44866GRA</v>
      </c>
      <c r="B4541">
        <v>14</v>
      </c>
      <c r="C4541" t="s">
        <v>1366</v>
      </c>
      <c r="D4541" t="s">
        <v>3783</v>
      </c>
      <c r="E4541">
        <v>600</v>
      </c>
      <c r="F4541" t="s">
        <v>1112</v>
      </c>
    </row>
    <row r="4542" spans="1:6">
      <c r="A4542" t="str">
        <f t="shared" si="95"/>
        <v>14JOAO VITOR FRAGA MENCHICK44866GRA</v>
      </c>
      <c r="B4542">
        <v>14</v>
      </c>
      <c r="C4542" t="s">
        <v>1367</v>
      </c>
      <c r="D4542" t="s">
        <v>3783</v>
      </c>
      <c r="E4542">
        <v>600</v>
      </c>
      <c r="F4542" t="s">
        <v>1112</v>
      </c>
    </row>
    <row r="4543" spans="1:6">
      <c r="A4543" t="str">
        <f t="shared" si="95"/>
        <v>14JÚLIA PERESIN CARBONERA44866GRA</v>
      </c>
      <c r="B4543">
        <v>14</v>
      </c>
      <c r="C4543" t="s">
        <v>1368</v>
      </c>
      <c r="D4543" t="s">
        <v>3783</v>
      </c>
      <c r="E4543">
        <v>600</v>
      </c>
      <c r="F4543" t="s">
        <v>1112</v>
      </c>
    </row>
    <row r="4544" spans="1:6">
      <c r="A4544" t="str">
        <f t="shared" si="95"/>
        <v>14Laís Vieira Genro44866GRA</v>
      </c>
      <c r="B4544">
        <v>14</v>
      </c>
      <c r="C4544" t="s">
        <v>2378</v>
      </c>
      <c r="D4544" t="s">
        <v>3783</v>
      </c>
      <c r="E4544">
        <v>600</v>
      </c>
      <c r="F4544" t="s">
        <v>1112</v>
      </c>
    </row>
    <row r="4545" spans="1:6">
      <c r="A4545" t="str">
        <f t="shared" si="95"/>
        <v>14Michelle Cardoso da Silva44866GRA</v>
      </c>
      <c r="B4545">
        <v>14</v>
      </c>
      <c r="C4545" t="s">
        <v>2379</v>
      </c>
      <c r="D4545" t="s">
        <v>3783</v>
      </c>
      <c r="E4545">
        <v>600</v>
      </c>
      <c r="F4545" t="s">
        <v>1112</v>
      </c>
    </row>
    <row r="4546" spans="1:6">
      <c r="A4546" t="str">
        <f t="shared" si="95"/>
        <v>14Pedro Costabile de Souza44866GRA</v>
      </c>
      <c r="B4546">
        <v>14</v>
      </c>
      <c r="C4546" t="s">
        <v>2380</v>
      </c>
      <c r="D4546" t="s">
        <v>3783</v>
      </c>
      <c r="E4546">
        <v>600</v>
      </c>
      <c r="F4546" t="s">
        <v>1112</v>
      </c>
    </row>
    <row r="4547" spans="1:6">
      <c r="A4547" t="str">
        <f t="shared" ref="A4547:A4610" si="96">CONCATENATE(B4547,C4547,VALUE(D4547),F4547)</f>
        <v>14THAÍS SCHÄFER LUIZ44866GRA</v>
      </c>
      <c r="B4547">
        <v>14</v>
      </c>
      <c r="C4547" t="s">
        <v>1373</v>
      </c>
      <c r="D4547" t="s">
        <v>3783</v>
      </c>
      <c r="E4547">
        <v>600</v>
      </c>
      <c r="F4547" t="s">
        <v>1112</v>
      </c>
    </row>
    <row r="4548" spans="1:6">
      <c r="A4548" t="str">
        <f t="shared" si="96"/>
        <v>14Thiago Ariel Rambo Mohr44866GRA</v>
      </c>
      <c r="B4548">
        <v>14</v>
      </c>
      <c r="C4548" t="s">
        <v>2381</v>
      </c>
      <c r="D4548" t="s">
        <v>3783</v>
      </c>
      <c r="E4548">
        <v>600</v>
      </c>
      <c r="F4548" t="s">
        <v>1112</v>
      </c>
    </row>
    <row r="4549" spans="1:6">
      <c r="A4549" t="str">
        <f t="shared" si="96"/>
        <v>14Bruno Silverston Angonese44866MSc</v>
      </c>
      <c r="B4549">
        <v>14</v>
      </c>
      <c r="C4549" t="s">
        <v>1374</v>
      </c>
      <c r="D4549" t="s">
        <v>3783</v>
      </c>
      <c r="E4549">
        <v>2230</v>
      </c>
      <c r="F4549" t="s">
        <v>1114</v>
      </c>
    </row>
    <row r="4550" spans="1:6">
      <c r="A4550" t="str">
        <f t="shared" si="96"/>
        <v>14Gabriel Schäffer Sipp44866MSc</v>
      </c>
      <c r="B4550">
        <v>14</v>
      </c>
      <c r="C4550" t="s">
        <v>2382</v>
      </c>
      <c r="D4550" t="s">
        <v>3783</v>
      </c>
      <c r="E4550">
        <v>2230</v>
      </c>
      <c r="F4550" t="s">
        <v>1114</v>
      </c>
    </row>
    <row r="4551" spans="1:6">
      <c r="A4551" t="str">
        <f t="shared" si="96"/>
        <v>14GABRIELA MEYER NEIBERT KNOBELOCK DOS SANTOS44866MSc</v>
      </c>
      <c r="B4551">
        <v>14</v>
      </c>
      <c r="C4551" t="s">
        <v>2158</v>
      </c>
      <c r="D4551" t="s">
        <v>3783</v>
      </c>
      <c r="E4551">
        <v>2230</v>
      </c>
      <c r="F4551" t="s">
        <v>1114</v>
      </c>
    </row>
    <row r="4552" spans="1:6">
      <c r="A4552" t="str">
        <f t="shared" si="96"/>
        <v>14Jhenifer Caroline da Silva Paim44866MSc</v>
      </c>
      <c r="B4552">
        <v>14</v>
      </c>
      <c r="C4552" t="s">
        <v>1365</v>
      </c>
      <c r="D4552" t="s">
        <v>3783</v>
      </c>
      <c r="E4552">
        <v>2230</v>
      </c>
      <c r="F4552" t="s">
        <v>1114</v>
      </c>
    </row>
    <row r="4553" spans="1:6">
      <c r="A4553" t="str">
        <f t="shared" si="96"/>
        <v>14Marcelo Canals Meucci44866MSc</v>
      </c>
      <c r="B4553">
        <v>14</v>
      </c>
      <c r="C4553" t="s">
        <v>1369</v>
      </c>
      <c r="D4553" t="s">
        <v>3783</v>
      </c>
      <c r="E4553">
        <v>2230</v>
      </c>
      <c r="F4553" t="s">
        <v>1114</v>
      </c>
    </row>
    <row r="4554" spans="1:6">
      <c r="A4554" t="str">
        <f t="shared" si="96"/>
        <v>14Rossano Dalla Lana Michel44866MSc</v>
      </c>
      <c r="B4554">
        <v>14</v>
      </c>
      <c r="C4554" t="s">
        <v>1375</v>
      </c>
      <c r="D4554" t="s">
        <v>3783</v>
      </c>
      <c r="E4554">
        <v>2230</v>
      </c>
      <c r="F4554" t="s">
        <v>1114</v>
      </c>
    </row>
    <row r="4555" spans="1:6">
      <c r="A4555" t="str">
        <f t="shared" si="96"/>
        <v>14Loren Pinto Martins44866PDSC</v>
      </c>
      <c r="B4555">
        <v>14</v>
      </c>
      <c r="C4555" t="s">
        <v>1376</v>
      </c>
      <c r="D4555" t="s">
        <v>3783</v>
      </c>
      <c r="E4555">
        <v>6110</v>
      </c>
      <c r="F4555" t="s">
        <v>1165</v>
      </c>
    </row>
    <row r="4556" spans="1:6">
      <c r="A4556" t="str">
        <f t="shared" si="96"/>
        <v>14Renata dos Santos Alvarenga Kuchle44866PV</v>
      </c>
      <c r="B4556">
        <v>14</v>
      </c>
      <c r="C4556" t="s">
        <v>1377</v>
      </c>
      <c r="D4556" t="s">
        <v>3783</v>
      </c>
      <c r="E4556">
        <v>7750</v>
      </c>
      <c r="F4556" t="s">
        <v>1115</v>
      </c>
    </row>
    <row r="4557" spans="1:6">
      <c r="A4557" t="str">
        <f t="shared" si="96"/>
        <v>15Jacqueline Gisele Batista Silva44866AT</v>
      </c>
      <c r="B4557">
        <v>15</v>
      </c>
      <c r="C4557" t="s">
        <v>1378</v>
      </c>
      <c r="D4557" t="s">
        <v>3783</v>
      </c>
      <c r="E4557">
        <v>820</v>
      </c>
      <c r="F4557" t="s">
        <v>1117</v>
      </c>
    </row>
    <row r="4558" spans="1:6">
      <c r="A4558" t="str">
        <f t="shared" si="96"/>
        <v>15Marcelo Colomer Ferraro44866COO</v>
      </c>
      <c r="B4558">
        <v>15</v>
      </c>
      <c r="C4558" t="s">
        <v>2388</v>
      </c>
      <c r="D4558" t="s">
        <v>3783</v>
      </c>
      <c r="E4558">
        <v>2800</v>
      </c>
      <c r="F4558" t="s">
        <v>1113</v>
      </c>
    </row>
    <row r="4559" spans="1:6">
      <c r="A4559" t="str">
        <f t="shared" si="96"/>
        <v>15Carlos Felipe Guimarães Lodi44866DSC</v>
      </c>
      <c r="B4559">
        <v>15</v>
      </c>
      <c r="C4559" t="s">
        <v>2675</v>
      </c>
      <c r="D4559" t="s">
        <v>3783</v>
      </c>
      <c r="E4559">
        <v>3280</v>
      </c>
      <c r="F4559" t="s">
        <v>1162</v>
      </c>
    </row>
    <row r="4560" spans="1:6">
      <c r="A4560" t="str">
        <f t="shared" si="96"/>
        <v>15Bernardo Millan Morgado44866GRA</v>
      </c>
      <c r="B4560">
        <v>15</v>
      </c>
      <c r="C4560" t="s">
        <v>1381</v>
      </c>
      <c r="D4560" t="s">
        <v>3783</v>
      </c>
      <c r="E4560">
        <v>600</v>
      </c>
      <c r="F4560" t="s">
        <v>1112</v>
      </c>
    </row>
    <row r="4561" spans="1:6">
      <c r="A4561" t="str">
        <f t="shared" si="96"/>
        <v>15Hugo Borges da Silva44866GRA</v>
      </c>
      <c r="B4561">
        <v>15</v>
      </c>
      <c r="C4561" t="s">
        <v>2384</v>
      </c>
      <c r="D4561" t="s">
        <v>3783</v>
      </c>
      <c r="E4561">
        <v>600</v>
      </c>
      <c r="F4561" t="s">
        <v>1112</v>
      </c>
    </row>
    <row r="4562" spans="1:6">
      <c r="A4562" t="str">
        <f t="shared" si="96"/>
        <v>15João Pedro Bastos da Rocha Miranda44866GRA</v>
      </c>
      <c r="B4562">
        <v>15</v>
      </c>
      <c r="C4562" t="s">
        <v>2385</v>
      </c>
      <c r="D4562" t="s">
        <v>3783</v>
      </c>
      <c r="E4562">
        <v>600</v>
      </c>
      <c r="F4562" t="s">
        <v>1112</v>
      </c>
    </row>
    <row r="4563" spans="1:6">
      <c r="A4563" t="str">
        <f t="shared" si="96"/>
        <v>15Pedro de Campos Barbosa Moreno44866GRA</v>
      </c>
      <c r="B4563">
        <v>15</v>
      </c>
      <c r="C4563" t="s">
        <v>2386</v>
      </c>
      <c r="D4563" t="s">
        <v>3783</v>
      </c>
      <c r="E4563">
        <v>600</v>
      </c>
      <c r="F4563" t="s">
        <v>1112</v>
      </c>
    </row>
    <row r="4564" spans="1:6">
      <c r="A4564" t="str">
        <f t="shared" si="96"/>
        <v>15Renato Barros Lima44866GRA</v>
      </c>
      <c r="B4564">
        <v>15</v>
      </c>
      <c r="C4564" t="s">
        <v>1383</v>
      </c>
      <c r="D4564" t="s">
        <v>3783</v>
      </c>
      <c r="E4564">
        <v>600</v>
      </c>
      <c r="F4564" t="s">
        <v>1112</v>
      </c>
    </row>
    <row r="4565" spans="1:6">
      <c r="A4565" t="str">
        <f t="shared" si="96"/>
        <v>15Ricardo Gonçalves Cavalcante44866GRA</v>
      </c>
      <c r="B4565">
        <v>15</v>
      </c>
      <c r="C4565" t="s">
        <v>1384</v>
      </c>
      <c r="D4565" t="s">
        <v>3783</v>
      </c>
      <c r="E4565">
        <v>600</v>
      </c>
      <c r="F4565" t="s">
        <v>1112</v>
      </c>
    </row>
    <row r="4566" spans="1:6">
      <c r="A4566" t="str">
        <f t="shared" si="96"/>
        <v>15Beatriz Rosenburg Marques44866MSc</v>
      </c>
      <c r="B4566">
        <v>15</v>
      </c>
      <c r="C4566" t="s">
        <v>1385</v>
      </c>
      <c r="D4566" t="s">
        <v>3783</v>
      </c>
      <c r="E4566">
        <v>2230</v>
      </c>
      <c r="F4566" t="s">
        <v>1114</v>
      </c>
    </row>
    <row r="4567" spans="1:6">
      <c r="A4567" t="str">
        <f t="shared" si="96"/>
        <v>15Eliel Prueza de Oliveira44866MSc</v>
      </c>
      <c r="B4567">
        <v>15</v>
      </c>
      <c r="C4567" t="s">
        <v>1386</v>
      </c>
      <c r="D4567" t="s">
        <v>3783</v>
      </c>
      <c r="E4567">
        <v>2230</v>
      </c>
      <c r="F4567" t="s">
        <v>1114</v>
      </c>
    </row>
    <row r="4568" spans="1:6">
      <c r="A4568" t="str">
        <f t="shared" si="96"/>
        <v>15Letícia Anselmo de Mattos44866MSc</v>
      </c>
      <c r="B4568">
        <v>15</v>
      </c>
      <c r="C4568" t="s">
        <v>1387</v>
      </c>
      <c r="D4568" t="s">
        <v>3783</v>
      </c>
      <c r="E4568">
        <v>2230</v>
      </c>
      <c r="F4568" t="s">
        <v>1114</v>
      </c>
    </row>
    <row r="4569" spans="1:6">
      <c r="A4569" t="str">
        <f t="shared" si="96"/>
        <v>15Maria Luíza Fernandes Fonseca44866MSc</v>
      </c>
      <c r="B4569">
        <v>15</v>
      </c>
      <c r="C4569" t="s">
        <v>2387</v>
      </c>
      <c r="D4569" t="s">
        <v>3783</v>
      </c>
      <c r="E4569">
        <v>2230</v>
      </c>
      <c r="F4569" t="s">
        <v>1114</v>
      </c>
    </row>
    <row r="4570" spans="1:6">
      <c r="A4570" t="str">
        <f t="shared" si="96"/>
        <v>15Vitor Fernando Silva Gomes Pereira44866MSc</v>
      </c>
      <c r="B4570">
        <v>15</v>
      </c>
      <c r="C4570" t="s">
        <v>1388</v>
      </c>
      <c r="D4570" t="s">
        <v>3783</v>
      </c>
      <c r="E4570">
        <v>2230</v>
      </c>
      <c r="F4570" t="s">
        <v>1114</v>
      </c>
    </row>
    <row r="4571" spans="1:6">
      <c r="A4571" t="str">
        <f t="shared" si="96"/>
        <v>15Paulo Camargo Silva44866PV</v>
      </c>
      <c r="B4571">
        <v>15</v>
      </c>
      <c r="C4571" t="s">
        <v>1390</v>
      </c>
      <c r="D4571" t="s">
        <v>3783</v>
      </c>
      <c r="E4571">
        <v>7750</v>
      </c>
      <c r="F4571" t="s">
        <v>1115</v>
      </c>
    </row>
    <row r="4572" spans="1:6">
      <c r="A4572" t="str">
        <f t="shared" si="96"/>
        <v>16Rodrigo Cravo de Lima44866AT</v>
      </c>
      <c r="B4572">
        <v>16</v>
      </c>
      <c r="C4572" t="s">
        <v>1391</v>
      </c>
      <c r="D4572" t="s">
        <v>3783</v>
      </c>
      <c r="E4572">
        <v>820</v>
      </c>
      <c r="F4572" t="s">
        <v>1117</v>
      </c>
    </row>
    <row r="4573" spans="1:6">
      <c r="A4573" t="str">
        <f t="shared" si="96"/>
        <v>16Elizabete Fernandes Lucas44866COO</v>
      </c>
      <c r="B4573">
        <v>16</v>
      </c>
      <c r="C4573" t="s">
        <v>1392</v>
      </c>
      <c r="D4573" t="s">
        <v>3783</v>
      </c>
      <c r="E4573">
        <v>2800</v>
      </c>
      <c r="F4573" t="s">
        <v>1113</v>
      </c>
    </row>
    <row r="4574" spans="1:6">
      <c r="A4574" t="str">
        <f t="shared" si="96"/>
        <v>16Juan David Lopes Vargas44866DSC</v>
      </c>
      <c r="B4574">
        <v>16</v>
      </c>
      <c r="C4574" t="s">
        <v>2389</v>
      </c>
      <c r="D4574" t="s">
        <v>3783</v>
      </c>
      <c r="E4574">
        <v>3280</v>
      </c>
      <c r="F4574" t="s">
        <v>1162</v>
      </c>
    </row>
    <row r="4575" spans="1:6">
      <c r="A4575" t="str">
        <f t="shared" si="96"/>
        <v>16Juan Pablo Cuenca Vargas44866DSC</v>
      </c>
      <c r="B4575">
        <v>16</v>
      </c>
      <c r="C4575" t="s">
        <v>2159</v>
      </c>
      <c r="D4575" t="s">
        <v>3783</v>
      </c>
      <c r="E4575">
        <v>3280</v>
      </c>
      <c r="F4575" t="s">
        <v>1162</v>
      </c>
    </row>
    <row r="4576" spans="1:6">
      <c r="A4576" t="str">
        <f t="shared" si="96"/>
        <v>16Alexandre Rafael Kuzniewski44866GRA</v>
      </c>
      <c r="B4576">
        <v>16</v>
      </c>
      <c r="C4576" t="s">
        <v>2390</v>
      </c>
      <c r="D4576" t="s">
        <v>3783</v>
      </c>
      <c r="E4576">
        <v>600</v>
      </c>
      <c r="F4576" t="s">
        <v>1112</v>
      </c>
    </row>
    <row r="4577" spans="1:6">
      <c r="A4577" t="str">
        <f t="shared" si="96"/>
        <v>16Eduardo Soares da Silva Pereira44866GRA</v>
      </c>
      <c r="B4577">
        <v>16</v>
      </c>
      <c r="C4577" t="s">
        <v>1395</v>
      </c>
      <c r="D4577" t="s">
        <v>3783</v>
      </c>
      <c r="E4577">
        <v>600</v>
      </c>
      <c r="F4577" t="s">
        <v>1112</v>
      </c>
    </row>
    <row r="4578" spans="1:6">
      <c r="A4578" t="str">
        <f t="shared" si="96"/>
        <v>16Giulia Silvares Vieira44866GRA</v>
      </c>
      <c r="B4578">
        <v>16</v>
      </c>
      <c r="C4578" t="s">
        <v>2391</v>
      </c>
      <c r="D4578" t="s">
        <v>3783</v>
      </c>
      <c r="E4578">
        <v>600</v>
      </c>
      <c r="F4578" t="s">
        <v>1112</v>
      </c>
    </row>
    <row r="4579" spans="1:6">
      <c r="A4579" t="str">
        <f t="shared" si="96"/>
        <v>16Iury de Jesus Rodrigues44866GRA</v>
      </c>
      <c r="B4579">
        <v>16</v>
      </c>
      <c r="C4579" t="s">
        <v>1397</v>
      </c>
      <c r="D4579" t="s">
        <v>3783</v>
      </c>
      <c r="E4579">
        <v>600</v>
      </c>
      <c r="F4579" t="s">
        <v>1112</v>
      </c>
    </row>
    <row r="4580" spans="1:6">
      <c r="A4580" t="str">
        <f t="shared" si="96"/>
        <v>16Julia Barboza de Souza44866GRA</v>
      </c>
      <c r="B4580">
        <v>16</v>
      </c>
      <c r="C4580" t="s">
        <v>1398</v>
      </c>
      <c r="D4580" t="s">
        <v>3783</v>
      </c>
      <c r="E4580">
        <v>600</v>
      </c>
      <c r="F4580" t="s">
        <v>1112</v>
      </c>
    </row>
    <row r="4581" spans="1:6">
      <c r="A4581" t="str">
        <f t="shared" si="96"/>
        <v>16Lucas Fernandes Teixeira44866GRA</v>
      </c>
      <c r="B4581">
        <v>16</v>
      </c>
      <c r="C4581" t="s">
        <v>1399</v>
      </c>
      <c r="D4581" t="s">
        <v>3783</v>
      </c>
      <c r="E4581">
        <v>600</v>
      </c>
      <c r="F4581" t="s">
        <v>1112</v>
      </c>
    </row>
    <row r="4582" spans="1:6">
      <c r="A4582" t="str">
        <f t="shared" si="96"/>
        <v>16Luis Felipe Ribeiro Andrade44866GRA</v>
      </c>
      <c r="B4582">
        <v>16</v>
      </c>
      <c r="C4582" t="s">
        <v>2392</v>
      </c>
      <c r="D4582" t="s">
        <v>3783</v>
      </c>
      <c r="E4582">
        <v>600</v>
      </c>
      <c r="F4582" t="s">
        <v>1112</v>
      </c>
    </row>
    <row r="4583" spans="1:6">
      <c r="A4583" t="str">
        <f t="shared" si="96"/>
        <v>16Maria Eduarda Pinto David Furtado44866GRA</v>
      </c>
      <c r="B4583">
        <v>16</v>
      </c>
      <c r="C4583" t="s">
        <v>1401</v>
      </c>
      <c r="D4583" t="s">
        <v>3783</v>
      </c>
      <c r="E4583">
        <v>600</v>
      </c>
      <c r="F4583" t="s">
        <v>1112</v>
      </c>
    </row>
    <row r="4584" spans="1:6">
      <c r="A4584" t="str">
        <f t="shared" si="96"/>
        <v>16Mateus Silva Barros Rosado44866GRA</v>
      </c>
      <c r="B4584">
        <v>16</v>
      </c>
      <c r="C4584" t="s">
        <v>1402</v>
      </c>
      <c r="D4584" t="s">
        <v>3783</v>
      </c>
      <c r="E4584">
        <v>600</v>
      </c>
      <c r="F4584" t="s">
        <v>1112</v>
      </c>
    </row>
    <row r="4585" spans="1:6">
      <c r="A4585" t="str">
        <f t="shared" si="96"/>
        <v>16Pedro Faria Xavier44866GRA</v>
      </c>
      <c r="B4585">
        <v>16</v>
      </c>
      <c r="C4585" t="s">
        <v>1403</v>
      </c>
      <c r="D4585" t="s">
        <v>3783</v>
      </c>
      <c r="E4585">
        <v>600</v>
      </c>
      <c r="F4585" t="s">
        <v>1112</v>
      </c>
    </row>
    <row r="4586" spans="1:6">
      <c r="A4586" t="str">
        <f t="shared" si="96"/>
        <v>16Sophia Elizabeth Cezar e Silva44866GRA</v>
      </c>
      <c r="B4586">
        <v>16</v>
      </c>
      <c r="C4586" t="s">
        <v>1404</v>
      </c>
      <c r="D4586" t="s">
        <v>3783</v>
      </c>
      <c r="E4586">
        <v>600</v>
      </c>
      <c r="F4586" t="s">
        <v>1112</v>
      </c>
    </row>
    <row r="4587" spans="1:6">
      <c r="A4587" t="str">
        <f t="shared" si="96"/>
        <v>16Thiago Maia Martins44866GRA</v>
      </c>
      <c r="B4587">
        <v>16</v>
      </c>
      <c r="C4587" t="s">
        <v>1405</v>
      </c>
      <c r="D4587" t="s">
        <v>3783</v>
      </c>
      <c r="E4587">
        <v>600</v>
      </c>
      <c r="F4587" t="s">
        <v>1112</v>
      </c>
    </row>
    <row r="4588" spans="1:6">
      <c r="A4588" t="str">
        <f t="shared" si="96"/>
        <v>16Vitor Soares Ferreira44866GRA</v>
      </c>
      <c r="B4588">
        <v>16</v>
      </c>
      <c r="C4588" t="s">
        <v>1406</v>
      </c>
      <c r="D4588" t="s">
        <v>3783</v>
      </c>
      <c r="E4588">
        <v>600</v>
      </c>
      <c r="F4588" t="s">
        <v>1112</v>
      </c>
    </row>
    <row r="4589" spans="1:6">
      <c r="A4589" t="str">
        <f t="shared" si="96"/>
        <v>16Bianca Bassetti e Silva44866MSc</v>
      </c>
      <c r="B4589">
        <v>16</v>
      </c>
      <c r="C4589" t="s">
        <v>1407</v>
      </c>
      <c r="D4589" t="s">
        <v>3783</v>
      </c>
      <c r="E4589">
        <v>2230</v>
      </c>
      <c r="F4589" t="s">
        <v>1114</v>
      </c>
    </row>
    <row r="4590" spans="1:6">
      <c r="A4590" t="str">
        <f t="shared" si="96"/>
        <v>16João Pedro Dantas Ferreira44866MSc</v>
      </c>
      <c r="B4590">
        <v>16</v>
      </c>
      <c r="C4590" t="s">
        <v>2395</v>
      </c>
      <c r="D4590" t="s">
        <v>3783</v>
      </c>
      <c r="E4590">
        <v>2230</v>
      </c>
      <c r="F4590" t="s">
        <v>1114</v>
      </c>
    </row>
    <row r="4591" spans="1:6">
      <c r="A4591" t="str">
        <f t="shared" si="96"/>
        <v>16Mariana dos Santos de Aquino44866MSc</v>
      </c>
      <c r="B4591">
        <v>16</v>
      </c>
      <c r="C4591" t="s">
        <v>1408</v>
      </c>
      <c r="D4591" t="s">
        <v>3783</v>
      </c>
      <c r="E4591">
        <v>2230</v>
      </c>
      <c r="F4591" t="s">
        <v>1114</v>
      </c>
    </row>
    <row r="4592" spans="1:6">
      <c r="A4592" t="str">
        <f t="shared" si="96"/>
        <v>16Priscila Soares de Souza Domingues44866MSc</v>
      </c>
      <c r="B4592">
        <v>16</v>
      </c>
      <c r="C4592" t="s">
        <v>1409</v>
      </c>
      <c r="D4592" t="s">
        <v>3783</v>
      </c>
      <c r="E4592">
        <v>2230</v>
      </c>
      <c r="F4592" t="s">
        <v>1114</v>
      </c>
    </row>
    <row r="4593" spans="1:6">
      <c r="A4593" t="str">
        <f t="shared" si="96"/>
        <v>16Vanessa Martins Picoli44866MSc</v>
      </c>
      <c r="B4593">
        <v>16</v>
      </c>
      <c r="C4593" t="s">
        <v>1410</v>
      </c>
      <c r="D4593" t="s">
        <v>3783</v>
      </c>
      <c r="E4593">
        <v>2230</v>
      </c>
      <c r="F4593" t="s">
        <v>1114</v>
      </c>
    </row>
    <row r="4594" spans="1:6">
      <c r="A4594" t="str">
        <f t="shared" si="96"/>
        <v>16Daniela Hartmann44866PV</v>
      </c>
      <c r="B4594">
        <v>16</v>
      </c>
      <c r="C4594" t="s">
        <v>2160</v>
      </c>
      <c r="D4594" t="s">
        <v>3783</v>
      </c>
      <c r="E4594">
        <v>7750</v>
      </c>
      <c r="F4594" t="s">
        <v>1115</v>
      </c>
    </row>
    <row r="4595" spans="1:6">
      <c r="A4595" t="str">
        <f t="shared" si="96"/>
        <v>17Kárida Lúcia Silva do Espirito Santo Palheiros44866AT</v>
      </c>
      <c r="B4595">
        <v>17</v>
      </c>
      <c r="C4595" t="s">
        <v>1411</v>
      </c>
      <c r="D4595" t="s">
        <v>3783</v>
      </c>
      <c r="E4595">
        <v>820</v>
      </c>
      <c r="F4595" t="s">
        <v>1117</v>
      </c>
    </row>
    <row r="4596" spans="1:6">
      <c r="A4596" t="str">
        <f t="shared" si="96"/>
        <v>17Lídia Yokoyama44866COO</v>
      </c>
      <c r="B4596">
        <v>17</v>
      </c>
      <c r="C4596" t="s">
        <v>2163</v>
      </c>
      <c r="D4596" t="s">
        <v>3783</v>
      </c>
      <c r="E4596">
        <v>2800</v>
      </c>
      <c r="F4596" t="s">
        <v>1113</v>
      </c>
    </row>
    <row r="4597" spans="1:6">
      <c r="A4597" t="str">
        <f t="shared" si="96"/>
        <v>17Daniela Hurtado Tejada44866DSC</v>
      </c>
      <c r="B4597">
        <v>17</v>
      </c>
      <c r="C4597" t="s">
        <v>1412</v>
      </c>
      <c r="D4597" t="s">
        <v>3783</v>
      </c>
      <c r="E4597">
        <v>3280</v>
      </c>
      <c r="F4597" t="s">
        <v>1162</v>
      </c>
    </row>
    <row r="4598" spans="1:6">
      <c r="A4598" t="str">
        <f t="shared" si="96"/>
        <v>17Gabriel de Figueiredo da Costa44866DSC</v>
      </c>
      <c r="B4598">
        <v>17</v>
      </c>
      <c r="C4598" t="s">
        <v>2396</v>
      </c>
      <c r="D4598" t="s">
        <v>3783</v>
      </c>
      <c r="E4598">
        <v>3280</v>
      </c>
      <c r="F4598" t="s">
        <v>1162</v>
      </c>
    </row>
    <row r="4599" spans="1:6">
      <c r="A4599" t="str">
        <f t="shared" si="96"/>
        <v>17Icaro Barboza Boa Morte44866DSC</v>
      </c>
      <c r="B4599">
        <v>17</v>
      </c>
      <c r="C4599" t="s">
        <v>1413</v>
      </c>
      <c r="D4599" t="s">
        <v>3783</v>
      </c>
      <c r="E4599">
        <v>3280</v>
      </c>
      <c r="F4599" t="s">
        <v>1162</v>
      </c>
    </row>
    <row r="4600" spans="1:6">
      <c r="A4600" t="str">
        <f t="shared" si="96"/>
        <v>17André Lopes Pereira44866GRA</v>
      </c>
      <c r="B4600">
        <v>17</v>
      </c>
      <c r="C4600" t="s">
        <v>1414</v>
      </c>
      <c r="D4600" t="s">
        <v>3783</v>
      </c>
      <c r="E4600">
        <v>600</v>
      </c>
      <c r="F4600" t="s">
        <v>1112</v>
      </c>
    </row>
    <row r="4601" spans="1:6">
      <c r="A4601" t="str">
        <f t="shared" si="96"/>
        <v>17Arthur Martins Sales de Faria44866GRA</v>
      </c>
      <c r="B4601">
        <v>17</v>
      </c>
      <c r="C4601" t="s">
        <v>2397</v>
      </c>
      <c r="D4601" t="s">
        <v>3783</v>
      </c>
      <c r="E4601">
        <v>600</v>
      </c>
      <c r="F4601" t="s">
        <v>1112</v>
      </c>
    </row>
    <row r="4602" spans="1:6">
      <c r="A4602" t="str">
        <f t="shared" si="96"/>
        <v>17Carolina Coutinho Mendonça de Souza44866GRA</v>
      </c>
      <c r="B4602">
        <v>17</v>
      </c>
      <c r="C4602" t="s">
        <v>2161</v>
      </c>
      <c r="D4602" t="s">
        <v>3783</v>
      </c>
      <c r="E4602">
        <v>600</v>
      </c>
      <c r="F4602" t="s">
        <v>1112</v>
      </c>
    </row>
    <row r="4603" spans="1:6">
      <c r="A4603" t="str">
        <f t="shared" si="96"/>
        <v>17Gabriella Casado Coelho da Silva44866GRA</v>
      </c>
      <c r="B4603">
        <v>17</v>
      </c>
      <c r="C4603" t="s">
        <v>1415</v>
      </c>
      <c r="D4603" t="s">
        <v>3783</v>
      </c>
      <c r="E4603">
        <v>600</v>
      </c>
      <c r="F4603" t="s">
        <v>1112</v>
      </c>
    </row>
    <row r="4604" spans="1:6">
      <c r="A4604" t="str">
        <f t="shared" si="96"/>
        <v>17Gonçalo Fontenele Batista Junior44866GRA</v>
      </c>
      <c r="B4604">
        <v>17</v>
      </c>
      <c r="C4604" t="s">
        <v>1416</v>
      </c>
      <c r="D4604" t="s">
        <v>3783</v>
      </c>
      <c r="E4604">
        <v>600</v>
      </c>
      <c r="F4604" t="s">
        <v>1112</v>
      </c>
    </row>
    <row r="4605" spans="1:6">
      <c r="A4605" t="str">
        <f t="shared" si="96"/>
        <v>17Isabella Araujo Martins Fernandes44866GRA</v>
      </c>
      <c r="B4605">
        <v>17</v>
      </c>
      <c r="C4605" t="s">
        <v>2399</v>
      </c>
      <c r="D4605" t="s">
        <v>3783</v>
      </c>
      <c r="E4605">
        <v>600</v>
      </c>
      <c r="F4605" t="s">
        <v>1112</v>
      </c>
    </row>
    <row r="4606" spans="1:6">
      <c r="A4606" t="str">
        <f t="shared" si="96"/>
        <v>17Jessica dos Santos Cugula44866GRA</v>
      </c>
      <c r="B4606">
        <v>17</v>
      </c>
      <c r="C4606" t="s">
        <v>1417</v>
      </c>
      <c r="D4606" t="s">
        <v>3783</v>
      </c>
      <c r="E4606">
        <v>600</v>
      </c>
      <c r="F4606" t="s">
        <v>1112</v>
      </c>
    </row>
    <row r="4607" spans="1:6">
      <c r="A4607" t="str">
        <f t="shared" si="96"/>
        <v>17Jhonatã Henrique Paiva de Melo44866GRA</v>
      </c>
      <c r="B4607">
        <v>17</v>
      </c>
      <c r="C4607" t="s">
        <v>2400</v>
      </c>
      <c r="D4607" t="s">
        <v>3783</v>
      </c>
      <c r="E4607">
        <v>600</v>
      </c>
      <c r="F4607" t="s">
        <v>1112</v>
      </c>
    </row>
    <row r="4608" spans="1:6">
      <c r="A4608" t="str">
        <f t="shared" si="96"/>
        <v>17Larissa Zamuner44866GRA</v>
      </c>
      <c r="B4608">
        <v>17</v>
      </c>
      <c r="C4608" t="s">
        <v>1418</v>
      </c>
      <c r="D4608" t="s">
        <v>3783</v>
      </c>
      <c r="E4608">
        <v>600</v>
      </c>
      <c r="F4608" t="s">
        <v>1112</v>
      </c>
    </row>
    <row r="4609" spans="1:6">
      <c r="A4609" t="str">
        <f t="shared" si="96"/>
        <v>17Luan Lopes dos Santos44866GRA</v>
      </c>
      <c r="B4609">
        <v>17</v>
      </c>
      <c r="C4609" t="s">
        <v>1419</v>
      </c>
      <c r="D4609" t="s">
        <v>3783</v>
      </c>
      <c r="E4609">
        <v>600</v>
      </c>
      <c r="F4609" t="s">
        <v>1112</v>
      </c>
    </row>
    <row r="4610" spans="1:6">
      <c r="A4610" t="str">
        <f t="shared" si="96"/>
        <v>17Luiza Gonçalves Ibanez Ribeiro44866GRA</v>
      </c>
      <c r="B4610">
        <v>17</v>
      </c>
      <c r="C4610" t="s">
        <v>1420</v>
      </c>
      <c r="D4610" t="s">
        <v>3783</v>
      </c>
      <c r="E4610">
        <v>600</v>
      </c>
      <c r="F4610" t="s">
        <v>1112</v>
      </c>
    </row>
    <row r="4611" spans="1:6">
      <c r="A4611" t="str">
        <f t="shared" ref="A4611:A4674" si="97">CONCATENATE(B4611,C4611,VALUE(D4611),F4611)</f>
        <v>17Renan Pimenta do Amaral44866GRA</v>
      </c>
      <c r="B4611">
        <v>17</v>
      </c>
      <c r="C4611" t="s">
        <v>2401</v>
      </c>
      <c r="D4611" t="s">
        <v>3783</v>
      </c>
      <c r="E4611">
        <v>600</v>
      </c>
      <c r="F4611" t="s">
        <v>1112</v>
      </c>
    </row>
    <row r="4612" spans="1:6">
      <c r="A4612" t="str">
        <f t="shared" si="97"/>
        <v>17Rhamon Victor Menezes Lima Bastos Garcia44866GRA</v>
      </c>
      <c r="B4612">
        <v>17</v>
      </c>
      <c r="C4612" t="s">
        <v>1423</v>
      </c>
      <c r="D4612" t="s">
        <v>3783</v>
      </c>
      <c r="E4612">
        <v>600</v>
      </c>
      <c r="F4612" t="s">
        <v>1112</v>
      </c>
    </row>
    <row r="4613" spans="1:6">
      <c r="A4613" t="str">
        <f t="shared" si="97"/>
        <v>17Juliana Barboza do Nascimento44866MSc</v>
      </c>
      <c r="B4613">
        <v>17</v>
      </c>
      <c r="C4613" t="s">
        <v>1427</v>
      </c>
      <c r="D4613" t="s">
        <v>3783</v>
      </c>
      <c r="E4613">
        <v>2230</v>
      </c>
      <c r="F4613" t="s">
        <v>1114</v>
      </c>
    </row>
    <row r="4614" spans="1:6">
      <c r="A4614" t="str">
        <f t="shared" si="97"/>
        <v>17Rafael de Freitas Moura44866MSc</v>
      </c>
      <c r="B4614">
        <v>17</v>
      </c>
      <c r="C4614" t="s">
        <v>1428</v>
      </c>
      <c r="D4614" t="s">
        <v>3783</v>
      </c>
      <c r="E4614">
        <v>2230</v>
      </c>
      <c r="F4614" t="s">
        <v>1114</v>
      </c>
    </row>
    <row r="4615" spans="1:6">
      <c r="A4615" t="str">
        <f t="shared" si="97"/>
        <v>17Raíssa André de Araujo44866MSc</v>
      </c>
      <c r="B4615">
        <v>17</v>
      </c>
      <c r="C4615" t="s">
        <v>1429</v>
      </c>
      <c r="D4615" t="s">
        <v>3783</v>
      </c>
      <c r="E4615">
        <v>2230</v>
      </c>
      <c r="F4615" t="s">
        <v>1114</v>
      </c>
    </row>
    <row r="4616" spans="1:6">
      <c r="A4616" t="str">
        <f t="shared" si="97"/>
        <v>17Vitoria Beatriz Pellizzari44866MSc</v>
      </c>
      <c r="B4616">
        <v>17</v>
      </c>
      <c r="C4616" t="s">
        <v>2162</v>
      </c>
      <c r="D4616" t="s">
        <v>3783</v>
      </c>
      <c r="E4616">
        <v>2230</v>
      </c>
      <c r="F4616" t="s">
        <v>1114</v>
      </c>
    </row>
    <row r="4617" spans="1:6">
      <c r="A4617" t="str">
        <f t="shared" si="97"/>
        <v>17Tiphane Andrade Figueira44866PDSC</v>
      </c>
      <c r="B4617">
        <v>17</v>
      </c>
      <c r="C4617" t="s">
        <v>2404</v>
      </c>
      <c r="D4617" t="s">
        <v>3783</v>
      </c>
      <c r="E4617">
        <v>6110</v>
      </c>
      <c r="F4617" t="s">
        <v>1165</v>
      </c>
    </row>
    <row r="4618" spans="1:6">
      <c r="A4618" t="str">
        <f t="shared" si="97"/>
        <v>17Elisa Maria Mano Esteves44866PV</v>
      </c>
      <c r="B4618">
        <v>17</v>
      </c>
      <c r="C4618" t="s">
        <v>1430</v>
      </c>
      <c r="D4618" t="s">
        <v>3783</v>
      </c>
      <c r="E4618">
        <v>7750</v>
      </c>
      <c r="F4618" t="s">
        <v>1115</v>
      </c>
    </row>
    <row r="4619" spans="1:6">
      <c r="A4619" t="str">
        <f t="shared" si="97"/>
        <v>18Josias de Souza Borges44866AT</v>
      </c>
      <c r="B4619">
        <v>18</v>
      </c>
      <c r="C4619" t="s">
        <v>1431</v>
      </c>
      <c r="D4619" t="s">
        <v>3783</v>
      </c>
      <c r="E4619">
        <v>820</v>
      </c>
      <c r="F4619" t="s">
        <v>1117</v>
      </c>
    </row>
    <row r="4620" spans="1:6">
      <c r="A4620" t="str">
        <f t="shared" si="97"/>
        <v>18Julio Cesar Ramalho Cyrino44866COO</v>
      </c>
      <c r="B4620">
        <v>18</v>
      </c>
      <c r="C4620" t="s">
        <v>1432</v>
      </c>
      <c r="D4620" t="s">
        <v>3783</v>
      </c>
      <c r="E4620">
        <v>2800</v>
      </c>
      <c r="F4620" t="s">
        <v>1113</v>
      </c>
    </row>
    <row r="4621" spans="1:6">
      <c r="A4621" t="str">
        <f t="shared" si="97"/>
        <v>18Gabriele dos Santos Silva44866DSC</v>
      </c>
      <c r="B4621">
        <v>18</v>
      </c>
      <c r="C4621" t="s">
        <v>1433</v>
      </c>
      <c r="D4621" t="s">
        <v>3783</v>
      </c>
      <c r="E4621">
        <v>3280</v>
      </c>
      <c r="F4621" t="s">
        <v>1162</v>
      </c>
    </row>
    <row r="4622" spans="1:6">
      <c r="A4622" t="str">
        <f t="shared" si="97"/>
        <v>18Renata Mont`Alverne Braun Chaves Martins44866DSC</v>
      </c>
      <c r="B4622">
        <v>18</v>
      </c>
      <c r="C4622" t="s">
        <v>1434</v>
      </c>
      <c r="D4622" t="s">
        <v>3783</v>
      </c>
      <c r="E4622">
        <v>3280</v>
      </c>
      <c r="F4622" t="s">
        <v>1162</v>
      </c>
    </row>
    <row r="4623" spans="1:6">
      <c r="A4623" t="str">
        <f t="shared" si="97"/>
        <v>18Agnaldo Santana dos Santos44866GRA</v>
      </c>
      <c r="B4623">
        <v>18</v>
      </c>
      <c r="C4623" t="s">
        <v>2405</v>
      </c>
      <c r="D4623" t="s">
        <v>3783</v>
      </c>
      <c r="E4623">
        <v>600</v>
      </c>
      <c r="F4623" t="s">
        <v>1112</v>
      </c>
    </row>
    <row r="4624" spans="1:6">
      <c r="A4624" t="str">
        <f t="shared" si="97"/>
        <v>18Bruno Vaz Silva44866GRA</v>
      </c>
      <c r="B4624">
        <v>18</v>
      </c>
      <c r="C4624" t="s">
        <v>2406</v>
      </c>
      <c r="D4624" t="s">
        <v>3783</v>
      </c>
      <c r="E4624">
        <v>600</v>
      </c>
      <c r="F4624" t="s">
        <v>1112</v>
      </c>
    </row>
    <row r="4625" spans="1:6">
      <c r="A4625" t="str">
        <f t="shared" si="97"/>
        <v>18Caio Henrique Manganeli44866GRA</v>
      </c>
      <c r="B4625">
        <v>18</v>
      </c>
      <c r="C4625" t="s">
        <v>2407</v>
      </c>
      <c r="D4625" t="s">
        <v>3783</v>
      </c>
      <c r="E4625">
        <v>600</v>
      </c>
      <c r="F4625" t="s">
        <v>1112</v>
      </c>
    </row>
    <row r="4626" spans="1:6">
      <c r="A4626" t="str">
        <f t="shared" si="97"/>
        <v>18Giulia Elvira Araujo Santana Carvalho44866GRA</v>
      </c>
      <c r="B4626">
        <v>18</v>
      </c>
      <c r="C4626" t="s">
        <v>2408</v>
      </c>
      <c r="D4626" t="s">
        <v>3783</v>
      </c>
      <c r="E4626">
        <v>600</v>
      </c>
      <c r="F4626" t="s">
        <v>1112</v>
      </c>
    </row>
    <row r="4627" spans="1:6">
      <c r="A4627" t="str">
        <f t="shared" si="97"/>
        <v>18Janaina Alves Monteiro de Castro44866GRA</v>
      </c>
      <c r="B4627">
        <v>18</v>
      </c>
      <c r="C4627" t="s">
        <v>2409</v>
      </c>
      <c r="D4627" t="s">
        <v>3783</v>
      </c>
      <c r="E4627">
        <v>600</v>
      </c>
      <c r="F4627" t="s">
        <v>1112</v>
      </c>
    </row>
    <row r="4628" spans="1:6">
      <c r="A4628" t="str">
        <f t="shared" si="97"/>
        <v>18JOÃO PEDRO ACHERMANN TAVARES44866GRA</v>
      </c>
      <c r="B4628">
        <v>18</v>
      </c>
      <c r="C4628" t="s">
        <v>1435</v>
      </c>
      <c r="D4628" t="s">
        <v>3783</v>
      </c>
      <c r="E4628">
        <v>600</v>
      </c>
      <c r="F4628" t="s">
        <v>1112</v>
      </c>
    </row>
    <row r="4629" spans="1:6">
      <c r="A4629" t="str">
        <f t="shared" si="97"/>
        <v>18Laryssa Maria Ramos da Silva44866GRA</v>
      </c>
      <c r="B4629">
        <v>18</v>
      </c>
      <c r="C4629" t="s">
        <v>2410</v>
      </c>
      <c r="D4629" t="s">
        <v>3783</v>
      </c>
      <c r="E4629">
        <v>600</v>
      </c>
      <c r="F4629" t="s">
        <v>1112</v>
      </c>
    </row>
    <row r="4630" spans="1:6">
      <c r="A4630" t="str">
        <f t="shared" si="97"/>
        <v>18MARCELLY DE ALMEIDA TEIXEIRA44866GRA</v>
      </c>
      <c r="B4630">
        <v>18</v>
      </c>
      <c r="C4630" t="s">
        <v>1436</v>
      </c>
      <c r="D4630" t="s">
        <v>3783</v>
      </c>
      <c r="E4630">
        <v>600</v>
      </c>
      <c r="F4630" t="s">
        <v>1112</v>
      </c>
    </row>
    <row r="4631" spans="1:6">
      <c r="A4631" t="str">
        <f t="shared" si="97"/>
        <v>18Marcus Vinícius da Cruz44866GRA</v>
      </c>
      <c r="B4631">
        <v>18</v>
      </c>
      <c r="C4631" t="s">
        <v>2164</v>
      </c>
      <c r="D4631" t="s">
        <v>3783</v>
      </c>
      <c r="E4631">
        <v>600</v>
      </c>
      <c r="F4631" t="s">
        <v>1112</v>
      </c>
    </row>
    <row r="4632" spans="1:6">
      <c r="A4632" t="str">
        <f t="shared" si="97"/>
        <v>18Marlon Barreto Silva44866GRA</v>
      </c>
      <c r="B4632">
        <v>18</v>
      </c>
      <c r="C4632" t="s">
        <v>1437</v>
      </c>
      <c r="D4632" t="s">
        <v>3783</v>
      </c>
      <c r="E4632">
        <v>600</v>
      </c>
      <c r="F4632" t="s">
        <v>1112</v>
      </c>
    </row>
    <row r="4633" spans="1:6">
      <c r="A4633" t="str">
        <f t="shared" si="97"/>
        <v>18Pedro Lucas Fonseca de Sena44866GRA</v>
      </c>
      <c r="B4633">
        <v>18</v>
      </c>
      <c r="C4633" t="s">
        <v>2411</v>
      </c>
      <c r="D4633" t="s">
        <v>3783</v>
      </c>
      <c r="E4633">
        <v>600</v>
      </c>
      <c r="F4633" t="s">
        <v>1112</v>
      </c>
    </row>
    <row r="4634" spans="1:6">
      <c r="A4634" t="str">
        <f t="shared" si="97"/>
        <v>18RAQUEL SILVA MARTINS44866GRA</v>
      </c>
      <c r="B4634">
        <v>18</v>
      </c>
      <c r="C4634" t="s">
        <v>1438</v>
      </c>
      <c r="D4634" t="s">
        <v>3783</v>
      </c>
      <c r="E4634">
        <v>600</v>
      </c>
      <c r="F4634" t="s">
        <v>1112</v>
      </c>
    </row>
    <row r="4635" spans="1:6">
      <c r="A4635" t="str">
        <f t="shared" si="97"/>
        <v>18RINA PERUZZO RIGONI44866GRA</v>
      </c>
      <c r="B4635">
        <v>18</v>
      </c>
      <c r="C4635" t="s">
        <v>1439</v>
      </c>
      <c r="D4635" t="s">
        <v>3783</v>
      </c>
      <c r="E4635">
        <v>600</v>
      </c>
      <c r="F4635" t="s">
        <v>1112</v>
      </c>
    </row>
    <row r="4636" spans="1:6">
      <c r="A4636" t="str">
        <f t="shared" si="97"/>
        <v>18Vinícius Almeida de Oliveira44866GRA</v>
      </c>
      <c r="B4636">
        <v>18</v>
      </c>
      <c r="C4636" t="s">
        <v>1440</v>
      </c>
      <c r="D4636" t="s">
        <v>3783</v>
      </c>
      <c r="E4636">
        <v>600</v>
      </c>
      <c r="F4636" t="s">
        <v>1112</v>
      </c>
    </row>
    <row r="4637" spans="1:6">
      <c r="A4637" t="str">
        <f t="shared" si="97"/>
        <v>18Vitor Fiori44866GRA</v>
      </c>
      <c r="B4637">
        <v>18</v>
      </c>
      <c r="C4637" t="s">
        <v>2412</v>
      </c>
      <c r="D4637" t="s">
        <v>3783</v>
      </c>
      <c r="E4637">
        <v>600</v>
      </c>
      <c r="F4637" t="s">
        <v>1112</v>
      </c>
    </row>
    <row r="4638" spans="1:6">
      <c r="A4638" t="str">
        <f t="shared" si="97"/>
        <v>18Victor Hugo Fagundes Peclat44866MSc</v>
      </c>
      <c r="B4638">
        <v>18</v>
      </c>
      <c r="C4638" t="s">
        <v>1443</v>
      </c>
      <c r="D4638" t="s">
        <v>3783</v>
      </c>
      <c r="E4638">
        <v>2230</v>
      </c>
      <c r="F4638" t="s">
        <v>1114</v>
      </c>
    </row>
    <row r="4639" spans="1:6">
      <c r="A4639" t="str">
        <f t="shared" si="97"/>
        <v>18Mojtaba Maali Amiri44866PV</v>
      </c>
      <c r="B4639">
        <v>18</v>
      </c>
      <c r="C4639" t="s">
        <v>1444</v>
      </c>
      <c r="D4639" t="s">
        <v>3783</v>
      </c>
      <c r="E4639">
        <v>7750</v>
      </c>
      <c r="F4639" t="s">
        <v>1115</v>
      </c>
    </row>
    <row r="4640" spans="1:6">
      <c r="A4640" t="str">
        <f t="shared" si="97"/>
        <v>19Barbara Cassu Manzano44866AT</v>
      </c>
      <c r="B4640">
        <v>19</v>
      </c>
      <c r="C4640" t="s">
        <v>1445</v>
      </c>
      <c r="D4640" t="s">
        <v>3783</v>
      </c>
      <c r="E4640">
        <v>820</v>
      </c>
      <c r="F4640" t="s">
        <v>1117</v>
      </c>
    </row>
    <row r="4641" spans="1:6">
      <c r="A4641" t="str">
        <f t="shared" si="97"/>
        <v>19Carlos Roberto de Souza Filho44866COO</v>
      </c>
      <c r="B4641">
        <v>19</v>
      </c>
      <c r="C4641" t="s">
        <v>1446</v>
      </c>
      <c r="D4641" t="s">
        <v>3783</v>
      </c>
      <c r="E4641">
        <v>2800</v>
      </c>
      <c r="F4641" t="s">
        <v>1113</v>
      </c>
    </row>
    <row r="4642" spans="1:6">
      <c r="A4642" t="str">
        <f t="shared" si="97"/>
        <v>19Luciano Areas Carvalho44866DSC</v>
      </c>
      <c r="B4642">
        <v>19</v>
      </c>
      <c r="C4642" t="s">
        <v>1447</v>
      </c>
      <c r="D4642" t="s">
        <v>3783</v>
      </c>
      <c r="E4642">
        <v>3280</v>
      </c>
      <c r="F4642" t="s">
        <v>1162</v>
      </c>
    </row>
    <row r="4643" spans="1:6">
      <c r="A4643" t="str">
        <f t="shared" si="97"/>
        <v>19Maria Liceth Cabrera Ruiz44866DSC</v>
      </c>
      <c r="B4643">
        <v>19</v>
      </c>
      <c r="C4643" t="s">
        <v>2413</v>
      </c>
      <c r="D4643" t="s">
        <v>3783</v>
      </c>
      <c r="E4643">
        <v>3280</v>
      </c>
      <c r="F4643" t="s">
        <v>1162</v>
      </c>
    </row>
    <row r="4644" spans="1:6">
      <c r="A4644" t="str">
        <f t="shared" si="97"/>
        <v>19Priscila Martins Oliveira44866DSC</v>
      </c>
      <c r="B4644">
        <v>19</v>
      </c>
      <c r="C4644" t="s">
        <v>1448</v>
      </c>
      <c r="D4644" t="s">
        <v>3783</v>
      </c>
      <c r="E4644">
        <v>3280</v>
      </c>
      <c r="F4644" t="s">
        <v>1162</v>
      </c>
    </row>
    <row r="4645" spans="1:6">
      <c r="A4645" t="str">
        <f t="shared" si="97"/>
        <v>19Ana Laura Silva Gomes44866GRA</v>
      </c>
      <c r="B4645">
        <v>19</v>
      </c>
      <c r="C4645" t="s">
        <v>2414</v>
      </c>
      <c r="D4645" t="s">
        <v>3783</v>
      </c>
      <c r="E4645">
        <v>600</v>
      </c>
      <c r="F4645" t="s">
        <v>1112</v>
      </c>
    </row>
    <row r="4646" spans="1:6">
      <c r="A4646" t="str">
        <f t="shared" si="97"/>
        <v>19Davi Machado Querubim44866GRA</v>
      </c>
      <c r="B4646">
        <v>19</v>
      </c>
      <c r="C4646" t="s">
        <v>1451</v>
      </c>
      <c r="D4646" t="s">
        <v>3783</v>
      </c>
      <c r="E4646">
        <v>600</v>
      </c>
      <c r="F4646" t="s">
        <v>1112</v>
      </c>
    </row>
    <row r="4647" spans="1:6">
      <c r="A4647" t="str">
        <f t="shared" si="97"/>
        <v>19Eloise Cristina Santos44866GRA</v>
      </c>
      <c r="B4647">
        <v>19</v>
      </c>
      <c r="C4647" t="s">
        <v>1452</v>
      </c>
      <c r="D4647" t="s">
        <v>3783</v>
      </c>
      <c r="E4647">
        <v>600</v>
      </c>
      <c r="F4647" t="s">
        <v>1112</v>
      </c>
    </row>
    <row r="4648" spans="1:6">
      <c r="A4648" t="str">
        <f t="shared" si="97"/>
        <v>19Felipe Fortuna Perez44866GRA</v>
      </c>
      <c r="B4648">
        <v>19</v>
      </c>
      <c r="C4648" t="s">
        <v>1453</v>
      </c>
      <c r="D4648" t="s">
        <v>3783</v>
      </c>
      <c r="E4648">
        <v>600</v>
      </c>
      <c r="F4648" t="s">
        <v>1112</v>
      </c>
    </row>
    <row r="4649" spans="1:6">
      <c r="A4649" t="str">
        <f t="shared" si="97"/>
        <v>19Gabriel Mateus Alves de Lima44866GRA</v>
      </c>
      <c r="B4649">
        <v>19</v>
      </c>
      <c r="C4649" t="s">
        <v>1455</v>
      </c>
      <c r="D4649" t="s">
        <v>3783</v>
      </c>
      <c r="E4649">
        <v>600</v>
      </c>
      <c r="F4649" t="s">
        <v>1112</v>
      </c>
    </row>
    <row r="4650" spans="1:6">
      <c r="A4650" t="str">
        <f t="shared" si="97"/>
        <v>19Iasmim Ribeiro Portela Lima44866GRA</v>
      </c>
      <c r="B4650">
        <v>19</v>
      </c>
      <c r="C4650" t="s">
        <v>1456</v>
      </c>
      <c r="D4650" t="s">
        <v>3783</v>
      </c>
      <c r="E4650">
        <v>600</v>
      </c>
      <c r="F4650" t="s">
        <v>1112</v>
      </c>
    </row>
    <row r="4651" spans="1:6">
      <c r="A4651" t="str">
        <f t="shared" si="97"/>
        <v>19Lorenzo Bueno Correa44866GRA</v>
      </c>
      <c r="B4651">
        <v>19</v>
      </c>
      <c r="C4651" t="s">
        <v>1457</v>
      </c>
      <c r="D4651" t="s">
        <v>3783</v>
      </c>
      <c r="E4651">
        <v>600</v>
      </c>
      <c r="F4651" t="s">
        <v>1112</v>
      </c>
    </row>
    <row r="4652" spans="1:6">
      <c r="A4652" t="str">
        <f t="shared" si="97"/>
        <v>19Mariane Ribeiro Franco44866GRA</v>
      </c>
      <c r="B4652">
        <v>19</v>
      </c>
      <c r="C4652" t="s">
        <v>2416</v>
      </c>
      <c r="D4652" t="s">
        <v>3783</v>
      </c>
      <c r="E4652">
        <v>600</v>
      </c>
      <c r="F4652" t="s">
        <v>1112</v>
      </c>
    </row>
    <row r="4653" spans="1:6">
      <c r="A4653" t="str">
        <f t="shared" si="97"/>
        <v>19Nara Lages Lima44866GRA</v>
      </c>
      <c r="B4653">
        <v>19</v>
      </c>
      <c r="C4653" t="s">
        <v>2417</v>
      </c>
      <c r="D4653" t="s">
        <v>3783</v>
      </c>
      <c r="E4653">
        <v>600</v>
      </c>
      <c r="F4653" t="s">
        <v>1112</v>
      </c>
    </row>
    <row r="4654" spans="1:6">
      <c r="A4654" t="str">
        <f t="shared" si="97"/>
        <v>19Pedro Dias Antunes44866GRA</v>
      </c>
      <c r="B4654">
        <v>19</v>
      </c>
      <c r="C4654" t="s">
        <v>1460</v>
      </c>
      <c r="D4654" t="s">
        <v>3783</v>
      </c>
      <c r="E4654">
        <v>600</v>
      </c>
      <c r="F4654" t="s">
        <v>1112</v>
      </c>
    </row>
    <row r="4655" spans="1:6">
      <c r="A4655" t="str">
        <f t="shared" si="97"/>
        <v>19Scarlet Inácio44866GRA</v>
      </c>
      <c r="B4655">
        <v>19</v>
      </c>
      <c r="C4655" t="s">
        <v>2165</v>
      </c>
      <c r="D4655" t="s">
        <v>3783</v>
      </c>
      <c r="E4655">
        <v>600</v>
      </c>
      <c r="F4655" t="s">
        <v>1112</v>
      </c>
    </row>
    <row r="4656" spans="1:6">
      <c r="A4656" t="str">
        <f t="shared" si="97"/>
        <v>19Taisa Rebuá Barroso44866GRA</v>
      </c>
      <c r="B4656">
        <v>19</v>
      </c>
      <c r="C4656" t="s">
        <v>1462</v>
      </c>
      <c r="D4656" t="s">
        <v>3783</v>
      </c>
      <c r="E4656">
        <v>600</v>
      </c>
      <c r="F4656" t="s">
        <v>1112</v>
      </c>
    </row>
    <row r="4657" spans="1:6">
      <c r="A4657" t="str">
        <f t="shared" si="97"/>
        <v>19Thassia Pine Gondek44866GRA</v>
      </c>
      <c r="B4657">
        <v>19</v>
      </c>
      <c r="C4657" t="s">
        <v>2418</v>
      </c>
      <c r="D4657" t="s">
        <v>3783</v>
      </c>
      <c r="E4657">
        <v>600</v>
      </c>
      <c r="F4657" t="s">
        <v>1112</v>
      </c>
    </row>
    <row r="4658" spans="1:6">
      <c r="A4658" t="str">
        <f t="shared" si="97"/>
        <v>19Vinicius dos Santos Pereira44866GRA</v>
      </c>
      <c r="B4658">
        <v>19</v>
      </c>
      <c r="C4658" t="s">
        <v>2420</v>
      </c>
      <c r="D4658" t="s">
        <v>3783</v>
      </c>
      <c r="E4658">
        <v>600</v>
      </c>
      <c r="F4658" t="s">
        <v>1112</v>
      </c>
    </row>
    <row r="4659" spans="1:6">
      <c r="A4659" t="str">
        <f t="shared" si="97"/>
        <v>19Vitória Ventura44866GRA</v>
      </c>
      <c r="B4659">
        <v>19</v>
      </c>
      <c r="C4659" t="s">
        <v>1463</v>
      </c>
      <c r="D4659" t="s">
        <v>3783</v>
      </c>
      <c r="E4659">
        <v>600</v>
      </c>
      <c r="F4659" t="s">
        <v>1112</v>
      </c>
    </row>
    <row r="4660" spans="1:6">
      <c r="A4660" t="str">
        <f t="shared" si="97"/>
        <v>19Carlos Henrique Gomes Tabarelli44866MSc</v>
      </c>
      <c r="B4660">
        <v>19</v>
      </c>
      <c r="C4660" t="s">
        <v>2421</v>
      </c>
      <c r="D4660" t="s">
        <v>3783</v>
      </c>
      <c r="E4660">
        <v>2230</v>
      </c>
      <c r="F4660" t="s">
        <v>1114</v>
      </c>
    </row>
    <row r="4661" spans="1:6">
      <c r="A4661" t="str">
        <f t="shared" si="97"/>
        <v>19Fernando Lessa Pereira44866MSc</v>
      </c>
      <c r="B4661">
        <v>19</v>
      </c>
      <c r="C4661" t="s">
        <v>1464</v>
      </c>
      <c r="D4661" t="s">
        <v>3783</v>
      </c>
      <c r="E4661">
        <v>2230</v>
      </c>
      <c r="F4661" t="s">
        <v>1114</v>
      </c>
    </row>
    <row r="4662" spans="1:6">
      <c r="A4662" t="str">
        <f t="shared" si="97"/>
        <v>19Luiz Henrique Joca Leite44866MSc</v>
      </c>
      <c r="B4662">
        <v>19</v>
      </c>
      <c r="C4662" t="s">
        <v>2166</v>
      </c>
      <c r="D4662" t="s">
        <v>3783</v>
      </c>
      <c r="E4662">
        <v>2230</v>
      </c>
      <c r="F4662" t="s">
        <v>1114</v>
      </c>
    </row>
    <row r="4663" spans="1:6">
      <c r="A4663" t="str">
        <f t="shared" si="97"/>
        <v>19Pietro Demattê Avona44866MSc</v>
      </c>
      <c r="B4663">
        <v>19</v>
      </c>
      <c r="C4663" t="s">
        <v>2167</v>
      </c>
      <c r="D4663" t="s">
        <v>3783</v>
      </c>
      <c r="E4663">
        <v>2230</v>
      </c>
      <c r="F4663" t="s">
        <v>1114</v>
      </c>
    </row>
    <row r="4664" spans="1:6">
      <c r="A4664" t="str">
        <f t="shared" si="97"/>
        <v>19Thiago Rivaben Lopes44866MSc</v>
      </c>
      <c r="B4664">
        <v>19</v>
      </c>
      <c r="C4664" t="s">
        <v>1467</v>
      </c>
      <c r="D4664" t="s">
        <v>3783</v>
      </c>
      <c r="E4664">
        <v>2230</v>
      </c>
      <c r="F4664" t="s">
        <v>1114</v>
      </c>
    </row>
    <row r="4665" spans="1:6">
      <c r="A4665" t="str">
        <f t="shared" si="97"/>
        <v>19Mohammad Hassan Tayebi44866PDSC</v>
      </c>
      <c r="B4665">
        <v>19</v>
      </c>
      <c r="C4665" t="s">
        <v>1468</v>
      </c>
      <c r="D4665" t="s">
        <v>3783</v>
      </c>
      <c r="E4665">
        <v>6110</v>
      </c>
      <c r="F4665" t="s">
        <v>1165</v>
      </c>
    </row>
    <row r="4666" spans="1:6">
      <c r="A4666" t="str">
        <f t="shared" si="97"/>
        <v>19Áquila Ferreira Mesquita44866PV</v>
      </c>
      <c r="B4666">
        <v>19</v>
      </c>
      <c r="C4666" t="s">
        <v>1469</v>
      </c>
      <c r="D4666" t="s">
        <v>3783</v>
      </c>
      <c r="E4666">
        <v>7750</v>
      </c>
      <c r="F4666" t="s">
        <v>1115</v>
      </c>
    </row>
    <row r="4667" spans="1:6">
      <c r="A4667" t="str">
        <f t="shared" si="97"/>
        <v>20ALINE DE OLIVEIRA MACHADO44866AT</v>
      </c>
      <c r="B4667">
        <v>20</v>
      </c>
      <c r="C4667" t="s">
        <v>1470</v>
      </c>
      <c r="D4667" t="s">
        <v>3783</v>
      </c>
      <c r="E4667">
        <v>820</v>
      </c>
      <c r="F4667" t="s">
        <v>1117</v>
      </c>
    </row>
    <row r="4668" spans="1:6">
      <c r="A4668" t="str">
        <f t="shared" si="97"/>
        <v>20JUSSARA LOPES DE MIRANDA44866COO</v>
      </c>
      <c r="B4668">
        <v>20</v>
      </c>
      <c r="C4668" t="s">
        <v>2656</v>
      </c>
      <c r="D4668" t="s">
        <v>3783</v>
      </c>
      <c r="E4668">
        <v>2800</v>
      </c>
      <c r="F4668" t="s">
        <v>1113</v>
      </c>
    </row>
    <row r="4669" spans="1:6">
      <c r="A4669" t="str">
        <f t="shared" si="97"/>
        <v>20BRENNO DANHO VÉRAS EVANGELISTA44866DSC</v>
      </c>
      <c r="B4669">
        <v>20</v>
      </c>
      <c r="C4669" t="s">
        <v>2677</v>
      </c>
      <c r="D4669" t="s">
        <v>3783</v>
      </c>
      <c r="E4669">
        <v>3280</v>
      </c>
      <c r="F4669" t="s">
        <v>1162</v>
      </c>
    </row>
    <row r="4670" spans="1:6">
      <c r="A4670" t="str">
        <f t="shared" si="97"/>
        <v>20Michelle Ramos Cavalcante Fortunato44866DSC</v>
      </c>
      <c r="B4670">
        <v>20</v>
      </c>
      <c r="C4670" t="s">
        <v>1480</v>
      </c>
      <c r="D4670" t="s">
        <v>3783</v>
      </c>
      <c r="E4670">
        <v>3280</v>
      </c>
      <c r="F4670" t="s">
        <v>1162</v>
      </c>
    </row>
    <row r="4671" spans="1:6">
      <c r="A4671" t="str">
        <f t="shared" si="97"/>
        <v>20AMANDA VIEIRA XAVIER44866GRA</v>
      </c>
      <c r="B4671">
        <v>20</v>
      </c>
      <c r="C4671" t="s">
        <v>2168</v>
      </c>
      <c r="D4671" t="s">
        <v>3783</v>
      </c>
      <c r="E4671">
        <v>600</v>
      </c>
      <c r="F4671" t="s">
        <v>1112</v>
      </c>
    </row>
    <row r="4672" spans="1:6">
      <c r="A4672" t="str">
        <f t="shared" si="97"/>
        <v>20Ana Clara Lima do Nascimento Ferreira44866GRA</v>
      </c>
      <c r="B4672">
        <v>20</v>
      </c>
      <c r="C4672" t="s">
        <v>2422</v>
      </c>
      <c r="D4672" t="s">
        <v>3783</v>
      </c>
      <c r="E4672">
        <v>600</v>
      </c>
      <c r="F4672" t="s">
        <v>1112</v>
      </c>
    </row>
    <row r="4673" spans="1:6">
      <c r="A4673" t="str">
        <f t="shared" si="97"/>
        <v>20Beatriz de Matos David44866GRA</v>
      </c>
      <c r="B4673">
        <v>20</v>
      </c>
      <c r="C4673" t="s">
        <v>2423</v>
      </c>
      <c r="D4673" t="s">
        <v>3783</v>
      </c>
      <c r="E4673">
        <v>600</v>
      </c>
      <c r="F4673" t="s">
        <v>1112</v>
      </c>
    </row>
    <row r="4674" spans="1:6">
      <c r="A4674" t="str">
        <f t="shared" si="97"/>
        <v>20BEATRIZ HENRIQUE DA ROCHA44866GRA</v>
      </c>
      <c r="B4674">
        <v>20</v>
      </c>
      <c r="C4674" t="s">
        <v>2169</v>
      </c>
      <c r="D4674" t="s">
        <v>3783</v>
      </c>
      <c r="E4674">
        <v>600</v>
      </c>
      <c r="F4674" t="s">
        <v>1112</v>
      </c>
    </row>
    <row r="4675" spans="1:6">
      <c r="A4675" t="str">
        <f t="shared" ref="A4675:A4738" si="98">CONCATENATE(B4675,C4675,VALUE(D4675),F4675)</f>
        <v>20CAIO BARBOSA E SOUZA44866GRA</v>
      </c>
      <c r="B4675">
        <v>20</v>
      </c>
      <c r="C4675" t="s">
        <v>1473</v>
      </c>
      <c r="D4675" t="s">
        <v>3783</v>
      </c>
      <c r="E4675">
        <v>600</v>
      </c>
      <c r="F4675" t="s">
        <v>1112</v>
      </c>
    </row>
    <row r="4676" spans="1:6">
      <c r="A4676" t="str">
        <f t="shared" si="98"/>
        <v>20Giovana Passos Silva Gonzales44866GRA</v>
      </c>
      <c r="B4676">
        <v>20</v>
      </c>
      <c r="C4676" t="s">
        <v>2424</v>
      </c>
      <c r="D4676" t="s">
        <v>3783</v>
      </c>
      <c r="E4676">
        <v>600</v>
      </c>
      <c r="F4676" t="s">
        <v>1112</v>
      </c>
    </row>
    <row r="4677" spans="1:6">
      <c r="A4677" t="str">
        <f t="shared" si="98"/>
        <v>20JOAO MATHEUS CHAGAS SOUSA44866GRA</v>
      </c>
      <c r="B4677">
        <v>20</v>
      </c>
      <c r="C4677" t="s">
        <v>2170</v>
      </c>
      <c r="D4677" t="s">
        <v>3783</v>
      </c>
      <c r="E4677">
        <v>600</v>
      </c>
      <c r="F4677" t="s">
        <v>1112</v>
      </c>
    </row>
    <row r="4678" spans="1:6">
      <c r="A4678" t="str">
        <f t="shared" si="98"/>
        <v>20KEVIN ENRICK ALVES DE ABREU44866GRA</v>
      </c>
      <c r="B4678">
        <v>20</v>
      </c>
      <c r="C4678" t="s">
        <v>1478</v>
      </c>
      <c r="D4678" t="s">
        <v>3783</v>
      </c>
      <c r="E4678">
        <v>600</v>
      </c>
      <c r="F4678" t="s">
        <v>1112</v>
      </c>
    </row>
    <row r="4679" spans="1:6">
      <c r="A4679" t="str">
        <f t="shared" si="98"/>
        <v>20LARISSA DE OLIVEIRA AUGUSTO44866GRA</v>
      </c>
      <c r="B4679">
        <v>20</v>
      </c>
      <c r="C4679" t="s">
        <v>2426</v>
      </c>
      <c r="D4679" t="s">
        <v>3783</v>
      </c>
      <c r="E4679">
        <v>600</v>
      </c>
      <c r="F4679" t="s">
        <v>1112</v>
      </c>
    </row>
    <row r="4680" spans="1:6">
      <c r="A4680" t="str">
        <f t="shared" si="98"/>
        <v>20Lorraine Beatriz de Oliveira Teixeira44866GRA</v>
      </c>
      <c r="B4680">
        <v>20</v>
      </c>
      <c r="C4680" t="s">
        <v>2427</v>
      </c>
      <c r="D4680" t="s">
        <v>3783</v>
      </c>
      <c r="E4680">
        <v>600</v>
      </c>
      <c r="F4680" t="s">
        <v>1112</v>
      </c>
    </row>
    <row r="4681" spans="1:6">
      <c r="A4681" t="str">
        <f t="shared" si="98"/>
        <v>20MARIA LUIZA MARUJO DE ARAUJO44866GRA</v>
      </c>
      <c r="B4681">
        <v>20</v>
      </c>
      <c r="C4681" t="s">
        <v>2171</v>
      </c>
      <c r="D4681" t="s">
        <v>3783</v>
      </c>
      <c r="E4681">
        <v>600</v>
      </c>
      <c r="F4681" t="s">
        <v>1112</v>
      </c>
    </row>
    <row r="4682" spans="1:6">
      <c r="A4682" t="str">
        <f t="shared" si="98"/>
        <v>20Mateus Freitas Eulálio44866GRA</v>
      </c>
      <c r="B4682">
        <v>20</v>
      </c>
      <c r="C4682" t="s">
        <v>2428</v>
      </c>
      <c r="D4682" t="s">
        <v>3783</v>
      </c>
      <c r="E4682">
        <v>600</v>
      </c>
      <c r="F4682" t="s">
        <v>1112</v>
      </c>
    </row>
    <row r="4683" spans="1:6">
      <c r="A4683" t="str">
        <f t="shared" si="98"/>
        <v>20RAYANE DE SOUZA SOARES44866GRA</v>
      </c>
      <c r="B4683">
        <v>20</v>
      </c>
      <c r="C4683" t="s">
        <v>2682</v>
      </c>
      <c r="D4683" t="s">
        <v>3783</v>
      </c>
      <c r="E4683">
        <v>600</v>
      </c>
      <c r="F4683" t="s">
        <v>1112</v>
      </c>
    </row>
    <row r="4684" spans="1:6">
      <c r="A4684" t="str">
        <f t="shared" si="98"/>
        <v>20VALTER SOUZA MOREIRA44866GRA</v>
      </c>
      <c r="B4684">
        <v>20</v>
      </c>
      <c r="C4684" t="s">
        <v>2172</v>
      </c>
      <c r="D4684" t="s">
        <v>3783</v>
      </c>
      <c r="E4684">
        <v>600</v>
      </c>
      <c r="F4684" t="s">
        <v>1112</v>
      </c>
    </row>
    <row r="4685" spans="1:6">
      <c r="A4685" t="str">
        <f t="shared" si="98"/>
        <v>20VITÓRIA DA NOBREGA GALVÃO44866GRA</v>
      </c>
      <c r="B4685">
        <v>20</v>
      </c>
      <c r="C4685" t="s">
        <v>2744</v>
      </c>
      <c r="D4685" t="s">
        <v>3783</v>
      </c>
      <c r="E4685">
        <v>600</v>
      </c>
      <c r="F4685" t="s">
        <v>1112</v>
      </c>
    </row>
    <row r="4686" spans="1:6">
      <c r="A4686" t="str">
        <f t="shared" si="98"/>
        <v>20Flávia Rodrigues Alvares44866MSc</v>
      </c>
      <c r="B4686">
        <v>20</v>
      </c>
      <c r="C4686" t="s">
        <v>2429</v>
      </c>
      <c r="D4686" t="s">
        <v>3783</v>
      </c>
      <c r="E4686">
        <v>2230</v>
      </c>
      <c r="F4686" t="s">
        <v>1114</v>
      </c>
    </row>
    <row r="4687" spans="1:6">
      <c r="A4687" t="str">
        <f t="shared" si="98"/>
        <v>20JÉSSICA DE OLIVEIRA SOUZA44866MSc</v>
      </c>
      <c r="B4687">
        <v>20</v>
      </c>
      <c r="C4687" t="s">
        <v>2683</v>
      </c>
      <c r="D4687" t="s">
        <v>3783</v>
      </c>
      <c r="E4687">
        <v>2230</v>
      </c>
      <c r="F4687" t="s">
        <v>1114</v>
      </c>
    </row>
    <row r="4688" spans="1:6">
      <c r="A4688" t="str">
        <f t="shared" si="98"/>
        <v>20JOAO ROGERIO BORGES DE AMORIM RODRIGUES44866MSc</v>
      </c>
      <c r="B4688">
        <v>20</v>
      </c>
      <c r="C4688" t="s">
        <v>2430</v>
      </c>
      <c r="D4688" t="s">
        <v>3783</v>
      </c>
      <c r="E4688">
        <v>2230</v>
      </c>
      <c r="F4688" t="s">
        <v>1114</v>
      </c>
    </row>
    <row r="4689" spans="1:6">
      <c r="A4689" t="str">
        <f t="shared" si="98"/>
        <v>20PEDRO HENRIQUE ANTUNES DA SILVA44866MSc</v>
      </c>
      <c r="B4689">
        <v>20</v>
      </c>
      <c r="C4689" t="s">
        <v>2686</v>
      </c>
      <c r="D4689" t="s">
        <v>3783</v>
      </c>
      <c r="E4689">
        <v>2230</v>
      </c>
      <c r="F4689" t="s">
        <v>1114</v>
      </c>
    </row>
    <row r="4690" spans="1:6">
      <c r="A4690" t="str">
        <f t="shared" si="98"/>
        <v>20Taiane Fíngolo Duarte44866MSc</v>
      </c>
      <c r="B4690">
        <v>20</v>
      </c>
      <c r="C4690" t="s">
        <v>2431</v>
      </c>
      <c r="D4690" t="s">
        <v>3783</v>
      </c>
      <c r="E4690">
        <v>2230</v>
      </c>
      <c r="F4690" t="s">
        <v>1114</v>
      </c>
    </row>
    <row r="4691" spans="1:6">
      <c r="A4691" t="str">
        <f t="shared" si="98"/>
        <v>20VANESSA GOMES FURTADO DA CRUZ44866MSc</v>
      </c>
      <c r="B4691">
        <v>20</v>
      </c>
      <c r="C4691" t="s">
        <v>2174</v>
      </c>
      <c r="D4691" t="s">
        <v>3783</v>
      </c>
      <c r="E4691">
        <v>2230</v>
      </c>
      <c r="F4691" t="s">
        <v>1114</v>
      </c>
    </row>
    <row r="4692" spans="1:6">
      <c r="A4692" t="str">
        <f t="shared" si="98"/>
        <v>20Cristiane Gimenes44866PV</v>
      </c>
      <c r="B4692">
        <v>20</v>
      </c>
      <c r="C4692" t="s">
        <v>2432</v>
      </c>
      <c r="D4692" t="s">
        <v>3783</v>
      </c>
      <c r="E4692">
        <v>7750</v>
      </c>
      <c r="F4692" t="s">
        <v>1115</v>
      </c>
    </row>
    <row r="4693" spans="1:6">
      <c r="A4693" t="str">
        <f t="shared" si="98"/>
        <v>21Roberta Caroline Raucher do Canto44866AT</v>
      </c>
      <c r="B4693">
        <v>21</v>
      </c>
      <c r="C4693" t="s">
        <v>2433</v>
      </c>
      <c r="D4693" t="s">
        <v>3783</v>
      </c>
      <c r="E4693">
        <v>820</v>
      </c>
      <c r="F4693" t="s">
        <v>1117</v>
      </c>
    </row>
    <row r="4694" spans="1:6">
      <c r="A4694" t="str">
        <f t="shared" si="98"/>
        <v>21Paulo Henrique Dias dos Santos44866COO</v>
      </c>
      <c r="B4694">
        <v>21</v>
      </c>
      <c r="C4694" t="s">
        <v>2434</v>
      </c>
      <c r="D4694" t="s">
        <v>3783</v>
      </c>
      <c r="E4694">
        <v>2800</v>
      </c>
      <c r="F4694" t="s">
        <v>1113</v>
      </c>
    </row>
    <row r="4695" spans="1:6">
      <c r="A4695" t="str">
        <f t="shared" si="98"/>
        <v>21Carolina Cimarelli Rodrigues44866DSC</v>
      </c>
      <c r="B4695">
        <v>21</v>
      </c>
      <c r="C4695" t="s">
        <v>1489</v>
      </c>
      <c r="D4695" t="s">
        <v>3783</v>
      </c>
      <c r="E4695">
        <v>3280</v>
      </c>
      <c r="F4695" t="s">
        <v>1162</v>
      </c>
    </row>
    <row r="4696" spans="1:6">
      <c r="A4696" t="str">
        <f t="shared" si="98"/>
        <v>21Nicolas Dalmedico44866DSC</v>
      </c>
      <c r="B4696">
        <v>21</v>
      </c>
      <c r="C4696" t="s">
        <v>1490</v>
      </c>
      <c r="D4696" t="s">
        <v>3783</v>
      </c>
      <c r="E4696">
        <v>3280</v>
      </c>
      <c r="F4696" t="s">
        <v>1162</v>
      </c>
    </row>
    <row r="4697" spans="1:6">
      <c r="A4697" t="str">
        <f t="shared" si="98"/>
        <v>21Camila Rodrigues de Sousa44866GRA</v>
      </c>
      <c r="B4697">
        <v>21</v>
      </c>
      <c r="C4697" t="s">
        <v>1491</v>
      </c>
      <c r="D4697" t="s">
        <v>3783</v>
      </c>
      <c r="E4697">
        <v>600</v>
      </c>
      <c r="F4697" t="s">
        <v>1112</v>
      </c>
    </row>
    <row r="4698" spans="1:6">
      <c r="A4698" t="str">
        <f t="shared" si="98"/>
        <v>21Cassio Vinicius Kurutz44866GRA</v>
      </c>
      <c r="B4698">
        <v>21</v>
      </c>
      <c r="C4698" t="s">
        <v>1492</v>
      </c>
      <c r="D4698" t="s">
        <v>3783</v>
      </c>
      <c r="E4698">
        <v>600</v>
      </c>
      <c r="F4698" t="s">
        <v>1112</v>
      </c>
    </row>
    <row r="4699" spans="1:6">
      <c r="A4699" t="str">
        <f t="shared" si="98"/>
        <v>21Daniel Ligmanovski Ferreira44866GRA</v>
      </c>
      <c r="B4699">
        <v>21</v>
      </c>
      <c r="C4699" t="s">
        <v>1493</v>
      </c>
      <c r="D4699" t="s">
        <v>3783</v>
      </c>
      <c r="E4699">
        <v>600</v>
      </c>
      <c r="F4699" t="s">
        <v>1112</v>
      </c>
    </row>
    <row r="4700" spans="1:6">
      <c r="A4700" t="str">
        <f t="shared" si="98"/>
        <v>21Gabriel Rocha Sallem44866GRA</v>
      </c>
      <c r="B4700">
        <v>21</v>
      </c>
      <c r="C4700" t="s">
        <v>1494</v>
      </c>
      <c r="D4700" t="s">
        <v>3783</v>
      </c>
      <c r="E4700">
        <v>600</v>
      </c>
      <c r="F4700" t="s">
        <v>1112</v>
      </c>
    </row>
    <row r="4701" spans="1:6">
      <c r="A4701" t="str">
        <f t="shared" si="98"/>
        <v>21Guilherme Kenji Takeda Kaneko44866GRA</v>
      </c>
      <c r="B4701">
        <v>21</v>
      </c>
      <c r="C4701" t="s">
        <v>1495</v>
      </c>
      <c r="D4701" t="s">
        <v>3783</v>
      </c>
      <c r="E4701">
        <v>600</v>
      </c>
      <c r="F4701" t="s">
        <v>1112</v>
      </c>
    </row>
    <row r="4702" spans="1:6">
      <c r="A4702" t="str">
        <f t="shared" si="98"/>
        <v>21Jaqueline de Azevedo Rocha44866GRA</v>
      </c>
      <c r="B4702">
        <v>21</v>
      </c>
      <c r="C4702" t="s">
        <v>1496</v>
      </c>
      <c r="D4702" t="s">
        <v>3783</v>
      </c>
      <c r="E4702">
        <v>600</v>
      </c>
      <c r="F4702" t="s">
        <v>1112</v>
      </c>
    </row>
    <row r="4703" spans="1:6">
      <c r="A4703" t="str">
        <f t="shared" si="98"/>
        <v>21Paula Wassão Forigo44866GRA</v>
      </c>
      <c r="B4703">
        <v>21</v>
      </c>
      <c r="C4703" t="s">
        <v>1497</v>
      </c>
      <c r="D4703" t="s">
        <v>3783</v>
      </c>
      <c r="E4703">
        <v>600</v>
      </c>
      <c r="F4703" t="s">
        <v>1112</v>
      </c>
    </row>
    <row r="4704" spans="1:6">
      <c r="A4704" t="str">
        <f t="shared" si="98"/>
        <v>21Pedro Augusto Ferreira Hreczkiu44866GRA</v>
      </c>
      <c r="B4704">
        <v>21</v>
      </c>
      <c r="C4704" t="s">
        <v>1498</v>
      </c>
      <c r="D4704" t="s">
        <v>3783</v>
      </c>
      <c r="E4704">
        <v>600</v>
      </c>
      <c r="F4704" t="s">
        <v>1112</v>
      </c>
    </row>
    <row r="4705" spans="1:6">
      <c r="A4705" t="str">
        <f t="shared" si="98"/>
        <v>21Roberto Kato Roehrig44866GRA</v>
      </c>
      <c r="B4705">
        <v>21</v>
      </c>
      <c r="C4705" t="s">
        <v>1499</v>
      </c>
      <c r="D4705" t="s">
        <v>3783</v>
      </c>
      <c r="E4705">
        <v>600</v>
      </c>
      <c r="F4705" t="s">
        <v>1112</v>
      </c>
    </row>
    <row r="4706" spans="1:6">
      <c r="A4706" t="str">
        <f t="shared" si="98"/>
        <v>21Anna Carolina Zornitta Liston44866MSc</v>
      </c>
      <c r="B4706">
        <v>21</v>
      </c>
      <c r="C4706" t="s">
        <v>1501</v>
      </c>
      <c r="D4706" t="s">
        <v>3783</v>
      </c>
      <c r="E4706">
        <v>2230</v>
      </c>
      <c r="F4706" t="s">
        <v>1114</v>
      </c>
    </row>
    <row r="4707" spans="1:6">
      <c r="A4707" t="str">
        <f t="shared" si="98"/>
        <v>21Murilo Henrique Almeida Santos44866MSc</v>
      </c>
      <c r="B4707">
        <v>21</v>
      </c>
      <c r="C4707" t="s">
        <v>1502</v>
      </c>
      <c r="D4707" t="s">
        <v>3783</v>
      </c>
      <c r="E4707">
        <v>2230</v>
      </c>
      <c r="F4707" t="s">
        <v>1114</v>
      </c>
    </row>
    <row r="4708" spans="1:6">
      <c r="A4708" t="str">
        <f t="shared" si="98"/>
        <v>21Tiago Henrique Leitao Dalcuche44866MSc</v>
      </c>
      <c r="B4708">
        <v>21</v>
      </c>
      <c r="C4708" t="s">
        <v>1503</v>
      </c>
      <c r="D4708" t="s">
        <v>3783</v>
      </c>
      <c r="E4708">
        <v>2230</v>
      </c>
      <c r="F4708" t="s">
        <v>1114</v>
      </c>
    </row>
    <row r="4709" spans="1:6">
      <c r="A4709" t="str">
        <f t="shared" si="98"/>
        <v>21Rômulo Luis de Paiva Rodrigues44866PV</v>
      </c>
      <c r="B4709">
        <v>21</v>
      </c>
      <c r="C4709" t="s">
        <v>1504</v>
      </c>
      <c r="D4709" t="s">
        <v>3783</v>
      </c>
      <c r="E4709">
        <v>7750</v>
      </c>
      <c r="F4709" t="s">
        <v>1115</v>
      </c>
    </row>
    <row r="4710" spans="1:6">
      <c r="A4710" t="str">
        <f t="shared" si="98"/>
        <v>22Pâmela Oliveira Borges44866AT</v>
      </c>
      <c r="B4710">
        <v>22</v>
      </c>
      <c r="C4710" t="s">
        <v>2441</v>
      </c>
      <c r="D4710" t="s">
        <v>3783</v>
      </c>
      <c r="E4710">
        <v>820</v>
      </c>
      <c r="F4710" t="s">
        <v>1117</v>
      </c>
    </row>
    <row r="4711" spans="1:6">
      <c r="A4711" t="str">
        <f t="shared" si="98"/>
        <v>22Silvia Silva da Costa Botelho44866COO</v>
      </c>
      <c r="B4711">
        <v>22</v>
      </c>
      <c r="C4711" t="s">
        <v>1505</v>
      </c>
      <c r="D4711" t="s">
        <v>3783</v>
      </c>
      <c r="E4711">
        <v>2800</v>
      </c>
      <c r="F4711" t="s">
        <v>1113</v>
      </c>
    </row>
    <row r="4712" spans="1:6">
      <c r="A4712" t="str">
        <f t="shared" si="98"/>
        <v>22Amanda Lopes dos Santos44866DSC</v>
      </c>
      <c r="B4712">
        <v>22</v>
      </c>
      <c r="C4712" t="s">
        <v>2435</v>
      </c>
      <c r="D4712" t="s">
        <v>3783</v>
      </c>
      <c r="E4712">
        <v>3280</v>
      </c>
      <c r="F4712" t="s">
        <v>1162</v>
      </c>
    </row>
    <row r="4713" spans="1:6">
      <c r="A4713" t="str">
        <f t="shared" si="98"/>
        <v>22Luciane Baldassari Soares44866DSC</v>
      </c>
      <c r="B4713">
        <v>22</v>
      </c>
      <c r="C4713" t="s">
        <v>2688</v>
      </c>
      <c r="D4713" t="s">
        <v>3783</v>
      </c>
      <c r="E4713">
        <v>3280</v>
      </c>
      <c r="F4713" t="s">
        <v>1162</v>
      </c>
    </row>
    <row r="4714" spans="1:6">
      <c r="A4714" t="str">
        <f t="shared" si="98"/>
        <v>22Sersana Sabreda de Oliveira44866DSC</v>
      </c>
      <c r="B4714">
        <v>22</v>
      </c>
      <c r="C4714" t="s">
        <v>1507</v>
      </c>
      <c r="D4714" t="s">
        <v>3783</v>
      </c>
      <c r="E4714">
        <v>3280</v>
      </c>
      <c r="F4714" t="s">
        <v>1162</v>
      </c>
    </row>
    <row r="4715" spans="1:6">
      <c r="A4715" t="str">
        <f t="shared" si="98"/>
        <v>22Adir Arocha Pedroso Junior44866GRA</v>
      </c>
      <c r="B4715">
        <v>22</v>
      </c>
      <c r="C4715" t="s">
        <v>2175</v>
      </c>
      <c r="D4715" t="s">
        <v>3783</v>
      </c>
      <c r="E4715">
        <v>600</v>
      </c>
      <c r="F4715" t="s">
        <v>1112</v>
      </c>
    </row>
    <row r="4716" spans="1:6">
      <c r="A4716" t="str">
        <f t="shared" si="98"/>
        <v>22Andressa Cavalcante da Silva44866GRA</v>
      </c>
      <c r="B4716">
        <v>22</v>
      </c>
      <c r="C4716" t="s">
        <v>2176</v>
      </c>
      <c r="D4716" t="s">
        <v>3783</v>
      </c>
      <c r="E4716">
        <v>600</v>
      </c>
      <c r="F4716" t="s">
        <v>1112</v>
      </c>
    </row>
    <row r="4717" spans="1:6">
      <c r="A4717" t="str">
        <f t="shared" si="98"/>
        <v>22Carolina de Lima Santana44866GRA</v>
      </c>
      <c r="B4717">
        <v>22</v>
      </c>
      <c r="C4717" t="s">
        <v>1508</v>
      </c>
      <c r="D4717" t="s">
        <v>3783</v>
      </c>
      <c r="E4717">
        <v>600</v>
      </c>
      <c r="F4717" t="s">
        <v>1112</v>
      </c>
    </row>
    <row r="4718" spans="1:6">
      <c r="A4718" t="str">
        <f t="shared" si="98"/>
        <v>22Gustavo Pereira de Almeida44866GRA</v>
      </c>
      <c r="B4718">
        <v>22</v>
      </c>
      <c r="C4718" t="s">
        <v>2436</v>
      </c>
      <c r="D4718" t="s">
        <v>3783</v>
      </c>
      <c r="E4718">
        <v>600</v>
      </c>
      <c r="F4718" t="s">
        <v>1112</v>
      </c>
    </row>
    <row r="4719" spans="1:6">
      <c r="A4719" t="str">
        <f t="shared" si="98"/>
        <v>22Hallysson Mateus Santos Assunção44866GRA</v>
      </c>
      <c r="B4719">
        <v>22</v>
      </c>
      <c r="C4719" t="s">
        <v>1512</v>
      </c>
      <c r="D4719" t="s">
        <v>3783</v>
      </c>
      <c r="E4719">
        <v>600</v>
      </c>
      <c r="F4719" t="s">
        <v>1112</v>
      </c>
    </row>
    <row r="4720" spans="1:6">
      <c r="A4720" t="str">
        <f t="shared" si="98"/>
        <v>22Herica Pereira Rodrigues44866GRA</v>
      </c>
      <c r="B4720">
        <v>22</v>
      </c>
      <c r="C4720" t="s">
        <v>1513</v>
      </c>
      <c r="D4720" t="s">
        <v>3783</v>
      </c>
      <c r="E4720">
        <v>600</v>
      </c>
      <c r="F4720" t="s">
        <v>1112</v>
      </c>
    </row>
    <row r="4721" spans="1:6">
      <c r="A4721" t="str">
        <f t="shared" si="98"/>
        <v>22Joana da Silva Sgandella44866GRA</v>
      </c>
      <c r="B4721">
        <v>22</v>
      </c>
      <c r="C4721" t="s">
        <v>1515</v>
      </c>
      <c r="D4721" t="s">
        <v>3783</v>
      </c>
      <c r="E4721">
        <v>600</v>
      </c>
      <c r="F4721" t="s">
        <v>1112</v>
      </c>
    </row>
    <row r="4722" spans="1:6">
      <c r="A4722" t="str">
        <f t="shared" si="98"/>
        <v>22João Felipe Magalhães Santelli Maia44866GRA</v>
      </c>
      <c r="B4722">
        <v>22</v>
      </c>
      <c r="C4722" t="s">
        <v>1516</v>
      </c>
      <c r="D4722" t="s">
        <v>3783</v>
      </c>
      <c r="E4722">
        <v>600</v>
      </c>
      <c r="F4722" t="s">
        <v>1112</v>
      </c>
    </row>
    <row r="4723" spans="1:6">
      <c r="A4723" t="str">
        <f t="shared" si="98"/>
        <v>22João Francisco de Souza Santos Lemos44866GRA</v>
      </c>
      <c r="B4723">
        <v>22</v>
      </c>
      <c r="C4723" t="s">
        <v>1517</v>
      </c>
      <c r="D4723" t="s">
        <v>3783</v>
      </c>
      <c r="E4723">
        <v>600</v>
      </c>
      <c r="F4723" t="s">
        <v>1112</v>
      </c>
    </row>
    <row r="4724" spans="1:6">
      <c r="A4724" t="str">
        <f t="shared" si="98"/>
        <v>22Júlia de Amorim Cometti44866GRA</v>
      </c>
      <c r="B4724">
        <v>22</v>
      </c>
      <c r="C4724" t="s">
        <v>1518</v>
      </c>
      <c r="D4724" t="s">
        <v>3783</v>
      </c>
      <c r="E4724">
        <v>600</v>
      </c>
      <c r="F4724" t="s">
        <v>1112</v>
      </c>
    </row>
    <row r="4725" spans="1:6">
      <c r="A4725" t="str">
        <f t="shared" si="98"/>
        <v>22Larissa de Paula Miranda44866GRA</v>
      </c>
      <c r="B4725">
        <v>22</v>
      </c>
      <c r="C4725" t="s">
        <v>2437</v>
      </c>
      <c r="D4725" t="s">
        <v>3783</v>
      </c>
      <c r="E4725">
        <v>600</v>
      </c>
      <c r="F4725" t="s">
        <v>1112</v>
      </c>
    </row>
    <row r="4726" spans="1:6">
      <c r="A4726" t="str">
        <f t="shared" si="98"/>
        <v>22Lorayne Pereira da Silva Magalhães44866GRA</v>
      </c>
      <c r="B4726">
        <v>22</v>
      </c>
      <c r="C4726" t="s">
        <v>2438</v>
      </c>
      <c r="D4726" t="s">
        <v>3783</v>
      </c>
      <c r="E4726">
        <v>600</v>
      </c>
      <c r="F4726" t="s">
        <v>1112</v>
      </c>
    </row>
    <row r="4727" spans="1:6">
      <c r="A4727" t="str">
        <f t="shared" si="98"/>
        <v>22Nicolle Ribeiro Pereira44866GRA</v>
      </c>
      <c r="B4727">
        <v>22</v>
      </c>
      <c r="C4727" t="s">
        <v>1519</v>
      </c>
      <c r="D4727" t="s">
        <v>3783</v>
      </c>
      <c r="E4727">
        <v>600</v>
      </c>
      <c r="F4727" t="s">
        <v>1112</v>
      </c>
    </row>
    <row r="4728" spans="1:6">
      <c r="A4728" t="str">
        <f t="shared" si="98"/>
        <v>22Pedro Lima Corçaque44866GRA</v>
      </c>
      <c r="B4728">
        <v>22</v>
      </c>
      <c r="C4728" t="s">
        <v>1520</v>
      </c>
      <c r="D4728" t="s">
        <v>3783</v>
      </c>
      <c r="E4728">
        <v>600</v>
      </c>
      <c r="F4728" t="s">
        <v>1112</v>
      </c>
    </row>
    <row r="4729" spans="1:6">
      <c r="A4729" t="str">
        <f t="shared" si="98"/>
        <v>22Rebekah Caroline Diniz Veiga44866GRA</v>
      </c>
      <c r="B4729">
        <v>22</v>
      </c>
      <c r="C4729" t="s">
        <v>1521</v>
      </c>
      <c r="D4729" t="s">
        <v>3783</v>
      </c>
      <c r="E4729">
        <v>600</v>
      </c>
      <c r="F4729" t="s">
        <v>1112</v>
      </c>
    </row>
    <row r="4730" spans="1:6">
      <c r="A4730" t="str">
        <f t="shared" si="98"/>
        <v>22Ylanna Bandeira Lima44866GRA</v>
      </c>
      <c r="B4730">
        <v>22</v>
      </c>
      <c r="C4730" t="s">
        <v>1522</v>
      </c>
      <c r="D4730" t="s">
        <v>3783</v>
      </c>
      <c r="E4730">
        <v>600</v>
      </c>
      <c r="F4730" t="s">
        <v>1112</v>
      </c>
    </row>
    <row r="4731" spans="1:6">
      <c r="A4731" t="str">
        <f t="shared" si="98"/>
        <v>22Cleverton Bueno dos Santos Junior44866MSc</v>
      </c>
      <c r="B4731">
        <v>22</v>
      </c>
      <c r="C4731" t="s">
        <v>2439</v>
      </c>
      <c r="D4731" t="s">
        <v>3783</v>
      </c>
      <c r="E4731">
        <v>2230</v>
      </c>
      <c r="F4731" t="s">
        <v>1114</v>
      </c>
    </row>
    <row r="4732" spans="1:6">
      <c r="A4732" t="str">
        <f t="shared" si="98"/>
        <v>22Flavia da Silva Macedo44866MSc</v>
      </c>
      <c r="B4732">
        <v>22</v>
      </c>
      <c r="C4732" t="s">
        <v>1523</v>
      </c>
      <c r="D4732" t="s">
        <v>3783</v>
      </c>
      <c r="E4732">
        <v>2230</v>
      </c>
      <c r="F4732" t="s">
        <v>1114</v>
      </c>
    </row>
    <row r="4733" spans="1:6">
      <c r="A4733" t="str">
        <f t="shared" si="98"/>
        <v>22Igor Pardo Maurell44866MSc</v>
      </c>
      <c r="B4733">
        <v>22</v>
      </c>
      <c r="C4733" t="s">
        <v>1524</v>
      </c>
      <c r="D4733" t="s">
        <v>3783</v>
      </c>
      <c r="E4733">
        <v>2230</v>
      </c>
      <c r="F4733" t="s">
        <v>1114</v>
      </c>
    </row>
    <row r="4734" spans="1:6">
      <c r="A4734" t="str">
        <f t="shared" si="98"/>
        <v>22Isadora Vieira Carvalho44866MSc</v>
      </c>
      <c r="B4734">
        <v>22</v>
      </c>
      <c r="C4734" t="s">
        <v>1514</v>
      </c>
      <c r="D4734" t="s">
        <v>3783</v>
      </c>
      <c r="E4734">
        <v>2230</v>
      </c>
      <c r="F4734" t="s">
        <v>1114</v>
      </c>
    </row>
    <row r="4735" spans="1:6">
      <c r="A4735" t="str">
        <f t="shared" si="98"/>
        <v>22Matheus Gonçalves Mateus44866MSc</v>
      </c>
      <c r="B4735">
        <v>22</v>
      </c>
      <c r="C4735" t="s">
        <v>2440</v>
      </c>
      <c r="D4735" t="s">
        <v>3783</v>
      </c>
      <c r="E4735">
        <v>2230</v>
      </c>
      <c r="F4735" t="s">
        <v>1114</v>
      </c>
    </row>
    <row r="4736" spans="1:6">
      <c r="A4736" t="str">
        <f t="shared" si="98"/>
        <v>22Vinicius Vasconcelos Maurente44866MSc</v>
      </c>
      <c r="B4736">
        <v>22</v>
      </c>
      <c r="C4736" t="s">
        <v>1525</v>
      </c>
      <c r="D4736" t="s">
        <v>3783</v>
      </c>
      <c r="E4736">
        <v>2230</v>
      </c>
      <c r="F4736" t="s">
        <v>1114</v>
      </c>
    </row>
    <row r="4737" spans="1:6">
      <c r="A4737" t="str">
        <f t="shared" si="98"/>
        <v>22Maria Isabel Corrêa da Silva Machado44866PV</v>
      </c>
      <c r="B4737">
        <v>22</v>
      </c>
      <c r="C4737" t="s">
        <v>1526</v>
      </c>
      <c r="D4737" t="s">
        <v>3783</v>
      </c>
      <c r="E4737">
        <v>7750</v>
      </c>
      <c r="F4737" t="s">
        <v>1115</v>
      </c>
    </row>
    <row r="4738" spans="1:6">
      <c r="A4738" t="str">
        <f t="shared" si="98"/>
        <v>23Gisele Barbosa Florêncio44866AT</v>
      </c>
      <c r="B4738">
        <v>23</v>
      </c>
      <c r="C4738" t="s">
        <v>2689</v>
      </c>
      <c r="D4738" t="s">
        <v>3783</v>
      </c>
      <c r="E4738">
        <v>820</v>
      </c>
      <c r="F4738" t="s">
        <v>1117</v>
      </c>
    </row>
    <row r="4739" spans="1:6">
      <c r="A4739" t="str">
        <f t="shared" ref="A4739:A4802" si="99">CONCATENATE(B4739,C4739,VALUE(D4739),F4739)</f>
        <v>23Maria Isabel Pais da Silva44866COO</v>
      </c>
      <c r="B4739">
        <v>23</v>
      </c>
      <c r="C4739" t="s">
        <v>1527</v>
      </c>
      <c r="D4739" t="s">
        <v>3783</v>
      </c>
      <c r="E4739">
        <v>2800</v>
      </c>
      <c r="F4739" t="s">
        <v>1113</v>
      </c>
    </row>
    <row r="4740" spans="1:6">
      <c r="A4740" t="str">
        <f t="shared" si="99"/>
        <v>23João Gonçalves Neto44866DSC</v>
      </c>
      <c r="B4740">
        <v>23</v>
      </c>
      <c r="C4740" t="s">
        <v>1528</v>
      </c>
      <c r="D4740" t="s">
        <v>3783</v>
      </c>
      <c r="E4740">
        <v>3280</v>
      </c>
      <c r="F4740" t="s">
        <v>1162</v>
      </c>
    </row>
    <row r="4741" spans="1:6">
      <c r="A4741" t="str">
        <f t="shared" si="99"/>
        <v>23Gabriel Ribeiro de Andrade44866GRA</v>
      </c>
      <c r="B4741">
        <v>23</v>
      </c>
      <c r="C4741" t="s">
        <v>1530</v>
      </c>
      <c r="D4741" t="s">
        <v>3783</v>
      </c>
      <c r="E4741">
        <v>600</v>
      </c>
      <c r="F4741" t="s">
        <v>1112</v>
      </c>
    </row>
    <row r="4742" spans="1:6">
      <c r="A4742" t="str">
        <f t="shared" si="99"/>
        <v>23Juliana Barrozo Nadier44866GRA</v>
      </c>
      <c r="B4742">
        <v>23</v>
      </c>
      <c r="C4742" t="s">
        <v>1532</v>
      </c>
      <c r="D4742" t="s">
        <v>3783</v>
      </c>
      <c r="E4742">
        <v>600</v>
      </c>
      <c r="F4742" t="s">
        <v>1112</v>
      </c>
    </row>
    <row r="4743" spans="1:6">
      <c r="A4743" t="str">
        <f t="shared" si="99"/>
        <v>23Letícia Leiroz Fangueira Campos44866GRA</v>
      </c>
      <c r="B4743">
        <v>23</v>
      </c>
      <c r="C4743" t="s">
        <v>1533</v>
      </c>
      <c r="D4743" t="s">
        <v>3783</v>
      </c>
      <c r="E4743">
        <v>600</v>
      </c>
      <c r="F4743" t="s">
        <v>1112</v>
      </c>
    </row>
    <row r="4744" spans="1:6">
      <c r="A4744" t="str">
        <f t="shared" si="99"/>
        <v>23Lorraine Pavão de Oliveira44866GRA</v>
      </c>
      <c r="B4744">
        <v>23</v>
      </c>
      <c r="C4744" t="s">
        <v>1534</v>
      </c>
      <c r="D4744" t="s">
        <v>3783</v>
      </c>
      <c r="E4744">
        <v>600</v>
      </c>
      <c r="F4744" t="s">
        <v>1112</v>
      </c>
    </row>
    <row r="4745" spans="1:6">
      <c r="A4745" t="str">
        <f t="shared" si="99"/>
        <v>23Mariana Cristina Monteiro de Almeida44866GRA</v>
      </c>
      <c r="B4745">
        <v>23</v>
      </c>
      <c r="C4745" t="s">
        <v>1535</v>
      </c>
      <c r="D4745" t="s">
        <v>3783</v>
      </c>
      <c r="E4745">
        <v>600</v>
      </c>
      <c r="F4745" t="s">
        <v>1112</v>
      </c>
    </row>
    <row r="4746" spans="1:6">
      <c r="A4746" t="str">
        <f t="shared" si="99"/>
        <v>23Pedro Henrique Menegotto Weingartner44866GRA</v>
      </c>
      <c r="B4746">
        <v>23</v>
      </c>
      <c r="C4746" t="s">
        <v>1537</v>
      </c>
      <c r="D4746" t="s">
        <v>3783</v>
      </c>
      <c r="E4746">
        <v>600</v>
      </c>
      <c r="F4746" t="s">
        <v>1112</v>
      </c>
    </row>
    <row r="4747" spans="1:6">
      <c r="A4747" t="str">
        <f t="shared" si="99"/>
        <v>23Priscila Carvalhais de Oliveira44866GRA</v>
      </c>
      <c r="B4747">
        <v>23</v>
      </c>
      <c r="C4747" t="s">
        <v>2178</v>
      </c>
      <c r="D4747" t="s">
        <v>3783</v>
      </c>
      <c r="E4747">
        <v>600</v>
      </c>
      <c r="F4747" t="s">
        <v>1112</v>
      </c>
    </row>
    <row r="4748" spans="1:6">
      <c r="A4748" t="str">
        <f t="shared" si="99"/>
        <v>23Raysa Brandão Soares Silva44866GRA</v>
      </c>
      <c r="B4748">
        <v>23</v>
      </c>
      <c r="C4748" t="s">
        <v>1538</v>
      </c>
      <c r="D4748" t="s">
        <v>3783</v>
      </c>
      <c r="E4748">
        <v>600</v>
      </c>
      <c r="F4748" t="s">
        <v>1112</v>
      </c>
    </row>
    <row r="4749" spans="1:6">
      <c r="A4749" t="str">
        <f t="shared" si="99"/>
        <v>23Bruno Wellsausen Canario44866MSc</v>
      </c>
      <c r="B4749">
        <v>23</v>
      </c>
      <c r="C4749" t="s">
        <v>1540</v>
      </c>
      <c r="D4749" t="s">
        <v>3783</v>
      </c>
      <c r="E4749">
        <v>2230</v>
      </c>
      <c r="F4749" t="s">
        <v>1114</v>
      </c>
    </row>
    <row r="4750" spans="1:6">
      <c r="A4750" t="str">
        <f t="shared" si="99"/>
        <v>23Francisco José Burok Teixeira Leite Strunck44866MSc</v>
      </c>
      <c r="B4750">
        <v>23</v>
      </c>
      <c r="C4750" t="s">
        <v>1542</v>
      </c>
      <c r="D4750" t="s">
        <v>3783</v>
      </c>
      <c r="E4750">
        <v>2230</v>
      </c>
      <c r="F4750" t="s">
        <v>1114</v>
      </c>
    </row>
    <row r="4751" spans="1:6">
      <c r="A4751" t="str">
        <f t="shared" si="99"/>
        <v>23Jessica Gil Londono44866MSc</v>
      </c>
      <c r="B4751">
        <v>23</v>
      </c>
      <c r="C4751" t="s">
        <v>1543</v>
      </c>
      <c r="D4751" t="s">
        <v>3783</v>
      </c>
      <c r="E4751">
        <v>2230</v>
      </c>
      <c r="F4751" t="s">
        <v>1114</v>
      </c>
    </row>
    <row r="4752" spans="1:6">
      <c r="A4752" t="str">
        <f t="shared" si="99"/>
        <v>23Andréa Pereira Parente44866PDSC</v>
      </c>
      <c r="B4752">
        <v>23</v>
      </c>
      <c r="C4752" t="s">
        <v>1545</v>
      </c>
      <c r="D4752" t="s">
        <v>3783</v>
      </c>
      <c r="E4752">
        <v>6110</v>
      </c>
      <c r="F4752" t="s">
        <v>1165</v>
      </c>
    </row>
    <row r="4753" spans="1:6">
      <c r="A4753" t="str">
        <f t="shared" si="99"/>
        <v>23Marco Antonio Magalhães de Menezes44866PV</v>
      </c>
      <c r="B4753">
        <v>23</v>
      </c>
      <c r="C4753" t="s">
        <v>1546</v>
      </c>
      <c r="D4753" t="s">
        <v>3783</v>
      </c>
      <c r="E4753">
        <v>7750</v>
      </c>
      <c r="F4753" t="s">
        <v>1115</v>
      </c>
    </row>
    <row r="4754" spans="1:6">
      <c r="A4754" t="str">
        <f t="shared" si="99"/>
        <v>24Camilla Vianna Gomes Pinheiro44866AT</v>
      </c>
      <c r="B4754">
        <v>24</v>
      </c>
      <c r="C4754" t="s">
        <v>1547</v>
      </c>
      <c r="D4754" t="s">
        <v>3783</v>
      </c>
      <c r="E4754">
        <v>820</v>
      </c>
      <c r="F4754" t="s">
        <v>1117</v>
      </c>
    </row>
    <row r="4755" spans="1:6">
      <c r="A4755" t="str">
        <f t="shared" si="99"/>
        <v>24Márcio Luis Lyra Paredes44866COO</v>
      </c>
      <c r="B4755">
        <v>24</v>
      </c>
      <c r="C4755" t="s">
        <v>1548</v>
      </c>
      <c r="D4755" t="s">
        <v>3783</v>
      </c>
      <c r="E4755">
        <v>2800</v>
      </c>
      <c r="F4755" t="s">
        <v>1113</v>
      </c>
    </row>
    <row r="4756" spans="1:6">
      <c r="A4756" t="str">
        <f t="shared" si="99"/>
        <v>24Lívia Gomes Monteiro44866DSC</v>
      </c>
      <c r="B4756">
        <v>24</v>
      </c>
      <c r="C4756" t="s">
        <v>2442</v>
      </c>
      <c r="D4756" t="s">
        <v>3783</v>
      </c>
      <c r="E4756">
        <v>3280</v>
      </c>
      <c r="F4756" t="s">
        <v>1162</v>
      </c>
    </row>
    <row r="4757" spans="1:6">
      <c r="A4757" t="str">
        <f t="shared" si="99"/>
        <v>24Patricia Braz Ximango44866DSC</v>
      </c>
      <c r="B4757">
        <v>24</v>
      </c>
      <c r="C4757" t="s">
        <v>1550</v>
      </c>
      <c r="D4757" t="s">
        <v>3783</v>
      </c>
      <c r="E4757">
        <v>3280</v>
      </c>
      <c r="F4757" t="s">
        <v>1162</v>
      </c>
    </row>
    <row r="4758" spans="1:6">
      <c r="A4758" t="str">
        <f t="shared" si="99"/>
        <v>24Acácia Rocha de Oliveira44866GRA</v>
      </c>
      <c r="B4758">
        <v>24</v>
      </c>
      <c r="C4758" t="s">
        <v>2179</v>
      </c>
      <c r="D4758" t="s">
        <v>3783</v>
      </c>
      <c r="E4758">
        <v>600</v>
      </c>
      <c r="F4758" t="s">
        <v>1112</v>
      </c>
    </row>
    <row r="4759" spans="1:6">
      <c r="A4759" t="str">
        <f t="shared" si="99"/>
        <v>24Camila Maria Ribeiro de Oliveira44866GRA</v>
      </c>
      <c r="B4759">
        <v>24</v>
      </c>
      <c r="C4759" t="s">
        <v>1551</v>
      </c>
      <c r="D4759" t="s">
        <v>3783</v>
      </c>
      <c r="E4759">
        <v>600</v>
      </c>
      <c r="F4759" t="s">
        <v>1112</v>
      </c>
    </row>
    <row r="4760" spans="1:6">
      <c r="A4760" t="str">
        <f t="shared" si="99"/>
        <v>24Crislaine Soares Bastos44866GRA</v>
      </c>
      <c r="B4760">
        <v>24</v>
      </c>
      <c r="C4760" t="s">
        <v>2180</v>
      </c>
      <c r="D4760" t="s">
        <v>3783</v>
      </c>
      <c r="E4760">
        <v>600</v>
      </c>
      <c r="F4760" t="s">
        <v>1112</v>
      </c>
    </row>
    <row r="4761" spans="1:6">
      <c r="A4761" t="str">
        <f t="shared" si="99"/>
        <v>24Giovanna Benvenuto Ferraz Reis44866GRA</v>
      </c>
      <c r="B4761">
        <v>24</v>
      </c>
      <c r="C4761" t="s">
        <v>2181</v>
      </c>
      <c r="D4761" t="s">
        <v>3783</v>
      </c>
      <c r="E4761">
        <v>600</v>
      </c>
      <c r="F4761" t="s">
        <v>1112</v>
      </c>
    </row>
    <row r="4762" spans="1:6">
      <c r="A4762" t="str">
        <f t="shared" si="99"/>
        <v>24João Victor Guerreiro44866GRA</v>
      </c>
      <c r="B4762">
        <v>24</v>
      </c>
      <c r="C4762" t="s">
        <v>1556</v>
      </c>
      <c r="D4762" t="s">
        <v>3783</v>
      </c>
      <c r="E4762">
        <v>600</v>
      </c>
      <c r="F4762" t="s">
        <v>1112</v>
      </c>
    </row>
    <row r="4763" spans="1:6">
      <c r="A4763" t="str">
        <f t="shared" si="99"/>
        <v>24Leonardo Carletti Lorenzo Koatz44866GRA</v>
      </c>
      <c r="B4763">
        <v>24</v>
      </c>
      <c r="C4763" t="s">
        <v>2182</v>
      </c>
      <c r="D4763" t="s">
        <v>3783</v>
      </c>
      <c r="E4763">
        <v>600</v>
      </c>
      <c r="F4763" t="s">
        <v>1112</v>
      </c>
    </row>
    <row r="4764" spans="1:6">
      <c r="A4764" t="str">
        <f t="shared" si="99"/>
        <v>24Marcely Cristiny Conrado da Costa44866GRA</v>
      </c>
      <c r="B4764">
        <v>24</v>
      </c>
      <c r="C4764" t="s">
        <v>1557</v>
      </c>
      <c r="D4764" t="s">
        <v>3783</v>
      </c>
      <c r="E4764">
        <v>600</v>
      </c>
      <c r="F4764" t="s">
        <v>1112</v>
      </c>
    </row>
    <row r="4765" spans="1:6">
      <c r="A4765" t="str">
        <f t="shared" si="99"/>
        <v>24Pedro Henrique de Farias Machado44866GRA</v>
      </c>
      <c r="B4765">
        <v>24</v>
      </c>
      <c r="C4765" t="s">
        <v>1559</v>
      </c>
      <c r="D4765" t="s">
        <v>3783</v>
      </c>
      <c r="E4765">
        <v>600</v>
      </c>
      <c r="F4765" t="s">
        <v>1112</v>
      </c>
    </row>
    <row r="4766" spans="1:6">
      <c r="A4766" t="str">
        <f t="shared" si="99"/>
        <v>24Vanessa Moura Franco44866GRA</v>
      </c>
      <c r="B4766">
        <v>24</v>
      </c>
      <c r="C4766" t="s">
        <v>1561</v>
      </c>
      <c r="D4766" t="s">
        <v>3783</v>
      </c>
      <c r="E4766">
        <v>600</v>
      </c>
      <c r="F4766" t="s">
        <v>1112</v>
      </c>
    </row>
    <row r="4767" spans="1:6">
      <c r="A4767" t="str">
        <f t="shared" si="99"/>
        <v>24Guilherme Martinez Sechi44866MSc</v>
      </c>
      <c r="B4767">
        <v>24</v>
      </c>
      <c r="C4767" t="s">
        <v>1563</v>
      </c>
      <c r="D4767" t="s">
        <v>3783</v>
      </c>
      <c r="E4767">
        <v>2230</v>
      </c>
      <c r="F4767" t="s">
        <v>1114</v>
      </c>
    </row>
    <row r="4768" spans="1:6">
      <c r="A4768" t="str">
        <f t="shared" si="99"/>
        <v>24João Victor de Moraes Silva44866MSc</v>
      </c>
      <c r="B4768">
        <v>24</v>
      </c>
      <c r="C4768" t="s">
        <v>2443</v>
      </c>
      <c r="D4768" t="s">
        <v>3783</v>
      </c>
      <c r="E4768">
        <v>2230</v>
      </c>
      <c r="F4768" t="s">
        <v>1114</v>
      </c>
    </row>
    <row r="4769" spans="1:6">
      <c r="A4769" t="str">
        <f t="shared" si="99"/>
        <v>24Taisa Correa Dantas44866MSc</v>
      </c>
      <c r="B4769">
        <v>24</v>
      </c>
      <c r="C4769" t="s">
        <v>2444</v>
      </c>
      <c r="D4769" t="s">
        <v>3783</v>
      </c>
      <c r="E4769">
        <v>2230</v>
      </c>
      <c r="F4769" t="s">
        <v>1114</v>
      </c>
    </row>
    <row r="4770" spans="1:6">
      <c r="A4770" t="str">
        <f t="shared" si="99"/>
        <v>24Walmir Gomes dos Santos44866PV</v>
      </c>
      <c r="B4770">
        <v>24</v>
      </c>
      <c r="C4770" t="s">
        <v>1567</v>
      </c>
      <c r="D4770" t="s">
        <v>3783</v>
      </c>
      <c r="E4770">
        <v>7750</v>
      </c>
      <c r="F4770" t="s">
        <v>1115</v>
      </c>
    </row>
    <row r="4771" spans="1:6">
      <c r="A4771" t="str">
        <f t="shared" si="99"/>
        <v>26Emerson Azevedo do Nascimento44866AT</v>
      </c>
      <c r="B4771">
        <v>26</v>
      </c>
      <c r="C4771" t="s">
        <v>1568</v>
      </c>
      <c r="D4771" t="s">
        <v>3783</v>
      </c>
      <c r="E4771">
        <v>820</v>
      </c>
      <c r="F4771" t="s">
        <v>1117</v>
      </c>
    </row>
    <row r="4772" spans="1:6">
      <c r="A4772" t="str">
        <f t="shared" si="99"/>
        <v>26EDNEY RAFAEL VIANA PINHEIRO GALVÃO44866COO</v>
      </c>
      <c r="B4772">
        <v>26</v>
      </c>
      <c r="C4772" t="s">
        <v>1569</v>
      </c>
      <c r="D4772" t="s">
        <v>3783</v>
      </c>
      <c r="E4772">
        <v>2800</v>
      </c>
      <c r="F4772" t="s">
        <v>1113</v>
      </c>
    </row>
    <row r="4773" spans="1:6">
      <c r="A4773" t="str">
        <f t="shared" si="99"/>
        <v>26GUILHERME MENTGES ARRUDA44866DSC</v>
      </c>
      <c r="B4773">
        <v>26</v>
      </c>
      <c r="C4773" t="s">
        <v>1570</v>
      </c>
      <c r="D4773" t="s">
        <v>3783</v>
      </c>
      <c r="E4773">
        <v>3280</v>
      </c>
      <c r="F4773" t="s">
        <v>1162</v>
      </c>
    </row>
    <row r="4774" spans="1:6">
      <c r="A4774" t="str">
        <f t="shared" si="99"/>
        <v>26MÁRIO HERMES DE MOURA NETO44866DSC</v>
      </c>
      <c r="B4774">
        <v>26</v>
      </c>
      <c r="C4774" t="s">
        <v>1571</v>
      </c>
      <c r="D4774" t="s">
        <v>3783</v>
      </c>
      <c r="E4774">
        <v>3280</v>
      </c>
      <c r="F4774" t="s">
        <v>1162</v>
      </c>
    </row>
    <row r="4775" spans="1:6">
      <c r="A4775" t="str">
        <f t="shared" si="99"/>
        <v>26RIVALDO LEONN BEZERRA CABRAL44866DSC</v>
      </c>
      <c r="B4775">
        <v>26</v>
      </c>
      <c r="C4775" t="s">
        <v>2183</v>
      </c>
      <c r="D4775" t="s">
        <v>3783</v>
      </c>
      <c r="E4775">
        <v>3280</v>
      </c>
      <c r="F4775" t="s">
        <v>1162</v>
      </c>
    </row>
    <row r="4776" spans="1:6">
      <c r="A4776" t="str">
        <f t="shared" si="99"/>
        <v>26ÁLVARO JOSÉ LUCENA MARINHO44866GRA</v>
      </c>
      <c r="B4776">
        <v>26</v>
      </c>
      <c r="C4776" t="s">
        <v>2184</v>
      </c>
      <c r="D4776" t="s">
        <v>3783</v>
      </c>
      <c r="E4776">
        <v>600</v>
      </c>
      <c r="F4776" t="s">
        <v>1112</v>
      </c>
    </row>
    <row r="4777" spans="1:6">
      <c r="A4777" t="str">
        <f t="shared" si="99"/>
        <v>26ANTONIO MARQUES PEDRA44866GRA</v>
      </c>
      <c r="B4777">
        <v>26</v>
      </c>
      <c r="C4777" t="s">
        <v>1573</v>
      </c>
      <c r="D4777" t="s">
        <v>3783</v>
      </c>
      <c r="E4777">
        <v>600</v>
      </c>
      <c r="F4777" t="s">
        <v>1112</v>
      </c>
    </row>
    <row r="4778" spans="1:6">
      <c r="A4778" t="str">
        <f t="shared" si="99"/>
        <v>26CAYRO THIAGO DE LIMA44866GRA</v>
      </c>
      <c r="B4778">
        <v>26</v>
      </c>
      <c r="C4778" t="s">
        <v>2185</v>
      </c>
      <c r="D4778" t="s">
        <v>3783</v>
      </c>
      <c r="E4778">
        <v>600</v>
      </c>
      <c r="F4778" t="s">
        <v>1112</v>
      </c>
    </row>
    <row r="4779" spans="1:6">
      <c r="A4779" t="str">
        <f t="shared" si="99"/>
        <v>26EUDES MEDEIROS DO CARMO FILHO44866GRA</v>
      </c>
      <c r="B4779">
        <v>26</v>
      </c>
      <c r="C4779" t="s">
        <v>1574</v>
      </c>
      <c r="D4779" t="s">
        <v>3783</v>
      </c>
      <c r="E4779">
        <v>600</v>
      </c>
      <c r="F4779" t="s">
        <v>1112</v>
      </c>
    </row>
    <row r="4780" spans="1:6">
      <c r="A4780" t="str">
        <f t="shared" si="99"/>
        <v>26FELIPE WICLEF SILVA CAVALCANTE44866GRA</v>
      </c>
      <c r="B4780">
        <v>26</v>
      </c>
      <c r="C4780" t="s">
        <v>1575</v>
      </c>
      <c r="D4780" t="s">
        <v>3783</v>
      </c>
      <c r="E4780">
        <v>600</v>
      </c>
      <c r="F4780" t="s">
        <v>1112</v>
      </c>
    </row>
    <row r="4781" spans="1:6">
      <c r="A4781" t="str">
        <f t="shared" si="99"/>
        <v>26JENIFFER BOMFIM DA SILVA44866GRA</v>
      </c>
      <c r="B4781">
        <v>26</v>
      </c>
      <c r="C4781" t="s">
        <v>2451</v>
      </c>
      <c r="D4781" t="s">
        <v>3783</v>
      </c>
      <c r="E4781">
        <v>600</v>
      </c>
      <c r="F4781" t="s">
        <v>1112</v>
      </c>
    </row>
    <row r="4782" spans="1:6">
      <c r="A4782" t="str">
        <f t="shared" si="99"/>
        <v>26MARIA EDUARDA MELO DE ALMEIDA44866GRA</v>
      </c>
      <c r="B4782">
        <v>26</v>
      </c>
      <c r="C4782" t="s">
        <v>1580</v>
      </c>
      <c r="D4782" t="s">
        <v>3783</v>
      </c>
      <c r="E4782">
        <v>600</v>
      </c>
      <c r="F4782" t="s">
        <v>1112</v>
      </c>
    </row>
    <row r="4783" spans="1:6">
      <c r="A4783" t="str">
        <f t="shared" si="99"/>
        <v>26NORMANN PAULO DANTAS DA SILVA44866GRA</v>
      </c>
      <c r="B4783">
        <v>26</v>
      </c>
      <c r="C4783" t="s">
        <v>2453</v>
      </c>
      <c r="D4783" t="s">
        <v>3783</v>
      </c>
      <c r="E4783">
        <v>600</v>
      </c>
      <c r="F4783" t="s">
        <v>1112</v>
      </c>
    </row>
    <row r="4784" spans="1:6">
      <c r="A4784" t="str">
        <f t="shared" si="99"/>
        <v>26RAFAEL DE LIMA NUNES44866GRA</v>
      </c>
      <c r="B4784">
        <v>26</v>
      </c>
      <c r="C4784" t="s">
        <v>1581</v>
      </c>
      <c r="D4784" t="s">
        <v>3783</v>
      </c>
      <c r="E4784">
        <v>600</v>
      </c>
      <c r="F4784" t="s">
        <v>1112</v>
      </c>
    </row>
    <row r="4785" spans="1:6">
      <c r="A4785" t="str">
        <f t="shared" si="99"/>
        <v>26SÉRGIO LUIZ SOUZA DA SILVA JÚNIOR44866GRA</v>
      </c>
      <c r="B4785">
        <v>26</v>
      </c>
      <c r="C4785" t="s">
        <v>1582</v>
      </c>
      <c r="D4785" t="s">
        <v>3783</v>
      </c>
      <c r="E4785">
        <v>600</v>
      </c>
      <c r="F4785" t="s">
        <v>1112</v>
      </c>
    </row>
    <row r="4786" spans="1:6">
      <c r="A4786" t="str">
        <f t="shared" si="99"/>
        <v>26DANIEL GODOY LIMA44866MSc</v>
      </c>
      <c r="B4786">
        <v>26</v>
      </c>
      <c r="C4786" t="s">
        <v>2455</v>
      </c>
      <c r="D4786" t="s">
        <v>3783</v>
      </c>
      <c r="E4786">
        <v>2230</v>
      </c>
      <c r="F4786" t="s">
        <v>1114</v>
      </c>
    </row>
    <row r="4787" spans="1:6">
      <c r="A4787" t="str">
        <f t="shared" si="99"/>
        <v>26ISABELA OLIVEIRA COSTA44866MSc</v>
      </c>
      <c r="B4787">
        <v>26</v>
      </c>
      <c r="C4787" t="s">
        <v>2456</v>
      </c>
      <c r="D4787" t="s">
        <v>3783</v>
      </c>
      <c r="E4787">
        <v>2230</v>
      </c>
      <c r="F4787" t="s">
        <v>1114</v>
      </c>
    </row>
    <row r="4788" spans="1:6">
      <c r="A4788" t="str">
        <f t="shared" si="99"/>
        <v>26PAULO HENRIQUE ALVES DE AZEVÊDO44866MSc</v>
      </c>
      <c r="B4788">
        <v>26</v>
      </c>
      <c r="C4788" t="s">
        <v>2457</v>
      </c>
      <c r="D4788" t="s">
        <v>3783</v>
      </c>
      <c r="E4788">
        <v>2230</v>
      </c>
      <c r="F4788" t="s">
        <v>1114</v>
      </c>
    </row>
    <row r="4789" spans="1:6">
      <c r="A4789" t="str">
        <f t="shared" si="99"/>
        <v>26TATYANE MEDEIROS GOMES DA SILVA44866MSc</v>
      </c>
      <c r="B4789">
        <v>26</v>
      </c>
      <c r="C4789" t="s">
        <v>1584</v>
      </c>
      <c r="D4789" t="s">
        <v>3783</v>
      </c>
      <c r="E4789">
        <v>2230</v>
      </c>
      <c r="F4789" t="s">
        <v>1114</v>
      </c>
    </row>
    <row r="4790" spans="1:6">
      <c r="A4790" t="str">
        <f t="shared" si="99"/>
        <v>26MAYRA KEROLLY SALES MONTEIRO44866PDSC</v>
      </c>
      <c r="B4790">
        <v>26</v>
      </c>
      <c r="C4790" t="s">
        <v>2458</v>
      </c>
      <c r="D4790" t="s">
        <v>3783</v>
      </c>
      <c r="E4790">
        <v>6110</v>
      </c>
      <c r="F4790" t="s">
        <v>1165</v>
      </c>
    </row>
    <row r="4791" spans="1:6">
      <c r="A4791" t="str">
        <f t="shared" si="99"/>
        <v>26WILSON DA MATA44866PV</v>
      </c>
      <c r="B4791">
        <v>26</v>
      </c>
      <c r="C4791" t="s">
        <v>1585</v>
      </c>
      <c r="D4791" t="s">
        <v>3783</v>
      </c>
      <c r="E4791">
        <v>7750</v>
      </c>
      <c r="F4791" t="s">
        <v>1115</v>
      </c>
    </row>
    <row r="4792" spans="1:6">
      <c r="A4792" t="str">
        <f t="shared" si="99"/>
        <v>27Carolina Cristina dos Santos Silva44866AT</v>
      </c>
      <c r="B4792">
        <v>27</v>
      </c>
      <c r="C4792" t="s">
        <v>1586</v>
      </c>
      <c r="D4792" t="s">
        <v>3783</v>
      </c>
      <c r="E4792">
        <v>820</v>
      </c>
      <c r="F4792" t="s">
        <v>1117</v>
      </c>
    </row>
    <row r="4793" spans="1:6">
      <c r="A4793" t="str">
        <f t="shared" si="99"/>
        <v>27Lílian Lefol Nani Guarieiro44866COO</v>
      </c>
      <c r="B4793">
        <v>27</v>
      </c>
      <c r="C4793" t="s">
        <v>1587</v>
      </c>
      <c r="D4793" t="s">
        <v>3783</v>
      </c>
      <c r="E4793">
        <v>2800</v>
      </c>
      <c r="F4793" t="s">
        <v>1113</v>
      </c>
    </row>
    <row r="4794" spans="1:6">
      <c r="A4794" t="str">
        <f t="shared" si="99"/>
        <v>27Adroaldo Santos Soares44866DSC</v>
      </c>
      <c r="B4794">
        <v>27</v>
      </c>
      <c r="C4794" t="s">
        <v>2459</v>
      </c>
      <c r="D4794" t="s">
        <v>3783</v>
      </c>
      <c r="E4794">
        <v>3280</v>
      </c>
      <c r="F4794" t="s">
        <v>1162</v>
      </c>
    </row>
    <row r="4795" spans="1:6">
      <c r="A4795" t="str">
        <f t="shared" si="99"/>
        <v>27Daniel Andrade de Lira44866DSC</v>
      </c>
      <c r="B4795">
        <v>27</v>
      </c>
      <c r="C4795" t="s">
        <v>1588</v>
      </c>
      <c r="D4795" t="s">
        <v>3783</v>
      </c>
      <c r="E4795">
        <v>3280</v>
      </c>
      <c r="F4795" t="s">
        <v>1162</v>
      </c>
    </row>
    <row r="4796" spans="1:6">
      <c r="A4796" t="str">
        <f t="shared" si="99"/>
        <v>27Fabio de Sousa Santos44866DSC</v>
      </c>
      <c r="B4796">
        <v>27</v>
      </c>
      <c r="C4796" t="s">
        <v>2186</v>
      </c>
      <c r="D4796" t="s">
        <v>3783</v>
      </c>
      <c r="E4796">
        <v>3280</v>
      </c>
      <c r="F4796" t="s">
        <v>1162</v>
      </c>
    </row>
    <row r="4797" spans="1:6">
      <c r="A4797" t="str">
        <f t="shared" si="99"/>
        <v>27Catarina Silva Ferreira44866GRA</v>
      </c>
      <c r="B4797">
        <v>27</v>
      </c>
      <c r="C4797" t="s">
        <v>1591</v>
      </c>
      <c r="D4797" t="s">
        <v>3783</v>
      </c>
      <c r="E4797">
        <v>600</v>
      </c>
      <c r="F4797" t="s">
        <v>1112</v>
      </c>
    </row>
    <row r="4798" spans="1:6">
      <c r="A4798" t="str">
        <f t="shared" si="99"/>
        <v>27Fernanda dos Santos Cardoso44866GRA</v>
      </c>
      <c r="B4798">
        <v>27</v>
      </c>
      <c r="C4798" t="s">
        <v>1592</v>
      </c>
      <c r="D4798" t="s">
        <v>3783</v>
      </c>
      <c r="E4798">
        <v>600</v>
      </c>
      <c r="F4798" t="s">
        <v>1112</v>
      </c>
    </row>
    <row r="4799" spans="1:6">
      <c r="A4799" t="str">
        <f t="shared" si="99"/>
        <v>27Gisele Beatriz Teles Góes44866GRA</v>
      </c>
      <c r="B4799">
        <v>27</v>
      </c>
      <c r="C4799" t="s">
        <v>1593</v>
      </c>
      <c r="D4799" t="s">
        <v>3783</v>
      </c>
      <c r="E4799">
        <v>600</v>
      </c>
      <c r="F4799" t="s">
        <v>1112</v>
      </c>
    </row>
    <row r="4800" spans="1:6">
      <c r="A4800" t="str">
        <f t="shared" si="99"/>
        <v>27Larissa Sousa Cardeal de Miranda44866GRA</v>
      </c>
      <c r="B4800">
        <v>27</v>
      </c>
      <c r="C4800" t="s">
        <v>1595</v>
      </c>
      <c r="D4800" t="s">
        <v>3783</v>
      </c>
      <c r="E4800">
        <v>600</v>
      </c>
      <c r="F4800" t="s">
        <v>1112</v>
      </c>
    </row>
    <row r="4801" spans="1:6">
      <c r="A4801" t="str">
        <f t="shared" si="99"/>
        <v>27Laura Beatriz de Carvalho Embiruçu44866GRA</v>
      </c>
      <c r="B4801">
        <v>27</v>
      </c>
      <c r="C4801" t="s">
        <v>1596</v>
      </c>
      <c r="D4801" t="s">
        <v>3783</v>
      </c>
      <c r="E4801">
        <v>600</v>
      </c>
      <c r="F4801" t="s">
        <v>1112</v>
      </c>
    </row>
    <row r="4802" spans="1:6">
      <c r="A4802" t="str">
        <f t="shared" si="99"/>
        <v>27Lucas Meireles Fontes44866GRA</v>
      </c>
      <c r="B4802">
        <v>27</v>
      </c>
      <c r="C4802" t="s">
        <v>2187</v>
      </c>
      <c r="D4802" t="s">
        <v>3783</v>
      </c>
      <c r="E4802">
        <v>600</v>
      </c>
      <c r="F4802" t="s">
        <v>1112</v>
      </c>
    </row>
    <row r="4803" spans="1:6">
      <c r="A4803" t="str">
        <f t="shared" ref="A4803:A4866" si="100">CONCATENATE(B4803,C4803,VALUE(D4803),F4803)</f>
        <v>27Thaylanne Kadman Costa Duarte44866GRA</v>
      </c>
      <c r="B4803">
        <v>27</v>
      </c>
      <c r="C4803" t="s">
        <v>1600</v>
      </c>
      <c r="D4803" t="s">
        <v>3783</v>
      </c>
      <c r="E4803">
        <v>600</v>
      </c>
      <c r="F4803" t="s">
        <v>1112</v>
      </c>
    </row>
    <row r="4804" spans="1:6">
      <c r="A4804" t="str">
        <f t="shared" si="100"/>
        <v>27Beatriz Almeida Carneiro Palmeira44866MSc</v>
      </c>
      <c r="B4804">
        <v>27</v>
      </c>
      <c r="C4804" t="s">
        <v>1602</v>
      </c>
      <c r="D4804" t="s">
        <v>3783</v>
      </c>
      <c r="E4804">
        <v>2230</v>
      </c>
      <c r="F4804" t="s">
        <v>1114</v>
      </c>
    </row>
    <row r="4805" spans="1:6">
      <c r="A4805" t="str">
        <f t="shared" si="100"/>
        <v>27Danielle Silva Santos44866MSc</v>
      </c>
      <c r="B4805">
        <v>27</v>
      </c>
      <c r="C4805" t="s">
        <v>1603</v>
      </c>
      <c r="D4805" t="s">
        <v>3783</v>
      </c>
      <c r="E4805">
        <v>2230</v>
      </c>
      <c r="F4805" t="s">
        <v>1114</v>
      </c>
    </row>
    <row r="4806" spans="1:6">
      <c r="A4806" t="str">
        <f t="shared" si="100"/>
        <v>27Igor Oliveira de Freitas Campos44866MSc</v>
      </c>
      <c r="B4806">
        <v>27</v>
      </c>
      <c r="C4806" t="s">
        <v>1604</v>
      </c>
      <c r="D4806" t="s">
        <v>3783</v>
      </c>
      <c r="E4806">
        <v>2230</v>
      </c>
      <c r="F4806" t="s">
        <v>1114</v>
      </c>
    </row>
    <row r="4807" spans="1:6">
      <c r="A4807" t="str">
        <f t="shared" si="100"/>
        <v>27Joyce Mara Brito Maia44866MSc</v>
      </c>
      <c r="B4807">
        <v>27</v>
      </c>
      <c r="C4807" t="s">
        <v>1605</v>
      </c>
      <c r="D4807" t="s">
        <v>3783</v>
      </c>
      <c r="E4807">
        <v>2230</v>
      </c>
      <c r="F4807" t="s">
        <v>1114</v>
      </c>
    </row>
    <row r="4808" spans="1:6">
      <c r="A4808" t="str">
        <f t="shared" si="100"/>
        <v>27Luiz Gutemberg Santiago Dias Junior44866MSc</v>
      </c>
      <c r="B4808">
        <v>27</v>
      </c>
      <c r="C4808" t="s">
        <v>2188</v>
      </c>
      <c r="D4808" t="s">
        <v>3783</v>
      </c>
      <c r="E4808">
        <v>2230</v>
      </c>
      <c r="F4808" t="s">
        <v>1114</v>
      </c>
    </row>
    <row r="4809" spans="1:6">
      <c r="A4809" t="str">
        <f t="shared" si="100"/>
        <v>27Reinaldo Coelho Mirre44866PV</v>
      </c>
      <c r="B4809">
        <v>27</v>
      </c>
      <c r="C4809" t="s">
        <v>1606</v>
      </c>
      <c r="D4809" t="s">
        <v>3783</v>
      </c>
      <c r="E4809">
        <v>7750</v>
      </c>
      <c r="F4809" t="s">
        <v>1115</v>
      </c>
    </row>
    <row r="4810" spans="1:6">
      <c r="A4810" t="str">
        <f t="shared" si="100"/>
        <v>28Sergio Bergamaschi44866COO</v>
      </c>
      <c r="B4810">
        <v>28</v>
      </c>
      <c r="C4810" t="s">
        <v>1607</v>
      </c>
      <c r="D4810" t="s">
        <v>3783</v>
      </c>
      <c r="E4810">
        <v>2800</v>
      </c>
      <c r="F4810" t="s">
        <v>1113</v>
      </c>
    </row>
    <row r="4811" spans="1:6">
      <c r="A4811" t="str">
        <f t="shared" si="100"/>
        <v>28Giovanni de Oliveira Eneas44866DSC</v>
      </c>
      <c r="B4811">
        <v>28</v>
      </c>
      <c r="C4811" t="s">
        <v>1618</v>
      </c>
      <c r="D4811" t="s">
        <v>3783</v>
      </c>
      <c r="E4811">
        <v>3280</v>
      </c>
      <c r="F4811" t="s">
        <v>1162</v>
      </c>
    </row>
    <row r="4812" spans="1:6">
      <c r="A4812" t="str">
        <f t="shared" si="100"/>
        <v>28Mariana Bessa Fagundes44866DSC</v>
      </c>
      <c r="B4812">
        <v>28</v>
      </c>
      <c r="C4812" t="s">
        <v>1608</v>
      </c>
      <c r="D4812" t="s">
        <v>3783</v>
      </c>
      <c r="E4812">
        <v>3280</v>
      </c>
      <c r="F4812" t="s">
        <v>1162</v>
      </c>
    </row>
    <row r="4813" spans="1:6">
      <c r="A4813" t="str">
        <f t="shared" si="100"/>
        <v>28Raíssa de Castro Oliveira44866DSC</v>
      </c>
      <c r="B4813">
        <v>28</v>
      </c>
      <c r="C4813" t="s">
        <v>1609</v>
      </c>
      <c r="D4813" t="s">
        <v>3783</v>
      </c>
      <c r="E4813">
        <v>3280</v>
      </c>
      <c r="F4813" t="s">
        <v>1162</v>
      </c>
    </row>
    <row r="4814" spans="1:6">
      <c r="A4814" t="str">
        <f t="shared" si="100"/>
        <v>28LUCAS BARBOSA PINHO44866GRA</v>
      </c>
      <c r="B4814">
        <v>28</v>
      </c>
      <c r="C4814" t="s">
        <v>1615</v>
      </c>
      <c r="D4814" t="s">
        <v>3783</v>
      </c>
      <c r="E4814">
        <v>600</v>
      </c>
      <c r="F4814" t="s">
        <v>1112</v>
      </c>
    </row>
    <row r="4815" spans="1:6">
      <c r="A4815" t="str">
        <f t="shared" si="100"/>
        <v>28RACHEL RODRIGUES LOPES44866GRA</v>
      </c>
      <c r="B4815">
        <v>28</v>
      </c>
      <c r="C4815" t="s">
        <v>1616</v>
      </c>
      <c r="D4815" t="s">
        <v>3783</v>
      </c>
      <c r="E4815">
        <v>600</v>
      </c>
      <c r="F4815" t="s">
        <v>1112</v>
      </c>
    </row>
    <row r="4816" spans="1:6">
      <c r="A4816" t="str">
        <f t="shared" si="100"/>
        <v>28Gabrielle Silva Neves44866MSc</v>
      </c>
      <c r="B4816">
        <v>28</v>
      </c>
      <c r="C4816" t="s">
        <v>2460</v>
      </c>
      <c r="D4816" t="s">
        <v>3783</v>
      </c>
      <c r="E4816">
        <v>2230</v>
      </c>
      <c r="F4816" t="s">
        <v>1114</v>
      </c>
    </row>
    <row r="4817" spans="1:6">
      <c r="A4817" t="str">
        <f t="shared" si="100"/>
        <v>28Carmen Fernandes Cardoso Santos44866MSc</v>
      </c>
      <c r="B4817">
        <v>28</v>
      </c>
      <c r="C4817" t="s">
        <v>1617</v>
      </c>
      <c r="D4817" t="s">
        <v>3783</v>
      </c>
      <c r="E4817">
        <v>2230</v>
      </c>
      <c r="F4817" t="s">
        <v>1114</v>
      </c>
    </row>
    <row r="4818" spans="1:6">
      <c r="A4818" t="str">
        <f t="shared" si="100"/>
        <v>28Juliana Melo de Godoy44866MSc</v>
      </c>
      <c r="B4818">
        <v>28</v>
      </c>
      <c r="C4818" t="s">
        <v>2189</v>
      </c>
      <c r="D4818" t="s">
        <v>3783</v>
      </c>
      <c r="E4818">
        <v>2230</v>
      </c>
      <c r="F4818" t="s">
        <v>1114</v>
      </c>
    </row>
    <row r="4819" spans="1:6">
      <c r="A4819" t="str">
        <f t="shared" si="100"/>
        <v>28Karine Lima Cardozo44866MSc</v>
      </c>
      <c r="B4819">
        <v>28</v>
      </c>
      <c r="C4819" t="s">
        <v>1619</v>
      </c>
      <c r="D4819" t="s">
        <v>3783</v>
      </c>
      <c r="E4819">
        <v>2230</v>
      </c>
      <c r="F4819" t="s">
        <v>1114</v>
      </c>
    </row>
    <row r="4820" spans="1:6">
      <c r="A4820" t="str">
        <f t="shared" si="100"/>
        <v>28Leonardo Campos João44866MSc</v>
      </c>
      <c r="B4820">
        <v>28</v>
      </c>
      <c r="C4820" t="s">
        <v>1620</v>
      </c>
      <c r="D4820" t="s">
        <v>3783</v>
      </c>
      <c r="E4820">
        <v>2230</v>
      </c>
      <c r="F4820" t="s">
        <v>1114</v>
      </c>
    </row>
    <row r="4821" spans="1:6">
      <c r="A4821" t="str">
        <f t="shared" si="100"/>
        <v>28RENÉ RODRIGUES44866PV</v>
      </c>
      <c r="B4821">
        <v>28</v>
      </c>
      <c r="C4821" t="s">
        <v>3260</v>
      </c>
      <c r="D4821" t="s">
        <v>3783</v>
      </c>
      <c r="E4821">
        <v>7750</v>
      </c>
      <c r="F4821" t="s">
        <v>1115</v>
      </c>
    </row>
    <row r="4822" spans="1:6">
      <c r="A4822" t="str">
        <f t="shared" si="100"/>
        <v>29Aline Gomes Pinelli44866AT</v>
      </c>
      <c r="B4822">
        <v>29</v>
      </c>
      <c r="C4822" t="s">
        <v>1621</v>
      </c>
      <c r="D4822" t="s">
        <v>3783</v>
      </c>
      <c r="E4822">
        <v>820</v>
      </c>
      <c r="F4822" t="s">
        <v>1117</v>
      </c>
    </row>
    <row r="4823" spans="1:6">
      <c r="A4823" t="str">
        <f t="shared" si="100"/>
        <v>29Mariana Conceição da Costa44866COO</v>
      </c>
      <c r="B4823">
        <v>29</v>
      </c>
      <c r="C4823" t="s">
        <v>1622</v>
      </c>
      <c r="D4823" t="s">
        <v>3783</v>
      </c>
      <c r="E4823">
        <v>2800</v>
      </c>
      <c r="F4823" t="s">
        <v>1113</v>
      </c>
    </row>
    <row r="4824" spans="1:6">
      <c r="A4824" t="str">
        <f t="shared" si="100"/>
        <v>29Flavia Ferreira dos Santos Vieira44866DSC</v>
      </c>
      <c r="B4824">
        <v>29</v>
      </c>
      <c r="C4824" t="s">
        <v>2461</v>
      </c>
      <c r="D4824" t="s">
        <v>3783</v>
      </c>
      <c r="E4824">
        <v>3280</v>
      </c>
      <c r="F4824" t="s">
        <v>1162</v>
      </c>
    </row>
    <row r="4825" spans="1:6">
      <c r="A4825" t="str">
        <f t="shared" si="100"/>
        <v>29Marina Barbosa de Farias44866DSC</v>
      </c>
      <c r="B4825">
        <v>29</v>
      </c>
      <c r="C4825" t="s">
        <v>1623</v>
      </c>
      <c r="D4825" t="s">
        <v>3783</v>
      </c>
      <c r="E4825">
        <v>3280</v>
      </c>
      <c r="F4825" t="s">
        <v>1162</v>
      </c>
    </row>
    <row r="4826" spans="1:6">
      <c r="A4826" t="str">
        <f t="shared" si="100"/>
        <v>29Shella Maria dos Santos44866DSC</v>
      </c>
      <c r="B4826">
        <v>29</v>
      </c>
      <c r="C4826" t="s">
        <v>1624</v>
      </c>
      <c r="D4826" t="s">
        <v>3783</v>
      </c>
      <c r="E4826">
        <v>3280</v>
      </c>
      <c r="F4826" t="s">
        <v>1162</v>
      </c>
    </row>
    <row r="4827" spans="1:6">
      <c r="A4827" t="str">
        <f t="shared" si="100"/>
        <v>29Bruno Cesar Ferreira44866GRA</v>
      </c>
      <c r="B4827">
        <v>29</v>
      </c>
      <c r="C4827" t="s">
        <v>2462</v>
      </c>
      <c r="D4827" t="s">
        <v>3783</v>
      </c>
      <c r="E4827">
        <v>600</v>
      </c>
      <c r="F4827" t="s">
        <v>1112</v>
      </c>
    </row>
    <row r="4828" spans="1:6">
      <c r="A4828" t="str">
        <f t="shared" si="100"/>
        <v>29Carla Gabriele Gato44866GRA</v>
      </c>
      <c r="B4828">
        <v>29</v>
      </c>
      <c r="C4828" t="s">
        <v>2463</v>
      </c>
      <c r="D4828" t="s">
        <v>3783</v>
      </c>
      <c r="E4828">
        <v>600</v>
      </c>
      <c r="F4828" t="s">
        <v>1112</v>
      </c>
    </row>
    <row r="4829" spans="1:6">
      <c r="A4829" t="str">
        <f t="shared" si="100"/>
        <v>29Daniel de Almeida Cardoso Giampaoli44866GRA</v>
      </c>
      <c r="B4829">
        <v>29</v>
      </c>
      <c r="C4829" t="s">
        <v>2464</v>
      </c>
      <c r="D4829" t="s">
        <v>3783</v>
      </c>
      <c r="E4829">
        <v>600</v>
      </c>
      <c r="F4829" t="s">
        <v>1112</v>
      </c>
    </row>
    <row r="4830" spans="1:6">
      <c r="A4830" t="str">
        <f t="shared" si="100"/>
        <v>29Danilo Patrício do Nascimento44866GRA</v>
      </c>
      <c r="B4830">
        <v>29</v>
      </c>
      <c r="C4830" t="s">
        <v>2691</v>
      </c>
      <c r="D4830" t="s">
        <v>3783</v>
      </c>
      <c r="E4830">
        <v>600</v>
      </c>
      <c r="F4830" t="s">
        <v>1112</v>
      </c>
    </row>
    <row r="4831" spans="1:6">
      <c r="A4831" t="str">
        <f t="shared" si="100"/>
        <v>29Gabriela Garcia Blanco44866GRA</v>
      </c>
      <c r="B4831">
        <v>29</v>
      </c>
      <c r="C4831" t="s">
        <v>2465</v>
      </c>
      <c r="D4831" t="s">
        <v>3783</v>
      </c>
      <c r="E4831">
        <v>600</v>
      </c>
      <c r="F4831" t="s">
        <v>1112</v>
      </c>
    </row>
    <row r="4832" spans="1:6">
      <c r="A4832" t="str">
        <f t="shared" si="100"/>
        <v>29Guilherme Nogueira de Moura Delfino44866GRA</v>
      </c>
      <c r="B4832">
        <v>29</v>
      </c>
      <c r="C4832" t="s">
        <v>2466</v>
      </c>
      <c r="D4832" t="s">
        <v>3783</v>
      </c>
      <c r="E4832">
        <v>600</v>
      </c>
      <c r="F4832" t="s">
        <v>1112</v>
      </c>
    </row>
    <row r="4833" spans="1:6">
      <c r="A4833" t="str">
        <f t="shared" si="100"/>
        <v>29João Miguel de Matos Queiroz44866GRA</v>
      </c>
      <c r="B4833">
        <v>29</v>
      </c>
      <c r="C4833" t="s">
        <v>2692</v>
      </c>
      <c r="D4833" t="s">
        <v>3783</v>
      </c>
      <c r="E4833">
        <v>600</v>
      </c>
      <c r="F4833" t="s">
        <v>1112</v>
      </c>
    </row>
    <row r="4834" spans="1:6">
      <c r="A4834" t="str">
        <f t="shared" si="100"/>
        <v>29Juliana Pauluk Imark44866GRA</v>
      </c>
      <c r="B4834">
        <v>29</v>
      </c>
      <c r="C4834" t="s">
        <v>2467</v>
      </c>
      <c r="D4834" t="s">
        <v>3783</v>
      </c>
      <c r="E4834">
        <v>600</v>
      </c>
      <c r="F4834" t="s">
        <v>1112</v>
      </c>
    </row>
    <row r="4835" spans="1:6">
      <c r="A4835" t="str">
        <f t="shared" si="100"/>
        <v>29Loreena Yoshii Pinotti44866GRA</v>
      </c>
      <c r="B4835">
        <v>29</v>
      </c>
      <c r="C4835" t="s">
        <v>1632</v>
      </c>
      <c r="D4835" t="s">
        <v>3783</v>
      </c>
      <c r="E4835">
        <v>600</v>
      </c>
      <c r="F4835" t="s">
        <v>1112</v>
      </c>
    </row>
    <row r="4836" spans="1:6">
      <c r="A4836" t="str">
        <f t="shared" si="100"/>
        <v>29Maria Vitória Souza Gonçalves44866GRA</v>
      </c>
      <c r="B4836">
        <v>29</v>
      </c>
      <c r="C4836" t="s">
        <v>1634</v>
      </c>
      <c r="D4836" t="s">
        <v>3783</v>
      </c>
      <c r="E4836">
        <v>600</v>
      </c>
      <c r="F4836" t="s">
        <v>1112</v>
      </c>
    </row>
    <row r="4837" spans="1:6">
      <c r="A4837" t="str">
        <f t="shared" si="100"/>
        <v>29Maurício Prado de Omena Souza44866GRA</v>
      </c>
      <c r="B4837">
        <v>29</v>
      </c>
      <c r="C4837" t="s">
        <v>1635</v>
      </c>
      <c r="D4837" t="s">
        <v>3783</v>
      </c>
      <c r="E4837">
        <v>600</v>
      </c>
      <c r="F4837" t="s">
        <v>1112</v>
      </c>
    </row>
    <row r="4838" spans="1:6">
      <c r="A4838" t="str">
        <f t="shared" si="100"/>
        <v>29Natália Alves Costa44866GRA</v>
      </c>
      <c r="B4838">
        <v>29</v>
      </c>
      <c r="C4838" t="s">
        <v>2468</v>
      </c>
      <c r="D4838" t="s">
        <v>3783</v>
      </c>
      <c r="E4838">
        <v>600</v>
      </c>
      <c r="F4838" t="s">
        <v>1112</v>
      </c>
    </row>
    <row r="4839" spans="1:6">
      <c r="A4839" t="str">
        <f t="shared" si="100"/>
        <v>29Rodrigo Morais Cordeiro de Lima44866GRA</v>
      </c>
      <c r="B4839">
        <v>29</v>
      </c>
      <c r="C4839" t="s">
        <v>1636</v>
      </c>
      <c r="D4839" t="s">
        <v>3783</v>
      </c>
      <c r="E4839">
        <v>600</v>
      </c>
      <c r="F4839" t="s">
        <v>1112</v>
      </c>
    </row>
    <row r="4840" spans="1:6">
      <c r="A4840" t="str">
        <f t="shared" si="100"/>
        <v>29Simão Pedro Assis Costa44866GRA</v>
      </c>
      <c r="B4840">
        <v>29</v>
      </c>
      <c r="C4840" t="s">
        <v>1637</v>
      </c>
      <c r="D4840" t="s">
        <v>3783</v>
      </c>
      <c r="E4840">
        <v>600</v>
      </c>
      <c r="F4840" t="s">
        <v>1112</v>
      </c>
    </row>
    <row r="4841" spans="1:6">
      <c r="A4841" t="str">
        <f t="shared" si="100"/>
        <v>29Talys Henrique Macedo Romero44866GRA</v>
      </c>
      <c r="B4841">
        <v>29</v>
      </c>
      <c r="C4841" t="s">
        <v>2469</v>
      </c>
      <c r="D4841" t="s">
        <v>3783</v>
      </c>
      <c r="E4841">
        <v>600</v>
      </c>
      <c r="F4841" t="s">
        <v>1112</v>
      </c>
    </row>
    <row r="4842" spans="1:6">
      <c r="A4842" t="str">
        <f t="shared" si="100"/>
        <v>29Arthur Lobato Silva Carvalho44866MSc</v>
      </c>
      <c r="B4842">
        <v>29</v>
      </c>
      <c r="C4842" t="s">
        <v>2470</v>
      </c>
      <c r="D4842" t="s">
        <v>3783</v>
      </c>
      <c r="E4842">
        <v>2230</v>
      </c>
      <c r="F4842" t="s">
        <v>1114</v>
      </c>
    </row>
    <row r="4843" spans="1:6">
      <c r="A4843" t="str">
        <f t="shared" si="100"/>
        <v>29Pamella Palmeira de Araújo44866MSc</v>
      </c>
      <c r="B4843">
        <v>29</v>
      </c>
      <c r="C4843" t="s">
        <v>1640</v>
      </c>
      <c r="D4843" t="s">
        <v>3783</v>
      </c>
      <c r="E4843">
        <v>2230</v>
      </c>
      <c r="F4843" t="s">
        <v>1114</v>
      </c>
    </row>
    <row r="4844" spans="1:6">
      <c r="A4844" t="str">
        <f t="shared" si="100"/>
        <v>29Pedro Otávio de Carvalho Ramos44866MSc</v>
      </c>
      <c r="B4844">
        <v>29</v>
      </c>
      <c r="C4844" t="s">
        <v>1641</v>
      </c>
      <c r="D4844" t="s">
        <v>3783</v>
      </c>
      <c r="E4844">
        <v>2230</v>
      </c>
      <c r="F4844" t="s">
        <v>1114</v>
      </c>
    </row>
    <row r="4845" spans="1:6">
      <c r="A4845" t="str">
        <f t="shared" si="100"/>
        <v>29Vinícius Mateó e Melo44866MSc</v>
      </c>
      <c r="B4845">
        <v>29</v>
      </c>
      <c r="C4845" t="s">
        <v>1642</v>
      </c>
      <c r="D4845" t="s">
        <v>3783</v>
      </c>
      <c r="E4845">
        <v>2230</v>
      </c>
      <c r="F4845" t="s">
        <v>1114</v>
      </c>
    </row>
    <row r="4846" spans="1:6">
      <c r="A4846" t="str">
        <f t="shared" si="100"/>
        <v>29Daniel Lachos Perez44866PDSC</v>
      </c>
      <c r="B4846">
        <v>29</v>
      </c>
      <c r="C4846" t="s">
        <v>2045</v>
      </c>
      <c r="D4846" t="s">
        <v>3783</v>
      </c>
      <c r="E4846">
        <v>6110</v>
      </c>
      <c r="F4846" t="s">
        <v>1165</v>
      </c>
    </row>
    <row r="4847" spans="1:6">
      <c r="A4847" t="str">
        <f t="shared" si="100"/>
        <v>29Wai Nam Chan44866PV</v>
      </c>
      <c r="B4847">
        <v>29</v>
      </c>
      <c r="C4847" t="s">
        <v>1643</v>
      </c>
      <c r="D4847" t="s">
        <v>3783</v>
      </c>
      <c r="E4847">
        <v>7750</v>
      </c>
      <c r="F4847" t="s">
        <v>1115</v>
      </c>
    </row>
    <row r="4848" spans="1:6">
      <c r="A4848" t="str">
        <f t="shared" si="100"/>
        <v>30VILCKMA OLIVEIRA DE SANTANA44866AT</v>
      </c>
      <c r="B4848">
        <v>30</v>
      </c>
      <c r="C4848" t="s">
        <v>2694</v>
      </c>
      <c r="D4848" t="s">
        <v>3783</v>
      </c>
      <c r="E4848">
        <v>820</v>
      </c>
      <c r="F4848" t="s">
        <v>1117</v>
      </c>
    </row>
    <row r="4849" spans="1:6">
      <c r="A4849" t="str">
        <f t="shared" si="100"/>
        <v>30CELMY MARIA BEZERRA DE MENEZES BARBOSA44866COO</v>
      </c>
      <c r="B4849">
        <v>30</v>
      </c>
      <c r="C4849" t="s">
        <v>2695</v>
      </c>
      <c r="D4849" t="s">
        <v>3783</v>
      </c>
      <c r="E4849">
        <v>2800</v>
      </c>
      <c r="F4849" t="s">
        <v>1113</v>
      </c>
    </row>
    <row r="4850" spans="1:6">
      <c r="A4850" t="str">
        <f t="shared" si="100"/>
        <v>30ALAN GOMES DA CÂMARA44866DSC</v>
      </c>
      <c r="B4850">
        <v>30</v>
      </c>
      <c r="C4850" t="s">
        <v>2696</v>
      </c>
      <c r="D4850" t="s">
        <v>3783</v>
      </c>
      <c r="E4850">
        <v>3280</v>
      </c>
      <c r="F4850" t="s">
        <v>1162</v>
      </c>
    </row>
    <row r="4851" spans="1:6">
      <c r="A4851" t="str">
        <f t="shared" si="100"/>
        <v>30Ayrlane Alves de Lima Sales Lopes44866DSC</v>
      </c>
      <c r="B4851">
        <v>30</v>
      </c>
      <c r="C4851" t="s">
        <v>2472</v>
      </c>
      <c r="D4851" t="s">
        <v>3783</v>
      </c>
      <c r="E4851">
        <v>3280</v>
      </c>
      <c r="F4851" t="s">
        <v>1162</v>
      </c>
    </row>
    <row r="4852" spans="1:6">
      <c r="A4852" t="str">
        <f t="shared" si="100"/>
        <v>30Bruno Augusto Cabral Roque44866DSC</v>
      </c>
      <c r="B4852">
        <v>30</v>
      </c>
      <c r="C4852" t="s">
        <v>2473</v>
      </c>
      <c r="D4852" t="s">
        <v>3783</v>
      </c>
      <c r="E4852">
        <v>3280</v>
      </c>
      <c r="F4852" t="s">
        <v>1162</v>
      </c>
    </row>
    <row r="4853" spans="1:6">
      <c r="A4853" t="str">
        <f t="shared" si="100"/>
        <v>30DJHONY BARBOSA DE OLIVEIRA44866GRA</v>
      </c>
      <c r="B4853">
        <v>30</v>
      </c>
      <c r="C4853" t="s">
        <v>2697</v>
      </c>
      <c r="D4853" t="s">
        <v>3783</v>
      </c>
      <c r="E4853">
        <v>600</v>
      </c>
      <c r="F4853" t="s">
        <v>1112</v>
      </c>
    </row>
    <row r="4854" spans="1:6">
      <c r="A4854" t="str">
        <f t="shared" si="100"/>
        <v>30ELTON FILIPE TENÓRIO DE LIMA44866GRA</v>
      </c>
      <c r="B4854">
        <v>30</v>
      </c>
      <c r="C4854" t="s">
        <v>2698</v>
      </c>
      <c r="D4854" t="s">
        <v>3783</v>
      </c>
      <c r="E4854">
        <v>600</v>
      </c>
      <c r="F4854" t="s">
        <v>1112</v>
      </c>
    </row>
    <row r="4855" spans="1:6">
      <c r="A4855" t="str">
        <f t="shared" si="100"/>
        <v>30ERICK PATRICK LEITE GOMES44866GRA</v>
      </c>
      <c r="B4855">
        <v>30</v>
      </c>
      <c r="C4855" t="s">
        <v>2474</v>
      </c>
      <c r="D4855" t="s">
        <v>3783</v>
      </c>
      <c r="E4855">
        <v>600</v>
      </c>
      <c r="F4855" t="s">
        <v>1112</v>
      </c>
    </row>
    <row r="4856" spans="1:6">
      <c r="A4856" t="str">
        <f t="shared" si="100"/>
        <v>30GLENDA EVELYN MARIA DE FREITAS44866GRA</v>
      </c>
      <c r="B4856">
        <v>30</v>
      </c>
      <c r="C4856" t="s">
        <v>2475</v>
      </c>
      <c r="D4856" t="s">
        <v>3783</v>
      </c>
      <c r="E4856">
        <v>600</v>
      </c>
      <c r="F4856" t="s">
        <v>1112</v>
      </c>
    </row>
    <row r="4857" spans="1:6">
      <c r="A4857" t="str">
        <f t="shared" si="100"/>
        <v>30HELAN THAIRE DE ALBUQUERQUE ALVES44866GRA</v>
      </c>
      <c r="B4857">
        <v>30</v>
      </c>
      <c r="C4857" t="s">
        <v>2699</v>
      </c>
      <c r="D4857" t="s">
        <v>3783</v>
      </c>
      <c r="E4857">
        <v>600</v>
      </c>
      <c r="F4857" t="s">
        <v>1112</v>
      </c>
    </row>
    <row r="4858" spans="1:6">
      <c r="A4858" t="str">
        <f t="shared" si="100"/>
        <v>30ÍCARO VINÍCIUS DE SOUZA JUVENAL44866GRA</v>
      </c>
      <c r="B4858">
        <v>30</v>
      </c>
      <c r="C4858" t="s">
        <v>2700</v>
      </c>
      <c r="D4858" t="s">
        <v>3783</v>
      </c>
      <c r="E4858">
        <v>600</v>
      </c>
      <c r="F4858" t="s">
        <v>1112</v>
      </c>
    </row>
    <row r="4859" spans="1:6">
      <c r="A4859" t="str">
        <f t="shared" si="100"/>
        <v>30JOÃO HENRIQUE BARROS PONTES44866GRA</v>
      </c>
      <c r="B4859">
        <v>30</v>
      </c>
      <c r="C4859" t="s">
        <v>2476</v>
      </c>
      <c r="D4859" t="s">
        <v>3783</v>
      </c>
      <c r="E4859">
        <v>600</v>
      </c>
      <c r="F4859" t="s">
        <v>1112</v>
      </c>
    </row>
    <row r="4860" spans="1:6">
      <c r="A4860" t="str">
        <f t="shared" si="100"/>
        <v>30JOSÉ RUTÊNIO DO AMARAL NETO44866GRA</v>
      </c>
      <c r="B4860">
        <v>30</v>
      </c>
      <c r="C4860" t="s">
        <v>2477</v>
      </c>
      <c r="D4860" t="s">
        <v>3783</v>
      </c>
      <c r="E4860">
        <v>600</v>
      </c>
      <c r="F4860" t="s">
        <v>1112</v>
      </c>
    </row>
    <row r="4861" spans="1:6">
      <c r="A4861" t="str">
        <f t="shared" si="100"/>
        <v>30MARINE TRICOT PAES BARRETTO44866GRA</v>
      </c>
      <c r="B4861">
        <v>30</v>
      </c>
      <c r="C4861" t="s">
        <v>2478</v>
      </c>
      <c r="D4861" t="s">
        <v>3783</v>
      </c>
      <c r="E4861">
        <v>600</v>
      </c>
      <c r="F4861" t="s">
        <v>1112</v>
      </c>
    </row>
    <row r="4862" spans="1:6">
      <c r="A4862" t="str">
        <f t="shared" si="100"/>
        <v>30MATHEUS LEONARDO GOMES DA SILVA44866GRA</v>
      </c>
      <c r="B4862">
        <v>30</v>
      </c>
      <c r="C4862" t="s">
        <v>2479</v>
      </c>
      <c r="D4862" t="s">
        <v>3783</v>
      </c>
      <c r="E4862">
        <v>600</v>
      </c>
      <c r="F4862" t="s">
        <v>1112</v>
      </c>
    </row>
    <row r="4863" spans="1:6">
      <c r="A4863" t="str">
        <f t="shared" si="100"/>
        <v>30PEDRO LUCAS ARAÚJO DO NASCIMENTO44866GRA</v>
      </c>
      <c r="B4863">
        <v>30</v>
      </c>
      <c r="C4863" t="s">
        <v>2480</v>
      </c>
      <c r="D4863" t="s">
        <v>3783</v>
      </c>
      <c r="E4863">
        <v>600</v>
      </c>
      <c r="F4863" t="s">
        <v>1112</v>
      </c>
    </row>
    <row r="4864" spans="1:6">
      <c r="A4864" t="str">
        <f t="shared" si="100"/>
        <v>30RAFAELA DE MELO FREIRE44866GRA</v>
      </c>
      <c r="B4864">
        <v>30</v>
      </c>
      <c r="C4864" t="s">
        <v>2701</v>
      </c>
      <c r="D4864" t="s">
        <v>3783</v>
      </c>
      <c r="E4864">
        <v>600</v>
      </c>
      <c r="F4864" t="s">
        <v>1112</v>
      </c>
    </row>
    <row r="4865" spans="1:6">
      <c r="A4865" t="str">
        <f t="shared" si="100"/>
        <v>30TAINAH LOPES FERREIRA44866GRA</v>
      </c>
      <c r="B4865">
        <v>30</v>
      </c>
      <c r="C4865" t="s">
        <v>2702</v>
      </c>
      <c r="D4865" t="s">
        <v>3783</v>
      </c>
      <c r="E4865">
        <v>600</v>
      </c>
      <c r="F4865" t="s">
        <v>1112</v>
      </c>
    </row>
    <row r="4866" spans="1:6">
      <c r="A4866" t="str">
        <f t="shared" si="100"/>
        <v>30THAISA MARIA NASCIMENTO44866GRA</v>
      </c>
      <c r="B4866">
        <v>30</v>
      </c>
      <c r="C4866" t="s">
        <v>2481</v>
      </c>
      <c r="D4866" t="s">
        <v>3783</v>
      </c>
      <c r="E4866">
        <v>600</v>
      </c>
      <c r="F4866" t="s">
        <v>1112</v>
      </c>
    </row>
    <row r="4867" spans="1:6">
      <c r="A4867" t="str">
        <f t="shared" ref="A4867:A4930" si="101">CONCATENATE(B4867,C4867,VALUE(D4867),F4867)</f>
        <v>30VÍCTOR DE ANDRADE LIMA44866GRA</v>
      </c>
      <c r="B4867">
        <v>30</v>
      </c>
      <c r="C4867" t="s">
        <v>2482</v>
      </c>
      <c r="D4867" t="s">
        <v>3783</v>
      </c>
      <c r="E4867">
        <v>600</v>
      </c>
      <c r="F4867" t="s">
        <v>1112</v>
      </c>
    </row>
    <row r="4868" spans="1:6">
      <c r="A4868" t="str">
        <f t="shared" si="101"/>
        <v>30WILLIAM OTTONI BARBOSA AZEVEDO44866GRA</v>
      </c>
      <c r="B4868">
        <v>30</v>
      </c>
      <c r="C4868" t="s">
        <v>2703</v>
      </c>
      <c r="D4868" t="s">
        <v>3783</v>
      </c>
      <c r="E4868">
        <v>600</v>
      </c>
      <c r="F4868" t="s">
        <v>1112</v>
      </c>
    </row>
    <row r="4869" spans="1:6">
      <c r="A4869" t="str">
        <f t="shared" si="101"/>
        <v>30GABRIEL FILIPE OLIVEIRA DO NASCIMENTO44866MSc</v>
      </c>
      <c r="B4869">
        <v>30</v>
      </c>
      <c r="C4869" t="s">
        <v>2704</v>
      </c>
      <c r="D4869" t="s">
        <v>3783</v>
      </c>
      <c r="E4869">
        <v>2230</v>
      </c>
      <c r="F4869" t="s">
        <v>1114</v>
      </c>
    </row>
    <row r="4870" spans="1:6">
      <c r="A4870" t="str">
        <f t="shared" si="101"/>
        <v>30MARCELA BINO DA SILVA SANTOS44866MSc</v>
      </c>
      <c r="B4870">
        <v>30</v>
      </c>
      <c r="C4870" t="s">
        <v>2705</v>
      </c>
      <c r="D4870" t="s">
        <v>3783</v>
      </c>
      <c r="E4870">
        <v>2230</v>
      </c>
      <c r="F4870" t="s">
        <v>1114</v>
      </c>
    </row>
    <row r="4871" spans="1:6">
      <c r="A4871" t="str">
        <f t="shared" si="101"/>
        <v>30MATHEUS HENRIQUE CASTANHA CAVALCANTI44866MSc</v>
      </c>
      <c r="B4871">
        <v>30</v>
      </c>
      <c r="C4871" t="s">
        <v>2706</v>
      </c>
      <c r="D4871" t="s">
        <v>3783</v>
      </c>
      <c r="E4871">
        <v>2230</v>
      </c>
      <c r="F4871" t="s">
        <v>1114</v>
      </c>
    </row>
    <row r="4872" spans="1:6">
      <c r="A4872" t="str">
        <f t="shared" si="101"/>
        <v>30Michael Lopes Mendes da Silva44866MSc</v>
      </c>
      <c r="B4872">
        <v>30</v>
      </c>
      <c r="C4872" t="s">
        <v>2483</v>
      </c>
      <c r="D4872" t="s">
        <v>3783</v>
      </c>
      <c r="E4872">
        <v>2230</v>
      </c>
      <c r="F4872" t="s">
        <v>1114</v>
      </c>
    </row>
    <row r="4873" spans="1:6">
      <c r="A4873" t="str">
        <f t="shared" si="101"/>
        <v>30JEAN HÉLITON LOPES DOS SANTOS44866PV</v>
      </c>
      <c r="B4873">
        <v>30</v>
      </c>
      <c r="C4873" t="s">
        <v>2708</v>
      </c>
      <c r="D4873" t="s">
        <v>3783</v>
      </c>
      <c r="E4873">
        <v>7750</v>
      </c>
      <c r="F4873" t="s">
        <v>1115</v>
      </c>
    </row>
    <row r="4874" spans="1:6">
      <c r="A4874" t="str">
        <f t="shared" si="101"/>
        <v>31Francisco Antonio de Farias Bandeira44866AT</v>
      </c>
      <c r="B4874">
        <v>31</v>
      </c>
      <c r="C4874" t="s">
        <v>1655</v>
      </c>
      <c r="D4874" t="s">
        <v>3783</v>
      </c>
      <c r="E4874">
        <v>820</v>
      </c>
      <c r="F4874" t="s">
        <v>1117</v>
      </c>
    </row>
    <row r="4875" spans="1:6">
      <c r="A4875" t="str">
        <f t="shared" si="101"/>
        <v>31Jorge Barbosa Soares44866COO</v>
      </c>
      <c r="B4875">
        <v>31</v>
      </c>
      <c r="C4875" t="s">
        <v>2193</v>
      </c>
      <c r="D4875" t="s">
        <v>3783</v>
      </c>
      <c r="E4875">
        <v>2800</v>
      </c>
      <c r="F4875" t="s">
        <v>1113</v>
      </c>
    </row>
    <row r="4876" spans="1:6">
      <c r="A4876" t="str">
        <f t="shared" si="101"/>
        <v>31Caio Victor Pereira Pascoal44866DSC</v>
      </c>
      <c r="B4876">
        <v>31</v>
      </c>
      <c r="C4876" t="s">
        <v>2484</v>
      </c>
      <c r="D4876" t="s">
        <v>3783</v>
      </c>
      <c r="E4876">
        <v>3280</v>
      </c>
      <c r="F4876" t="s">
        <v>1162</v>
      </c>
    </row>
    <row r="4877" spans="1:6">
      <c r="A4877" t="str">
        <f t="shared" si="101"/>
        <v>31Natália Porto Alexandre44866DSC</v>
      </c>
      <c r="B4877">
        <v>31</v>
      </c>
      <c r="C4877" t="s">
        <v>2485</v>
      </c>
      <c r="D4877" t="s">
        <v>3783</v>
      </c>
      <c r="E4877">
        <v>3280</v>
      </c>
      <c r="F4877" t="s">
        <v>1162</v>
      </c>
    </row>
    <row r="4878" spans="1:6">
      <c r="A4878" t="str">
        <f t="shared" si="101"/>
        <v>31Rodolpho Ramilton de Castro Monteiro44866DSC</v>
      </c>
      <c r="B4878">
        <v>31</v>
      </c>
      <c r="C4878" t="s">
        <v>1657</v>
      </c>
      <c r="D4878" t="s">
        <v>3783</v>
      </c>
      <c r="E4878">
        <v>3280</v>
      </c>
      <c r="F4878" t="s">
        <v>1162</v>
      </c>
    </row>
    <row r="4879" spans="1:6">
      <c r="A4879" t="str">
        <f t="shared" si="101"/>
        <v>31Alice Oliveira Gurgel44866GRA</v>
      </c>
      <c r="B4879">
        <v>31</v>
      </c>
      <c r="C4879" t="s">
        <v>1658</v>
      </c>
      <c r="D4879" t="s">
        <v>3783</v>
      </c>
      <c r="E4879">
        <v>600</v>
      </c>
      <c r="F4879" t="s">
        <v>1112</v>
      </c>
    </row>
    <row r="4880" spans="1:6">
      <c r="A4880" t="str">
        <f t="shared" si="101"/>
        <v>31Ellen Scárllet Abreu Feitosa44866GRA</v>
      </c>
      <c r="B4880">
        <v>31</v>
      </c>
      <c r="C4880" t="s">
        <v>1661</v>
      </c>
      <c r="D4880" t="s">
        <v>3783</v>
      </c>
      <c r="E4880">
        <v>600</v>
      </c>
      <c r="F4880" t="s">
        <v>1112</v>
      </c>
    </row>
    <row r="4881" spans="1:6">
      <c r="A4881" t="str">
        <f t="shared" si="101"/>
        <v>31João Pedro Teles Araújo44866GRA</v>
      </c>
      <c r="B4881">
        <v>31</v>
      </c>
      <c r="C4881" t="s">
        <v>1663</v>
      </c>
      <c r="D4881" t="s">
        <v>3783</v>
      </c>
      <c r="E4881">
        <v>600</v>
      </c>
      <c r="F4881" t="s">
        <v>1112</v>
      </c>
    </row>
    <row r="4882" spans="1:6">
      <c r="A4882" t="str">
        <f t="shared" si="101"/>
        <v>31João Victor da Silva Coelho44866GRA</v>
      </c>
      <c r="B4882">
        <v>31</v>
      </c>
      <c r="C4882" t="s">
        <v>2486</v>
      </c>
      <c r="D4882" t="s">
        <v>3783</v>
      </c>
      <c r="E4882">
        <v>600</v>
      </c>
      <c r="F4882" t="s">
        <v>1112</v>
      </c>
    </row>
    <row r="4883" spans="1:6">
      <c r="A4883" t="str">
        <f t="shared" si="101"/>
        <v>31Lucas Coelho Gonçalves da Silva44866GRA</v>
      </c>
      <c r="B4883">
        <v>31</v>
      </c>
      <c r="C4883" t="s">
        <v>1666</v>
      </c>
      <c r="D4883" t="s">
        <v>3783</v>
      </c>
      <c r="E4883">
        <v>600</v>
      </c>
      <c r="F4883" t="s">
        <v>1112</v>
      </c>
    </row>
    <row r="4884" spans="1:6">
      <c r="A4884" t="str">
        <f t="shared" si="101"/>
        <v>31Luiza Oliveira Sanford44866GRA</v>
      </c>
      <c r="B4884">
        <v>31</v>
      </c>
      <c r="C4884" t="s">
        <v>2487</v>
      </c>
      <c r="D4884" t="s">
        <v>3783</v>
      </c>
      <c r="E4884">
        <v>600</v>
      </c>
      <c r="F4884" t="s">
        <v>1112</v>
      </c>
    </row>
    <row r="4885" spans="1:6">
      <c r="A4885" t="str">
        <f t="shared" si="101"/>
        <v>31Paulo Ricardo Moura Rodrigues44866GRA</v>
      </c>
      <c r="B4885">
        <v>31</v>
      </c>
      <c r="C4885" t="s">
        <v>1668</v>
      </c>
      <c r="D4885" t="s">
        <v>3783</v>
      </c>
      <c r="E4885">
        <v>600</v>
      </c>
      <c r="F4885" t="s">
        <v>1112</v>
      </c>
    </row>
    <row r="4886" spans="1:6">
      <c r="A4886" t="str">
        <f t="shared" si="101"/>
        <v>31Ana Beatriz Ferreira Sousa44866MSc</v>
      </c>
      <c r="B4886">
        <v>31</v>
      </c>
      <c r="C4886" t="s">
        <v>2488</v>
      </c>
      <c r="D4886" t="s">
        <v>3783</v>
      </c>
      <c r="E4886">
        <v>2230</v>
      </c>
      <c r="F4886" t="s">
        <v>1114</v>
      </c>
    </row>
    <row r="4887" spans="1:6">
      <c r="A4887" t="str">
        <f t="shared" si="101"/>
        <v>31Andressa Cristina Borges Chaves44866MSc</v>
      </c>
      <c r="B4887">
        <v>31</v>
      </c>
      <c r="C4887" t="s">
        <v>1670</v>
      </c>
      <c r="D4887" t="s">
        <v>3783</v>
      </c>
      <c r="E4887">
        <v>2230</v>
      </c>
      <c r="F4887" t="s">
        <v>1114</v>
      </c>
    </row>
    <row r="4888" spans="1:6">
      <c r="A4888" t="str">
        <f t="shared" si="101"/>
        <v>31Lucas Sassaki Vieira da Silva44866MSc</v>
      </c>
      <c r="B4888">
        <v>31</v>
      </c>
      <c r="C4888" t="s">
        <v>1671</v>
      </c>
      <c r="D4888" t="s">
        <v>3783</v>
      </c>
      <c r="E4888">
        <v>2230</v>
      </c>
      <c r="F4888" t="s">
        <v>1114</v>
      </c>
    </row>
    <row r="4889" spans="1:6">
      <c r="A4889" t="str">
        <f t="shared" si="101"/>
        <v>31Moacir Frutuoso Leal da Costa44866MSc</v>
      </c>
      <c r="B4889">
        <v>31</v>
      </c>
      <c r="C4889" t="s">
        <v>2489</v>
      </c>
      <c r="D4889" t="s">
        <v>3783</v>
      </c>
      <c r="E4889">
        <v>2230</v>
      </c>
      <c r="F4889" t="s">
        <v>1114</v>
      </c>
    </row>
    <row r="4890" spans="1:6">
      <c r="A4890" t="str">
        <f t="shared" si="101"/>
        <v>31Thiago Marques da Frota44866MSc</v>
      </c>
      <c r="B4890">
        <v>31</v>
      </c>
      <c r="C4890" t="s">
        <v>1672</v>
      </c>
      <c r="D4890" t="s">
        <v>3783</v>
      </c>
      <c r="E4890">
        <v>2230</v>
      </c>
      <c r="F4890" t="s">
        <v>1114</v>
      </c>
    </row>
    <row r="4891" spans="1:6">
      <c r="A4891" t="str">
        <f t="shared" si="101"/>
        <v>31Jorge Luiz Oliveira Lucas Júnior44866PV</v>
      </c>
      <c r="B4891">
        <v>31</v>
      </c>
      <c r="C4891" t="s">
        <v>1656</v>
      </c>
      <c r="D4891" t="s">
        <v>3783</v>
      </c>
      <c r="E4891">
        <v>7750</v>
      </c>
      <c r="F4891" t="s">
        <v>1115</v>
      </c>
    </row>
    <row r="4892" spans="1:6">
      <c r="A4892" t="str">
        <f t="shared" si="101"/>
        <v>32AMANDA SOUSA ARAUJO44866AT</v>
      </c>
      <c r="B4892">
        <v>32</v>
      </c>
      <c r="C4892" t="s">
        <v>1674</v>
      </c>
      <c r="D4892" t="s">
        <v>3783</v>
      </c>
      <c r="E4892">
        <v>820</v>
      </c>
      <c r="F4892" t="s">
        <v>1117</v>
      </c>
    </row>
    <row r="4893" spans="1:6">
      <c r="A4893" t="str">
        <f t="shared" si="101"/>
        <v>32Antonio Eduardo Martinelli44866COO</v>
      </c>
      <c r="B4893">
        <v>32</v>
      </c>
      <c r="C4893" t="s">
        <v>1675</v>
      </c>
      <c r="D4893" t="s">
        <v>3783</v>
      </c>
      <c r="E4893">
        <v>2800</v>
      </c>
      <c r="F4893" t="s">
        <v>1113</v>
      </c>
    </row>
    <row r="4894" spans="1:6">
      <c r="A4894" t="str">
        <f t="shared" si="101"/>
        <v>32Erijanio Nonato da Silva44835DSC</v>
      </c>
      <c r="B4894">
        <v>32</v>
      </c>
      <c r="C4894" t="s">
        <v>2748</v>
      </c>
      <c r="D4894" t="s">
        <v>3782</v>
      </c>
      <c r="E4894">
        <v>3280</v>
      </c>
      <c r="F4894" t="s">
        <v>1162</v>
      </c>
    </row>
    <row r="4895" spans="1:6">
      <c r="A4895" t="str">
        <f t="shared" si="101"/>
        <v>32MUCIO DANTAS DE MEDEIROS44866DSC</v>
      </c>
      <c r="B4895">
        <v>32</v>
      </c>
      <c r="C4895" t="s">
        <v>1677</v>
      </c>
      <c r="D4895" t="s">
        <v>3783</v>
      </c>
      <c r="E4895">
        <v>3280</v>
      </c>
      <c r="F4895" t="s">
        <v>1162</v>
      </c>
    </row>
    <row r="4896" spans="1:6">
      <c r="A4896" t="str">
        <f t="shared" si="101"/>
        <v>32Thereza Beatriz Oliveira Nunes44866DSC</v>
      </c>
      <c r="B4896">
        <v>32</v>
      </c>
      <c r="C4896" t="s">
        <v>2490</v>
      </c>
      <c r="D4896" t="s">
        <v>3783</v>
      </c>
      <c r="E4896">
        <v>3280</v>
      </c>
      <c r="F4896" t="s">
        <v>1162</v>
      </c>
    </row>
    <row r="4897" spans="1:6">
      <c r="A4897" t="str">
        <f t="shared" si="101"/>
        <v>32ANA BIATRIZ GUEDES DO NASCIMENTO44866GRA</v>
      </c>
      <c r="B4897">
        <v>32</v>
      </c>
      <c r="C4897" t="s">
        <v>1678</v>
      </c>
      <c r="D4897" t="s">
        <v>3783</v>
      </c>
      <c r="E4897">
        <v>600</v>
      </c>
      <c r="F4897" t="s">
        <v>1112</v>
      </c>
    </row>
    <row r="4898" spans="1:6">
      <c r="A4898" t="str">
        <f t="shared" si="101"/>
        <v>32CAMILA LOUYSE OLIVEIRA DA ROCHA44866GRA</v>
      </c>
      <c r="B4898">
        <v>32</v>
      </c>
      <c r="C4898" t="s">
        <v>1679</v>
      </c>
      <c r="D4898" t="s">
        <v>3783</v>
      </c>
      <c r="E4898">
        <v>600</v>
      </c>
      <c r="F4898" t="s">
        <v>1112</v>
      </c>
    </row>
    <row r="4899" spans="1:6">
      <c r="A4899" t="str">
        <f t="shared" si="101"/>
        <v>32ELOAM JESSICA NUNES HOLANDA44866GRA</v>
      </c>
      <c r="B4899">
        <v>32</v>
      </c>
      <c r="C4899" t="s">
        <v>1681</v>
      </c>
      <c r="D4899" t="s">
        <v>3783</v>
      </c>
      <c r="E4899">
        <v>600</v>
      </c>
      <c r="F4899" t="s">
        <v>1112</v>
      </c>
    </row>
    <row r="4900" spans="1:6">
      <c r="A4900" t="str">
        <f t="shared" si="101"/>
        <v>32JANARY MARTINS FIGUEIREDO FILHO44866GRA</v>
      </c>
      <c r="B4900">
        <v>32</v>
      </c>
      <c r="C4900" t="s">
        <v>1683</v>
      </c>
      <c r="D4900" t="s">
        <v>3783</v>
      </c>
      <c r="E4900">
        <v>600</v>
      </c>
      <c r="F4900" t="s">
        <v>1112</v>
      </c>
    </row>
    <row r="4901" spans="1:6">
      <c r="A4901" t="str">
        <f t="shared" si="101"/>
        <v>32Karolynne Emanuelle Alves Rodrigues44866GRA</v>
      </c>
      <c r="B4901">
        <v>32</v>
      </c>
      <c r="C4901" t="s">
        <v>2491</v>
      </c>
      <c r="D4901" t="s">
        <v>3783</v>
      </c>
      <c r="E4901">
        <v>600</v>
      </c>
      <c r="F4901" t="s">
        <v>1112</v>
      </c>
    </row>
    <row r="4902" spans="1:6">
      <c r="A4902" t="str">
        <f t="shared" si="101"/>
        <v>32TAYNNARA MENDES VELOSO44866GRA</v>
      </c>
      <c r="B4902">
        <v>32</v>
      </c>
      <c r="C4902" t="s">
        <v>1684</v>
      </c>
      <c r="D4902" t="s">
        <v>3783</v>
      </c>
      <c r="E4902">
        <v>600</v>
      </c>
      <c r="F4902" t="s">
        <v>1112</v>
      </c>
    </row>
    <row r="4903" spans="1:6">
      <c r="A4903" t="str">
        <f t="shared" si="101"/>
        <v>32Carlos Augusto Leal Dantas44866MSc</v>
      </c>
      <c r="B4903">
        <v>32</v>
      </c>
      <c r="C4903" t="s">
        <v>1685</v>
      </c>
      <c r="D4903" t="s">
        <v>3783</v>
      </c>
      <c r="E4903">
        <v>2230</v>
      </c>
      <c r="F4903" t="s">
        <v>1114</v>
      </c>
    </row>
    <row r="4904" spans="1:6">
      <c r="A4904" t="str">
        <f t="shared" si="101"/>
        <v>32Clenildo de Longe44866MSc</v>
      </c>
      <c r="B4904">
        <v>32</v>
      </c>
      <c r="C4904" t="s">
        <v>1686</v>
      </c>
      <c r="D4904" t="s">
        <v>3783</v>
      </c>
      <c r="E4904">
        <v>2230</v>
      </c>
      <c r="F4904" t="s">
        <v>1114</v>
      </c>
    </row>
    <row r="4905" spans="1:6">
      <c r="A4905" t="str">
        <f t="shared" si="101"/>
        <v>32Eduardo Jorge da Cunha Lins44866MSc</v>
      </c>
      <c r="B4905">
        <v>32</v>
      </c>
      <c r="C4905" t="s">
        <v>2493</v>
      </c>
      <c r="D4905" t="s">
        <v>3783</v>
      </c>
      <c r="E4905">
        <v>2230</v>
      </c>
      <c r="F4905" t="s">
        <v>1114</v>
      </c>
    </row>
    <row r="4906" spans="1:6">
      <c r="A4906" t="str">
        <f t="shared" si="101"/>
        <v>32Francisco Emanuel da Silva44866MSc</v>
      </c>
      <c r="B4906">
        <v>32</v>
      </c>
      <c r="C4906" t="s">
        <v>2494</v>
      </c>
      <c r="D4906" t="s">
        <v>3783</v>
      </c>
      <c r="E4906">
        <v>2230</v>
      </c>
      <c r="F4906" t="s">
        <v>1114</v>
      </c>
    </row>
    <row r="4907" spans="1:6">
      <c r="A4907" t="str">
        <f t="shared" si="101"/>
        <v>32Maria Monique de Brito Leite44866MSc</v>
      </c>
      <c r="B4907">
        <v>32</v>
      </c>
      <c r="C4907" t="s">
        <v>1687</v>
      </c>
      <c r="D4907" t="s">
        <v>3783</v>
      </c>
      <c r="E4907">
        <v>2230</v>
      </c>
      <c r="F4907" t="s">
        <v>1114</v>
      </c>
    </row>
    <row r="4908" spans="1:6">
      <c r="A4908" t="str">
        <f t="shared" si="101"/>
        <v>32Rayssa Ribeiro Rodrigues44866MSc</v>
      </c>
      <c r="B4908">
        <v>32</v>
      </c>
      <c r="C4908" t="s">
        <v>2495</v>
      </c>
      <c r="D4908" t="s">
        <v>3783</v>
      </c>
      <c r="E4908">
        <v>2230</v>
      </c>
      <c r="F4908" t="s">
        <v>1114</v>
      </c>
    </row>
    <row r="4909" spans="1:6">
      <c r="A4909" t="str">
        <f t="shared" si="101"/>
        <v>32Armando Monte Mendes44866PDSC</v>
      </c>
      <c r="B4909">
        <v>32</v>
      </c>
      <c r="C4909" t="s">
        <v>1688</v>
      </c>
      <c r="D4909" t="s">
        <v>3783</v>
      </c>
      <c r="E4909">
        <v>6110</v>
      </c>
      <c r="F4909" t="s">
        <v>1165</v>
      </c>
    </row>
    <row r="4910" spans="1:6">
      <c r="A4910" t="str">
        <f t="shared" si="101"/>
        <v>32Jose Ribamar Campos Junior44866PV</v>
      </c>
      <c r="B4910">
        <v>32</v>
      </c>
      <c r="C4910" t="s">
        <v>1689</v>
      </c>
      <c r="D4910" t="s">
        <v>3783</v>
      </c>
      <c r="E4910">
        <v>7750</v>
      </c>
      <c r="F4910" t="s">
        <v>1115</v>
      </c>
    </row>
    <row r="4911" spans="1:6">
      <c r="A4911" t="str">
        <f t="shared" si="101"/>
        <v>33Raphael Caio Alvarez Diegues44866AT</v>
      </c>
      <c r="B4911">
        <v>33</v>
      </c>
      <c r="C4911" t="s">
        <v>1690</v>
      </c>
      <c r="D4911" t="s">
        <v>3783</v>
      </c>
      <c r="E4911">
        <v>820</v>
      </c>
      <c r="F4911" t="s">
        <v>1117</v>
      </c>
    </row>
    <row r="4912" spans="1:6">
      <c r="A4912" t="str">
        <f t="shared" si="101"/>
        <v>33Edmilson Moutinho dos Santos44866COO</v>
      </c>
      <c r="B4912">
        <v>33</v>
      </c>
      <c r="C4912" t="s">
        <v>1691</v>
      </c>
      <c r="D4912" t="s">
        <v>3783</v>
      </c>
      <c r="E4912">
        <v>2800</v>
      </c>
      <c r="F4912" t="s">
        <v>1113</v>
      </c>
    </row>
    <row r="4913" spans="1:6">
      <c r="A4913" t="str">
        <f t="shared" si="101"/>
        <v>33Dalmo de Souza Amorim Junior44866DSC</v>
      </c>
      <c r="B4913">
        <v>33</v>
      </c>
      <c r="C4913" t="s">
        <v>2194</v>
      </c>
      <c r="D4913" t="s">
        <v>3783</v>
      </c>
      <c r="E4913">
        <v>3280</v>
      </c>
      <c r="F4913" t="s">
        <v>1162</v>
      </c>
    </row>
    <row r="4914" spans="1:6">
      <c r="A4914" t="str">
        <f t="shared" si="101"/>
        <v>33Rodrigo Pereira Botão44866DSC</v>
      </c>
      <c r="B4914">
        <v>33</v>
      </c>
      <c r="C4914" t="s">
        <v>2195</v>
      </c>
      <c r="D4914" t="s">
        <v>3783</v>
      </c>
      <c r="E4914">
        <v>3280</v>
      </c>
      <c r="F4914" t="s">
        <v>1162</v>
      </c>
    </row>
    <row r="4915" spans="1:6">
      <c r="A4915" t="str">
        <f t="shared" si="101"/>
        <v>33Stephanie San Martin Cañas44866DSC</v>
      </c>
      <c r="B4915">
        <v>33</v>
      </c>
      <c r="C4915" t="s">
        <v>1692</v>
      </c>
      <c r="D4915" t="s">
        <v>3783</v>
      </c>
      <c r="E4915">
        <v>3280</v>
      </c>
      <c r="F4915" t="s">
        <v>1162</v>
      </c>
    </row>
    <row r="4916" spans="1:6">
      <c r="A4916" t="str">
        <f t="shared" si="101"/>
        <v>33Alana Távora Rodrigues44866GRA</v>
      </c>
      <c r="B4916">
        <v>33</v>
      </c>
      <c r="C4916" t="s">
        <v>1693</v>
      </c>
      <c r="D4916" t="s">
        <v>3783</v>
      </c>
      <c r="E4916">
        <v>600</v>
      </c>
      <c r="F4916" t="s">
        <v>1112</v>
      </c>
    </row>
    <row r="4917" spans="1:6">
      <c r="A4917" t="str">
        <f t="shared" si="101"/>
        <v>33Gabriel Fiorini Reis Maciel e Bastos44866GRA</v>
      </c>
      <c r="B4917">
        <v>33</v>
      </c>
      <c r="C4917" t="s">
        <v>1694</v>
      </c>
      <c r="D4917" t="s">
        <v>3783</v>
      </c>
      <c r="E4917">
        <v>600</v>
      </c>
      <c r="F4917" t="s">
        <v>1112</v>
      </c>
    </row>
    <row r="4918" spans="1:6">
      <c r="A4918" t="str">
        <f t="shared" si="101"/>
        <v>33Jade Liu de Almeida44866GRA</v>
      </c>
      <c r="B4918">
        <v>33</v>
      </c>
      <c r="C4918" t="s">
        <v>1696</v>
      </c>
      <c r="D4918" t="s">
        <v>3783</v>
      </c>
      <c r="E4918">
        <v>600</v>
      </c>
      <c r="F4918" t="s">
        <v>1112</v>
      </c>
    </row>
    <row r="4919" spans="1:6">
      <c r="A4919" t="str">
        <f t="shared" si="101"/>
        <v>33Laila Franca da Costa44866GRA</v>
      </c>
      <c r="B4919">
        <v>33</v>
      </c>
      <c r="C4919" t="s">
        <v>2710</v>
      </c>
      <c r="D4919" t="s">
        <v>3783</v>
      </c>
      <c r="E4919">
        <v>600</v>
      </c>
      <c r="F4919" t="s">
        <v>1112</v>
      </c>
    </row>
    <row r="4920" spans="1:6">
      <c r="A4920" t="str">
        <f t="shared" si="101"/>
        <v>33Matheus Antonio Souza Ferreira44866GRA</v>
      </c>
      <c r="B4920">
        <v>33</v>
      </c>
      <c r="C4920" t="s">
        <v>1699</v>
      </c>
      <c r="D4920" t="s">
        <v>3783</v>
      </c>
      <c r="E4920">
        <v>600</v>
      </c>
      <c r="F4920" t="s">
        <v>1112</v>
      </c>
    </row>
    <row r="4921" spans="1:6">
      <c r="A4921" t="str">
        <f t="shared" si="101"/>
        <v>33Pamela Ramos Rocha dos Santos44866GRA</v>
      </c>
      <c r="B4921">
        <v>33</v>
      </c>
      <c r="C4921" t="s">
        <v>1700</v>
      </c>
      <c r="D4921" t="s">
        <v>3783</v>
      </c>
      <c r="E4921">
        <v>600</v>
      </c>
      <c r="F4921" t="s">
        <v>1112</v>
      </c>
    </row>
    <row r="4922" spans="1:6">
      <c r="A4922" t="str">
        <f t="shared" si="101"/>
        <v>33Rogerio Vaz de Lima44866GRA</v>
      </c>
      <c r="B4922">
        <v>33</v>
      </c>
      <c r="C4922" t="s">
        <v>1703</v>
      </c>
      <c r="D4922" t="s">
        <v>3783</v>
      </c>
      <c r="E4922">
        <v>600</v>
      </c>
      <c r="F4922" t="s">
        <v>1112</v>
      </c>
    </row>
    <row r="4923" spans="1:6">
      <c r="A4923" t="str">
        <f t="shared" si="101"/>
        <v>33Alice Akemi Tagima44866MSc</v>
      </c>
      <c r="B4923">
        <v>33</v>
      </c>
      <c r="C4923" t="s">
        <v>1707</v>
      </c>
      <c r="D4923" t="s">
        <v>3783</v>
      </c>
      <c r="E4923">
        <v>2230</v>
      </c>
      <c r="F4923" t="s">
        <v>1114</v>
      </c>
    </row>
    <row r="4924" spans="1:6">
      <c r="A4924" t="str">
        <f t="shared" si="101"/>
        <v>33Brenda Honório Mazzeu Silveira44866MSc</v>
      </c>
      <c r="B4924">
        <v>33</v>
      </c>
      <c r="C4924" t="s">
        <v>1708</v>
      </c>
      <c r="D4924" t="s">
        <v>3783</v>
      </c>
      <c r="E4924">
        <v>2230</v>
      </c>
      <c r="F4924" t="s">
        <v>1114</v>
      </c>
    </row>
    <row r="4925" spans="1:6">
      <c r="A4925" t="str">
        <f t="shared" si="101"/>
        <v>33Gabriela Pantoja Passos44866MSc</v>
      </c>
      <c r="B4925">
        <v>33</v>
      </c>
      <c r="C4925" t="s">
        <v>1709</v>
      </c>
      <c r="D4925" t="s">
        <v>3783</v>
      </c>
      <c r="E4925">
        <v>2230</v>
      </c>
      <c r="F4925" t="s">
        <v>1114</v>
      </c>
    </row>
    <row r="4926" spans="1:6">
      <c r="A4926" t="str">
        <f t="shared" si="101"/>
        <v>33João Paulo Guilherme Rodrigues Alves44866MSc</v>
      </c>
      <c r="B4926">
        <v>33</v>
      </c>
      <c r="C4926" t="s">
        <v>1697</v>
      </c>
      <c r="D4926" t="s">
        <v>3783</v>
      </c>
      <c r="E4926">
        <v>2230</v>
      </c>
      <c r="F4926" t="s">
        <v>1114</v>
      </c>
    </row>
    <row r="4927" spans="1:6">
      <c r="A4927" t="str">
        <f t="shared" si="101"/>
        <v>33Maxiane Frank Oliveira Cardoso44866MSc</v>
      </c>
      <c r="B4927">
        <v>33</v>
      </c>
      <c r="C4927" t="s">
        <v>2196</v>
      </c>
      <c r="D4927" t="s">
        <v>3783</v>
      </c>
      <c r="E4927">
        <v>2230</v>
      </c>
      <c r="F4927" t="s">
        <v>1114</v>
      </c>
    </row>
    <row r="4928" spans="1:6">
      <c r="A4928" t="str">
        <f t="shared" si="101"/>
        <v>33Rafael Luis Sacco44866MSc</v>
      </c>
      <c r="B4928">
        <v>33</v>
      </c>
      <c r="C4928" t="s">
        <v>2197</v>
      </c>
      <c r="D4928" t="s">
        <v>3783</v>
      </c>
      <c r="E4928">
        <v>2230</v>
      </c>
      <c r="F4928" t="s">
        <v>1114</v>
      </c>
    </row>
    <row r="4929" spans="1:6">
      <c r="A4929" t="str">
        <f t="shared" si="101"/>
        <v>33Hirdan Katarina de Medeiros Costa44866PV</v>
      </c>
      <c r="B4929">
        <v>33</v>
      </c>
      <c r="C4929" t="s">
        <v>1711</v>
      </c>
      <c r="D4929" t="s">
        <v>3783</v>
      </c>
      <c r="E4929">
        <v>7750</v>
      </c>
      <c r="F4929" t="s">
        <v>1115</v>
      </c>
    </row>
    <row r="4930" spans="1:6">
      <c r="A4930" t="str">
        <f t="shared" si="101"/>
        <v>34Renan Albert Hansen44866AT</v>
      </c>
      <c r="B4930">
        <v>34</v>
      </c>
      <c r="C4930" t="s">
        <v>1712</v>
      </c>
      <c r="D4930" t="s">
        <v>3783</v>
      </c>
      <c r="E4930">
        <v>820</v>
      </c>
      <c r="F4930" t="s">
        <v>1117</v>
      </c>
    </row>
    <row r="4931" spans="1:6">
      <c r="A4931" t="str">
        <f t="shared" ref="A4931:A4994" si="102">CONCATENATE(B4931,C4931,VALUE(D4931),F4931)</f>
        <v>34João Andrade de Carvalho Junior44866COO</v>
      </c>
      <c r="B4931">
        <v>34</v>
      </c>
      <c r="C4931" t="s">
        <v>1713</v>
      </c>
      <c r="D4931" t="s">
        <v>3783</v>
      </c>
      <c r="E4931">
        <v>2800</v>
      </c>
      <c r="F4931" t="s">
        <v>1113</v>
      </c>
    </row>
    <row r="4932" spans="1:6">
      <c r="A4932" t="str">
        <f t="shared" si="102"/>
        <v>34Fernando Henrique Mayworm de Araujo44866DSC</v>
      </c>
      <c r="B4932">
        <v>34</v>
      </c>
      <c r="C4932" t="s">
        <v>1714</v>
      </c>
      <c r="D4932" t="s">
        <v>3783</v>
      </c>
      <c r="E4932">
        <v>3280</v>
      </c>
      <c r="F4932" t="s">
        <v>1162</v>
      </c>
    </row>
    <row r="4933" spans="1:6">
      <c r="A4933" t="str">
        <f t="shared" si="102"/>
        <v>34Mônica Valéria dos Santos Machado44866DSC</v>
      </c>
      <c r="B4933">
        <v>34</v>
      </c>
      <c r="C4933" t="s">
        <v>1732</v>
      </c>
      <c r="D4933" t="s">
        <v>3783</v>
      </c>
      <c r="E4933">
        <v>3280</v>
      </c>
      <c r="F4933" t="s">
        <v>1162</v>
      </c>
    </row>
    <row r="4934" spans="1:6">
      <c r="A4934" t="str">
        <f t="shared" si="102"/>
        <v>34Rubens Coutinho Toledo44866DSC</v>
      </c>
      <c r="B4934">
        <v>34</v>
      </c>
      <c r="C4934" t="s">
        <v>1715</v>
      </c>
      <c r="D4934" t="s">
        <v>3783</v>
      </c>
      <c r="E4934">
        <v>3280</v>
      </c>
      <c r="F4934" t="s">
        <v>1162</v>
      </c>
    </row>
    <row r="4935" spans="1:6">
      <c r="A4935" t="str">
        <f t="shared" si="102"/>
        <v>34Arthur da Silva de Carvalho44866GRA</v>
      </c>
      <c r="B4935">
        <v>34</v>
      </c>
      <c r="C4935" t="s">
        <v>1716</v>
      </c>
      <c r="D4935" t="s">
        <v>3783</v>
      </c>
      <c r="E4935">
        <v>600</v>
      </c>
      <c r="F4935" t="s">
        <v>1112</v>
      </c>
    </row>
    <row r="4936" spans="1:6">
      <c r="A4936" t="str">
        <f t="shared" si="102"/>
        <v>34Arthur Freitas dos Santos44866GRA</v>
      </c>
      <c r="B4936">
        <v>34</v>
      </c>
      <c r="C4936" t="s">
        <v>2496</v>
      </c>
      <c r="D4936" t="s">
        <v>3783</v>
      </c>
      <c r="E4936">
        <v>600</v>
      </c>
      <c r="F4936" t="s">
        <v>1112</v>
      </c>
    </row>
    <row r="4937" spans="1:6">
      <c r="A4937" t="str">
        <f t="shared" si="102"/>
        <v>34Fernando Gianelli Farias de Souza44866GRA</v>
      </c>
      <c r="B4937">
        <v>34</v>
      </c>
      <c r="C4937" t="s">
        <v>2497</v>
      </c>
      <c r="D4937" t="s">
        <v>3783</v>
      </c>
      <c r="E4937">
        <v>600</v>
      </c>
      <c r="F4937" t="s">
        <v>1112</v>
      </c>
    </row>
    <row r="4938" spans="1:6">
      <c r="A4938" t="str">
        <f t="shared" si="102"/>
        <v>34Gustavo Henrique Romeu da Silva44866GRA</v>
      </c>
      <c r="B4938">
        <v>34</v>
      </c>
      <c r="C4938" t="s">
        <v>1718</v>
      </c>
      <c r="D4938" t="s">
        <v>3783</v>
      </c>
      <c r="E4938">
        <v>600</v>
      </c>
      <c r="F4938" t="s">
        <v>1112</v>
      </c>
    </row>
    <row r="4939" spans="1:6">
      <c r="A4939" t="str">
        <f t="shared" si="102"/>
        <v>34Ian Ryuji Matsumoto Rolim44866GRA</v>
      </c>
      <c r="B4939">
        <v>34</v>
      </c>
      <c r="C4939" t="s">
        <v>2498</v>
      </c>
      <c r="D4939" t="s">
        <v>3783</v>
      </c>
      <c r="E4939">
        <v>600</v>
      </c>
      <c r="F4939" t="s">
        <v>1112</v>
      </c>
    </row>
    <row r="4940" spans="1:6">
      <c r="A4940" t="str">
        <f t="shared" si="102"/>
        <v>34João Vitor dos Santos Oliveira44866GRA</v>
      </c>
      <c r="B4940">
        <v>34</v>
      </c>
      <c r="C4940" t="s">
        <v>1720</v>
      </c>
      <c r="D4940" t="s">
        <v>3783</v>
      </c>
      <c r="E4940">
        <v>600</v>
      </c>
      <c r="F4940" t="s">
        <v>1112</v>
      </c>
    </row>
    <row r="4941" spans="1:6">
      <c r="A4941" t="str">
        <f t="shared" si="102"/>
        <v>34Maurício Guilherme da Silva Belitardo44866GRA</v>
      </c>
      <c r="B4941">
        <v>34</v>
      </c>
      <c r="C4941" t="s">
        <v>1722</v>
      </c>
      <c r="D4941" t="s">
        <v>3783</v>
      </c>
      <c r="E4941">
        <v>600</v>
      </c>
      <c r="F4941" t="s">
        <v>1112</v>
      </c>
    </row>
    <row r="4942" spans="1:6">
      <c r="A4942" t="str">
        <f t="shared" si="102"/>
        <v>34Nikolas Maky Takinami44866GRA</v>
      </c>
      <c r="B4942">
        <v>34</v>
      </c>
      <c r="C4942" t="s">
        <v>1723</v>
      </c>
      <c r="D4942" t="s">
        <v>3783</v>
      </c>
      <c r="E4942">
        <v>600</v>
      </c>
      <c r="F4942" t="s">
        <v>1112</v>
      </c>
    </row>
    <row r="4943" spans="1:6">
      <c r="A4943" t="str">
        <f t="shared" si="102"/>
        <v>34Renan Camargo Oliveira44866GRA</v>
      </c>
      <c r="B4943">
        <v>34</v>
      </c>
      <c r="C4943" t="s">
        <v>1724</v>
      </c>
      <c r="D4943" t="s">
        <v>3783</v>
      </c>
      <c r="E4943">
        <v>600</v>
      </c>
      <c r="F4943" t="s">
        <v>1112</v>
      </c>
    </row>
    <row r="4944" spans="1:6">
      <c r="A4944" t="str">
        <f t="shared" si="102"/>
        <v>34Thales Maluf44866GRA</v>
      </c>
      <c r="B4944">
        <v>34</v>
      </c>
      <c r="C4944" t="s">
        <v>1725</v>
      </c>
      <c r="D4944" t="s">
        <v>3783</v>
      </c>
      <c r="E4944">
        <v>600</v>
      </c>
      <c r="F4944" t="s">
        <v>1112</v>
      </c>
    </row>
    <row r="4945" spans="1:6">
      <c r="A4945" t="str">
        <f t="shared" si="102"/>
        <v>34Tobias Lombardi Garcia Tiburcio44866GRA</v>
      </c>
      <c r="B4945">
        <v>34</v>
      </c>
      <c r="C4945" t="s">
        <v>2499</v>
      </c>
      <c r="D4945" t="s">
        <v>3783</v>
      </c>
      <c r="E4945">
        <v>600</v>
      </c>
      <c r="F4945" t="s">
        <v>1112</v>
      </c>
    </row>
    <row r="4946" spans="1:6">
      <c r="A4946" t="str">
        <f t="shared" si="102"/>
        <v>34Victor Barbosa Nunes44866GRA</v>
      </c>
      <c r="B4946">
        <v>34</v>
      </c>
      <c r="C4946" t="s">
        <v>1726</v>
      </c>
      <c r="D4946" t="s">
        <v>3783</v>
      </c>
      <c r="E4946">
        <v>600</v>
      </c>
      <c r="F4946" t="s">
        <v>1112</v>
      </c>
    </row>
    <row r="4947" spans="1:6">
      <c r="A4947" t="str">
        <f t="shared" si="102"/>
        <v>34Vitor Pioltine Murari44866GRA</v>
      </c>
      <c r="B4947">
        <v>34</v>
      </c>
      <c r="C4947" t="s">
        <v>1727</v>
      </c>
      <c r="D4947" t="s">
        <v>3783</v>
      </c>
      <c r="E4947">
        <v>600</v>
      </c>
      <c r="F4947" t="s">
        <v>1112</v>
      </c>
    </row>
    <row r="4948" spans="1:6">
      <c r="A4948" t="str">
        <f t="shared" si="102"/>
        <v>34Carlos Eduardo Moraes44866MSc</v>
      </c>
      <c r="B4948">
        <v>34</v>
      </c>
      <c r="C4948" t="s">
        <v>1728</v>
      </c>
      <c r="D4948" t="s">
        <v>3783</v>
      </c>
      <c r="E4948">
        <v>2230</v>
      </c>
      <c r="F4948" t="s">
        <v>1114</v>
      </c>
    </row>
    <row r="4949" spans="1:6">
      <c r="A4949" t="str">
        <f t="shared" si="102"/>
        <v>34Daniel Solferini de Carvalho44866MSc</v>
      </c>
      <c r="B4949">
        <v>34</v>
      </c>
      <c r="C4949" t="s">
        <v>2198</v>
      </c>
      <c r="D4949" t="s">
        <v>3783</v>
      </c>
      <c r="E4949">
        <v>2230</v>
      </c>
      <c r="F4949" t="s">
        <v>1114</v>
      </c>
    </row>
    <row r="4950" spans="1:6">
      <c r="A4950" t="str">
        <f t="shared" si="102"/>
        <v>34Luis Fernando Junior Saldaña Bernuy44866MSc</v>
      </c>
      <c r="B4950">
        <v>34</v>
      </c>
      <c r="C4950" t="s">
        <v>1730</v>
      </c>
      <c r="D4950" t="s">
        <v>3783</v>
      </c>
      <c r="E4950">
        <v>2230</v>
      </c>
      <c r="F4950" t="s">
        <v>1114</v>
      </c>
    </row>
    <row r="4951" spans="1:6">
      <c r="A4951" t="str">
        <f t="shared" si="102"/>
        <v>34Manuel Anthony Toribio Pacherres Uchalin44866MSc</v>
      </c>
      <c r="B4951">
        <v>34</v>
      </c>
      <c r="C4951" t="s">
        <v>2199</v>
      </c>
      <c r="D4951" t="s">
        <v>3783</v>
      </c>
      <c r="E4951">
        <v>2230</v>
      </c>
      <c r="F4951" t="s">
        <v>1114</v>
      </c>
    </row>
    <row r="4952" spans="1:6">
      <c r="A4952" t="str">
        <f t="shared" si="102"/>
        <v>34Marcelo Pacheco Oliveira44866MSc</v>
      </c>
      <c r="B4952">
        <v>34</v>
      </c>
      <c r="C4952" t="s">
        <v>1731</v>
      </c>
      <c r="D4952" t="s">
        <v>3783</v>
      </c>
      <c r="E4952">
        <v>2230</v>
      </c>
      <c r="F4952" t="s">
        <v>1114</v>
      </c>
    </row>
    <row r="4953" spans="1:6">
      <c r="A4953" t="str">
        <f t="shared" si="102"/>
        <v>34Marta Leite da Silva Nascimento44866PDSC</v>
      </c>
      <c r="B4953">
        <v>34</v>
      </c>
      <c r="C4953" t="s">
        <v>2500</v>
      </c>
      <c r="D4953" t="s">
        <v>3783</v>
      </c>
      <c r="E4953">
        <v>6110</v>
      </c>
      <c r="F4953" t="s">
        <v>1165</v>
      </c>
    </row>
    <row r="4954" spans="1:6">
      <c r="A4954" t="str">
        <f t="shared" si="102"/>
        <v>34Nazem Nascimento44866PV</v>
      </c>
      <c r="B4954">
        <v>34</v>
      </c>
      <c r="C4954" t="s">
        <v>1734</v>
      </c>
      <c r="D4954" t="s">
        <v>3783</v>
      </c>
      <c r="E4954">
        <v>7750</v>
      </c>
      <c r="F4954" t="s">
        <v>1115</v>
      </c>
    </row>
    <row r="4955" spans="1:6">
      <c r="A4955" t="str">
        <f t="shared" si="102"/>
        <v>35Armando Sá Ribeiro Júnior44866COO</v>
      </c>
      <c r="B4955">
        <v>35</v>
      </c>
      <c r="C4955" t="s">
        <v>2503</v>
      </c>
      <c r="D4955" t="s">
        <v>3783</v>
      </c>
      <c r="E4955">
        <v>2800</v>
      </c>
      <c r="F4955" t="s">
        <v>1113</v>
      </c>
    </row>
    <row r="4956" spans="1:6">
      <c r="A4956" t="str">
        <f t="shared" si="102"/>
        <v>35Bruno Aguiar Santana44866DSC</v>
      </c>
      <c r="B4956">
        <v>35</v>
      </c>
      <c r="C4956" t="s">
        <v>1736</v>
      </c>
      <c r="D4956" t="s">
        <v>3783</v>
      </c>
      <c r="E4956">
        <v>3280</v>
      </c>
      <c r="F4956" t="s">
        <v>1162</v>
      </c>
    </row>
    <row r="4957" spans="1:6">
      <c r="A4957" t="str">
        <f t="shared" si="102"/>
        <v>35Witã dos Santos Rocha44866DSC</v>
      </c>
      <c r="B4957">
        <v>35</v>
      </c>
      <c r="C4957" t="s">
        <v>1737</v>
      </c>
      <c r="D4957" t="s">
        <v>3783</v>
      </c>
      <c r="E4957">
        <v>3280</v>
      </c>
      <c r="F4957" t="s">
        <v>1162</v>
      </c>
    </row>
    <row r="4958" spans="1:6">
      <c r="A4958" t="str">
        <f t="shared" si="102"/>
        <v>35Helena Peres Alchimin44866GRA</v>
      </c>
      <c r="B4958">
        <v>35</v>
      </c>
      <c r="C4958" t="s">
        <v>2501</v>
      </c>
      <c r="D4958" t="s">
        <v>3783</v>
      </c>
      <c r="E4958">
        <v>600</v>
      </c>
      <c r="F4958" t="s">
        <v>1112</v>
      </c>
    </row>
    <row r="4959" spans="1:6">
      <c r="A4959" t="str">
        <f t="shared" si="102"/>
        <v>35Felipe da Silva Oliveira44866MSc</v>
      </c>
      <c r="B4959">
        <v>35</v>
      </c>
      <c r="C4959" t="s">
        <v>2502</v>
      </c>
      <c r="D4959" t="s">
        <v>3783</v>
      </c>
      <c r="E4959">
        <v>2230</v>
      </c>
      <c r="F4959" t="s">
        <v>1114</v>
      </c>
    </row>
    <row r="4960" spans="1:6">
      <c r="A4960" t="str">
        <f t="shared" si="102"/>
        <v>35Juan Pablo Solorzano44866MSc</v>
      </c>
      <c r="B4960">
        <v>35</v>
      </c>
      <c r="C4960" t="s">
        <v>1740</v>
      </c>
      <c r="D4960" t="s">
        <v>3783</v>
      </c>
      <c r="E4960">
        <v>2230</v>
      </c>
      <c r="F4960" t="s">
        <v>1114</v>
      </c>
    </row>
    <row r="4961" spans="1:6">
      <c r="A4961" t="str">
        <f t="shared" si="102"/>
        <v>35Patrick Souza Lima44866MSc</v>
      </c>
      <c r="B4961">
        <v>35</v>
      </c>
      <c r="C4961" t="s">
        <v>2200</v>
      </c>
      <c r="D4961" t="s">
        <v>3783</v>
      </c>
      <c r="E4961">
        <v>2230</v>
      </c>
      <c r="F4961" t="s">
        <v>1114</v>
      </c>
    </row>
    <row r="4962" spans="1:6">
      <c r="A4962" t="str">
        <f t="shared" si="102"/>
        <v>35Leonardo Silva de Souza44866PV</v>
      </c>
      <c r="B4962">
        <v>35</v>
      </c>
      <c r="C4962" t="s">
        <v>1743</v>
      </c>
      <c r="D4962" t="s">
        <v>3783</v>
      </c>
      <c r="E4962">
        <v>7750</v>
      </c>
      <c r="F4962" t="s">
        <v>1115</v>
      </c>
    </row>
    <row r="4963" spans="1:6">
      <c r="A4963" t="str">
        <f t="shared" si="102"/>
        <v>36Luiz Carlos Lobato dos Santos44866COO</v>
      </c>
      <c r="B4963">
        <v>36</v>
      </c>
      <c r="C4963" t="s">
        <v>1744</v>
      </c>
      <c r="D4963" t="s">
        <v>3783</v>
      </c>
      <c r="E4963">
        <v>2800</v>
      </c>
      <c r="F4963" t="s">
        <v>1113</v>
      </c>
    </row>
    <row r="4964" spans="1:6">
      <c r="A4964" t="str">
        <f t="shared" si="102"/>
        <v>36Célia Karina Maia Cardoso44866DSC</v>
      </c>
      <c r="B4964">
        <v>36</v>
      </c>
      <c r="C4964" t="s">
        <v>1745</v>
      </c>
      <c r="D4964" t="s">
        <v>3783</v>
      </c>
      <c r="E4964">
        <v>3280</v>
      </c>
      <c r="F4964" t="s">
        <v>1162</v>
      </c>
    </row>
    <row r="4965" spans="1:6">
      <c r="A4965" t="str">
        <f t="shared" si="102"/>
        <v>36Larissa Bianca Leão Santos44866DSC</v>
      </c>
      <c r="B4965">
        <v>36</v>
      </c>
      <c r="C4965" t="s">
        <v>1756</v>
      </c>
      <c r="D4965" t="s">
        <v>3783</v>
      </c>
      <c r="E4965">
        <v>3280</v>
      </c>
      <c r="F4965" t="s">
        <v>1162</v>
      </c>
    </row>
    <row r="4966" spans="1:6">
      <c r="A4966" t="str">
        <f t="shared" si="102"/>
        <v>36Monique Santos Sarly da Silva44866DSC</v>
      </c>
      <c r="B4966">
        <v>36</v>
      </c>
      <c r="C4966" t="s">
        <v>1746</v>
      </c>
      <c r="D4966" t="s">
        <v>3783</v>
      </c>
      <c r="E4966">
        <v>3280</v>
      </c>
      <c r="F4966" t="s">
        <v>1162</v>
      </c>
    </row>
    <row r="4967" spans="1:6">
      <c r="A4967" t="str">
        <f t="shared" si="102"/>
        <v>36Bruno Santos Conceição44866GRA</v>
      </c>
      <c r="B4967">
        <v>36</v>
      </c>
      <c r="C4967" t="s">
        <v>1747</v>
      </c>
      <c r="D4967" t="s">
        <v>3783</v>
      </c>
      <c r="E4967">
        <v>600</v>
      </c>
      <c r="F4967" t="s">
        <v>1112</v>
      </c>
    </row>
    <row r="4968" spans="1:6">
      <c r="A4968" t="str">
        <f t="shared" si="102"/>
        <v>36Felipe Costa Reis da Silva44866GRA</v>
      </c>
      <c r="B4968">
        <v>36</v>
      </c>
      <c r="C4968" t="s">
        <v>1748</v>
      </c>
      <c r="D4968" t="s">
        <v>3783</v>
      </c>
      <c r="E4968">
        <v>600</v>
      </c>
      <c r="F4968" t="s">
        <v>1112</v>
      </c>
    </row>
    <row r="4969" spans="1:6">
      <c r="A4969" t="str">
        <f t="shared" si="102"/>
        <v>36Gladson Pessanha de Souza44866GRA</v>
      </c>
      <c r="B4969">
        <v>36</v>
      </c>
      <c r="C4969" t="s">
        <v>1749</v>
      </c>
      <c r="D4969" t="s">
        <v>3783</v>
      </c>
      <c r="E4969">
        <v>600</v>
      </c>
      <c r="F4969" t="s">
        <v>1112</v>
      </c>
    </row>
    <row r="4970" spans="1:6">
      <c r="A4970" t="str">
        <f t="shared" si="102"/>
        <v>36Mariana Santos Figueiredo de Freitas44866GRA</v>
      </c>
      <c r="B4970">
        <v>36</v>
      </c>
      <c r="C4970" t="s">
        <v>1752</v>
      </c>
      <c r="D4970" t="s">
        <v>3783</v>
      </c>
      <c r="E4970">
        <v>600</v>
      </c>
      <c r="F4970" t="s">
        <v>1112</v>
      </c>
    </row>
    <row r="4971" spans="1:6">
      <c r="A4971" t="str">
        <f t="shared" si="102"/>
        <v>36Tairone Santos da Paixão Filho44866GRA</v>
      </c>
      <c r="B4971">
        <v>36</v>
      </c>
      <c r="C4971" t="s">
        <v>1753</v>
      </c>
      <c r="D4971" t="s">
        <v>3783</v>
      </c>
      <c r="E4971">
        <v>600</v>
      </c>
      <c r="F4971" t="s">
        <v>1112</v>
      </c>
    </row>
    <row r="4972" spans="1:6">
      <c r="A4972" t="str">
        <f t="shared" si="102"/>
        <v>36Uilliams Alves de Oliveira Paz44866GRA</v>
      </c>
      <c r="B4972">
        <v>36</v>
      </c>
      <c r="C4972" t="s">
        <v>2510</v>
      </c>
      <c r="D4972" t="s">
        <v>3783</v>
      </c>
      <c r="E4972">
        <v>600</v>
      </c>
      <c r="F4972" t="s">
        <v>1112</v>
      </c>
    </row>
    <row r="4973" spans="1:6">
      <c r="A4973" t="str">
        <f t="shared" si="102"/>
        <v>36Danilo Silva Ferreira44866MSc</v>
      </c>
      <c r="B4973">
        <v>36</v>
      </c>
      <c r="C4973" t="s">
        <v>2511</v>
      </c>
      <c r="D4973" t="s">
        <v>3783</v>
      </c>
      <c r="E4973">
        <v>2230</v>
      </c>
      <c r="F4973" t="s">
        <v>1114</v>
      </c>
    </row>
    <row r="4974" spans="1:6">
      <c r="A4974" t="str">
        <f t="shared" si="102"/>
        <v>36Luiza Figueira de Siqueira44866MSc</v>
      </c>
      <c r="B4974">
        <v>36</v>
      </c>
      <c r="C4974" t="s">
        <v>1757</v>
      </c>
      <c r="D4974" t="s">
        <v>3783</v>
      </c>
      <c r="E4974">
        <v>2230</v>
      </c>
      <c r="F4974" t="s">
        <v>1114</v>
      </c>
    </row>
    <row r="4975" spans="1:6">
      <c r="A4975" t="str">
        <f t="shared" si="102"/>
        <v>36Marcela Félix Sobral44866MSc</v>
      </c>
      <c r="B4975">
        <v>36</v>
      </c>
      <c r="C4975" t="s">
        <v>1758</v>
      </c>
      <c r="D4975" t="s">
        <v>3783</v>
      </c>
      <c r="E4975">
        <v>2230</v>
      </c>
      <c r="F4975" t="s">
        <v>1114</v>
      </c>
    </row>
    <row r="4976" spans="1:6">
      <c r="A4976" t="str">
        <f t="shared" si="102"/>
        <v>36Thamyris Queiroz Silva44866MSc</v>
      </c>
      <c r="B4976">
        <v>36</v>
      </c>
      <c r="C4976" t="s">
        <v>1759</v>
      </c>
      <c r="D4976" t="s">
        <v>3783</v>
      </c>
      <c r="E4976">
        <v>2230</v>
      </c>
      <c r="F4976" t="s">
        <v>1114</v>
      </c>
    </row>
    <row r="4977" spans="1:6">
      <c r="A4977" t="str">
        <f t="shared" si="102"/>
        <v>36Kleberson Ricardo de Oliveira Pereira44866PV</v>
      </c>
      <c r="B4977">
        <v>36</v>
      </c>
      <c r="C4977" t="s">
        <v>1760</v>
      </c>
      <c r="D4977" t="s">
        <v>3783</v>
      </c>
      <c r="E4977">
        <v>7750</v>
      </c>
      <c r="F4977" t="s">
        <v>1115</v>
      </c>
    </row>
    <row r="4978" spans="1:6">
      <c r="A4978" t="str">
        <f t="shared" si="102"/>
        <v>37Suzana da Silva Macedo44866AT</v>
      </c>
      <c r="B4978">
        <v>37</v>
      </c>
      <c r="C4978" t="s">
        <v>1761</v>
      </c>
      <c r="D4978" t="s">
        <v>3783</v>
      </c>
      <c r="E4978">
        <v>820</v>
      </c>
      <c r="F4978" t="s">
        <v>1117</v>
      </c>
    </row>
    <row r="4979" spans="1:6">
      <c r="A4979" t="str">
        <f t="shared" si="102"/>
        <v>37Amanda Duarte Gondim44866COO</v>
      </c>
      <c r="B4979">
        <v>37</v>
      </c>
      <c r="C4979" t="s">
        <v>1762</v>
      </c>
      <c r="D4979" t="s">
        <v>3783</v>
      </c>
      <c r="E4979">
        <v>2800</v>
      </c>
      <c r="F4979" t="s">
        <v>1113</v>
      </c>
    </row>
    <row r="4980" spans="1:6">
      <c r="A4980" t="str">
        <f t="shared" si="102"/>
        <v>37Alyxandra Carla de Medeiros Batista44866DSC</v>
      </c>
      <c r="B4980">
        <v>37</v>
      </c>
      <c r="C4980" t="s">
        <v>1763</v>
      </c>
      <c r="D4980" t="s">
        <v>3783</v>
      </c>
      <c r="E4980">
        <v>3280</v>
      </c>
      <c r="F4980" t="s">
        <v>1162</v>
      </c>
    </row>
    <row r="4981" spans="1:6">
      <c r="A4981" t="str">
        <f t="shared" si="102"/>
        <v>37FERNANDO VELCIC MAZIVIERO44866DSC</v>
      </c>
      <c r="B4981">
        <v>37</v>
      </c>
      <c r="C4981" t="s">
        <v>1764</v>
      </c>
      <c r="D4981" t="s">
        <v>3783</v>
      </c>
      <c r="E4981">
        <v>3280</v>
      </c>
      <c r="F4981" t="s">
        <v>1162</v>
      </c>
    </row>
    <row r="4982" spans="1:6">
      <c r="A4982" t="str">
        <f t="shared" si="102"/>
        <v>37Alessa de Melo Bispo44866GRA</v>
      </c>
      <c r="B4982">
        <v>37</v>
      </c>
      <c r="C4982" t="s">
        <v>1765</v>
      </c>
      <c r="D4982" t="s">
        <v>3783</v>
      </c>
      <c r="E4982">
        <v>600</v>
      </c>
      <c r="F4982" t="s">
        <v>1112</v>
      </c>
    </row>
    <row r="4983" spans="1:6">
      <c r="A4983" t="str">
        <f t="shared" si="102"/>
        <v>37Anderson Bonifácio da Silva44866GRA</v>
      </c>
      <c r="B4983">
        <v>37</v>
      </c>
      <c r="C4983" t="s">
        <v>2514</v>
      </c>
      <c r="D4983" t="s">
        <v>3783</v>
      </c>
      <c r="E4983">
        <v>600</v>
      </c>
      <c r="F4983" t="s">
        <v>1112</v>
      </c>
    </row>
    <row r="4984" spans="1:6">
      <c r="A4984" t="str">
        <f t="shared" si="102"/>
        <v>37DHIOVANA FURTADO DA SILVA44866GRA</v>
      </c>
      <c r="B4984">
        <v>37</v>
      </c>
      <c r="C4984" t="s">
        <v>1766</v>
      </c>
      <c r="D4984" t="s">
        <v>3783</v>
      </c>
      <c r="E4984">
        <v>600</v>
      </c>
      <c r="F4984" t="s">
        <v>1112</v>
      </c>
    </row>
    <row r="4985" spans="1:6">
      <c r="A4985" t="str">
        <f t="shared" si="102"/>
        <v>37Icaro Silva de Paula44866GRA</v>
      </c>
      <c r="B4985">
        <v>37</v>
      </c>
      <c r="C4985" t="s">
        <v>1767</v>
      </c>
      <c r="D4985" t="s">
        <v>3783</v>
      </c>
      <c r="E4985">
        <v>600</v>
      </c>
      <c r="F4985" t="s">
        <v>1112</v>
      </c>
    </row>
    <row r="4986" spans="1:6">
      <c r="A4986" t="str">
        <f t="shared" si="102"/>
        <v>37Ingrid Nayara de Medeiros Brito44866GRA</v>
      </c>
      <c r="B4986">
        <v>37</v>
      </c>
      <c r="C4986" t="s">
        <v>2515</v>
      </c>
      <c r="D4986" t="s">
        <v>3783</v>
      </c>
      <c r="E4986">
        <v>600</v>
      </c>
      <c r="F4986" t="s">
        <v>1112</v>
      </c>
    </row>
    <row r="4987" spans="1:6">
      <c r="A4987" t="str">
        <f t="shared" si="102"/>
        <v>37Isabelle de Medeiros Albuquerque44866GRA</v>
      </c>
      <c r="B4987">
        <v>37</v>
      </c>
      <c r="C4987" t="s">
        <v>2516</v>
      </c>
      <c r="D4987" t="s">
        <v>3783</v>
      </c>
      <c r="E4987">
        <v>600</v>
      </c>
      <c r="F4987" t="s">
        <v>1112</v>
      </c>
    </row>
    <row r="4988" spans="1:6">
      <c r="A4988" t="str">
        <f t="shared" si="102"/>
        <v>37Jessica Nicole Barros de Sousa44866GRA</v>
      </c>
      <c r="B4988">
        <v>37</v>
      </c>
      <c r="C4988" t="s">
        <v>1768</v>
      </c>
      <c r="D4988" t="s">
        <v>3783</v>
      </c>
      <c r="E4988">
        <v>600</v>
      </c>
      <c r="F4988" t="s">
        <v>1112</v>
      </c>
    </row>
    <row r="4989" spans="1:6">
      <c r="A4989" t="str">
        <f t="shared" si="102"/>
        <v>37Luana Gabriela Costa Brito44866GRA</v>
      </c>
      <c r="B4989">
        <v>37</v>
      </c>
      <c r="C4989" t="s">
        <v>1770</v>
      </c>
      <c r="D4989" t="s">
        <v>3783</v>
      </c>
      <c r="E4989">
        <v>600</v>
      </c>
      <c r="F4989" t="s">
        <v>1112</v>
      </c>
    </row>
    <row r="4990" spans="1:6">
      <c r="A4990" t="str">
        <f t="shared" si="102"/>
        <v>37Marcos Antonio do Nascimento Junior44866GRA</v>
      </c>
      <c r="B4990">
        <v>37</v>
      </c>
      <c r="C4990" t="s">
        <v>1771</v>
      </c>
      <c r="D4990" t="s">
        <v>3783</v>
      </c>
      <c r="E4990">
        <v>600</v>
      </c>
      <c r="F4990" t="s">
        <v>1112</v>
      </c>
    </row>
    <row r="4991" spans="1:6">
      <c r="A4991" t="str">
        <f t="shared" si="102"/>
        <v>37Maria Vitoria Ferreira de Souza44866GRA</v>
      </c>
      <c r="B4991">
        <v>37</v>
      </c>
      <c r="C4991" t="s">
        <v>1772</v>
      </c>
      <c r="D4991" t="s">
        <v>3783</v>
      </c>
      <c r="E4991">
        <v>600</v>
      </c>
      <c r="F4991" t="s">
        <v>1112</v>
      </c>
    </row>
    <row r="4992" spans="1:6">
      <c r="A4992" t="str">
        <f t="shared" si="102"/>
        <v>37Mateus Madson do Nascimento Jales44866GRA</v>
      </c>
      <c r="B4992">
        <v>37</v>
      </c>
      <c r="C4992" t="s">
        <v>1773</v>
      </c>
      <c r="D4992" t="s">
        <v>3783</v>
      </c>
      <c r="E4992">
        <v>600</v>
      </c>
      <c r="F4992" t="s">
        <v>1112</v>
      </c>
    </row>
    <row r="4993" spans="1:6">
      <c r="A4993" t="str">
        <f t="shared" si="102"/>
        <v>37Nicolle Thaynna Alves Marreiro44866GRA</v>
      </c>
      <c r="B4993">
        <v>37</v>
      </c>
      <c r="C4993" t="s">
        <v>2517</v>
      </c>
      <c r="D4993" t="s">
        <v>3783</v>
      </c>
      <c r="E4993">
        <v>600</v>
      </c>
      <c r="F4993" t="s">
        <v>1112</v>
      </c>
    </row>
    <row r="4994" spans="1:6">
      <c r="A4994" t="str">
        <f t="shared" si="102"/>
        <v>37Sarah Rayanne de Lima Silva44866GRA</v>
      </c>
      <c r="B4994">
        <v>37</v>
      </c>
      <c r="C4994" t="s">
        <v>2518</v>
      </c>
      <c r="D4994" t="s">
        <v>3783</v>
      </c>
      <c r="E4994">
        <v>600</v>
      </c>
      <c r="F4994" t="s">
        <v>1112</v>
      </c>
    </row>
    <row r="4995" spans="1:6">
      <c r="A4995" t="str">
        <f t="shared" ref="A4995:A5058" si="103">CONCATENATE(B4995,C4995,VALUE(D4995),F4995)</f>
        <v>37Amanda Medeiros de Azevedo44866MSc</v>
      </c>
      <c r="B4995">
        <v>37</v>
      </c>
      <c r="C4995" t="s">
        <v>1774</v>
      </c>
      <c r="D4995" t="s">
        <v>3783</v>
      </c>
      <c r="E4995">
        <v>2230</v>
      </c>
      <c r="F4995" t="s">
        <v>1114</v>
      </c>
    </row>
    <row r="4996" spans="1:6">
      <c r="A4996" t="str">
        <f t="shared" si="103"/>
        <v>37Elon Fernandes Silva44866MSc</v>
      </c>
      <c r="B4996">
        <v>37</v>
      </c>
      <c r="C4996" t="s">
        <v>2519</v>
      </c>
      <c r="D4996" t="s">
        <v>3783</v>
      </c>
      <c r="E4996">
        <v>2230</v>
      </c>
      <c r="F4996" t="s">
        <v>1114</v>
      </c>
    </row>
    <row r="4997" spans="1:6">
      <c r="A4997" t="str">
        <f t="shared" si="103"/>
        <v>37Jhonatan Ferreira Camara44866MSc</v>
      </c>
      <c r="B4997">
        <v>37</v>
      </c>
      <c r="C4997" t="s">
        <v>1775</v>
      </c>
      <c r="D4997" t="s">
        <v>3783</v>
      </c>
      <c r="E4997">
        <v>2230</v>
      </c>
      <c r="F4997" t="s">
        <v>1114</v>
      </c>
    </row>
    <row r="4998" spans="1:6">
      <c r="A4998" t="str">
        <f t="shared" si="103"/>
        <v>37Johnathan Herbert Freire da Silva44866MSc</v>
      </c>
      <c r="B4998">
        <v>37</v>
      </c>
      <c r="C4998" t="s">
        <v>2520</v>
      </c>
      <c r="D4998" t="s">
        <v>3783</v>
      </c>
      <c r="E4998">
        <v>2230</v>
      </c>
      <c r="F4998" t="s">
        <v>1114</v>
      </c>
    </row>
    <row r="4999" spans="1:6">
      <c r="A4999" t="str">
        <f t="shared" si="103"/>
        <v>37Letícia Milena Gomes da Silva44866MSc</v>
      </c>
      <c r="B4999">
        <v>37</v>
      </c>
      <c r="C4999" t="s">
        <v>2521</v>
      </c>
      <c r="D4999" t="s">
        <v>3783</v>
      </c>
      <c r="E4999">
        <v>2230</v>
      </c>
      <c r="F4999" t="s">
        <v>1114</v>
      </c>
    </row>
    <row r="5000" spans="1:6">
      <c r="A5000" t="str">
        <f t="shared" si="103"/>
        <v>37Pedro Filipe Alves Chaves de Queiroz44866MSc</v>
      </c>
      <c r="B5000">
        <v>37</v>
      </c>
      <c r="C5000" t="s">
        <v>1776</v>
      </c>
      <c r="D5000" t="s">
        <v>3783</v>
      </c>
      <c r="E5000">
        <v>2230</v>
      </c>
      <c r="F5000" t="s">
        <v>1114</v>
      </c>
    </row>
    <row r="5001" spans="1:6">
      <c r="A5001" t="str">
        <f t="shared" si="103"/>
        <v>37Aruzza Mabel de Morais Araújo44866PV</v>
      </c>
      <c r="B5001">
        <v>37</v>
      </c>
      <c r="C5001" t="s">
        <v>1778</v>
      </c>
      <c r="D5001" t="s">
        <v>3783</v>
      </c>
      <c r="E5001">
        <v>7750</v>
      </c>
      <c r="F5001" t="s">
        <v>1115</v>
      </c>
    </row>
    <row r="5002" spans="1:6">
      <c r="A5002" t="str">
        <f t="shared" si="103"/>
        <v>38Izabelle Lima Cabral44866AT</v>
      </c>
      <c r="B5002">
        <v>38</v>
      </c>
      <c r="C5002" t="s">
        <v>1779</v>
      </c>
      <c r="D5002" t="s">
        <v>3783</v>
      </c>
      <c r="E5002">
        <v>820</v>
      </c>
      <c r="F5002" t="s">
        <v>1117</v>
      </c>
    </row>
    <row r="5003" spans="1:6">
      <c r="A5003" t="str">
        <f t="shared" si="103"/>
        <v>38Márcio José das Chagas Moura44866COO</v>
      </c>
      <c r="B5003">
        <v>38</v>
      </c>
      <c r="C5003" t="s">
        <v>1780</v>
      </c>
      <c r="D5003" t="s">
        <v>3783</v>
      </c>
      <c r="E5003">
        <v>2800</v>
      </c>
      <c r="F5003" t="s">
        <v>1113</v>
      </c>
    </row>
    <row r="5004" spans="1:6">
      <c r="A5004" t="str">
        <f t="shared" si="103"/>
        <v>38Francisco Cordeiro do Nascimento Neto44866DSC</v>
      </c>
      <c r="B5004">
        <v>38</v>
      </c>
      <c r="C5004" t="s">
        <v>1781</v>
      </c>
      <c r="D5004" t="s">
        <v>3783</v>
      </c>
      <c r="E5004">
        <v>3280</v>
      </c>
      <c r="F5004" t="s">
        <v>1162</v>
      </c>
    </row>
    <row r="5005" spans="1:6">
      <c r="A5005" t="str">
        <f t="shared" si="103"/>
        <v>38Paulo Gabriel Santos Campos de Siqueira44866DSC</v>
      </c>
      <c r="B5005">
        <v>38</v>
      </c>
      <c r="C5005" t="s">
        <v>2713</v>
      </c>
      <c r="D5005" t="s">
        <v>3783</v>
      </c>
      <c r="E5005">
        <v>3280</v>
      </c>
      <c r="F5005" t="s">
        <v>1162</v>
      </c>
    </row>
    <row r="5006" spans="1:6">
      <c r="A5006" t="str">
        <f t="shared" si="103"/>
        <v>38Plínio Marcio da Silva Ramos44866DSC</v>
      </c>
      <c r="B5006">
        <v>38</v>
      </c>
      <c r="C5006" t="s">
        <v>1782</v>
      </c>
      <c r="D5006" t="s">
        <v>3783</v>
      </c>
      <c r="E5006">
        <v>3280</v>
      </c>
      <c r="F5006" t="s">
        <v>1162</v>
      </c>
    </row>
    <row r="5007" spans="1:6">
      <c r="A5007" t="str">
        <f t="shared" si="103"/>
        <v>38Anna Carolina Felipe Silva44866GRA</v>
      </c>
      <c r="B5007">
        <v>38</v>
      </c>
      <c r="C5007" t="s">
        <v>1783</v>
      </c>
      <c r="D5007" t="s">
        <v>3783</v>
      </c>
      <c r="E5007">
        <v>600</v>
      </c>
      <c r="F5007" t="s">
        <v>1112</v>
      </c>
    </row>
    <row r="5008" spans="1:6">
      <c r="A5008" t="str">
        <f t="shared" si="103"/>
        <v>38Beatriz Almeida Rodrigues e Silva44866GRA</v>
      </c>
      <c r="B5008">
        <v>38</v>
      </c>
      <c r="C5008" t="s">
        <v>1785</v>
      </c>
      <c r="D5008" t="s">
        <v>3783</v>
      </c>
      <c r="E5008">
        <v>600</v>
      </c>
      <c r="F5008" t="s">
        <v>1112</v>
      </c>
    </row>
    <row r="5009" spans="1:6">
      <c r="A5009" t="str">
        <f t="shared" si="103"/>
        <v>38Gabriela Farias Gomes44866GRA</v>
      </c>
      <c r="B5009">
        <v>38</v>
      </c>
      <c r="C5009" t="s">
        <v>2522</v>
      </c>
      <c r="D5009" t="s">
        <v>3783</v>
      </c>
      <c r="E5009">
        <v>600</v>
      </c>
      <c r="F5009" t="s">
        <v>1112</v>
      </c>
    </row>
    <row r="5010" spans="1:6">
      <c r="A5010" t="str">
        <f t="shared" si="103"/>
        <v>38Graziela Hanny Claudino de Souza e Silva44866GRA</v>
      </c>
      <c r="B5010">
        <v>38</v>
      </c>
      <c r="C5010" t="s">
        <v>1787</v>
      </c>
      <c r="D5010" t="s">
        <v>3783</v>
      </c>
      <c r="E5010">
        <v>600</v>
      </c>
      <c r="F5010" t="s">
        <v>1112</v>
      </c>
    </row>
    <row r="5011" spans="1:6">
      <c r="A5011" t="str">
        <f t="shared" si="103"/>
        <v>38Herbert Rafael Barbosa de Souza44866GRA</v>
      </c>
      <c r="B5011">
        <v>38</v>
      </c>
      <c r="C5011" t="s">
        <v>1788</v>
      </c>
      <c r="D5011" t="s">
        <v>3783</v>
      </c>
      <c r="E5011">
        <v>600</v>
      </c>
      <c r="F5011" t="s">
        <v>1112</v>
      </c>
    </row>
    <row r="5012" spans="1:6">
      <c r="A5012" t="str">
        <f t="shared" si="103"/>
        <v>38Jamenson Alves da Silva Júnior44866GRA</v>
      </c>
      <c r="B5012">
        <v>38</v>
      </c>
      <c r="C5012" t="s">
        <v>1789</v>
      </c>
      <c r="D5012" t="s">
        <v>3783</v>
      </c>
      <c r="E5012">
        <v>600</v>
      </c>
      <c r="F5012" t="s">
        <v>1112</v>
      </c>
    </row>
    <row r="5013" spans="1:6">
      <c r="A5013" t="str">
        <f t="shared" si="103"/>
        <v>38João Bosco José Barbosa44866GRA</v>
      </c>
      <c r="B5013">
        <v>38</v>
      </c>
      <c r="C5013" t="s">
        <v>2523</v>
      </c>
      <c r="D5013" t="s">
        <v>3783</v>
      </c>
      <c r="E5013">
        <v>600</v>
      </c>
      <c r="F5013" t="s">
        <v>1112</v>
      </c>
    </row>
    <row r="5014" spans="1:6">
      <c r="A5014" t="str">
        <f t="shared" si="103"/>
        <v>38Jose Fernando da Silva Neto44866GRA</v>
      </c>
      <c r="B5014">
        <v>38</v>
      </c>
      <c r="C5014" t="s">
        <v>2524</v>
      </c>
      <c r="D5014" t="s">
        <v>3783</v>
      </c>
      <c r="E5014">
        <v>600</v>
      </c>
      <c r="F5014" t="s">
        <v>1112</v>
      </c>
    </row>
    <row r="5015" spans="1:6">
      <c r="A5015" t="str">
        <f t="shared" si="103"/>
        <v>38Leonardo Soares Cavalcante de Miranda44866GRA</v>
      </c>
      <c r="B5015">
        <v>38</v>
      </c>
      <c r="C5015" t="s">
        <v>1791</v>
      </c>
      <c r="D5015" t="s">
        <v>3783</v>
      </c>
      <c r="E5015">
        <v>600</v>
      </c>
      <c r="F5015" t="s">
        <v>1112</v>
      </c>
    </row>
    <row r="5016" spans="1:6">
      <c r="A5016" t="str">
        <f t="shared" si="103"/>
        <v>38Maria Eduarda Freire de Araújo44866GRA</v>
      </c>
      <c r="B5016">
        <v>38</v>
      </c>
      <c r="C5016" t="s">
        <v>2714</v>
      </c>
      <c r="D5016" t="s">
        <v>3783</v>
      </c>
      <c r="E5016">
        <v>600</v>
      </c>
      <c r="F5016" t="s">
        <v>1112</v>
      </c>
    </row>
    <row r="5017" spans="1:6">
      <c r="A5017" t="str">
        <f t="shared" si="103"/>
        <v>38Mateus Francisco Silva de Lima44866GRA</v>
      </c>
      <c r="B5017">
        <v>38</v>
      </c>
      <c r="C5017" t="s">
        <v>2201</v>
      </c>
      <c r="D5017" t="s">
        <v>3783</v>
      </c>
      <c r="E5017">
        <v>600</v>
      </c>
      <c r="F5017" t="s">
        <v>1112</v>
      </c>
    </row>
    <row r="5018" spans="1:6">
      <c r="A5018" t="str">
        <f t="shared" si="103"/>
        <v>38Rebeca Vitória da Luz Silva44866GRA</v>
      </c>
      <c r="B5018">
        <v>38</v>
      </c>
      <c r="C5018" t="s">
        <v>2525</v>
      </c>
      <c r="D5018" t="s">
        <v>3783</v>
      </c>
      <c r="E5018">
        <v>600</v>
      </c>
      <c r="F5018" t="s">
        <v>1112</v>
      </c>
    </row>
    <row r="5019" spans="1:6">
      <c r="A5019" t="str">
        <f t="shared" si="103"/>
        <v>38Sérgio Leandro Pessoa de Q. Campos44866GRA</v>
      </c>
      <c r="B5019">
        <v>38</v>
      </c>
      <c r="C5019" t="s">
        <v>2715</v>
      </c>
      <c r="D5019" t="s">
        <v>3783</v>
      </c>
      <c r="E5019">
        <v>600</v>
      </c>
      <c r="F5019" t="s">
        <v>1112</v>
      </c>
    </row>
    <row r="5020" spans="1:6">
      <c r="A5020" t="str">
        <f t="shared" si="103"/>
        <v>38Silvio Henrique Viana Lima Pinto44866GRA</v>
      </c>
      <c r="B5020">
        <v>38</v>
      </c>
      <c r="C5020" t="s">
        <v>1793</v>
      </c>
      <c r="D5020" t="s">
        <v>3783</v>
      </c>
      <c r="E5020">
        <v>600</v>
      </c>
      <c r="F5020" t="s">
        <v>1112</v>
      </c>
    </row>
    <row r="5021" spans="1:6">
      <c r="A5021" t="str">
        <f t="shared" si="103"/>
        <v>38Tarsila Sousa Lima44866GRA</v>
      </c>
      <c r="B5021">
        <v>38</v>
      </c>
      <c r="C5021" t="s">
        <v>2202</v>
      </c>
      <c r="D5021" t="s">
        <v>3783</v>
      </c>
      <c r="E5021">
        <v>600</v>
      </c>
      <c r="F5021" t="s">
        <v>1112</v>
      </c>
    </row>
    <row r="5022" spans="1:6">
      <c r="A5022" t="str">
        <f t="shared" si="103"/>
        <v>38Arthur Alves Prates Gomes44866MSc</v>
      </c>
      <c r="B5022">
        <v>38</v>
      </c>
      <c r="C5022" t="s">
        <v>1794</v>
      </c>
      <c r="D5022" t="s">
        <v>3783</v>
      </c>
      <c r="E5022">
        <v>2230</v>
      </c>
      <c r="F5022" t="s">
        <v>1114</v>
      </c>
    </row>
    <row r="5023" spans="1:6">
      <c r="A5023" t="str">
        <f t="shared" si="103"/>
        <v>38Caique Emanuel da Silva Nunes44866MSc</v>
      </c>
      <c r="B5023">
        <v>38</v>
      </c>
      <c r="C5023" t="s">
        <v>2526</v>
      </c>
      <c r="D5023" t="s">
        <v>3783</v>
      </c>
      <c r="E5023">
        <v>2230</v>
      </c>
      <c r="F5023" t="s">
        <v>1114</v>
      </c>
    </row>
    <row r="5024" spans="1:6">
      <c r="A5024" t="str">
        <f t="shared" si="103"/>
        <v>38LAVÍNIA MARIA MENDES ARAÚJO44866MSc</v>
      </c>
      <c r="B5024">
        <v>38</v>
      </c>
      <c r="C5024" t="s">
        <v>1795</v>
      </c>
      <c r="D5024" t="s">
        <v>3783</v>
      </c>
      <c r="E5024">
        <v>2230</v>
      </c>
      <c r="F5024" t="s">
        <v>1114</v>
      </c>
    </row>
    <row r="5025" spans="1:6">
      <c r="A5025" t="str">
        <f t="shared" si="103"/>
        <v>38Thales Henrique Castro de Barros44866MSc</v>
      </c>
      <c r="B5025">
        <v>38</v>
      </c>
      <c r="C5025" t="s">
        <v>1797</v>
      </c>
      <c r="D5025" t="s">
        <v>3783</v>
      </c>
      <c r="E5025">
        <v>2230</v>
      </c>
      <c r="F5025" t="s">
        <v>1114</v>
      </c>
    </row>
    <row r="5026" spans="1:6">
      <c r="A5026" t="str">
        <f t="shared" si="103"/>
        <v>38Carlos Esteban Delgado Noriega44866PDSC</v>
      </c>
      <c r="B5026">
        <v>38</v>
      </c>
      <c r="C5026" t="s">
        <v>2716</v>
      </c>
      <c r="D5026" t="s">
        <v>3783</v>
      </c>
      <c r="E5026">
        <v>6110</v>
      </c>
      <c r="F5026" t="s">
        <v>1165</v>
      </c>
    </row>
    <row r="5027" spans="1:6">
      <c r="A5027" t="str">
        <f t="shared" si="103"/>
        <v>38Paulo Estevão Lemos de Oliveira44866PV</v>
      </c>
      <c r="B5027">
        <v>38</v>
      </c>
      <c r="C5027" t="s">
        <v>1799</v>
      </c>
      <c r="D5027" t="s">
        <v>3783</v>
      </c>
      <c r="E5027">
        <v>7750</v>
      </c>
      <c r="F5027" t="s">
        <v>1115</v>
      </c>
    </row>
    <row r="5028" spans="1:6">
      <c r="A5028" t="str">
        <f t="shared" si="103"/>
        <v>39Alcione Francisco de Almeida44866AT</v>
      </c>
      <c r="B5028">
        <v>39</v>
      </c>
      <c r="C5028" t="s">
        <v>1800</v>
      </c>
      <c r="D5028" t="s">
        <v>3783</v>
      </c>
      <c r="E5028">
        <v>820</v>
      </c>
      <c r="F5028" t="s">
        <v>1117</v>
      </c>
    </row>
    <row r="5029" spans="1:6">
      <c r="A5029" t="str">
        <f t="shared" si="103"/>
        <v>39Jose Mansur Assaf44866COO</v>
      </c>
      <c r="B5029">
        <v>39</v>
      </c>
      <c r="C5029" t="s">
        <v>1801</v>
      </c>
      <c r="D5029" t="s">
        <v>3783</v>
      </c>
      <c r="E5029">
        <v>2800</v>
      </c>
      <c r="F5029" t="s">
        <v>1113</v>
      </c>
    </row>
    <row r="5030" spans="1:6">
      <c r="A5030" t="str">
        <f t="shared" si="103"/>
        <v>39Eliane Soares da Silva44866DSC</v>
      </c>
      <c r="B5030">
        <v>39</v>
      </c>
      <c r="C5030" t="s">
        <v>2203</v>
      </c>
      <c r="D5030" t="s">
        <v>3783</v>
      </c>
      <c r="E5030">
        <v>3280</v>
      </c>
      <c r="F5030" t="s">
        <v>1162</v>
      </c>
    </row>
    <row r="5031" spans="1:6">
      <c r="A5031" t="str">
        <f t="shared" si="103"/>
        <v>39Letícia Pereira Almeida44866DSC</v>
      </c>
      <c r="B5031">
        <v>39</v>
      </c>
      <c r="C5031" t="s">
        <v>1802</v>
      </c>
      <c r="D5031" t="s">
        <v>3783</v>
      </c>
      <c r="E5031">
        <v>3280</v>
      </c>
      <c r="F5031" t="s">
        <v>1162</v>
      </c>
    </row>
    <row r="5032" spans="1:6">
      <c r="A5032" t="str">
        <f t="shared" si="103"/>
        <v>39Luana do Nascimento Rocha de Paula44866DSC</v>
      </c>
      <c r="B5032">
        <v>39</v>
      </c>
      <c r="C5032" t="s">
        <v>1803</v>
      </c>
      <c r="D5032" t="s">
        <v>3783</v>
      </c>
      <c r="E5032">
        <v>3280</v>
      </c>
      <c r="F5032" t="s">
        <v>1162</v>
      </c>
    </row>
    <row r="5033" spans="1:6">
      <c r="A5033" t="str">
        <f t="shared" si="103"/>
        <v>39Alessandro Hiroyuki Iwai da Conceição44866GRA</v>
      </c>
      <c r="B5033">
        <v>39</v>
      </c>
      <c r="C5033" t="s">
        <v>2527</v>
      </c>
      <c r="D5033" t="s">
        <v>3783</v>
      </c>
      <c r="E5033">
        <v>600</v>
      </c>
      <c r="F5033" t="s">
        <v>1112</v>
      </c>
    </row>
    <row r="5034" spans="1:6">
      <c r="A5034" t="str">
        <f t="shared" si="103"/>
        <v>39Amanda Silvestre Chiquites44866GRA</v>
      </c>
      <c r="B5034">
        <v>39</v>
      </c>
      <c r="C5034" t="s">
        <v>2528</v>
      </c>
      <c r="D5034" t="s">
        <v>3783</v>
      </c>
      <c r="E5034">
        <v>600</v>
      </c>
      <c r="F5034" t="s">
        <v>1112</v>
      </c>
    </row>
    <row r="5035" spans="1:6">
      <c r="A5035" t="str">
        <f t="shared" si="103"/>
        <v>39Arthur Corrado Salomão44866GRA</v>
      </c>
      <c r="B5035">
        <v>39</v>
      </c>
      <c r="C5035" t="s">
        <v>1804</v>
      </c>
      <c r="D5035" t="s">
        <v>3783</v>
      </c>
      <c r="E5035">
        <v>600</v>
      </c>
      <c r="F5035" t="s">
        <v>1112</v>
      </c>
    </row>
    <row r="5036" spans="1:6">
      <c r="A5036" t="str">
        <f t="shared" si="103"/>
        <v>39Beatriz Pelichek Moreira44866GRA</v>
      </c>
      <c r="B5036">
        <v>39</v>
      </c>
      <c r="C5036" t="s">
        <v>2529</v>
      </c>
      <c r="D5036" t="s">
        <v>3783</v>
      </c>
      <c r="E5036">
        <v>600</v>
      </c>
      <c r="F5036" t="s">
        <v>1112</v>
      </c>
    </row>
    <row r="5037" spans="1:6">
      <c r="A5037" t="str">
        <f t="shared" si="103"/>
        <v>39Carolina Yaguinuma44866GRA</v>
      </c>
      <c r="B5037">
        <v>39</v>
      </c>
      <c r="C5037" t="s">
        <v>1805</v>
      </c>
      <c r="D5037" t="s">
        <v>3783</v>
      </c>
      <c r="E5037">
        <v>600</v>
      </c>
      <c r="F5037" t="s">
        <v>1112</v>
      </c>
    </row>
    <row r="5038" spans="1:6">
      <c r="A5038" t="str">
        <f t="shared" si="103"/>
        <v>39Caroline de Lima Silva44866GRA</v>
      </c>
      <c r="B5038">
        <v>39</v>
      </c>
      <c r="C5038" t="s">
        <v>1806</v>
      </c>
      <c r="D5038" t="s">
        <v>3783</v>
      </c>
      <c r="E5038">
        <v>600</v>
      </c>
      <c r="F5038" t="s">
        <v>1112</v>
      </c>
    </row>
    <row r="5039" spans="1:6">
      <c r="A5039" t="str">
        <f t="shared" si="103"/>
        <v>39Débora Rodrigues Jahnel44866GRA</v>
      </c>
      <c r="B5039">
        <v>39</v>
      </c>
      <c r="C5039" t="s">
        <v>1808</v>
      </c>
      <c r="D5039" t="s">
        <v>3783</v>
      </c>
      <c r="E5039">
        <v>600</v>
      </c>
      <c r="F5039" t="s">
        <v>1112</v>
      </c>
    </row>
    <row r="5040" spans="1:6">
      <c r="A5040" t="str">
        <f t="shared" si="103"/>
        <v>39Gabriel Azarias de Souza44866GRA</v>
      </c>
      <c r="B5040">
        <v>39</v>
      </c>
      <c r="C5040" t="s">
        <v>2530</v>
      </c>
      <c r="D5040" t="s">
        <v>3783</v>
      </c>
      <c r="E5040">
        <v>600</v>
      </c>
      <c r="F5040" t="s">
        <v>1112</v>
      </c>
    </row>
    <row r="5041" spans="1:6">
      <c r="A5041" t="str">
        <f t="shared" si="103"/>
        <v>39Jade Gusmão Silveira El Check Liasere44866GRA</v>
      </c>
      <c r="B5041">
        <v>39</v>
      </c>
      <c r="C5041" t="s">
        <v>2531</v>
      </c>
      <c r="D5041" t="s">
        <v>3783</v>
      </c>
      <c r="E5041">
        <v>600</v>
      </c>
      <c r="F5041" t="s">
        <v>1112</v>
      </c>
    </row>
    <row r="5042" spans="1:6">
      <c r="A5042" t="str">
        <f t="shared" si="103"/>
        <v>39Júlia Aparecida Sanson44866GRA</v>
      </c>
      <c r="B5042">
        <v>39</v>
      </c>
      <c r="C5042" t="s">
        <v>1811</v>
      </c>
      <c r="D5042" t="s">
        <v>3783</v>
      </c>
      <c r="E5042">
        <v>600</v>
      </c>
      <c r="F5042" t="s">
        <v>1112</v>
      </c>
    </row>
    <row r="5043" spans="1:6">
      <c r="A5043" t="str">
        <f t="shared" si="103"/>
        <v>39Lídia Aparecida Branco44866GRA</v>
      </c>
      <c r="B5043">
        <v>39</v>
      </c>
      <c r="C5043" t="s">
        <v>2532</v>
      </c>
      <c r="D5043" t="s">
        <v>3783</v>
      </c>
      <c r="E5043">
        <v>600</v>
      </c>
      <c r="F5043" t="s">
        <v>1112</v>
      </c>
    </row>
    <row r="5044" spans="1:6">
      <c r="A5044" t="str">
        <f t="shared" si="103"/>
        <v>39Luan Domingues Amaral44866GRA</v>
      </c>
      <c r="B5044">
        <v>39</v>
      </c>
      <c r="C5044" t="s">
        <v>2533</v>
      </c>
      <c r="D5044" t="s">
        <v>3783</v>
      </c>
      <c r="E5044">
        <v>600</v>
      </c>
      <c r="F5044" t="s">
        <v>1112</v>
      </c>
    </row>
    <row r="5045" spans="1:6">
      <c r="A5045" t="str">
        <f t="shared" si="103"/>
        <v>39Lucas Ravagnani Rodrigues44866GRA</v>
      </c>
      <c r="B5045">
        <v>39</v>
      </c>
      <c r="C5045" t="s">
        <v>1813</v>
      </c>
      <c r="D5045" t="s">
        <v>3783</v>
      </c>
      <c r="E5045">
        <v>600</v>
      </c>
      <c r="F5045" t="s">
        <v>1112</v>
      </c>
    </row>
    <row r="5046" spans="1:6">
      <c r="A5046" t="str">
        <f t="shared" si="103"/>
        <v>39Maria Lúia Monelli Sossai44866GRA</v>
      </c>
      <c r="B5046">
        <v>39</v>
      </c>
      <c r="C5046" t="s">
        <v>2534</v>
      </c>
      <c r="D5046" t="s">
        <v>3783</v>
      </c>
      <c r="E5046">
        <v>600</v>
      </c>
      <c r="F5046" t="s">
        <v>1112</v>
      </c>
    </row>
    <row r="5047" spans="1:6">
      <c r="A5047" t="str">
        <f t="shared" si="103"/>
        <v>39Victor Elias Silva44866GRA</v>
      </c>
      <c r="B5047">
        <v>39</v>
      </c>
      <c r="C5047" t="s">
        <v>1817</v>
      </c>
      <c r="D5047" t="s">
        <v>3783</v>
      </c>
      <c r="E5047">
        <v>600</v>
      </c>
      <c r="F5047" t="s">
        <v>1112</v>
      </c>
    </row>
    <row r="5048" spans="1:6">
      <c r="A5048" t="str">
        <f t="shared" si="103"/>
        <v>39Victor Mazutti Malveiro44866GRA</v>
      </c>
      <c r="B5048">
        <v>39</v>
      </c>
      <c r="C5048" t="s">
        <v>1818</v>
      </c>
      <c r="D5048" t="s">
        <v>3783</v>
      </c>
      <c r="E5048">
        <v>600</v>
      </c>
      <c r="F5048" t="s">
        <v>1112</v>
      </c>
    </row>
    <row r="5049" spans="1:6">
      <c r="A5049" t="str">
        <f t="shared" si="103"/>
        <v>39João Pedro Ferreira de Campos44866MSc</v>
      </c>
      <c r="B5049">
        <v>39</v>
      </c>
      <c r="C5049" t="s">
        <v>1819</v>
      </c>
      <c r="D5049" t="s">
        <v>3783</v>
      </c>
      <c r="E5049">
        <v>2230</v>
      </c>
      <c r="F5049" t="s">
        <v>1114</v>
      </c>
    </row>
    <row r="5050" spans="1:6">
      <c r="A5050" t="str">
        <f t="shared" si="103"/>
        <v>39Nilton Silva Costa Mafra44866MSc</v>
      </c>
      <c r="B5050">
        <v>39</v>
      </c>
      <c r="C5050" t="s">
        <v>1820</v>
      </c>
      <c r="D5050" t="s">
        <v>3783</v>
      </c>
      <c r="E5050">
        <v>2230</v>
      </c>
      <c r="F5050" t="s">
        <v>1114</v>
      </c>
    </row>
    <row r="5051" spans="1:6">
      <c r="A5051" t="str">
        <f t="shared" si="103"/>
        <v>39Wallas Douglas de Macedo Souza44866MSc</v>
      </c>
      <c r="B5051">
        <v>39</v>
      </c>
      <c r="C5051" t="s">
        <v>1821</v>
      </c>
      <c r="D5051" t="s">
        <v>3783</v>
      </c>
      <c r="E5051">
        <v>2230</v>
      </c>
      <c r="F5051" t="s">
        <v>1114</v>
      </c>
    </row>
    <row r="5052" spans="1:6">
      <c r="A5052" t="str">
        <f t="shared" si="103"/>
        <v>39Luiz Gustavo Possato44866PDSC</v>
      </c>
      <c r="B5052">
        <v>39</v>
      </c>
      <c r="C5052" t="s">
        <v>1822</v>
      </c>
      <c r="D5052" t="s">
        <v>3783</v>
      </c>
      <c r="E5052">
        <v>6110</v>
      </c>
      <c r="F5052" t="s">
        <v>1165</v>
      </c>
    </row>
    <row r="5053" spans="1:6">
      <c r="A5053" t="str">
        <f t="shared" si="103"/>
        <v>39Luiz Henrique Vieira44866PV</v>
      </c>
      <c r="B5053">
        <v>39</v>
      </c>
      <c r="C5053" t="s">
        <v>1823</v>
      </c>
      <c r="D5053" t="s">
        <v>3783</v>
      </c>
      <c r="E5053">
        <v>7750</v>
      </c>
      <c r="F5053" t="s">
        <v>1115</v>
      </c>
    </row>
    <row r="5054" spans="1:6">
      <c r="A5054" t="str">
        <f t="shared" si="103"/>
        <v>40Leandro Hirokazu Hirose44866AT</v>
      </c>
      <c r="B5054">
        <v>40</v>
      </c>
      <c r="C5054" t="s">
        <v>1824</v>
      </c>
      <c r="D5054" t="s">
        <v>3783</v>
      </c>
      <c r="E5054">
        <v>820</v>
      </c>
      <c r="F5054" t="s">
        <v>1117</v>
      </c>
    </row>
    <row r="5055" spans="1:6">
      <c r="A5055" t="str">
        <f t="shared" si="103"/>
        <v>40Fábio Augusto Gomes Vieira Reis44866COO</v>
      </c>
      <c r="B5055">
        <v>40</v>
      </c>
      <c r="C5055" t="s">
        <v>2717</v>
      </c>
      <c r="D5055" t="s">
        <v>3783</v>
      </c>
      <c r="E5055">
        <v>2800</v>
      </c>
      <c r="F5055" t="s">
        <v>1113</v>
      </c>
    </row>
    <row r="5056" spans="1:6">
      <c r="A5056" t="str">
        <f t="shared" si="103"/>
        <v>40Gabrielle Roveratti Ceccato44866DSC</v>
      </c>
      <c r="B5056">
        <v>40</v>
      </c>
      <c r="C5056" t="s">
        <v>1835</v>
      </c>
      <c r="D5056" t="s">
        <v>3783</v>
      </c>
      <c r="E5056">
        <v>3280</v>
      </c>
      <c r="F5056" t="s">
        <v>1162</v>
      </c>
    </row>
    <row r="5057" spans="1:6">
      <c r="A5057" t="str">
        <f t="shared" si="103"/>
        <v>40Mariza Gomes Rodrigues44866DSC</v>
      </c>
      <c r="B5057">
        <v>40</v>
      </c>
      <c r="C5057" t="s">
        <v>1825</v>
      </c>
      <c r="D5057" t="s">
        <v>3783</v>
      </c>
      <c r="E5057">
        <v>3280</v>
      </c>
      <c r="F5057" t="s">
        <v>1162</v>
      </c>
    </row>
    <row r="5058" spans="1:6">
      <c r="A5058" t="str">
        <f t="shared" si="103"/>
        <v>40Nayara de Macedo dos Santos44866DSC</v>
      </c>
      <c r="B5058">
        <v>40</v>
      </c>
      <c r="C5058" t="s">
        <v>1826</v>
      </c>
      <c r="D5058" t="s">
        <v>3783</v>
      </c>
      <c r="E5058">
        <v>3280</v>
      </c>
      <c r="F5058" t="s">
        <v>1162</v>
      </c>
    </row>
    <row r="5059" spans="1:6">
      <c r="A5059" t="str">
        <f t="shared" ref="A5059:A5122" si="104">CONCATENATE(B5059,C5059,VALUE(D5059),F5059)</f>
        <v>40Alexandre Nasser Brolezzi Menezes44866GRA</v>
      </c>
      <c r="B5059">
        <v>40</v>
      </c>
      <c r="C5059" t="s">
        <v>1827</v>
      </c>
      <c r="D5059" t="s">
        <v>3783</v>
      </c>
      <c r="E5059">
        <v>600</v>
      </c>
      <c r="F5059" t="s">
        <v>1112</v>
      </c>
    </row>
    <row r="5060" spans="1:6">
      <c r="A5060" t="str">
        <f t="shared" si="104"/>
        <v>40Caíque Giovanni44866GRA</v>
      </c>
      <c r="B5060">
        <v>40</v>
      </c>
      <c r="C5060" t="s">
        <v>2535</v>
      </c>
      <c r="D5060" t="s">
        <v>3783</v>
      </c>
      <c r="E5060">
        <v>600</v>
      </c>
      <c r="F5060" t="s">
        <v>1112</v>
      </c>
    </row>
    <row r="5061" spans="1:6">
      <c r="A5061" t="str">
        <f t="shared" si="104"/>
        <v>40Daniela Kuranaka44866GRA</v>
      </c>
      <c r="B5061">
        <v>40</v>
      </c>
      <c r="C5061" t="s">
        <v>2536</v>
      </c>
      <c r="D5061" t="s">
        <v>3783</v>
      </c>
      <c r="E5061">
        <v>600</v>
      </c>
      <c r="F5061" t="s">
        <v>1112</v>
      </c>
    </row>
    <row r="5062" spans="1:6">
      <c r="A5062" t="str">
        <f t="shared" si="104"/>
        <v>40Gustavo Soldado Peres44866GRA</v>
      </c>
      <c r="B5062">
        <v>40</v>
      </c>
      <c r="C5062" t="s">
        <v>1829</v>
      </c>
      <c r="D5062" t="s">
        <v>3783</v>
      </c>
      <c r="E5062">
        <v>600</v>
      </c>
      <c r="F5062" t="s">
        <v>1112</v>
      </c>
    </row>
    <row r="5063" spans="1:6">
      <c r="A5063" t="str">
        <f t="shared" si="104"/>
        <v>40Isabela Carolini Souza Araujo44866GRA</v>
      </c>
      <c r="B5063">
        <v>40</v>
      </c>
      <c r="C5063" t="s">
        <v>2537</v>
      </c>
      <c r="D5063" t="s">
        <v>3783</v>
      </c>
      <c r="E5063">
        <v>600</v>
      </c>
      <c r="F5063" t="s">
        <v>1112</v>
      </c>
    </row>
    <row r="5064" spans="1:6">
      <c r="A5064" t="str">
        <f t="shared" si="104"/>
        <v>40Isabela Dall’Acqua44866GRA</v>
      </c>
      <c r="B5064">
        <v>40</v>
      </c>
      <c r="C5064" t="s">
        <v>2538</v>
      </c>
      <c r="D5064" t="s">
        <v>3783</v>
      </c>
      <c r="E5064">
        <v>600</v>
      </c>
      <c r="F5064" t="s">
        <v>1112</v>
      </c>
    </row>
    <row r="5065" spans="1:6">
      <c r="A5065" t="str">
        <f t="shared" si="104"/>
        <v>40Lucas Pereira Fontanetti44866GRA</v>
      </c>
      <c r="B5065">
        <v>40</v>
      </c>
      <c r="C5065" t="s">
        <v>1830</v>
      </c>
      <c r="D5065" t="s">
        <v>3783</v>
      </c>
      <c r="E5065">
        <v>600</v>
      </c>
      <c r="F5065" t="s">
        <v>1112</v>
      </c>
    </row>
    <row r="5066" spans="1:6">
      <c r="A5066" t="str">
        <f t="shared" si="104"/>
        <v>40Murílo de Oliveira Martins44866GRA</v>
      </c>
      <c r="B5066">
        <v>40</v>
      </c>
      <c r="C5066" t="s">
        <v>2539</v>
      </c>
      <c r="D5066" t="s">
        <v>3783</v>
      </c>
      <c r="E5066">
        <v>600</v>
      </c>
      <c r="F5066" t="s">
        <v>1112</v>
      </c>
    </row>
    <row r="5067" spans="1:6">
      <c r="A5067" t="str">
        <f t="shared" si="104"/>
        <v>40Nathália Alves Weigel de Araújo44866GRA</v>
      </c>
      <c r="B5067">
        <v>40</v>
      </c>
      <c r="C5067" t="s">
        <v>2540</v>
      </c>
      <c r="D5067" t="s">
        <v>3783</v>
      </c>
      <c r="E5067">
        <v>600</v>
      </c>
      <c r="F5067" t="s">
        <v>1112</v>
      </c>
    </row>
    <row r="5068" spans="1:6">
      <c r="A5068" t="str">
        <f t="shared" si="104"/>
        <v>40Priscila Figueiredo Rodrigues44866GRA</v>
      </c>
      <c r="B5068">
        <v>40</v>
      </c>
      <c r="C5068" t="s">
        <v>1831</v>
      </c>
      <c r="D5068" t="s">
        <v>3783</v>
      </c>
      <c r="E5068">
        <v>600</v>
      </c>
      <c r="F5068" t="s">
        <v>1112</v>
      </c>
    </row>
    <row r="5069" spans="1:6">
      <c r="A5069" t="str">
        <f t="shared" si="104"/>
        <v>40Rafaela Casonatto Della Coletta44866GRA</v>
      </c>
      <c r="B5069">
        <v>40</v>
      </c>
      <c r="C5069" t="s">
        <v>1832</v>
      </c>
      <c r="D5069" t="s">
        <v>3783</v>
      </c>
      <c r="E5069">
        <v>600</v>
      </c>
      <c r="F5069" t="s">
        <v>1112</v>
      </c>
    </row>
    <row r="5070" spans="1:6">
      <c r="A5070" t="str">
        <f t="shared" si="104"/>
        <v>40Renata Silva Martins44866GRA</v>
      </c>
      <c r="B5070">
        <v>40</v>
      </c>
      <c r="C5070" t="s">
        <v>2541</v>
      </c>
      <c r="D5070" t="s">
        <v>3783</v>
      </c>
      <c r="E5070">
        <v>600</v>
      </c>
      <c r="F5070" t="s">
        <v>1112</v>
      </c>
    </row>
    <row r="5071" spans="1:6">
      <c r="A5071" t="str">
        <f t="shared" si="104"/>
        <v>40Thais Cerqueira Santos44866GRA</v>
      </c>
      <c r="B5071">
        <v>40</v>
      </c>
      <c r="C5071" t="s">
        <v>1833</v>
      </c>
      <c r="D5071" t="s">
        <v>3783</v>
      </c>
      <c r="E5071">
        <v>600</v>
      </c>
      <c r="F5071" t="s">
        <v>1112</v>
      </c>
    </row>
    <row r="5072" spans="1:6">
      <c r="A5072" t="str">
        <f t="shared" si="104"/>
        <v>40Velda Fraga Farah Barros do Nascimento44866GRA</v>
      </c>
      <c r="B5072">
        <v>40</v>
      </c>
      <c r="C5072" t="s">
        <v>2542</v>
      </c>
      <c r="D5072" t="s">
        <v>3783</v>
      </c>
      <c r="E5072">
        <v>600</v>
      </c>
      <c r="F5072" t="s">
        <v>1112</v>
      </c>
    </row>
    <row r="5073" spans="1:6">
      <c r="A5073" t="str">
        <f t="shared" si="104"/>
        <v>40Vitória Regina Silva Machado44866GRA</v>
      </c>
      <c r="B5073">
        <v>40</v>
      </c>
      <c r="C5073" t="s">
        <v>1834</v>
      </c>
      <c r="D5073" t="s">
        <v>3783</v>
      </c>
      <c r="E5073">
        <v>600</v>
      </c>
      <c r="F5073" t="s">
        <v>1112</v>
      </c>
    </row>
    <row r="5074" spans="1:6">
      <c r="A5074" t="str">
        <f t="shared" si="104"/>
        <v>40Beatriz Christofoletti44866MSc</v>
      </c>
      <c r="B5074">
        <v>40</v>
      </c>
      <c r="C5074" t="s">
        <v>1828</v>
      </c>
      <c r="D5074" t="s">
        <v>3783</v>
      </c>
      <c r="E5074">
        <v>2230</v>
      </c>
      <c r="F5074" t="s">
        <v>1114</v>
      </c>
    </row>
    <row r="5075" spans="1:6">
      <c r="A5075" t="str">
        <f t="shared" si="104"/>
        <v>40Sarah Felix Santos44866MSc</v>
      </c>
      <c r="B5075">
        <v>40</v>
      </c>
      <c r="C5075" t="s">
        <v>1837</v>
      </c>
      <c r="D5075" t="s">
        <v>3783</v>
      </c>
      <c r="E5075">
        <v>2230</v>
      </c>
      <c r="F5075" t="s">
        <v>1114</v>
      </c>
    </row>
    <row r="5076" spans="1:6">
      <c r="A5076" t="str">
        <f t="shared" si="104"/>
        <v>40Victor Hugo Hoffmann44866MSc</v>
      </c>
      <c r="B5076">
        <v>40</v>
      </c>
      <c r="C5076" t="s">
        <v>1838</v>
      </c>
      <c r="D5076" t="s">
        <v>3783</v>
      </c>
      <c r="E5076">
        <v>2230</v>
      </c>
      <c r="F5076" t="s">
        <v>1114</v>
      </c>
    </row>
    <row r="5077" spans="1:6">
      <c r="A5077" t="str">
        <f t="shared" si="104"/>
        <v>40Vinicius Mendes Veiga44866MSc</v>
      </c>
      <c r="B5077">
        <v>40</v>
      </c>
      <c r="C5077" t="s">
        <v>1839</v>
      </c>
      <c r="D5077" t="s">
        <v>3783</v>
      </c>
      <c r="E5077">
        <v>2230</v>
      </c>
      <c r="F5077" t="s">
        <v>1114</v>
      </c>
    </row>
    <row r="5078" spans="1:6">
      <c r="A5078" t="str">
        <f t="shared" si="104"/>
        <v>40Juliana Okubo44866PDSC</v>
      </c>
      <c r="B5078">
        <v>40</v>
      </c>
      <c r="C5078" t="s">
        <v>2204</v>
      </c>
      <c r="D5078" t="s">
        <v>3783</v>
      </c>
      <c r="E5078">
        <v>6110</v>
      </c>
      <c r="F5078" t="s">
        <v>1165</v>
      </c>
    </row>
    <row r="5079" spans="1:6">
      <c r="A5079" t="str">
        <f t="shared" si="104"/>
        <v>40Mitsuru Arai44866PV</v>
      </c>
      <c r="B5079">
        <v>40</v>
      </c>
      <c r="C5079" t="s">
        <v>2543</v>
      </c>
      <c r="D5079" t="s">
        <v>3783</v>
      </c>
      <c r="E5079">
        <v>7750</v>
      </c>
      <c r="F5079" t="s">
        <v>1115</v>
      </c>
    </row>
    <row r="5080" spans="1:6">
      <c r="A5080" t="str">
        <f t="shared" si="104"/>
        <v>41Irene do Nascimento Xavier Delgado44866AT</v>
      </c>
      <c r="B5080">
        <v>41</v>
      </c>
      <c r="C5080" t="s">
        <v>1840</v>
      </c>
      <c r="D5080" t="s">
        <v>3783</v>
      </c>
      <c r="E5080">
        <v>820</v>
      </c>
      <c r="F5080" t="s">
        <v>1117</v>
      </c>
    </row>
    <row r="5081" spans="1:6">
      <c r="A5081" t="str">
        <f t="shared" si="104"/>
        <v>41David Alves Castelo Branco44866COO</v>
      </c>
      <c r="B5081">
        <v>41</v>
      </c>
      <c r="C5081" t="s">
        <v>1841</v>
      </c>
      <c r="D5081" t="s">
        <v>3783</v>
      </c>
      <c r="E5081">
        <v>2800</v>
      </c>
      <c r="F5081" t="s">
        <v>1113</v>
      </c>
    </row>
    <row r="5082" spans="1:6">
      <c r="A5082" t="str">
        <f t="shared" si="104"/>
        <v>41Julia Paleta Crespo44866DSC</v>
      </c>
      <c r="B5082">
        <v>41</v>
      </c>
      <c r="C5082" t="s">
        <v>2206</v>
      </c>
      <c r="D5082" t="s">
        <v>3783</v>
      </c>
      <c r="E5082">
        <v>3280</v>
      </c>
      <c r="F5082" t="s">
        <v>1162</v>
      </c>
    </row>
    <row r="5083" spans="1:6">
      <c r="A5083" t="str">
        <f t="shared" si="104"/>
        <v>41Letícia Magalar Martins de Souza44866DSC</v>
      </c>
      <c r="B5083">
        <v>41</v>
      </c>
      <c r="C5083" t="s">
        <v>1842</v>
      </c>
      <c r="D5083" t="s">
        <v>3783</v>
      </c>
      <c r="E5083">
        <v>3280</v>
      </c>
      <c r="F5083" t="s">
        <v>1162</v>
      </c>
    </row>
    <row r="5084" spans="1:6">
      <c r="A5084" t="str">
        <f t="shared" si="104"/>
        <v>41PEDRO LUIZ BARBOSA MAIA44866DSC</v>
      </c>
      <c r="B5084">
        <v>41</v>
      </c>
      <c r="C5084" t="s">
        <v>1843</v>
      </c>
      <c r="D5084" t="s">
        <v>3783</v>
      </c>
      <c r="E5084">
        <v>3280</v>
      </c>
      <c r="F5084" t="s">
        <v>1162</v>
      </c>
    </row>
    <row r="5085" spans="1:6">
      <c r="A5085" t="str">
        <f t="shared" si="104"/>
        <v>41CAIO PEREIRA RODRIGUES44866GRA</v>
      </c>
      <c r="B5085">
        <v>41</v>
      </c>
      <c r="C5085" t="s">
        <v>1844</v>
      </c>
      <c r="D5085" t="s">
        <v>3783</v>
      </c>
      <c r="E5085">
        <v>600</v>
      </c>
      <c r="F5085" t="s">
        <v>1112</v>
      </c>
    </row>
    <row r="5086" spans="1:6">
      <c r="A5086" t="str">
        <f t="shared" si="104"/>
        <v>41CAROLINE FERREIRA ALVES44866GRA</v>
      </c>
      <c r="B5086">
        <v>41</v>
      </c>
      <c r="C5086" t="s">
        <v>2208</v>
      </c>
      <c r="D5086" t="s">
        <v>3783</v>
      </c>
      <c r="E5086">
        <v>600</v>
      </c>
      <c r="F5086" t="s">
        <v>1112</v>
      </c>
    </row>
    <row r="5087" spans="1:6">
      <c r="A5087" t="str">
        <f t="shared" si="104"/>
        <v>41DOUGLAS PEREIRA LOPES44866GRA</v>
      </c>
      <c r="B5087">
        <v>41</v>
      </c>
      <c r="C5087" t="s">
        <v>1845</v>
      </c>
      <c r="D5087" t="s">
        <v>3783</v>
      </c>
      <c r="E5087">
        <v>600</v>
      </c>
      <c r="F5087" t="s">
        <v>1112</v>
      </c>
    </row>
    <row r="5088" spans="1:6">
      <c r="A5088" t="str">
        <f t="shared" si="104"/>
        <v>41GABRIEL RICHARD ALVES PEDREIRA44866GRA</v>
      </c>
      <c r="B5088">
        <v>41</v>
      </c>
      <c r="C5088" t="s">
        <v>1846</v>
      </c>
      <c r="D5088" t="s">
        <v>3783</v>
      </c>
      <c r="E5088">
        <v>600</v>
      </c>
      <c r="F5088" t="s">
        <v>1112</v>
      </c>
    </row>
    <row r="5089" spans="1:6">
      <c r="A5089" t="str">
        <f t="shared" si="104"/>
        <v>41NAYANA CAMPOS OLIVEIRA44866GRA</v>
      </c>
      <c r="B5089">
        <v>41</v>
      </c>
      <c r="C5089" t="s">
        <v>1848</v>
      </c>
      <c r="D5089" t="s">
        <v>3783</v>
      </c>
      <c r="E5089">
        <v>600</v>
      </c>
      <c r="F5089" t="s">
        <v>1112</v>
      </c>
    </row>
    <row r="5090" spans="1:6">
      <c r="A5090" t="str">
        <f t="shared" si="104"/>
        <v>41Bruno Lopes Ferreira44866MSc</v>
      </c>
      <c r="B5090">
        <v>41</v>
      </c>
      <c r="C5090" t="s">
        <v>1850</v>
      </c>
      <c r="D5090" t="s">
        <v>3783</v>
      </c>
      <c r="E5090">
        <v>2230</v>
      </c>
      <c r="F5090" t="s">
        <v>1114</v>
      </c>
    </row>
    <row r="5091" spans="1:6">
      <c r="A5091" t="str">
        <f t="shared" si="104"/>
        <v>41Isabella Sene Santos Carneiro44866MSc</v>
      </c>
      <c r="B5091">
        <v>41</v>
      </c>
      <c r="C5091" t="s">
        <v>1851</v>
      </c>
      <c r="D5091" t="s">
        <v>3783</v>
      </c>
      <c r="E5091">
        <v>2230</v>
      </c>
      <c r="F5091" t="s">
        <v>1114</v>
      </c>
    </row>
    <row r="5092" spans="1:6">
      <c r="A5092" t="str">
        <f t="shared" si="104"/>
        <v>41Tainara Araujo Dias44866MSc</v>
      </c>
      <c r="B5092">
        <v>41</v>
      </c>
      <c r="C5092" t="s">
        <v>1852</v>
      </c>
      <c r="D5092" t="s">
        <v>3783</v>
      </c>
      <c r="E5092">
        <v>2230</v>
      </c>
      <c r="F5092" t="s">
        <v>1114</v>
      </c>
    </row>
    <row r="5093" spans="1:6">
      <c r="A5093" t="str">
        <f t="shared" si="104"/>
        <v>41Rafael Cancella Morais44866PDSC</v>
      </c>
      <c r="B5093">
        <v>41</v>
      </c>
      <c r="C5093" t="s">
        <v>1853</v>
      </c>
      <c r="D5093" t="s">
        <v>3783</v>
      </c>
      <c r="E5093">
        <v>6110</v>
      </c>
      <c r="F5093" t="s">
        <v>1165</v>
      </c>
    </row>
    <row r="5094" spans="1:6">
      <c r="A5094" t="str">
        <f t="shared" si="104"/>
        <v>41Bruno Scola Lopes da Cunha44866PV</v>
      </c>
      <c r="B5094">
        <v>41</v>
      </c>
      <c r="C5094" t="s">
        <v>1854</v>
      </c>
      <c r="D5094" t="s">
        <v>3783</v>
      </c>
      <c r="E5094">
        <v>7750</v>
      </c>
      <c r="F5094" t="s">
        <v>1115</v>
      </c>
    </row>
    <row r="5095" spans="1:6">
      <c r="A5095" t="str">
        <f t="shared" si="104"/>
        <v>42Marconi Dantas Rosendo44866AT</v>
      </c>
      <c r="B5095">
        <v>42</v>
      </c>
      <c r="C5095" t="s">
        <v>1855</v>
      </c>
      <c r="D5095" t="s">
        <v>3783</v>
      </c>
      <c r="E5095">
        <v>820</v>
      </c>
      <c r="F5095" t="s">
        <v>1117</v>
      </c>
    </row>
    <row r="5096" spans="1:6">
      <c r="A5096" t="str">
        <f t="shared" si="104"/>
        <v>42David Lopes de Castro44866COO</v>
      </c>
      <c r="B5096">
        <v>42</v>
      </c>
      <c r="C5096" t="s">
        <v>1856</v>
      </c>
      <c r="D5096" t="s">
        <v>3783</v>
      </c>
      <c r="E5096">
        <v>2800</v>
      </c>
      <c r="F5096" t="s">
        <v>1113</v>
      </c>
    </row>
    <row r="5097" spans="1:6">
      <c r="A5097" t="str">
        <f t="shared" si="104"/>
        <v>42Alinne Jéssica Dantas de Araújo44866DSC</v>
      </c>
      <c r="B5097">
        <v>42</v>
      </c>
      <c r="C5097" t="s">
        <v>1857</v>
      </c>
      <c r="D5097" t="s">
        <v>3783</v>
      </c>
      <c r="E5097">
        <v>3280</v>
      </c>
      <c r="F5097" t="s">
        <v>1162</v>
      </c>
    </row>
    <row r="5098" spans="1:6">
      <c r="A5098" t="str">
        <f t="shared" si="104"/>
        <v>42Leonardo Carvalho Palhano44866DSC</v>
      </c>
      <c r="B5098">
        <v>42</v>
      </c>
      <c r="C5098" t="s">
        <v>2209</v>
      </c>
      <c r="D5098" t="s">
        <v>3783</v>
      </c>
      <c r="E5098">
        <v>3280</v>
      </c>
      <c r="F5098" t="s">
        <v>1162</v>
      </c>
    </row>
    <row r="5099" spans="1:6">
      <c r="A5099" t="str">
        <f t="shared" si="104"/>
        <v>42Marilia Barbosa Venâncio44866DSC</v>
      </c>
      <c r="B5099">
        <v>42</v>
      </c>
      <c r="C5099" t="s">
        <v>1858</v>
      </c>
      <c r="D5099" t="s">
        <v>3783</v>
      </c>
      <c r="E5099">
        <v>3280</v>
      </c>
      <c r="F5099" t="s">
        <v>1162</v>
      </c>
    </row>
    <row r="5100" spans="1:6">
      <c r="A5100" t="str">
        <f t="shared" si="104"/>
        <v>42Arthur Braz Farias44866GRA</v>
      </c>
      <c r="B5100">
        <v>42</v>
      </c>
      <c r="C5100" t="s">
        <v>1859</v>
      </c>
      <c r="D5100" t="s">
        <v>3783</v>
      </c>
      <c r="E5100">
        <v>600</v>
      </c>
      <c r="F5100" t="s">
        <v>1112</v>
      </c>
    </row>
    <row r="5101" spans="1:6">
      <c r="A5101" t="str">
        <f t="shared" si="104"/>
        <v>42Dara Luany Alves Fernandes44866GRA</v>
      </c>
      <c r="B5101">
        <v>42</v>
      </c>
      <c r="C5101" t="s">
        <v>1860</v>
      </c>
      <c r="D5101" t="s">
        <v>3783</v>
      </c>
      <c r="E5101">
        <v>600</v>
      </c>
      <c r="F5101" t="s">
        <v>1112</v>
      </c>
    </row>
    <row r="5102" spans="1:6">
      <c r="A5102" t="str">
        <f t="shared" si="104"/>
        <v>42Luiz Henrique Gomes da Silva Santos44866GRA</v>
      </c>
      <c r="B5102">
        <v>42</v>
      </c>
      <c r="C5102" t="s">
        <v>1863</v>
      </c>
      <c r="D5102" t="s">
        <v>3783</v>
      </c>
      <c r="E5102">
        <v>600</v>
      </c>
      <c r="F5102" t="s">
        <v>1112</v>
      </c>
    </row>
    <row r="5103" spans="1:6">
      <c r="A5103" t="str">
        <f t="shared" si="104"/>
        <v>42Paloma Barbalho da Cunha Macêdo44866GRA</v>
      </c>
      <c r="B5103">
        <v>42</v>
      </c>
      <c r="C5103" t="s">
        <v>2544</v>
      </c>
      <c r="D5103" t="s">
        <v>3783</v>
      </c>
      <c r="E5103">
        <v>600</v>
      </c>
      <c r="F5103" t="s">
        <v>1112</v>
      </c>
    </row>
    <row r="5104" spans="1:6">
      <c r="A5104" t="str">
        <f t="shared" si="104"/>
        <v>42Rafaela de Araujo e Silva44866GRA</v>
      </c>
      <c r="B5104">
        <v>42</v>
      </c>
      <c r="C5104" t="s">
        <v>2210</v>
      </c>
      <c r="D5104" t="s">
        <v>3783</v>
      </c>
      <c r="E5104">
        <v>600</v>
      </c>
      <c r="F5104" t="s">
        <v>1112</v>
      </c>
    </row>
    <row r="5105" spans="1:6">
      <c r="A5105" t="str">
        <f t="shared" si="104"/>
        <v>42Thaiane Kamila Alves Roberto44866GRA</v>
      </c>
      <c r="B5105">
        <v>42</v>
      </c>
      <c r="C5105" t="s">
        <v>1866</v>
      </c>
      <c r="D5105" t="s">
        <v>3783</v>
      </c>
      <c r="E5105">
        <v>600</v>
      </c>
      <c r="F5105" t="s">
        <v>1112</v>
      </c>
    </row>
    <row r="5106" spans="1:6">
      <c r="A5106" t="str">
        <f t="shared" si="104"/>
        <v>42Vitória Pereira Alves de Medeiros44866GRA</v>
      </c>
      <c r="B5106">
        <v>42</v>
      </c>
      <c r="C5106" t="s">
        <v>2545</v>
      </c>
      <c r="D5106" t="s">
        <v>3783</v>
      </c>
      <c r="E5106">
        <v>600</v>
      </c>
      <c r="F5106" t="s">
        <v>1112</v>
      </c>
    </row>
    <row r="5107" spans="1:6">
      <c r="A5107" t="str">
        <f t="shared" si="104"/>
        <v>42Jasmin Lanker Godenzi44866MSc</v>
      </c>
      <c r="B5107">
        <v>42</v>
      </c>
      <c r="C5107" t="s">
        <v>1867</v>
      </c>
      <c r="D5107" t="s">
        <v>3783</v>
      </c>
      <c r="E5107">
        <v>2230</v>
      </c>
      <c r="F5107" t="s">
        <v>1114</v>
      </c>
    </row>
    <row r="5108" spans="1:6">
      <c r="A5108" t="str">
        <f t="shared" si="104"/>
        <v>42José Romero dos Santos Silva Júnior44866MSc</v>
      </c>
      <c r="B5108">
        <v>42</v>
      </c>
      <c r="C5108" t="s">
        <v>2546</v>
      </c>
      <c r="D5108" t="s">
        <v>3783</v>
      </c>
      <c r="E5108">
        <v>2230</v>
      </c>
      <c r="F5108" t="s">
        <v>1114</v>
      </c>
    </row>
    <row r="5109" spans="1:6">
      <c r="A5109" t="str">
        <f t="shared" si="104"/>
        <v>42José Romero dos Santos Silva Júnior44866MSc</v>
      </c>
      <c r="B5109">
        <v>42</v>
      </c>
      <c r="C5109" t="s">
        <v>2546</v>
      </c>
      <c r="D5109" t="s">
        <v>3783</v>
      </c>
      <c r="E5109">
        <v>2230</v>
      </c>
      <c r="F5109" t="s">
        <v>1114</v>
      </c>
    </row>
    <row r="5110" spans="1:6">
      <c r="A5110" t="str">
        <f t="shared" si="104"/>
        <v>42Luana Sousa da Silva44866MSc</v>
      </c>
      <c r="B5110">
        <v>42</v>
      </c>
      <c r="C5110" t="s">
        <v>1868</v>
      </c>
      <c r="D5110" t="s">
        <v>3783</v>
      </c>
      <c r="E5110">
        <v>2230</v>
      </c>
      <c r="F5110" t="s">
        <v>1114</v>
      </c>
    </row>
    <row r="5111" spans="1:6">
      <c r="A5111" t="str">
        <f t="shared" si="104"/>
        <v>42Alanny Christiny Costa de Melo44866PDSC</v>
      </c>
      <c r="B5111">
        <v>42</v>
      </c>
      <c r="C5111" t="s">
        <v>2547</v>
      </c>
      <c r="D5111" t="s">
        <v>3783</v>
      </c>
      <c r="E5111">
        <v>6110</v>
      </c>
      <c r="F5111" t="s">
        <v>1165</v>
      </c>
    </row>
    <row r="5112" spans="1:6">
      <c r="A5112" t="str">
        <f t="shared" si="104"/>
        <v>42Pedro Xavier Neto44866PV</v>
      </c>
      <c r="B5112">
        <v>42</v>
      </c>
      <c r="C5112" t="s">
        <v>1870</v>
      </c>
      <c r="D5112" t="s">
        <v>3783</v>
      </c>
      <c r="E5112">
        <v>7750</v>
      </c>
      <c r="F5112" t="s">
        <v>1115</v>
      </c>
    </row>
    <row r="5113" spans="1:6">
      <c r="A5113" t="str">
        <f t="shared" si="104"/>
        <v>43Thays Desiree Mineli44866AT</v>
      </c>
      <c r="B5113">
        <v>43</v>
      </c>
      <c r="C5113" t="s">
        <v>1871</v>
      </c>
      <c r="D5113" t="s">
        <v>3783</v>
      </c>
      <c r="E5113">
        <v>820</v>
      </c>
      <c r="F5113" t="s">
        <v>1117</v>
      </c>
    </row>
    <row r="5114" spans="1:6">
      <c r="A5114" t="str">
        <f t="shared" si="104"/>
        <v>43Paulo Eduardo de Oliveira44866COO</v>
      </c>
      <c r="B5114">
        <v>43</v>
      </c>
      <c r="C5114" t="s">
        <v>1872</v>
      </c>
      <c r="D5114" t="s">
        <v>3783</v>
      </c>
      <c r="E5114">
        <v>2800</v>
      </c>
      <c r="F5114" t="s">
        <v>1113</v>
      </c>
    </row>
    <row r="5115" spans="1:6">
      <c r="A5115" t="str">
        <f t="shared" si="104"/>
        <v>43Ana Maria Patino Acevedo44866DSC</v>
      </c>
      <c r="B5115">
        <v>43</v>
      </c>
      <c r="C5115" t="s">
        <v>2548</v>
      </c>
      <c r="D5115" t="s">
        <v>3783</v>
      </c>
      <c r="E5115">
        <v>3280</v>
      </c>
      <c r="F5115" t="s">
        <v>1162</v>
      </c>
    </row>
    <row r="5116" spans="1:6">
      <c r="A5116" t="str">
        <f t="shared" si="104"/>
        <v>43Eduer Giovanny Nova Rodriguez44866DSC</v>
      </c>
      <c r="B5116">
        <v>43</v>
      </c>
      <c r="C5116" t="s">
        <v>1873</v>
      </c>
      <c r="D5116" t="s">
        <v>3783</v>
      </c>
      <c r="E5116">
        <v>3280</v>
      </c>
      <c r="F5116" t="s">
        <v>1162</v>
      </c>
    </row>
    <row r="5117" spans="1:6">
      <c r="A5117" t="str">
        <f t="shared" si="104"/>
        <v>43German Meneses Hernandez44866DSC</v>
      </c>
      <c r="B5117">
        <v>43</v>
      </c>
      <c r="C5117" t="s">
        <v>1874</v>
      </c>
      <c r="D5117" t="s">
        <v>3783</v>
      </c>
      <c r="E5117">
        <v>3280</v>
      </c>
      <c r="F5117" t="s">
        <v>1162</v>
      </c>
    </row>
    <row r="5118" spans="1:6">
      <c r="A5118" t="str">
        <f t="shared" si="104"/>
        <v>43Ayron Della Coleta de Oliveira44866GRA</v>
      </c>
      <c r="B5118">
        <v>43</v>
      </c>
      <c r="C5118" t="s">
        <v>1876</v>
      </c>
      <c r="D5118" t="s">
        <v>3783</v>
      </c>
      <c r="E5118">
        <v>600</v>
      </c>
      <c r="F5118" t="s">
        <v>1112</v>
      </c>
    </row>
    <row r="5119" spans="1:6">
      <c r="A5119" t="str">
        <f t="shared" si="104"/>
        <v>43Danilo dos Santos Duarte44866GRA</v>
      </c>
      <c r="B5119">
        <v>43</v>
      </c>
      <c r="C5119" t="s">
        <v>1877</v>
      </c>
      <c r="D5119" t="s">
        <v>3783</v>
      </c>
      <c r="E5119">
        <v>600</v>
      </c>
      <c r="F5119" t="s">
        <v>1112</v>
      </c>
    </row>
    <row r="5120" spans="1:6">
      <c r="A5120" t="str">
        <f t="shared" si="104"/>
        <v>43Gabrielle Siffoni Galhakas44866GRA</v>
      </c>
      <c r="B5120">
        <v>43</v>
      </c>
      <c r="C5120" t="s">
        <v>1879</v>
      </c>
      <c r="D5120" t="s">
        <v>3783</v>
      </c>
      <c r="E5120">
        <v>600</v>
      </c>
      <c r="F5120" t="s">
        <v>1112</v>
      </c>
    </row>
    <row r="5121" spans="1:6">
      <c r="A5121" t="str">
        <f t="shared" si="104"/>
        <v>43Guilherme Henrique Amancio Campi44866GRA</v>
      </c>
      <c r="B5121">
        <v>43</v>
      </c>
      <c r="C5121" t="s">
        <v>2549</v>
      </c>
      <c r="D5121" t="s">
        <v>3783</v>
      </c>
      <c r="E5121">
        <v>600</v>
      </c>
      <c r="F5121" t="s">
        <v>1112</v>
      </c>
    </row>
    <row r="5122" spans="1:6">
      <c r="A5122" t="str">
        <f t="shared" si="104"/>
        <v>43Lara Poliny Nogueira da Silva44866GRA</v>
      </c>
      <c r="B5122">
        <v>43</v>
      </c>
      <c r="C5122" t="s">
        <v>1880</v>
      </c>
      <c r="D5122" t="s">
        <v>3783</v>
      </c>
      <c r="E5122">
        <v>600</v>
      </c>
      <c r="F5122" t="s">
        <v>1112</v>
      </c>
    </row>
    <row r="5123" spans="1:6">
      <c r="A5123" t="str">
        <f t="shared" ref="A5123:A5186" si="105">CONCATENATE(B5123,C5123,VALUE(D5123),F5123)</f>
        <v>43Larissa Cristina Hernandez Ortiz44866GRA</v>
      </c>
      <c r="B5123">
        <v>43</v>
      </c>
      <c r="C5123" t="s">
        <v>1881</v>
      </c>
      <c r="D5123" t="s">
        <v>3783</v>
      </c>
      <c r="E5123">
        <v>600</v>
      </c>
      <c r="F5123" t="s">
        <v>1112</v>
      </c>
    </row>
    <row r="5124" spans="1:6">
      <c r="A5124" t="str">
        <f t="shared" si="105"/>
        <v>43Samuel Rodrigues Lima44866GRA</v>
      </c>
      <c r="B5124">
        <v>43</v>
      </c>
      <c r="C5124" t="s">
        <v>1883</v>
      </c>
      <c r="D5124" t="s">
        <v>3783</v>
      </c>
      <c r="E5124">
        <v>600</v>
      </c>
      <c r="F5124" t="s">
        <v>1112</v>
      </c>
    </row>
    <row r="5125" spans="1:6">
      <c r="A5125" t="str">
        <f t="shared" si="105"/>
        <v>43Thomás Comar Miranda44866GRA</v>
      </c>
      <c r="B5125">
        <v>43</v>
      </c>
      <c r="C5125" t="s">
        <v>2550</v>
      </c>
      <c r="D5125" t="s">
        <v>3783</v>
      </c>
      <c r="E5125">
        <v>600</v>
      </c>
      <c r="F5125" t="s">
        <v>1112</v>
      </c>
    </row>
    <row r="5126" spans="1:6">
      <c r="A5126" t="str">
        <f t="shared" si="105"/>
        <v>43Tomaz de Moraes e Castro Santos Heizenreder44866GRA</v>
      </c>
      <c r="B5126">
        <v>43</v>
      </c>
      <c r="C5126" t="s">
        <v>2551</v>
      </c>
      <c r="D5126" t="s">
        <v>3783</v>
      </c>
      <c r="E5126">
        <v>600</v>
      </c>
      <c r="F5126" t="s">
        <v>1112</v>
      </c>
    </row>
    <row r="5127" spans="1:6">
      <c r="A5127" t="str">
        <f t="shared" si="105"/>
        <v>43Vinicius de Lima Passos44866GRA</v>
      </c>
      <c r="B5127">
        <v>43</v>
      </c>
      <c r="C5127" t="s">
        <v>2552</v>
      </c>
      <c r="D5127" t="s">
        <v>3783</v>
      </c>
      <c r="E5127">
        <v>600</v>
      </c>
      <c r="F5127" t="s">
        <v>1112</v>
      </c>
    </row>
    <row r="5128" spans="1:6">
      <c r="A5128" t="str">
        <f t="shared" si="105"/>
        <v>43Carolina Barbosa Leite da Cruz44866MSc</v>
      </c>
      <c r="B5128">
        <v>43</v>
      </c>
      <c r="C5128" t="s">
        <v>1887</v>
      </c>
      <c r="D5128" t="s">
        <v>3783</v>
      </c>
      <c r="E5128">
        <v>2230</v>
      </c>
      <c r="F5128" t="s">
        <v>1114</v>
      </c>
    </row>
    <row r="5129" spans="1:6">
      <c r="A5129" t="str">
        <f t="shared" si="105"/>
        <v>43Ravi Gabriel dos Santos Pinheiro Sampaio44866MSc</v>
      </c>
      <c r="B5129">
        <v>43</v>
      </c>
      <c r="C5129" t="s">
        <v>1889</v>
      </c>
      <c r="D5129" t="s">
        <v>3783</v>
      </c>
      <c r="E5129">
        <v>2230</v>
      </c>
      <c r="F5129" t="s">
        <v>1114</v>
      </c>
    </row>
    <row r="5130" spans="1:6">
      <c r="A5130" t="str">
        <f t="shared" si="105"/>
        <v>43Guilherme Raffaeli Romero44866PDSC</v>
      </c>
      <c r="B5130">
        <v>43</v>
      </c>
      <c r="C5130" t="s">
        <v>1891</v>
      </c>
      <c r="D5130" t="s">
        <v>3783</v>
      </c>
      <c r="E5130">
        <v>6110</v>
      </c>
      <c r="F5130" t="s">
        <v>1165</v>
      </c>
    </row>
    <row r="5131" spans="1:6">
      <c r="A5131" t="str">
        <f t="shared" si="105"/>
        <v>43Larissa Natsumi Tamura44866PV</v>
      </c>
      <c r="B5131">
        <v>43</v>
      </c>
      <c r="C5131" t="s">
        <v>1892</v>
      </c>
      <c r="D5131" t="s">
        <v>3783</v>
      </c>
      <c r="E5131">
        <v>7750</v>
      </c>
      <c r="F5131" t="s">
        <v>1115</v>
      </c>
    </row>
    <row r="5132" spans="1:6">
      <c r="A5132" t="str">
        <f t="shared" si="105"/>
        <v>44Raiano Tavares de Oliveira44866AT</v>
      </c>
      <c r="B5132">
        <v>44</v>
      </c>
      <c r="C5132" t="s">
        <v>1893</v>
      </c>
      <c r="D5132" t="s">
        <v>3783</v>
      </c>
      <c r="E5132">
        <v>820</v>
      </c>
      <c r="F5132" t="s">
        <v>1117</v>
      </c>
    </row>
    <row r="5133" spans="1:6">
      <c r="A5133" t="str">
        <f t="shared" si="105"/>
        <v>44Osvaldo Chiavone Filho44866COO</v>
      </c>
      <c r="B5133">
        <v>44</v>
      </c>
      <c r="C5133" t="s">
        <v>1894</v>
      </c>
      <c r="D5133" t="s">
        <v>3783</v>
      </c>
      <c r="E5133">
        <v>2800</v>
      </c>
      <c r="F5133" t="s">
        <v>1113</v>
      </c>
    </row>
    <row r="5134" spans="1:6">
      <c r="A5134" t="str">
        <f t="shared" si="105"/>
        <v>44KESLEI ROSENDO DA ROCHA44866DSC</v>
      </c>
      <c r="B5134">
        <v>44</v>
      </c>
      <c r="C5134" t="s">
        <v>1895</v>
      </c>
      <c r="D5134" t="s">
        <v>3783</v>
      </c>
      <c r="E5134">
        <v>3280</v>
      </c>
      <c r="F5134" t="s">
        <v>1162</v>
      </c>
    </row>
    <row r="5135" spans="1:6">
      <c r="A5135" t="str">
        <f t="shared" si="105"/>
        <v>44MATEUS FERNANDES MONTEIRO44866DSC</v>
      </c>
      <c r="B5135">
        <v>44</v>
      </c>
      <c r="C5135" t="s">
        <v>1896</v>
      </c>
      <c r="D5135" t="s">
        <v>3783</v>
      </c>
      <c r="E5135">
        <v>3280</v>
      </c>
      <c r="F5135" t="s">
        <v>1162</v>
      </c>
    </row>
    <row r="5136" spans="1:6">
      <c r="A5136" t="str">
        <f t="shared" si="105"/>
        <v>44Maxwell Risseli Laurentino da Silva44866DSC</v>
      </c>
      <c r="B5136">
        <v>44</v>
      </c>
      <c r="C5136" t="s">
        <v>2553</v>
      </c>
      <c r="D5136" t="s">
        <v>3783</v>
      </c>
      <c r="E5136">
        <v>3280</v>
      </c>
      <c r="F5136" t="s">
        <v>1162</v>
      </c>
    </row>
    <row r="5137" spans="1:6">
      <c r="A5137" t="str">
        <f t="shared" si="105"/>
        <v>44AMMARY VIRGÍNIA DA SILVA MOURA44866GRA</v>
      </c>
      <c r="B5137">
        <v>44</v>
      </c>
      <c r="C5137" t="s">
        <v>1897</v>
      </c>
      <c r="D5137" t="s">
        <v>3783</v>
      </c>
      <c r="E5137">
        <v>600</v>
      </c>
      <c r="F5137" t="s">
        <v>1112</v>
      </c>
    </row>
    <row r="5138" spans="1:6">
      <c r="A5138" t="str">
        <f t="shared" si="105"/>
        <v>44ANTÔNIO MATHEUS LIMA BEZERRA44866GRA</v>
      </c>
      <c r="B5138">
        <v>44</v>
      </c>
      <c r="C5138" t="s">
        <v>2554</v>
      </c>
      <c r="D5138" t="s">
        <v>3783</v>
      </c>
      <c r="E5138">
        <v>600</v>
      </c>
      <c r="F5138" t="s">
        <v>1112</v>
      </c>
    </row>
    <row r="5139" spans="1:6">
      <c r="A5139" t="str">
        <f t="shared" si="105"/>
        <v>44ARTHUR CID DE ABREU44866GRA</v>
      </c>
      <c r="B5139">
        <v>44</v>
      </c>
      <c r="C5139" t="s">
        <v>2555</v>
      </c>
      <c r="D5139" t="s">
        <v>3783</v>
      </c>
      <c r="E5139">
        <v>600</v>
      </c>
      <c r="F5139" t="s">
        <v>1112</v>
      </c>
    </row>
    <row r="5140" spans="1:6">
      <c r="A5140" t="str">
        <f t="shared" si="105"/>
        <v>44ARTHUR VINICIUS ROCHA DOS SANTOS44866GRA</v>
      </c>
      <c r="B5140">
        <v>44</v>
      </c>
      <c r="C5140" t="s">
        <v>1898</v>
      </c>
      <c r="D5140" t="s">
        <v>3783</v>
      </c>
      <c r="E5140">
        <v>600</v>
      </c>
      <c r="F5140" t="s">
        <v>1112</v>
      </c>
    </row>
    <row r="5141" spans="1:6">
      <c r="A5141" t="str">
        <f t="shared" si="105"/>
        <v>44ARTHUR VINICIUS VALE BEZERRA44866GRA</v>
      </c>
      <c r="B5141">
        <v>44</v>
      </c>
      <c r="C5141" t="s">
        <v>1899</v>
      </c>
      <c r="D5141" t="s">
        <v>3783</v>
      </c>
      <c r="E5141">
        <v>600</v>
      </c>
      <c r="F5141" t="s">
        <v>1112</v>
      </c>
    </row>
    <row r="5142" spans="1:6">
      <c r="A5142" t="str">
        <f t="shared" si="105"/>
        <v>44BRUNA BEATRIZ ALVES DE FREITAS ALBUQUERQUE44866GRA</v>
      </c>
      <c r="B5142">
        <v>44</v>
      </c>
      <c r="C5142" t="s">
        <v>1900</v>
      </c>
      <c r="D5142" t="s">
        <v>3783</v>
      </c>
      <c r="E5142">
        <v>600</v>
      </c>
      <c r="F5142" t="s">
        <v>1112</v>
      </c>
    </row>
    <row r="5143" spans="1:6">
      <c r="A5143" t="str">
        <f t="shared" si="105"/>
        <v>44EDNOELMA DA SILVA SOUSA44866GRA</v>
      </c>
      <c r="B5143">
        <v>44</v>
      </c>
      <c r="C5143" t="s">
        <v>2556</v>
      </c>
      <c r="D5143" t="s">
        <v>3783</v>
      </c>
      <c r="E5143">
        <v>600</v>
      </c>
      <c r="F5143" t="s">
        <v>1112</v>
      </c>
    </row>
    <row r="5144" spans="1:6">
      <c r="A5144" t="str">
        <f t="shared" si="105"/>
        <v>44ENTONY DAVID DANTAS44866GRA</v>
      </c>
      <c r="B5144">
        <v>44</v>
      </c>
      <c r="C5144" t="s">
        <v>1901</v>
      </c>
      <c r="D5144" t="s">
        <v>3783</v>
      </c>
      <c r="E5144">
        <v>600</v>
      </c>
      <c r="F5144" t="s">
        <v>1112</v>
      </c>
    </row>
    <row r="5145" spans="1:6">
      <c r="A5145" t="str">
        <f t="shared" si="105"/>
        <v>44ISADORA CRISTINA BEZERRA DO NASCIMENTO44866GRA</v>
      </c>
      <c r="B5145">
        <v>44</v>
      </c>
      <c r="C5145" t="s">
        <v>2557</v>
      </c>
      <c r="D5145" t="s">
        <v>3783</v>
      </c>
      <c r="E5145">
        <v>600</v>
      </c>
      <c r="F5145" t="s">
        <v>1112</v>
      </c>
    </row>
    <row r="5146" spans="1:6">
      <c r="A5146" t="str">
        <f t="shared" si="105"/>
        <v>44JALLYSON LEVY DE QUEIROZ ARAUJO44866GRA</v>
      </c>
      <c r="B5146">
        <v>44</v>
      </c>
      <c r="C5146" t="s">
        <v>2558</v>
      </c>
      <c r="D5146" t="s">
        <v>3783</v>
      </c>
      <c r="E5146">
        <v>600</v>
      </c>
      <c r="F5146" t="s">
        <v>1112</v>
      </c>
    </row>
    <row r="5147" spans="1:6">
      <c r="A5147" t="str">
        <f t="shared" si="105"/>
        <v>44JANDERSON GUEDES DA SILVA44866GRA</v>
      </c>
      <c r="B5147">
        <v>44</v>
      </c>
      <c r="C5147" t="s">
        <v>2745</v>
      </c>
      <c r="D5147" t="s">
        <v>3783</v>
      </c>
      <c r="E5147">
        <v>600</v>
      </c>
      <c r="F5147" t="s">
        <v>1112</v>
      </c>
    </row>
    <row r="5148" spans="1:6">
      <c r="A5148" t="str">
        <f t="shared" si="105"/>
        <v>44JOÃO LUCAS HERNANDES DETOGNI44866GRA</v>
      </c>
      <c r="B5148">
        <v>44</v>
      </c>
      <c r="C5148" t="s">
        <v>2559</v>
      </c>
      <c r="D5148" t="s">
        <v>3783</v>
      </c>
      <c r="E5148">
        <v>600</v>
      </c>
      <c r="F5148" t="s">
        <v>1112</v>
      </c>
    </row>
    <row r="5149" spans="1:6">
      <c r="A5149" t="str">
        <f t="shared" si="105"/>
        <v>44JOÃO VINICIUS DE ANDRADE FREIRE44866GRA</v>
      </c>
      <c r="B5149">
        <v>44</v>
      </c>
      <c r="C5149" t="s">
        <v>1902</v>
      </c>
      <c r="D5149" t="s">
        <v>3783</v>
      </c>
      <c r="E5149">
        <v>600</v>
      </c>
      <c r="F5149" t="s">
        <v>1112</v>
      </c>
    </row>
    <row r="5150" spans="1:6">
      <c r="A5150" t="str">
        <f t="shared" si="105"/>
        <v>44PEDRO LUCAS OLIVEIRA BATISTA44866GRA</v>
      </c>
      <c r="B5150">
        <v>44</v>
      </c>
      <c r="C5150" t="s">
        <v>1903</v>
      </c>
      <c r="D5150" t="s">
        <v>3783</v>
      </c>
      <c r="E5150">
        <v>600</v>
      </c>
      <c r="F5150" t="s">
        <v>1112</v>
      </c>
    </row>
    <row r="5151" spans="1:6">
      <c r="A5151" t="str">
        <f t="shared" si="105"/>
        <v>44SÂMARA CAMILA MOURA DE FRANÇA44866GRA</v>
      </c>
      <c r="B5151">
        <v>44</v>
      </c>
      <c r="C5151" t="s">
        <v>2560</v>
      </c>
      <c r="D5151" t="s">
        <v>3783</v>
      </c>
      <c r="E5151">
        <v>600</v>
      </c>
      <c r="F5151" t="s">
        <v>1112</v>
      </c>
    </row>
    <row r="5152" spans="1:6">
      <c r="A5152" t="str">
        <f t="shared" si="105"/>
        <v>44SAMUEL DANTAS DE ALMEIDA44866GRA</v>
      </c>
      <c r="B5152">
        <v>44</v>
      </c>
      <c r="C5152" t="s">
        <v>1904</v>
      </c>
      <c r="D5152" t="s">
        <v>3783</v>
      </c>
      <c r="E5152">
        <v>600</v>
      </c>
      <c r="F5152" t="s">
        <v>1112</v>
      </c>
    </row>
    <row r="5153" spans="1:6">
      <c r="A5153" t="str">
        <f t="shared" si="105"/>
        <v>44Francisco Bruno Ferreira de Freitas44866MSc</v>
      </c>
      <c r="B5153">
        <v>44</v>
      </c>
      <c r="C5153" t="s">
        <v>2561</v>
      </c>
      <c r="D5153" t="s">
        <v>3783</v>
      </c>
      <c r="E5153">
        <v>2230</v>
      </c>
      <c r="F5153" t="s">
        <v>1114</v>
      </c>
    </row>
    <row r="5154" spans="1:6">
      <c r="A5154" t="str">
        <f t="shared" si="105"/>
        <v>44Gleyson Batista de Oliveira44866MSc</v>
      </c>
      <c r="B5154">
        <v>44</v>
      </c>
      <c r="C5154" t="s">
        <v>2562</v>
      </c>
      <c r="D5154" t="s">
        <v>3783</v>
      </c>
      <c r="E5154">
        <v>2230</v>
      </c>
      <c r="F5154" t="s">
        <v>1114</v>
      </c>
    </row>
    <row r="5155" spans="1:6">
      <c r="A5155" t="str">
        <f t="shared" si="105"/>
        <v>44Glória Louine Vital da Costa44866MSc</v>
      </c>
      <c r="B5155">
        <v>44</v>
      </c>
      <c r="C5155" t="s">
        <v>2563</v>
      </c>
      <c r="D5155" t="s">
        <v>3783</v>
      </c>
      <c r="E5155">
        <v>2230</v>
      </c>
      <c r="F5155" t="s">
        <v>1114</v>
      </c>
    </row>
    <row r="5156" spans="1:6">
      <c r="A5156" t="str">
        <f t="shared" si="105"/>
        <v>44HORTÊNCIA NATHÂNIA SILVA CÂMARA44866MSc</v>
      </c>
      <c r="B5156">
        <v>44</v>
      </c>
      <c r="C5156" t="s">
        <v>1905</v>
      </c>
      <c r="D5156" t="s">
        <v>3783</v>
      </c>
      <c r="E5156">
        <v>2230</v>
      </c>
      <c r="F5156" t="s">
        <v>1114</v>
      </c>
    </row>
    <row r="5157" spans="1:6">
      <c r="A5157" t="str">
        <f t="shared" si="105"/>
        <v>44JOEMIL OLIVEIRA DE DEUS JUNIOR44866MSc</v>
      </c>
      <c r="B5157">
        <v>44</v>
      </c>
      <c r="C5157" t="s">
        <v>1906</v>
      </c>
      <c r="D5157" t="s">
        <v>3783</v>
      </c>
      <c r="E5157">
        <v>2230</v>
      </c>
      <c r="F5157" t="s">
        <v>1114</v>
      </c>
    </row>
    <row r="5158" spans="1:6">
      <c r="A5158" t="str">
        <f t="shared" si="105"/>
        <v>44JOYCE AZEVEDO BEZERRA DE SOUZA44866MSc</v>
      </c>
      <c r="B5158">
        <v>44</v>
      </c>
      <c r="C5158" t="s">
        <v>1907</v>
      </c>
      <c r="D5158" t="s">
        <v>3783</v>
      </c>
      <c r="E5158">
        <v>2230</v>
      </c>
      <c r="F5158" t="s">
        <v>1114</v>
      </c>
    </row>
    <row r="5159" spans="1:6">
      <c r="A5159" t="str">
        <f t="shared" si="105"/>
        <v>44Fedra Alexandra de Sousa Vaquero Marado Ferreira44866PDSC</v>
      </c>
      <c r="B5159">
        <v>44</v>
      </c>
      <c r="C5159" t="s">
        <v>2746</v>
      </c>
      <c r="D5159" t="s">
        <v>3783</v>
      </c>
      <c r="E5159">
        <v>6110</v>
      </c>
      <c r="F5159" t="s">
        <v>1165</v>
      </c>
    </row>
    <row r="5160" spans="1:6">
      <c r="A5160" t="str">
        <f t="shared" si="105"/>
        <v>44AFONSO AVELINO DANTAS NETO44866PV</v>
      </c>
      <c r="B5160">
        <v>44</v>
      </c>
      <c r="C5160" t="s">
        <v>1908</v>
      </c>
      <c r="D5160" t="s">
        <v>3783</v>
      </c>
      <c r="E5160">
        <v>7750</v>
      </c>
      <c r="F5160" t="s">
        <v>1115</v>
      </c>
    </row>
    <row r="5161" spans="1:6">
      <c r="A5161" t="str">
        <f t="shared" si="105"/>
        <v>45Juliana Martinelli de Lucena44866AT</v>
      </c>
      <c r="B5161">
        <v>45</v>
      </c>
      <c r="C5161" t="s">
        <v>1909</v>
      </c>
      <c r="D5161" t="s">
        <v>3783</v>
      </c>
      <c r="E5161">
        <v>820</v>
      </c>
      <c r="F5161" t="s">
        <v>1117</v>
      </c>
    </row>
    <row r="5162" spans="1:6">
      <c r="A5162" t="str">
        <f t="shared" si="105"/>
        <v>45Júlio César Passos44866COO</v>
      </c>
      <c r="B5162">
        <v>45</v>
      </c>
      <c r="C5162" t="s">
        <v>1910</v>
      </c>
      <c r="D5162" t="s">
        <v>3783</v>
      </c>
      <c r="E5162">
        <v>2800</v>
      </c>
      <c r="F5162" t="s">
        <v>1113</v>
      </c>
    </row>
    <row r="5163" spans="1:6">
      <c r="A5163" t="str">
        <f t="shared" si="105"/>
        <v>45Bruna de Oliveira Busson44866DSC</v>
      </c>
      <c r="B5163">
        <v>45</v>
      </c>
      <c r="C5163" t="s">
        <v>2211</v>
      </c>
      <c r="D5163" t="s">
        <v>3783</v>
      </c>
      <c r="E5163">
        <v>3280</v>
      </c>
      <c r="F5163" t="s">
        <v>1162</v>
      </c>
    </row>
    <row r="5164" spans="1:6">
      <c r="A5164" t="str">
        <f t="shared" si="105"/>
        <v>45Jônatas Vicente44866DSC</v>
      </c>
      <c r="B5164">
        <v>45</v>
      </c>
      <c r="C5164" t="s">
        <v>1911</v>
      </c>
      <c r="D5164" t="s">
        <v>3783</v>
      </c>
      <c r="E5164">
        <v>3280</v>
      </c>
      <c r="F5164" t="s">
        <v>1162</v>
      </c>
    </row>
    <row r="5165" spans="1:6">
      <c r="A5165" t="str">
        <f t="shared" si="105"/>
        <v>45Rodrigo Rodrigues Nogueira44866DSC</v>
      </c>
      <c r="B5165">
        <v>45</v>
      </c>
      <c r="C5165" t="s">
        <v>1912</v>
      </c>
      <c r="D5165" t="s">
        <v>3783</v>
      </c>
      <c r="E5165">
        <v>3280</v>
      </c>
      <c r="F5165" t="s">
        <v>1162</v>
      </c>
    </row>
    <row r="5166" spans="1:6">
      <c r="A5166" t="str">
        <f t="shared" si="105"/>
        <v>45ALEXANDRE BARBOSA DA SILVA44866GRA</v>
      </c>
      <c r="B5166">
        <v>45</v>
      </c>
      <c r="C5166" t="s">
        <v>2749</v>
      </c>
      <c r="D5166" t="s">
        <v>3783</v>
      </c>
      <c r="E5166">
        <v>600</v>
      </c>
      <c r="F5166" t="s">
        <v>1112</v>
      </c>
    </row>
    <row r="5167" spans="1:6">
      <c r="A5167" t="str">
        <f t="shared" si="105"/>
        <v>45ALEXANDRE BARBOSA DA SILVA44835GRA</v>
      </c>
      <c r="B5167">
        <v>45</v>
      </c>
      <c r="C5167" t="s">
        <v>2749</v>
      </c>
      <c r="D5167" t="s">
        <v>3782</v>
      </c>
      <c r="E5167">
        <v>600</v>
      </c>
      <c r="F5167" t="s">
        <v>1112</v>
      </c>
    </row>
    <row r="5168" spans="1:6">
      <c r="A5168" t="str">
        <f t="shared" si="105"/>
        <v>45Carlos Eduardo Nesi Perin44866GRA</v>
      </c>
      <c r="B5168">
        <v>45</v>
      </c>
      <c r="C5168" t="s">
        <v>2212</v>
      </c>
      <c r="D5168" t="s">
        <v>3783</v>
      </c>
      <c r="E5168">
        <v>600</v>
      </c>
      <c r="F5168" t="s">
        <v>1112</v>
      </c>
    </row>
    <row r="5169" spans="1:6">
      <c r="A5169" t="str">
        <f t="shared" si="105"/>
        <v>45Felipe Antonio Emer44866GRA</v>
      </c>
      <c r="B5169">
        <v>45</v>
      </c>
      <c r="C5169" t="s">
        <v>1914</v>
      </c>
      <c r="D5169" t="s">
        <v>3783</v>
      </c>
      <c r="E5169">
        <v>600</v>
      </c>
      <c r="F5169" t="s">
        <v>1112</v>
      </c>
    </row>
    <row r="5170" spans="1:6">
      <c r="A5170" t="str">
        <f t="shared" si="105"/>
        <v>45Felipe Batista44866GRA</v>
      </c>
      <c r="B5170">
        <v>45</v>
      </c>
      <c r="C5170" t="s">
        <v>1915</v>
      </c>
      <c r="D5170" t="s">
        <v>3783</v>
      </c>
      <c r="E5170">
        <v>600</v>
      </c>
      <c r="F5170" t="s">
        <v>1112</v>
      </c>
    </row>
    <row r="5171" spans="1:6">
      <c r="A5171" t="str">
        <f t="shared" si="105"/>
        <v>45Gabriel Lese Pereira44866GRA</v>
      </c>
      <c r="B5171">
        <v>45</v>
      </c>
      <c r="C5171" t="s">
        <v>2566</v>
      </c>
      <c r="D5171" t="s">
        <v>3783</v>
      </c>
      <c r="E5171">
        <v>600</v>
      </c>
      <c r="F5171" t="s">
        <v>1112</v>
      </c>
    </row>
    <row r="5172" spans="1:6">
      <c r="A5172" t="str">
        <f t="shared" si="105"/>
        <v>45Gabriel Rogerio da Silva44866GRA</v>
      </c>
      <c r="B5172">
        <v>45</v>
      </c>
      <c r="C5172" t="s">
        <v>2567</v>
      </c>
      <c r="D5172" t="s">
        <v>3783</v>
      </c>
      <c r="E5172">
        <v>600</v>
      </c>
      <c r="F5172" t="s">
        <v>1112</v>
      </c>
    </row>
    <row r="5173" spans="1:6">
      <c r="A5173" t="str">
        <f t="shared" si="105"/>
        <v>45Jéssica Vieira Lomba Avila Barbosa44866GRA</v>
      </c>
      <c r="B5173">
        <v>45</v>
      </c>
      <c r="C5173" t="s">
        <v>1918</v>
      </c>
      <c r="D5173" t="s">
        <v>3783</v>
      </c>
      <c r="E5173">
        <v>600</v>
      </c>
      <c r="F5173" t="s">
        <v>1112</v>
      </c>
    </row>
    <row r="5174" spans="1:6">
      <c r="A5174" t="str">
        <f t="shared" si="105"/>
        <v>45João Pedro Mireski44866GRA</v>
      </c>
      <c r="B5174">
        <v>45</v>
      </c>
      <c r="C5174" t="s">
        <v>2568</v>
      </c>
      <c r="D5174" t="s">
        <v>3783</v>
      </c>
      <c r="E5174">
        <v>600</v>
      </c>
      <c r="F5174" t="s">
        <v>1112</v>
      </c>
    </row>
    <row r="5175" spans="1:6">
      <c r="A5175" t="str">
        <f t="shared" si="105"/>
        <v>45Leonardo Matos Brasil44866GRA</v>
      </c>
      <c r="B5175">
        <v>45</v>
      </c>
      <c r="C5175" t="s">
        <v>2213</v>
      </c>
      <c r="D5175" t="s">
        <v>3783</v>
      </c>
      <c r="E5175">
        <v>600</v>
      </c>
      <c r="F5175" t="s">
        <v>1112</v>
      </c>
    </row>
    <row r="5176" spans="1:6">
      <c r="A5176" t="str">
        <f t="shared" si="105"/>
        <v>45Lucas Eli Malagoli44866GRA</v>
      </c>
      <c r="B5176">
        <v>45</v>
      </c>
      <c r="C5176" t="s">
        <v>1919</v>
      </c>
      <c r="D5176" t="s">
        <v>3783</v>
      </c>
      <c r="E5176">
        <v>600</v>
      </c>
      <c r="F5176" t="s">
        <v>1112</v>
      </c>
    </row>
    <row r="5177" spans="1:6">
      <c r="A5177" t="str">
        <f t="shared" si="105"/>
        <v>45Luiza Ternes Moresco44866GRA</v>
      </c>
      <c r="B5177">
        <v>45</v>
      </c>
      <c r="C5177" t="s">
        <v>2569</v>
      </c>
      <c r="D5177" t="s">
        <v>3783</v>
      </c>
      <c r="E5177">
        <v>600</v>
      </c>
      <c r="F5177" t="s">
        <v>1112</v>
      </c>
    </row>
    <row r="5178" spans="1:6">
      <c r="A5178" t="str">
        <f t="shared" si="105"/>
        <v>45Daniel Juchem Regner44866MSc</v>
      </c>
      <c r="B5178">
        <v>45</v>
      </c>
      <c r="C5178" t="s">
        <v>1921</v>
      </c>
      <c r="D5178" t="s">
        <v>3783</v>
      </c>
      <c r="E5178">
        <v>2230</v>
      </c>
      <c r="F5178" t="s">
        <v>1114</v>
      </c>
    </row>
    <row r="5179" spans="1:6">
      <c r="A5179" t="str">
        <f t="shared" si="105"/>
        <v>45Luiz Henrique Silva Junior44866MSc</v>
      </c>
      <c r="B5179">
        <v>45</v>
      </c>
      <c r="C5179" t="s">
        <v>1923</v>
      </c>
      <c r="D5179" t="s">
        <v>3783</v>
      </c>
      <c r="E5179">
        <v>2230</v>
      </c>
      <c r="F5179" t="s">
        <v>1114</v>
      </c>
    </row>
    <row r="5180" spans="1:6">
      <c r="A5180" t="str">
        <f t="shared" si="105"/>
        <v>45Vittorio Nardin44866MSc</v>
      </c>
      <c r="B5180">
        <v>45</v>
      </c>
      <c r="C5180" t="s">
        <v>2718</v>
      </c>
      <c r="D5180" t="s">
        <v>3783</v>
      </c>
      <c r="E5180">
        <v>2230</v>
      </c>
      <c r="F5180" t="s">
        <v>1114</v>
      </c>
    </row>
    <row r="5181" spans="1:6">
      <c r="A5181" t="str">
        <f t="shared" si="105"/>
        <v>45Tatiana Bendo44866PV</v>
      </c>
      <c r="B5181">
        <v>45</v>
      </c>
      <c r="C5181" t="s">
        <v>1924</v>
      </c>
      <c r="D5181" t="s">
        <v>3783</v>
      </c>
      <c r="E5181">
        <v>7750</v>
      </c>
      <c r="F5181" t="s">
        <v>1115</v>
      </c>
    </row>
    <row r="5182" spans="1:6">
      <c r="A5182" t="str">
        <f t="shared" si="105"/>
        <v>46Yascara Fabrina Fernandes da Costa e Silva44866AT</v>
      </c>
      <c r="B5182">
        <v>46</v>
      </c>
      <c r="C5182" t="s">
        <v>1925</v>
      </c>
      <c r="D5182" t="s">
        <v>3783</v>
      </c>
      <c r="E5182">
        <v>820</v>
      </c>
      <c r="F5182" t="s">
        <v>1117</v>
      </c>
    </row>
    <row r="5183" spans="1:6">
      <c r="A5183" t="str">
        <f t="shared" si="105"/>
        <v>46Marcos Vinícius Xavier Dias44866COO</v>
      </c>
      <c r="B5183">
        <v>46</v>
      </c>
      <c r="C5183" t="s">
        <v>1926</v>
      </c>
      <c r="D5183" t="s">
        <v>3783</v>
      </c>
      <c r="E5183">
        <v>2800</v>
      </c>
      <c r="F5183" t="s">
        <v>1113</v>
      </c>
    </row>
    <row r="5184" spans="1:6">
      <c r="A5184" t="str">
        <f t="shared" si="105"/>
        <v>46Ailton Romano Fontes Junior44866GRA</v>
      </c>
      <c r="B5184">
        <v>46</v>
      </c>
      <c r="C5184" t="s">
        <v>1927</v>
      </c>
      <c r="D5184" t="s">
        <v>3783</v>
      </c>
      <c r="E5184">
        <v>600</v>
      </c>
      <c r="F5184" t="s">
        <v>1112</v>
      </c>
    </row>
    <row r="5185" spans="1:6">
      <c r="A5185" t="str">
        <f t="shared" si="105"/>
        <v>46Aline Pelodan Baboni44866GRA</v>
      </c>
      <c r="B5185">
        <v>46</v>
      </c>
      <c r="C5185" t="s">
        <v>1928</v>
      </c>
      <c r="D5185" t="s">
        <v>3783</v>
      </c>
      <c r="E5185">
        <v>600</v>
      </c>
      <c r="F5185" t="s">
        <v>1112</v>
      </c>
    </row>
    <row r="5186" spans="1:6">
      <c r="A5186" t="str">
        <f t="shared" si="105"/>
        <v>46Carlos Henrique da Silva Santana44866GRA</v>
      </c>
      <c r="B5186">
        <v>46</v>
      </c>
      <c r="C5186" t="s">
        <v>1929</v>
      </c>
      <c r="D5186" t="s">
        <v>3783</v>
      </c>
      <c r="E5186">
        <v>600</v>
      </c>
      <c r="F5186" t="s">
        <v>1112</v>
      </c>
    </row>
    <row r="5187" spans="1:6">
      <c r="A5187" t="str">
        <f t="shared" ref="A5187:A5250" si="106">CONCATENATE(B5187,C5187,VALUE(D5187),F5187)</f>
        <v>46Douglas Peterson Munis da Silva44866GRA</v>
      </c>
      <c r="B5187">
        <v>46</v>
      </c>
      <c r="C5187" t="s">
        <v>1930</v>
      </c>
      <c r="D5187" t="s">
        <v>3783</v>
      </c>
      <c r="E5187">
        <v>600</v>
      </c>
      <c r="F5187" t="s">
        <v>1112</v>
      </c>
    </row>
    <row r="5188" spans="1:6">
      <c r="A5188" t="str">
        <f t="shared" si="106"/>
        <v>46Felipe Matheus Pereira da Silva44866GRA</v>
      </c>
      <c r="B5188">
        <v>46</v>
      </c>
      <c r="C5188" t="s">
        <v>1931</v>
      </c>
      <c r="D5188" t="s">
        <v>3783</v>
      </c>
      <c r="E5188">
        <v>600</v>
      </c>
      <c r="F5188" t="s">
        <v>1112</v>
      </c>
    </row>
    <row r="5189" spans="1:6">
      <c r="A5189" t="str">
        <f t="shared" si="106"/>
        <v>46Filipe Henrique Nascimento Barroso44866GRA</v>
      </c>
      <c r="B5189">
        <v>46</v>
      </c>
      <c r="C5189" t="s">
        <v>1932</v>
      </c>
      <c r="D5189" t="s">
        <v>3783</v>
      </c>
      <c r="E5189">
        <v>600</v>
      </c>
      <c r="F5189" t="s">
        <v>1112</v>
      </c>
    </row>
    <row r="5190" spans="1:6">
      <c r="A5190" t="str">
        <f t="shared" si="106"/>
        <v>46Gabriel Henrique Batista e Silva44866GRA</v>
      </c>
      <c r="B5190">
        <v>46</v>
      </c>
      <c r="C5190" t="s">
        <v>1933</v>
      </c>
      <c r="D5190" t="s">
        <v>3783</v>
      </c>
      <c r="E5190">
        <v>600</v>
      </c>
      <c r="F5190" t="s">
        <v>1112</v>
      </c>
    </row>
    <row r="5191" spans="1:6">
      <c r="A5191" t="str">
        <f t="shared" si="106"/>
        <v>46Giovana de Souza Lima44866GRA</v>
      </c>
      <c r="B5191">
        <v>46</v>
      </c>
      <c r="C5191" t="s">
        <v>1934</v>
      </c>
      <c r="D5191" t="s">
        <v>3783</v>
      </c>
      <c r="E5191">
        <v>600</v>
      </c>
      <c r="F5191" t="s">
        <v>1112</v>
      </c>
    </row>
    <row r="5192" spans="1:6">
      <c r="A5192" t="str">
        <f t="shared" si="106"/>
        <v>46Giovanni Lopes Pereira44866GRA</v>
      </c>
      <c r="B5192">
        <v>46</v>
      </c>
      <c r="C5192" t="s">
        <v>1935</v>
      </c>
      <c r="D5192" t="s">
        <v>3783</v>
      </c>
      <c r="E5192">
        <v>600</v>
      </c>
      <c r="F5192" t="s">
        <v>1112</v>
      </c>
    </row>
    <row r="5193" spans="1:6">
      <c r="A5193" t="str">
        <f t="shared" si="106"/>
        <v>46Isadora Evangelista Martins de Souza44866GRA</v>
      </c>
      <c r="B5193">
        <v>46</v>
      </c>
      <c r="C5193" t="s">
        <v>1936</v>
      </c>
      <c r="D5193" t="s">
        <v>3783</v>
      </c>
      <c r="E5193">
        <v>600</v>
      </c>
      <c r="F5193" t="s">
        <v>1112</v>
      </c>
    </row>
    <row r="5194" spans="1:6">
      <c r="A5194" t="str">
        <f t="shared" si="106"/>
        <v>46Luiz Pedro Simões da Silva44866GRA</v>
      </c>
      <c r="B5194">
        <v>46</v>
      </c>
      <c r="C5194" t="s">
        <v>1937</v>
      </c>
      <c r="D5194" t="s">
        <v>3783</v>
      </c>
      <c r="E5194">
        <v>600</v>
      </c>
      <c r="F5194" t="s">
        <v>1112</v>
      </c>
    </row>
    <row r="5195" spans="1:6">
      <c r="A5195" t="str">
        <f t="shared" si="106"/>
        <v>46Pedro Henrique Fantoni Garica44866GRA</v>
      </c>
      <c r="B5195">
        <v>46</v>
      </c>
      <c r="C5195" t="s">
        <v>1938</v>
      </c>
      <c r="D5195" t="s">
        <v>3783</v>
      </c>
      <c r="E5195">
        <v>600</v>
      </c>
      <c r="F5195" t="s">
        <v>1112</v>
      </c>
    </row>
    <row r="5196" spans="1:6">
      <c r="A5196" t="str">
        <f t="shared" si="106"/>
        <v>46Rafael Jonas Fonseca Luciano44866GRA</v>
      </c>
      <c r="B5196">
        <v>46</v>
      </c>
      <c r="C5196" t="s">
        <v>1939</v>
      </c>
      <c r="D5196" t="s">
        <v>3783</v>
      </c>
      <c r="E5196">
        <v>600</v>
      </c>
      <c r="F5196" t="s">
        <v>1112</v>
      </c>
    </row>
    <row r="5197" spans="1:6">
      <c r="A5197" t="str">
        <f t="shared" si="106"/>
        <v>46Thais Mariano Ribeiro44866GRA</v>
      </c>
      <c r="B5197">
        <v>46</v>
      </c>
      <c r="C5197" t="s">
        <v>1940</v>
      </c>
      <c r="D5197" t="s">
        <v>3783</v>
      </c>
      <c r="E5197">
        <v>600</v>
      </c>
      <c r="F5197" t="s">
        <v>1112</v>
      </c>
    </row>
    <row r="5198" spans="1:6">
      <c r="A5198" t="str">
        <f t="shared" si="106"/>
        <v>46Gabriel Baioni e Silva44866MSc</v>
      </c>
      <c r="B5198">
        <v>46</v>
      </c>
      <c r="C5198" t="s">
        <v>1941</v>
      </c>
      <c r="D5198" t="s">
        <v>3783</v>
      </c>
      <c r="E5198">
        <v>2230</v>
      </c>
      <c r="F5198" t="s">
        <v>1114</v>
      </c>
    </row>
    <row r="5199" spans="1:6">
      <c r="A5199" t="str">
        <f t="shared" si="106"/>
        <v>46Luísa Pereira Pinheiro44866MSc</v>
      </c>
      <c r="B5199">
        <v>46</v>
      </c>
      <c r="C5199" t="s">
        <v>1942</v>
      </c>
      <c r="D5199" t="s">
        <v>3783</v>
      </c>
      <c r="E5199">
        <v>2230</v>
      </c>
      <c r="F5199" t="s">
        <v>1114</v>
      </c>
    </row>
    <row r="5200" spans="1:6">
      <c r="A5200" t="str">
        <f t="shared" si="106"/>
        <v>46Rodney Joedson Santos da Silva44866MSc</v>
      </c>
      <c r="B5200">
        <v>46</v>
      </c>
      <c r="C5200" t="s">
        <v>1943</v>
      </c>
      <c r="D5200" t="s">
        <v>3783</v>
      </c>
      <c r="E5200">
        <v>2230</v>
      </c>
      <c r="F5200" t="s">
        <v>1114</v>
      </c>
    </row>
    <row r="5201" spans="1:6">
      <c r="A5201" t="str">
        <f t="shared" si="106"/>
        <v>46Eric Alberto Ocampo Batlle44866PDSC</v>
      </c>
      <c r="B5201">
        <v>46</v>
      </c>
      <c r="C5201" t="s">
        <v>1945</v>
      </c>
      <c r="D5201" t="s">
        <v>3783</v>
      </c>
      <c r="E5201">
        <v>6110</v>
      </c>
      <c r="F5201" t="s">
        <v>1165</v>
      </c>
    </row>
    <row r="5202" spans="1:6">
      <c r="A5202" t="str">
        <f t="shared" si="106"/>
        <v>46Luiz Augusto Horta Nogueira44866PV</v>
      </c>
      <c r="B5202">
        <v>46</v>
      </c>
      <c r="C5202" t="s">
        <v>1946</v>
      </c>
      <c r="D5202" t="s">
        <v>3783</v>
      </c>
      <c r="E5202">
        <v>7750</v>
      </c>
      <c r="F5202" t="s">
        <v>1115</v>
      </c>
    </row>
    <row r="5203" spans="1:6">
      <c r="A5203" t="str">
        <f t="shared" si="106"/>
        <v>47Sonia Maria Oliveira Agostinho da Silva44866AT</v>
      </c>
      <c r="B5203">
        <v>47</v>
      </c>
      <c r="C5203" t="s">
        <v>1947</v>
      </c>
      <c r="D5203" t="s">
        <v>3783</v>
      </c>
      <c r="E5203">
        <v>820</v>
      </c>
      <c r="F5203" t="s">
        <v>1117</v>
      </c>
    </row>
    <row r="5204" spans="1:6">
      <c r="A5204" t="str">
        <f t="shared" si="106"/>
        <v>47Mario Ferreira de Lima Filho44866COO</v>
      </c>
      <c r="B5204">
        <v>47</v>
      </c>
      <c r="C5204" t="s">
        <v>1948</v>
      </c>
      <c r="D5204" t="s">
        <v>3783</v>
      </c>
      <c r="E5204">
        <v>2800</v>
      </c>
      <c r="F5204" t="s">
        <v>1113</v>
      </c>
    </row>
    <row r="5205" spans="1:6">
      <c r="A5205" t="str">
        <f t="shared" si="106"/>
        <v>47Lucas Marques Teles da Silva44866DSC</v>
      </c>
      <c r="B5205">
        <v>47</v>
      </c>
      <c r="C5205" t="s">
        <v>1950</v>
      </c>
      <c r="D5205" t="s">
        <v>3783</v>
      </c>
      <c r="E5205">
        <v>3280</v>
      </c>
      <c r="F5205" t="s">
        <v>1162</v>
      </c>
    </row>
    <row r="5206" spans="1:6">
      <c r="A5206" t="str">
        <f t="shared" si="106"/>
        <v>47Yaniqui Falcão Costa44866DSC</v>
      </c>
      <c r="B5206">
        <v>47</v>
      </c>
      <c r="C5206" t="s">
        <v>2719</v>
      </c>
      <c r="D5206" t="s">
        <v>3783</v>
      </c>
      <c r="E5206">
        <v>3280</v>
      </c>
      <c r="F5206" t="s">
        <v>1162</v>
      </c>
    </row>
    <row r="5207" spans="1:6">
      <c r="A5207" t="str">
        <f t="shared" si="106"/>
        <v>47Iana Lara Albuquerque Cunha44866GRA</v>
      </c>
      <c r="B5207">
        <v>47</v>
      </c>
      <c r="C5207" t="s">
        <v>2214</v>
      </c>
      <c r="D5207" t="s">
        <v>3783</v>
      </c>
      <c r="E5207">
        <v>600</v>
      </c>
      <c r="F5207" t="s">
        <v>1112</v>
      </c>
    </row>
    <row r="5208" spans="1:6">
      <c r="A5208" t="str">
        <f t="shared" si="106"/>
        <v>47Lucas Mateus Silva de Andrade Lima44866GRA</v>
      </c>
      <c r="B5208">
        <v>47</v>
      </c>
      <c r="C5208" t="s">
        <v>1952</v>
      </c>
      <c r="D5208" t="s">
        <v>3783</v>
      </c>
      <c r="E5208">
        <v>600</v>
      </c>
      <c r="F5208" t="s">
        <v>1112</v>
      </c>
    </row>
    <row r="5209" spans="1:6">
      <c r="A5209" t="str">
        <f t="shared" si="106"/>
        <v>47Maycon Ferreira44866GRA</v>
      </c>
      <c r="B5209">
        <v>47</v>
      </c>
      <c r="C5209" t="s">
        <v>1953</v>
      </c>
      <c r="D5209" t="s">
        <v>3783</v>
      </c>
      <c r="E5209">
        <v>600</v>
      </c>
      <c r="F5209" t="s">
        <v>1112</v>
      </c>
    </row>
    <row r="5210" spans="1:6">
      <c r="A5210" t="str">
        <f t="shared" si="106"/>
        <v>47Nayara Rodrigues da Silva Souza44866GRA</v>
      </c>
      <c r="B5210">
        <v>47</v>
      </c>
      <c r="C5210" t="s">
        <v>2571</v>
      </c>
      <c r="D5210" t="s">
        <v>3783</v>
      </c>
      <c r="E5210">
        <v>600</v>
      </c>
      <c r="F5210" t="s">
        <v>1112</v>
      </c>
    </row>
    <row r="5211" spans="1:6">
      <c r="A5211" t="str">
        <f t="shared" si="106"/>
        <v>47Regina Buarque de Gusmão44866GRA</v>
      </c>
      <c r="B5211">
        <v>47</v>
      </c>
      <c r="C5211" t="s">
        <v>1955</v>
      </c>
      <c r="D5211" t="s">
        <v>3783</v>
      </c>
      <c r="E5211">
        <v>600</v>
      </c>
      <c r="F5211" t="s">
        <v>1112</v>
      </c>
    </row>
    <row r="5212" spans="1:6">
      <c r="A5212" t="str">
        <f t="shared" si="106"/>
        <v>47Sarah Abigail Barbosa44866GRA</v>
      </c>
      <c r="B5212">
        <v>47</v>
      </c>
      <c r="C5212" t="s">
        <v>1956</v>
      </c>
      <c r="D5212" t="s">
        <v>3783</v>
      </c>
      <c r="E5212">
        <v>600</v>
      </c>
      <c r="F5212" t="s">
        <v>1112</v>
      </c>
    </row>
    <row r="5213" spans="1:6">
      <c r="A5213" t="str">
        <f t="shared" si="106"/>
        <v>47Carlos Alves Moreira Junior44866MSc</v>
      </c>
      <c r="B5213">
        <v>47</v>
      </c>
      <c r="C5213" t="s">
        <v>1957</v>
      </c>
      <c r="D5213" t="s">
        <v>3783</v>
      </c>
      <c r="E5213">
        <v>2230</v>
      </c>
      <c r="F5213" t="s">
        <v>1114</v>
      </c>
    </row>
    <row r="5214" spans="1:6">
      <c r="A5214" t="str">
        <f t="shared" si="106"/>
        <v>47Ian Cavalcanti da Costa44866MSc</v>
      </c>
      <c r="B5214">
        <v>47</v>
      </c>
      <c r="C5214" t="s">
        <v>1958</v>
      </c>
      <c r="D5214" t="s">
        <v>3783</v>
      </c>
      <c r="E5214">
        <v>2230</v>
      </c>
      <c r="F5214" t="s">
        <v>1114</v>
      </c>
    </row>
    <row r="5215" spans="1:6">
      <c r="A5215" t="str">
        <f t="shared" si="106"/>
        <v>47Maria Caroline do Nascimento44866MSc</v>
      </c>
      <c r="B5215">
        <v>47</v>
      </c>
      <c r="C5215" t="s">
        <v>1959</v>
      </c>
      <c r="D5215" t="s">
        <v>3783</v>
      </c>
      <c r="E5215">
        <v>2230</v>
      </c>
      <c r="F5215" t="s">
        <v>1114</v>
      </c>
    </row>
    <row r="5216" spans="1:6">
      <c r="A5216" t="str">
        <f t="shared" si="106"/>
        <v>47José Gedson Fernandes da Silva44866PV</v>
      </c>
      <c r="B5216">
        <v>47</v>
      </c>
      <c r="C5216" t="s">
        <v>1960</v>
      </c>
      <c r="D5216" t="s">
        <v>3783</v>
      </c>
      <c r="E5216">
        <v>7750</v>
      </c>
      <c r="F5216" t="s">
        <v>1115</v>
      </c>
    </row>
    <row r="5217" spans="1:6">
      <c r="A5217" t="str">
        <f t="shared" si="106"/>
        <v>48Alene Ramos Wanderley Farias44866AT</v>
      </c>
      <c r="B5217">
        <v>48</v>
      </c>
      <c r="C5217" t="s">
        <v>1961</v>
      </c>
      <c r="D5217" t="s">
        <v>3783</v>
      </c>
      <c r="E5217">
        <v>820</v>
      </c>
      <c r="F5217" t="s">
        <v>1117</v>
      </c>
    </row>
    <row r="5218" spans="1:6">
      <c r="A5218" t="str">
        <f t="shared" si="106"/>
        <v>48Antonio Celso Dantas Antonino44866COO</v>
      </c>
      <c r="B5218">
        <v>48</v>
      </c>
      <c r="C5218" t="s">
        <v>1962</v>
      </c>
      <c r="D5218" t="s">
        <v>3783</v>
      </c>
      <c r="E5218">
        <v>2800</v>
      </c>
      <c r="F5218" t="s">
        <v>1113</v>
      </c>
    </row>
    <row r="5219" spans="1:6">
      <c r="A5219" t="str">
        <f t="shared" si="106"/>
        <v>48Felipe Filgueiras de Almeida44866DSC</v>
      </c>
      <c r="B5219">
        <v>48</v>
      </c>
      <c r="C5219" t="s">
        <v>1971</v>
      </c>
      <c r="D5219" t="s">
        <v>3783</v>
      </c>
      <c r="E5219">
        <v>3280</v>
      </c>
      <c r="F5219" t="s">
        <v>1162</v>
      </c>
    </row>
    <row r="5220" spans="1:6">
      <c r="A5220" t="str">
        <f t="shared" si="106"/>
        <v>48Ialy Rayane de Aguiar Costa44866DSC</v>
      </c>
      <c r="B5220">
        <v>48</v>
      </c>
      <c r="C5220" t="s">
        <v>1963</v>
      </c>
      <c r="D5220" t="s">
        <v>3783</v>
      </c>
      <c r="E5220">
        <v>3280</v>
      </c>
      <c r="F5220" t="s">
        <v>1162</v>
      </c>
    </row>
    <row r="5221" spans="1:6">
      <c r="A5221" t="str">
        <f t="shared" si="106"/>
        <v>48Íthalo Barbosa Silva de Abreu44866DSC</v>
      </c>
      <c r="B5221">
        <v>48</v>
      </c>
      <c r="C5221" t="s">
        <v>1972</v>
      </c>
      <c r="D5221" t="s">
        <v>3783</v>
      </c>
      <c r="E5221">
        <v>3280</v>
      </c>
      <c r="F5221" t="s">
        <v>1162</v>
      </c>
    </row>
    <row r="5222" spans="1:6">
      <c r="A5222" t="str">
        <f t="shared" si="106"/>
        <v>48Acson Gonçalves de Lima44866GRA</v>
      </c>
      <c r="B5222">
        <v>48</v>
      </c>
      <c r="C5222" t="s">
        <v>1964</v>
      </c>
      <c r="D5222" t="s">
        <v>3783</v>
      </c>
      <c r="E5222">
        <v>600</v>
      </c>
      <c r="F5222" t="s">
        <v>1112</v>
      </c>
    </row>
    <row r="5223" spans="1:6">
      <c r="A5223" t="str">
        <f t="shared" si="106"/>
        <v>48Bruno Felipe de Carvalho44866GRA</v>
      </c>
      <c r="B5223">
        <v>48</v>
      </c>
      <c r="C5223" t="s">
        <v>2216</v>
      </c>
      <c r="D5223" t="s">
        <v>3783</v>
      </c>
      <c r="E5223">
        <v>600</v>
      </c>
      <c r="F5223" t="s">
        <v>1112</v>
      </c>
    </row>
    <row r="5224" spans="1:6">
      <c r="A5224" t="str">
        <f t="shared" si="106"/>
        <v>48Charles Guilherme da Silva Dantas44866GRA</v>
      </c>
      <c r="B5224">
        <v>48</v>
      </c>
      <c r="C5224" t="s">
        <v>2217</v>
      </c>
      <c r="D5224" t="s">
        <v>3783</v>
      </c>
      <c r="E5224">
        <v>600</v>
      </c>
      <c r="F5224" t="s">
        <v>1112</v>
      </c>
    </row>
    <row r="5225" spans="1:6">
      <c r="A5225" t="str">
        <f t="shared" si="106"/>
        <v>48Danilo Magalhães de Souza Cavalcante44866GRA</v>
      </c>
      <c r="B5225">
        <v>48</v>
      </c>
      <c r="C5225" t="s">
        <v>1965</v>
      </c>
      <c r="D5225" t="s">
        <v>3783</v>
      </c>
      <c r="E5225">
        <v>600</v>
      </c>
      <c r="F5225" t="s">
        <v>1112</v>
      </c>
    </row>
    <row r="5226" spans="1:6">
      <c r="A5226" t="str">
        <f t="shared" si="106"/>
        <v>48Diego Calheiros Lins44866GRA</v>
      </c>
      <c r="B5226">
        <v>48</v>
      </c>
      <c r="C5226" t="s">
        <v>1966</v>
      </c>
      <c r="D5226" t="s">
        <v>3783</v>
      </c>
      <c r="E5226">
        <v>600</v>
      </c>
      <c r="F5226" t="s">
        <v>1112</v>
      </c>
    </row>
    <row r="5227" spans="1:6">
      <c r="A5227" t="str">
        <f t="shared" si="106"/>
        <v>48Emilly Raquel Oliveira da Silva44866GRA</v>
      </c>
      <c r="B5227">
        <v>48</v>
      </c>
      <c r="C5227" t="s">
        <v>2572</v>
      </c>
      <c r="D5227" t="s">
        <v>3783</v>
      </c>
      <c r="E5227">
        <v>600</v>
      </c>
      <c r="F5227" t="s">
        <v>1112</v>
      </c>
    </row>
    <row r="5228" spans="1:6">
      <c r="A5228" t="str">
        <f t="shared" si="106"/>
        <v>48Francyelle Karolynne Vieira Machado44866GRA</v>
      </c>
      <c r="B5228">
        <v>48</v>
      </c>
      <c r="C5228" t="s">
        <v>1967</v>
      </c>
      <c r="D5228" t="s">
        <v>3783</v>
      </c>
      <c r="E5228">
        <v>600</v>
      </c>
      <c r="F5228" t="s">
        <v>1112</v>
      </c>
    </row>
    <row r="5229" spans="1:6">
      <c r="A5229" t="str">
        <f t="shared" si="106"/>
        <v>48Gabriel Silva Lúcio44866GRA</v>
      </c>
      <c r="B5229">
        <v>48</v>
      </c>
      <c r="C5229" t="s">
        <v>1968</v>
      </c>
      <c r="D5229" t="s">
        <v>3783</v>
      </c>
      <c r="E5229">
        <v>600</v>
      </c>
      <c r="F5229" t="s">
        <v>1112</v>
      </c>
    </row>
    <row r="5230" spans="1:6">
      <c r="A5230" t="str">
        <f t="shared" si="106"/>
        <v>48João Victor Siqueira Tenório Silva44866GRA</v>
      </c>
      <c r="B5230">
        <v>48</v>
      </c>
      <c r="C5230" t="s">
        <v>2218</v>
      </c>
      <c r="D5230" t="s">
        <v>3783</v>
      </c>
      <c r="E5230">
        <v>600</v>
      </c>
      <c r="F5230" t="s">
        <v>1112</v>
      </c>
    </row>
    <row r="5231" spans="1:6">
      <c r="A5231" t="str">
        <f t="shared" si="106"/>
        <v>48Jobério Maria dos Santos Filho44866GRA</v>
      </c>
      <c r="B5231">
        <v>48</v>
      </c>
      <c r="C5231" t="s">
        <v>2219</v>
      </c>
      <c r="D5231" t="s">
        <v>3783</v>
      </c>
      <c r="E5231">
        <v>600</v>
      </c>
      <c r="F5231" t="s">
        <v>1112</v>
      </c>
    </row>
    <row r="5232" spans="1:6">
      <c r="A5232" t="str">
        <f t="shared" si="106"/>
        <v>48José Mateus Mendonça da Silva44866GRA</v>
      </c>
      <c r="B5232">
        <v>48</v>
      </c>
      <c r="C5232" t="s">
        <v>2220</v>
      </c>
      <c r="D5232" t="s">
        <v>3783</v>
      </c>
      <c r="E5232">
        <v>600</v>
      </c>
      <c r="F5232" t="s">
        <v>1112</v>
      </c>
    </row>
    <row r="5233" spans="1:6">
      <c r="A5233" t="str">
        <f t="shared" si="106"/>
        <v>48Lamarck Mendel Lopes de Sousa44866GRA</v>
      </c>
      <c r="B5233">
        <v>48</v>
      </c>
      <c r="C5233" t="s">
        <v>2221</v>
      </c>
      <c r="D5233" t="s">
        <v>3783</v>
      </c>
      <c r="E5233">
        <v>600</v>
      </c>
      <c r="F5233" t="s">
        <v>1112</v>
      </c>
    </row>
    <row r="5234" spans="1:6">
      <c r="A5234" t="str">
        <f t="shared" si="106"/>
        <v>48Lucas Felipe Queiroz de Araújo Lima44866GRA</v>
      </c>
      <c r="B5234">
        <v>48</v>
      </c>
      <c r="C5234" t="s">
        <v>2222</v>
      </c>
      <c r="D5234" t="s">
        <v>3783</v>
      </c>
      <c r="E5234">
        <v>600</v>
      </c>
      <c r="F5234" t="s">
        <v>1112</v>
      </c>
    </row>
    <row r="5235" spans="1:6">
      <c r="A5235" t="str">
        <f t="shared" si="106"/>
        <v>48Maiesk Rodrigues Barreto44866GRA</v>
      </c>
      <c r="B5235">
        <v>48</v>
      </c>
      <c r="C5235" t="s">
        <v>2573</v>
      </c>
      <c r="D5235" t="s">
        <v>3783</v>
      </c>
      <c r="E5235">
        <v>600</v>
      </c>
      <c r="F5235" t="s">
        <v>1112</v>
      </c>
    </row>
    <row r="5236" spans="1:6">
      <c r="A5236" t="str">
        <f t="shared" si="106"/>
        <v>48Matheus Pessoa de Siqueira Guedes44866GRA</v>
      </c>
      <c r="B5236">
        <v>48</v>
      </c>
      <c r="C5236" t="s">
        <v>1970</v>
      </c>
      <c r="D5236" t="s">
        <v>3783</v>
      </c>
      <c r="E5236">
        <v>600</v>
      </c>
      <c r="F5236" t="s">
        <v>1112</v>
      </c>
    </row>
    <row r="5237" spans="1:6">
      <c r="A5237" t="str">
        <f t="shared" si="106"/>
        <v>48Sofia Luck Teixeira44866GRA</v>
      </c>
      <c r="B5237">
        <v>48</v>
      </c>
      <c r="C5237" t="s">
        <v>2223</v>
      </c>
      <c r="D5237" t="s">
        <v>3783</v>
      </c>
      <c r="E5237">
        <v>600</v>
      </c>
      <c r="F5237" t="s">
        <v>1112</v>
      </c>
    </row>
    <row r="5238" spans="1:6">
      <c r="A5238" t="str">
        <f t="shared" si="106"/>
        <v>48João Victor Furtado Frazão de Medeiros44866MSc</v>
      </c>
      <c r="B5238">
        <v>48</v>
      </c>
      <c r="C5238" t="s">
        <v>1973</v>
      </c>
      <c r="D5238" t="s">
        <v>3783</v>
      </c>
      <c r="E5238">
        <v>2230</v>
      </c>
      <c r="F5238" t="s">
        <v>1114</v>
      </c>
    </row>
    <row r="5239" spans="1:6">
      <c r="A5239" t="str">
        <f t="shared" si="106"/>
        <v>48Karina Maria da Silva44866MSc</v>
      </c>
      <c r="B5239">
        <v>48</v>
      </c>
      <c r="C5239" t="s">
        <v>2574</v>
      </c>
      <c r="D5239" t="s">
        <v>3783</v>
      </c>
      <c r="E5239">
        <v>2230</v>
      </c>
      <c r="F5239" t="s">
        <v>1114</v>
      </c>
    </row>
    <row r="5240" spans="1:6">
      <c r="A5240" t="str">
        <f t="shared" si="106"/>
        <v>48Manoella Almeida Candido44866MSc</v>
      </c>
      <c r="B5240">
        <v>48</v>
      </c>
      <c r="C5240" t="s">
        <v>2224</v>
      </c>
      <c r="D5240" t="s">
        <v>3783</v>
      </c>
      <c r="E5240">
        <v>2230</v>
      </c>
      <c r="F5240" t="s">
        <v>1114</v>
      </c>
    </row>
    <row r="5241" spans="1:6">
      <c r="A5241" t="str">
        <f t="shared" si="106"/>
        <v>48Tallys Celso Mineiro44866MSc</v>
      </c>
      <c r="B5241">
        <v>48</v>
      </c>
      <c r="C5241" t="s">
        <v>2226</v>
      </c>
      <c r="D5241" t="s">
        <v>3783</v>
      </c>
      <c r="E5241">
        <v>2230</v>
      </c>
      <c r="F5241" t="s">
        <v>1114</v>
      </c>
    </row>
    <row r="5242" spans="1:6">
      <c r="A5242" t="str">
        <f t="shared" si="106"/>
        <v>48Tássia Cristina da Silva44866MSc</v>
      </c>
      <c r="B5242">
        <v>48</v>
      </c>
      <c r="C5242" t="s">
        <v>1974</v>
      </c>
      <c r="D5242" t="s">
        <v>3783</v>
      </c>
      <c r="E5242">
        <v>2230</v>
      </c>
      <c r="F5242" t="s">
        <v>1114</v>
      </c>
    </row>
    <row r="5243" spans="1:6">
      <c r="A5243" t="str">
        <f t="shared" si="106"/>
        <v>48Wesley Michael Pereira Silva44866MSc</v>
      </c>
      <c r="B5243">
        <v>48</v>
      </c>
      <c r="C5243" t="s">
        <v>1975</v>
      </c>
      <c r="D5243" t="s">
        <v>3783</v>
      </c>
      <c r="E5243">
        <v>2230</v>
      </c>
      <c r="F5243" t="s">
        <v>1114</v>
      </c>
    </row>
    <row r="5244" spans="1:6">
      <c r="A5244" t="str">
        <f t="shared" si="106"/>
        <v>48Gustavo Galindez Ramirez44866PDSC</v>
      </c>
      <c r="B5244">
        <v>48</v>
      </c>
      <c r="C5244" t="s">
        <v>1976</v>
      </c>
      <c r="D5244" t="s">
        <v>3783</v>
      </c>
      <c r="E5244">
        <v>6110</v>
      </c>
      <c r="F5244" t="s">
        <v>1165</v>
      </c>
    </row>
    <row r="5245" spans="1:6">
      <c r="A5245" t="str">
        <f t="shared" si="106"/>
        <v>48Allan de Almeida Albuquerque44866PV</v>
      </c>
      <c r="B5245">
        <v>48</v>
      </c>
      <c r="C5245" t="s">
        <v>1977</v>
      </c>
      <c r="D5245" t="s">
        <v>3783</v>
      </c>
      <c r="E5245">
        <v>7750</v>
      </c>
      <c r="F5245" t="s">
        <v>1115</v>
      </c>
    </row>
    <row r="5246" spans="1:6">
      <c r="A5246" t="str">
        <f t="shared" si="106"/>
        <v>49Geovane Oliveira de Sousa44866AT</v>
      </c>
      <c r="B5246">
        <v>49</v>
      </c>
      <c r="C5246" t="s">
        <v>1978</v>
      </c>
      <c r="D5246" t="s">
        <v>3783</v>
      </c>
      <c r="E5246">
        <v>820</v>
      </c>
      <c r="F5246" t="s">
        <v>1117</v>
      </c>
    </row>
    <row r="5247" spans="1:6">
      <c r="A5247" t="str">
        <f t="shared" si="106"/>
        <v>49Gustavo Martini Dalpian44866COO</v>
      </c>
      <c r="B5247">
        <v>49</v>
      </c>
      <c r="C5247" t="s">
        <v>1979</v>
      </c>
      <c r="D5247" t="s">
        <v>3783</v>
      </c>
      <c r="E5247">
        <v>2800</v>
      </c>
      <c r="F5247" t="s">
        <v>1113</v>
      </c>
    </row>
    <row r="5248" spans="1:6">
      <c r="A5248" t="str">
        <f t="shared" si="106"/>
        <v>49Gabrielle Mathias Reis44866DSC</v>
      </c>
      <c r="B5248">
        <v>49</v>
      </c>
      <c r="C5248" t="s">
        <v>1980</v>
      </c>
      <c r="D5248" t="s">
        <v>3783</v>
      </c>
      <c r="E5248">
        <v>3280</v>
      </c>
      <c r="F5248" t="s">
        <v>1162</v>
      </c>
    </row>
    <row r="5249" spans="1:6">
      <c r="A5249" t="str">
        <f t="shared" si="106"/>
        <v>49Leonardo José Quintero Da Cuna44866DSC</v>
      </c>
      <c r="B5249">
        <v>49</v>
      </c>
      <c r="C5249" t="s">
        <v>2575</v>
      </c>
      <c r="D5249" t="s">
        <v>3783</v>
      </c>
      <c r="E5249">
        <v>3280</v>
      </c>
      <c r="F5249" t="s">
        <v>1162</v>
      </c>
    </row>
    <row r="5250" spans="1:6">
      <c r="A5250" t="str">
        <f t="shared" si="106"/>
        <v>49Samuel Peres Chagas44866DSC</v>
      </c>
      <c r="B5250">
        <v>49</v>
      </c>
      <c r="C5250" t="s">
        <v>1981</v>
      </c>
      <c r="D5250" t="s">
        <v>3783</v>
      </c>
      <c r="E5250">
        <v>3280</v>
      </c>
      <c r="F5250" t="s">
        <v>1162</v>
      </c>
    </row>
    <row r="5251" spans="1:6">
      <c r="A5251" t="str">
        <f t="shared" ref="A5251:A5314" si="107">CONCATENATE(B5251,C5251,VALUE(D5251),F5251)</f>
        <v>49Alef Costa de Araújo44866GRA</v>
      </c>
      <c r="B5251">
        <v>49</v>
      </c>
      <c r="C5251" t="s">
        <v>2576</v>
      </c>
      <c r="D5251" t="s">
        <v>3783</v>
      </c>
      <c r="E5251">
        <v>600</v>
      </c>
      <c r="F5251" t="s">
        <v>1112</v>
      </c>
    </row>
    <row r="5252" spans="1:6">
      <c r="A5252" t="str">
        <f t="shared" si="107"/>
        <v>49Ana Carolina Fonseca de Abreu44866GRA</v>
      </c>
      <c r="B5252">
        <v>49</v>
      </c>
      <c r="C5252" t="s">
        <v>1982</v>
      </c>
      <c r="D5252" t="s">
        <v>3783</v>
      </c>
      <c r="E5252">
        <v>600</v>
      </c>
      <c r="F5252" t="s">
        <v>1112</v>
      </c>
    </row>
    <row r="5253" spans="1:6">
      <c r="A5253" t="str">
        <f t="shared" si="107"/>
        <v>49Andréia Joice Oliveira Meira44866GRA</v>
      </c>
      <c r="B5253">
        <v>49</v>
      </c>
      <c r="C5253" t="s">
        <v>2227</v>
      </c>
      <c r="D5253" t="s">
        <v>3783</v>
      </c>
      <c r="E5253">
        <v>600</v>
      </c>
      <c r="F5253" t="s">
        <v>1112</v>
      </c>
    </row>
    <row r="5254" spans="1:6">
      <c r="A5254" t="str">
        <f t="shared" si="107"/>
        <v>49Bria Cisi Ramos44866GRA</v>
      </c>
      <c r="B5254">
        <v>49</v>
      </c>
      <c r="C5254" t="s">
        <v>1983</v>
      </c>
      <c r="D5254" t="s">
        <v>3783</v>
      </c>
      <c r="E5254">
        <v>600</v>
      </c>
      <c r="F5254" t="s">
        <v>1112</v>
      </c>
    </row>
    <row r="5255" spans="1:6">
      <c r="A5255" t="str">
        <f t="shared" si="107"/>
        <v>49Carolina Rufino da Silva44866GRA</v>
      </c>
      <c r="B5255">
        <v>49</v>
      </c>
      <c r="C5255" t="s">
        <v>1984</v>
      </c>
      <c r="D5255" t="s">
        <v>3783</v>
      </c>
      <c r="E5255">
        <v>600</v>
      </c>
      <c r="F5255" t="s">
        <v>1112</v>
      </c>
    </row>
    <row r="5256" spans="1:6">
      <c r="A5256" t="str">
        <f t="shared" si="107"/>
        <v>49Caroline Sayuri Yamada44866GRA</v>
      </c>
      <c r="B5256">
        <v>49</v>
      </c>
      <c r="C5256" t="s">
        <v>2750</v>
      </c>
      <c r="D5256" t="s">
        <v>3783</v>
      </c>
      <c r="E5256">
        <v>600</v>
      </c>
      <c r="F5256" t="s">
        <v>1112</v>
      </c>
    </row>
    <row r="5257" spans="1:6">
      <c r="A5257" t="str">
        <f t="shared" si="107"/>
        <v>49Gabriel Rocha Lima44866GRA</v>
      </c>
      <c r="B5257">
        <v>49</v>
      </c>
      <c r="C5257" t="s">
        <v>1985</v>
      </c>
      <c r="D5257" t="s">
        <v>3783</v>
      </c>
      <c r="E5257">
        <v>600</v>
      </c>
      <c r="F5257" t="s">
        <v>1112</v>
      </c>
    </row>
    <row r="5258" spans="1:6">
      <c r="A5258" t="str">
        <f t="shared" si="107"/>
        <v>49José Pedro Pires Gomes44866GRA</v>
      </c>
      <c r="B5258">
        <v>49</v>
      </c>
      <c r="C5258" t="s">
        <v>1987</v>
      </c>
      <c r="D5258" t="s">
        <v>3783</v>
      </c>
      <c r="E5258">
        <v>600</v>
      </c>
      <c r="F5258" t="s">
        <v>1112</v>
      </c>
    </row>
    <row r="5259" spans="1:6">
      <c r="A5259" t="str">
        <f t="shared" si="107"/>
        <v>49Lara Mei Honda44866GRA</v>
      </c>
      <c r="B5259">
        <v>49</v>
      </c>
      <c r="C5259" t="s">
        <v>1988</v>
      </c>
      <c r="D5259" t="s">
        <v>3783</v>
      </c>
      <c r="E5259">
        <v>600</v>
      </c>
      <c r="F5259" t="s">
        <v>1112</v>
      </c>
    </row>
    <row r="5260" spans="1:6">
      <c r="A5260" t="str">
        <f t="shared" si="107"/>
        <v>49Luigi Nogueira Mancuso44866GRA</v>
      </c>
      <c r="B5260">
        <v>49</v>
      </c>
      <c r="C5260" t="s">
        <v>2577</v>
      </c>
      <c r="D5260" t="s">
        <v>3783</v>
      </c>
      <c r="E5260">
        <v>600</v>
      </c>
      <c r="F5260" t="s">
        <v>1112</v>
      </c>
    </row>
    <row r="5261" spans="1:6">
      <c r="A5261" t="str">
        <f t="shared" si="107"/>
        <v>49Mayara Souza Mello44866GRA</v>
      </c>
      <c r="B5261">
        <v>49</v>
      </c>
      <c r="C5261" t="s">
        <v>2578</v>
      </c>
      <c r="D5261" t="s">
        <v>3783</v>
      </c>
      <c r="E5261">
        <v>600</v>
      </c>
      <c r="F5261" t="s">
        <v>1112</v>
      </c>
    </row>
    <row r="5262" spans="1:6">
      <c r="A5262" t="str">
        <f t="shared" si="107"/>
        <v>49Otávio Mayoral Colmenero44866GRA</v>
      </c>
      <c r="B5262">
        <v>49</v>
      </c>
      <c r="C5262" t="s">
        <v>1989</v>
      </c>
      <c r="D5262" t="s">
        <v>3783</v>
      </c>
      <c r="E5262">
        <v>600</v>
      </c>
      <c r="F5262" t="s">
        <v>1112</v>
      </c>
    </row>
    <row r="5263" spans="1:6">
      <c r="A5263" t="str">
        <f t="shared" si="107"/>
        <v>49Paulo Cesar de Souza Lima44866GRA</v>
      </c>
      <c r="B5263">
        <v>49</v>
      </c>
      <c r="C5263" t="s">
        <v>1990</v>
      </c>
      <c r="D5263" t="s">
        <v>3783</v>
      </c>
      <c r="E5263">
        <v>600</v>
      </c>
      <c r="F5263" t="s">
        <v>1112</v>
      </c>
    </row>
    <row r="5264" spans="1:6">
      <c r="A5264" t="str">
        <f t="shared" si="107"/>
        <v>49Pollyanna Castilho44866GRA</v>
      </c>
      <c r="B5264">
        <v>49</v>
      </c>
      <c r="C5264" t="s">
        <v>1991</v>
      </c>
      <c r="D5264" t="s">
        <v>3783</v>
      </c>
      <c r="E5264">
        <v>600</v>
      </c>
      <c r="F5264" t="s">
        <v>1112</v>
      </c>
    </row>
    <row r="5265" spans="1:6">
      <c r="A5265" t="str">
        <f t="shared" si="107"/>
        <v>49Suzane Tiemi Kawahara Shimuta44866GRA</v>
      </c>
      <c r="B5265">
        <v>49</v>
      </c>
      <c r="C5265" t="s">
        <v>2579</v>
      </c>
      <c r="D5265" t="s">
        <v>3783</v>
      </c>
      <c r="E5265">
        <v>600</v>
      </c>
      <c r="F5265" t="s">
        <v>1112</v>
      </c>
    </row>
    <row r="5266" spans="1:6">
      <c r="A5266" t="str">
        <f t="shared" si="107"/>
        <v>49Antonio Teofanes Bertollo de Oliveira44866MSc</v>
      </c>
      <c r="B5266">
        <v>49</v>
      </c>
      <c r="C5266" t="s">
        <v>1993</v>
      </c>
      <c r="D5266" t="s">
        <v>3783</v>
      </c>
      <c r="E5266">
        <v>2230</v>
      </c>
      <c r="F5266" t="s">
        <v>1114</v>
      </c>
    </row>
    <row r="5267" spans="1:6">
      <c r="A5267" t="str">
        <f t="shared" si="107"/>
        <v>49Caique Campos de Oliveira44866MSc</v>
      </c>
      <c r="B5267">
        <v>49</v>
      </c>
      <c r="C5267" t="s">
        <v>2580</v>
      </c>
      <c r="D5267" t="s">
        <v>3783</v>
      </c>
      <c r="E5267">
        <v>2230</v>
      </c>
      <c r="F5267" t="s">
        <v>1114</v>
      </c>
    </row>
    <row r="5268" spans="1:6">
      <c r="A5268" t="str">
        <f t="shared" si="107"/>
        <v>49Isabela de Melo Aceto44866MSc</v>
      </c>
      <c r="B5268">
        <v>49</v>
      </c>
      <c r="C5268" t="s">
        <v>1986</v>
      </c>
      <c r="D5268" t="s">
        <v>3783</v>
      </c>
      <c r="E5268">
        <v>2230</v>
      </c>
      <c r="F5268" t="s">
        <v>1114</v>
      </c>
    </row>
    <row r="5269" spans="1:6">
      <c r="A5269" t="str">
        <f t="shared" si="107"/>
        <v>49Lucas Bandeira44866MSc</v>
      </c>
      <c r="B5269">
        <v>49</v>
      </c>
      <c r="C5269" t="s">
        <v>1995</v>
      </c>
      <c r="D5269" t="s">
        <v>3783</v>
      </c>
      <c r="E5269">
        <v>2230</v>
      </c>
      <c r="F5269" t="s">
        <v>1114</v>
      </c>
    </row>
    <row r="5270" spans="1:6">
      <c r="A5270" t="str">
        <f t="shared" si="107"/>
        <v>49Maycom Cezar Valeriano44866MSc</v>
      </c>
      <c r="B5270">
        <v>49</v>
      </c>
      <c r="C5270" t="s">
        <v>1997</v>
      </c>
      <c r="D5270" t="s">
        <v>3783</v>
      </c>
      <c r="E5270">
        <v>2230</v>
      </c>
      <c r="F5270" t="s">
        <v>1114</v>
      </c>
    </row>
    <row r="5271" spans="1:6">
      <c r="A5271" t="str">
        <f t="shared" si="107"/>
        <v>49Thayná Mesquita Gomes dos Santos44866MSc</v>
      </c>
      <c r="B5271">
        <v>49</v>
      </c>
      <c r="C5271" t="s">
        <v>1992</v>
      </c>
      <c r="D5271" t="s">
        <v>3783</v>
      </c>
      <c r="E5271">
        <v>2230</v>
      </c>
      <c r="F5271" t="s">
        <v>1114</v>
      </c>
    </row>
    <row r="5272" spans="1:6">
      <c r="A5272" t="str">
        <f t="shared" si="107"/>
        <v>49Bruna Castanheira44866PDSC</v>
      </c>
      <c r="B5272">
        <v>49</v>
      </c>
      <c r="C5272" t="s">
        <v>2581</v>
      </c>
      <c r="D5272" t="s">
        <v>3783</v>
      </c>
      <c r="E5272">
        <v>6110</v>
      </c>
      <c r="F5272" t="s">
        <v>1165</v>
      </c>
    </row>
    <row r="5273" spans="1:6">
      <c r="A5273" t="str">
        <f t="shared" si="107"/>
        <v>49Fabiane de Jesus Trindade44866PV</v>
      </c>
      <c r="B5273">
        <v>49</v>
      </c>
      <c r="C5273" t="s">
        <v>2000</v>
      </c>
      <c r="D5273" t="s">
        <v>3783</v>
      </c>
      <c r="E5273">
        <v>7750</v>
      </c>
      <c r="F5273" t="s">
        <v>1115</v>
      </c>
    </row>
    <row r="5274" spans="1:6">
      <c r="A5274" t="str">
        <f t="shared" si="107"/>
        <v>50Inês Seidel44866AT</v>
      </c>
      <c r="B5274">
        <v>50</v>
      </c>
      <c r="C5274" t="s">
        <v>2001</v>
      </c>
      <c r="D5274" t="s">
        <v>3783</v>
      </c>
      <c r="E5274">
        <v>820</v>
      </c>
      <c r="F5274" t="s">
        <v>1117</v>
      </c>
    </row>
    <row r="5275" spans="1:6">
      <c r="A5275" t="str">
        <f t="shared" si="107"/>
        <v>50Diogo Pompéu de Moraes44866COO</v>
      </c>
      <c r="B5275">
        <v>50</v>
      </c>
      <c r="C5275" t="s">
        <v>2228</v>
      </c>
      <c r="D5275" t="s">
        <v>3783</v>
      </c>
      <c r="E5275">
        <v>2800</v>
      </c>
      <c r="F5275" t="s">
        <v>1113</v>
      </c>
    </row>
    <row r="5276" spans="1:6">
      <c r="A5276" t="str">
        <f t="shared" si="107"/>
        <v>50Bruna Pés Nicola44866DSC</v>
      </c>
      <c r="B5276">
        <v>50</v>
      </c>
      <c r="C5276" t="s">
        <v>2721</v>
      </c>
      <c r="D5276" t="s">
        <v>3783</v>
      </c>
      <c r="E5276">
        <v>3280</v>
      </c>
      <c r="F5276" t="s">
        <v>1162</v>
      </c>
    </row>
    <row r="5277" spans="1:6">
      <c r="A5277" t="str">
        <f t="shared" si="107"/>
        <v>50Tatiane Pretto44866DSC</v>
      </c>
      <c r="B5277">
        <v>50</v>
      </c>
      <c r="C5277" t="s">
        <v>2002</v>
      </c>
      <c r="D5277" t="s">
        <v>3783</v>
      </c>
      <c r="E5277">
        <v>3280</v>
      </c>
      <c r="F5277" t="s">
        <v>1162</v>
      </c>
    </row>
    <row r="5278" spans="1:6">
      <c r="A5278" t="str">
        <f t="shared" si="107"/>
        <v>50Andressa Vieira Hilário44866MSc</v>
      </c>
      <c r="B5278">
        <v>50</v>
      </c>
      <c r="C5278" t="s">
        <v>2003</v>
      </c>
      <c r="D5278" t="s">
        <v>3783</v>
      </c>
      <c r="E5278">
        <v>2230</v>
      </c>
      <c r="F5278" t="s">
        <v>1114</v>
      </c>
    </row>
    <row r="5279" spans="1:6">
      <c r="A5279" t="str">
        <f t="shared" si="107"/>
        <v>50Arthur Motta de Andrade44866MSc</v>
      </c>
      <c r="B5279">
        <v>50</v>
      </c>
      <c r="C5279" t="s">
        <v>2004</v>
      </c>
      <c r="D5279" t="s">
        <v>3783</v>
      </c>
      <c r="E5279">
        <v>2230</v>
      </c>
      <c r="F5279" t="s">
        <v>1114</v>
      </c>
    </row>
    <row r="5280" spans="1:6">
      <c r="A5280" t="str">
        <f t="shared" si="107"/>
        <v>50Giovanni Garcia Saboia de Albuquerque44866MSc</v>
      </c>
      <c r="B5280">
        <v>50</v>
      </c>
      <c r="C5280" t="s">
        <v>2005</v>
      </c>
      <c r="D5280" t="s">
        <v>3783</v>
      </c>
      <c r="E5280">
        <v>2230</v>
      </c>
      <c r="F5280" t="s">
        <v>1114</v>
      </c>
    </row>
    <row r="5281" spans="1:6">
      <c r="A5281" t="str">
        <f t="shared" si="107"/>
        <v>50Paolla Rissi Silva Hermann44866MSc</v>
      </c>
      <c r="B5281">
        <v>50</v>
      </c>
      <c r="C5281" t="s">
        <v>2007</v>
      </c>
      <c r="D5281" t="s">
        <v>3783</v>
      </c>
      <c r="E5281">
        <v>2230</v>
      </c>
      <c r="F5281" t="s">
        <v>1114</v>
      </c>
    </row>
    <row r="5282" spans="1:6">
      <c r="A5282" t="str">
        <f t="shared" si="107"/>
        <v>50Tatiana Zanette44866MSc</v>
      </c>
      <c r="B5282">
        <v>50</v>
      </c>
      <c r="C5282" t="s">
        <v>2008</v>
      </c>
      <c r="D5282" t="s">
        <v>3783</v>
      </c>
      <c r="E5282">
        <v>2230</v>
      </c>
      <c r="F5282" t="s">
        <v>1114</v>
      </c>
    </row>
    <row r="5283" spans="1:6">
      <c r="A5283" t="str">
        <f t="shared" si="107"/>
        <v>50Gustavo Javier Chacón Rosales44866PDSC</v>
      </c>
      <c r="B5283">
        <v>50</v>
      </c>
      <c r="C5283" t="s">
        <v>2009</v>
      </c>
      <c r="D5283" t="s">
        <v>3783</v>
      </c>
      <c r="E5283">
        <v>6110</v>
      </c>
      <c r="F5283" t="s">
        <v>1165</v>
      </c>
    </row>
    <row r="5284" spans="1:6">
      <c r="A5284" t="str">
        <f t="shared" si="107"/>
        <v>50Christian Wittee Lopes44866PV</v>
      </c>
      <c r="B5284">
        <v>50</v>
      </c>
      <c r="C5284" t="s">
        <v>2010</v>
      </c>
      <c r="D5284" t="s">
        <v>3783</v>
      </c>
      <c r="E5284">
        <v>7750</v>
      </c>
      <c r="F5284" t="s">
        <v>1115</v>
      </c>
    </row>
    <row r="5285" spans="1:6">
      <c r="A5285" t="str">
        <f t="shared" si="107"/>
        <v>51Bernardo Vitor de Souza Marins44866AT</v>
      </c>
      <c r="B5285">
        <v>51</v>
      </c>
      <c r="C5285" t="s">
        <v>2011</v>
      </c>
      <c r="D5285" t="s">
        <v>3783</v>
      </c>
      <c r="E5285">
        <v>820</v>
      </c>
      <c r="F5285" t="s">
        <v>1117</v>
      </c>
    </row>
    <row r="5286" spans="1:6">
      <c r="A5286" t="str">
        <f t="shared" si="107"/>
        <v>51Victor Rolando Ruiz Ahon44866COO</v>
      </c>
      <c r="B5286">
        <v>51</v>
      </c>
      <c r="C5286" t="s">
        <v>2231</v>
      </c>
      <c r="D5286" t="s">
        <v>3783</v>
      </c>
      <c r="E5286">
        <v>2800</v>
      </c>
      <c r="F5286" t="s">
        <v>1113</v>
      </c>
    </row>
    <row r="5287" spans="1:6">
      <c r="A5287" t="str">
        <f t="shared" si="107"/>
        <v>51Matheus Coitinho Constantino44866DSC</v>
      </c>
      <c r="B5287">
        <v>51</v>
      </c>
      <c r="C5287" t="s">
        <v>2012</v>
      </c>
      <c r="D5287" t="s">
        <v>3783</v>
      </c>
      <c r="E5287">
        <v>3280</v>
      </c>
      <c r="F5287" t="s">
        <v>1162</v>
      </c>
    </row>
    <row r="5288" spans="1:6">
      <c r="A5288" t="str">
        <f t="shared" si="107"/>
        <v>51York Castillo Santiago44866DSC</v>
      </c>
      <c r="B5288">
        <v>51</v>
      </c>
      <c r="C5288" t="s">
        <v>2013</v>
      </c>
      <c r="D5288" t="s">
        <v>3783</v>
      </c>
      <c r="E5288">
        <v>3280</v>
      </c>
      <c r="F5288" t="s">
        <v>1162</v>
      </c>
    </row>
    <row r="5289" spans="1:6">
      <c r="A5289" t="str">
        <f t="shared" si="107"/>
        <v>51Ana Carolina Loureiro Boavista Lustosa44866GRA</v>
      </c>
      <c r="B5289">
        <v>51</v>
      </c>
      <c r="C5289" t="s">
        <v>2230</v>
      </c>
      <c r="D5289" t="s">
        <v>3783</v>
      </c>
      <c r="E5289">
        <v>600</v>
      </c>
      <c r="F5289" t="s">
        <v>1112</v>
      </c>
    </row>
    <row r="5290" spans="1:6">
      <c r="A5290" t="str">
        <f t="shared" si="107"/>
        <v>51Bruno Arguelhes Fischer44866GRA</v>
      </c>
      <c r="B5290">
        <v>51</v>
      </c>
      <c r="C5290" t="s">
        <v>2015</v>
      </c>
      <c r="D5290" t="s">
        <v>3783</v>
      </c>
      <c r="E5290">
        <v>600</v>
      </c>
      <c r="F5290" t="s">
        <v>1112</v>
      </c>
    </row>
    <row r="5291" spans="1:6">
      <c r="A5291" t="str">
        <f t="shared" si="107"/>
        <v>51Messias Gutemberg de Moura Vieira Junior44866GRA</v>
      </c>
      <c r="B5291">
        <v>51</v>
      </c>
      <c r="C5291" t="s">
        <v>2016</v>
      </c>
      <c r="D5291" t="s">
        <v>3783</v>
      </c>
      <c r="E5291">
        <v>600</v>
      </c>
      <c r="F5291" t="s">
        <v>1112</v>
      </c>
    </row>
    <row r="5292" spans="1:6">
      <c r="A5292" t="str">
        <f t="shared" si="107"/>
        <v>51Victor Hugo Couto e Silva44866GRA</v>
      </c>
      <c r="B5292">
        <v>51</v>
      </c>
      <c r="C5292" t="s">
        <v>2017</v>
      </c>
      <c r="D5292" t="s">
        <v>3783</v>
      </c>
      <c r="E5292">
        <v>600</v>
      </c>
      <c r="F5292" t="s">
        <v>1112</v>
      </c>
    </row>
    <row r="5293" spans="1:6">
      <c r="A5293" t="str">
        <f t="shared" si="107"/>
        <v>51Vinicius Silva Pio Abreu44866GRA</v>
      </c>
      <c r="B5293">
        <v>51</v>
      </c>
      <c r="C5293" t="s">
        <v>2229</v>
      </c>
      <c r="D5293" t="s">
        <v>3783</v>
      </c>
      <c r="E5293">
        <v>600</v>
      </c>
      <c r="F5293" t="s">
        <v>1112</v>
      </c>
    </row>
    <row r="5294" spans="1:6">
      <c r="A5294" t="str">
        <f t="shared" si="107"/>
        <v>51Brunno Abreu da Fonseca Vargas44866MSc</v>
      </c>
      <c r="B5294">
        <v>51</v>
      </c>
      <c r="C5294" t="s">
        <v>2018</v>
      </c>
      <c r="D5294" t="s">
        <v>3783</v>
      </c>
      <c r="E5294">
        <v>2230</v>
      </c>
      <c r="F5294" t="s">
        <v>1114</v>
      </c>
    </row>
    <row r="5295" spans="1:6">
      <c r="A5295" t="str">
        <f t="shared" si="107"/>
        <v>51Daniel Rubano Barretto Turci44866MSc</v>
      </c>
      <c r="B5295">
        <v>51</v>
      </c>
      <c r="C5295" t="s">
        <v>2019</v>
      </c>
      <c r="D5295" t="s">
        <v>3783</v>
      </c>
      <c r="E5295">
        <v>2230</v>
      </c>
      <c r="F5295" t="s">
        <v>1114</v>
      </c>
    </row>
    <row r="5296" spans="1:6">
      <c r="A5296" t="str">
        <f t="shared" si="107"/>
        <v>51Mauricio de Souza Maciel44866MSc</v>
      </c>
      <c r="B5296">
        <v>51</v>
      </c>
      <c r="C5296" t="s">
        <v>2020</v>
      </c>
      <c r="D5296" t="s">
        <v>3783</v>
      </c>
      <c r="E5296">
        <v>2230</v>
      </c>
      <c r="F5296" t="s">
        <v>1114</v>
      </c>
    </row>
    <row r="5297" spans="1:6">
      <c r="A5297" t="str">
        <f t="shared" si="107"/>
        <v>51Maria das Dores Macedo Paiva44866PDSC</v>
      </c>
      <c r="B5297">
        <v>51</v>
      </c>
      <c r="C5297" t="s">
        <v>2021</v>
      </c>
      <c r="D5297" t="s">
        <v>3783</v>
      </c>
      <c r="E5297">
        <v>6110</v>
      </c>
      <c r="F5297" t="s">
        <v>1165</v>
      </c>
    </row>
    <row r="5298" spans="1:6">
      <c r="A5298" t="str">
        <f t="shared" si="107"/>
        <v>51Antonio Claudio Soares44866PV</v>
      </c>
      <c r="B5298">
        <v>51</v>
      </c>
      <c r="C5298" t="s">
        <v>2022</v>
      </c>
      <c r="D5298" t="s">
        <v>3783</v>
      </c>
      <c r="E5298">
        <v>7750</v>
      </c>
      <c r="F5298" t="s">
        <v>1115</v>
      </c>
    </row>
    <row r="5299" spans="1:6">
      <c r="A5299" t="str">
        <f t="shared" si="107"/>
        <v>52Marcos Alexandro Vargas Mello44866AT</v>
      </c>
      <c r="B5299">
        <v>52</v>
      </c>
      <c r="C5299" t="s">
        <v>2023</v>
      </c>
      <c r="D5299" t="s">
        <v>3783</v>
      </c>
      <c r="E5299">
        <v>820</v>
      </c>
      <c r="F5299" t="s">
        <v>1117</v>
      </c>
    </row>
    <row r="5300" spans="1:6">
      <c r="A5300" t="str">
        <f t="shared" si="107"/>
        <v>52Fernanda de Castilhos44866COO</v>
      </c>
      <c r="B5300">
        <v>52</v>
      </c>
      <c r="C5300" t="s">
        <v>2024</v>
      </c>
      <c r="D5300" t="s">
        <v>3783</v>
      </c>
      <c r="E5300">
        <v>2800</v>
      </c>
      <c r="F5300" t="s">
        <v>1113</v>
      </c>
    </row>
    <row r="5301" spans="1:6">
      <c r="A5301" t="str">
        <f t="shared" si="107"/>
        <v>52Crisleine Perinazzo Draszewski44866DSC</v>
      </c>
      <c r="B5301">
        <v>52</v>
      </c>
      <c r="C5301" t="s">
        <v>2025</v>
      </c>
      <c r="D5301" t="s">
        <v>3783</v>
      </c>
      <c r="E5301">
        <v>3280</v>
      </c>
      <c r="F5301" t="s">
        <v>1162</v>
      </c>
    </row>
    <row r="5302" spans="1:6">
      <c r="A5302" t="str">
        <f t="shared" si="107"/>
        <v>52Henrique Gasparetto44866DSC</v>
      </c>
      <c r="B5302">
        <v>52</v>
      </c>
      <c r="C5302" t="s">
        <v>2040</v>
      </c>
      <c r="D5302" t="s">
        <v>3783</v>
      </c>
      <c r="E5302">
        <v>3280</v>
      </c>
      <c r="F5302" t="s">
        <v>1162</v>
      </c>
    </row>
    <row r="5303" spans="1:6">
      <c r="A5303" t="str">
        <f t="shared" si="107"/>
        <v>52Lauren Marcilene Maciel Machado44866DSC</v>
      </c>
      <c r="B5303">
        <v>52</v>
      </c>
      <c r="C5303" t="s">
        <v>2026</v>
      </c>
      <c r="D5303" t="s">
        <v>3783</v>
      </c>
      <c r="E5303">
        <v>3280</v>
      </c>
      <c r="F5303" t="s">
        <v>1162</v>
      </c>
    </row>
    <row r="5304" spans="1:6">
      <c r="A5304" t="str">
        <f t="shared" si="107"/>
        <v>52Ana Caroline de Borba Schwendler44866GRA</v>
      </c>
      <c r="B5304">
        <v>52</v>
      </c>
      <c r="C5304" t="s">
        <v>2587</v>
      </c>
      <c r="D5304" t="s">
        <v>3783</v>
      </c>
      <c r="E5304">
        <v>600</v>
      </c>
      <c r="F5304" t="s">
        <v>1112</v>
      </c>
    </row>
    <row r="5305" spans="1:6">
      <c r="A5305" t="str">
        <f t="shared" si="107"/>
        <v>52André Luis de Oliveira Perilli44866GRA</v>
      </c>
      <c r="B5305">
        <v>52</v>
      </c>
      <c r="C5305" t="s">
        <v>2029</v>
      </c>
      <c r="D5305" t="s">
        <v>3783</v>
      </c>
      <c r="E5305">
        <v>600</v>
      </c>
      <c r="F5305" t="s">
        <v>1112</v>
      </c>
    </row>
    <row r="5306" spans="1:6">
      <c r="A5306" t="str">
        <f t="shared" si="107"/>
        <v>52Bruna da Cunha Padoin44866GRA</v>
      </c>
      <c r="B5306">
        <v>52</v>
      </c>
      <c r="C5306" t="s">
        <v>2031</v>
      </c>
      <c r="D5306" t="s">
        <v>3783</v>
      </c>
      <c r="E5306">
        <v>600</v>
      </c>
      <c r="F5306" t="s">
        <v>1112</v>
      </c>
    </row>
    <row r="5307" spans="1:6">
      <c r="A5307" t="str">
        <f t="shared" si="107"/>
        <v>52Carolina Thomas Lau44866GRA</v>
      </c>
      <c r="B5307">
        <v>52</v>
      </c>
      <c r="C5307" t="s">
        <v>2588</v>
      </c>
      <c r="D5307" t="s">
        <v>3783</v>
      </c>
      <c r="E5307">
        <v>600</v>
      </c>
      <c r="F5307" t="s">
        <v>1112</v>
      </c>
    </row>
    <row r="5308" spans="1:6">
      <c r="A5308" t="str">
        <f t="shared" si="107"/>
        <v>52Caroline Marta Weise44866GRA</v>
      </c>
      <c r="B5308">
        <v>52</v>
      </c>
      <c r="C5308" t="s">
        <v>2232</v>
      </c>
      <c r="D5308" t="s">
        <v>3783</v>
      </c>
      <c r="E5308">
        <v>600</v>
      </c>
      <c r="F5308" t="s">
        <v>1112</v>
      </c>
    </row>
    <row r="5309" spans="1:6">
      <c r="A5309" t="str">
        <f t="shared" si="107"/>
        <v>52Flávia Fernandes de Oliveira44866GRA</v>
      </c>
      <c r="B5309">
        <v>52</v>
      </c>
      <c r="C5309" t="s">
        <v>2032</v>
      </c>
      <c r="D5309" t="s">
        <v>3783</v>
      </c>
      <c r="E5309">
        <v>600</v>
      </c>
      <c r="F5309" t="s">
        <v>1112</v>
      </c>
    </row>
    <row r="5310" spans="1:6">
      <c r="A5310" t="str">
        <f t="shared" si="107"/>
        <v>52Geovana Mussato Mello44866GRA</v>
      </c>
      <c r="B5310">
        <v>52</v>
      </c>
      <c r="C5310" t="s">
        <v>2589</v>
      </c>
      <c r="D5310" t="s">
        <v>3783</v>
      </c>
      <c r="E5310">
        <v>600</v>
      </c>
      <c r="F5310" t="s">
        <v>1112</v>
      </c>
    </row>
    <row r="5311" spans="1:6">
      <c r="A5311" t="str">
        <f t="shared" si="107"/>
        <v>52Jamille Harbouki Moura44866GRA</v>
      </c>
      <c r="B5311">
        <v>52</v>
      </c>
      <c r="C5311" t="s">
        <v>2033</v>
      </c>
      <c r="D5311" t="s">
        <v>3783</v>
      </c>
      <c r="E5311">
        <v>600</v>
      </c>
      <c r="F5311" t="s">
        <v>1112</v>
      </c>
    </row>
    <row r="5312" spans="1:6">
      <c r="A5312" t="str">
        <f t="shared" si="107"/>
        <v>52Luana Carline Becker44866GRA</v>
      </c>
      <c r="B5312">
        <v>52</v>
      </c>
      <c r="C5312" t="s">
        <v>2036</v>
      </c>
      <c r="D5312" t="s">
        <v>3783</v>
      </c>
      <c r="E5312">
        <v>600</v>
      </c>
      <c r="F5312" t="s">
        <v>1112</v>
      </c>
    </row>
    <row r="5313" spans="1:6">
      <c r="A5313" t="str">
        <f t="shared" si="107"/>
        <v>52Maiko Rodrigues Monteiro44866GRA</v>
      </c>
      <c r="B5313">
        <v>52</v>
      </c>
      <c r="C5313" t="s">
        <v>2722</v>
      </c>
      <c r="D5313" t="s">
        <v>3783</v>
      </c>
      <c r="E5313">
        <v>600</v>
      </c>
      <c r="F5313" t="s">
        <v>1112</v>
      </c>
    </row>
    <row r="5314" spans="1:6">
      <c r="A5314" t="str">
        <f t="shared" si="107"/>
        <v>52Pedro Augusto Assini44866GRA</v>
      </c>
      <c r="B5314">
        <v>52</v>
      </c>
      <c r="C5314" t="s">
        <v>2590</v>
      </c>
      <c r="D5314" t="s">
        <v>3783</v>
      </c>
      <c r="E5314">
        <v>600</v>
      </c>
      <c r="F5314" t="s">
        <v>1112</v>
      </c>
    </row>
    <row r="5315" spans="1:6">
      <c r="A5315" t="str">
        <f t="shared" ref="A5315:A5378" si="108">CONCATENATE(B5315,C5315,VALUE(D5315),F5315)</f>
        <v>52Renata Vieira Corrêa44866GRA</v>
      </c>
      <c r="B5315">
        <v>52</v>
      </c>
      <c r="C5315" t="s">
        <v>2591</v>
      </c>
      <c r="D5315" t="s">
        <v>3783</v>
      </c>
      <c r="E5315">
        <v>600</v>
      </c>
      <c r="F5315" t="s">
        <v>1112</v>
      </c>
    </row>
    <row r="5316" spans="1:6">
      <c r="A5316" t="str">
        <f t="shared" si="108"/>
        <v>52Roger Sartori Chagas44866GRA</v>
      </c>
      <c r="B5316">
        <v>52</v>
      </c>
      <c r="C5316" t="s">
        <v>2038</v>
      </c>
      <c r="D5316" t="s">
        <v>3783</v>
      </c>
      <c r="E5316">
        <v>600</v>
      </c>
      <c r="F5316" t="s">
        <v>1112</v>
      </c>
    </row>
    <row r="5317" spans="1:6">
      <c r="A5317" t="str">
        <f t="shared" si="108"/>
        <v>52Vinícius Milani Nunes44866GRA</v>
      </c>
      <c r="B5317">
        <v>52</v>
      </c>
      <c r="C5317" t="s">
        <v>2592</v>
      </c>
      <c r="D5317" t="s">
        <v>3783</v>
      </c>
      <c r="E5317">
        <v>600</v>
      </c>
      <c r="F5317" t="s">
        <v>1112</v>
      </c>
    </row>
    <row r="5318" spans="1:6">
      <c r="A5318" t="str">
        <f t="shared" si="108"/>
        <v>52Lisiane de Oliveira Diehl44866MSc</v>
      </c>
      <c r="B5318">
        <v>52</v>
      </c>
      <c r="C5318" t="s">
        <v>2041</v>
      </c>
      <c r="D5318" t="s">
        <v>3783</v>
      </c>
      <c r="E5318">
        <v>2230</v>
      </c>
      <c r="F5318" t="s">
        <v>1114</v>
      </c>
    </row>
    <row r="5319" spans="1:6">
      <c r="A5319" t="str">
        <f t="shared" si="108"/>
        <v>52Mateus da Silva Mesquita44866MSc</v>
      </c>
      <c r="B5319">
        <v>52</v>
      </c>
      <c r="C5319" t="s">
        <v>2043</v>
      </c>
      <c r="D5319" t="s">
        <v>3783</v>
      </c>
      <c r="E5319">
        <v>2230</v>
      </c>
      <c r="F5319" t="s">
        <v>1114</v>
      </c>
    </row>
    <row r="5320" spans="1:6">
      <c r="A5320" t="str">
        <f t="shared" si="108"/>
        <v>52Mirela de Araujo Reis44866MSc</v>
      </c>
      <c r="B5320">
        <v>52</v>
      </c>
      <c r="C5320" t="s">
        <v>2723</v>
      </c>
      <c r="D5320" t="s">
        <v>3783</v>
      </c>
      <c r="E5320">
        <v>2230</v>
      </c>
      <c r="F5320" t="s">
        <v>1114</v>
      </c>
    </row>
    <row r="5321" spans="1:6">
      <c r="A5321" t="str">
        <f t="shared" si="108"/>
        <v>52Mirela Francesquet44866MSc</v>
      </c>
      <c r="B5321">
        <v>52</v>
      </c>
      <c r="C5321" t="s">
        <v>2044</v>
      </c>
      <c r="D5321" t="s">
        <v>3783</v>
      </c>
      <c r="E5321">
        <v>2230</v>
      </c>
      <c r="F5321" t="s">
        <v>1114</v>
      </c>
    </row>
    <row r="5322" spans="1:6">
      <c r="A5322" t="str">
        <f t="shared" si="108"/>
        <v>52Suelly  Ribeiro Hollas44866MSc</v>
      </c>
      <c r="B5322">
        <v>52</v>
      </c>
      <c r="C5322" t="s">
        <v>2593</v>
      </c>
      <c r="D5322" t="s">
        <v>3783</v>
      </c>
      <c r="E5322">
        <v>2230</v>
      </c>
      <c r="F5322" t="s">
        <v>1114</v>
      </c>
    </row>
    <row r="5323" spans="1:6">
      <c r="A5323" t="str">
        <f t="shared" si="108"/>
        <v>52Thamires Rafaelle da Silva44866MSc</v>
      </c>
      <c r="B5323">
        <v>52</v>
      </c>
      <c r="C5323" t="s">
        <v>2594</v>
      </c>
      <c r="D5323" t="s">
        <v>3783</v>
      </c>
      <c r="E5323">
        <v>2230</v>
      </c>
      <c r="F5323" t="s">
        <v>1114</v>
      </c>
    </row>
    <row r="5324" spans="1:6">
      <c r="A5324" t="str">
        <f t="shared" si="108"/>
        <v>52Michel Brondani44866PV</v>
      </c>
      <c r="B5324">
        <v>52</v>
      </c>
      <c r="C5324" t="s">
        <v>2046</v>
      </c>
      <c r="D5324" t="s">
        <v>3783</v>
      </c>
      <c r="E5324">
        <v>7750</v>
      </c>
      <c r="F5324" t="s">
        <v>1115</v>
      </c>
    </row>
    <row r="5325" spans="1:6">
      <c r="A5325" t="str">
        <f t="shared" si="108"/>
        <v>53Josiane Baldo Gomes44866AT</v>
      </c>
      <c r="B5325">
        <v>53</v>
      </c>
      <c r="C5325" t="s">
        <v>2595</v>
      </c>
      <c r="D5325" t="s">
        <v>3783</v>
      </c>
      <c r="E5325">
        <v>820</v>
      </c>
      <c r="F5325" t="s">
        <v>1117</v>
      </c>
    </row>
    <row r="5326" spans="1:6">
      <c r="A5326" t="str">
        <f t="shared" si="108"/>
        <v>53Oldrich Joel Romero Guzmán44866COO</v>
      </c>
      <c r="B5326">
        <v>53</v>
      </c>
      <c r="C5326" t="s">
        <v>2048</v>
      </c>
      <c r="D5326" t="s">
        <v>3783</v>
      </c>
      <c r="E5326">
        <v>2800</v>
      </c>
      <c r="F5326" t="s">
        <v>1113</v>
      </c>
    </row>
    <row r="5327" spans="1:6">
      <c r="A5327" t="str">
        <f t="shared" si="108"/>
        <v>53Kelly Costa Cabral Salazar R. Moreira44866DSC</v>
      </c>
      <c r="B5327">
        <v>53</v>
      </c>
      <c r="C5327" t="s">
        <v>2049</v>
      </c>
      <c r="D5327" t="s">
        <v>3783</v>
      </c>
      <c r="E5327">
        <v>3280</v>
      </c>
      <c r="F5327" t="s">
        <v>1162</v>
      </c>
    </row>
    <row r="5328" spans="1:6">
      <c r="A5328" t="str">
        <f t="shared" si="108"/>
        <v>53Roberta Tristão Pinto44866DSC</v>
      </c>
      <c r="B5328">
        <v>53</v>
      </c>
      <c r="C5328" t="s">
        <v>2050</v>
      </c>
      <c r="D5328" t="s">
        <v>3783</v>
      </c>
      <c r="E5328">
        <v>3280</v>
      </c>
      <c r="F5328" t="s">
        <v>1162</v>
      </c>
    </row>
    <row r="5329" spans="1:6">
      <c r="A5329" t="str">
        <f t="shared" si="108"/>
        <v>53Amanda Puttin Vidoto44866GRA</v>
      </c>
      <c r="B5329">
        <v>53</v>
      </c>
      <c r="C5329" t="s">
        <v>2051</v>
      </c>
      <c r="D5329" t="s">
        <v>3783</v>
      </c>
      <c r="E5329">
        <v>600</v>
      </c>
      <c r="F5329" t="s">
        <v>1112</v>
      </c>
    </row>
    <row r="5330" spans="1:6">
      <c r="A5330" t="str">
        <f t="shared" si="108"/>
        <v>53Camila Kelly Alves Teixeira44866GRA</v>
      </c>
      <c r="B5330">
        <v>53</v>
      </c>
      <c r="C5330" t="s">
        <v>2053</v>
      </c>
      <c r="D5330" t="s">
        <v>3783</v>
      </c>
      <c r="E5330">
        <v>600</v>
      </c>
      <c r="F5330" t="s">
        <v>1112</v>
      </c>
    </row>
    <row r="5331" spans="1:6">
      <c r="A5331" t="str">
        <f t="shared" si="108"/>
        <v>53Gabriella Carolina Lopes44866GRA</v>
      </c>
      <c r="B5331">
        <v>53</v>
      </c>
      <c r="C5331" t="s">
        <v>2054</v>
      </c>
      <c r="D5331" t="s">
        <v>3783</v>
      </c>
      <c r="E5331">
        <v>600</v>
      </c>
      <c r="F5331" t="s">
        <v>1112</v>
      </c>
    </row>
    <row r="5332" spans="1:6">
      <c r="A5332" t="str">
        <f t="shared" si="108"/>
        <v>53Mileni Dürr Neves44866GRA</v>
      </c>
      <c r="B5332">
        <v>53</v>
      </c>
      <c r="C5332" t="s">
        <v>2055</v>
      </c>
      <c r="D5332" t="s">
        <v>3783</v>
      </c>
      <c r="E5332">
        <v>600</v>
      </c>
      <c r="F5332" t="s">
        <v>1112</v>
      </c>
    </row>
    <row r="5333" spans="1:6">
      <c r="A5333" t="str">
        <f t="shared" si="108"/>
        <v>53Nathalia Barbosa Coelho44866GRA</v>
      </c>
      <c r="B5333">
        <v>53</v>
      </c>
      <c r="C5333" t="s">
        <v>2056</v>
      </c>
      <c r="D5333" t="s">
        <v>3783</v>
      </c>
      <c r="E5333">
        <v>600</v>
      </c>
      <c r="F5333" t="s">
        <v>1112</v>
      </c>
    </row>
    <row r="5334" spans="1:6">
      <c r="A5334" t="str">
        <f t="shared" si="108"/>
        <v>53Djanyna Voegel de Carvalho Schmidt44866MSc</v>
      </c>
      <c r="B5334">
        <v>53</v>
      </c>
      <c r="C5334" t="s">
        <v>2233</v>
      </c>
      <c r="D5334" t="s">
        <v>3783</v>
      </c>
      <c r="E5334">
        <v>2230</v>
      </c>
      <c r="F5334" t="s">
        <v>1114</v>
      </c>
    </row>
    <row r="5335" spans="1:6">
      <c r="A5335" t="str">
        <f t="shared" si="108"/>
        <v>53João Pedro Massaria de Arcanto44866MSc</v>
      </c>
      <c r="B5335">
        <v>53</v>
      </c>
      <c r="C5335" t="s">
        <v>2057</v>
      </c>
      <c r="D5335" t="s">
        <v>3783</v>
      </c>
      <c r="E5335">
        <v>2230</v>
      </c>
      <c r="F5335" t="s">
        <v>1114</v>
      </c>
    </row>
    <row r="5336" spans="1:6">
      <c r="A5336" t="str">
        <f t="shared" si="108"/>
        <v>53Marla Almeida Siqueira44866MSc</v>
      </c>
      <c r="B5336">
        <v>53</v>
      </c>
      <c r="C5336" t="s">
        <v>2234</v>
      </c>
      <c r="D5336" t="s">
        <v>3783</v>
      </c>
      <c r="E5336">
        <v>2230</v>
      </c>
      <c r="F5336" t="s">
        <v>1114</v>
      </c>
    </row>
    <row r="5337" spans="1:6">
      <c r="A5337" t="str">
        <f t="shared" si="108"/>
        <v>53Valéria Silva dos Santos44866MSc</v>
      </c>
      <c r="B5337">
        <v>53</v>
      </c>
      <c r="C5337" t="s">
        <v>2058</v>
      </c>
      <c r="D5337" t="s">
        <v>3783</v>
      </c>
      <c r="E5337">
        <v>2230</v>
      </c>
      <c r="F5337" t="s">
        <v>1114</v>
      </c>
    </row>
    <row r="5338" spans="1:6">
      <c r="A5338" t="str">
        <f t="shared" si="108"/>
        <v>53Alexandre Persuhn Morawski44866PV</v>
      </c>
      <c r="B5338">
        <v>53</v>
      </c>
      <c r="C5338" t="s">
        <v>2235</v>
      </c>
      <c r="D5338" t="s">
        <v>3783</v>
      </c>
      <c r="E5338">
        <v>7750</v>
      </c>
      <c r="F5338" t="s">
        <v>1115</v>
      </c>
    </row>
    <row r="5339" spans="1:6">
      <c r="A5339" t="str">
        <f t="shared" si="108"/>
        <v>54MONICA ARAUJO DAS NEVES44866AT</v>
      </c>
      <c r="B5339">
        <v>54</v>
      </c>
      <c r="C5339" t="s">
        <v>2724</v>
      </c>
      <c r="D5339" t="s">
        <v>3783</v>
      </c>
      <c r="E5339">
        <v>820</v>
      </c>
      <c r="F5339" t="s">
        <v>1117</v>
      </c>
    </row>
    <row r="5340" spans="1:6">
      <c r="A5340" t="str">
        <f t="shared" si="108"/>
        <v>54WENDELL FERREIRA DE LA SALLES44866COO</v>
      </c>
      <c r="B5340">
        <v>54</v>
      </c>
      <c r="C5340" t="s">
        <v>2725</v>
      </c>
      <c r="D5340" t="s">
        <v>3783</v>
      </c>
      <c r="E5340">
        <v>2800</v>
      </c>
      <c r="F5340" t="s">
        <v>1113</v>
      </c>
    </row>
    <row r="5341" spans="1:6">
      <c r="A5341" t="str">
        <f t="shared" si="108"/>
        <v>54CLOVIS DA CONCEIÇÃO MELO MARTINS JUNIOR44866DSC</v>
      </c>
      <c r="B5341">
        <v>54</v>
      </c>
      <c r="C5341" t="s">
        <v>2726</v>
      </c>
      <c r="D5341" t="s">
        <v>3783</v>
      </c>
      <c r="E5341">
        <v>3280</v>
      </c>
      <c r="F5341" t="s">
        <v>1162</v>
      </c>
    </row>
    <row r="5342" spans="1:6">
      <c r="A5342" t="str">
        <f t="shared" si="108"/>
        <v>54DIEGO DE OLIVEIRA DANTAS44866DSC</v>
      </c>
      <c r="B5342">
        <v>54</v>
      </c>
      <c r="C5342" t="s">
        <v>2727</v>
      </c>
      <c r="D5342" t="s">
        <v>3783</v>
      </c>
      <c r="E5342">
        <v>3280</v>
      </c>
      <c r="F5342" t="s">
        <v>1162</v>
      </c>
    </row>
    <row r="5343" spans="1:6">
      <c r="A5343" t="str">
        <f t="shared" si="108"/>
        <v>54YAN FERREIRA DA SILVA44866DSC</v>
      </c>
      <c r="B5343">
        <v>54</v>
      </c>
      <c r="C5343" t="s">
        <v>2728</v>
      </c>
      <c r="D5343" t="s">
        <v>3783</v>
      </c>
      <c r="E5343">
        <v>3280</v>
      </c>
      <c r="F5343" t="s">
        <v>1162</v>
      </c>
    </row>
    <row r="5344" spans="1:6">
      <c r="A5344" t="str">
        <f t="shared" si="108"/>
        <v>54Adhila Freitas Sanches44866GRA</v>
      </c>
      <c r="B5344">
        <v>54</v>
      </c>
      <c r="C5344" t="s">
        <v>2596</v>
      </c>
      <c r="D5344" t="s">
        <v>3783</v>
      </c>
      <c r="E5344">
        <v>600</v>
      </c>
      <c r="F5344" t="s">
        <v>1112</v>
      </c>
    </row>
    <row r="5345" spans="1:6">
      <c r="A5345" t="str">
        <f t="shared" si="108"/>
        <v>54ANA BEATRIZ DA SILVA DOS SANTOS44866GRA</v>
      </c>
      <c r="B5345">
        <v>54</v>
      </c>
      <c r="C5345" t="s">
        <v>2729</v>
      </c>
      <c r="D5345" t="s">
        <v>3783</v>
      </c>
      <c r="E5345">
        <v>600</v>
      </c>
      <c r="F5345" t="s">
        <v>1112</v>
      </c>
    </row>
    <row r="5346" spans="1:6">
      <c r="A5346" t="str">
        <f t="shared" si="108"/>
        <v>54DIEGO MARTINS MONTEIRO44866GRA</v>
      </c>
      <c r="B5346">
        <v>54</v>
      </c>
      <c r="C5346" t="s">
        <v>2730</v>
      </c>
      <c r="D5346" t="s">
        <v>3783</v>
      </c>
      <c r="E5346">
        <v>600</v>
      </c>
      <c r="F5346" t="s">
        <v>1112</v>
      </c>
    </row>
    <row r="5347" spans="1:6">
      <c r="A5347" t="str">
        <f t="shared" si="108"/>
        <v>54ERISON WALDIRIO VIEIRA SANTOS44866GRA</v>
      </c>
      <c r="B5347">
        <v>54</v>
      </c>
      <c r="C5347" t="s">
        <v>2731</v>
      </c>
      <c r="D5347" t="s">
        <v>3783</v>
      </c>
      <c r="E5347">
        <v>600</v>
      </c>
      <c r="F5347" t="s">
        <v>1112</v>
      </c>
    </row>
    <row r="5348" spans="1:6">
      <c r="A5348" t="str">
        <f t="shared" si="108"/>
        <v>54Glendha Aryelli Carvalho de Souza44866GRA</v>
      </c>
      <c r="B5348">
        <v>54</v>
      </c>
      <c r="C5348" t="s">
        <v>2597</v>
      </c>
      <c r="D5348" t="s">
        <v>3783</v>
      </c>
      <c r="E5348">
        <v>600</v>
      </c>
      <c r="F5348" t="s">
        <v>1112</v>
      </c>
    </row>
    <row r="5349" spans="1:6">
      <c r="A5349" t="str">
        <f t="shared" si="108"/>
        <v>54HENRIQUE CARDOSO COSTA44866GRA</v>
      </c>
      <c r="B5349">
        <v>54</v>
      </c>
      <c r="C5349" t="s">
        <v>2732</v>
      </c>
      <c r="D5349" t="s">
        <v>3783</v>
      </c>
      <c r="E5349">
        <v>600</v>
      </c>
      <c r="F5349" t="s">
        <v>1112</v>
      </c>
    </row>
    <row r="5350" spans="1:6">
      <c r="A5350" t="str">
        <f t="shared" si="108"/>
        <v>54ISRAEL DA LUZ RODRIGUES44866GRA</v>
      </c>
      <c r="B5350">
        <v>54</v>
      </c>
      <c r="C5350" t="s">
        <v>2733</v>
      </c>
      <c r="D5350" t="s">
        <v>3783</v>
      </c>
      <c r="E5350">
        <v>600</v>
      </c>
      <c r="F5350" t="s">
        <v>1112</v>
      </c>
    </row>
    <row r="5351" spans="1:6">
      <c r="A5351" t="str">
        <f t="shared" si="108"/>
        <v>54JAINE CARVALHO SILVA44866GRA</v>
      </c>
      <c r="B5351">
        <v>54</v>
      </c>
      <c r="C5351" t="s">
        <v>2734</v>
      </c>
      <c r="D5351" t="s">
        <v>3783</v>
      </c>
      <c r="E5351">
        <v>600</v>
      </c>
      <c r="F5351" t="s">
        <v>1112</v>
      </c>
    </row>
    <row r="5352" spans="1:6">
      <c r="A5352" t="str">
        <f t="shared" si="108"/>
        <v>54Lorena Ribeiro de Melo44866GRA</v>
      </c>
      <c r="B5352">
        <v>54</v>
      </c>
      <c r="C5352" t="s">
        <v>2598</v>
      </c>
      <c r="D5352" t="s">
        <v>3783</v>
      </c>
      <c r="E5352">
        <v>600</v>
      </c>
      <c r="F5352" t="s">
        <v>1112</v>
      </c>
    </row>
    <row r="5353" spans="1:6">
      <c r="A5353" t="str">
        <f t="shared" si="108"/>
        <v>54CAMILA ALMEIDA DOS SANTOS44866MSc</v>
      </c>
      <c r="B5353">
        <v>54</v>
      </c>
      <c r="C5353" t="s">
        <v>2738</v>
      </c>
      <c r="D5353" t="s">
        <v>3783</v>
      </c>
      <c r="E5353">
        <v>2230</v>
      </c>
      <c r="F5353" t="s">
        <v>1114</v>
      </c>
    </row>
    <row r="5354" spans="1:6">
      <c r="A5354" t="str">
        <f t="shared" si="108"/>
        <v>54LUCIANA PEREIRA BARBOSA44866MSc</v>
      </c>
      <c r="B5354">
        <v>54</v>
      </c>
      <c r="C5354" t="s">
        <v>2739</v>
      </c>
      <c r="D5354" t="s">
        <v>3783</v>
      </c>
      <c r="E5354">
        <v>2230</v>
      </c>
      <c r="F5354" t="s">
        <v>1114</v>
      </c>
    </row>
    <row r="5355" spans="1:6">
      <c r="A5355" t="str">
        <f t="shared" si="108"/>
        <v>54Luiz Eugênio Hoffmann Lopes44866MSc</v>
      </c>
      <c r="B5355">
        <v>54</v>
      </c>
      <c r="C5355" t="s">
        <v>2076</v>
      </c>
      <c r="D5355" t="s">
        <v>3783</v>
      </c>
      <c r="E5355">
        <v>2230</v>
      </c>
      <c r="F5355" t="s">
        <v>1114</v>
      </c>
    </row>
    <row r="5356" spans="1:6">
      <c r="A5356" t="str">
        <f t="shared" si="108"/>
        <v>54TAYNA CRISTINA SOUSA SILVA44866MSc</v>
      </c>
      <c r="B5356">
        <v>54</v>
      </c>
      <c r="C5356" t="s">
        <v>2740</v>
      </c>
      <c r="D5356" t="s">
        <v>3783</v>
      </c>
      <c r="E5356">
        <v>2230</v>
      </c>
      <c r="F5356" t="s">
        <v>1114</v>
      </c>
    </row>
    <row r="5357" spans="1:6">
      <c r="A5357" t="str">
        <f t="shared" si="108"/>
        <v>54LYZETTE GONÇALVES MORAES DE MOURA44866PV</v>
      </c>
      <c r="B5357">
        <v>54</v>
      </c>
      <c r="C5357" t="s">
        <v>2742</v>
      </c>
      <c r="D5357" t="s">
        <v>3783</v>
      </c>
      <c r="E5357">
        <v>7750</v>
      </c>
      <c r="F5357" t="s">
        <v>1115</v>
      </c>
    </row>
    <row r="5358" spans="1:6">
      <c r="A5358" t="str">
        <f t="shared" si="108"/>
        <v>55Anara Luana Nunes Gomes44866AT</v>
      </c>
      <c r="B5358">
        <v>55</v>
      </c>
      <c r="C5358" t="s">
        <v>2081</v>
      </c>
      <c r="D5358" t="s">
        <v>3783</v>
      </c>
      <c r="E5358">
        <v>820</v>
      </c>
      <c r="F5358" t="s">
        <v>1117</v>
      </c>
    </row>
    <row r="5359" spans="1:6">
      <c r="A5359" t="str">
        <f t="shared" si="108"/>
        <v>55Frederico Ribeiro do Carmo44866COO</v>
      </c>
      <c r="B5359">
        <v>55</v>
      </c>
      <c r="C5359" t="s">
        <v>2082</v>
      </c>
      <c r="D5359" t="s">
        <v>3783</v>
      </c>
      <c r="E5359">
        <v>2800</v>
      </c>
      <c r="F5359" t="s">
        <v>1113</v>
      </c>
    </row>
    <row r="5360" spans="1:6">
      <c r="A5360" t="str">
        <f t="shared" si="108"/>
        <v>55Cydianne Cavalcante da Silva44866DSC</v>
      </c>
      <c r="B5360">
        <v>55</v>
      </c>
      <c r="C5360" t="s">
        <v>2083</v>
      </c>
      <c r="D5360" t="s">
        <v>3783</v>
      </c>
      <c r="E5360">
        <v>3280</v>
      </c>
      <c r="F5360" t="s">
        <v>1162</v>
      </c>
    </row>
    <row r="5361" spans="1:6">
      <c r="A5361" t="str">
        <f t="shared" si="108"/>
        <v>55Kilton Renan Alves Pereira44866DSC</v>
      </c>
      <c r="B5361">
        <v>55</v>
      </c>
      <c r="C5361" t="s">
        <v>2599</v>
      </c>
      <c r="D5361" t="s">
        <v>3783</v>
      </c>
      <c r="E5361">
        <v>3280</v>
      </c>
      <c r="F5361" t="s">
        <v>1162</v>
      </c>
    </row>
    <row r="5362" spans="1:6">
      <c r="A5362" t="str">
        <f t="shared" si="108"/>
        <v>55Lizandra Evylyn Freitas Lucas44866DSC</v>
      </c>
      <c r="B5362">
        <v>55</v>
      </c>
      <c r="C5362" t="s">
        <v>2084</v>
      </c>
      <c r="D5362" t="s">
        <v>3783</v>
      </c>
      <c r="E5362">
        <v>3280</v>
      </c>
      <c r="F5362" t="s">
        <v>1162</v>
      </c>
    </row>
    <row r="5363" spans="1:6">
      <c r="A5363" t="str">
        <f t="shared" si="108"/>
        <v>55Anderson Marciel Pereira De Sales44866GRA</v>
      </c>
      <c r="B5363">
        <v>55</v>
      </c>
      <c r="C5363" t="s">
        <v>2600</v>
      </c>
      <c r="D5363" t="s">
        <v>3783</v>
      </c>
      <c r="E5363">
        <v>600</v>
      </c>
      <c r="F5363" t="s">
        <v>1112</v>
      </c>
    </row>
    <row r="5364" spans="1:6">
      <c r="A5364" t="str">
        <f t="shared" si="108"/>
        <v>55Bruna Assunção Antunes Rebouças44866GRA</v>
      </c>
      <c r="B5364">
        <v>55</v>
      </c>
      <c r="C5364" t="s">
        <v>2601</v>
      </c>
      <c r="D5364" t="s">
        <v>3783</v>
      </c>
      <c r="E5364">
        <v>600</v>
      </c>
      <c r="F5364" t="s">
        <v>1112</v>
      </c>
    </row>
    <row r="5365" spans="1:6">
      <c r="A5365" t="str">
        <f t="shared" si="108"/>
        <v>55Carlos Eduardo de Lima Sousa44866GRA</v>
      </c>
      <c r="B5365">
        <v>55</v>
      </c>
      <c r="C5365" t="s">
        <v>2085</v>
      </c>
      <c r="D5365" t="s">
        <v>3783</v>
      </c>
      <c r="E5365">
        <v>600</v>
      </c>
      <c r="F5365" t="s">
        <v>1112</v>
      </c>
    </row>
    <row r="5366" spans="1:6">
      <c r="A5366" t="str">
        <f t="shared" si="108"/>
        <v>55Daniel Viana de Freitas44866GRA</v>
      </c>
      <c r="B5366">
        <v>55</v>
      </c>
      <c r="C5366" t="s">
        <v>2602</v>
      </c>
      <c r="D5366" t="s">
        <v>3783</v>
      </c>
      <c r="E5366">
        <v>600</v>
      </c>
      <c r="F5366" t="s">
        <v>1112</v>
      </c>
    </row>
    <row r="5367" spans="1:6">
      <c r="A5367" t="str">
        <f t="shared" si="108"/>
        <v>55Francisco Medeiros de Andrade Neto44866GRA</v>
      </c>
      <c r="B5367">
        <v>55</v>
      </c>
      <c r="C5367" t="s">
        <v>2086</v>
      </c>
      <c r="D5367" t="s">
        <v>3783</v>
      </c>
      <c r="E5367">
        <v>600</v>
      </c>
      <c r="F5367" t="s">
        <v>1112</v>
      </c>
    </row>
    <row r="5368" spans="1:6">
      <c r="A5368" t="str">
        <f t="shared" si="108"/>
        <v>55Glaíce Oliveira Araújo44866GRA</v>
      </c>
      <c r="B5368">
        <v>55</v>
      </c>
      <c r="C5368" t="s">
        <v>2603</v>
      </c>
      <c r="D5368" t="s">
        <v>3783</v>
      </c>
      <c r="E5368">
        <v>600</v>
      </c>
      <c r="F5368" t="s">
        <v>1112</v>
      </c>
    </row>
    <row r="5369" spans="1:6">
      <c r="A5369" t="str">
        <f t="shared" si="108"/>
        <v>55Iara Maria Souza Medeiros44866GRA</v>
      </c>
      <c r="B5369">
        <v>55</v>
      </c>
      <c r="C5369" t="s">
        <v>2604</v>
      </c>
      <c r="D5369" t="s">
        <v>3783</v>
      </c>
      <c r="E5369">
        <v>600</v>
      </c>
      <c r="F5369" t="s">
        <v>1112</v>
      </c>
    </row>
    <row r="5370" spans="1:6">
      <c r="A5370" t="str">
        <f t="shared" si="108"/>
        <v>55João Paulo de Souza Pereira44866GRA</v>
      </c>
      <c r="B5370">
        <v>55</v>
      </c>
      <c r="C5370" t="s">
        <v>2605</v>
      </c>
      <c r="D5370" t="s">
        <v>3783</v>
      </c>
      <c r="E5370">
        <v>600</v>
      </c>
      <c r="F5370" t="s">
        <v>1112</v>
      </c>
    </row>
    <row r="5371" spans="1:6">
      <c r="A5371" t="str">
        <f t="shared" si="108"/>
        <v>55Josilândia dos Santos Carvalho44866GRA</v>
      </c>
      <c r="B5371">
        <v>55</v>
      </c>
      <c r="C5371" t="s">
        <v>2606</v>
      </c>
      <c r="D5371" t="s">
        <v>3783</v>
      </c>
      <c r="E5371">
        <v>600</v>
      </c>
      <c r="F5371" t="s">
        <v>1112</v>
      </c>
    </row>
    <row r="5372" spans="1:6">
      <c r="A5372" t="str">
        <f t="shared" si="108"/>
        <v>55Letícia Costa da Silva44866GRA</v>
      </c>
      <c r="B5372">
        <v>55</v>
      </c>
      <c r="C5372" t="s">
        <v>2607</v>
      </c>
      <c r="D5372" t="s">
        <v>3783</v>
      </c>
      <c r="E5372">
        <v>600</v>
      </c>
      <c r="F5372" t="s">
        <v>1112</v>
      </c>
    </row>
    <row r="5373" spans="1:6">
      <c r="A5373" t="str">
        <f t="shared" si="108"/>
        <v>55Luiz Augusto Galdino Melo44866GRA</v>
      </c>
      <c r="B5373">
        <v>55</v>
      </c>
      <c r="C5373" t="s">
        <v>2608</v>
      </c>
      <c r="D5373" t="s">
        <v>3783</v>
      </c>
      <c r="E5373">
        <v>600</v>
      </c>
      <c r="F5373" t="s">
        <v>1112</v>
      </c>
    </row>
    <row r="5374" spans="1:6">
      <c r="A5374" t="str">
        <f t="shared" si="108"/>
        <v>55Marcos Antonio dos Santos Filho44866GRA</v>
      </c>
      <c r="B5374">
        <v>55</v>
      </c>
      <c r="C5374" t="s">
        <v>2087</v>
      </c>
      <c r="D5374" t="s">
        <v>3783</v>
      </c>
      <c r="E5374">
        <v>600</v>
      </c>
      <c r="F5374" t="s">
        <v>1112</v>
      </c>
    </row>
    <row r="5375" spans="1:6">
      <c r="A5375" t="str">
        <f t="shared" si="108"/>
        <v>55Marcus Vinicius Batista de Morais44866GRA</v>
      </c>
      <c r="B5375">
        <v>55</v>
      </c>
      <c r="C5375" t="s">
        <v>2609</v>
      </c>
      <c r="D5375" t="s">
        <v>3783</v>
      </c>
      <c r="E5375">
        <v>600</v>
      </c>
      <c r="F5375" t="s">
        <v>1112</v>
      </c>
    </row>
    <row r="5376" spans="1:6">
      <c r="A5376" t="str">
        <f t="shared" si="108"/>
        <v>55Maria Helena Lima da Silva44866GRA</v>
      </c>
      <c r="B5376">
        <v>55</v>
      </c>
      <c r="C5376" t="s">
        <v>2610</v>
      </c>
      <c r="D5376" t="s">
        <v>3783</v>
      </c>
      <c r="E5376">
        <v>600</v>
      </c>
      <c r="F5376" t="s">
        <v>1112</v>
      </c>
    </row>
    <row r="5377" spans="1:6">
      <c r="A5377" t="str">
        <f t="shared" si="108"/>
        <v>55Rian Aurélio Vieira44866GRA</v>
      </c>
      <c r="B5377">
        <v>55</v>
      </c>
      <c r="C5377" t="s">
        <v>2611</v>
      </c>
      <c r="D5377" t="s">
        <v>3783</v>
      </c>
      <c r="E5377">
        <v>600</v>
      </c>
      <c r="F5377" t="s">
        <v>1112</v>
      </c>
    </row>
    <row r="5378" spans="1:6">
      <c r="A5378" t="str">
        <f t="shared" si="108"/>
        <v>55Suelen Saraiva de Sá44866GRA</v>
      </c>
      <c r="B5378">
        <v>55</v>
      </c>
      <c r="C5378" t="s">
        <v>2088</v>
      </c>
      <c r="D5378" t="s">
        <v>3783</v>
      </c>
      <c r="E5378">
        <v>600</v>
      </c>
      <c r="F5378" t="s">
        <v>1112</v>
      </c>
    </row>
    <row r="5379" spans="1:6">
      <c r="A5379" t="str">
        <f t="shared" ref="A5379:A5442" si="109">CONCATENATE(B5379,C5379,VALUE(D5379),F5379)</f>
        <v>55Emanuelly Kelly Gomes de Oliveira44866MSc</v>
      </c>
      <c r="B5379">
        <v>55</v>
      </c>
      <c r="C5379" t="s">
        <v>2612</v>
      </c>
      <c r="D5379" t="s">
        <v>3783</v>
      </c>
      <c r="E5379">
        <v>2230</v>
      </c>
      <c r="F5379" t="s">
        <v>1114</v>
      </c>
    </row>
    <row r="5380" spans="1:6">
      <c r="A5380" t="str">
        <f t="shared" si="109"/>
        <v>55Giovana Soares Danino44866MSc</v>
      </c>
      <c r="B5380">
        <v>55</v>
      </c>
      <c r="C5380" t="s">
        <v>2089</v>
      </c>
      <c r="D5380" t="s">
        <v>3783</v>
      </c>
      <c r="E5380">
        <v>2230</v>
      </c>
      <c r="F5380" t="s">
        <v>1114</v>
      </c>
    </row>
    <row r="5381" spans="1:6">
      <c r="A5381" t="str">
        <f t="shared" si="109"/>
        <v>55Jessica Crhistie de Castro Granjeiro Oliveira44866MSc</v>
      </c>
      <c r="B5381">
        <v>55</v>
      </c>
      <c r="C5381" t="s">
        <v>2613</v>
      </c>
      <c r="D5381" t="s">
        <v>3783</v>
      </c>
      <c r="E5381">
        <v>2230</v>
      </c>
      <c r="F5381" t="s">
        <v>1114</v>
      </c>
    </row>
    <row r="5382" spans="1:6">
      <c r="A5382" t="str">
        <f t="shared" si="109"/>
        <v>55Kaline Soares da Silva44866MSc</v>
      </c>
      <c r="B5382">
        <v>55</v>
      </c>
      <c r="C5382" t="s">
        <v>2090</v>
      </c>
      <c r="D5382" t="s">
        <v>3783</v>
      </c>
      <c r="E5382">
        <v>2230</v>
      </c>
      <c r="F5382" t="s">
        <v>1114</v>
      </c>
    </row>
    <row r="5383" spans="1:6">
      <c r="A5383" t="str">
        <f t="shared" si="109"/>
        <v>55Paulo Reginaldo Costa Filho44866MSc</v>
      </c>
      <c r="B5383">
        <v>55</v>
      </c>
      <c r="C5383" t="s">
        <v>2614</v>
      </c>
      <c r="D5383" t="s">
        <v>3783</v>
      </c>
      <c r="E5383">
        <v>2230</v>
      </c>
      <c r="F5383" t="s">
        <v>1114</v>
      </c>
    </row>
    <row r="5384" spans="1:6">
      <c r="A5384" t="str">
        <f t="shared" si="109"/>
        <v>55Taysa Dayana Freire de Lima44866MSc</v>
      </c>
      <c r="B5384">
        <v>55</v>
      </c>
      <c r="C5384" t="s">
        <v>2091</v>
      </c>
      <c r="D5384" t="s">
        <v>3783</v>
      </c>
      <c r="E5384">
        <v>2230</v>
      </c>
      <c r="F5384" t="s">
        <v>1114</v>
      </c>
    </row>
    <row r="5385" spans="1:6">
      <c r="A5385" t="str">
        <f t="shared" si="109"/>
        <v>55Ruza Gabriela Medeiros de Araujo Macedo44866PV</v>
      </c>
      <c r="B5385">
        <v>55</v>
      </c>
      <c r="C5385" t="s">
        <v>2238</v>
      </c>
      <c r="D5385" t="s">
        <v>3783</v>
      </c>
      <c r="E5385">
        <v>7750</v>
      </c>
      <c r="F5385" t="s">
        <v>1115</v>
      </c>
    </row>
    <row r="5386" spans="1:6">
      <c r="A5386" t="str">
        <f t="shared" si="109"/>
        <v>7Marcelo Massao Nagata44866GRA</v>
      </c>
      <c r="B5386">
        <v>7</v>
      </c>
      <c r="C5386" t="s">
        <v>1250</v>
      </c>
      <c r="D5386">
        <v>44866</v>
      </c>
      <c r="E5386">
        <v>600</v>
      </c>
      <c r="F5386" t="s">
        <v>1112</v>
      </c>
    </row>
    <row r="5387" spans="1:6">
      <c r="A5387" t="str">
        <f t="shared" si="109"/>
        <v>1Hérico Gonçalves Valiati44896AT</v>
      </c>
      <c r="B5387">
        <v>1</v>
      </c>
      <c r="C5387" t="s">
        <v>2325</v>
      </c>
      <c r="D5387" t="s">
        <v>3784</v>
      </c>
      <c r="E5387">
        <v>820</v>
      </c>
      <c r="F5387" t="s">
        <v>1117</v>
      </c>
    </row>
    <row r="5388" spans="1:6">
      <c r="A5388" t="str">
        <f t="shared" si="109"/>
        <v>1Vânya Márcia Duarte Pasa44896COO</v>
      </c>
      <c r="B5388">
        <v>1</v>
      </c>
      <c r="C5388" t="s">
        <v>1160</v>
      </c>
      <c r="D5388" t="s">
        <v>3784</v>
      </c>
      <c r="E5388">
        <v>2800</v>
      </c>
      <c r="F5388" t="s">
        <v>1113</v>
      </c>
    </row>
    <row r="5389" spans="1:6">
      <c r="A5389" t="str">
        <f t="shared" si="109"/>
        <v>1Francisca Gabriela Lopes Rosado44896DSC</v>
      </c>
      <c r="B5389">
        <v>1</v>
      </c>
      <c r="C5389" t="s">
        <v>1161</v>
      </c>
      <c r="D5389" t="s">
        <v>3784</v>
      </c>
      <c r="E5389">
        <v>3280</v>
      </c>
      <c r="F5389" t="s">
        <v>1162</v>
      </c>
    </row>
    <row r="5390" spans="1:6">
      <c r="A5390" t="str">
        <f t="shared" si="109"/>
        <v>1Yuri Gontijo Rosa44896DSC</v>
      </c>
      <c r="B5390">
        <v>1</v>
      </c>
      <c r="C5390" t="s">
        <v>1175</v>
      </c>
      <c r="D5390" t="s">
        <v>3784</v>
      </c>
      <c r="E5390">
        <v>3280</v>
      </c>
      <c r="F5390" t="s">
        <v>1162</v>
      </c>
    </row>
    <row r="5391" spans="1:6">
      <c r="A5391" t="str">
        <f t="shared" si="109"/>
        <v>1Alexandre Augusto Salvador Barbosa44896GRA</v>
      </c>
      <c r="B5391">
        <v>1</v>
      </c>
      <c r="C5391" t="s">
        <v>2124</v>
      </c>
      <c r="D5391" t="s">
        <v>3784</v>
      </c>
      <c r="E5391">
        <v>600</v>
      </c>
      <c r="F5391" t="s">
        <v>1112</v>
      </c>
    </row>
    <row r="5392" spans="1:6">
      <c r="A5392" t="str">
        <f t="shared" si="109"/>
        <v>1Denner Silva de Carvalho44896GRA</v>
      </c>
      <c r="B5392">
        <v>1</v>
      </c>
      <c r="C5392" t="s">
        <v>2661</v>
      </c>
      <c r="D5392" t="s">
        <v>3784</v>
      </c>
      <c r="E5392">
        <v>600</v>
      </c>
      <c r="F5392" t="s">
        <v>1112</v>
      </c>
    </row>
    <row r="5393" spans="1:6">
      <c r="A5393" t="str">
        <f t="shared" si="109"/>
        <v>1Gabriel Dias Godinho44896GRA</v>
      </c>
      <c r="B5393">
        <v>1</v>
      </c>
      <c r="C5393" t="s">
        <v>2125</v>
      </c>
      <c r="D5393" t="s">
        <v>3784</v>
      </c>
      <c r="E5393">
        <v>600</v>
      </c>
      <c r="F5393" t="s">
        <v>1112</v>
      </c>
    </row>
    <row r="5394" spans="1:6">
      <c r="A5394" t="str">
        <f t="shared" si="109"/>
        <v>1Pablo Batista Mendes44896GRA</v>
      </c>
      <c r="B5394">
        <v>1</v>
      </c>
      <c r="C5394" t="s">
        <v>2126</v>
      </c>
      <c r="D5394" t="s">
        <v>3784</v>
      </c>
      <c r="E5394">
        <v>600</v>
      </c>
      <c r="F5394" t="s">
        <v>1112</v>
      </c>
    </row>
    <row r="5395" spans="1:6">
      <c r="A5395" t="str">
        <f t="shared" si="109"/>
        <v>1Ítalo Marques da Costa44896MSc</v>
      </c>
      <c r="B5395">
        <v>1</v>
      </c>
      <c r="C5395" t="s">
        <v>1166</v>
      </c>
      <c r="D5395" t="s">
        <v>3784</v>
      </c>
      <c r="E5395">
        <v>2230</v>
      </c>
      <c r="F5395" t="s">
        <v>1114</v>
      </c>
    </row>
    <row r="5396" spans="1:6">
      <c r="A5396" t="str">
        <f t="shared" si="109"/>
        <v>1Jéssika Thayanne da Silva44896MSc</v>
      </c>
      <c r="B5396">
        <v>1</v>
      </c>
      <c r="C5396" t="s">
        <v>2128</v>
      </c>
      <c r="D5396" t="s">
        <v>3784</v>
      </c>
      <c r="E5396">
        <v>2230</v>
      </c>
      <c r="F5396" t="s">
        <v>1114</v>
      </c>
    </row>
    <row r="5397" spans="1:6">
      <c r="A5397" t="str">
        <f t="shared" si="109"/>
        <v>1Leonardo Gomes de Abreu44896MSc</v>
      </c>
      <c r="B5397">
        <v>1</v>
      </c>
      <c r="C5397" t="s">
        <v>2129</v>
      </c>
      <c r="D5397" t="s">
        <v>3784</v>
      </c>
      <c r="E5397">
        <v>2230</v>
      </c>
      <c r="F5397" t="s">
        <v>1114</v>
      </c>
    </row>
    <row r="5398" spans="1:6">
      <c r="A5398" t="str">
        <f t="shared" si="109"/>
        <v>1Mariana Gualberto de Mendonça44896MSc</v>
      </c>
      <c r="B5398">
        <v>1</v>
      </c>
      <c r="C5398" t="s">
        <v>1173</v>
      </c>
      <c r="D5398" t="s">
        <v>3784</v>
      </c>
      <c r="E5398">
        <v>2230</v>
      </c>
      <c r="F5398" t="s">
        <v>1114</v>
      </c>
    </row>
    <row r="5399" spans="1:6">
      <c r="A5399" t="str">
        <f t="shared" si="109"/>
        <v>1Natália Lima Luiz44896MSc</v>
      </c>
      <c r="B5399">
        <v>1</v>
      </c>
      <c r="C5399" t="s">
        <v>1174</v>
      </c>
      <c r="D5399" t="s">
        <v>3784</v>
      </c>
      <c r="E5399">
        <v>2230</v>
      </c>
      <c r="F5399" t="s">
        <v>1114</v>
      </c>
    </row>
    <row r="5400" spans="1:6">
      <c r="A5400" t="str">
        <f t="shared" si="109"/>
        <v>2Livia Scheffer Santos44896AT</v>
      </c>
      <c r="B5400">
        <v>2</v>
      </c>
      <c r="C5400" t="s">
        <v>2329</v>
      </c>
      <c r="D5400" t="s">
        <v>3784</v>
      </c>
      <c r="E5400">
        <v>820</v>
      </c>
      <c r="F5400" t="s">
        <v>1117</v>
      </c>
    </row>
    <row r="5401" spans="1:6">
      <c r="A5401" t="str">
        <f t="shared" si="109"/>
        <v>2Rodolfo César Costa Flesch44896COO</v>
      </c>
      <c r="B5401">
        <v>2</v>
      </c>
      <c r="C5401" t="s">
        <v>1179</v>
      </c>
      <c r="D5401" t="s">
        <v>3784</v>
      </c>
      <c r="E5401">
        <v>2800</v>
      </c>
      <c r="F5401" t="s">
        <v>1113</v>
      </c>
    </row>
    <row r="5402" spans="1:6">
      <c r="A5402" t="str">
        <f t="shared" si="109"/>
        <v>2Rafael Sartori44896DSC</v>
      </c>
      <c r="B5402">
        <v>2</v>
      </c>
      <c r="C5402" t="s">
        <v>1180</v>
      </c>
      <c r="D5402" t="s">
        <v>3784</v>
      </c>
      <c r="E5402">
        <v>3280</v>
      </c>
      <c r="F5402" t="s">
        <v>1162</v>
      </c>
    </row>
    <row r="5403" spans="1:6">
      <c r="A5403" t="str">
        <f t="shared" si="109"/>
        <v>2Vinicius Trombin Barros44896DSC</v>
      </c>
      <c r="B5403">
        <v>2</v>
      </c>
      <c r="C5403" t="s">
        <v>2130</v>
      </c>
      <c r="D5403" t="s">
        <v>3784</v>
      </c>
      <c r="E5403">
        <v>3280</v>
      </c>
      <c r="F5403" t="s">
        <v>1162</v>
      </c>
    </row>
    <row r="5404" spans="1:6">
      <c r="A5404" t="str">
        <f t="shared" si="109"/>
        <v>2Carlos Eduardo Xavier Correia44896GRA</v>
      </c>
      <c r="B5404">
        <v>2</v>
      </c>
      <c r="C5404" t="s">
        <v>2131</v>
      </c>
      <c r="D5404" t="s">
        <v>3784</v>
      </c>
      <c r="E5404">
        <v>600</v>
      </c>
      <c r="F5404" t="s">
        <v>1112</v>
      </c>
    </row>
    <row r="5405" spans="1:6">
      <c r="A5405" t="str">
        <f t="shared" si="109"/>
        <v>2Cassiano Montibeller44896GRA</v>
      </c>
      <c r="B5405">
        <v>2</v>
      </c>
      <c r="C5405" t="s">
        <v>1181</v>
      </c>
      <c r="D5405" t="s">
        <v>3784</v>
      </c>
      <c r="E5405">
        <v>600</v>
      </c>
      <c r="F5405" t="s">
        <v>1112</v>
      </c>
    </row>
    <row r="5406" spans="1:6">
      <c r="A5406" t="str">
        <f t="shared" si="109"/>
        <v>2Juliano Ricardo da Silva44896GRA</v>
      </c>
      <c r="B5406">
        <v>2</v>
      </c>
      <c r="C5406" t="s">
        <v>1183</v>
      </c>
      <c r="D5406" t="s">
        <v>3784</v>
      </c>
      <c r="E5406">
        <v>600</v>
      </c>
      <c r="F5406" t="s">
        <v>1112</v>
      </c>
    </row>
    <row r="5407" spans="1:6">
      <c r="A5407" t="str">
        <f t="shared" si="109"/>
        <v>2Luiz Gustavo Dal Magro44896GRA</v>
      </c>
      <c r="B5407">
        <v>2</v>
      </c>
      <c r="C5407" t="s">
        <v>2132</v>
      </c>
      <c r="D5407" t="s">
        <v>3784</v>
      </c>
      <c r="E5407">
        <v>600</v>
      </c>
      <c r="F5407" t="s">
        <v>1112</v>
      </c>
    </row>
    <row r="5408" spans="1:6">
      <c r="A5408" t="str">
        <f t="shared" si="109"/>
        <v>2Pedro Slaviero de Vargas44896GRA</v>
      </c>
      <c r="B5408">
        <v>2</v>
      </c>
      <c r="C5408" t="s">
        <v>1185</v>
      </c>
      <c r="D5408" t="s">
        <v>3784</v>
      </c>
      <c r="E5408">
        <v>600</v>
      </c>
      <c r="F5408" t="s">
        <v>1112</v>
      </c>
    </row>
    <row r="5409" spans="1:6">
      <c r="A5409" t="str">
        <f t="shared" si="109"/>
        <v>2Rafael Heidemann de Santana44896GRA</v>
      </c>
      <c r="B5409">
        <v>2</v>
      </c>
      <c r="C5409" t="s">
        <v>2133</v>
      </c>
      <c r="D5409" t="s">
        <v>3784</v>
      </c>
      <c r="E5409">
        <v>600</v>
      </c>
      <c r="F5409" t="s">
        <v>1112</v>
      </c>
    </row>
    <row r="5410" spans="1:6">
      <c r="A5410" t="str">
        <f t="shared" si="109"/>
        <v>2Caio Cesar Branco Nunes44896MSc</v>
      </c>
      <c r="B5410">
        <v>2</v>
      </c>
      <c r="C5410" t="s">
        <v>2134</v>
      </c>
      <c r="D5410" t="s">
        <v>3784</v>
      </c>
      <c r="E5410">
        <v>2230</v>
      </c>
      <c r="F5410" t="s">
        <v>1114</v>
      </c>
    </row>
    <row r="5411" spans="1:6">
      <c r="A5411" t="str">
        <f t="shared" si="109"/>
        <v>2Eric Mochiutti44896MSc</v>
      </c>
      <c r="B5411">
        <v>2</v>
      </c>
      <c r="C5411" t="s">
        <v>1187</v>
      </c>
      <c r="D5411" t="s">
        <v>3784</v>
      </c>
      <c r="E5411">
        <v>2230</v>
      </c>
      <c r="F5411" t="s">
        <v>1114</v>
      </c>
    </row>
    <row r="5412" spans="1:6">
      <c r="A5412" t="str">
        <f t="shared" si="109"/>
        <v>2Erique Moser44896MSc</v>
      </c>
      <c r="B5412">
        <v>2</v>
      </c>
      <c r="C5412" t="s">
        <v>1188</v>
      </c>
      <c r="D5412" t="s">
        <v>3784</v>
      </c>
      <c r="E5412">
        <v>2230</v>
      </c>
      <c r="F5412" t="s">
        <v>1114</v>
      </c>
    </row>
    <row r="5413" spans="1:6">
      <c r="A5413" t="str">
        <f t="shared" si="109"/>
        <v>2João Pedro Brunoni44896MSc</v>
      </c>
      <c r="B5413">
        <v>2</v>
      </c>
      <c r="C5413" t="s">
        <v>2326</v>
      </c>
      <c r="D5413" t="s">
        <v>3784</v>
      </c>
      <c r="E5413">
        <v>2230</v>
      </c>
      <c r="F5413" t="s">
        <v>1114</v>
      </c>
    </row>
    <row r="5414" spans="1:6">
      <c r="A5414" t="str">
        <f t="shared" si="109"/>
        <v>2Serigne Khassim Mbaye44896MSc</v>
      </c>
      <c r="B5414">
        <v>2</v>
      </c>
      <c r="C5414" t="s">
        <v>1189</v>
      </c>
      <c r="D5414" t="s">
        <v>3784</v>
      </c>
      <c r="E5414">
        <v>2230</v>
      </c>
      <c r="F5414" t="s">
        <v>1114</v>
      </c>
    </row>
    <row r="5415" spans="1:6">
      <c r="A5415" t="str">
        <f t="shared" si="109"/>
        <v>2Bernardo Barancelli Schwedersky44896PDSC</v>
      </c>
      <c r="B5415">
        <v>2</v>
      </c>
      <c r="C5415" t="s">
        <v>2328</v>
      </c>
      <c r="D5415" t="s">
        <v>3784</v>
      </c>
      <c r="E5415">
        <v>6110</v>
      </c>
      <c r="F5415" t="s">
        <v>1165</v>
      </c>
    </row>
    <row r="5416" spans="1:6">
      <c r="A5416" t="str">
        <f t="shared" si="109"/>
        <v>2Ahryman Seixas Busse de Siqueira Nascimento44896PV</v>
      </c>
      <c r="B5416">
        <v>2</v>
      </c>
      <c r="C5416" t="s">
        <v>1191</v>
      </c>
      <c r="D5416" t="s">
        <v>3784</v>
      </c>
      <c r="E5416">
        <v>7750</v>
      </c>
      <c r="F5416" t="s">
        <v>1115</v>
      </c>
    </row>
    <row r="5417" spans="1:6">
      <c r="A5417" t="str">
        <f t="shared" si="109"/>
        <v>3Bruno Lenilson Costa da Gama Saraiva44896AT</v>
      </c>
      <c r="B5417">
        <v>3</v>
      </c>
      <c r="C5417" t="s">
        <v>1192</v>
      </c>
      <c r="D5417" t="s">
        <v>3784</v>
      </c>
      <c r="E5417">
        <v>820</v>
      </c>
      <c r="F5417" t="s">
        <v>1117</v>
      </c>
    </row>
    <row r="5418" spans="1:6">
      <c r="A5418" t="str">
        <f t="shared" si="109"/>
        <v>3Eduardo Mach Queiroz44896COO</v>
      </c>
      <c r="B5418">
        <v>3</v>
      </c>
      <c r="C5418" t="s">
        <v>2136</v>
      </c>
      <c r="D5418" t="s">
        <v>3784</v>
      </c>
      <c r="E5418">
        <v>2800</v>
      </c>
      <c r="F5418" t="s">
        <v>1113</v>
      </c>
    </row>
    <row r="5419" spans="1:6">
      <c r="A5419" t="str">
        <f t="shared" si="109"/>
        <v>3Felipe Pereira da Silva44896DSC</v>
      </c>
      <c r="B5419">
        <v>3</v>
      </c>
      <c r="C5419" t="s">
        <v>1193</v>
      </c>
      <c r="D5419" t="s">
        <v>3784</v>
      </c>
      <c r="E5419">
        <v>3280</v>
      </c>
      <c r="F5419" t="s">
        <v>1162</v>
      </c>
    </row>
    <row r="5420" spans="1:6">
      <c r="A5420" t="str">
        <f t="shared" si="109"/>
        <v>3Rodrigo Curvelo Santos44896DSC</v>
      </c>
      <c r="B5420">
        <v>3</v>
      </c>
      <c r="C5420" t="s">
        <v>1194</v>
      </c>
      <c r="D5420" t="s">
        <v>3784</v>
      </c>
      <c r="E5420">
        <v>3280</v>
      </c>
      <c r="F5420" t="s">
        <v>1162</v>
      </c>
    </row>
    <row r="5421" spans="1:6">
      <c r="A5421" t="str">
        <f t="shared" si="109"/>
        <v>3Ana Luiza Oliveira da Silva44896GRA</v>
      </c>
      <c r="B5421">
        <v>3</v>
      </c>
      <c r="C5421" t="s">
        <v>2330</v>
      </c>
      <c r="D5421" t="s">
        <v>3784</v>
      </c>
      <c r="E5421">
        <v>600</v>
      </c>
      <c r="F5421" t="s">
        <v>1112</v>
      </c>
    </row>
    <row r="5422" spans="1:6">
      <c r="A5422" t="str">
        <f t="shared" si="109"/>
        <v>3Gabriel Carlos Francisco44896GRA</v>
      </c>
      <c r="B5422">
        <v>3</v>
      </c>
      <c r="C5422" t="s">
        <v>2331</v>
      </c>
      <c r="D5422" t="s">
        <v>3784</v>
      </c>
      <c r="E5422">
        <v>600</v>
      </c>
      <c r="F5422" t="s">
        <v>1112</v>
      </c>
    </row>
    <row r="5423" spans="1:6">
      <c r="A5423" t="str">
        <f t="shared" si="109"/>
        <v>3Gabriel Guedes dos Santos Motta44896GRA</v>
      </c>
      <c r="B5423">
        <v>3</v>
      </c>
      <c r="C5423" t="s">
        <v>2332</v>
      </c>
      <c r="D5423" t="s">
        <v>3784</v>
      </c>
      <c r="E5423">
        <v>600</v>
      </c>
      <c r="F5423" t="s">
        <v>1112</v>
      </c>
    </row>
    <row r="5424" spans="1:6">
      <c r="A5424" t="str">
        <f t="shared" si="109"/>
        <v>3Giovanna Maria da Costa Corrêa44896GRA</v>
      </c>
      <c r="B5424">
        <v>3</v>
      </c>
      <c r="C5424" t="s">
        <v>1195</v>
      </c>
      <c r="D5424" t="s">
        <v>3784</v>
      </c>
      <c r="E5424">
        <v>600</v>
      </c>
      <c r="F5424" t="s">
        <v>1112</v>
      </c>
    </row>
    <row r="5425" spans="1:6">
      <c r="A5425" t="str">
        <f t="shared" si="109"/>
        <v>3Igor Schanuel Cardoso44896GRA</v>
      </c>
      <c r="B5425">
        <v>3</v>
      </c>
      <c r="C5425" t="s">
        <v>2333</v>
      </c>
      <c r="D5425" t="s">
        <v>3784</v>
      </c>
      <c r="E5425">
        <v>600</v>
      </c>
      <c r="F5425" t="s">
        <v>1112</v>
      </c>
    </row>
    <row r="5426" spans="1:6">
      <c r="A5426" t="str">
        <f t="shared" si="109"/>
        <v>3José Victor Neves Ibrahim44896GRA</v>
      </c>
      <c r="B5426">
        <v>3</v>
      </c>
      <c r="C5426" t="s">
        <v>2662</v>
      </c>
      <c r="D5426" t="s">
        <v>3784</v>
      </c>
      <c r="E5426">
        <v>600</v>
      </c>
      <c r="F5426" t="s">
        <v>1112</v>
      </c>
    </row>
    <row r="5427" spans="1:6">
      <c r="A5427" t="str">
        <f t="shared" si="109"/>
        <v>3Júlia Frauches do Nascimento44896GRA</v>
      </c>
      <c r="B5427">
        <v>3</v>
      </c>
      <c r="C5427" t="s">
        <v>1197</v>
      </c>
      <c r="D5427" t="s">
        <v>3784</v>
      </c>
      <c r="E5427">
        <v>600</v>
      </c>
      <c r="F5427" t="s">
        <v>1112</v>
      </c>
    </row>
    <row r="5428" spans="1:6">
      <c r="A5428" t="str">
        <f t="shared" si="109"/>
        <v>3Karen Perez dos Santos44896GRA</v>
      </c>
      <c r="B5428">
        <v>3</v>
      </c>
      <c r="C5428" t="s">
        <v>2334</v>
      </c>
      <c r="D5428" t="s">
        <v>3784</v>
      </c>
      <c r="E5428">
        <v>600</v>
      </c>
      <c r="F5428" t="s">
        <v>1112</v>
      </c>
    </row>
    <row r="5429" spans="1:6">
      <c r="A5429" t="str">
        <f t="shared" si="109"/>
        <v>3Lucas Araújo de Oliveira44896GRA</v>
      </c>
      <c r="B5429">
        <v>3</v>
      </c>
      <c r="C5429" t="s">
        <v>2663</v>
      </c>
      <c r="D5429" t="s">
        <v>3784</v>
      </c>
      <c r="E5429">
        <v>600</v>
      </c>
      <c r="F5429" t="s">
        <v>1112</v>
      </c>
    </row>
    <row r="5430" spans="1:6">
      <c r="A5430" t="str">
        <f t="shared" si="109"/>
        <v>3Maria Eduarda Pereira Barros44896GRA</v>
      </c>
      <c r="B5430">
        <v>3</v>
      </c>
      <c r="C5430" t="s">
        <v>1198</v>
      </c>
      <c r="D5430" t="s">
        <v>3784</v>
      </c>
      <c r="E5430">
        <v>600</v>
      </c>
      <c r="F5430" t="s">
        <v>1112</v>
      </c>
    </row>
    <row r="5431" spans="1:6">
      <c r="A5431" t="str">
        <f t="shared" si="109"/>
        <v>3Matheus da Silva Campos44896GRA</v>
      </c>
      <c r="B5431">
        <v>3</v>
      </c>
      <c r="C5431" t="s">
        <v>2804</v>
      </c>
      <c r="D5431" t="s">
        <v>3784</v>
      </c>
      <c r="E5431">
        <v>600</v>
      </c>
      <c r="F5431" t="s">
        <v>1112</v>
      </c>
    </row>
    <row r="5432" spans="1:6">
      <c r="A5432" t="str">
        <f t="shared" si="109"/>
        <v>3Moisés Monteiro Ramos da Silva44896GRA</v>
      </c>
      <c r="B5432">
        <v>3</v>
      </c>
      <c r="C5432" t="s">
        <v>2335</v>
      </c>
      <c r="D5432" t="s">
        <v>3784</v>
      </c>
      <c r="E5432">
        <v>600</v>
      </c>
      <c r="F5432" t="s">
        <v>1112</v>
      </c>
    </row>
    <row r="5433" spans="1:6">
      <c r="A5433" t="str">
        <f t="shared" si="109"/>
        <v>3Ohanna da Motta de Jesus Teixeira44896GRA</v>
      </c>
      <c r="B5433">
        <v>3</v>
      </c>
      <c r="C5433" t="s">
        <v>1199</v>
      </c>
      <c r="D5433" t="s">
        <v>3784</v>
      </c>
      <c r="E5433">
        <v>600</v>
      </c>
      <c r="F5433" t="s">
        <v>1112</v>
      </c>
    </row>
    <row r="5434" spans="1:6">
      <c r="A5434" t="str">
        <f t="shared" si="109"/>
        <v>3Pedro Tavares Pereira44896GRA</v>
      </c>
      <c r="B5434">
        <v>3</v>
      </c>
      <c r="C5434" t="s">
        <v>2336</v>
      </c>
      <c r="D5434" t="s">
        <v>3784</v>
      </c>
      <c r="E5434">
        <v>600</v>
      </c>
      <c r="F5434" t="s">
        <v>1112</v>
      </c>
    </row>
    <row r="5435" spans="1:6">
      <c r="A5435" t="str">
        <f t="shared" si="109"/>
        <v>3Polyanna Kort Kamp Dias44896GRA</v>
      </c>
      <c r="B5435">
        <v>3</v>
      </c>
      <c r="C5435" t="s">
        <v>1200</v>
      </c>
      <c r="D5435" t="s">
        <v>3784</v>
      </c>
      <c r="E5435">
        <v>600</v>
      </c>
      <c r="F5435" t="s">
        <v>1112</v>
      </c>
    </row>
    <row r="5436" spans="1:6">
      <c r="A5436" t="str">
        <f t="shared" si="109"/>
        <v>3Raquel Reiner Tavares44896GRA</v>
      </c>
      <c r="B5436">
        <v>3</v>
      </c>
      <c r="C5436" t="s">
        <v>1201</v>
      </c>
      <c r="D5436" t="s">
        <v>3784</v>
      </c>
      <c r="E5436">
        <v>600</v>
      </c>
      <c r="F5436" t="s">
        <v>1112</v>
      </c>
    </row>
    <row r="5437" spans="1:6">
      <c r="A5437" t="str">
        <f t="shared" si="109"/>
        <v>3Tatiana de Oliveira Pinto44896GRA</v>
      </c>
      <c r="B5437">
        <v>3</v>
      </c>
      <c r="C5437" t="s">
        <v>1202</v>
      </c>
      <c r="D5437" t="s">
        <v>3784</v>
      </c>
      <c r="E5437">
        <v>600</v>
      </c>
      <c r="F5437" t="s">
        <v>1112</v>
      </c>
    </row>
    <row r="5438" spans="1:6">
      <c r="A5438" t="str">
        <f t="shared" si="109"/>
        <v>3LUCAS PEREIRA LADEIRA44896MSc</v>
      </c>
      <c r="B5438">
        <v>3</v>
      </c>
      <c r="C5438" t="s">
        <v>2337</v>
      </c>
      <c r="D5438" t="s">
        <v>3784</v>
      </c>
      <c r="E5438">
        <v>2230</v>
      </c>
      <c r="F5438" t="s">
        <v>1114</v>
      </c>
    </row>
    <row r="5439" spans="1:6">
      <c r="A5439" t="str">
        <f t="shared" si="109"/>
        <v>3MARIANA AFONSO PINTO PEDROZA44896MSc</v>
      </c>
      <c r="B5439">
        <v>3</v>
      </c>
      <c r="C5439" t="s">
        <v>2338</v>
      </c>
      <c r="D5439" t="s">
        <v>3784</v>
      </c>
      <c r="E5439">
        <v>2230</v>
      </c>
      <c r="F5439" t="s">
        <v>1114</v>
      </c>
    </row>
    <row r="5440" spans="1:6">
      <c r="A5440" t="str">
        <f t="shared" si="109"/>
        <v>3Matheus Calheiros Fernandes Cadorini44896MSc</v>
      </c>
      <c r="B5440">
        <v>3</v>
      </c>
      <c r="C5440" t="s">
        <v>1204</v>
      </c>
      <c r="D5440" t="s">
        <v>3784</v>
      </c>
      <c r="E5440">
        <v>2230</v>
      </c>
      <c r="F5440" t="s">
        <v>1114</v>
      </c>
    </row>
    <row r="5441" spans="1:6">
      <c r="A5441" t="str">
        <f t="shared" si="109"/>
        <v>3Flávio da Silva Francisco44896PV</v>
      </c>
      <c r="B5441">
        <v>3</v>
      </c>
      <c r="C5441" t="s">
        <v>1205</v>
      </c>
      <c r="D5441" t="s">
        <v>3784</v>
      </c>
      <c r="E5441">
        <v>7750</v>
      </c>
      <c r="F5441" t="s">
        <v>1115</v>
      </c>
    </row>
    <row r="5442" spans="1:6">
      <c r="A5442" t="str">
        <f t="shared" si="109"/>
        <v>4Mônica Caruso Stoque44896AT</v>
      </c>
      <c r="B5442">
        <v>4</v>
      </c>
      <c r="C5442" t="s">
        <v>1206</v>
      </c>
      <c r="D5442" t="s">
        <v>3784</v>
      </c>
      <c r="E5442">
        <v>820</v>
      </c>
      <c r="F5442" t="s">
        <v>1117</v>
      </c>
    </row>
    <row r="5443" spans="1:6">
      <c r="A5443" t="str">
        <f t="shared" ref="A5443:A5506" si="110">CONCATENATE(B5443,C5443,VALUE(D5443),F5443)</f>
        <v>4Alexandre Gonçalves Evsukoff44896COO</v>
      </c>
      <c r="B5443">
        <v>4</v>
      </c>
      <c r="C5443" t="s">
        <v>1207</v>
      </c>
      <c r="D5443" t="s">
        <v>3784</v>
      </c>
      <c r="E5443">
        <v>2800</v>
      </c>
      <c r="F5443" t="s">
        <v>1113</v>
      </c>
    </row>
    <row r="5444" spans="1:6">
      <c r="A5444" t="str">
        <f t="shared" si="110"/>
        <v>4Bruno Cavalcante Mota44896DSC</v>
      </c>
      <c r="B5444">
        <v>4</v>
      </c>
      <c r="C5444" t="s">
        <v>2339</v>
      </c>
      <c r="D5444" t="s">
        <v>3784</v>
      </c>
      <c r="E5444">
        <v>3280</v>
      </c>
      <c r="F5444" t="s">
        <v>1162</v>
      </c>
    </row>
    <row r="5445" spans="1:6">
      <c r="A5445" t="str">
        <f t="shared" si="110"/>
        <v>4CANDY SHIRLEY ROSA CONTRERAS44896DSC</v>
      </c>
      <c r="B5445">
        <v>4</v>
      </c>
      <c r="C5445" t="s">
        <v>2340</v>
      </c>
      <c r="D5445" t="s">
        <v>3784</v>
      </c>
      <c r="E5445">
        <v>3280</v>
      </c>
      <c r="F5445" t="s">
        <v>1162</v>
      </c>
    </row>
    <row r="5446" spans="1:6">
      <c r="A5446" t="str">
        <f t="shared" si="110"/>
        <v>4Abraao Carvalho Gomes44896GRA</v>
      </c>
      <c r="B5446">
        <v>4</v>
      </c>
      <c r="C5446" t="s">
        <v>2341</v>
      </c>
      <c r="D5446" t="s">
        <v>3784</v>
      </c>
      <c r="E5446">
        <v>600</v>
      </c>
      <c r="F5446" t="s">
        <v>1112</v>
      </c>
    </row>
    <row r="5447" spans="1:6">
      <c r="A5447" t="str">
        <f t="shared" si="110"/>
        <v>4Emily Katarine Ferreira Vale44896GRA</v>
      </c>
      <c r="B5447">
        <v>4</v>
      </c>
      <c r="C5447" t="s">
        <v>1209</v>
      </c>
      <c r="D5447" t="s">
        <v>3784</v>
      </c>
      <c r="E5447">
        <v>600</v>
      </c>
      <c r="F5447" t="s">
        <v>1112</v>
      </c>
    </row>
    <row r="5448" spans="1:6">
      <c r="A5448" t="str">
        <f t="shared" si="110"/>
        <v>4Gabriel da Silva Souza44896GRA</v>
      </c>
      <c r="B5448">
        <v>4</v>
      </c>
      <c r="C5448" t="s">
        <v>2342</v>
      </c>
      <c r="D5448" t="s">
        <v>3784</v>
      </c>
      <c r="E5448">
        <v>600</v>
      </c>
      <c r="F5448" t="s">
        <v>1112</v>
      </c>
    </row>
    <row r="5449" spans="1:6">
      <c r="A5449" t="str">
        <f t="shared" si="110"/>
        <v>4Gabriel de Abreu Pinto Junior44896GRA</v>
      </c>
      <c r="B5449">
        <v>4</v>
      </c>
      <c r="C5449" t="s">
        <v>1210</v>
      </c>
      <c r="D5449" t="s">
        <v>3784</v>
      </c>
      <c r="E5449">
        <v>600</v>
      </c>
      <c r="F5449" t="s">
        <v>1112</v>
      </c>
    </row>
    <row r="5450" spans="1:6">
      <c r="A5450" t="str">
        <f t="shared" si="110"/>
        <v>4Rafael Cardim dos Santos44896GRA</v>
      </c>
      <c r="B5450">
        <v>4</v>
      </c>
      <c r="C5450" t="s">
        <v>2343</v>
      </c>
      <c r="D5450" t="s">
        <v>3784</v>
      </c>
      <c r="E5450">
        <v>600</v>
      </c>
      <c r="F5450" t="s">
        <v>1112</v>
      </c>
    </row>
    <row r="5451" spans="1:6">
      <c r="A5451" t="str">
        <f t="shared" si="110"/>
        <v>4ANAXIMANDRO ANDERSON PEREIRA MELO DE SOUZA44896MSc</v>
      </c>
      <c r="B5451">
        <v>4</v>
      </c>
      <c r="C5451" t="s">
        <v>2344</v>
      </c>
      <c r="D5451" t="s">
        <v>3784</v>
      </c>
      <c r="E5451">
        <v>2230</v>
      </c>
      <c r="F5451" t="s">
        <v>1114</v>
      </c>
    </row>
    <row r="5452" spans="1:6">
      <c r="A5452" t="str">
        <f t="shared" si="110"/>
        <v>4DANIEL SOUZA CRUZ44896MSc</v>
      </c>
      <c r="B5452">
        <v>4</v>
      </c>
      <c r="C5452" t="s">
        <v>2345</v>
      </c>
      <c r="D5452" t="s">
        <v>3784</v>
      </c>
      <c r="E5452">
        <v>2230</v>
      </c>
      <c r="F5452" t="s">
        <v>1114</v>
      </c>
    </row>
    <row r="5453" spans="1:6">
      <c r="A5453" t="str">
        <f t="shared" si="110"/>
        <v>4Diego Angelo Libânio44896MSc</v>
      </c>
      <c r="B5453">
        <v>4</v>
      </c>
      <c r="C5453" t="s">
        <v>1212</v>
      </c>
      <c r="D5453" t="s">
        <v>3784</v>
      </c>
      <c r="E5453">
        <v>2230</v>
      </c>
      <c r="F5453" t="s">
        <v>1114</v>
      </c>
    </row>
    <row r="5454" spans="1:6">
      <c r="A5454" t="str">
        <f t="shared" si="110"/>
        <v>4Fernando Henrique Guimarães Rezende44896MSc</v>
      </c>
      <c r="B5454">
        <v>4</v>
      </c>
      <c r="C5454" t="s">
        <v>1213</v>
      </c>
      <c r="D5454" t="s">
        <v>3784</v>
      </c>
      <c r="E5454">
        <v>2230</v>
      </c>
      <c r="F5454" t="s">
        <v>1114</v>
      </c>
    </row>
    <row r="5455" spans="1:6">
      <c r="A5455" t="str">
        <f t="shared" si="110"/>
        <v>4Gabrielle de Souza Brum44896MSc</v>
      </c>
      <c r="B5455">
        <v>4</v>
      </c>
      <c r="C5455" t="s">
        <v>2137</v>
      </c>
      <c r="D5455" t="s">
        <v>3784</v>
      </c>
      <c r="E5455">
        <v>2230</v>
      </c>
      <c r="F5455" t="s">
        <v>1114</v>
      </c>
    </row>
    <row r="5456" spans="1:6">
      <c r="A5456" t="str">
        <f t="shared" si="110"/>
        <v>4Miquéias Mateus Ferreira Leite44896MSc</v>
      </c>
      <c r="B5456">
        <v>4</v>
      </c>
      <c r="C5456" t="s">
        <v>2346</v>
      </c>
      <c r="D5456" t="s">
        <v>3784</v>
      </c>
      <c r="E5456">
        <v>2230</v>
      </c>
      <c r="F5456" t="s">
        <v>1114</v>
      </c>
    </row>
    <row r="5457" spans="1:6">
      <c r="A5457" t="str">
        <f t="shared" si="110"/>
        <v>4VIVIAN DE CARVALHO RODRIGUES44896MSc</v>
      </c>
      <c r="B5457">
        <v>4</v>
      </c>
      <c r="C5457" t="s">
        <v>2347</v>
      </c>
      <c r="D5457" t="s">
        <v>3784</v>
      </c>
      <c r="E5457">
        <v>2230</v>
      </c>
      <c r="F5457" t="s">
        <v>1114</v>
      </c>
    </row>
    <row r="5458" spans="1:6">
      <c r="A5458" t="str">
        <f t="shared" si="110"/>
        <v>4Simone de Carvalho Miyoshi44896PDSC</v>
      </c>
      <c r="B5458">
        <v>4</v>
      </c>
      <c r="C5458" t="s">
        <v>1214</v>
      </c>
      <c r="D5458" t="s">
        <v>3784</v>
      </c>
      <c r="E5458">
        <v>6110</v>
      </c>
      <c r="F5458" t="s">
        <v>1165</v>
      </c>
    </row>
    <row r="5459" spans="1:6">
      <c r="A5459" t="str">
        <f t="shared" si="110"/>
        <v>5Caio Cesar de Oliveira Trigo44896AT</v>
      </c>
      <c r="B5459">
        <v>5</v>
      </c>
      <c r="C5459" t="s">
        <v>1216</v>
      </c>
      <c r="D5459" t="s">
        <v>3784</v>
      </c>
      <c r="E5459">
        <v>820</v>
      </c>
      <c r="F5459" t="s">
        <v>1117</v>
      </c>
    </row>
    <row r="5460" spans="1:6">
      <c r="A5460" t="str">
        <f t="shared" si="110"/>
        <v>5Sérgio Nascimento Bordalo44896COO</v>
      </c>
      <c r="B5460">
        <v>5</v>
      </c>
      <c r="C5460" t="s">
        <v>1217</v>
      </c>
      <c r="D5460" t="s">
        <v>3784</v>
      </c>
      <c r="E5460">
        <v>2800</v>
      </c>
      <c r="F5460" t="s">
        <v>1113</v>
      </c>
    </row>
    <row r="5461" spans="1:6">
      <c r="A5461" t="str">
        <f t="shared" si="110"/>
        <v>5Thiago Guedin Verratti44896DSC</v>
      </c>
      <c r="B5461">
        <v>5</v>
      </c>
      <c r="C5461" t="s">
        <v>1218</v>
      </c>
      <c r="D5461" t="s">
        <v>3784</v>
      </c>
      <c r="E5461">
        <v>3280</v>
      </c>
      <c r="F5461" t="s">
        <v>1162</v>
      </c>
    </row>
    <row r="5462" spans="1:6">
      <c r="A5462" t="str">
        <f t="shared" si="110"/>
        <v>5Amanda Gabriela Aparecida Silva Leite44896MSc</v>
      </c>
      <c r="B5462">
        <v>5</v>
      </c>
      <c r="C5462" t="s">
        <v>1223</v>
      </c>
      <c r="D5462" t="s">
        <v>3784</v>
      </c>
      <c r="E5462">
        <v>2230</v>
      </c>
      <c r="F5462" t="s">
        <v>1114</v>
      </c>
    </row>
    <row r="5463" spans="1:6">
      <c r="A5463" t="str">
        <f t="shared" si="110"/>
        <v>5Eshail Miguel Vallejos44896MSc</v>
      </c>
      <c r="B5463">
        <v>5</v>
      </c>
      <c r="C5463" t="s">
        <v>2348</v>
      </c>
      <c r="D5463" t="s">
        <v>3784</v>
      </c>
      <c r="E5463">
        <v>2230</v>
      </c>
      <c r="F5463" t="s">
        <v>1114</v>
      </c>
    </row>
    <row r="5464" spans="1:6">
      <c r="A5464" t="str">
        <f t="shared" si="110"/>
        <v>6Lânia Camilo de Oliveira44896AT</v>
      </c>
      <c r="B5464">
        <v>6</v>
      </c>
      <c r="C5464" t="s">
        <v>1229</v>
      </c>
      <c r="D5464" t="s">
        <v>3784</v>
      </c>
      <c r="E5464">
        <v>820</v>
      </c>
      <c r="F5464" t="s">
        <v>1117</v>
      </c>
    </row>
    <row r="5465" spans="1:6">
      <c r="A5465" t="str">
        <f t="shared" si="110"/>
        <v>6Marcelo Ramos Martins44896COO</v>
      </c>
      <c r="B5465">
        <v>6</v>
      </c>
      <c r="C5465" t="s">
        <v>1230</v>
      </c>
      <c r="D5465" t="s">
        <v>3784</v>
      </c>
      <c r="E5465">
        <v>2800</v>
      </c>
      <c r="F5465" t="s">
        <v>1113</v>
      </c>
    </row>
    <row r="5466" spans="1:6">
      <c r="A5466" t="str">
        <f t="shared" si="110"/>
        <v>6Cleiton de Souza Beraldo44896DSC</v>
      </c>
      <c r="B5466">
        <v>6</v>
      </c>
      <c r="C5466" t="s">
        <v>2349</v>
      </c>
      <c r="D5466" t="s">
        <v>3784</v>
      </c>
      <c r="E5466">
        <v>3280</v>
      </c>
      <c r="F5466" t="s">
        <v>1162</v>
      </c>
    </row>
    <row r="5467" spans="1:6">
      <c r="A5467" t="str">
        <f t="shared" si="110"/>
        <v>6Eduardo Henrique Gomes Evaristo44896DSC</v>
      </c>
      <c r="B5467">
        <v>6</v>
      </c>
      <c r="C5467" t="s">
        <v>1231</v>
      </c>
      <c r="D5467" t="s">
        <v>3784</v>
      </c>
      <c r="E5467">
        <v>3280</v>
      </c>
      <c r="F5467" t="s">
        <v>1162</v>
      </c>
    </row>
    <row r="5468" spans="1:6">
      <c r="A5468" t="str">
        <f t="shared" si="110"/>
        <v>6Isabella Branco Renolphi44896GRA</v>
      </c>
      <c r="B5468">
        <v>6</v>
      </c>
      <c r="C5468" t="s">
        <v>1233</v>
      </c>
      <c r="D5468" t="s">
        <v>3784</v>
      </c>
      <c r="E5468">
        <v>600</v>
      </c>
      <c r="F5468" t="s">
        <v>1112</v>
      </c>
    </row>
    <row r="5469" spans="1:6">
      <c r="A5469" t="str">
        <f t="shared" si="110"/>
        <v>6Pedro Henrique Duarte Romera44896GRA</v>
      </c>
      <c r="B5469">
        <v>6</v>
      </c>
      <c r="C5469" t="s">
        <v>2350</v>
      </c>
      <c r="D5469" t="s">
        <v>3784</v>
      </c>
      <c r="E5469">
        <v>600</v>
      </c>
      <c r="F5469" t="s">
        <v>1112</v>
      </c>
    </row>
    <row r="5470" spans="1:6">
      <c r="A5470" t="str">
        <f t="shared" si="110"/>
        <v>6Lucas Ribeiro de Almeida44896MSc</v>
      </c>
      <c r="B5470">
        <v>6</v>
      </c>
      <c r="C5470" t="s">
        <v>1236</v>
      </c>
      <c r="D5470" t="s">
        <v>3784</v>
      </c>
      <c r="E5470">
        <v>2230</v>
      </c>
      <c r="F5470" t="s">
        <v>1114</v>
      </c>
    </row>
    <row r="5471" spans="1:6">
      <c r="A5471" t="str">
        <f t="shared" si="110"/>
        <v>6Luís Eduardo de A. P. e F. de Carvalho44896MSc</v>
      </c>
      <c r="B5471">
        <v>6</v>
      </c>
      <c r="C5471" t="s">
        <v>2351</v>
      </c>
      <c r="D5471" t="s">
        <v>3784</v>
      </c>
      <c r="E5471">
        <v>2230</v>
      </c>
      <c r="F5471" t="s">
        <v>1114</v>
      </c>
    </row>
    <row r="5472" spans="1:6">
      <c r="A5472" t="str">
        <f t="shared" si="110"/>
        <v>6Renata de Toledo Cintra44896MSc</v>
      </c>
      <c r="B5472">
        <v>6</v>
      </c>
      <c r="C5472" t="s">
        <v>2352</v>
      </c>
      <c r="D5472" t="s">
        <v>3784</v>
      </c>
      <c r="E5472">
        <v>2230</v>
      </c>
      <c r="F5472" t="s">
        <v>1114</v>
      </c>
    </row>
    <row r="5473" spans="1:6">
      <c r="A5473" t="str">
        <f t="shared" si="110"/>
        <v>6Ricardo Sbragio44896PV</v>
      </c>
      <c r="B5473">
        <v>6</v>
      </c>
      <c r="C5473" t="s">
        <v>1240</v>
      </c>
      <c r="D5473" t="s">
        <v>3784</v>
      </c>
      <c r="E5473">
        <v>7750</v>
      </c>
      <c r="F5473" t="s">
        <v>1115</v>
      </c>
    </row>
    <row r="5474" spans="1:6">
      <c r="A5474" t="str">
        <f t="shared" si="110"/>
        <v>7Rodrigo Vital Salvador44896AT</v>
      </c>
      <c r="B5474">
        <v>7</v>
      </c>
      <c r="C5474" t="s">
        <v>1241</v>
      </c>
      <c r="D5474" t="s">
        <v>3784</v>
      </c>
      <c r="E5474">
        <v>820</v>
      </c>
      <c r="F5474" t="s">
        <v>1117</v>
      </c>
    </row>
    <row r="5475" spans="1:6">
      <c r="A5475" t="str">
        <f t="shared" si="110"/>
        <v>7Marysilvia Ferreira da Costa44896COO</v>
      </c>
      <c r="B5475">
        <v>7</v>
      </c>
      <c r="C5475" t="s">
        <v>2289</v>
      </c>
      <c r="D5475" t="s">
        <v>3784</v>
      </c>
      <c r="E5475">
        <v>2800</v>
      </c>
      <c r="F5475" t="s">
        <v>1113</v>
      </c>
    </row>
    <row r="5476" spans="1:6">
      <c r="A5476" t="str">
        <f t="shared" si="110"/>
        <v>7DIEGO FILIPE CRAVEIRO DE SOUZA QUEIROZ44896DSC</v>
      </c>
      <c r="B5476">
        <v>7</v>
      </c>
      <c r="C5476" t="s">
        <v>2353</v>
      </c>
      <c r="D5476" t="s">
        <v>3784</v>
      </c>
      <c r="E5476">
        <v>3280</v>
      </c>
      <c r="F5476" t="s">
        <v>1162</v>
      </c>
    </row>
    <row r="5477" spans="1:6">
      <c r="A5477" t="str">
        <f t="shared" si="110"/>
        <v>7Ehsan Nikkhah44896DSC</v>
      </c>
      <c r="B5477">
        <v>7</v>
      </c>
      <c r="C5477" t="s">
        <v>1242</v>
      </c>
      <c r="D5477" t="s">
        <v>3784</v>
      </c>
      <c r="E5477">
        <v>3280</v>
      </c>
      <c r="F5477" t="s">
        <v>1162</v>
      </c>
    </row>
    <row r="5478" spans="1:6">
      <c r="A5478" t="str">
        <f t="shared" si="110"/>
        <v>7Sérgio Luis Gonzalez Assias44896DSC</v>
      </c>
      <c r="B5478">
        <v>7</v>
      </c>
      <c r="C5478" t="s">
        <v>1243</v>
      </c>
      <c r="D5478" t="s">
        <v>3784</v>
      </c>
      <c r="E5478">
        <v>3280</v>
      </c>
      <c r="F5478" t="s">
        <v>1162</v>
      </c>
    </row>
    <row r="5479" spans="1:6">
      <c r="A5479" t="str">
        <f t="shared" si="110"/>
        <v>7ALEXANDRE DE JESUS PITTA44896GRA</v>
      </c>
      <c r="B5479">
        <v>7</v>
      </c>
      <c r="C5479" t="s">
        <v>2354</v>
      </c>
      <c r="D5479" t="s">
        <v>3784</v>
      </c>
      <c r="E5479">
        <v>600</v>
      </c>
      <c r="F5479" t="s">
        <v>1112</v>
      </c>
    </row>
    <row r="5480" spans="1:6">
      <c r="A5480" t="str">
        <f t="shared" si="110"/>
        <v>7Daniel da Silva Calixto44896GRA</v>
      </c>
      <c r="B5480">
        <v>7</v>
      </c>
      <c r="C5480" t="s">
        <v>2138</v>
      </c>
      <c r="D5480" t="s">
        <v>3784</v>
      </c>
      <c r="E5480">
        <v>600</v>
      </c>
      <c r="F5480" t="s">
        <v>1112</v>
      </c>
    </row>
    <row r="5481" spans="1:6">
      <c r="A5481" t="str">
        <f t="shared" si="110"/>
        <v>7Eloá Cruz Puell44896GRA</v>
      </c>
      <c r="B5481">
        <v>7</v>
      </c>
      <c r="C5481" t="s">
        <v>2139</v>
      </c>
      <c r="D5481" t="s">
        <v>3784</v>
      </c>
      <c r="E5481">
        <v>600</v>
      </c>
      <c r="F5481" t="s">
        <v>1112</v>
      </c>
    </row>
    <row r="5482" spans="1:6">
      <c r="A5482" t="str">
        <f t="shared" si="110"/>
        <v>7Gabriel Luiz Ribeiro44896GRA</v>
      </c>
      <c r="B5482">
        <v>7</v>
      </c>
      <c r="C5482" t="s">
        <v>2140</v>
      </c>
      <c r="D5482" t="s">
        <v>3784</v>
      </c>
      <c r="E5482">
        <v>600</v>
      </c>
      <c r="F5482" t="s">
        <v>1112</v>
      </c>
    </row>
    <row r="5483" spans="1:6">
      <c r="A5483" t="str">
        <f t="shared" si="110"/>
        <v>7Luana de Jesus da Silva Lima44896GRA</v>
      </c>
      <c r="B5483">
        <v>7</v>
      </c>
      <c r="C5483" t="s">
        <v>1247</v>
      </c>
      <c r="D5483" t="s">
        <v>3784</v>
      </c>
      <c r="E5483">
        <v>600</v>
      </c>
      <c r="F5483" t="s">
        <v>1112</v>
      </c>
    </row>
    <row r="5484" spans="1:6">
      <c r="A5484" t="str">
        <f t="shared" si="110"/>
        <v>7Marcelo Florentino Bahia44896GRA</v>
      </c>
      <c r="B5484">
        <v>7</v>
      </c>
      <c r="C5484" t="s">
        <v>1249</v>
      </c>
      <c r="D5484" t="s">
        <v>3784</v>
      </c>
      <c r="E5484">
        <v>600</v>
      </c>
      <c r="F5484" t="s">
        <v>1112</v>
      </c>
    </row>
    <row r="5485" spans="1:6">
      <c r="A5485" t="str">
        <f t="shared" si="110"/>
        <v>7Marcelo Massao Nagata44866GRA</v>
      </c>
      <c r="B5485">
        <v>7</v>
      </c>
      <c r="C5485" t="s">
        <v>1250</v>
      </c>
      <c r="D5485" t="s">
        <v>3783</v>
      </c>
      <c r="E5485">
        <v>600</v>
      </c>
      <c r="F5485" t="s">
        <v>1112</v>
      </c>
    </row>
    <row r="5486" spans="1:6">
      <c r="A5486" t="str">
        <f t="shared" si="110"/>
        <v>7Marcelo Massao Nagata44896GRA</v>
      </c>
      <c r="B5486">
        <v>7</v>
      </c>
      <c r="C5486" t="s">
        <v>1250</v>
      </c>
      <c r="D5486" t="s">
        <v>3784</v>
      </c>
      <c r="E5486">
        <v>600</v>
      </c>
      <c r="F5486" t="s">
        <v>1112</v>
      </c>
    </row>
    <row r="5487" spans="1:6">
      <c r="A5487" t="str">
        <f t="shared" si="110"/>
        <v>7MARCIA CHRISTINA LEANDRO PACHECO LOPES44896GRA</v>
      </c>
      <c r="B5487">
        <v>7</v>
      </c>
      <c r="C5487" t="s">
        <v>2355</v>
      </c>
      <c r="D5487" t="s">
        <v>3784</v>
      </c>
      <c r="E5487">
        <v>600</v>
      </c>
      <c r="F5487" t="s">
        <v>1112</v>
      </c>
    </row>
    <row r="5488" spans="1:6">
      <c r="A5488" t="str">
        <f t="shared" si="110"/>
        <v>7Matheus Pereira de Oliveira e Silva44896GRA</v>
      </c>
      <c r="B5488">
        <v>7</v>
      </c>
      <c r="C5488" t="s">
        <v>2141</v>
      </c>
      <c r="D5488" t="s">
        <v>3784</v>
      </c>
      <c r="E5488">
        <v>600</v>
      </c>
      <c r="F5488" t="s">
        <v>1112</v>
      </c>
    </row>
    <row r="5489" spans="1:6">
      <c r="A5489" t="str">
        <f t="shared" si="110"/>
        <v>7NATHAN CARVALHAES DE MAGALHÃES LOUBACK44896GRA</v>
      </c>
      <c r="B5489">
        <v>7</v>
      </c>
      <c r="C5489" t="s">
        <v>2356</v>
      </c>
      <c r="D5489" t="s">
        <v>3784</v>
      </c>
      <c r="E5489">
        <v>600</v>
      </c>
      <c r="F5489" t="s">
        <v>1112</v>
      </c>
    </row>
    <row r="5490" spans="1:6">
      <c r="A5490" t="str">
        <f t="shared" si="110"/>
        <v>7PAULO ROGÉRIO CRUZ E SILVA44896GRA</v>
      </c>
      <c r="B5490">
        <v>7</v>
      </c>
      <c r="C5490" t="s">
        <v>2357</v>
      </c>
      <c r="D5490" t="s">
        <v>3784</v>
      </c>
      <c r="E5490">
        <v>600</v>
      </c>
      <c r="F5490" t="s">
        <v>1112</v>
      </c>
    </row>
    <row r="5491" spans="1:6">
      <c r="A5491" t="str">
        <f t="shared" si="110"/>
        <v>7Pedro Luna Araújo Oliveira44896GRA</v>
      </c>
      <c r="B5491">
        <v>7</v>
      </c>
      <c r="C5491" t="s">
        <v>1252</v>
      </c>
      <c r="D5491" t="s">
        <v>3784</v>
      </c>
      <c r="E5491">
        <v>600</v>
      </c>
      <c r="F5491" t="s">
        <v>1112</v>
      </c>
    </row>
    <row r="5492" spans="1:6">
      <c r="A5492" t="str">
        <f t="shared" si="110"/>
        <v>7Pedro Wutkovsky dos Reis44896GRA</v>
      </c>
      <c r="B5492">
        <v>7</v>
      </c>
      <c r="C5492" t="s">
        <v>1253</v>
      </c>
      <c r="D5492" t="s">
        <v>3784</v>
      </c>
      <c r="E5492">
        <v>600</v>
      </c>
      <c r="F5492" t="s">
        <v>1112</v>
      </c>
    </row>
    <row r="5493" spans="1:6">
      <c r="A5493" t="str">
        <f t="shared" si="110"/>
        <v>7Tami Takahashi Goes de Souza44896GRA</v>
      </c>
      <c r="B5493">
        <v>7</v>
      </c>
      <c r="C5493" t="s">
        <v>1254</v>
      </c>
      <c r="D5493" t="s">
        <v>3784</v>
      </c>
      <c r="E5493">
        <v>600</v>
      </c>
      <c r="F5493" t="s">
        <v>1112</v>
      </c>
    </row>
    <row r="5494" spans="1:6">
      <c r="A5494" t="str">
        <f t="shared" si="110"/>
        <v>7Filipe Salvador Lopes44896MSc</v>
      </c>
      <c r="B5494">
        <v>7</v>
      </c>
      <c r="C5494" t="s">
        <v>1257</v>
      </c>
      <c r="D5494" t="s">
        <v>3784</v>
      </c>
      <c r="E5494">
        <v>2230</v>
      </c>
      <c r="F5494" t="s">
        <v>1114</v>
      </c>
    </row>
    <row r="5495" spans="1:6">
      <c r="A5495" t="str">
        <f t="shared" si="110"/>
        <v>7Gabriella Ramos Lacerda Ferreira44896MSc</v>
      </c>
      <c r="B5495">
        <v>7</v>
      </c>
      <c r="C5495" t="s">
        <v>1258</v>
      </c>
      <c r="D5495" t="s">
        <v>3784</v>
      </c>
      <c r="E5495">
        <v>2230</v>
      </c>
      <c r="F5495" t="s">
        <v>1114</v>
      </c>
    </row>
    <row r="5496" spans="1:6">
      <c r="A5496" t="str">
        <f t="shared" si="110"/>
        <v>7HENRIQUE MACHADO ALVES44896MSc</v>
      </c>
      <c r="B5496">
        <v>7</v>
      </c>
      <c r="C5496" t="s">
        <v>2358</v>
      </c>
      <c r="D5496" t="s">
        <v>3784</v>
      </c>
      <c r="E5496">
        <v>2230</v>
      </c>
      <c r="F5496" t="s">
        <v>1114</v>
      </c>
    </row>
    <row r="5497" spans="1:6">
      <c r="A5497" t="str">
        <f t="shared" si="110"/>
        <v>7LEIDIANE DE AMORIM COSTA44896MSc</v>
      </c>
      <c r="B5497">
        <v>7</v>
      </c>
      <c r="C5497" t="s">
        <v>1260</v>
      </c>
      <c r="D5497" t="s">
        <v>3784</v>
      </c>
      <c r="E5497">
        <v>2230</v>
      </c>
      <c r="F5497" t="s">
        <v>1114</v>
      </c>
    </row>
    <row r="5498" spans="1:6">
      <c r="A5498" t="str">
        <f t="shared" si="110"/>
        <v>7MATHEUS PARANHOS PEREIRA GONÇALVES44896MSc</v>
      </c>
      <c r="B5498">
        <v>7</v>
      </c>
      <c r="C5498" t="s">
        <v>2359</v>
      </c>
      <c r="D5498" t="s">
        <v>3784</v>
      </c>
      <c r="E5498">
        <v>2230</v>
      </c>
      <c r="F5498" t="s">
        <v>1114</v>
      </c>
    </row>
    <row r="5499" spans="1:6">
      <c r="A5499" t="str">
        <f t="shared" si="110"/>
        <v>8João Roberto Alves44896AT</v>
      </c>
      <c r="B5499">
        <v>8</v>
      </c>
      <c r="C5499" t="s">
        <v>1263</v>
      </c>
      <c r="D5499" t="s">
        <v>3784</v>
      </c>
      <c r="E5499">
        <v>820</v>
      </c>
      <c r="F5499" t="s">
        <v>1117</v>
      </c>
    </row>
    <row r="5500" spans="1:6">
      <c r="A5500" t="str">
        <f t="shared" si="110"/>
        <v>8Marcelo José Colaço44896COO</v>
      </c>
      <c r="B5500">
        <v>8</v>
      </c>
      <c r="C5500" t="s">
        <v>1264</v>
      </c>
      <c r="D5500" t="s">
        <v>3784</v>
      </c>
      <c r="E5500">
        <v>2800</v>
      </c>
      <c r="F5500" t="s">
        <v>1113</v>
      </c>
    </row>
    <row r="5501" spans="1:6">
      <c r="A5501" t="str">
        <f t="shared" si="110"/>
        <v>8Carlos Eduardo Polatschek Kopperschmidt44896DSC</v>
      </c>
      <c r="B5501">
        <v>8</v>
      </c>
      <c r="C5501" t="s">
        <v>1266</v>
      </c>
      <c r="D5501" t="s">
        <v>3784</v>
      </c>
      <c r="E5501">
        <v>3280</v>
      </c>
      <c r="F5501" t="s">
        <v>1162</v>
      </c>
    </row>
    <row r="5502" spans="1:6">
      <c r="A5502" t="str">
        <f t="shared" si="110"/>
        <v>8Anna Barbara Serejo Coimbra44896GRA</v>
      </c>
      <c r="B5502">
        <v>8</v>
      </c>
      <c r="C5502" t="s">
        <v>2665</v>
      </c>
      <c r="D5502" t="s">
        <v>3784</v>
      </c>
      <c r="E5502">
        <v>600</v>
      </c>
      <c r="F5502" t="s">
        <v>1112</v>
      </c>
    </row>
    <row r="5503" spans="1:6">
      <c r="A5503" t="str">
        <f t="shared" si="110"/>
        <v>8Carolina Nascimento da Silva44896GRA</v>
      </c>
      <c r="B5503">
        <v>8</v>
      </c>
      <c r="C5503" t="s">
        <v>1269</v>
      </c>
      <c r="D5503" t="s">
        <v>3784</v>
      </c>
      <c r="E5503">
        <v>600</v>
      </c>
      <c r="F5503" t="s">
        <v>1112</v>
      </c>
    </row>
    <row r="5504" spans="1:6">
      <c r="A5504" t="str">
        <f t="shared" si="110"/>
        <v>8Daniel Moreira Spesani44896GRA</v>
      </c>
      <c r="B5504">
        <v>8</v>
      </c>
      <c r="C5504" t="s">
        <v>1270</v>
      </c>
      <c r="D5504" t="s">
        <v>3784</v>
      </c>
      <c r="E5504">
        <v>600</v>
      </c>
      <c r="F5504" t="s">
        <v>1112</v>
      </c>
    </row>
    <row r="5505" spans="1:6">
      <c r="A5505" t="str">
        <f t="shared" si="110"/>
        <v>8Fabio Batista Fernandes Júnior44896GRA</v>
      </c>
      <c r="B5505">
        <v>8</v>
      </c>
      <c r="C5505" t="s">
        <v>1271</v>
      </c>
      <c r="D5505" t="s">
        <v>3784</v>
      </c>
      <c r="E5505">
        <v>600</v>
      </c>
      <c r="F5505" t="s">
        <v>1112</v>
      </c>
    </row>
    <row r="5506" spans="1:6">
      <c r="A5506" t="str">
        <f t="shared" si="110"/>
        <v>8Gabriela Assino de Souza Nascimento44896GRA</v>
      </c>
      <c r="B5506">
        <v>8</v>
      </c>
      <c r="C5506" t="s">
        <v>1272</v>
      </c>
      <c r="D5506" t="s">
        <v>3784</v>
      </c>
      <c r="E5506">
        <v>600</v>
      </c>
      <c r="F5506" t="s">
        <v>1112</v>
      </c>
    </row>
    <row r="5507" spans="1:6">
      <c r="A5507" t="str">
        <f t="shared" ref="A5507:A5570" si="111">CONCATENATE(B5507,C5507,VALUE(D5507),F5507)</f>
        <v>8João Pedro Rodrigues Ferreira44896GRA</v>
      </c>
      <c r="B5507">
        <v>8</v>
      </c>
      <c r="C5507" t="s">
        <v>1273</v>
      </c>
      <c r="D5507" t="s">
        <v>3784</v>
      </c>
      <c r="E5507">
        <v>600</v>
      </c>
      <c r="F5507" t="s">
        <v>1112</v>
      </c>
    </row>
    <row r="5508" spans="1:6">
      <c r="A5508" t="str">
        <f t="shared" si="111"/>
        <v>8Daniel ImbelloniCosta e Silva Morais44896MSc</v>
      </c>
      <c r="B5508">
        <v>8</v>
      </c>
      <c r="C5508" t="s">
        <v>2360</v>
      </c>
      <c r="D5508" t="s">
        <v>3784</v>
      </c>
      <c r="E5508">
        <v>2230</v>
      </c>
      <c r="F5508" t="s">
        <v>1114</v>
      </c>
    </row>
    <row r="5509" spans="1:6">
      <c r="A5509" t="str">
        <f t="shared" si="111"/>
        <v>8Felipe Feres Ferreira44896MSc</v>
      </c>
      <c r="B5509">
        <v>8</v>
      </c>
      <c r="C5509" t="s">
        <v>1274</v>
      </c>
      <c r="D5509" t="s">
        <v>3784</v>
      </c>
      <c r="E5509">
        <v>2230</v>
      </c>
      <c r="F5509" t="s">
        <v>1114</v>
      </c>
    </row>
    <row r="5510" spans="1:6">
      <c r="A5510" t="str">
        <f t="shared" si="111"/>
        <v>8Michel Silva Bonifácio44896MSc</v>
      </c>
      <c r="B5510">
        <v>8</v>
      </c>
      <c r="C5510" t="s">
        <v>1275</v>
      </c>
      <c r="D5510" t="s">
        <v>3784</v>
      </c>
      <c r="E5510">
        <v>2230</v>
      </c>
      <c r="F5510" t="s">
        <v>1114</v>
      </c>
    </row>
    <row r="5511" spans="1:6">
      <c r="A5511" t="str">
        <f t="shared" si="111"/>
        <v>8Carlos Rodrigues Pereira Belchior44896PV</v>
      </c>
      <c r="B5511">
        <v>8</v>
      </c>
      <c r="C5511" t="s">
        <v>1277</v>
      </c>
      <c r="D5511" t="s">
        <v>3784</v>
      </c>
      <c r="E5511">
        <v>7750</v>
      </c>
      <c r="F5511" t="s">
        <v>1115</v>
      </c>
    </row>
    <row r="5512" spans="1:6">
      <c r="A5512" t="str">
        <f t="shared" si="111"/>
        <v>9Sebastião Guilherme Pedroso44896AT</v>
      </c>
      <c r="B5512">
        <v>9</v>
      </c>
      <c r="C5512" t="s">
        <v>1278</v>
      </c>
      <c r="D5512" t="s">
        <v>3784</v>
      </c>
      <c r="E5512">
        <v>820</v>
      </c>
      <c r="F5512" t="s">
        <v>1117</v>
      </c>
    </row>
    <row r="5513" spans="1:6">
      <c r="A5513" t="str">
        <f t="shared" si="111"/>
        <v>9Breno Pinheiro Jacob44896COO</v>
      </c>
      <c r="B5513">
        <v>9</v>
      </c>
      <c r="C5513" t="s">
        <v>1279</v>
      </c>
      <c r="D5513" t="s">
        <v>3784</v>
      </c>
      <c r="E5513">
        <v>2800</v>
      </c>
      <c r="F5513" t="s">
        <v>1113</v>
      </c>
    </row>
    <row r="5514" spans="1:6">
      <c r="A5514" t="str">
        <f t="shared" si="111"/>
        <v>9Gustavo Luz Xavier da Costa44896DSC</v>
      </c>
      <c r="B5514">
        <v>9</v>
      </c>
      <c r="C5514" t="s">
        <v>2143</v>
      </c>
      <c r="D5514" t="s">
        <v>3784</v>
      </c>
      <c r="E5514">
        <v>3280</v>
      </c>
      <c r="F5514" t="s">
        <v>1162</v>
      </c>
    </row>
    <row r="5515" spans="1:6">
      <c r="A5515" t="str">
        <f t="shared" si="111"/>
        <v>9Lucas Ruffo Pinto44896DSC</v>
      </c>
      <c r="B5515">
        <v>9</v>
      </c>
      <c r="C5515" t="s">
        <v>1280</v>
      </c>
      <c r="D5515" t="s">
        <v>3784</v>
      </c>
      <c r="E5515">
        <v>3280</v>
      </c>
      <c r="F5515" t="s">
        <v>1162</v>
      </c>
    </row>
    <row r="5516" spans="1:6">
      <c r="A5516" t="str">
        <f t="shared" si="111"/>
        <v>9Thiago Camargo Rodrigues44896DSC</v>
      </c>
      <c r="B5516">
        <v>9</v>
      </c>
      <c r="C5516" t="s">
        <v>1287</v>
      </c>
      <c r="D5516" t="s">
        <v>3784</v>
      </c>
      <c r="E5516">
        <v>3280</v>
      </c>
      <c r="F5516" t="s">
        <v>1162</v>
      </c>
    </row>
    <row r="5517" spans="1:6">
      <c r="A5517" t="str">
        <f t="shared" si="111"/>
        <v>9Bruno Guilherme Corrêa Silva44896GRA</v>
      </c>
      <c r="B5517">
        <v>9</v>
      </c>
      <c r="C5517" t="s">
        <v>1281</v>
      </c>
      <c r="D5517" t="s">
        <v>3784</v>
      </c>
      <c r="E5517">
        <v>600</v>
      </c>
      <c r="F5517" t="s">
        <v>1112</v>
      </c>
    </row>
    <row r="5518" spans="1:6">
      <c r="A5518" t="str">
        <f t="shared" si="111"/>
        <v>9Paul Richard Marques Acurcio44896GRA</v>
      </c>
      <c r="B5518">
        <v>9</v>
      </c>
      <c r="C5518" t="s">
        <v>2668</v>
      </c>
      <c r="D5518" t="s">
        <v>3784</v>
      </c>
      <c r="E5518">
        <v>600</v>
      </c>
      <c r="F5518" t="s">
        <v>1112</v>
      </c>
    </row>
    <row r="5519" spans="1:6">
      <c r="A5519" t="str">
        <f t="shared" si="111"/>
        <v>9Christie de Vilhena Prata Machado44896MSc</v>
      </c>
      <c r="B5519">
        <v>9</v>
      </c>
      <c r="C5519" t="s">
        <v>2144</v>
      </c>
      <c r="D5519" t="s">
        <v>3784</v>
      </c>
      <c r="E5519">
        <v>2230</v>
      </c>
      <c r="F5519" t="s">
        <v>1114</v>
      </c>
    </row>
    <row r="5520" spans="1:6">
      <c r="A5520" t="str">
        <f t="shared" si="111"/>
        <v>9Gabriela Alves Estrela44896MSc</v>
      </c>
      <c r="B5520">
        <v>9</v>
      </c>
      <c r="C5520" t="s">
        <v>2361</v>
      </c>
      <c r="D5520" t="s">
        <v>3784</v>
      </c>
      <c r="E5520">
        <v>2230</v>
      </c>
      <c r="F5520" t="s">
        <v>1114</v>
      </c>
    </row>
    <row r="5521" spans="1:6">
      <c r="A5521" t="str">
        <f t="shared" si="111"/>
        <v>9Joao Marcos Bastos Vieira44896MSc</v>
      </c>
      <c r="B5521">
        <v>9</v>
      </c>
      <c r="C5521" t="s">
        <v>2670</v>
      </c>
      <c r="D5521" t="s">
        <v>3784</v>
      </c>
      <c r="E5521">
        <v>2230</v>
      </c>
      <c r="F5521" t="s">
        <v>1114</v>
      </c>
    </row>
    <row r="5522" spans="1:6">
      <c r="A5522" t="str">
        <f t="shared" si="111"/>
        <v>9Magnus Carvalho de Vilhena Prata44896MSc</v>
      </c>
      <c r="B5522">
        <v>9</v>
      </c>
      <c r="C5522" t="s">
        <v>2145</v>
      </c>
      <c r="D5522" t="s">
        <v>3784</v>
      </c>
      <c r="E5522">
        <v>2230</v>
      </c>
      <c r="F5522" t="s">
        <v>1114</v>
      </c>
    </row>
    <row r="5523" spans="1:6">
      <c r="A5523" t="str">
        <f t="shared" si="111"/>
        <v>9Priscilla Velloso de Albuquerque Nunes44896MSc</v>
      </c>
      <c r="B5523">
        <v>9</v>
      </c>
      <c r="C5523" t="s">
        <v>1286</v>
      </c>
      <c r="D5523" t="s">
        <v>3784</v>
      </c>
      <c r="E5523">
        <v>2230</v>
      </c>
      <c r="F5523" t="s">
        <v>1114</v>
      </c>
    </row>
    <row r="5524" spans="1:6">
      <c r="A5524" t="str">
        <f t="shared" si="111"/>
        <v>9José Antonio Moreira Lima44896PV</v>
      </c>
      <c r="B5524">
        <v>9</v>
      </c>
      <c r="C5524" t="s">
        <v>1289</v>
      </c>
      <c r="D5524" t="s">
        <v>3784</v>
      </c>
      <c r="E5524">
        <v>7750</v>
      </c>
      <c r="F5524" t="s">
        <v>1115</v>
      </c>
    </row>
    <row r="5525" spans="1:6">
      <c r="A5525" t="str">
        <f t="shared" si="111"/>
        <v>10Grace Mary dos Santos Silva44896AT</v>
      </c>
      <c r="B5525">
        <v>10</v>
      </c>
      <c r="C5525" t="s">
        <v>1290</v>
      </c>
      <c r="D5525" t="s">
        <v>3784</v>
      </c>
      <c r="E5525">
        <v>820</v>
      </c>
      <c r="F5525" t="s">
        <v>1117</v>
      </c>
    </row>
    <row r="5526" spans="1:6">
      <c r="A5526" t="str">
        <f t="shared" si="111"/>
        <v>10Rafael Menezes de Oliveira44896COO</v>
      </c>
      <c r="B5526">
        <v>10</v>
      </c>
      <c r="C5526" t="s">
        <v>1291</v>
      </c>
      <c r="D5526" t="s">
        <v>3784</v>
      </c>
      <c r="E5526">
        <v>2800</v>
      </c>
      <c r="F5526" t="s">
        <v>1113</v>
      </c>
    </row>
    <row r="5527" spans="1:6">
      <c r="A5527" t="str">
        <f t="shared" si="111"/>
        <v>10Bruno Jorge Macedo dos Santos44896DSC</v>
      </c>
      <c r="B5527">
        <v>10</v>
      </c>
      <c r="C5527" t="s">
        <v>1292</v>
      </c>
      <c r="D5527" t="s">
        <v>3784</v>
      </c>
      <c r="E5527">
        <v>3280</v>
      </c>
      <c r="F5527" t="s">
        <v>1162</v>
      </c>
    </row>
    <row r="5528" spans="1:6">
      <c r="A5528" t="str">
        <f t="shared" si="111"/>
        <v>10Edson de Souza Laya Junior44896DSC</v>
      </c>
      <c r="B5528">
        <v>10</v>
      </c>
      <c r="C5528" t="s">
        <v>2362</v>
      </c>
      <c r="D5528" t="s">
        <v>3784</v>
      </c>
      <c r="E5528">
        <v>3280</v>
      </c>
      <c r="F5528" t="s">
        <v>1162</v>
      </c>
    </row>
    <row r="5529" spans="1:6">
      <c r="A5529" t="str">
        <f t="shared" si="111"/>
        <v>10Yago Chamoun Ferreira Soares44896DSC</v>
      </c>
      <c r="B5529">
        <v>10</v>
      </c>
      <c r="C5529" t="s">
        <v>1293</v>
      </c>
      <c r="D5529" t="s">
        <v>3784</v>
      </c>
      <c r="E5529">
        <v>3280</v>
      </c>
      <c r="F5529" t="s">
        <v>1162</v>
      </c>
    </row>
    <row r="5530" spans="1:6">
      <c r="A5530" t="str">
        <f t="shared" si="111"/>
        <v>10Ana Carolina Destri Liberatore44896GRA</v>
      </c>
      <c r="B5530">
        <v>10</v>
      </c>
      <c r="C5530" t="s">
        <v>2363</v>
      </c>
      <c r="D5530" t="s">
        <v>3784</v>
      </c>
      <c r="E5530">
        <v>600</v>
      </c>
      <c r="F5530" t="s">
        <v>1112</v>
      </c>
    </row>
    <row r="5531" spans="1:6">
      <c r="A5531" t="str">
        <f t="shared" si="111"/>
        <v>10Júlia Machado de Souza44896GRA</v>
      </c>
      <c r="B5531">
        <v>10</v>
      </c>
      <c r="C5531" t="s">
        <v>1294</v>
      </c>
      <c r="D5531" t="s">
        <v>3784</v>
      </c>
      <c r="E5531">
        <v>600</v>
      </c>
      <c r="F5531" t="s">
        <v>1112</v>
      </c>
    </row>
    <row r="5532" spans="1:6">
      <c r="A5532" t="str">
        <f t="shared" si="111"/>
        <v>10Patricia Almeida Tristão44896GRA</v>
      </c>
      <c r="B5532">
        <v>10</v>
      </c>
      <c r="C5532" t="s">
        <v>1297</v>
      </c>
      <c r="D5532" t="s">
        <v>3784</v>
      </c>
      <c r="E5532">
        <v>600</v>
      </c>
      <c r="F5532" t="s">
        <v>1112</v>
      </c>
    </row>
    <row r="5533" spans="1:6">
      <c r="A5533" t="str">
        <f t="shared" si="111"/>
        <v>10Pedro Soledade da Camara44896GRA</v>
      </c>
      <c r="B5533">
        <v>10</v>
      </c>
      <c r="C5533" t="s">
        <v>1299</v>
      </c>
      <c r="D5533" t="s">
        <v>3784</v>
      </c>
      <c r="E5533">
        <v>600</v>
      </c>
      <c r="F5533" t="s">
        <v>1112</v>
      </c>
    </row>
    <row r="5534" spans="1:6">
      <c r="A5534" t="str">
        <f t="shared" si="111"/>
        <v>10Roberto Miguel Mollinedo Hevia44896GRA</v>
      </c>
      <c r="B5534">
        <v>10</v>
      </c>
      <c r="C5534" t="s">
        <v>1300</v>
      </c>
      <c r="D5534" t="s">
        <v>3784</v>
      </c>
      <c r="E5534">
        <v>600</v>
      </c>
      <c r="F5534" t="s">
        <v>1112</v>
      </c>
    </row>
    <row r="5535" spans="1:6">
      <c r="A5535" t="str">
        <f t="shared" si="111"/>
        <v>10Pedro Henrique Amorim Anjos44896PDSC</v>
      </c>
      <c r="B5535">
        <v>10</v>
      </c>
      <c r="C5535" t="s">
        <v>2364</v>
      </c>
      <c r="D5535" t="s">
        <v>3784</v>
      </c>
      <c r="E5535">
        <v>6110</v>
      </c>
      <c r="F5535" t="s">
        <v>1165</v>
      </c>
    </row>
    <row r="5536" spans="1:6">
      <c r="A5536" t="str">
        <f t="shared" si="111"/>
        <v>10Paula Aida Sesini44896PV</v>
      </c>
      <c r="B5536">
        <v>10</v>
      </c>
      <c r="C5536" t="s">
        <v>1303</v>
      </c>
      <c r="D5536" t="s">
        <v>3784</v>
      </c>
      <c r="E5536">
        <v>7750</v>
      </c>
      <c r="F5536" t="s">
        <v>1115</v>
      </c>
    </row>
    <row r="5537" spans="1:6">
      <c r="A5537" t="str">
        <f t="shared" si="111"/>
        <v>11Francyne Martins Espíndola44896AT</v>
      </c>
      <c r="B5537">
        <v>11</v>
      </c>
      <c r="C5537" t="s">
        <v>1304</v>
      </c>
      <c r="D5537" t="s">
        <v>3784</v>
      </c>
      <c r="E5537">
        <v>820</v>
      </c>
      <c r="F5537" t="s">
        <v>1117</v>
      </c>
    </row>
    <row r="5538" spans="1:6">
      <c r="A5538" t="str">
        <f t="shared" si="111"/>
        <v>11CRISTIANO JOSÉ DE ANDRADE44896COO</v>
      </c>
      <c r="B5538">
        <v>11</v>
      </c>
      <c r="C5538" t="s">
        <v>2367</v>
      </c>
      <c r="D5538" t="s">
        <v>3784</v>
      </c>
      <c r="E5538">
        <v>2800</v>
      </c>
      <c r="F5538" t="s">
        <v>1113</v>
      </c>
    </row>
    <row r="5539" spans="1:6">
      <c r="A5539" t="str">
        <f t="shared" si="111"/>
        <v>11Diego Alex Mayer44896DSC</v>
      </c>
      <c r="B5539">
        <v>11</v>
      </c>
      <c r="C5539" t="s">
        <v>1306</v>
      </c>
      <c r="D5539" t="s">
        <v>3784</v>
      </c>
      <c r="E5539">
        <v>3280</v>
      </c>
      <c r="F5539" t="s">
        <v>1162</v>
      </c>
    </row>
    <row r="5540" spans="1:6">
      <c r="A5540" t="str">
        <f t="shared" si="111"/>
        <v>11Raimundo Renato de Melo Neto44896DSC</v>
      </c>
      <c r="B5540">
        <v>11</v>
      </c>
      <c r="C5540" t="s">
        <v>1307</v>
      </c>
      <c r="D5540" t="s">
        <v>3784</v>
      </c>
      <c r="E5540">
        <v>3280</v>
      </c>
      <c r="F5540" t="s">
        <v>1162</v>
      </c>
    </row>
    <row r="5541" spans="1:6">
      <c r="A5541" t="str">
        <f t="shared" si="111"/>
        <v>11André Sorato Fragnani44896GRA</v>
      </c>
      <c r="B5541">
        <v>11</v>
      </c>
      <c r="C5541" t="s">
        <v>1309</v>
      </c>
      <c r="D5541" t="s">
        <v>3784</v>
      </c>
      <c r="E5541">
        <v>600</v>
      </c>
      <c r="F5541" t="s">
        <v>1112</v>
      </c>
    </row>
    <row r="5542" spans="1:6">
      <c r="A5542" t="str">
        <f t="shared" si="111"/>
        <v>11Anna Luíza Lima Zortéa44896GRA</v>
      </c>
      <c r="B5542">
        <v>11</v>
      </c>
      <c r="C5542" t="s">
        <v>1310</v>
      </c>
      <c r="D5542" t="s">
        <v>3784</v>
      </c>
      <c r="E5542">
        <v>600</v>
      </c>
      <c r="F5542" t="s">
        <v>1112</v>
      </c>
    </row>
    <row r="5543" spans="1:6">
      <c r="A5543" t="str">
        <f t="shared" si="111"/>
        <v>11Diego Simão Gonçalves44896GRA</v>
      </c>
      <c r="B5543">
        <v>11</v>
      </c>
      <c r="C5543" t="s">
        <v>1311</v>
      </c>
      <c r="D5543" t="s">
        <v>3784</v>
      </c>
      <c r="E5543">
        <v>600</v>
      </c>
      <c r="F5543" t="s">
        <v>1112</v>
      </c>
    </row>
    <row r="5544" spans="1:6">
      <c r="A5544" t="str">
        <f t="shared" si="111"/>
        <v>11Eduardo Carpes Dib44896GRA</v>
      </c>
      <c r="B5544">
        <v>11</v>
      </c>
      <c r="C5544" t="s">
        <v>1312</v>
      </c>
      <c r="D5544" t="s">
        <v>3784</v>
      </c>
      <c r="E5544">
        <v>600</v>
      </c>
      <c r="F5544" t="s">
        <v>1112</v>
      </c>
    </row>
    <row r="5545" spans="1:6">
      <c r="A5545" t="str">
        <f t="shared" si="111"/>
        <v>11LARISSA MOREIRA CAFFARO DOS SANTOS44896GRA</v>
      </c>
      <c r="B5545">
        <v>11</v>
      </c>
      <c r="C5545" t="s">
        <v>1314</v>
      </c>
      <c r="D5545" t="s">
        <v>3784</v>
      </c>
      <c r="E5545">
        <v>600</v>
      </c>
      <c r="F5545" t="s">
        <v>1112</v>
      </c>
    </row>
    <row r="5546" spans="1:6">
      <c r="A5546" t="str">
        <f t="shared" si="111"/>
        <v>11LETICIA DIETRICH44896GRA</v>
      </c>
      <c r="B5546">
        <v>11</v>
      </c>
      <c r="C5546" t="s">
        <v>1315</v>
      </c>
      <c r="D5546" t="s">
        <v>3784</v>
      </c>
      <c r="E5546">
        <v>600</v>
      </c>
      <c r="F5546" t="s">
        <v>1112</v>
      </c>
    </row>
    <row r="5547" spans="1:6">
      <c r="A5547" t="str">
        <f t="shared" si="111"/>
        <v>11Mateus Yunes De Meirelles44896GRA</v>
      </c>
      <c r="B5547">
        <v>11</v>
      </c>
      <c r="C5547" t="s">
        <v>1317</v>
      </c>
      <c r="D5547" t="s">
        <v>3784</v>
      </c>
      <c r="E5547">
        <v>600</v>
      </c>
      <c r="F5547" t="s">
        <v>1112</v>
      </c>
    </row>
    <row r="5548" spans="1:6">
      <c r="A5548" t="str">
        <f t="shared" si="111"/>
        <v>11Thomas Philip Starucka44896GRA</v>
      </c>
      <c r="B5548">
        <v>11</v>
      </c>
      <c r="C5548" t="s">
        <v>1318</v>
      </c>
      <c r="D5548" t="s">
        <v>3784</v>
      </c>
      <c r="E5548">
        <v>600</v>
      </c>
      <c r="F5548" t="s">
        <v>1112</v>
      </c>
    </row>
    <row r="5549" spans="1:6">
      <c r="A5549" t="str">
        <f t="shared" si="111"/>
        <v>11JESÚS EFRAÍN APOLINAR HERNÁNDEZ44896MSc</v>
      </c>
      <c r="B5549">
        <v>11</v>
      </c>
      <c r="C5549" t="s">
        <v>2671</v>
      </c>
      <c r="D5549" t="s">
        <v>3784</v>
      </c>
      <c r="E5549">
        <v>2230</v>
      </c>
      <c r="F5549" t="s">
        <v>1114</v>
      </c>
    </row>
    <row r="5550" spans="1:6">
      <c r="A5550" t="str">
        <f t="shared" si="111"/>
        <v>11José Estevão André Mendonça44896MSc</v>
      </c>
      <c r="B5550">
        <v>11</v>
      </c>
      <c r="C5550" t="s">
        <v>2365</v>
      </c>
      <c r="D5550" t="s">
        <v>3784</v>
      </c>
      <c r="E5550">
        <v>2230</v>
      </c>
      <c r="F5550" t="s">
        <v>1114</v>
      </c>
    </row>
    <row r="5551" spans="1:6">
      <c r="A5551" t="str">
        <f t="shared" si="111"/>
        <v>11Júlia de Oliveira Martins Muller44896MSc</v>
      </c>
      <c r="B5551">
        <v>11</v>
      </c>
      <c r="C5551" t="s">
        <v>2366</v>
      </c>
      <c r="D5551" t="s">
        <v>3784</v>
      </c>
      <c r="E5551">
        <v>2230</v>
      </c>
      <c r="F5551" t="s">
        <v>1114</v>
      </c>
    </row>
    <row r="5552" spans="1:6">
      <c r="A5552" t="str">
        <f t="shared" si="111"/>
        <v>11Luís Henrique Zimmermann Feistel44896MSc</v>
      </c>
      <c r="B5552">
        <v>11</v>
      </c>
      <c r="C5552" t="s">
        <v>1320</v>
      </c>
      <c r="D5552" t="s">
        <v>3784</v>
      </c>
      <c r="E5552">
        <v>2230</v>
      </c>
      <c r="F5552" t="s">
        <v>1114</v>
      </c>
    </row>
    <row r="5553" spans="1:6">
      <c r="A5553" t="str">
        <f t="shared" si="111"/>
        <v>11Micael Kukla Ramos44896MSc</v>
      </c>
      <c r="B5553">
        <v>11</v>
      </c>
      <c r="C5553" t="s">
        <v>2147</v>
      </c>
      <c r="D5553" t="s">
        <v>3784</v>
      </c>
      <c r="E5553">
        <v>2230</v>
      </c>
      <c r="F5553" t="s">
        <v>1114</v>
      </c>
    </row>
    <row r="5554" spans="1:6">
      <c r="A5554" t="str">
        <f t="shared" si="111"/>
        <v>11Victor de Aguiar Pedott44896MSc</v>
      </c>
      <c r="B5554">
        <v>11</v>
      </c>
      <c r="C5554" t="s">
        <v>1321</v>
      </c>
      <c r="D5554" t="s">
        <v>3784</v>
      </c>
      <c r="E5554">
        <v>2230</v>
      </c>
      <c r="F5554" t="s">
        <v>1114</v>
      </c>
    </row>
    <row r="5555" spans="1:6">
      <c r="A5555" t="str">
        <f t="shared" si="111"/>
        <v>11Elisângela Guzi de Moraes44896PDSC</v>
      </c>
      <c r="B5555">
        <v>11</v>
      </c>
      <c r="C5555" t="s">
        <v>1190</v>
      </c>
      <c r="D5555" t="s">
        <v>3784</v>
      </c>
      <c r="E5555">
        <v>6110</v>
      </c>
      <c r="F5555" t="s">
        <v>1165</v>
      </c>
    </row>
    <row r="5556" spans="1:6">
      <c r="A5556" t="str">
        <f t="shared" si="111"/>
        <v>11Letícia Alves da Costa Laqua44896PV</v>
      </c>
      <c r="B5556">
        <v>11</v>
      </c>
      <c r="C5556" t="s">
        <v>1323</v>
      </c>
      <c r="D5556" t="s">
        <v>3784</v>
      </c>
      <c r="E5556">
        <v>7750</v>
      </c>
      <c r="F5556" t="s">
        <v>1115</v>
      </c>
    </row>
    <row r="5557" spans="1:6">
      <c r="A5557" t="str">
        <f t="shared" si="111"/>
        <v>12Ana Paula Canarines44896AT</v>
      </c>
      <c r="B5557">
        <v>12</v>
      </c>
      <c r="C5557" t="s">
        <v>1324</v>
      </c>
      <c r="D5557" t="s">
        <v>3784</v>
      </c>
      <c r="E5557">
        <v>820</v>
      </c>
      <c r="F5557" t="s">
        <v>1117</v>
      </c>
    </row>
    <row r="5558" spans="1:6">
      <c r="A5558" t="str">
        <f t="shared" si="111"/>
        <v>12Haroldo de Araújo Ponte44896COO</v>
      </c>
      <c r="B5558">
        <v>12</v>
      </c>
      <c r="C5558" t="s">
        <v>1325</v>
      </c>
      <c r="D5558" t="s">
        <v>3784</v>
      </c>
      <c r="E5558">
        <v>2800</v>
      </c>
      <c r="F5558" t="s">
        <v>1113</v>
      </c>
    </row>
    <row r="5559" spans="1:6">
      <c r="A5559" t="str">
        <f t="shared" si="111"/>
        <v>12Bruna Ricetti Margarida44896DSC</v>
      </c>
      <c r="B5559">
        <v>12</v>
      </c>
      <c r="C5559" t="s">
        <v>1326</v>
      </c>
      <c r="D5559" t="s">
        <v>3784</v>
      </c>
      <c r="E5559">
        <v>3280</v>
      </c>
      <c r="F5559" t="s">
        <v>1162</v>
      </c>
    </row>
    <row r="5560" spans="1:6">
      <c r="A5560" t="str">
        <f t="shared" si="111"/>
        <v>12Samuel Cavalli Kluthcovsky44896DSC</v>
      </c>
      <c r="B5560">
        <v>12</v>
      </c>
      <c r="C5560" t="s">
        <v>2148</v>
      </c>
      <c r="D5560" t="s">
        <v>3784</v>
      </c>
      <c r="E5560">
        <v>3280</v>
      </c>
      <c r="F5560" t="s">
        <v>1162</v>
      </c>
    </row>
    <row r="5561" spans="1:6">
      <c r="A5561" t="str">
        <f t="shared" si="111"/>
        <v>12Sandmara Lanhi44896DSC</v>
      </c>
      <c r="B5561">
        <v>12</v>
      </c>
      <c r="C5561" t="s">
        <v>1327</v>
      </c>
      <c r="D5561" t="s">
        <v>3784</v>
      </c>
      <c r="E5561">
        <v>3280</v>
      </c>
      <c r="F5561" t="s">
        <v>1162</v>
      </c>
    </row>
    <row r="5562" spans="1:6">
      <c r="A5562" t="str">
        <f t="shared" si="111"/>
        <v>12GABRIELLI MARCHI BARBOSA44896GRA</v>
      </c>
      <c r="B5562">
        <v>12</v>
      </c>
      <c r="C5562" t="s">
        <v>2150</v>
      </c>
      <c r="D5562" t="s">
        <v>3784</v>
      </c>
      <c r="E5562">
        <v>600</v>
      </c>
      <c r="F5562" t="s">
        <v>1112</v>
      </c>
    </row>
    <row r="5563" spans="1:6">
      <c r="A5563" t="str">
        <f t="shared" si="111"/>
        <v>12Henrique da Rosa Galeski44896GRA</v>
      </c>
      <c r="B5563">
        <v>12</v>
      </c>
      <c r="C5563" t="s">
        <v>1328</v>
      </c>
      <c r="D5563" t="s">
        <v>3784</v>
      </c>
      <c r="E5563">
        <v>600</v>
      </c>
      <c r="F5563" t="s">
        <v>1112</v>
      </c>
    </row>
    <row r="5564" spans="1:6">
      <c r="A5564" t="str">
        <f t="shared" si="111"/>
        <v>12Igor Carvalho Losina44896GRA</v>
      </c>
      <c r="B5564">
        <v>12</v>
      </c>
      <c r="C5564" t="s">
        <v>1329</v>
      </c>
      <c r="D5564" t="s">
        <v>3784</v>
      </c>
      <c r="E5564">
        <v>600</v>
      </c>
      <c r="F5564" t="s">
        <v>1112</v>
      </c>
    </row>
    <row r="5565" spans="1:6">
      <c r="A5565" t="str">
        <f t="shared" si="111"/>
        <v>12ISABELLA DO ROSÁRIO44896GRA</v>
      </c>
      <c r="B5565">
        <v>12</v>
      </c>
      <c r="C5565" t="s">
        <v>2151</v>
      </c>
      <c r="D5565" t="s">
        <v>3784</v>
      </c>
      <c r="E5565">
        <v>600</v>
      </c>
      <c r="F5565" t="s">
        <v>1112</v>
      </c>
    </row>
    <row r="5566" spans="1:6">
      <c r="A5566" t="str">
        <f t="shared" si="111"/>
        <v>12José Antônio Miranda Mattei44896GRA</v>
      </c>
      <c r="B5566">
        <v>12</v>
      </c>
      <c r="C5566" t="s">
        <v>2368</v>
      </c>
      <c r="D5566" t="s">
        <v>3784</v>
      </c>
      <c r="E5566">
        <v>600</v>
      </c>
      <c r="F5566" t="s">
        <v>1112</v>
      </c>
    </row>
    <row r="5567" spans="1:6">
      <c r="A5567" t="str">
        <f t="shared" si="111"/>
        <v>12Juliana de Fatima Prestes Souza44896GRA</v>
      </c>
      <c r="B5567">
        <v>12</v>
      </c>
      <c r="C5567" t="s">
        <v>2369</v>
      </c>
      <c r="D5567" t="s">
        <v>3784</v>
      </c>
      <c r="E5567">
        <v>600</v>
      </c>
      <c r="F5567" t="s">
        <v>1112</v>
      </c>
    </row>
    <row r="5568" spans="1:6">
      <c r="A5568" t="str">
        <f t="shared" si="111"/>
        <v>12Juliana Tiemi David44896GRA</v>
      </c>
      <c r="B5568">
        <v>12</v>
      </c>
      <c r="C5568" t="s">
        <v>2370</v>
      </c>
      <c r="D5568" t="s">
        <v>3784</v>
      </c>
      <c r="E5568">
        <v>600</v>
      </c>
      <c r="F5568" t="s">
        <v>1112</v>
      </c>
    </row>
    <row r="5569" spans="1:6">
      <c r="A5569" t="str">
        <f t="shared" si="111"/>
        <v>12Kevin Vinicius Branco Yang44896GRA</v>
      </c>
      <c r="B5569">
        <v>12</v>
      </c>
      <c r="C5569" t="s">
        <v>1331</v>
      </c>
      <c r="D5569" t="s">
        <v>3784</v>
      </c>
      <c r="E5569">
        <v>600</v>
      </c>
      <c r="F5569" t="s">
        <v>1112</v>
      </c>
    </row>
    <row r="5570" spans="1:6">
      <c r="A5570" t="str">
        <f t="shared" si="111"/>
        <v>12MARIA FERNANDA MURASKI44896GRA</v>
      </c>
      <c r="B5570">
        <v>12</v>
      </c>
      <c r="C5570" t="s">
        <v>2152</v>
      </c>
      <c r="D5570" t="s">
        <v>3784</v>
      </c>
      <c r="E5570">
        <v>600</v>
      </c>
      <c r="F5570" t="s">
        <v>1112</v>
      </c>
    </row>
    <row r="5571" spans="1:6">
      <c r="A5571" t="str">
        <f t="shared" ref="A5571:A5634" si="112">CONCATENATE(B5571,C5571,VALUE(D5571),F5571)</f>
        <v>12Mayara Mizevski Cecco44896GRA</v>
      </c>
      <c r="B5571">
        <v>12</v>
      </c>
      <c r="C5571" t="s">
        <v>2371</v>
      </c>
      <c r="D5571" t="s">
        <v>3784</v>
      </c>
      <c r="E5571">
        <v>600</v>
      </c>
      <c r="F5571" t="s">
        <v>1112</v>
      </c>
    </row>
    <row r="5572" spans="1:6">
      <c r="A5572" t="str">
        <f t="shared" si="112"/>
        <v>12Rodrigo Enzo Viergbiski Schwitzner44896GRA</v>
      </c>
      <c r="B5572">
        <v>12</v>
      </c>
      <c r="C5572" t="s">
        <v>2372</v>
      </c>
      <c r="D5572" t="s">
        <v>3784</v>
      </c>
      <c r="E5572">
        <v>600</v>
      </c>
      <c r="F5572" t="s">
        <v>1112</v>
      </c>
    </row>
    <row r="5573" spans="1:6">
      <c r="A5573" t="str">
        <f t="shared" si="112"/>
        <v>12Bruno Ferrari de Almeida Prado44896MSc</v>
      </c>
      <c r="B5573">
        <v>12</v>
      </c>
      <c r="C5573" t="s">
        <v>1335</v>
      </c>
      <c r="D5573" t="s">
        <v>3784</v>
      </c>
      <c r="E5573">
        <v>2230</v>
      </c>
      <c r="F5573" t="s">
        <v>1114</v>
      </c>
    </row>
    <row r="5574" spans="1:6">
      <c r="A5574" t="str">
        <f t="shared" si="112"/>
        <v>12Eduardo Bonatto Dalla Vecchia44896MSc</v>
      </c>
      <c r="B5574">
        <v>12</v>
      </c>
      <c r="C5574" t="s">
        <v>2153</v>
      </c>
      <c r="D5574" t="s">
        <v>3784</v>
      </c>
      <c r="E5574">
        <v>2230</v>
      </c>
      <c r="F5574" t="s">
        <v>1114</v>
      </c>
    </row>
    <row r="5575" spans="1:6">
      <c r="A5575" t="str">
        <f t="shared" si="112"/>
        <v>12Felipe Penteado Hardt44896MSc</v>
      </c>
      <c r="B5575">
        <v>12</v>
      </c>
      <c r="C5575" t="s">
        <v>2373</v>
      </c>
      <c r="D5575" t="s">
        <v>3784</v>
      </c>
      <c r="E5575">
        <v>2230</v>
      </c>
      <c r="F5575" t="s">
        <v>1114</v>
      </c>
    </row>
    <row r="5576" spans="1:6">
      <c r="A5576" t="str">
        <f t="shared" si="112"/>
        <v>12Giovana Signori Iamin44896MSc</v>
      </c>
      <c r="B5576">
        <v>12</v>
      </c>
      <c r="C5576" t="s">
        <v>1336</v>
      </c>
      <c r="D5576" t="s">
        <v>3784</v>
      </c>
      <c r="E5576">
        <v>2230</v>
      </c>
      <c r="F5576" t="s">
        <v>1114</v>
      </c>
    </row>
    <row r="5577" spans="1:6">
      <c r="A5577" t="str">
        <f t="shared" si="112"/>
        <v>12Nadia Maria do Valle Ramos44896MSc</v>
      </c>
      <c r="B5577">
        <v>12</v>
      </c>
      <c r="C5577" t="s">
        <v>1337</v>
      </c>
      <c r="D5577" t="s">
        <v>3784</v>
      </c>
      <c r="E5577">
        <v>2230</v>
      </c>
      <c r="F5577" t="s">
        <v>1114</v>
      </c>
    </row>
    <row r="5578" spans="1:6">
      <c r="A5578" t="str">
        <f t="shared" si="112"/>
        <v>12Renata Bachmann Guimarães Valt44896PV</v>
      </c>
      <c r="B5578">
        <v>12</v>
      </c>
      <c r="C5578" t="s">
        <v>1338</v>
      </c>
      <c r="D5578" t="s">
        <v>3784</v>
      </c>
      <c r="E5578">
        <v>7750</v>
      </c>
      <c r="F5578" t="s">
        <v>1115</v>
      </c>
    </row>
    <row r="5579" spans="1:6">
      <c r="A5579" t="str">
        <f t="shared" si="112"/>
        <v>13Márcia Corrêa Machado44896AT</v>
      </c>
      <c r="B5579">
        <v>13</v>
      </c>
      <c r="C5579" t="s">
        <v>1339</v>
      </c>
      <c r="D5579" t="s">
        <v>3784</v>
      </c>
      <c r="E5579">
        <v>820</v>
      </c>
      <c r="F5579" t="s">
        <v>1117</v>
      </c>
    </row>
    <row r="5580" spans="1:6">
      <c r="A5580" t="str">
        <f t="shared" si="112"/>
        <v>13Carlos Pérez Bergmann44896COO</v>
      </c>
      <c r="B5580">
        <v>13</v>
      </c>
      <c r="C5580" t="s">
        <v>1340</v>
      </c>
      <c r="D5580" t="s">
        <v>3784</v>
      </c>
      <c r="E5580">
        <v>2800</v>
      </c>
      <c r="F5580" t="s">
        <v>1113</v>
      </c>
    </row>
    <row r="5581" spans="1:6">
      <c r="A5581" t="str">
        <f t="shared" si="112"/>
        <v>13Francieli Gonçalves Franceschini44896DSC</v>
      </c>
      <c r="B5581">
        <v>13</v>
      </c>
      <c r="C5581" t="s">
        <v>1341</v>
      </c>
      <c r="D5581" t="s">
        <v>3784</v>
      </c>
      <c r="E5581">
        <v>3280</v>
      </c>
      <c r="F5581" t="s">
        <v>1162</v>
      </c>
    </row>
    <row r="5582" spans="1:6">
      <c r="A5582" t="str">
        <f t="shared" si="112"/>
        <v>13Letícia Steckel44896DSC</v>
      </c>
      <c r="B5582">
        <v>13</v>
      </c>
      <c r="C5582" t="s">
        <v>2655</v>
      </c>
      <c r="D5582" t="s">
        <v>3784</v>
      </c>
      <c r="E5582">
        <v>3280</v>
      </c>
      <c r="F5582" t="s">
        <v>1162</v>
      </c>
    </row>
    <row r="5583" spans="1:6">
      <c r="A5583" t="str">
        <f t="shared" si="112"/>
        <v>13Tailane Hauschild44896DSC</v>
      </c>
      <c r="B5583">
        <v>13</v>
      </c>
      <c r="C5583" t="s">
        <v>2672</v>
      </c>
      <c r="D5583" t="s">
        <v>3784</v>
      </c>
      <c r="E5583">
        <v>3280</v>
      </c>
      <c r="F5583" t="s">
        <v>1162</v>
      </c>
    </row>
    <row r="5584" spans="1:6">
      <c r="A5584" t="str">
        <f t="shared" si="112"/>
        <v>13Alice Guimarães Wendestein44896GRA</v>
      </c>
      <c r="B5584">
        <v>13</v>
      </c>
      <c r="C5584" t="s">
        <v>1342</v>
      </c>
      <c r="D5584" t="s">
        <v>3784</v>
      </c>
      <c r="E5584">
        <v>600</v>
      </c>
      <c r="F5584" t="s">
        <v>1112</v>
      </c>
    </row>
    <row r="5585" spans="1:6">
      <c r="A5585" t="str">
        <f t="shared" si="112"/>
        <v>13Eduardo Blauth Ahlert44896GRA</v>
      </c>
      <c r="B5585">
        <v>13</v>
      </c>
      <c r="C5585" t="s">
        <v>1344</v>
      </c>
      <c r="D5585" t="s">
        <v>3784</v>
      </c>
      <c r="E5585">
        <v>600</v>
      </c>
      <c r="F5585" t="s">
        <v>1112</v>
      </c>
    </row>
    <row r="5586" spans="1:6">
      <c r="A5586" t="str">
        <f t="shared" si="112"/>
        <v>13Eduardo Rodrigues Gonçalves44896GRA</v>
      </c>
      <c r="B5586">
        <v>13</v>
      </c>
      <c r="C5586" t="s">
        <v>1345</v>
      </c>
      <c r="D5586" t="s">
        <v>3784</v>
      </c>
      <c r="E5586">
        <v>600</v>
      </c>
      <c r="F5586" t="s">
        <v>1112</v>
      </c>
    </row>
    <row r="5587" spans="1:6">
      <c r="A5587" t="str">
        <f t="shared" si="112"/>
        <v>13Gabriel Cestari Alfaya44896GRA</v>
      </c>
      <c r="B5587">
        <v>13</v>
      </c>
      <c r="C5587" t="s">
        <v>2673</v>
      </c>
      <c r="D5587" t="s">
        <v>3784</v>
      </c>
      <c r="E5587">
        <v>600</v>
      </c>
      <c r="F5587" t="s">
        <v>1112</v>
      </c>
    </row>
    <row r="5588" spans="1:6">
      <c r="A5588" t="str">
        <f t="shared" si="112"/>
        <v>13Giovana Fior Giacomolli44896GRA</v>
      </c>
      <c r="B5588">
        <v>13</v>
      </c>
      <c r="C5588" t="s">
        <v>2155</v>
      </c>
      <c r="D5588" t="s">
        <v>3784</v>
      </c>
      <c r="E5588">
        <v>600</v>
      </c>
      <c r="F5588" t="s">
        <v>1112</v>
      </c>
    </row>
    <row r="5589" spans="1:6">
      <c r="A5589" t="str">
        <f t="shared" si="112"/>
        <v>13Jennifer Leiria44896GRA</v>
      </c>
      <c r="B5589">
        <v>13</v>
      </c>
      <c r="C5589" t="s">
        <v>2157</v>
      </c>
      <c r="D5589" t="s">
        <v>3784</v>
      </c>
      <c r="E5589">
        <v>600</v>
      </c>
      <c r="F5589" t="s">
        <v>1112</v>
      </c>
    </row>
    <row r="5590" spans="1:6">
      <c r="A5590" t="str">
        <f t="shared" si="112"/>
        <v>13Ana Paula Gomes de Almeida44896MSc</v>
      </c>
      <c r="B5590">
        <v>13</v>
      </c>
      <c r="C5590" t="s">
        <v>1343</v>
      </c>
      <c r="D5590" t="s">
        <v>3784</v>
      </c>
      <c r="E5590">
        <v>2230</v>
      </c>
      <c r="F5590" t="s">
        <v>1114</v>
      </c>
    </row>
    <row r="5591" spans="1:6">
      <c r="A5591" t="str">
        <f t="shared" si="112"/>
        <v>13Eduardo Souza da Cunha44896MSc</v>
      </c>
      <c r="B5591">
        <v>13</v>
      </c>
      <c r="C5591" t="s">
        <v>2674</v>
      </c>
      <c r="D5591" t="s">
        <v>3784</v>
      </c>
      <c r="E5591">
        <v>2230</v>
      </c>
      <c r="F5591" t="s">
        <v>1114</v>
      </c>
    </row>
    <row r="5592" spans="1:6">
      <c r="A5592" t="str">
        <f t="shared" si="112"/>
        <v>13Henrique Emílio Aguilar44896MSc</v>
      </c>
      <c r="B5592">
        <v>13</v>
      </c>
      <c r="C5592" t="s">
        <v>1353</v>
      </c>
      <c r="D5592" t="s">
        <v>3784</v>
      </c>
      <c r="E5592">
        <v>2230</v>
      </c>
      <c r="F5592" t="s">
        <v>1114</v>
      </c>
    </row>
    <row r="5593" spans="1:6">
      <c r="A5593" t="str">
        <f t="shared" si="112"/>
        <v>13Pedro Augusto Machado Vitor44896PDSC</v>
      </c>
      <c r="B5593">
        <v>13</v>
      </c>
      <c r="C5593" t="s">
        <v>2374</v>
      </c>
      <c r="D5593" t="s">
        <v>3784</v>
      </c>
      <c r="E5593">
        <v>6110</v>
      </c>
      <c r="F5593" t="s">
        <v>1165</v>
      </c>
    </row>
    <row r="5594" spans="1:6">
      <c r="A5594" t="str">
        <f t="shared" si="112"/>
        <v>13Tania Maria Basegio44896PV</v>
      </c>
      <c r="B5594">
        <v>13</v>
      </c>
      <c r="C5594" t="s">
        <v>1355</v>
      </c>
      <c r="D5594" t="s">
        <v>3784</v>
      </c>
      <c r="E5594">
        <v>7750</v>
      </c>
      <c r="F5594" t="s">
        <v>1115</v>
      </c>
    </row>
    <row r="5595" spans="1:6">
      <c r="A5595" t="str">
        <f t="shared" si="112"/>
        <v>14Erick Vaz44896AT</v>
      </c>
      <c r="B5595">
        <v>14</v>
      </c>
      <c r="C5595" t="s">
        <v>1356</v>
      </c>
      <c r="D5595" t="s">
        <v>3784</v>
      </c>
      <c r="E5595">
        <v>820</v>
      </c>
      <c r="F5595" t="s">
        <v>1117</v>
      </c>
    </row>
    <row r="5596" spans="1:6">
      <c r="A5596" t="str">
        <f t="shared" si="112"/>
        <v>14Roberto Iannuzzi44896COO</v>
      </c>
      <c r="B5596">
        <v>14</v>
      </c>
      <c r="C5596" t="s">
        <v>1357</v>
      </c>
      <c r="D5596" t="s">
        <v>3784</v>
      </c>
      <c r="E5596">
        <v>2800</v>
      </c>
      <c r="F5596" t="s">
        <v>1113</v>
      </c>
    </row>
    <row r="5597" spans="1:6">
      <c r="A5597" t="str">
        <f t="shared" si="112"/>
        <v>14Mariane Cristina Trombetta44896DSC</v>
      </c>
      <c r="B5597">
        <v>14</v>
      </c>
      <c r="C5597" t="s">
        <v>1358</v>
      </c>
      <c r="D5597" t="s">
        <v>3784</v>
      </c>
      <c r="E5597">
        <v>3280</v>
      </c>
      <c r="F5597" t="s">
        <v>1162</v>
      </c>
    </row>
    <row r="5598" spans="1:6">
      <c r="A5598" t="str">
        <f t="shared" si="112"/>
        <v>14Monica Oliveira Manna44896DSC</v>
      </c>
      <c r="B5598">
        <v>14</v>
      </c>
      <c r="C5598" t="s">
        <v>1359</v>
      </c>
      <c r="D5598" t="s">
        <v>3784</v>
      </c>
      <c r="E5598">
        <v>3280</v>
      </c>
      <c r="F5598" t="s">
        <v>1162</v>
      </c>
    </row>
    <row r="5599" spans="1:6">
      <c r="A5599" t="str">
        <f t="shared" si="112"/>
        <v>14Ana Paula Mirabelli Stensmann44896GRA</v>
      </c>
      <c r="B5599">
        <v>14</v>
      </c>
      <c r="C5599" t="s">
        <v>1360</v>
      </c>
      <c r="D5599" t="s">
        <v>3784</v>
      </c>
      <c r="E5599">
        <v>600</v>
      </c>
      <c r="F5599" t="s">
        <v>1112</v>
      </c>
    </row>
    <row r="5600" spans="1:6">
      <c r="A5600" t="str">
        <f t="shared" si="112"/>
        <v>14Andressa Feldkircher44896GRA</v>
      </c>
      <c r="B5600">
        <v>14</v>
      </c>
      <c r="C5600" t="s">
        <v>2375</v>
      </c>
      <c r="D5600" t="s">
        <v>3784</v>
      </c>
      <c r="E5600">
        <v>600</v>
      </c>
      <c r="F5600" t="s">
        <v>1112</v>
      </c>
    </row>
    <row r="5601" spans="1:6">
      <c r="A5601" t="str">
        <f t="shared" si="112"/>
        <v>14Caroline Azzolini Pontel44896GRA</v>
      </c>
      <c r="B5601">
        <v>14</v>
      </c>
      <c r="C5601" t="s">
        <v>2376</v>
      </c>
      <c r="D5601" t="s">
        <v>3784</v>
      </c>
      <c r="E5601">
        <v>600</v>
      </c>
      <c r="F5601" t="s">
        <v>1112</v>
      </c>
    </row>
    <row r="5602" spans="1:6">
      <c r="A5602" t="str">
        <f t="shared" si="112"/>
        <v>14Caroline Volcato Oleques44896GRA</v>
      </c>
      <c r="B5602">
        <v>14</v>
      </c>
      <c r="C5602" t="s">
        <v>2377</v>
      </c>
      <c r="D5602" t="s">
        <v>3784</v>
      </c>
      <c r="E5602">
        <v>600</v>
      </c>
      <c r="F5602" t="s">
        <v>1112</v>
      </c>
    </row>
    <row r="5603" spans="1:6">
      <c r="A5603" t="str">
        <f t="shared" si="112"/>
        <v>14INGRID MULLER MOHR44896GRA</v>
      </c>
      <c r="B5603">
        <v>14</v>
      </c>
      <c r="C5603" t="s">
        <v>1364</v>
      </c>
      <c r="D5603" t="s">
        <v>3784</v>
      </c>
      <c r="E5603">
        <v>600</v>
      </c>
      <c r="F5603" t="s">
        <v>1112</v>
      </c>
    </row>
    <row r="5604" spans="1:6">
      <c r="A5604" t="str">
        <f t="shared" si="112"/>
        <v>14João Miguel Maraschin Santos44896GRA</v>
      </c>
      <c r="B5604">
        <v>14</v>
      </c>
      <c r="C5604" t="s">
        <v>1366</v>
      </c>
      <c r="D5604" t="s">
        <v>3784</v>
      </c>
      <c r="E5604">
        <v>600</v>
      </c>
      <c r="F5604" t="s">
        <v>1112</v>
      </c>
    </row>
    <row r="5605" spans="1:6">
      <c r="A5605" t="str">
        <f t="shared" si="112"/>
        <v>14JOAO VITOR FRAGA MENCHICK44896GRA</v>
      </c>
      <c r="B5605">
        <v>14</v>
      </c>
      <c r="C5605" t="s">
        <v>1367</v>
      </c>
      <c r="D5605" t="s">
        <v>3784</v>
      </c>
      <c r="E5605">
        <v>600</v>
      </c>
      <c r="F5605" t="s">
        <v>1112</v>
      </c>
    </row>
    <row r="5606" spans="1:6">
      <c r="A5606" t="str">
        <f t="shared" si="112"/>
        <v>14JÚLIA PERESIN CARBONERA44896GRA</v>
      </c>
      <c r="B5606">
        <v>14</v>
      </c>
      <c r="C5606" t="s">
        <v>1368</v>
      </c>
      <c r="D5606" t="s">
        <v>3784</v>
      </c>
      <c r="E5606">
        <v>600</v>
      </c>
      <c r="F5606" t="s">
        <v>1112</v>
      </c>
    </row>
    <row r="5607" spans="1:6">
      <c r="A5607" t="str">
        <f t="shared" si="112"/>
        <v>14Laís Vieira Genro44896GRA</v>
      </c>
      <c r="B5607">
        <v>14</v>
      </c>
      <c r="C5607" t="s">
        <v>2378</v>
      </c>
      <c r="D5607" t="s">
        <v>3784</v>
      </c>
      <c r="E5607">
        <v>600</v>
      </c>
      <c r="F5607" t="s">
        <v>1112</v>
      </c>
    </row>
    <row r="5608" spans="1:6">
      <c r="A5608" t="str">
        <f t="shared" si="112"/>
        <v>14Michelle Cardoso da Silva44896GRA</v>
      </c>
      <c r="B5608">
        <v>14</v>
      </c>
      <c r="C5608" t="s">
        <v>2379</v>
      </c>
      <c r="D5608" t="s">
        <v>3784</v>
      </c>
      <c r="E5608">
        <v>600</v>
      </c>
      <c r="F5608" t="s">
        <v>1112</v>
      </c>
    </row>
    <row r="5609" spans="1:6">
      <c r="A5609" t="str">
        <f t="shared" si="112"/>
        <v>14Pedro Costabile de Souza44896GRA</v>
      </c>
      <c r="B5609">
        <v>14</v>
      </c>
      <c r="C5609" t="s">
        <v>2380</v>
      </c>
      <c r="D5609" t="s">
        <v>3784</v>
      </c>
      <c r="E5609">
        <v>600</v>
      </c>
      <c r="F5609" t="s">
        <v>1112</v>
      </c>
    </row>
    <row r="5610" spans="1:6">
      <c r="A5610" t="str">
        <f t="shared" si="112"/>
        <v>14THAÍS SCHÄFER LUIZ44896GRA</v>
      </c>
      <c r="B5610">
        <v>14</v>
      </c>
      <c r="C5610" t="s">
        <v>1373</v>
      </c>
      <c r="D5610" t="s">
        <v>3784</v>
      </c>
      <c r="E5610">
        <v>600</v>
      </c>
      <c r="F5610" t="s">
        <v>1112</v>
      </c>
    </row>
    <row r="5611" spans="1:6">
      <c r="A5611" t="str">
        <f t="shared" si="112"/>
        <v>14Thiago Ariel Rambo Mohr44896GRA</v>
      </c>
      <c r="B5611">
        <v>14</v>
      </c>
      <c r="C5611" t="s">
        <v>2381</v>
      </c>
      <c r="D5611" t="s">
        <v>3784</v>
      </c>
      <c r="E5611">
        <v>600</v>
      </c>
      <c r="F5611" t="s">
        <v>1112</v>
      </c>
    </row>
    <row r="5612" spans="1:6">
      <c r="A5612" t="str">
        <f t="shared" si="112"/>
        <v>14Bruno Silverston Angonese44896MSc</v>
      </c>
      <c r="B5612">
        <v>14</v>
      </c>
      <c r="C5612" t="s">
        <v>1374</v>
      </c>
      <c r="D5612" t="s">
        <v>3784</v>
      </c>
      <c r="E5612">
        <v>2230</v>
      </c>
      <c r="F5612" t="s">
        <v>1114</v>
      </c>
    </row>
    <row r="5613" spans="1:6">
      <c r="A5613" t="str">
        <f t="shared" si="112"/>
        <v>14Gabriel Schäffer Sipp44896MSc</v>
      </c>
      <c r="B5613">
        <v>14</v>
      </c>
      <c r="C5613" t="s">
        <v>2382</v>
      </c>
      <c r="D5613" t="s">
        <v>3784</v>
      </c>
      <c r="E5613">
        <v>2230</v>
      </c>
      <c r="F5613" t="s">
        <v>1114</v>
      </c>
    </row>
    <row r="5614" spans="1:6">
      <c r="A5614" t="str">
        <f t="shared" si="112"/>
        <v>14GABRIELA MEYER NEIBERT KNOBELOCK DOS SANTOS44896MSc</v>
      </c>
      <c r="B5614">
        <v>14</v>
      </c>
      <c r="C5614" t="s">
        <v>2158</v>
      </c>
      <c r="D5614" t="s">
        <v>3784</v>
      </c>
      <c r="E5614">
        <v>2230</v>
      </c>
      <c r="F5614" t="s">
        <v>1114</v>
      </c>
    </row>
    <row r="5615" spans="1:6">
      <c r="A5615" t="str">
        <f t="shared" si="112"/>
        <v>14Jhenifer Caroline da Silva Paim44896MSc</v>
      </c>
      <c r="B5615">
        <v>14</v>
      </c>
      <c r="C5615" t="s">
        <v>1365</v>
      </c>
      <c r="D5615" t="s">
        <v>3784</v>
      </c>
      <c r="E5615">
        <v>2230</v>
      </c>
      <c r="F5615" t="s">
        <v>1114</v>
      </c>
    </row>
    <row r="5616" spans="1:6">
      <c r="A5616" t="str">
        <f t="shared" si="112"/>
        <v>14Marcelo Canals Meucci44896MSc</v>
      </c>
      <c r="B5616">
        <v>14</v>
      </c>
      <c r="C5616" t="s">
        <v>1369</v>
      </c>
      <c r="D5616" t="s">
        <v>3784</v>
      </c>
      <c r="E5616">
        <v>2230</v>
      </c>
      <c r="F5616" t="s">
        <v>1114</v>
      </c>
    </row>
    <row r="5617" spans="1:6">
      <c r="A5617" t="str">
        <f t="shared" si="112"/>
        <v>14Rossano Dalla Lana Michel44896MSc</v>
      </c>
      <c r="B5617">
        <v>14</v>
      </c>
      <c r="C5617" t="s">
        <v>1375</v>
      </c>
      <c r="D5617" t="s">
        <v>3784</v>
      </c>
      <c r="E5617">
        <v>2230</v>
      </c>
      <c r="F5617" t="s">
        <v>1114</v>
      </c>
    </row>
    <row r="5618" spans="1:6">
      <c r="A5618" t="str">
        <f t="shared" si="112"/>
        <v>14Gabriel Bertolini44896PDSC</v>
      </c>
      <c r="B5618">
        <v>14</v>
      </c>
      <c r="C5618" t="s">
        <v>2383</v>
      </c>
      <c r="D5618" t="s">
        <v>3784</v>
      </c>
      <c r="E5618">
        <v>6110</v>
      </c>
      <c r="F5618" t="s">
        <v>1165</v>
      </c>
    </row>
    <row r="5619" spans="1:6">
      <c r="A5619" t="str">
        <f t="shared" si="112"/>
        <v>14Renata dos Santos Alvarenga Kuchle44896PV</v>
      </c>
      <c r="B5619">
        <v>14</v>
      </c>
      <c r="C5619" t="s">
        <v>1377</v>
      </c>
      <c r="D5619" t="s">
        <v>3784</v>
      </c>
      <c r="E5619">
        <v>7750</v>
      </c>
      <c r="F5619" t="s">
        <v>1115</v>
      </c>
    </row>
    <row r="5620" spans="1:6">
      <c r="A5620" t="str">
        <f t="shared" si="112"/>
        <v>15Jacqueline Gisele Batista Silva44896AT</v>
      </c>
      <c r="B5620">
        <v>15</v>
      </c>
      <c r="C5620" t="s">
        <v>1378</v>
      </c>
      <c r="D5620" t="s">
        <v>3784</v>
      </c>
      <c r="E5620">
        <v>820</v>
      </c>
      <c r="F5620" t="s">
        <v>1117</v>
      </c>
    </row>
    <row r="5621" spans="1:6">
      <c r="A5621" t="str">
        <f t="shared" si="112"/>
        <v>15Marcelo Colomer Ferraro44896COO</v>
      </c>
      <c r="B5621">
        <v>15</v>
      </c>
      <c r="C5621" t="s">
        <v>2388</v>
      </c>
      <c r="D5621" t="s">
        <v>3784</v>
      </c>
      <c r="E5621">
        <v>2800</v>
      </c>
      <c r="F5621" t="s">
        <v>1113</v>
      </c>
    </row>
    <row r="5622" spans="1:6">
      <c r="A5622" t="str">
        <f t="shared" si="112"/>
        <v>15Carlos Felipe Guimarães Lodi44896DSC</v>
      </c>
      <c r="B5622">
        <v>15</v>
      </c>
      <c r="C5622" t="s">
        <v>2675</v>
      </c>
      <c r="D5622" t="s">
        <v>3784</v>
      </c>
      <c r="E5622">
        <v>3280</v>
      </c>
      <c r="F5622" t="s">
        <v>1162</v>
      </c>
    </row>
    <row r="5623" spans="1:6">
      <c r="A5623" t="str">
        <f t="shared" si="112"/>
        <v>15Bernardo Millan Morgado44896GRA</v>
      </c>
      <c r="B5623">
        <v>15</v>
      </c>
      <c r="C5623" t="s">
        <v>1381</v>
      </c>
      <c r="D5623" t="s">
        <v>3784</v>
      </c>
      <c r="E5623">
        <v>600</v>
      </c>
      <c r="F5623" t="s">
        <v>1112</v>
      </c>
    </row>
    <row r="5624" spans="1:6">
      <c r="A5624" t="str">
        <f t="shared" si="112"/>
        <v>15Hugo Borges da Silva44896GRA</v>
      </c>
      <c r="B5624">
        <v>15</v>
      </c>
      <c r="C5624" t="s">
        <v>2384</v>
      </c>
      <c r="D5624" t="s">
        <v>3784</v>
      </c>
      <c r="E5624">
        <v>600</v>
      </c>
      <c r="F5624" t="s">
        <v>1112</v>
      </c>
    </row>
    <row r="5625" spans="1:6">
      <c r="A5625" t="str">
        <f t="shared" si="112"/>
        <v>15João Pedro Bastos da Rocha Miranda44896GRA</v>
      </c>
      <c r="B5625">
        <v>15</v>
      </c>
      <c r="C5625" t="s">
        <v>2385</v>
      </c>
      <c r="D5625" t="s">
        <v>3784</v>
      </c>
      <c r="E5625">
        <v>600</v>
      </c>
      <c r="F5625" t="s">
        <v>1112</v>
      </c>
    </row>
    <row r="5626" spans="1:6">
      <c r="A5626" t="str">
        <f t="shared" si="112"/>
        <v>15Pedro de Campos Barbosa Moreno44896GRA</v>
      </c>
      <c r="B5626">
        <v>15</v>
      </c>
      <c r="C5626" t="s">
        <v>2386</v>
      </c>
      <c r="D5626" t="s">
        <v>3784</v>
      </c>
      <c r="E5626">
        <v>600</v>
      </c>
      <c r="F5626" t="s">
        <v>1112</v>
      </c>
    </row>
    <row r="5627" spans="1:6">
      <c r="A5627" t="str">
        <f t="shared" si="112"/>
        <v>15Renato Barros Lima44896GRA</v>
      </c>
      <c r="B5627">
        <v>15</v>
      </c>
      <c r="C5627" t="s">
        <v>1383</v>
      </c>
      <c r="D5627" t="s">
        <v>3784</v>
      </c>
      <c r="E5627">
        <v>600</v>
      </c>
      <c r="F5627" t="s">
        <v>1112</v>
      </c>
    </row>
    <row r="5628" spans="1:6">
      <c r="A5628" t="str">
        <f t="shared" si="112"/>
        <v>15Ricardo Gonçalves Cavalcante44896GRA</v>
      </c>
      <c r="B5628">
        <v>15</v>
      </c>
      <c r="C5628" t="s">
        <v>1384</v>
      </c>
      <c r="D5628" t="s">
        <v>3784</v>
      </c>
      <c r="E5628">
        <v>600</v>
      </c>
      <c r="F5628" t="s">
        <v>1112</v>
      </c>
    </row>
    <row r="5629" spans="1:6">
      <c r="A5629" t="str">
        <f t="shared" si="112"/>
        <v>15Beatriz Rosenburg Marques44896MSc</v>
      </c>
      <c r="B5629">
        <v>15</v>
      </c>
      <c r="C5629" t="s">
        <v>1385</v>
      </c>
      <c r="D5629" t="s">
        <v>3784</v>
      </c>
      <c r="E5629">
        <v>2230</v>
      </c>
      <c r="F5629" t="s">
        <v>1114</v>
      </c>
    </row>
    <row r="5630" spans="1:6">
      <c r="A5630" t="str">
        <f t="shared" si="112"/>
        <v>15Eliel Prueza de Oliveira44896MSc</v>
      </c>
      <c r="B5630">
        <v>15</v>
      </c>
      <c r="C5630" t="s">
        <v>1386</v>
      </c>
      <c r="D5630" t="s">
        <v>3784</v>
      </c>
      <c r="E5630">
        <v>2230</v>
      </c>
      <c r="F5630" t="s">
        <v>1114</v>
      </c>
    </row>
    <row r="5631" spans="1:6">
      <c r="A5631" t="str">
        <f t="shared" si="112"/>
        <v>15Letícia Anselmo de Mattos44896MSc</v>
      </c>
      <c r="B5631">
        <v>15</v>
      </c>
      <c r="C5631" t="s">
        <v>1387</v>
      </c>
      <c r="D5631" t="s">
        <v>3784</v>
      </c>
      <c r="E5631">
        <v>2230</v>
      </c>
      <c r="F5631" t="s">
        <v>1114</v>
      </c>
    </row>
    <row r="5632" spans="1:6">
      <c r="A5632" t="str">
        <f t="shared" si="112"/>
        <v>15Maria Luíza Fernandes Fonseca44896MSc</v>
      </c>
      <c r="B5632">
        <v>15</v>
      </c>
      <c r="C5632" t="s">
        <v>2387</v>
      </c>
      <c r="D5632" t="s">
        <v>3784</v>
      </c>
      <c r="E5632">
        <v>2230</v>
      </c>
      <c r="F5632" t="s">
        <v>1114</v>
      </c>
    </row>
    <row r="5633" spans="1:6">
      <c r="A5633" t="str">
        <f t="shared" si="112"/>
        <v>15Paulo Camargo Silva44896PV</v>
      </c>
      <c r="B5633">
        <v>15</v>
      </c>
      <c r="C5633" t="s">
        <v>1390</v>
      </c>
      <c r="D5633" t="s">
        <v>3784</v>
      </c>
      <c r="E5633">
        <v>7750</v>
      </c>
      <c r="F5633" t="s">
        <v>1115</v>
      </c>
    </row>
    <row r="5634" spans="1:6">
      <c r="A5634" t="str">
        <f t="shared" si="112"/>
        <v>16Rodrigo Cravo de Lima44896AT</v>
      </c>
      <c r="B5634">
        <v>16</v>
      </c>
      <c r="C5634" t="s">
        <v>1391</v>
      </c>
      <c r="D5634" t="s">
        <v>3784</v>
      </c>
      <c r="E5634">
        <v>820</v>
      </c>
      <c r="F5634" t="s">
        <v>1117</v>
      </c>
    </row>
    <row r="5635" spans="1:6">
      <c r="A5635" t="str">
        <f t="shared" ref="A5635:A5698" si="113">CONCATENATE(B5635,C5635,VALUE(D5635),F5635)</f>
        <v>16Elizabete Fernandes Lucas44896COO</v>
      </c>
      <c r="B5635">
        <v>16</v>
      </c>
      <c r="C5635" t="s">
        <v>1392</v>
      </c>
      <c r="D5635" t="s">
        <v>3784</v>
      </c>
      <c r="E5635">
        <v>2800</v>
      </c>
      <c r="F5635" t="s">
        <v>1113</v>
      </c>
    </row>
    <row r="5636" spans="1:6">
      <c r="A5636" t="str">
        <f t="shared" si="113"/>
        <v>16Juan David Lopes Vargas44896DSC</v>
      </c>
      <c r="B5636">
        <v>16</v>
      </c>
      <c r="C5636" t="s">
        <v>2389</v>
      </c>
      <c r="D5636" t="s">
        <v>3784</v>
      </c>
      <c r="E5636">
        <v>3280</v>
      </c>
      <c r="F5636" t="s">
        <v>1162</v>
      </c>
    </row>
    <row r="5637" spans="1:6">
      <c r="A5637" t="str">
        <f t="shared" si="113"/>
        <v>16Juan Pablo Cuenca Vargas44896DSC</v>
      </c>
      <c r="B5637">
        <v>16</v>
      </c>
      <c r="C5637" t="s">
        <v>2159</v>
      </c>
      <c r="D5637" t="s">
        <v>3784</v>
      </c>
      <c r="E5637">
        <v>3280</v>
      </c>
      <c r="F5637" t="s">
        <v>1162</v>
      </c>
    </row>
    <row r="5638" spans="1:6">
      <c r="A5638" t="str">
        <f t="shared" si="113"/>
        <v>16Alexandre Rafael Kuzniewski44896GRA</v>
      </c>
      <c r="B5638">
        <v>16</v>
      </c>
      <c r="C5638" t="s">
        <v>2390</v>
      </c>
      <c r="D5638" t="s">
        <v>3784</v>
      </c>
      <c r="E5638">
        <v>600</v>
      </c>
      <c r="F5638" t="s">
        <v>1112</v>
      </c>
    </row>
    <row r="5639" spans="1:6">
      <c r="A5639" t="str">
        <f t="shared" si="113"/>
        <v>16Eduardo Soares da Silva Pereira44896GRA</v>
      </c>
      <c r="B5639">
        <v>16</v>
      </c>
      <c r="C5639" t="s">
        <v>1395</v>
      </c>
      <c r="D5639" t="s">
        <v>3784</v>
      </c>
      <c r="E5639">
        <v>600</v>
      </c>
      <c r="F5639" t="s">
        <v>1112</v>
      </c>
    </row>
    <row r="5640" spans="1:6">
      <c r="A5640" t="str">
        <f t="shared" si="113"/>
        <v>16Giulia Silvares Vieira44896GRA</v>
      </c>
      <c r="B5640">
        <v>16</v>
      </c>
      <c r="C5640" t="s">
        <v>2391</v>
      </c>
      <c r="D5640" t="s">
        <v>3784</v>
      </c>
      <c r="E5640">
        <v>600</v>
      </c>
      <c r="F5640" t="s">
        <v>1112</v>
      </c>
    </row>
    <row r="5641" spans="1:6">
      <c r="A5641" t="str">
        <f t="shared" si="113"/>
        <v>16Iury de Jesus Rodrigues44896GRA</v>
      </c>
      <c r="B5641">
        <v>16</v>
      </c>
      <c r="C5641" t="s">
        <v>1397</v>
      </c>
      <c r="D5641" t="s">
        <v>3784</v>
      </c>
      <c r="E5641">
        <v>600</v>
      </c>
      <c r="F5641" t="s">
        <v>1112</v>
      </c>
    </row>
    <row r="5642" spans="1:6">
      <c r="A5642" t="str">
        <f t="shared" si="113"/>
        <v>16Julia Barboza de Souza44896GRA</v>
      </c>
      <c r="B5642">
        <v>16</v>
      </c>
      <c r="C5642" t="s">
        <v>1398</v>
      </c>
      <c r="D5642" t="s">
        <v>3784</v>
      </c>
      <c r="E5642">
        <v>600</v>
      </c>
      <c r="F5642" t="s">
        <v>1112</v>
      </c>
    </row>
    <row r="5643" spans="1:6">
      <c r="A5643" t="str">
        <f t="shared" si="113"/>
        <v>16Lucas Fernandes Teixeira44896GRA</v>
      </c>
      <c r="B5643">
        <v>16</v>
      </c>
      <c r="C5643" t="s">
        <v>1399</v>
      </c>
      <c r="D5643" t="s">
        <v>3784</v>
      </c>
      <c r="E5643">
        <v>600</v>
      </c>
      <c r="F5643" t="s">
        <v>1112</v>
      </c>
    </row>
    <row r="5644" spans="1:6">
      <c r="A5644" t="str">
        <f t="shared" si="113"/>
        <v>16Luis Felipe Ribeiro Andrade44896GRA</v>
      </c>
      <c r="B5644">
        <v>16</v>
      </c>
      <c r="C5644" t="s">
        <v>2392</v>
      </c>
      <c r="D5644" t="s">
        <v>3784</v>
      </c>
      <c r="E5644">
        <v>600</v>
      </c>
      <c r="F5644" t="s">
        <v>1112</v>
      </c>
    </row>
    <row r="5645" spans="1:6">
      <c r="A5645" t="str">
        <f t="shared" si="113"/>
        <v>16Maria Eduarda Pinto David Furtado44896GRA</v>
      </c>
      <c r="B5645">
        <v>16</v>
      </c>
      <c r="C5645" t="s">
        <v>1401</v>
      </c>
      <c r="D5645" t="s">
        <v>3784</v>
      </c>
      <c r="E5645">
        <v>600</v>
      </c>
      <c r="F5645" t="s">
        <v>1112</v>
      </c>
    </row>
    <row r="5646" spans="1:6">
      <c r="A5646" t="str">
        <f t="shared" si="113"/>
        <v>16Mateus Silva Barros Rosado44896GRA</v>
      </c>
      <c r="B5646">
        <v>16</v>
      </c>
      <c r="C5646" t="s">
        <v>1402</v>
      </c>
      <c r="D5646" t="s">
        <v>3784</v>
      </c>
      <c r="E5646">
        <v>600</v>
      </c>
      <c r="F5646" t="s">
        <v>1112</v>
      </c>
    </row>
    <row r="5647" spans="1:6">
      <c r="A5647" t="str">
        <f t="shared" si="113"/>
        <v>16Pedro Faria Xavier44896GRA</v>
      </c>
      <c r="B5647">
        <v>16</v>
      </c>
      <c r="C5647" t="s">
        <v>1403</v>
      </c>
      <c r="D5647" t="s">
        <v>3784</v>
      </c>
      <c r="E5647">
        <v>600</v>
      </c>
      <c r="F5647" t="s">
        <v>1112</v>
      </c>
    </row>
    <row r="5648" spans="1:6">
      <c r="A5648" t="str">
        <f t="shared" si="113"/>
        <v>16Pedro Felipe Geminiano Primo de Paula e Sousa44896GRA</v>
      </c>
      <c r="B5648">
        <v>16</v>
      </c>
      <c r="C5648" t="s">
        <v>2394</v>
      </c>
      <c r="D5648" t="s">
        <v>3784</v>
      </c>
      <c r="E5648">
        <v>600</v>
      </c>
      <c r="F5648" t="s">
        <v>1112</v>
      </c>
    </row>
    <row r="5649" spans="1:6">
      <c r="A5649" t="str">
        <f t="shared" si="113"/>
        <v>16Sophia Elizabeth Cezar e Silva44896GRA</v>
      </c>
      <c r="B5649">
        <v>16</v>
      </c>
      <c r="C5649" t="s">
        <v>1404</v>
      </c>
      <c r="D5649" t="s">
        <v>3784</v>
      </c>
      <c r="E5649">
        <v>600</v>
      </c>
      <c r="F5649" t="s">
        <v>1112</v>
      </c>
    </row>
    <row r="5650" spans="1:6">
      <c r="A5650" t="str">
        <f t="shared" si="113"/>
        <v>16Thiago Maia Martins44896GRA</v>
      </c>
      <c r="B5650">
        <v>16</v>
      </c>
      <c r="C5650" t="s">
        <v>1405</v>
      </c>
      <c r="D5650" t="s">
        <v>3784</v>
      </c>
      <c r="E5650">
        <v>600</v>
      </c>
      <c r="F5650" t="s">
        <v>1112</v>
      </c>
    </row>
    <row r="5651" spans="1:6">
      <c r="A5651" t="str">
        <f t="shared" si="113"/>
        <v>16Vitor Soares Ferreira44896GRA</v>
      </c>
      <c r="B5651">
        <v>16</v>
      </c>
      <c r="C5651" t="s">
        <v>1406</v>
      </c>
      <c r="D5651" t="s">
        <v>3784</v>
      </c>
      <c r="E5651">
        <v>600</v>
      </c>
      <c r="F5651" t="s">
        <v>1112</v>
      </c>
    </row>
    <row r="5652" spans="1:6">
      <c r="A5652" t="str">
        <f t="shared" si="113"/>
        <v>16Bianca Bassetti e Silva44896MSc</v>
      </c>
      <c r="B5652">
        <v>16</v>
      </c>
      <c r="C5652" t="s">
        <v>1407</v>
      </c>
      <c r="D5652" t="s">
        <v>3784</v>
      </c>
      <c r="E5652">
        <v>2230</v>
      </c>
      <c r="F5652" t="s">
        <v>1114</v>
      </c>
    </row>
    <row r="5653" spans="1:6">
      <c r="A5653" t="str">
        <f t="shared" si="113"/>
        <v>16João Pedro Dantas Ferreira44896MSc</v>
      </c>
      <c r="B5653">
        <v>16</v>
      </c>
      <c r="C5653" t="s">
        <v>2395</v>
      </c>
      <c r="D5653" t="s">
        <v>3784</v>
      </c>
      <c r="E5653">
        <v>2230</v>
      </c>
      <c r="F5653" t="s">
        <v>1114</v>
      </c>
    </row>
    <row r="5654" spans="1:6">
      <c r="A5654" t="str">
        <f t="shared" si="113"/>
        <v>16Mariana dos Santos de Aquino44896MSc</v>
      </c>
      <c r="B5654">
        <v>16</v>
      </c>
      <c r="C5654" t="s">
        <v>1408</v>
      </c>
      <c r="D5654" t="s">
        <v>3784</v>
      </c>
      <c r="E5654">
        <v>2230</v>
      </c>
      <c r="F5654" t="s">
        <v>1114</v>
      </c>
    </row>
    <row r="5655" spans="1:6">
      <c r="A5655" t="str">
        <f t="shared" si="113"/>
        <v>16Priscila Soares de Souza Domingues44896MSc</v>
      </c>
      <c r="B5655">
        <v>16</v>
      </c>
      <c r="C5655" t="s">
        <v>1409</v>
      </c>
      <c r="D5655" t="s">
        <v>3784</v>
      </c>
      <c r="E5655">
        <v>2230</v>
      </c>
      <c r="F5655" t="s">
        <v>1114</v>
      </c>
    </row>
    <row r="5656" spans="1:6">
      <c r="A5656" t="str">
        <f t="shared" si="113"/>
        <v>16Vanessa Martins Picoli44896MSc</v>
      </c>
      <c r="B5656">
        <v>16</v>
      </c>
      <c r="C5656" t="s">
        <v>1410</v>
      </c>
      <c r="D5656" t="s">
        <v>3784</v>
      </c>
      <c r="E5656">
        <v>2230</v>
      </c>
      <c r="F5656" t="s">
        <v>1114</v>
      </c>
    </row>
    <row r="5657" spans="1:6">
      <c r="A5657" t="str">
        <f t="shared" si="113"/>
        <v>16Daniela Hartmann44896PV</v>
      </c>
      <c r="B5657">
        <v>16</v>
      </c>
      <c r="C5657" t="s">
        <v>2160</v>
      </c>
      <c r="D5657" t="s">
        <v>3784</v>
      </c>
      <c r="E5657">
        <v>7750</v>
      </c>
      <c r="F5657" t="s">
        <v>1115</v>
      </c>
    </row>
    <row r="5658" spans="1:6">
      <c r="A5658" t="str">
        <f t="shared" si="113"/>
        <v>17Kárida Lúcia Silva do Espirito Santo Palheiros44896AT</v>
      </c>
      <c r="B5658">
        <v>17</v>
      </c>
      <c r="C5658" t="s">
        <v>1411</v>
      </c>
      <c r="D5658" t="s">
        <v>3784</v>
      </c>
      <c r="E5658">
        <v>820</v>
      </c>
      <c r="F5658" t="s">
        <v>1117</v>
      </c>
    </row>
    <row r="5659" spans="1:6">
      <c r="A5659" t="str">
        <f t="shared" si="113"/>
        <v>17Lídia Yokoyama44896COO</v>
      </c>
      <c r="B5659">
        <v>17</v>
      </c>
      <c r="C5659" t="s">
        <v>2163</v>
      </c>
      <c r="D5659" t="s">
        <v>3784</v>
      </c>
      <c r="E5659">
        <v>2800</v>
      </c>
      <c r="F5659" t="s">
        <v>1113</v>
      </c>
    </row>
    <row r="5660" spans="1:6">
      <c r="A5660" t="str">
        <f t="shared" si="113"/>
        <v>17Daniela Hurtado Tejada44896DSC</v>
      </c>
      <c r="B5660">
        <v>17</v>
      </c>
      <c r="C5660" t="s">
        <v>1412</v>
      </c>
      <c r="D5660" t="s">
        <v>3784</v>
      </c>
      <c r="E5660">
        <v>3280</v>
      </c>
      <c r="F5660" t="s">
        <v>1162</v>
      </c>
    </row>
    <row r="5661" spans="1:6">
      <c r="A5661" t="str">
        <f t="shared" si="113"/>
        <v>17Gabriel de Figueiredo da Costa44896DSC</v>
      </c>
      <c r="B5661">
        <v>17</v>
      </c>
      <c r="C5661" t="s">
        <v>2396</v>
      </c>
      <c r="D5661" t="s">
        <v>3784</v>
      </c>
      <c r="E5661">
        <v>3280</v>
      </c>
      <c r="F5661" t="s">
        <v>1162</v>
      </c>
    </row>
    <row r="5662" spans="1:6">
      <c r="A5662" t="str">
        <f t="shared" si="113"/>
        <v>17Icaro Barboza Boa Morte44896DSC</v>
      </c>
      <c r="B5662">
        <v>17</v>
      </c>
      <c r="C5662" t="s">
        <v>1413</v>
      </c>
      <c r="D5662" t="s">
        <v>3784</v>
      </c>
      <c r="E5662">
        <v>3280</v>
      </c>
      <c r="F5662" t="s">
        <v>1162</v>
      </c>
    </row>
    <row r="5663" spans="1:6">
      <c r="A5663" t="str">
        <f t="shared" si="113"/>
        <v>17André Lopes Pereira44896GRA</v>
      </c>
      <c r="B5663">
        <v>17</v>
      </c>
      <c r="C5663" t="s">
        <v>1414</v>
      </c>
      <c r="D5663" t="s">
        <v>3784</v>
      </c>
      <c r="E5663">
        <v>600</v>
      </c>
      <c r="F5663" t="s">
        <v>1112</v>
      </c>
    </row>
    <row r="5664" spans="1:6">
      <c r="A5664" t="str">
        <f t="shared" si="113"/>
        <v>17Arthur Martins Sales de Faria44896GRA</v>
      </c>
      <c r="B5664">
        <v>17</v>
      </c>
      <c r="C5664" t="s">
        <v>2397</v>
      </c>
      <c r="D5664" t="s">
        <v>3784</v>
      </c>
      <c r="E5664">
        <v>600</v>
      </c>
      <c r="F5664" t="s">
        <v>1112</v>
      </c>
    </row>
    <row r="5665" spans="1:6">
      <c r="A5665" t="str">
        <f t="shared" si="113"/>
        <v>17Carolina Coutinho Mendonça de Souza44896GRA</v>
      </c>
      <c r="B5665">
        <v>17</v>
      </c>
      <c r="C5665" t="s">
        <v>2161</v>
      </c>
      <c r="D5665" t="s">
        <v>3784</v>
      </c>
      <c r="E5665">
        <v>600</v>
      </c>
      <c r="F5665" t="s">
        <v>1112</v>
      </c>
    </row>
    <row r="5666" spans="1:6">
      <c r="A5666" t="str">
        <f t="shared" si="113"/>
        <v>17Gabriella Casado Coelho da Silva44896GRA</v>
      </c>
      <c r="B5666">
        <v>17</v>
      </c>
      <c r="C5666" t="s">
        <v>1415</v>
      </c>
      <c r="D5666" t="s">
        <v>3784</v>
      </c>
      <c r="E5666">
        <v>600</v>
      </c>
      <c r="F5666" t="s">
        <v>1112</v>
      </c>
    </row>
    <row r="5667" spans="1:6">
      <c r="A5667" t="str">
        <f t="shared" si="113"/>
        <v>17Giulia de Jesus da Silva44896GRA</v>
      </c>
      <c r="B5667">
        <v>17</v>
      </c>
      <c r="C5667" t="s">
        <v>2398</v>
      </c>
      <c r="D5667" t="s">
        <v>3784</v>
      </c>
      <c r="E5667">
        <v>600</v>
      </c>
      <c r="F5667" t="s">
        <v>1112</v>
      </c>
    </row>
    <row r="5668" spans="1:6">
      <c r="A5668" t="str">
        <f t="shared" si="113"/>
        <v>17Gonçalo Fontenele Batista Junior44896GRA</v>
      </c>
      <c r="B5668">
        <v>17</v>
      </c>
      <c r="C5668" t="s">
        <v>1416</v>
      </c>
      <c r="D5668" t="s">
        <v>3784</v>
      </c>
      <c r="E5668">
        <v>600</v>
      </c>
      <c r="F5668" t="s">
        <v>1112</v>
      </c>
    </row>
    <row r="5669" spans="1:6">
      <c r="A5669" t="str">
        <f t="shared" si="113"/>
        <v>17Isabella Araujo Martins Fernandes44896GRA</v>
      </c>
      <c r="B5669">
        <v>17</v>
      </c>
      <c r="C5669" t="s">
        <v>2399</v>
      </c>
      <c r="D5669" t="s">
        <v>3784</v>
      </c>
      <c r="E5669">
        <v>600</v>
      </c>
      <c r="F5669" t="s">
        <v>1112</v>
      </c>
    </row>
    <row r="5670" spans="1:6">
      <c r="A5670" t="str">
        <f t="shared" si="113"/>
        <v>17Jessica dos Santos Cugula44896GRA</v>
      </c>
      <c r="B5670">
        <v>17</v>
      </c>
      <c r="C5670" t="s">
        <v>1417</v>
      </c>
      <c r="D5670" t="s">
        <v>3784</v>
      </c>
      <c r="E5670">
        <v>600</v>
      </c>
      <c r="F5670" t="s">
        <v>1112</v>
      </c>
    </row>
    <row r="5671" spans="1:6">
      <c r="A5671" t="str">
        <f t="shared" si="113"/>
        <v>17Jhonatã Henrique Paiva de Melo44896GRA</v>
      </c>
      <c r="B5671">
        <v>17</v>
      </c>
      <c r="C5671" t="s">
        <v>2400</v>
      </c>
      <c r="D5671" t="s">
        <v>3784</v>
      </c>
      <c r="E5671">
        <v>600</v>
      </c>
      <c r="F5671" t="s">
        <v>1112</v>
      </c>
    </row>
    <row r="5672" spans="1:6">
      <c r="A5672" t="str">
        <f t="shared" si="113"/>
        <v>17Larissa Zamuner44896GRA</v>
      </c>
      <c r="B5672">
        <v>17</v>
      </c>
      <c r="C5672" t="s">
        <v>1418</v>
      </c>
      <c r="D5672" t="s">
        <v>3784</v>
      </c>
      <c r="E5672">
        <v>600</v>
      </c>
      <c r="F5672" t="s">
        <v>1112</v>
      </c>
    </row>
    <row r="5673" spans="1:6">
      <c r="A5673" t="str">
        <f t="shared" si="113"/>
        <v>17Luan Lopes dos Santos44896GRA</v>
      </c>
      <c r="B5673">
        <v>17</v>
      </c>
      <c r="C5673" t="s">
        <v>1419</v>
      </c>
      <c r="D5673" t="s">
        <v>3784</v>
      </c>
      <c r="E5673">
        <v>600</v>
      </c>
      <c r="F5673" t="s">
        <v>1112</v>
      </c>
    </row>
    <row r="5674" spans="1:6">
      <c r="A5674" t="str">
        <f t="shared" si="113"/>
        <v>17Luiza Gonçalves Ibanez Ribeiro44896GRA</v>
      </c>
      <c r="B5674">
        <v>17</v>
      </c>
      <c r="C5674" t="s">
        <v>1420</v>
      </c>
      <c r="D5674" t="s">
        <v>3784</v>
      </c>
      <c r="E5674">
        <v>600</v>
      </c>
      <c r="F5674" t="s">
        <v>1112</v>
      </c>
    </row>
    <row r="5675" spans="1:6">
      <c r="A5675" t="str">
        <f t="shared" si="113"/>
        <v>17Renan Pimenta do Amaral44896GRA</v>
      </c>
      <c r="B5675">
        <v>17</v>
      </c>
      <c r="C5675" t="s">
        <v>2401</v>
      </c>
      <c r="D5675" t="s">
        <v>3784</v>
      </c>
      <c r="E5675">
        <v>600</v>
      </c>
      <c r="F5675" t="s">
        <v>1112</v>
      </c>
    </row>
    <row r="5676" spans="1:6">
      <c r="A5676" t="str">
        <f t="shared" si="113"/>
        <v>17Rhamon Victor Menezes Lima Bastos Garcia44896GRA</v>
      </c>
      <c r="B5676">
        <v>17</v>
      </c>
      <c r="C5676" t="s">
        <v>1423</v>
      </c>
      <c r="D5676" t="s">
        <v>3784</v>
      </c>
      <c r="E5676">
        <v>600</v>
      </c>
      <c r="F5676" t="s">
        <v>1112</v>
      </c>
    </row>
    <row r="5677" spans="1:6">
      <c r="A5677" t="str">
        <f t="shared" si="113"/>
        <v>17Rodrigo Vasconcelos Glória44896GRA</v>
      </c>
      <c r="B5677">
        <v>17</v>
      </c>
      <c r="C5677" t="s">
        <v>2402</v>
      </c>
      <c r="D5677" t="s">
        <v>3784</v>
      </c>
      <c r="E5677">
        <v>600</v>
      </c>
      <c r="F5677" t="s">
        <v>1112</v>
      </c>
    </row>
    <row r="5678" spans="1:6">
      <c r="A5678" t="str">
        <f t="shared" si="113"/>
        <v>17Thamiris Bernardo de Paula44896GRA</v>
      </c>
      <c r="B5678">
        <v>17</v>
      </c>
      <c r="C5678" t="s">
        <v>2403</v>
      </c>
      <c r="D5678" t="s">
        <v>3784</v>
      </c>
      <c r="E5678">
        <v>600</v>
      </c>
      <c r="F5678" t="s">
        <v>1112</v>
      </c>
    </row>
    <row r="5679" spans="1:6">
      <c r="A5679" t="str">
        <f t="shared" si="113"/>
        <v>17Juliana Barboza do Nascimento44896MSc</v>
      </c>
      <c r="B5679">
        <v>17</v>
      </c>
      <c r="C5679" t="s">
        <v>1427</v>
      </c>
      <c r="D5679" t="s">
        <v>3784</v>
      </c>
      <c r="E5679">
        <v>2230</v>
      </c>
      <c r="F5679" t="s">
        <v>1114</v>
      </c>
    </row>
    <row r="5680" spans="1:6">
      <c r="A5680" t="str">
        <f t="shared" si="113"/>
        <v>17Rafael de Freitas Moura44896MSc</v>
      </c>
      <c r="B5680">
        <v>17</v>
      </c>
      <c r="C5680" t="s">
        <v>1428</v>
      </c>
      <c r="D5680" t="s">
        <v>3784</v>
      </c>
      <c r="E5680">
        <v>2230</v>
      </c>
      <c r="F5680" t="s">
        <v>1114</v>
      </c>
    </row>
    <row r="5681" spans="1:6">
      <c r="A5681" t="str">
        <f t="shared" si="113"/>
        <v>17Raíssa André de Araujo44896MSc</v>
      </c>
      <c r="B5681">
        <v>17</v>
      </c>
      <c r="C5681" t="s">
        <v>1429</v>
      </c>
      <c r="D5681" t="s">
        <v>3784</v>
      </c>
      <c r="E5681">
        <v>2230</v>
      </c>
      <c r="F5681" t="s">
        <v>1114</v>
      </c>
    </row>
    <row r="5682" spans="1:6">
      <c r="A5682" t="str">
        <f t="shared" si="113"/>
        <v>17Vitoria Beatriz Pellizzari44896MSc</v>
      </c>
      <c r="B5682">
        <v>17</v>
      </c>
      <c r="C5682" t="s">
        <v>2162</v>
      </c>
      <c r="D5682" t="s">
        <v>3784</v>
      </c>
      <c r="E5682">
        <v>2230</v>
      </c>
      <c r="F5682" t="s">
        <v>1114</v>
      </c>
    </row>
    <row r="5683" spans="1:6">
      <c r="A5683" t="str">
        <f t="shared" si="113"/>
        <v>17Tiphane Andrade Figueira44896PDSC</v>
      </c>
      <c r="B5683">
        <v>17</v>
      </c>
      <c r="C5683" t="s">
        <v>2404</v>
      </c>
      <c r="D5683" t="s">
        <v>3784</v>
      </c>
      <c r="E5683">
        <v>6110</v>
      </c>
      <c r="F5683" t="s">
        <v>1165</v>
      </c>
    </row>
    <row r="5684" spans="1:6">
      <c r="A5684" t="str">
        <f t="shared" si="113"/>
        <v>17Elisa Maria Mano Esteves44896PV</v>
      </c>
      <c r="B5684">
        <v>17</v>
      </c>
      <c r="C5684" t="s">
        <v>1430</v>
      </c>
      <c r="D5684" t="s">
        <v>3784</v>
      </c>
      <c r="E5684">
        <v>7750</v>
      </c>
      <c r="F5684" t="s">
        <v>1115</v>
      </c>
    </row>
    <row r="5685" spans="1:6">
      <c r="A5685" t="str">
        <f t="shared" si="113"/>
        <v>18Josias de Souza Borges44896AT</v>
      </c>
      <c r="B5685">
        <v>18</v>
      </c>
      <c r="C5685" t="s">
        <v>1431</v>
      </c>
      <c r="D5685" t="s">
        <v>3784</v>
      </c>
      <c r="E5685">
        <v>820</v>
      </c>
      <c r="F5685" t="s">
        <v>1117</v>
      </c>
    </row>
    <row r="5686" spans="1:6">
      <c r="A5686" t="str">
        <f t="shared" si="113"/>
        <v>18Julio Cesar Ramalho Cyrino44896COO</v>
      </c>
      <c r="B5686">
        <v>18</v>
      </c>
      <c r="C5686" t="s">
        <v>1432</v>
      </c>
      <c r="D5686" t="s">
        <v>3784</v>
      </c>
      <c r="E5686">
        <v>2800</v>
      </c>
      <c r="F5686" t="s">
        <v>1113</v>
      </c>
    </row>
    <row r="5687" spans="1:6">
      <c r="A5687" t="str">
        <f t="shared" si="113"/>
        <v>18Gabriele dos Santos Silva44896DSC</v>
      </c>
      <c r="B5687">
        <v>18</v>
      </c>
      <c r="C5687" t="s">
        <v>1433</v>
      </c>
      <c r="D5687" t="s">
        <v>3784</v>
      </c>
      <c r="E5687">
        <v>3280</v>
      </c>
      <c r="F5687" t="s">
        <v>1162</v>
      </c>
    </row>
    <row r="5688" spans="1:6">
      <c r="A5688" t="str">
        <f t="shared" si="113"/>
        <v>18Renata Mont`Alverne Braun Chaves Martins44896DSC</v>
      </c>
      <c r="B5688">
        <v>18</v>
      </c>
      <c r="C5688" t="s">
        <v>1434</v>
      </c>
      <c r="D5688" t="s">
        <v>3784</v>
      </c>
      <c r="E5688">
        <v>3280</v>
      </c>
      <c r="F5688" t="s">
        <v>1162</v>
      </c>
    </row>
    <row r="5689" spans="1:6">
      <c r="A5689" t="str">
        <f t="shared" si="113"/>
        <v>18Agnaldo Santana dos Santos44896GRA</v>
      </c>
      <c r="B5689">
        <v>18</v>
      </c>
      <c r="C5689" t="s">
        <v>2405</v>
      </c>
      <c r="D5689" t="s">
        <v>3784</v>
      </c>
      <c r="E5689">
        <v>600</v>
      </c>
      <c r="F5689" t="s">
        <v>1112</v>
      </c>
    </row>
    <row r="5690" spans="1:6">
      <c r="A5690" t="str">
        <f t="shared" si="113"/>
        <v>18Bruno Vaz Silva44896GRA</v>
      </c>
      <c r="B5690">
        <v>18</v>
      </c>
      <c r="C5690" t="s">
        <v>2406</v>
      </c>
      <c r="D5690" t="s">
        <v>3784</v>
      </c>
      <c r="E5690">
        <v>600</v>
      </c>
      <c r="F5690" t="s">
        <v>1112</v>
      </c>
    </row>
    <row r="5691" spans="1:6">
      <c r="A5691" t="str">
        <f t="shared" si="113"/>
        <v>18Caio Henrique Manganeli44896GRA</v>
      </c>
      <c r="B5691">
        <v>18</v>
      </c>
      <c r="C5691" t="s">
        <v>2407</v>
      </c>
      <c r="D5691" t="s">
        <v>3784</v>
      </c>
      <c r="E5691">
        <v>600</v>
      </c>
      <c r="F5691" t="s">
        <v>1112</v>
      </c>
    </row>
    <row r="5692" spans="1:6">
      <c r="A5692" t="str">
        <f t="shared" si="113"/>
        <v>18Giulia Elvira Araujo Santana Carvalho44896GRA</v>
      </c>
      <c r="B5692">
        <v>18</v>
      </c>
      <c r="C5692" t="s">
        <v>2408</v>
      </c>
      <c r="D5692" t="s">
        <v>3784</v>
      </c>
      <c r="E5692">
        <v>600</v>
      </c>
      <c r="F5692" t="s">
        <v>1112</v>
      </c>
    </row>
    <row r="5693" spans="1:6">
      <c r="A5693" t="str">
        <f t="shared" si="113"/>
        <v>18Janaina Alves Monteiro de Castro44896GRA</v>
      </c>
      <c r="B5693">
        <v>18</v>
      </c>
      <c r="C5693" t="s">
        <v>2409</v>
      </c>
      <c r="D5693" t="s">
        <v>3784</v>
      </c>
      <c r="E5693">
        <v>600</v>
      </c>
      <c r="F5693" t="s">
        <v>1112</v>
      </c>
    </row>
    <row r="5694" spans="1:6">
      <c r="A5694" t="str">
        <f t="shared" si="113"/>
        <v>18JOÃO PEDRO ACHERMANN TAVARES44896GRA</v>
      </c>
      <c r="B5694">
        <v>18</v>
      </c>
      <c r="C5694" t="s">
        <v>1435</v>
      </c>
      <c r="D5694" t="s">
        <v>3784</v>
      </c>
      <c r="E5694">
        <v>600</v>
      </c>
      <c r="F5694" t="s">
        <v>1112</v>
      </c>
    </row>
    <row r="5695" spans="1:6">
      <c r="A5695" t="str">
        <f t="shared" si="113"/>
        <v>18Laryssa Maria Ramos da Silva44896GRA</v>
      </c>
      <c r="B5695">
        <v>18</v>
      </c>
      <c r="C5695" t="s">
        <v>2410</v>
      </c>
      <c r="D5695" t="s">
        <v>3784</v>
      </c>
      <c r="E5695">
        <v>600</v>
      </c>
      <c r="F5695" t="s">
        <v>1112</v>
      </c>
    </row>
    <row r="5696" spans="1:6">
      <c r="A5696" t="str">
        <f t="shared" si="113"/>
        <v>18MARCELLY DE ALMEIDA TEIXEIRA44896GRA</v>
      </c>
      <c r="B5696">
        <v>18</v>
      </c>
      <c r="C5696" t="s">
        <v>1436</v>
      </c>
      <c r="D5696" t="s">
        <v>3784</v>
      </c>
      <c r="E5696">
        <v>600</v>
      </c>
      <c r="F5696" t="s">
        <v>1112</v>
      </c>
    </row>
    <row r="5697" spans="1:6">
      <c r="A5697" t="str">
        <f t="shared" si="113"/>
        <v>18Marcus Vinícius da Cruz44896GRA</v>
      </c>
      <c r="B5697">
        <v>18</v>
      </c>
      <c r="C5697" t="s">
        <v>2164</v>
      </c>
      <c r="D5697" t="s">
        <v>3784</v>
      </c>
      <c r="E5697">
        <v>600</v>
      </c>
      <c r="F5697" t="s">
        <v>1112</v>
      </c>
    </row>
    <row r="5698" spans="1:6">
      <c r="A5698" t="str">
        <f t="shared" si="113"/>
        <v>18Marlon Barreto Silva44896GRA</v>
      </c>
      <c r="B5698">
        <v>18</v>
      </c>
      <c r="C5698" t="s">
        <v>1437</v>
      </c>
      <c r="D5698" t="s">
        <v>3784</v>
      </c>
      <c r="E5698">
        <v>600</v>
      </c>
      <c r="F5698" t="s">
        <v>1112</v>
      </c>
    </row>
    <row r="5699" spans="1:6">
      <c r="A5699" t="str">
        <f t="shared" ref="A5699:A5762" si="114">CONCATENATE(B5699,C5699,VALUE(D5699),F5699)</f>
        <v>18Pedro Lucas Fonseca de Sena44896GRA</v>
      </c>
      <c r="B5699">
        <v>18</v>
      </c>
      <c r="C5699" t="s">
        <v>2411</v>
      </c>
      <c r="D5699" t="s">
        <v>3784</v>
      </c>
      <c r="E5699">
        <v>600</v>
      </c>
      <c r="F5699" t="s">
        <v>1112</v>
      </c>
    </row>
    <row r="5700" spans="1:6">
      <c r="A5700" t="str">
        <f t="shared" si="114"/>
        <v>18RAQUEL SILVA MARTINS44896GRA</v>
      </c>
      <c r="B5700">
        <v>18</v>
      </c>
      <c r="C5700" t="s">
        <v>1438</v>
      </c>
      <c r="D5700" t="s">
        <v>3784</v>
      </c>
      <c r="E5700">
        <v>600</v>
      </c>
      <c r="F5700" t="s">
        <v>1112</v>
      </c>
    </row>
    <row r="5701" spans="1:6">
      <c r="A5701" t="str">
        <f t="shared" si="114"/>
        <v>18RINA PERUZZO RIGONI44896GRA</v>
      </c>
      <c r="B5701">
        <v>18</v>
      </c>
      <c r="C5701" t="s">
        <v>1439</v>
      </c>
      <c r="D5701" t="s">
        <v>3784</v>
      </c>
      <c r="E5701">
        <v>600</v>
      </c>
      <c r="F5701" t="s">
        <v>1112</v>
      </c>
    </row>
    <row r="5702" spans="1:6">
      <c r="A5702" t="str">
        <f t="shared" si="114"/>
        <v>18Vinícius Almeida de Oliveira44896GRA</v>
      </c>
      <c r="B5702">
        <v>18</v>
      </c>
      <c r="C5702" t="s">
        <v>1440</v>
      </c>
      <c r="D5702" t="s">
        <v>3784</v>
      </c>
      <c r="E5702">
        <v>600</v>
      </c>
      <c r="F5702" t="s">
        <v>1112</v>
      </c>
    </row>
    <row r="5703" spans="1:6">
      <c r="A5703" t="str">
        <f t="shared" si="114"/>
        <v>18Vitor Fiori44896GRA</v>
      </c>
      <c r="B5703">
        <v>18</v>
      </c>
      <c r="C5703" t="s">
        <v>2412</v>
      </c>
      <c r="D5703" t="s">
        <v>3784</v>
      </c>
      <c r="E5703">
        <v>600</v>
      </c>
      <c r="F5703" t="s">
        <v>1112</v>
      </c>
    </row>
    <row r="5704" spans="1:6">
      <c r="A5704" t="str">
        <f t="shared" si="114"/>
        <v>18Victor Hugo Fagundes Peclat44896MSc</v>
      </c>
      <c r="B5704">
        <v>18</v>
      </c>
      <c r="C5704" t="s">
        <v>1443</v>
      </c>
      <c r="D5704" t="s">
        <v>3784</v>
      </c>
      <c r="E5704">
        <v>2230</v>
      </c>
      <c r="F5704" t="s">
        <v>1114</v>
      </c>
    </row>
    <row r="5705" spans="1:6">
      <c r="A5705" t="str">
        <f t="shared" si="114"/>
        <v>18Mojtaba Maali Amiri44896PV</v>
      </c>
      <c r="B5705">
        <v>18</v>
      </c>
      <c r="C5705" t="s">
        <v>1444</v>
      </c>
      <c r="D5705" t="s">
        <v>3784</v>
      </c>
      <c r="E5705">
        <v>7750</v>
      </c>
      <c r="F5705" t="s">
        <v>1115</v>
      </c>
    </row>
    <row r="5706" spans="1:6">
      <c r="A5706" t="str">
        <f t="shared" si="114"/>
        <v>19Barbara Cassu Manzano44896AT</v>
      </c>
      <c r="B5706">
        <v>19</v>
      </c>
      <c r="C5706" t="s">
        <v>1445</v>
      </c>
      <c r="D5706" t="s">
        <v>3784</v>
      </c>
      <c r="E5706">
        <v>820</v>
      </c>
      <c r="F5706" t="s">
        <v>1117</v>
      </c>
    </row>
    <row r="5707" spans="1:6">
      <c r="A5707" t="str">
        <f t="shared" si="114"/>
        <v>19Carlos Roberto de Souza Filho44896COO</v>
      </c>
      <c r="B5707">
        <v>19</v>
      </c>
      <c r="C5707" t="s">
        <v>1446</v>
      </c>
      <c r="D5707" t="s">
        <v>3784</v>
      </c>
      <c r="E5707">
        <v>2800</v>
      </c>
      <c r="F5707" t="s">
        <v>1113</v>
      </c>
    </row>
    <row r="5708" spans="1:6">
      <c r="A5708" t="str">
        <f t="shared" si="114"/>
        <v>19Luciano Areas Carvalho44896DSC</v>
      </c>
      <c r="B5708">
        <v>19</v>
      </c>
      <c r="C5708" t="s">
        <v>1447</v>
      </c>
      <c r="D5708" t="s">
        <v>3784</v>
      </c>
      <c r="E5708">
        <v>3280</v>
      </c>
      <c r="F5708" t="s">
        <v>1162</v>
      </c>
    </row>
    <row r="5709" spans="1:6">
      <c r="A5709" t="str">
        <f t="shared" si="114"/>
        <v>19Maria Liceth Cabrera Ruiz44896DSC</v>
      </c>
      <c r="B5709">
        <v>19</v>
      </c>
      <c r="C5709" t="s">
        <v>2413</v>
      </c>
      <c r="D5709" t="s">
        <v>3784</v>
      </c>
      <c r="E5709">
        <v>3280</v>
      </c>
      <c r="F5709" t="s">
        <v>1162</v>
      </c>
    </row>
    <row r="5710" spans="1:6">
      <c r="A5710" t="str">
        <f t="shared" si="114"/>
        <v>19Priscila Martins Oliveira44896DSC</v>
      </c>
      <c r="B5710">
        <v>19</v>
      </c>
      <c r="C5710" t="s">
        <v>1448</v>
      </c>
      <c r="D5710" t="s">
        <v>3784</v>
      </c>
      <c r="E5710">
        <v>3280</v>
      </c>
      <c r="F5710" t="s">
        <v>1162</v>
      </c>
    </row>
    <row r="5711" spans="1:6">
      <c r="A5711" t="str">
        <f t="shared" si="114"/>
        <v>19Ana Laura Silva Gomes44896GRA</v>
      </c>
      <c r="B5711">
        <v>19</v>
      </c>
      <c r="C5711" t="s">
        <v>2414</v>
      </c>
      <c r="D5711" t="s">
        <v>3784</v>
      </c>
      <c r="E5711">
        <v>600</v>
      </c>
      <c r="F5711" t="s">
        <v>1112</v>
      </c>
    </row>
    <row r="5712" spans="1:6">
      <c r="A5712" t="str">
        <f t="shared" si="114"/>
        <v>19Davi Machado Querubim44896GRA</v>
      </c>
      <c r="B5712">
        <v>19</v>
      </c>
      <c r="C5712" t="s">
        <v>1451</v>
      </c>
      <c r="D5712" t="s">
        <v>3784</v>
      </c>
      <c r="E5712">
        <v>600</v>
      </c>
      <c r="F5712" t="s">
        <v>1112</v>
      </c>
    </row>
    <row r="5713" spans="1:6">
      <c r="A5713" t="str">
        <f t="shared" si="114"/>
        <v>19Felipe Fortuna Perez44896GRA</v>
      </c>
      <c r="B5713">
        <v>19</v>
      </c>
      <c r="C5713" t="s">
        <v>1453</v>
      </c>
      <c r="D5713" t="s">
        <v>3784</v>
      </c>
      <c r="E5713">
        <v>600</v>
      </c>
      <c r="F5713" t="s">
        <v>1112</v>
      </c>
    </row>
    <row r="5714" spans="1:6">
      <c r="A5714" t="str">
        <f t="shared" si="114"/>
        <v>19Gabriel Mateus Alves de Lima44896GRA</v>
      </c>
      <c r="B5714">
        <v>19</v>
      </c>
      <c r="C5714" t="s">
        <v>1455</v>
      </c>
      <c r="D5714" t="s">
        <v>3784</v>
      </c>
      <c r="E5714">
        <v>600</v>
      </c>
      <c r="F5714" t="s">
        <v>1112</v>
      </c>
    </row>
    <row r="5715" spans="1:6">
      <c r="A5715" t="str">
        <f t="shared" si="114"/>
        <v>19Iasmim Ribeiro Portela Lima44896GRA</v>
      </c>
      <c r="B5715">
        <v>19</v>
      </c>
      <c r="C5715" t="s">
        <v>1456</v>
      </c>
      <c r="D5715" t="s">
        <v>3784</v>
      </c>
      <c r="E5715">
        <v>600</v>
      </c>
      <c r="F5715" t="s">
        <v>1112</v>
      </c>
    </row>
    <row r="5716" spans="1:6">
      <c r="A5716" t="str">
        <f t="shared" si="114"/>
        <v>19Lorenzo Bueno Correa44896GRA</v>
      </c>
      <c r="B5716">
        <v>19</v>
      </c>
      <c r="C5716" t="s">
        <v>1457</v>
      </c>
      <c r="D5716" t="s">
        <v>3784</v>
      </c>
      <c r="E5716">
        <v>600</v>
      </c>
      <c r="F5716" t="s">
        <v>1112</v>
      </c>
    </row>
    <row r="5717" spans="1:6">
      <c r="A5717" t="str">
        <f t="shared" si="114"/>
        <v>19Marcela Liberato Silva44896GRA</v>
      </c>
      <c r="B5717">
        <v>19</v>
      </c>
      <c r="C5717" t="s">
        <v>2415</v>
      </c>
      <c r="D5717" t="s">
        <v>3784</v>
      </c>
      <c r="E5717">
        <v>600</v>
      </c>
      <c r="F5717" t="s">
        <v>1112</v>
      </c>
    </row>
    <row r="5718" spans="1:6">
      <c r="A5718" t="str">
        <f t="shared" si="114"/>
        <v>19Mariane Ribeiro Franco44896GRA</v>
      </c>
      <c r="B5718">
        <v>19</v>
      </c>
      <c r="C5718" t="s">
        <v>2416</v>
      </c>
      <c r="D5718" t="s">
        <v>3784</v>
      </c>
      <c r="E5718">
        <v>600</v>
      </c>
      <c r="F5718" t="s">
        <v>1112</v>
      </c>
    </row>
    <row r="5719" spans="1:6">
      <c r="A5719" t="str">
        <f t="shared" si="114"/>
        <v>19Pedro Dias Antunes44896GRA</v>
      </c>
      <c r="B5719">
        <v>19</v>
      </c>
      <c r="C5719" t="s">
        <v>1460</v>
      </c>
      <c r="D5719" t="s">
        <v>3784</v>
      </c>
      <c r="E5719">
        <v>600</v>
      </c>
      <c r="F5719" t="s">
        <v>1112</v>
      </c>
    </row>
    <row r="5720" spans="1:6">
      <c r="A5720" t="str">
        <f t="shared" si="114"/>
        <v>19Scarlet Inácio44896GRA</v>
      </c>
      <c r="B5720">
        <v>19</v>
      </c>
      <c r="C5720" t="s">
        <v>2165</v>
      </c>
      <c r="D5720" t="s">
        <v>3784</v>
      </c>
      <c r="E5720">
        <v>600</v>
      </c>
      <c r="F5720" t="s">
        <v>1112</v>
      </c>
    </row>
    <row r="5721" spans="1:6">
      <c r="A5721" t="str">
        <f t="shared" si="114"/>
        <v>19Taisa Rebuá Barroso44896GRA</v>
      </c>
      <c r="B5721">
        <v>19</v>
      </c>
      <c r="C5721" t="s">
        <v>1462</v>
      </c>
      <c r="D5721" t="s">
        <v>3784</v>
      </c>
      <c r="E5721">
        <v>600</v>
      </c>
      <c r="F5721" t="s">
        <v>1112</v>
      </c>
    </row>
    <row r="5722" spans="1:6">
      <c r="A5722" t="str">
        <f t="shared" si="114"/>
        <v>19Thassia Pine Gondek44896GRA</v>
      </c>
      <c r="B5722">
        <v>19</v>
      </c>
      <c r="C5722" t="s">
        <v>2418</v>
      </c>
      <c r="D5722" t="s">
        <v>3784</v>
      </c>
      <c r="E5722">
        <v>600</v>
      </c>
      <c r="F5722" t="s">
        <v>1112</v>
      </c>
    </row>
    <row r="5723" spans="1:6">
      <c r="A5723" t="str">
        <f t="shared" si="114"/>
        <v>19Vinicius de Souza Brito44896GRA</v>
      </c>
      <c r="B5723">
        <v>19</v>
      </c>
      <c r="C5723" t="s">
        <v>2419</v>
      </c>
      <c r="D5723" t="s">
        <v>3784</v>
      </c>
      <c r="E5723">
        <v>600</v>
      </c>
      <c r="F5723" t="s">
        <v>1112</v>
      </c>
    </row>
    <row r="5724" spans="1:6">
      <c r="A5724" t="str">
        <f t="shared" si="114"/>
        <v>19Vinicius dos Santos Pereira44896GRA</v>
      </c>
      <c r="B5724">
        <v>19</v>
      </c>
      <c r="C5724" t="s">
        <v>2420</v>
      </c>
      <c r="D5724" t="s">
        <v>3784</v>
      </c>
      <c r="E5724">
        <v>600</v>
      </c>
      <c r="F5724" t="s">
        <v>1112</v>
      </c>
    </row>
    <row r="5725" spans="1:6">
      <c r="A5725" t="str">
        <f t="shared" si="114"/>
        <v>19Vitória Ventura44896GRA</v>
      </c>
      <c r="B5725">
        <v>19</v>
      </c>
      <c r="C5725" t="s">
        <v>1463</v>
      </c>
      <c r="D5725" t="s">
        <v>3784</v>
      </c>
      <c r="E5725">
        <v>600</v>
      </c>
      <c r="F5725" t="s">
        <v>1112</v>
      </c>
    </row>
    <row r="5726" spans="1:6">
      <c r="A5726" t="str">
        <f t="shared" si="114"/>
        <v>19Carlos Henrique Gomes Tabarelli44896MSc</v>
      </c>
      <c r="B5726">
        <v>19</v>
      </c>
      <c r="C5726" t="s">
        <v>2421</v>
      </c>
      <c r="D5726" t="s">
        <v>3784</v>
      </c>
      <c r="E5726">
        <v>2230</v>
      </c>
      <c r="F5726" t="s">
        <v>1114</v>
      </c>
    </row>
    <row r="5727" spans="1:6">
      <c r="A5727" t="str">
        <f t="shared" si="114"/>
        <v>19Fernando Lessa Pereira44896MSc</v>
      </c>
      <c r="B5727">
        <v>19</v>
      </c>
      <c r="C5727" t="s">
        <v>1464</v>
      </c>
      <c r="D5727" t="s">
        <v>3784</v>
      </c>
      <c r="E5727">
        <v>2230</v>
      </c>
      <c r="F5727" t="s">
        <v>1114</v>
      </c>
    </row>
    <row r="5728" spans="1:6">
      <c r="A5728" t="str">
        <f t="shared" si="114"/>
        <v>19Luiz Henrique Joca Leite44896MSc</v>
      </c>
      <c r="B5728">
        <v>19</v>
      </c>
      <c r="C5728" t="s">
        <v>2166</v>
      </c>
      <c r="D5728" t="s">
        <v>3784</v>
      </c>
      <c r="E5728">
        <v>2230</v>
      </c>
      <c r="F5728" t="s">
        <v>1114</v>
      </c>
    </row>
    <row r="5729" spans="1:6">
      <c r="A5729" t="str">
        <f t="shared" si="114"/>
        <v>19Pietro Demattê Avona44896MSc</v>
      </c>
      <c r="B5729">
        <v>19</v>
      </c>
      <c r="C5729" t="s">
        <v>2167</v>
      </c>
      <c r="D5729" t="s">
        <v>3784</v>
      </c>
      <c r="E5729">
        <v>2230</v>
      </c>
      <c r="F5729" t="s">
        <v>1114</v>
      </c>
    </row>
    <row r="5730" spans="1:6">
      <c r="A5730" t="str">
        <f t="shared" si="114"/>
        <v>19Thiago Rivaben Lopes44896MSc</v>
      </c>
      <c r="B5730">
        <v>19</v>
      </c>
      <c r="C5730" t="s">
        <v>1467</v>
      </c>
      <c r="D5730" t="s">
        <v>3784</v>
      </c>
      <c r="E5730">
        <v>2230</v>
      </c>
      <c r="F5730" t="s">
        <v>1114</v>
      </c>
    </row>
    <row r="5731" spans="1:6">
      <c r="A5731" t="str">
        <f t="shared" si="114"/>
        <v>19Mohammad Hassan Tayebi44896PDSC</v>
      </c>
      <c r="B5731">
        <v>19</v>
      </c>
      <c r="C5731" t="s">
        <v>1468</v>
      </c>
      <c r="D5731" t="s">
        <v>3784</v>
      </c>
      <c r="E5731">
        <v>6110</v>
      </c>
      <c r="F5731" t="s">
        <v>1165</v>
      </c>
    </row>
    <row r="5732" spans="1:6">
      <c r="A5732" t="str">
        <f t="shared" si="114"/>
        <v>19Áquila Ferreira Mesquita44896PV</v>
      </c>
      <c r="B5732">
        <v>19</v>
      </c>
      <c r="C5732" t="s">
        <v>1469</v>
      </c>
      <c r="D5732" t="s">
        <v>3784</v>
      </c>
      <c r="E5732">
        <v>7750</v>
      </c>
      <c r="F5732" t="s">
        <v>1115</v>
      </c>
    </row>
    <row r="5733" spans="1:6">
      <c r="A5733" t="str">
        <f t="shared" si="114"/>
        <v>20ALINE DE OLIVEIRA MACHADO44896AT</v>
      </c>
      <c r="B5733">
        <v>20</v>
      </c>
      <c r="C5733" t="s">
        <v>1470</v>
      </c>
      <c r="D5733" t="s">
        <v>3784</v>
      </c>
      <c r="E5733">
        <v>820</v>
      </c>
      <c r="F5733" t="s">
        <v>1117</v>
      </c>
    </row>
    <row r="5734" spans="1:6">
      <c r="A5734" t="str">
        <f t="shared" si="114"/>
        <v>20JUSSARA LOPES DE MIRANDA44896COO</v>
      </c>
      <c r="B5734">
        <v>20</v>
      </c>
      <c r="C5734" t="s">
        <v>2656</v>
      </c>
      <c r="D5734" t="s">
        <v>3784</v>
      </c>
      <c r="E5734">
        <v>2800</v>
      </c>
      <c r="F5734" t="s">
        <v>1113</v>
      </c>
    </row>
    <row r="5735" spans="1:6">
      <c r="A5735" t="str">
        <f t="shared" si="114"/>
        <v>20BRENNO DANHO VÉRAS EVANGELISTA44896DSC</v>
      </c>
      <c r="B5735">
        <v>20</v>
      </c>
      <c r="C5735" t="s">
        <v>2677</v>
      </c>
      <c r="D5735" t="s">
        <v>3784</v>
      </c>
      <c r="E5735">
        <v>3280</v>
      </c>
      <c r="F5735" t="s">
        <v>1162</v>
      </c>
    </row>
    <row r="5736" spans="1:6">
      <c r="A5736" t="str">
        <f t="shared" si="114"/>
        <v>20Michelle Ramos Cavalcante Fortunato44896DSC</v>
      </c>
      <c r="B5736">
        <v>20</v>
      </c>
      <c r="C5736" t="s">
        <v>1480</v>
      </c>
      <c r="D5736" t="s">
        <v>3784</v>
      </c>
      <c r="E5736">
        <v>3280</v>
      </c>
      <c r="F5736" t="s">
        <v>1162</v>
      </c>
    </row>
    <row r="5737" spans="1:6">
      <c r="A5737" t="str">
        <f t="shared" si="114"/>
        <v>20AMANDA VIEIRA XAVIER44896GRA</v>
      </c>
      <c r="B5737">
        <v>20</v>
      </c>
      <c r="C5737" t="s">
        <v>2168</v>
      </c>
      <c r="D5737" t="s">
        <v>3784</v>
      </c>
      <c r="E5737">
        <v>600</v>
      </c>
      <c r="F5737" t="s">
        <v>1112</v>
      </c>
    </row>
    <row r="5738" spans="1:6">
      <c r="A5738" t="str">
        <f t="shared" si="114"/>
        <v>20Ana Clara Lima do Nascimento Ferreira44896GRA</v>
      </c>
      <c r="B5738">
        <v>20</v>
      </c>
      <c r="C5738" t="s">
        <v>2422</v>
      </c>
      <c r="D5738" t="s">
        <v>3784</v>
      </c>
      <c r="E5738">
        <v>600</v>
      </c>
      <c r="F5738" t="s">
        <v>1112</v>
      </c>
    </row>
    <row r="5739" spans="1:6">
      <c r="A5739" t="str">
        <f t="shared" si="114"/>
        <v>20Beatriz de Matos David44896GRA</v>
      </c>
      <c r="B5739">
        <v>20</v>
      </c>
      <c r="C5739" t="s">
        <v>2423</v>
      </c>
      <c r="D5739" t="s">
        <v>3784</v>
      </c>
      <c r="E5739">
        <v>600</v>
      </c>
      <c r="F5739" t="s">
        <v>1112</v>
      </c>
    </row>
    <row r="5740" spans="1:6">
      <c r="A5740" t="str">
        <f t="shared" si="114"/>
        <v>20BEATRIZ HENRIQUE DA ROCHA44896GRA</v>
      </c>
      <c r="B5740">
        <v>20</v>
      </c>
      <c r="C5740" t="s">
        <v>2169</v>
      </c>
      <c r="D5740" t="s">
        <v>3784</v>
      </c>
      <c r="E5740">
        <v>600</v>
      </c>
      <c r="F5740" t="s">
        <v>1112</v>
      </c>
    </row>
    <row r="5741" spans="1:6">
      <c r="A5741" t="str">
        <f t="shared" si="114"/>
        <v>20CAIO BARBOSA E SOUZA44896GRA</v>
      </c>
      <c r="B5741">
        <v>20</v>
      </c>
      <c r="C5741" t="s">
        <v>1473</v>
      </c>
      <c r="D5741" t="s">
        <v>3784</v>
      </c>
      <c r="E5741">
        <v>600</v>
      </c>
      <c r="F5741" t="s">
        <v>1112</v>
      </c>
    </row>
    <row r="5742" spans="1:6">
      <c r="A5742" t="str">
        <f t="shared" si="114"/>
        <v>20Giovana Passos Silva Gonzales44896GRA</v>
      </c>
      <c r="B5742">
        <v>20</v>
      </c>
      <c r="C5742" t="s">
        <v>2424</v>
      </c>
      <c r="D5742" t="s">
        <v>3784</v>
      </c>
      <c r="E5742">
        <v>600</v>
      </c>
      <c r="F5742" t="s">
        <v>1112</v>
      </c>
    </row>
    <row r="5743" spans="1:6">
      <c r="A5743" t="str">
        <f t="shared" si="114"/>
        <v>20JOAO MATHEUS CHAGAS SOUSA44896GRA</v>
      </c>
      <c r="B5743">
        <v>20</v>
      </c>
      <c r="C5743" t="s">
        <v>2170</v>
      </c>
      <c r="D5743" t="s">
        <v>3784</v>
      </c>
      <c r="E5743">
        <v>600</v>
      </c>
      <c r="F5743" t="s">
        <v>1112</v>
      </c>
    </row>
    <row r="5744" spans="1:6">
      <c r="A5744" t="str">
        <f t="shared" si="114"/>
        <v>20KEVIN ENRICK ALVES DE ABREU44896GRA</v>
      </c>
      <c r="B5744">
        <v>20</v>
      </c>
      <c r="C5744" t="s">
        <v>1478</v>
      </c>
      <c r="D5744" t="s">
        <v>3784</v>
      </c>
      <c r="E5744">
        <v>600</v>
      </c>
      <c r="F5744" t="s">
        <v>1112</v>
      </c>
    </row>
    <row r="5745" spans="1:6">
      <c r="A5745" t="str">
        <f t="shared" si="114"/>
        <v>20LARISSA DE OLIVEIRA AUGUSTO44896GRA</v>
      </c>
      <c r="B5745">
        <v>20</v>
      </c>
      <c r="C5745" t="s">
        <v>2426</v>
      </c>
      <c r="D5745" t="s">
        <v>3784</v>
      </c>
      <c r="E5745">
        <v>600</v>
      </c>
      <c r="F5745" t="s">
        <v>1112</v>
      </c>
    </row>
    <row r="5746" spans="1:6">
      <c r="A5746" t="str">
        <f t="shared" si="114"/>
        <v>20Lorraine Beatriz de Oliveira Teixeira44896GRA</v>
      </c>
      <c r="B5746">
        <v>20</v>
      </c>
      <c r="C5746" t="s">
        <v>2427</v>
      </c>
      <c r="D5746" t="s">
        <v>3784</v>
      </c>
      <c r="E5746">
        <v>600</v>
      </c>
      <c r="F5746" t="s">
        <v>1112</v>
      </c>
    </row>
    <row r="5747" spans="1:6">
      <c r="A5747" t="str">
        <f t="shared" si="114"/>
        <v>20MARIA LUIZA MARUJO DE ARAUJO44896GRA</v>
      </c>
      <c r="B5747">
        <v>20</v>
      </c>
      <c r="C5747" t="s">
        <v>2171</v>
      </c>
      <c r="D5747" t="s">
        <v>3784</v>
      </c>
      <c r="E5747">
        <v>600</v>
      </c>
      <c r="F5747" t="s">
        <v>1112</v>
      </c>
    </row>
    <row r="5748" spans="1:6">
      <c r="A5748" t="str">
        <f t="shared" si="114"/>
        <v>20Mateus Freitas Eulálio44896GRA</v>
      </c>
      <c r="B5748">
        <v>20</v>
      </c>
      <c r="C5748" t="s">
        <v>2428</v>
      </c>
      <c r="D5748" t="s">
        <v>3784</v>
      </c>
      <c r="E5748">
        <v>600</v>
      </c>
      <c r="F5748" t="s">
        <v>1112</v>
      </c>
    </row>
    <row r="5749" spans="1:6">
      <c r="A5749" t="str">
        <f t="shared" si="114"/>
        <v>20RAYANE DE SOUZA SOARES44896GRA</v>
      </c>
      <c r="B5749">
        <v>20</v>
      </c>
      <c r="C5749" t="s">
        <v>2682</v>
      </c>
      <c r="D5749" t="s">
        <v>3784</v>
      </c>
      <c r="E5749">
        <v>600</v>
      </c>
      <c r="F5749" t="s">
        <v>1112</v>
      </c>
    </row>
    <row r="5750" spans="1:6">
      <c r="A5750" t="str">
        <f t="shared" si="114"/>
        <v>20VALTER SOUZA MOREIRA44896GRA</v>
      </c>
      <c r="B5750">
        <v>20</v>
      </c>
      <c r="C5750" t="s">
        <v>2172</v>
      </c>
      <c r="D5750" t="s">
        <v>3784</v>
      </c>
      <c r="E5750">
        <v>600</v>
      </c>
      <c r="F5750" t="s">
        <v>1112</v>
      </c>
    </row>
    <row r="5751" spans="1:6">
      <c r="A5751" t="str">
        <f t="shared" si="114"/>
        <v>20VITÓRIA DA NOBREGA GALVÃO44896GRA</v>
      </c>
      <c r="B5751">
        <v>20</v>
      </c>
      <c r="C5751" t="s">
        <v>2744</v>
      </c>
      <c r="D5751" t="s">
        <v>3784</v>
      </c>
      <c r="E5751">
        <v>600</v>
      </c>
      <c r="F5751" t="s">
        <v>1112</v>
      </c>
    </row>
    <row r="5752" spans="1:6">
      <c r="A5752" t="str">
        <f t="shared" si="114"/>
        <v>20Flávia Rodrigues Alvares44896MSc</v>
      </c>
      <c r="B5752">
        <v>20</v>
      </c>
      <c r="C5752" t="s">
        <v>2429</v>
      </c>
      <c r="D5752" t="s">
        <v>3784</v>
      </c>
      <c r="E5752">
        <v>2230</v>
      </c>
      <c r="F5752" t="s">
        <v>1114</v>
      </c>
    </row>
    <row r="5753" spans="1:6">
      <c r="A5753" t="str">
        <f t="shared" si="114"/>
        <v>20JÉSSICA DE OLIVEIRA SOUZA44896MSc</v>
      </c>
      <c r="B5753">
        <v>20</v>
      </c>
      <c r="C5753" t="s">
        <v>2683</v>
      </c>
      <c r="D5753" t="s">
        <v>3784</v>
      </c>
      <c r="E5753">
        <v>2230</v>
      </c>
      <c r="F5753" t="s">
        <v>1114</v>
      </c>
    </row>
    <row r="5754" spans="1:6">
      <c r="A5754" t="str">
        <f t="shared" si="114"/>
        <v>20JOAO ROGERIO BORGES DE AMORIM RODRIGUES44896MSc</v>
      </c>
      <c r="B5754">
        <v>20</v>
      </c>
      <c r="C5754" t="s">
        <v>2430</v>
      </c>
      <c r="D5754" t="s">
        <v>3784</v>
      </c>
      <c r="E5754">
        <v>2230</v>
      </c>
      <c r="F5754" t="s">
        <v>1114</v>
      </c>
    </row>
    <row r="5755" spans="1:6">
      <c r="A5755" t="str">
        <f t="shared" si="114"/>
        <v>20PEDRO HENRIQUE ANTUNES DA SILVA44896MSc</v>
      </c>
      <c r="B5755">
        <v>20</v>
      </c>
      <c r="C5755" t="s">
        <v>2686</v>
      </c>
      <c r="D5755" t="s">
        <v>3784</v>
      </c>
      <c r="E5755">
        <v>2230</v>
      </c>
      <c r="F5755" t="s">
        <v>1114</v>
      </c>
    </row>
    <row r="5756" spans="1:6">
      <c r="A5756" t="str">
        <f t="shared" si="114"/>
        <v>20Taiane Fíngolo Duarte44896MSc</v>
      </c>
      <c r="B5756">
        <v>20</v>
      </c>
      <c r="C5756" t="s">
        <v>2431</v>
      </c>
      <c r="D5756" t="s">
        <v>3784</v>
      </c>
      <c r="E5756">
        <v>2230</v>
      </c>
      <c r="F5756" t="s">
        <v>1114</v>
      </c>
    </row>
    <row r="5757" spans="1:6">
      <c r="A5757" t="str">
        <f t="shared" si="114"/>
        <v>20VANESSA GOMES FURTADO DA CRUZ44896MSc</v>
      </c>
      <c r="B5757">
        <v>20</v>
      </c>
      <c r="C5757" t="s">
        <v>2174</v>
      </c>
      <c r="D5757" t="s">
        <v>3784</v>
      </c>
      <c r="E5757">
        <v>2230</v>
      </c>
      <c r="F5757" t="s">
        <v>1114</v>
      </c>
    </row>
    <row r="5758" spans="1:6">
      <c r="A5758" t="str">
        <f t="shared" si="114"/>
        <v>20Cristiane Gimenes44896PV</v>
      </c>
      <c r="B5758">
        <v>20</v>
      </c>
      <c r="C5758" t="s">
        <v>2432</v>
      </c>
      <c r="D5758" t="s">
        <v>3784</v>
      </c>
      <c r="E5758">
        <v>7750</v>
      </c>
      <c r="F5758" t="s">
        <v>1115</v>
      </c>
    </row>
    <row r="5759" spans="1:6">
      <c r="A5759" t="str">
        <f t="shared" si="114"/>
        <v>21Roberta Caroline Raucher do Canto44896AT</v>
      </c>
      <c r="B5759">
        <v>21</v>
      </c>
      <c r="C5759" t="s">
        <v>2433</v>
      </c>
      <c r="D5759" t="s">
        <v>3784</v>
      </c>
      <c r="E5759">
        <v>820</v>
      </c>
      <c r="F5759" t="s">
        <v>1117</v>
      </c>
    </row>
    <row r="5760" spans="1:6">
      <c r="A5760" t="str">
        <f t="shared" si="114"/>
        <v>21Paulo Henrique Dias dos Santos44896COO</v>
      </c>
      <c r="B5760">
        <v>21</v>
      </c>
      <c r="C5760" t="s">
        <v>2434</v>
      </c>
      <c r="D5760" t="s">
        <v>3784</v>
      </c>
      <c r="E5760">
        <v>2800</v>
      </c>
      <c r="F5760" t="s">
        <v>1113</v>
      </c>
    </row>
    <row r="5761" spans="1:6">
      <c r="A5761" t="str">
        <f t="shared" si="114"/>
        <v>21Carolina Cimarelli Rodrigues44896DSC</v>
      </c>
      <c r="B5761">
        <v>21</v>
      </c>
      <c r="C5761" t="s">
        <v>1489</v>
      </c>
      <c r="D5761" t="s">
        <v>3784</v>
      </c>
      <c r="E5761">
        <v>3280</v>
      </c>
      <c r="F5761" t="s">
        <v>1162</v>
      </c>
    </row>
    <row r="5762" spans="1:6">
      <c r="A5762" t="str">
        <f t="shared" si="114"/>
        <v>21Nicolas Dalmedico44896DSC</v>
      </c>
      <c r="B5762">
        <v>21</v>
      </c>
      <c r="C5762" t="s">
        <v>1490</v>
      </c>
      <c r="D5762" t="s">
        <v>3784</v>
      </c>
      <c r="E5762">
        <v>3280</v>
      </c>
      <c r="F5762" t="s">
        <v>1162</v>
      </c>
    </row>
    <row r="5763" spans="1:6">
      <c r="A5763" t="str">
        <f t="shared" ref="A5763:A5826" si="115">CONCATENATE(B5763,C5763,VALUE(D5763),F5763)</f>
        <v>21Camila Rodrigues de Sousa44896GRA</v>
      </c>
      <c r="B5763">
        <v>21</v>
      </c>
      <c r="C5763" t="s">
        <v>1491</v>
      </c>
      <c r="D5763" t="s">
        <v>3784</v>
      </c>
      <c r="E5763">
        <v>600</v>
      </c>
      <c r="F5763" t="s">
        <v>1112</v>
      </c>
    </row>
    <row r="5764" spans="1:6">
      <c r="A5764" t="str">
        <f t="shared" si="115"/>
        <v>21Cassio Vinicius Kurutz44896GRA</v>
      </c>
      <c r="B5764">
        <v>21</v>
      </c>
      <c r="C5764" t="s">
        <v>1492</v>
      </c>
      <c r="D5764" t="s">
        <v>3784</v>
      </c>
      <c r="E5764">
        <v>600</v>
      </c>
      <c r="F5764" t="s">
        <v>1112</v>
      </c>
    </row>
    <row r="5765" spans="1:6">
      <c r="A5765" t="str">
        <f t="shared" si="115"/>
        <v>21Daniel Ligmanovski Ferreira44896GRA</v>
      </c>
      <c r="B5765">
        <v>21</v>
      </c>
      <c r="C5765" t="s">
        <v>1493</v>
      </c>
      <c r="D5765" t="s">
        <v>3784</v>
      </c>
      <c r="E5765">
        <v>600</v>
      </c>
      <c r="F5765" t="s">
        <v>1112</v>
      </c>
    </row>
    <row r="5766" spans="1:6">
      <c r="A5766" t="str">
        <f t="shared" si="115"/>
        <v>21Gabriel Rocha Sallem44896GRA</v>
      </c>
      <c r="B5766">
        <v>21</v>
      </c>
      <c r="C5766" t="s">
        <v>1494</v>
      </c>
      <c r="D5766" t="s">
        <v>3784</v>
      </c>
      <c r="E5766">
        <v>600</v>
      </c>
      <c r="F5766" t="s">
        <v>1112</v>
      </c>
    </row>
    <row r="5767" spans="1:6">
      <c r="A5767" t="str">
        <f t="shared" si="115"/>
        <v>21Guilherme Kenji Takeda Kaneko44896GRA</v>
      </c>
      <c r="B5767">
        <v>21</v>
      </c>
      <c r="C5767" t="s">
        <v>1495</v>
      </c>
      <c r="D5767" t="s">
        <v>3784</v>
      </c>
      <c r="E5767">
        <v>600</v>
      </c>
      <c r="F5767" t="s">
        <v>1112</v>
      </c>
    </row>
    <row r="5768" spans="1:6">
      <c r="A5768" t="str">
        <f t="shared" si="115"/>
        <v>21Jaqueline de Azevedo Rocha44896GRA</v>
      </c>
      <c r="B5768">
        <v>21</v>
      </c>
      <c r="C5768" t="s">
        <v>1496</v>
      </c>
      <c r="D5768" t="s">
        <v>3784</v>
      </c>
      <c r="E5768">
        <v>600</v>
      </c>
      <c r="F5768" t="s">
        <v>1112</v>
      </c>
    </row>
    <row r="5769" spans="1:6">
      <c r="A5769" t="str">
        <f t="shared" si="115"/>
        <v>21Paula Wassão Forigo44896GRA</v>
      </c>
      <c r="B5769">
        <v>21</v>
      </c>
      <c r="C5769" t="s">
        <v>1497</v>
      </c>
      <c r="D5769" t="s">
        <v>3784</v>
      </c>
      <c r="E5769">
        <v>600</v>
      </c>
      <c r="F5769" t="s">
        <v>1112</v>
      </c>
    </row>
    <row r="5770" spans="1:6">
      <c r="A5770" t="str">
        <f t="shared" si="115"/>
        <v>21Pedro Augusto Ferreira Hreczkiu44896GRA</v>
      </c>
      <c r="B5770">
        <v>21</v>
      </c>
      <c r="C5770" t="s">
        <v>1498</v>
      </c>
      <c r="D5770" t="s">
        <v>3784</v>
      </c>
      <c r="E5770">
        <v>600</v>
      </c>
      <c r="F5770" t="s">
        <v>1112</v>
      </c>
    </row>
    <row r="5771" spans="1:6">
      <c r="A5771" t="str">
        <f t="shared" si="115"/>
        <v>21Roberto Kato Roehrig44896GRA</v>
      </c>
      <c r="B5771">
        <v>21</v>
      </c>
      <c r="C5771" t="s">
        <v>1499</v>
      </c>
      <c r="D5771" t="s">
        <v>3784</v>
      </c>
      <c r="E5771">
        <v>600</v>
      </c>
      <c r="F5771" t="s">
        <v>1112</v>
      </c>
    </row>
    <row r="5772" spans="1:6">
      <c r="A5772" t="str">
        <f t="shared" si="115"/>
        <v>21Anna Carolina Zornitta Liston44896MSc</v>
      </c>
      <c r="B5772">
        <v>21</v>
      </c>
      <c r="C5772" t="s">
        <v>1501</v>
      </c>
      <c r="D5772" t="s">
        <v>3784</v>
      </c>
      <c r="E5772">
        <v>2230</v>
      </c>
      <c r="F5772" t="s">
        <v>1114</v>
      </c>
    </row>
    <row r="5773" spans="1:6">
      <c r="A5773" t="str">
        <f t="shared" si="115"/>
        <v>21Murilo Henrique Almeida Santos44896MSc</v>
      </c>
      <c r="B5773">
        <v>21</v>
      </c>
      <c r="C5773" t="s">
        <v>1502</v>
      </c>
      <c r="D5773" t="s">
        <v>3784</v>
      </c>
      <c r="E5773">
        <v>2230</v>
      </c>
      <c r="F5773" t="s">
        <v>1114</v>
      </c>
    </row>
    <row r="5774" spans="1:6">
      <c r="A5774" t="str">
        <f t="shared" si="115"/>
        <v>21Tiago Henrique Leitao Dalcuche44896MSc</v>
      </c>
      <c r="B5774">
        <v>21</v>
      </c>
      <c r="C5774" t="s">
        <v>1503</v>
      </c>
      <c r="D5774" t="s">
        <v>3784</v>
      </c>
      <c r="E5774">
        <v>2230</v>
      </c>
      <c r="F5774" t="s">
        <v>1114</v>
      </c>
    </row>
    <row r="5775" spans="1:6">
      <c r="A5775" t="str">
        <f t="shared" si="115"/>
        <v>21Rômulo Luis de Paiva Rodrigues44896PV</v>
      </c>
      <c r="B5775">
        <v>21</v>
      </c>
      <c r="C5775" t="s">
        <v>1504</v>
      </c>
      <c r="D5775" t="s">
        <v>3784</v>
      </c>
      <c r="E5775">
        <v>7750</v>
      </c>
      <c r="F5775" t="s">
        <v>1115</v>
      </c>
    </row>
    <row r="5776" spans="1:6">
      <c r="A5776" t="str">
        <f t="shared" si="115"/>
        <v>22Pâmela Oliveira Borges44896AT</v>
      </c>
      <c r="B5776">
        <v>22</v>
      </c>
      <c r="C5776" t="s">
        <v>2441</v>
      </c>
      <c r="D5776" t="s">
        <v>3784</v>
      </c>
      <c r="E5776">
        <v>820</v>
      </c>
      <c r="F5776" t="s">
        <v>1117</v>
      </c>
    </row>
    <row r="5777" spans="1:6">
      <c r="A5777" t="str">
        <f t="shared" si="115"/>
        <v>22Silvia Silva da Costa Botelho44896COO</v>
      </c>
      <c r="B5777">
        <v>22</v>
      </c>
      <c r="C5777" t="s">
        <v>1505</v>
      </c>
      <c r="D5777" t="s">
        <v>3784</v>
      </c>
      <c r="E5777">
        <v>2800</v>
      </c>
      <c r="F5777" t="s">
        <v>1113</v>
      </c>
    </row>
    <row r="5778" spans="1:6">
      <c r="A5778" t="str">
        <f t="shared" si="115"/>
        <v>22Amanda Lopes dos Santos44896DSC</v>
      </c>
      <c r="B5778">
        <v>22</v>
      </c>
      <c r="C5778" t="s">
        <v>2435</v>
      </c>
      <c r="D5778" t="s">
        <v>3784</v>
      </c>
      <c r="E5778">
        <v>3280</v>
      </c>
      <c r="F5778" t="s">
        <v>1162</v>
      </c>
    </row>
    <row r="5779" spans="1:6">
      <c r="A5779" t="str">
        <f t="shared" si="115"/>
        <v>22Luciane Baldassari Soares44896DSC</v>
      </c>
      <c r="B5779">
        <v>22</v>
      </c>
      <c r="C5779" t="s">
        <v>2688</v>
      </c>
      <c r="D5779" t="s">
        <v>3784</v>
      </c>
      <c r="E5779">
        <v>3280</v>
      </c>
      <c r="F5779" t="s">
        <v>1162</v>
      </c>
    </row>
    <row r="5780" spans="1:6">
      <c r="A5780" t="str">
        <f t="shared" si="115"/>
        <v>22Sersana Sabreda de Oliveira44896DSC</v>
      </c>
      <c r="B5780">
        <v>22</v>
      </c>
      <c r="C5780" t="s">
        <v>1507</v>
      </c>
      <c r="D5780" t="s">
        <v>3784</v>
      </c>
      <c r="E5780">
        <v>3280</v>
      </c>
      <c r="F5780" t="s">
        <v>1162</v>
      </c>
    </row>
    <row r="5781" spans="1:6">
      <c r="A5781" t="str">
        <f t="shared" si="115"/>
        <v>22Adir Arocha Pedroso Junior44896GRA</v>
      </c>
      <c r="B5781">
        <v>22</v>
      </c>
      <c r="C5781" t="s">
        <v>2175</v>
      </c>
      <c r="D5781" t="s">
        <v>3784</v>
      </c>
      <c r="E5781">
        <v>600</v>
      </c>
      <c r="F5781" t="s">
        <v>1112</v>
      </c>
    </row>
    <row r="5782" spans="1:6">
      <c r="A5782" t="str">
        <f t="shared" si="115"/>
        <v>22Andressa Cavalcante da Silva44896GRA</v>
      </c>
      <c r="B5782">
        <v>22</v>
      </c>
      <c r="C5782" t="s">
        <v>2176</v>
      </c>
      <c r="D5782" t="s">
        <v>3784</v>
      </c>
      <c r="E5782">
        <v>600</v>
      </c>
      <c r="F5782" t="s">
        <v>1112</v>
      </c>
    </row>
    <row r="5783" spans="1:6">
      <c r="A5783" t="str">
        <f t="shared" si="115"/>
        <v>22Carolina de Lima Santana44896GRA</v>
      </c>
      <c r="B5783">
        <v>22</v>
      </c>
      <c r="C5783" t="s">
        <v>1508</v>
      </c>
      <c r="D5783" t="s">
        <v>3784</v>
      </c>
      <c r="E5783">
        <v>600</v>
      </c>
      <c r="F5783" t="s">
        <v>1112</v>
      </c>
    </row>
    <row r="5784" spans="1:6">
      <c r="A5784" t="str">
        <f t="shared" si="115"/>
        <v>22Gustavo Pereira de Almeida44896GRA</v>
      </c>
      <c r="B5784">
        <v>22</v>
      </c>
      <c r="C5784" t="s">
        <v>2436</v>
      </c>
      <c r="D5784" t="s">
        <v>3784</v>
      </c>
      <c r="E5784">
        <v>600</v>
      </c>
      <c r="F5784" t="s">
        <v>1112</v>
      </c>
    </row>
    <row r="5785" spans="1:6">
      <c r="A5785" t="str">
        <f t="shared" si="115"/>
        <v>22Hallysson Mateus Santos Assunção44896GRA</v>
      </c>
      <c r="B5785">
        <v>22</v>
      </c>
      <c r="C5785" t="s">
        <v>1512</v>
      </c>
      <c r="D5785" t="s">
        <v>3784</v>
      </c>
      <c r="E5785">
        <v>600</v>
      </c>
      <c r="F5785" t="s">
        <v>1112</v>
      </c>
    </row>
    <row r="5786" spans="1:6">
      <c r="A5786" t="str">
        <f t="shared" si="115"/>
        <v>22Herica Pereira Rodrigues44896GRA</v>
      </c>
      <c r="B5786">
        <v>22</v>
      </c>
      <c r="C5786" t="s">
        <v>1513</v>
      </c>
      <c r="D5786" t="s">
        <v>3784</v>
      </c>
      <c r="E5786">
        <v>600</v>
      </c>
      <c r="F5786" t="s">
        <v>1112</v>
      </c>
    </row>
    <row r="5787" spans="1:6">
      <c r="A5787" t="str">
        <f t="shared" si="115"/>
        <v>22Joana da Silva Sgandella44896GRA</v>
      </c>
      <c r="B5787">
        <v>22</v>
      </c>
      <c r="C5787" t="s">
        <v>1515</v>
      </c>
      <c r="D5787" t="s">
        <v>3784</v>
      </c>
      <c r="E5787">
        <v>600</v>
      </c>
      <c r="F5787" t="s">
        <v>1112</v>
      </c>
    </row>
    <row r="5788" spans="1:6">
      <c r="A5788" t="str">
        <f t="shared" si="115"/>
        <v>22João Felipe Magalhães Santelli Maia44896GRA</v>
      </c>
      <c r="B5788">
        <v>22</v>
      </c>
      <c r="C5788" t="s">
        <v>1516</v>
      </c>
      <c r="D5788" t="s">
        <v>3784</v>
      </c>
      <c r="E5788">
        <v>600</v>
      </c>
      <c r="F5788" t="s">
        <v>1112</v>
      </c>
    </row>
    <row r="5789" spans="1:6">
      <c r="A5789" t="str">
        <f t="shared" si="115"/>
        <v>22João Francisco de Souza Santos Lemos44896GRA</v>
      </c>
      <c r="B5789">
        <v>22</v>
      </c>
      <c r="C5789" t="s">
        <v>1517</v>
      </c>
      <c r="D5789" t="s">
        <v>3784</v>
      </c>
      <c r="E5789">
        <v>600</v>
      </c>
      <c r="F5789" t="s">
        <v>1112</v>
      </c>
    </row>
    <row r="5790" spans="1:6">
      <c r="A5790" t="str">
        <f t="shared" si="115"/>
        <v>22Júlia de Amorim Cometti44896GRA</v>
      </c>
      <c r="B5790">
        <v>22</v>
      </c>
      <c r="C5790" t="s">
        <v>1518</v>
      </c>
      <c r="D5790" t="s">
        <v>3784</v>
      </c>
      <c r="E5790">
        <v>600</v>
      </c>
      <c r="F5790" t="s">
        <v>1112</v>
      </c>
    </row>
    <row r="5791" spans="1:6">
      <c r="A5791" t="str">
        <f t="shared" si="115"/>
        <v>22Larissa de Paula Miranda44896GRA</v>
      </c>
      <c r="B5791">
        <v>22</v>
      </c>
      <c r="C5791" t="s">
        <v>2437</v>
      </c>
      <c r="D5791" t="s">
        <v>3784</v>
      </c>
      <c r="E5791">
        <v>600</v>
      </c>
      <c r="F5791" t="s">
        <v>1112</v>
      </c>
    </row>
    <row r="5792" spans="1:6">
      <c r="A5792" t="str">
        <f t="shared" si="115"/>
        <v>22Lorayne Pereira da Silva Magalhães44896GRA</v>
      </c>
      <c r="B5792">
        <v>22</v>
      </c>
      <c r="C5792" t="s">
        <v>2438</v>
      </c>
      <c r="D5792" t="s">
        <v>3784</v>
      </c>
      <c r="E5792">
        <v>600</v>
      </c>
      <c r="F5792" t="s">
        <v>1112</v>
      </c>
    </row>
    <row r="5793" spans="1:6">
      <c r="A5793" t="str">
        <f t="shared" si="115"/>
        <v>22Nicolle Ribeiro Pereira44896GRA</v>
      </c>
      <c r="B5793">
        <v>22</v>
      </c>
      <c r="C5793" t="s">
        <v>1519</v>
      </c>
      <c r="D5793" t="s">
        <v>3784</v>
      </c>
      <c r="E5793">
        <v>600</v>
      </c>
      <c r="F5793" t="s">
        <v>1112</v>
      </c>
    </row>
    <row r="5794" spans="1:6">
      <c r="A5794" t="str">
        <f t="shared" si="115"/>
        <v>22Pedro Lima Corçaque44896GRA</v>
      </c>
      <c r="B5794">
        <v>22</v>
      </c>
      <c r="C5794" t="s">
        <v>1520</v>
      </c>
      <c r="D5794" t="s">
        <v>3784</v>
      </c>
      <c r="E5794">
        <v>600</v>
      </c>
      <c r="F5794" t="s">
        <v>1112</v>
      </c>
    </row>
    <row r="5795" spans="1:6">
      <c r="A5795" t="str">
        <f t="shared" si="115"/>
        <v>22Rebekah Caroline Diniz Veiga44896GRA</v>
      </c>
      <c r="B5795">
        <v>22</v>
      </c>
      <c r="C5795" t="s">
        <v>1521</v>
      </c>
      <c r="D5795" t="s">
        <v>3784</v>
      </c>
      <c r="E5795">
        <v>600</v>
      </c>
      <c r="F5795" t="s">
        <v>1112</v>
      </c>
    </row>
    <row r="5796" spans="1:6">
      <c r="A5796" t="str">
        <f t="shared" si="115"/>
        <v>22Ylanna Bandeira Lima44896GRA</v>
      </c>
      <c r="B5796">
        <v>22</v>
      </c>
      <c r="C5796" t="s">
        <v>1522</v>
      </c>
      <c r="D5796" t="s">
        <v>3784</v>
      </c>
      <c r="E5796">
        <v>600</v>
      </c>
      <c r="F5796" t="s">
        <v>1112</v>
      </c>
    </row>
    <row r="5797" spans="1:6">
      <c r="A5797" t="str">
        <f t="shared" si="115"/>
        <v>22Cleverton Bueno dos Santos Junior44896MSc</v>
      </c>
      <c r="B5797">
        <v>22</v>
      </c>
      <c r="C5797" t="s">
        <v>2439</v>
      </c>
      <c r="D5797" t="s">
        <v>3784</v>
      </c>
      <c r="E5797">
        <v>2230</v>
      </c>
      <c r="F5797" t="s">
        <v>1114</v>
      </c>
    </row>
    <row r="5798" spans="1:6">
      <c r="A5798" t="str">
        <f t="shared" si="115"/>
        <v>22Flavia da Silva Macedo44896MSc</v>
      </c>
      <c r="B5798">
        <v>22</v>
      </c>
      <c r="C5798" t="s">
        <v>1523</v>
      </c>
      <c r="D5798" t="s">
        <v>3784</v>
      </c>
      <c r="E5798">
        <v>2230</v>
      </c>
      <c r="F5798" t="s">
        <v>1114</v>
      </c>
    </row>
    <row r="5799" spans="1:6">
      <c r="A5799" t="str">
        <f t="shared" si="115"/>
        <v>22Igor Pardo Maurell44896MSc</v>
      </c>
      <c r="B5799">
        <v>22</v>
      </c>
      <c r="C5799" t="s">
        <v>1524</v>
      </c>
      <c r="D5799" t="s">
        <v>3784</v>
      </c>
      <c r="E5799">
        <v>2230</v>
      </c>
      <c r="F5799" t="s">
        <v>1114</v>
      </c>
    </row>
    <row r="5800" spans="1:6">
      <c r="A5800" t="str">
        <f t="shared" si="115"/>
        <v>22Isadora Vieira Carvalho44896MSc</v>
      </c>
      <c r="B5800">
        <v>22</v>
      </c>
      <c r="C5800" t="s">
        <v>1514</v>
      </c>
      <c r="D5800" t="s">
        <v>3784</v>
      </c>
      <c r="E5800">
        <v>2230</v>
      </c>
      <c r="F5800" t="s">
        <v>1114</v>
      </c>
    </row>
    <row r="5801" spans="1:6">
      <c r="A5801" t="str">
        <f t="shared" si="115"/>
        <v>22Matheus Gonçalves Mateus44896MSc</v>
      </c>
      <c r="B5801">
        <v>22</v>
      </c>
      <c r="C5801" t="s">
        <v>2440</v>
      </c>
      <c r="D5801" t="s">
        <v>3784</v>
      </c>
      <c r="E5801">
        <v>2230</v>
      </c>
      <c r="F5801" t="s">
        <v>1114</v>
      </c>
    </row>
    <row r="5802" spans="1:6">
      <c r="A5802" t="str">
        <f t="shared" si="115"/>
        <v>22Vinicius Vasconcelos Maurente44896MSc</v>
      </c>
      <c r="B5802">
        <v>22</v>
      </c>
      <c r="C5802" t="s">
        <v>1525</v>
      </c>
      <c r="D5802" t="s">
        <v>3784</v>
      </c>
      <c r="E5802">
        <v>2230</v>
      </c>
      <c r="F5802" t="s">
        <v>1114</v>
      </c>
    </row>
    <row r="5803" spans="1:6">
      <c r="A5803" t="str">
        <f t="shared" si="115"/>
        <v>23Gisele Barbosa Florêncio44896AT</v>
      </c>
      <c r="B5803">
        <v>23</v>
      </c>
      <c r="C5803" t="s">
        <v>2689</v>
      </c>
      <c r="D5803" t="s">
        <v>3784</v>
      </c>
      <c r="E5803">
        <v>820</v>
      </c>
      <c r="F5803" t="s">
        <v>1117</v>
      </c>
    </row>
    <row r="5804" spans="1:6">
      <c r="A5804" t="str">
        <f t="shared" si="115"/>
        <v>23Maria Isabel Pais da Silva44896COO</v>
      </c>
      <c r="B5804">
        <v>23</v>
      </c>
      <c r="C5804" t="s">
        <v>1527</v>
      </c>
      <c r="D5804" t="s">
        <v>3784</v>
      </c>
      <c r="E5804">
        <v>2800</v>
      </c>
      <c r="F5804" t="s">
        <v>1113</v>
      </c>
    </row>
    <row r="5805" spans="1:6">
      <c r="A5805" t="str">
        <f t="shared" si="115"/>
        <v>23João Gonçalves Neto44896DSC</v>
      </c>
      <c r="B5805">
        <v>23</v>
      </c>
      <c r="C5805" t="s">
        <v>1528</v>
      </c>
      <c r="D5805" t="s">
        <v>3784</v>
      </c>
      <c r="E5805">
        <v>3280</v>
      </c>
      <c r="F5805" t="s">
        <v>1162</v>
      </c>
    </row>
    <row r="5806" spans="1:6">
      <c r="A5806" t="str">
        <f t="shared" si="115"/>
        <v>23Gabriel Ribeiro de Andrade44896GRA</v>
      </c>
      <c r="B5806">
        <v>23</v>
      </c>
      <c r="C5806" t="s">
        <v>1530</v>
      </c>
      <c r="D5806" t="s">
        <v>3784</v>
      </c>
      <c r="E5806">
        <v>600</v>
      </c>
      <c r="F5806" t="s">
        <v>1112</v>
      </c>
    </row>
    <row r="5807" spans="1:6">
      <c r="A5807" t="str">
        <f t="shared" si="115"/>
        <v>23Letícia Leiroz Fangueira Campos44896GRA</v>
      </c>
      <c r="B5807">
        <v>23</v>
      </c>
      <c r="C5807" t="s">
        <v>1533</v>
      </c>
      <c r="D5807" t="s">
        <v>3784</v>
      </c>
      <c r="E5807">
        <v>600</v>
      </c>
      <c r="F5807" t="s">
        <v>1112</v>
      </c>
    </row>
    <row r="5808" spans="1:6">
      <c r="A5808" t="str">
        <f t="shared" si="115"/>
        <v>23Mariana Passos Bandeira de Mello44896GRA</v>
      </c>
      <c r="B5808">
        <v>23</v>
      </c>
      <c r="C5808" t="s">
        <v>1536</v>
      </c>
      <c r="D5808" t="s">
        <v>3784</v>
      </c>
      <c r="E5808">
        <v>600</v>
      </c>
      <c r="F5808" t="s">
        <v>1112</v>
      </c>
    </row>
    <row r="5809" spans="1:6">
      <c r="A5809" t="str">
        <f t="shared" si="115"/>
        <v>23Mariana Passos Bandeira de Mello44866GRA</v>
      </c>
      <c r="B5809">
        <v>23</v>
      </c>
      <c r="C5809" t="s">
        <v>1536</v>
      </c>
      <c r="D5809" t="s">
        <v>3783</v>
      </c>
      <c r="E5809">
        <v>600</v>
      </c>
      <c r="F5809" t="s">
        <v>1112</v>
      </c>
    </row>
    <row r="5810" spans="1:6">
      <c r="A5810" t="str">
        <f t="shared" si="115"/>
        <v>23Pedro Henrique Menegotto Weingartner44896GRA</v>
      </c>
      <c r="B5810">
        <v>23</v>
      </c>
      <c r="C5810" t="s">
        <v>1537</v>
      </c>
      <c r="D5810" t="s">
        <v>3784</v>
      </c>
      <c r="E5810">
        <v>600</v>
      </c>
      <c r="F5810" t="s">
        <v>1112</v>
      </c>
    </row>
    <row r="5811" spans="1:6">
      <c r="A5811" t="str">
        <f t="shared" si="115"/>
        <v>23Priscila Carvalhais de Oliveira44896GRA</v>
      </c>
      <c r="B5811">
        <v>23</v>
      </c>
      <c r="C5811" t="s">
        <v>2178</v>
      </c>
      <c r="D5811" t="s">
        <v>3784</v>
      </c>
      <c r="E5811">
        <v>600</v>
      </c>
      <c r="F5811" t="s">
        <v>1112</v>
      </c>
    </row>
    <row r="5812" spans="1:6">
      <c r="A5812" t="str">
        <f t="shared" si="115"/>
        <v>23Raysa Brandão Soares Silva44896GRA</v>
      </c>
      <c r="B5812">
        <v>23</v>
      </c>
      <c r="C5812" t="s">
        <v>1538</v>
      </c>
      <c r="D5812" t="s">
        <v>3784</v>
      </c>
      <c r="E5812">
        <v>600</v>
      </c>
      <c r="F5812" t="s">
        <v>1112</v>
      </c>
    </row>
    <row r="5813" spans="1:6">
      <c r="A5813" t="str">
        <f t="shared" si="115"/>
        <v>23Bruno Wellsausen Canario44896MSc</v>
      </c>
      <c r="B5813">
        <v>23</v>
      </c>
      <c r="C5813" t="s">
        <v>1540</v>
      </c>
      <c r="D5813" t="s">
        <v>3784</v>
      </c>
      <c r="E5813">
        <v>2230</v>
      </c>
      <c r="F5813" t="s">
        <v>1114</v>
      </c>
    </row>
    <row r="5814" spans="1:6">
      <c r="A5814" t="str">
        <f t="shared" si="115"/>
        <v>23Francisco José Burok Teixeira Leite Strunck44896MSc</v>
      </c>
      <c r="B5814">
        <v>23</v>
      </c>
      <c r="C5814" t="s">
        <v>1542</v>
      </c>
      <c r="D5814" t="s">
        <v>3784</v>
      </c>
      <c r="E5814">
        <v>2230</v>
      </c>
      <c r="F5814" t="s">
        <v>1114</v>
      </c>
    </row>
    <row r="5815" spans="1:6">
      <c r="A5815" t="str">
        <f t="shared" si="115"/>
        <v>23Marco Antonio Magalhães de Menezes44896PV</v>
      </c>
      <c r="B5815">
        <v>23</v>
      </c>
      <c r="C5815" t="s">
        <v>1546</v>
      </c>
      <c r="D5815" t="s">
        <v>3784</v>
      </c>
      <c r="E5815">
        <v>7750</v>
      </c>
      <c r="F5815" t="s">
        <v>1115</v>
      </c>
    </row>
    <row r="5816" spans="1:6">
      <c r="A5816" t="str">
        <f t="shared" si="115"/>
        <v>24Camilla Vianna Gomes Pinheiro44896AT</v>
      </c>
      <c r="B5816">
        <v>24</v>
      </c>
      <c r="C5816" t="s">
        <v>1547</v>
      </c>
      <c r="D5816" t="s">
        <v>3784</v>
      </c>
      <c r="E5816">
        <v>820</v>
      </c>
      <c r="F5816" t="s">
        <v>1117</v>
      </c>
    </row>
    <row r="5817" spans="1:6">
      <c r="A5817" t="str">
        <f t="shared" si="115"/>
        <v>24Márcio Luis Lyra Paredes44896COO</v>
      </c>
      <c r="B5817">
        <v>24</v>
      </c>
      <c r="C5817" t="s">
        <v>1548</v>
      </c>
      <c r="D5817" t="s">
        <v>3784</v>
      </c>
      <c r="E5817">
        <v>2800</v>
      </c>
      <c r="F5817" t="s">
        <v>1113</v>
      </c>
    </row>
    <row r="5818" spans="1:6">
      <c r="A5818" t="str">
        <f t="shared" si="115"/>
        <v>24Lívia Gomes Monteiro44896DSC</v>
      </c>
      <c r="B5818">
        <v>24</v>
      </c>
      <c r="C5818" t="s">
        <v>2442</v>
      </c>
      <c r="D5818" t="s">
        <v>3784</v>
      </c>
      <c r="E5818">
        <v>3280</v>
      </c>
      <c r="F5818" t="s">
        <v>1162</v>
      </c>
    </row>
    <row r="5819" spans="1:6">
      <c r="A5819" t="str">
        <f t="shared" si="115"/>
        <v>24Patricia Braz Ximango44896DSC</v>
      </c>
      <c r="B5819">
        <v>24</v>
      </c>
      <c r="C5819" t="s">
        <v>1550</v>
      </c>
      <c r="D5819" t="s">
        <v>3784</v>
      </c>
      <c r="E5819">
        <v>3280</v>
      </c>
      <c r="F5819" t="s">
        <v>1162</v>
      </c>
    </row>
    <row r="5820" spans="1:6">
      <c r="A5820" t="str">
        <f t="shared" si="115"/>
        <v>24Acácia Rocha de Oliveira44896GRA</v>
      </c>
      <c r="B5820">
        <v>24</v>
      </c>
      <c r="C5820" t="s">
        <v>2179</v>
      </c>
      <c r="D5820" t="s">
        <v>3784</v>
      </c>
      <c r="E5820">
        <v>600</v>
      </c>
      <c r="F5820" t="s">
        <v>1112</v>
      </c>
    </row>
    <row r="5821" spans="1:6">
      <c r="A5821" t="str">
        <f t="shared" si="115"/>
        <v>24Camila Maria Ribeiro de Oliveira44896GRA</v>
      </c>
      <c r="B5821">
        <v>24</v>
      </c>
      <c r="C5821" t="s">
        <v>1551</v>
      </c>
      <c r="D5821" t="s">
        <v>3784</v>
      </c>
      <c r="E5821">
        <v>600</v>
      </c>
      <c r="F5821" t="s">
        <v>1112</v>
      </c>
    </row>
    <row r="5822" spans="1:6">
      <c r="A5822" t="str">
        <f t="shared" si="115"/>
        <v>24Crislaine Soares Bastos44896GRA</v>
      </c>
      <c r="B5822">
        <v>24</v>
      </c>
      <c r="C5822" t="s">
        <v>2180</v>
      </c>
      <c r="D5822" t="s">
        <v>3784</v>
      </c>
      <c r="E5822">
        <v>600</v>
      </c>
      <c r="F5822" t="s">
        <v>1112</v>
      </c>
    </row>
    <row r="5823" spans="1:6">
      <c r="A5823" t="str">
        <f t="shared" si="115"/>
        <v>24Giovanna Benvenuto Ferraz Reis44896GRA</v>
      </c>
      <c r="B5823">
        <v>24</v>
      </c>
      <c r="C5823" t="s">
        <v>2181</v>
      </c>
      <c r="D5823" t="s">
        <v>3784</v>
      </c>
      <c r="E5823">
        <v>600</v>
      </c>
      <c r="F5823" t="s">
        <v>1112</v>
      </c>
    </row>
    <row r="5824" spans="1:6">
      <c r="A5824" t="str">
        <f t="shared" si="115"/>
        <v>24João Victor Guerreiro44896GRA</v>
      </c>
      <c r="B5824">
        <v>24</v>
      </c>
      <c r="C5824" t="s">
        <v>1556</v>
      </c>
      <c r="D5824" t="s">
        <v>3784</v>
      </c>
      <c r="E5824">
        <v>600</v>
      </c>
      <c r="F5824" t="s">
        <v>1112</v>
      </c>
    </row>
    <row r="5825" spans="1:6">
      <c r="A5825" t="str">
        <f t="shared" si="115"/>
        <v>24Leonardo Carletti Lorenzo Koatz44896GRA</v>
      </c>
      <c r="B5825">
        <v>24</v>
      </c>
      <c r="C5825" t="s">
        <v>2182</v>
      </c>
      <c r="D5825" t="s">
        <v>3784</v>
      </c>
      <c r="E5825">
        <v>600</v>
      </c>
      <c r="F5825" t="s">
        <v>1112</v>
      </c>
    </row>
    <row r="5826" spans="1:6">
      <c r="A5826" t="str">
        <f t="shared" si="115"/>
        <v>24Marcely Cristiny Conrado da Costa44896GRA</v>
      </c>
      <c r="B5826">
        <v>24</v>
      </c>
      <c r="C5826" t="s">
        <v>1557</v>
      </c>
      <c r="D5826" t="s">
        <v>3784</v>
      </c>
      <c r="E5826">
        <v>600</v>
      </c>
      <c r="F5826" t="s">
        <v>1112</v>
      </c>
    </row>
    <row r="5827" spans="1:6">
      <c r="A5827" t="str">
        <f t="shared" ref="A5827:A5890" si="116">CONCATENATE(B5827,C5827,VALUE(D5827),F5827)</f>
        <v>24Vanessa Moura Franco44896GRA</v>
      </c>
      <c r="B5827">
        <v>24</v>
      </c>
      <c r="C5827" t="s">
        <v>1561</v>
      </c>
      <c r="D5827" t="s">
        <v>3784</v>
      </c>
      <c r="E5827">
        <v>600</v>
      </c>
      <c r="F5827" t="s">
        <v>1112</v>
      </c>
    </row>
    <row r="5828" spans="1:6">
      <c r="A5828" t="str">
        <f t="shared" si="116"/>
        <v>24Guilherme Martinez Sechi44896MSc</v>
      </c>
      <c r="B5828">
        <v>24</v>
      </c>
      <c r="C5828" t="s">
        <v>1563</v>
      </c>
      <c r="D5828" t="s">
        <v>3784</v>
      </c>
      <c r="E5828">
        <v>2230</v>
      </c>
      <c r="F5828" t="s">
        <v>1114</v>
      </c>
    </row>
    <row r="5829" spans="1:6">
      <c r="A5829" t="str">
        <f t="shared" si="116"/>
        <v>24João Victor de Moraes Silva44896MSc</v>
      </c>
      <c r="B5829">
        <v>24</v>
      </c>
      <c r="C5829" t="s">
        <v>2443</v>
      </c>
      <c r="D5829" t="s">
        <v>3784</v>
      </c>
      <c r="E5829">
        <v>2230</v>
      </c>
      <c r="F5829" t="s">
        <v>1114</v>
      </c>
    </row>
    <row r="5830" spans="1:6">
      <c r="A5830" t="str">
        <f t="shared" si="116"/>
        <v>24Taisa Correa Dantas44896MSc</v>
      </c>
      <c r="B5830">
        <v>24</v>
      </c>
      <c r="C5830" t="s">
        <v>2444</v>
      </c>
      <c r="D5830" t="s">
        <v>3784</v>
      </c>
      <c r="E5830">
        <v>2230</v>
      </c>
      <c r="F5830" t="s">
        <v>1114</v>
      </c>
    </row>
    <row r="5831" spans="1:6">
      <c r="A5831" t="str">
        <f t="shared" si="116"/>
        <v>24Walmir Gomes dos Santos44896PV</v>
      </c>
      <c r="B5831">
        <v>24</v>
      </c>
      <c r="C5831" t="s">
        <v>1567</v>
      </c>
      <c r="D5831" t="s">
        <v>3784</v>
      </c>
      <c r="E5831">
        <v>7750</v>
      </c>
      <c r="F5831" t="s">
        <v>1115</v>
      </c>
    </row>
    <row r="5832" spans="1:6">
      <c r="A5832" t="str">
        <f t="shared" si="116"/>
        <v>26Emerson Azevedo do Nascimento44896AT</v>
      </c>
      <c r="B5832">
        <v>26</v>
      </c>
      <c r="C5832" t="s">
        <v>1568</v>
      </c>
      <c r="D5832" t="s">
        <v>3784</v>
      </c>
      <c r="E5832">
        <v>820</v>
      </c>
      <c r="F5832" t="s">
        <v>1117</v>
      </c>
    </row>
    <row r="5833" spans="1:6">
      <c r="A5833" t="str">
        <f t="shared" si="116"/>
        <v>26EDNEY RAFAEL VIANA PINHEIRO GALVÃO44896COO</v>
      </c>
      <c r="B5833">
        <v>26</v>
      </c>
      <c r="C5833" t="s">
        <v>1569</v>
      </c>
      <c r="D5833" t="s">
        <v>3784</v>
      </c>
      <c r="E5833">
        <v>2800</v>
      </c>
      <c r="F5833" t="s">
        <v>1113</v>
      </c>
    </row>
    <row r="5834" spans="1:6">
      <c r="A5834" t="str">
        <f t="shared" si="116"/>
        <v>26GUILHERME MENTGES ARRUDA44896DSC</v>
      </c>
      <c r="B5834">
        <v>26</v>
      </c>
      <c r="C5834" t="s">
        <v>1570</v>
      </c>
      <c r="D5834" t="s">
        <v>3784</v>
      </c>
      <c r="E5834">
        <v>3280</v>
      </c>
      <c r="F5834" t="s">
        <v>1162</v>
      </c>
    </row>
    <row r="5835" spans="1:6">
      <c r="A5835" t="str">
        <f t="shared" si="116"/>
        <v>26MÁRIO HERMES DE MOURA NETO44896DSC</v>
      </c>
      <c r="B5835">
        <v>26</v>
      </c>
      <c r="C5835" t="s">
        <v>1571</v>
      </c>
      <c r="D5835" t="s">
        <v>3784</v>
      </c>
      <c r="E5835">
        <v>3280</v>
      </c>
      <c r="F5835" t="s">
        <v>1162</v>
      </c>
    </row>
    <row r="5836" spans="1:6">
      <c r="A5836" t="str">
        <f t="shared" si="116"/>
        <v>26RIVALDO LEONN BEZERRA CABRAL44896DSC</v>
      </c>
      <c r="B5836">
        <v>26</v>
      </c>
      <c r="C5836" t="s">
        <v>2183</v>
      </c>
      <c r="D5836" t="s">
        <v>3784</v>
      </c>
      <c r="E5836">
        <v>3280</v>
      </c>
      <c r="F5836" t="s">
        <v>1162</v>
      </c>
    </row>
    <row r="5837" spans="1:6">
      <c r="A5837" t="str">
        <f t="shared" si="116"/>
        <v>26ALICE BASTOS HOLANDA44896GRA</v>
      </c>
      <c r="B5837">
        <v>26</v>
      </c>
      <c r="C5837" t="s">
        <v>2445</v>
      </c>
      <c r="D5837" t="s">
        <v>3784</v>
      </c>
      <c r="E5837">
        <v>600</v>
      </c>
      <c r="F5837" t="s">
        <v>1112</v>
      </c>
    </row>
    <row r="5838" spans="1:6">
      <c r="A5838" t="str">
        <f t="shared" si="116"/>
        <v>26ÁLVARO JOSÉ LUCENA MARINHO44896GRA</v>
      </c>
      <c r="B5838">
        <v>26</v>
      </c>
      <c r="C5838" t="s">
        <v>2184</v>
      </c>
      <c r="D5838" t="s">
        <v>3784</v>
      </c>
      <c r="E5838">
        <v>600</v>
      </c>
      <c r="F5838" t="s">
        <v>1112</v>
      </c>
    </row>
    <row r="5839" spans="1:6">
      <c r="A5839" t="str">
        <f t="shared" si="116"/>
        <v>26Alysson Guilherme Lopes da Costa44896GRA</v>
      </c>
      <c r="B5839">
        <v>26</v>
      </c>
      <c r="C5839" t="s">
        <v>2446</v>
      </c>
      <c r="D5839" t="s">
        <v>3784</v>
      </c>
      <c r="E5839">
        <v>600</v>
      </c>
      <c r="F5839" t="s">
        <v>1112</v>
      </c>
    </row>
    <row r="5840" spans="1:6">
      <c r="A5840" t="str">
        <f t="shared" si="116"/>
        <v>26ANTONIO MARQUES PEDRA44896GRA</v>
      </c>
      <c r="B5840">
        <v>26</v>
      </c>
      <c r="C5840" t="s">
        <v>1573</v>
      </c>
      <c r="D5840" t="s">
        <v>3784</v>
      </c>
      <c r="E5840">
        <v>600</v>
      </c>
      <c r="F5840" t="s">
        <v>1112</v>
      </c>
    </row>
    <row r="5841" spans="1:6">
      <c r="A5841" t="str">
        <f t="shared" si="116"/>
        <v>26CAYRO THIAGO DE LIMA44896GRA</v>
      </c>
      <c r="B5841">
        <v>26</v>
      </c>
      <c r="C5841" t="s">
        <v>2185</v>
      </c>
      <c r="D5841" t="s">
        <v>3784</v>
      </c>
      <c r="E5841">
        <v>600</v>
      </c>
      <c r="F5841" t="s">
        <v>1112</v>
      </c>
    </row>
    <row r="5842" spans="1:6">
      <c r="A5842" t="str">
        <f t="shared" si="116"/>
        <v>26DÉBORA RAÍSSA FREITAS DE SOUZA44896GRA</v>
      </c>
      <c r="B5842">
        <v>26</v>
      </c>
      <c r="C5842" t="s">
        <v>2447</v>
      </c>
      <c r="D5842" t="s">
        <v>3784</v>
      </c>
      <c r="E5842">
        <v>600</v>
      </c>
      <c r="F5842" t="s">
        <v>1112</v>
      </c>
    </row>
    <row r="5843" spans="1:6">
      <c r="A5843" t="str">
        <f t="shared" si="116"/>
        <v>26Eriberto da Silva Bezerra Junior44896GRA</v>
      </c>
      <c r="B5843">
        <v>26</v>
      </c>
      <c r="C5843" t="s">
        <v>2448</v>
      </c>
      <c r="D5843" t="s">
        <v>3784</v>
      </c>
      <c r="E5843">
        <v>600</v>
      </c>
      <c r="F5843" t="s">
        <v>1112</v>
      </c>
    </row>
    <row r="5844" spans="1:6">
      <c r="A5844" t="str">
        <f t="shared" si="116"/>
        <v>26EUDES MEDEIROS DO CARMO FILHO44896GRA</v>
      </c>
      <c r="B5844">
        <v>26</v>
      </c>
      <c r="C5844" t="s">
        <v>1574</v>
      </c>
      <c r="D5844" t="s">
        <v>3784</v>
      </c>
      <c r="E5844">
        <v>600</v>
      </c>
      <c r="F5844" t="s">
        <v>1112</v>
      </c>
    </row>
    <row r="5845" spans="1:6">
      <c r="A5845" t="str">
        <f t="shared" si="116"/>
        <v>26FELIPE WICLEF SILVA CAVALCANTE44896GRA</v>
      </c>
      <c r="B5845">
        <v>26</v>
      </c>
      <c r="C5845" t="s">
        <v>1575</v>
      </c>
      <c r="D5845" t="s">
        <v>3784</v>
      </c>
      <c r="E5845">
        <v>600</v>
      </c>
      <c r="F5845" t="s">
        <v>1112</v>
      </c>
    </row>
    <row r="5846" spans="1:6">
      <c r="A5846" t="str">
        <f t="shared" si="116"/>
        <v>26FERNANDA DE BRITO ANSELMO44896GRA</v>
      </c>
      <c r="B5846">
        <v>26</v>
      </c>
      <c r="C5846" t="s">
        <v>2449</v>
      </c>
      <c r="D5846" t="s">
        <v>3784</v>
      </c>
      <c r="E5846">
        <v>600</v>
      </c>
      <c r="F5846" t="s">
        <v>1112</v>
      </c>
    </row>
    <row r="5847" spans="1:6">
      <c r="A5847" t="str">
        <f t="shared" si="116"/>
        <v>26IURI BOTELHO MARQUES XENOFONTE44896GRA</v>
      </c>
      <c r="B5847">
        <v>26</v>
      </c>
      <c r="C5847" t="s">
        <v>2450</v>
      </c>
      <c r="D5847" t="s">
        <v>3784</v>
      </c>
      <c r="E5847">
        <v>600</v>
      </c>
      <c r="F5847" t="s">
        <v>1112</v>
      </c>
    </row>
    <row r="5848" spans="1:6">
      <c r="A5848" t="str">
        <f t="shared" si="116"/>
        <v>26JENIFFER BOMFIM DA SILVA44896GRA</v>
      </c>
      <c r="B5848">
        <v>26</v>
      </c>
      <c r="C5848" t="s">
        <v>2451</v>
      </c>
      <c r="D5848" t="s">
        <v>3784</v>
      </c>
      <c r="E5848">
        <v>600</v>
      </c>
      <c r="F5848" t="s">
        <v>1112</v>
      </c>
    </row>
    <row r="5849" spans="1:6">
      <c r="A5849" t="str">
        <f t="shared" si="116"/>
        <v>26LINNIK DA SILVA BARBOSA44896GRA</v>
      </c>
      <c r="B5849">
        <v>26</v>
      </c>
      <c r="C5849" t="s">
        <v>2452</v>
      </c>
      <c r="D5849" t="s">
        <v>3784</v>
      </c>
      <c r="E5849">
        <v>600</v>
      </c>
      <c r="F5849" t="s">
        <v>1112</v>
      </c>
    </row>
    <row r="5850" spans="1:6">
      <c r="A5850" t="str">
        <f t="shared" si="116"/>
        <v>26MARIA EDUARDA MELO DE ALMEIDA44896GRA</v>
      </c>
      <c r="B5850">
        <v>26</v>
      </c>
      <c r="C5850" t="s">
        <v>1580</v>
      </c>
      <c r="D5850" t="s">
        <v>3784</v>
      </c>
      <c r="E5850">
        <v>600</v>
      </c>
      <c r="F5850" t="s">
        <v>1112</v>
      </c>
    </row>
    <row r="5851" spans="1:6">
      <c r="A5851" t="str">
        <f t="shared" si="116"/>
        <v>26NORMANN PAULO DANTAS DA SILVA44896GRA</v>
      </c>
      <c r="B5851">
        <v>26</v>
      </c>
      <c r="C5851" t="s">
        <v>2453</v>
      </c>
      <c r="D5851" t="s">
        <v>3784</v>
      </c>
      <c r="E5851">
        <v>600</v>
      </c>
      <c r="F5851" t="s">
        <v>1112</v>
      </c>
    </row>
    <row r="5852" spans="1:6">
      <c r="A5852" t="str">
        <f t="shared" si="116"/>
        <v>26RAFAEL DE LIMA NUNES44896GRA</v>
      </c>
      <c r="B5852">
        <v>26</v>
      </c>
      <c r="C5852" t="s">
        <v>1581</v>
      </c>
      <c r="D5852" t="s">
        <v>3784</v>
      </c>
      <c r="E5852">
        <v>600</v>
      </c>
      <c r="F5852" t="s">
        <v>1112</v>
      </c>
    </row>
    <row r="5853" spans="1:6">
      <c r="A5853" t="str">
        <f t="shared" si="116"/>
        <v>26SÉRGIO LUIZ SOUZA DA SILVA JÚNIOR44896GRA</v>
      </c>
      <c r="B5853">
        <v>26</v>
      </c>
      <c r="C5853" t="s">
        <v>1582</v>
      </c>
      <c r="D5853" t="s">
        <v>3784</v>
      </c>
      <c r="E5853">
        <v>600</v>
      </c>
      <c r="F5853" t="s">
        <v>1112</v>
      </c>
    </row>
    <row r="5854" spans="1:6">
      <c r="A5854" t="str">
        <f t="shared" si="116"/>
        <v>26TATIANE SILVA BEZERRA DE SOUSA44896GRA</v>
      </c>
      <c r="B5854">
        <v>26</v>
      </c>
      <c r="C5854" t="s">
        <v>2454</v>
      </c>
      <c r="D5854" t="s">
        <v>3784</v>
      </c>
      <c r="E5854">
        <v>600</v>
      </c>
      <c r="F5854" t="s">
        <v>1112</v>
      </c>
    </row>
    <row r="5855" spans="1:6">
      <c r="A5855" t="str">
        <f t="shared" si="116"/>
        <v>26DANIEL GODOY LIMA44896MSc</v>
      </c>
      <c r="B5855">
        <v>26</v>
      </c>
      <c r="C5855" t="s">
        <v>2455</v>
      </c>
      <c r="D5855" t="s">
        <v>3784</v>
      </c>
      <c r="E5855">
        <v>2230</v>
      </c>
      <c r="F5855" t="s">
        <v>1114</v>
      </c>
    </row>
    <row r="5856" spans="1:6">
      <c r="A5856" t="str">
        <f t="shared" si="116"/>
        <v>26ISABELA OLIVEIRA COSTA44896MSc</v>
      </c>
      <c r="B5856">
        <v>26</v>
      </c>
      <c r="C5856" t="s">
        <v>2456</v>
      </c>
      <c r="D5856" t="s">
        <v>3784</v>
      </c>
      <c r="E5856">
        <v>2230</v>
      </c>
      <c r="F5856" t="s">
        <v>1114</v>
      </c>
    </row>
    <row r="5857" spans="1:6">
      <c r="A5857" t="str">
        <f t="shared" si="116"/>
        <v>26PAULO HENRIQUE ALVES DE AZEVÊDO44896MSc</v>
      </c>
      <c r="B5857">
        <v>26</v>
      </c>
      <c r="C5857" t="s">
        <v>2457</v>
      </c>
      <c r="D5857" t="s">
        <v>3784</v>
      </c>
      <c r="E5857">
        <v>2230</v>
      </c>
      <c r="F5857" t="s">
        <v>1114</v>
      </c>
    </row>
    <row r="5858" spans="1:6">
      <c r="A5858" t="str">
        <f t="shared" si="116"/>
        <v>26TATYANE MEDEIROS GOMES DA SILVA44896MSc</v>
      </c>
      <c r="B5858">
        <v>26</v>
      </c>
      <c r="C5858" t="s">
        <v>1584</v>
      </c>
      <c r="D5858" t="s">
        <v>3784</v>
      </c>
      <c r="E5858">
        <v>2230</v>
      </c>
      <c r="F5858" t="s">
        <v>1114</v>
      </c>
    </row>
    <row r="5859" spans="1:6">
      <c r="A5859" t="str">
        <f t="shared" si="116"/>
        <v>26MAYRA KEROLLY SALES MONTEIRO44896PDSC</v>
      </c>
      <c r="B5859">
        <v>26</v>
      </c>
      <c r="C5859" t="s">
        <v>2458</v>
      </c>
      <c r="D5859" t="s">
        <v>3784</v>
      </c>
      <c r="E5859">
        <v>6110</v>
      </c>
      <c r="F5859" t="s">
        <v>1165</v>
      </c>
    </row>
    <row r="5860" spans="1:6">
      <c r="A5860" t="str">
        <f t="shared" si="116"/>
        <v>26WILSON DA MATA44896PV</v>
      </c>
      <c r="B5860">
        <v>26</v>
      </c>
      <c r="C5860" t="s">
        <v>1585</v>
      </c>
      <c r="D5860" t="s">
        <v>3784</v>
      </c>
      <c r="E5860">
        <v>7750</v>
      </c>
      <c r="F5860" t="s">
        <v>1115</v>
      </c>
    </row>
    <row r="5861" spans="1:6">
      <c r="A5861" t="str">
        <f t="shared" si="116"/>
        <v>27Carolina Cristina dos Santos Silva44896AT</v>
      </c>
      <c r="B5861">
        <v>27</v>
      </c>
      <c r="C5861" t="s">
        <v>1586</v>
      </c>
      <c r="D5861" t="s">
        <v>3784</v>
      </c>
      <c r="E5861">
        <v>820</v>
      </c>
      <c r="F5861" t="s">
        <v>1117</v>
      </c>
    </row>
    <row r="5862" spans="1:6">
      <c r="A5862" t="str">
        <f t="shared" si="116"/>
        <v>27Lílian Lefol Nani Guarieiro44896COO</v>
      </c>
      <c r="B5862">
        <v>27</v>
      </c>
      <c r="C5862" t="s">
        <v>1587</v>
      </c>
      <c r="D5862" t="s">
        <v>3784</v>
      </c>
      <c r="E5862">
        <v>2800</v>
      </c>
      <c r="F5862" t="s">
        <v>1113</v>
      </c>
    </row>
    <row r="5863" spans="1:6">
      <c r="A5863" t="str">
        <f t="shared" si="116"/>
        <v>27Adroaldo Santos Soares44896DSC</v>
      </c>
      <c r="B5863">
        <v>27</v>
      </c>
      <c r="C5863" t="s">
        <v>2459</v>
      </c>
      <c r="D5863" t="s">
        <v>3784</v>
      </c>
      <c r="E5863">
        <v>3280</v>
      </c>
      <c r="F5863" t="s">
        <v>1162</v>
      </c>
    </row>
    <row r="5864" spans="1:6">
      <c r="A5864" t="str">
        <f t="shared" si="116"/>
        <v>27Daniel Andrade de Lira44896DSC</v>
      </c>
      <c r="B5864">
        <v>27</v>
      </c>
      <c r="C5864" t="s">
        <v>1588</v>
      </c>
      <c r="D5864" t="s">
        <v>3784</v>
      </c>
      <c r="E5864">
        <v>3280</v>
      </c>
      <c r="F5864" t="s">
        <v>1162</v>
      </c>
    </row>
    <row r="5865" spans="1:6">
      <c r="A5865" t="str">
        <f t="shared" si="116"/>
        <v>27Fabio de Sousa Santos44896DSC</v>
      </c>
      <c r="B5865">
        <v>27</v>
      </c>
      <c r="C5865" t="s">
        <v>2186</v>
      </c>
      <c r="D5865" t="s">
        <v>3784</v>
      </c>
      <c r="E5865">
        <v>3280</v>
      </c>
      <c r="F5865" t="s">
        <v>1162</v>
      </c>
    </row>
    <row r="5866" spans="1:6">
      <c r="A5866" t="str">
        <f t="shared" si="116"/>
        <v>27Catarina Silva Ferreira44896GRA</v>
      </c>
      <c r="B5866">
        <v>27</v>
      </c>
      <c r="C5866" t="s">
        <v>1591</v>
      </c>
      <c r="D5866" t="s">
        <v>3784</v>
      </c>
      <c r="E5866">
        <v>600</v>
      </c>
      <c r="F5866" t="s">
        <v>1112</v>
      </c>
    </row>
    <row r="5867" spans="1:6">
      <c r="A5867" t="str">
        <f t="shared" si="116"/>
        <v>27Fernanda dos Santos Cardoso44896GRA</v>
      </c>
      <c r="B5867">
        <v>27</v>
      </c>
      <c r="C5867" t="s">
        <v>1592</v>
      </c>
      <c r="D5867" t="s">
        <v>3784</v>
      </c>
      <c r="E5867">
        <v>600</v>
      </c>
      <c r="F5867" t="s">
        <v>1112</v>
      </c>
    </row>
    <row r="5868" spans="1:6">
      <c r="A5868" t="str">
        <f t="shared" si="116"/>
        <v>27Gisele Beatriz Teles Góes44896GRA</v>
      </c>
      <c r="B5868">
        <v>27</v>
      </c>
      <c r="C5868" t="s">
        <v>1593</v>
      </c>
      <c r="D5868" t="s">
        <v>3784</v>
      </c>
      <c r="E5868">
        <v>600</v>
      </c>
      <c r="F5868" t="s">
        <v>1112</v>
      </c>
    </row>
    <row r="5869" spans="1:6">
      <c r="A5869" t="str">
        <f t="shared" si="116"/>
        <v>27Larissa Sousa Cardeal de Miranda44896GRA</v>
      </c>
      <c r="B5869">
        <v>27</v>
      </c>
      <c r="C5869" t="s">
        <v>1595</v>
      </c>
      <c r="D5869" t="s">
        <v>3784</v>
      </c>
      <c r="E5869">
        <v>600</v>
      </c>
      <c r="F5869" t="s">
        <v>1112</v>
      </c>
    </row>
    <row r="5870" spans="1:6">
      <c r="A5870" t="str">
        <f t="shared" si="116"/>
        <v>27Laura Beatriz de Carvalho Embiruçu44896GRA</v>
      </c>
      <c r="B5870">
        <v>27</v>
      </c>
      <c r="C5870" t="s">
        <v>1596</v>
      </c>
      <c r="D5870" t="s">
        <v>3784</v>
      </c>
      <c r="E5870">
        <v>600</v>
      </c>
      <c r="F5870" t="s">
        <v>1112</v>
      </c>
    </row>
    <row r="5871" spans="1:6">
      <c r="A5871" t="str">
        <f t="shared" si="116"/>
        <v>27Lucas Meireles Fontes44896GRA</v>
      </c>
      <c r="B5871">
        <v>27</v>
      </c>
      <c r="C5871" t="s">
        <v>2187</v>
      </c>
      <c r="D5871" t="s">
        <v>3784</v>
      </c>
      <c r="E5871">
        <v>600</v>
      </c>
      <c r="F5871" t="s">
        <v>1112</v>
      </c>
    </row>
    <row r="5872" spans="1:6">
      <c r="A5872" t="str">
        <f t="shared" si="116"/>
        <v>27Thaylanne Kadman Costa Duarte44896GRA</v>
      </c>
      <c r="B5872">
        <v>27</v>
      </c>
      <c r="C5872" t="s">
        <v>1600</v>
      </c>
      <c r="D5872" t="s">
        <v>3784</v>
      </c>
      <c r="E5872">
        <v>600</v>
      </c>
      <c r="F5872" t="s">
        <v>1112</v>
      </c>
    </row>
    <row r="5873" spans="1:6">
      <c r="A5873" t="str">
        <f t="shared" si="116"/>
        <v>27Beatriz Almeida Carneiro Palmeira44896MSc</v>
      </c>
      <c r="B5873">
        <v>27</v>
      </c>
      <c r="C5873" t="s">
        <v>1602</v>
      </c>
      <c r="D5873" t="s">
        <v>3784</v>
      </c>
      <c r="E5873">
        <v>2230</v>
      </c>
      <c r="F5873" t="s">
        <v>1114</v>
      </c>
    </row>
    <row r="5874" spans="1:6">
      <c r="A5874" t="str">
        <f t="shared" si="116"/>
        <v>27Danielle Silva Santos44896MSc</v>
      </c>
      <c r="B5874">
        <v>27</v>
      </c>
      <c r="C5874" t="s">
        <v>1603</v>
      </c>
      <c r="D5874" t="s">
        <v>3784</v>
      </c>
      <c r="E5874">
        <v>2230</v>
      </c>
      <c r="F5874" t="s">
        <v>1114</v>
      </c>
    </row>
    <row r="5875" spans="1:6">
      <c r="A5875" t="str">
        <f t="shared" si="116"/>
        <v>27Joyce Mara Brito Maia44896MSc</v>
      </c>
      <c r="B5875">
        <v>27</v>
      </c>
      <c r="C5875" t="s">
        <v>1605</v>
      </c>
      <c r="D5875" t="s">
        <v>3784</v>
      </c>
      <c r="E5875">
        <v>2230</v>
      </c>
      <c r="F5875" t="s">
        <v>1114</v>
      </c>
    </row>
    <row r="5876" spans="1:6">
      <c r="A5876" t="str">
        <f t="shared" si="116"/>
        <v>27Luiz Gutemberg Santiago Dias Junior44896MSc</v>
      </c>
      <c r="B5876">
        <v>27</v>
      </c>
      <c r="C5876" t="s">
        <v>2188</v>
      </c>
      <c r="D5876" t="s">
        <v>3784</v>
      </c>
      <c r="E5876">
        <v>2230</v>
      </c>
      <c r="F5876" t="s">
        <v>1114</v>
      </c>
    </row>
    <row r="5877" spans="1:6">
      <c r="A5877" t="str">
        <f t="shared" si="116"/>
        <v>27Reinaldo Coelho Mirre44896PV</v>
      </c>
      <c r="B5877">
        <v>27</v>
      </c>
      <c r="C5877" t="s">
        <v>1606</v>
      </c>
      <c r="D5877" t="s">
        <v>3784</v>
      </c>
      <c r="E5877">
        <v>7750</v>
      </c>
      <c r="F5877" t="s">
        <v>1115</v>
      </c>
    </row>
    <row r="5878" spans="1:6">
      <c r="A5878" t="str">
        <f t="shared" si="116"/>
        <v>28Sergio Bergamaschi44896COO</v>
      </c>
      <c r="B5878">
        <v>28</v>
      </c>
      <c r="C5878" t="s">
        <v>1607</v>
      </c>
      <c r="D5878" t="s">
        <v>3784</v>
      </c>
      <c r="E5878">
        <v>2800</v>
      </c>
      <c r="F5878" t="s">
        <v>1113</v>
      </c>
    </row>
    <row r="5879" spans="1:6">
      <c r="A5879" t="str">
        <f t="shared" si="116"/>
        <v>28Giovanni de Oliveira Eneas44896DSC</v>
      </c>
      <c r="B5879">
        <v>28</v>
      </c>
      <c r="C5879" t="s">
        <v>1618</v>
      </c>
      <c r="D5879" t="s">
        <v>3784</v>
      </c>
      <c r="E5879">
        <v>3280</v>
      </c>
      <c r="F5879" t="s">
        <v>1162</v>
      </c>
    </row>
    <row r="5880" spans="1:6">
      <c r="A5880" t="str">
        <f t="shared" si="116"/>
        <v>28Mariana Bessa Fagundes44896DSC</v>
      </c>
      <c r="B5880">
        <v>28</v>
      </c>
      <c r="C5880" t="s">
        <v>1608</v>
      </c>
      <c r="D5880" t="s">
        <v>3784</v>
      </c>
      <c r="E5880">
        <v>3280</v>
      </c>
      <c r="F5880" t="s">
        <v>1162</v>
      </c>
    </row>
    <row r="5881" spans="1:6">
      <c r="A5881" t="str">
        <f t="shared" si="116"/>
        <v>28Raíssa de Castro Oliveira44896DSC</v>
      </c>
      <c r="B5881">
        <v>28</v>
      </c>
      <c r="C5881" t="s">
        <v>1609</v>
      </c>
      <c r="D5881" t="s">
        <v>3784</v>
      </c>
      <c r="E5881">
        <v>3280</v>
      </c>
      <c r="F5881" t="s">
        <v>1162</v>
      </c>
    </row>
    <row r="5882" spans="1:6">
      <c r="A5882" t="str">
        <f t="shared" si="116"/>
        <v>28LUCAS BARBOSA PINHO44896GRA</v>
      </c>
      <c r="B5882">
        <v>28</v>
      </c>
      <c r="C5882" t="s">
        <v>1615</v>
      </c>
      <c r="D5882" t="s">
        <v>3784</v>
      </c>
      <c r="E5882">
        <v>600</v>
      </c>
      <c r="F5882" t="s">
        <v>1112</v>
      </c>
    </row>
    <row r="5883" spans="1:6">
      <c r="A5883" t="str">
        <f t="shared" si="116"/>
        <v>28RACHEL RODRIGUES LOPES44896GRA</v>
      </c>
      <c r="B5883">
        <v>28</v>
      </c>
      <c r="C5883" t="s">
        <v>1616</v>
      </c>
      <c r="D5883" t="s">
        <v>3784</v>
      </c>
      <c r="E5883">
        <v>600</v>
      </c>
      <c r="F5883" t="s">
        <v>1112</v>
      </c>
    </row>
    <row r="5884" spans="1:6">
      <c r="A5884" t="str">
        <f t="shared" si="116"/>
        <v>28Gabrielle Silva Neves44896MSc</v>
      </c>
      <c r="B5884">
        <v>28</v>
      </c>
      <c r="C5884" t="s">
        <v>2460</v>
      </c>
      <c r="D5884" t="s">
        <v>3784</v>
      </c>
      <c r="E5884">
        <v>2230</v>
      </c>
      <c r="F5884" t="s">
        <v>1114</v>
      </c>
    </row>
    <row r="5885" spans="1:6">
      <c r="A5885" t="str">
        <f t="shared" si="116"/>
        <v>28Carmen Fernandes Cardoso Santos44896MSc</v>
      </c>
      <c r="B5885">
        <v>28</v>
      </c>
      <c r="C5885" t="s">
        <v>1617</v>
      </c>
      <c r="D5885" t="s">
        <v>3784</v>
      </c>
      <c r="E5885">
        <v>2230</v>
      </c>
      <c r="F5885" t="s">
        <v>1114</v>
      </c>
    </row>
    <row r="5886" spans="1:6">
      <c r="A5886" t="str">
        <f t="shared" si="116"/>
        <v>28Juliana Melo de Godoy44896MSc</v>
      </c>
      <c r="B5886">
        <v>28</v>
      </c>
      <c r="C5886" t="s">
        <v>2189</v>
      </c>
      <c r="D5886" t="s">
        <v>3784</v>
      </c>
      <c r="E5886">
        <v>2230</v>
      </c>
      <c r="F5886" t="s">
        <v>1114</v>
      </c>
    </row>
    <row r="5887" spans="1:6">
      <c r="A5887" t="str">
        <f t="shared" si="116"/>
        <v>28Karine Lima Cardozo44896MSc</v>
      </c>
      <c r="B5887">
        <v>28</v>
      </c>
      <c r="C5887" t="s">
        <v>1619</v>
      </c>
      <c r="D5887" t="s">
        <v>3784</v>
      </c>
      <c r="E5887">
        <v>2230</v>
      </c>
      <c r="F5887" t="s">
        <v>1114</v>
      </c>
    </row>
    <row r="5888" spans="1:6">
      <c r="A5888" t="str">
        <f t="shared" si="116"/>
        <v>28Leonardo Campos João44896MSc</v>
      </c>
      <c r="B5888">
        <v>28</v>
      </c>
      <c r="C5888" t="s">
        <v>1620</v>
      </c>
      <c r="D5888" t="s">
        <v>3784</v>
      </c>
      <c r="E5888">
        <v>2230</v>
      </c>
      <c r="F5888" t="s">
        <v>1114</v>
      </c>
    </row>
    <row r="5889" spans="1:6">
      <c r="A5889" t="str">
        <f t="shared" si="116"/>
        <v>28RENÉ RODRIGUES44896PV</v>
      </c>
      <c r="B5889">
        <v>28</v>
      </c>
      <c r="C5889" t="s">
        <v>3260</v>
      </c>
      <c r="D5889" t="s">
        <v>3784</v>
      </c>
      <c r="E5889">
        <v>7750</v>
      </c>
      <c r="F5889" t="s">
        <v>1115</v>
      </c>
    </row>
    <row r="5890" spans="1:6">
      <c r="A5890" t="str">
        <f t="shared" si="116"/>
        <v>29Aline Gomes Pinelli44896AT</v>
      </c>
      <c r="B5890">
        <v>29</v>
      </c>
      <c r="C5890" t="s">
        <v>1621</v>
      </c>
      <c r="D5890" t="s">
        <v>3784</v>
      </c>
      <c r="E5890">
        <v>820</v>
      </c>
      <c r="F5890" t="s">
        <v>1117</v>
      </c>
    </row>
    <row r="5891" spans="1:6">
      <c r="A5891" t="str">
        <f t="shared" ref="A5891:A5954" si="117">CONCATENATE(B5891,C5891,VALUE(D5891),F5891)</f>
        <v>29Mariana Conceição da Costa44896COO</v>
      </c>
      <c r="B5891">
        <v>29</v>
      </c>
      <c r="C5891" t="s">
        <v>1622</v>
      </c>
      <c r="D5891" t="s">
        <v>3784</v>
      </c>
      <c r="E5891">
        <v>2800</v>
      </c>
      <c r="F5891" t="s">
        <v>1113</v>
      </c>
    </row>
    <row r="5892" spans="1:6">
      <c r="A5892" t="str">
        <f t="shared" si="117"/>
        <v>29Flavia Ferreira dos Santos Vieira44896DSC</v>
      </c>
      <c r="B5892">
        <v>29</v>
      </c>
      <c r="C5892" t="s">
        <v>2461</v>
      </c>
      <c r="D5892" t="s">
        <v>3784</v>
      </c>
      <c r="E5892">
        <v>3280</v>
      </c>
      <c r="F5892" t="s">
        <v>1162</v>
      </c>
    </row>
    <row r="5893" spans="1:6">
      <c r="A5893" t="str">
        <f t="shared" si="117"/>
        <v>29Marina Barbosa de Farias44896DSC</v>
      </c>
      <c r="B5893">
        <v>29</v>
      </c>
      <c r="C5893" t="s">
        <v>1623</v>
      </c>
      <c r="D5893" t="s">
        <v>3784</v>
      </c>
      <c r="E5893">
        <v>3280</v>
      </c>
      <c r="F5893" t="s">
        <v>1162</v>
      </c>
    </row>
    <row r="5894" spans="1:6">
      <c r="A5894" t="str">
        <f t="shared" si="117"/>
        <v>29Shella Maria dos Santos44896DSC</v>
      </c>
      <c r="B5894">
        <v>29</v>
      </c>
      <c r="C5894" t="s">
        <v>1624</v>
      </c>
      <c r="D5894" t="s">
        <v>3784</v>
      </c>
      <c r="E5894">
        <v>3280</v>
      </c>
      <c r="F5894" t="s">
        <v>1162</v>
      </c>
    </row>
    <row r="5895" spans="1:6">
      <c r="A5895" t="str">
        <f t="shared" si="117"/>
        <v>29Bruno Cesar Ferreira44896GRA</v>
      </c>
      <c r="B5895">
        <v>29</v>
      </c>
      <c r="C5895" t="s">
        <v>2462</v>
      </c>
      <c r="D5895" t="s">
        <v>3784</v>
      </c>
      <c r="E5895">
        <v>600</v>
      </c>
      <c r="F5895" t="s">
        <v>1112</v>
      </c>
    </row>
    <row r="5896" spans="1:6">
      <c r="A5896" t="str">
        <f t="shared" si="117"/>
        <v>29Carla Gabriele Gato44896GRA</v>
      </c>
      <c r="B5896">
        <v>29</v>
      </c>
      <c r="C5896" t="s">
        <v>2463</v>
      </c>
      <c r="D5896" t="s">
        <v>3784</v>
      </c>
      <c r="E5896">
        <v>600</v>
      </c>
      <c r="F5896" t="s">
        <v>1112</v>
      </c>
    </row>
    <row r="5897" spans="1:6">
      <c r="A5897" t="str">
        <f t="shared" si="117"/>
        <v>29Daniel de Almeida Cardoso Giampaoli44896GRA</v>
      </c>
      <c r="B5897">
        <v>29</v>
      </c>
      <c r="C5897" t="s">
        <v>2464</v>
      </c>
      <c r="D5897" t="s">
        <v>3784</v>
      </c>
      <c r="E5897">
        <v>600</v>
      </c>
      <c r="F5897" t="s">
        <v>1112</v>
      </c>
    </row>
    <row r="5898" spans="1:6">
      <c r="A5898" t="str">
        <f t="shared" si="117"/>
        <v>29Danilo Patrício do Nascimento44896GRA</v>
      </c>
      <c r="B5898">
        <v>29</v>
      </c>
      <c r="C5898" t="s">
        <v>2691</v>
      </c>
      <c r="D5898" t="s">
        <v>3784</v>
      </c>
      <c r="E5898">
        <v>600</v>
      </c>
      <c r="F5898" t="s">
        <v>1112</v>
      </c>
    </row>
    <row r="5899" spans="1:6">
      <c r="A5899" t="str">
        <f t="shared" si="117"/>
        <v>29Gabriela Garcia Blanco44896GRA</v>
      </c>
      <c r="B5899">
        <v>29</v>
      </c>
      <c r="C5899" t="s">
        <v>2465</v>
      </c>
      <c r="D5899" t="s">
        <v>3784</v>
      </c>
      <c r="E5899">
        <v>600</v>
      </c>
      <c r="F5899" t="s">
        <v>1112</v>
      </c>
    </row>
    <row r="5900" spans="1:6">
      <c r="A5900" t="str">
        <f t="shared" si="117"/>
        <v>29Guilherme Nogueira de Moura Delfino44896GRA</v>
      </c>
      <c r="B5900">
        <v>29</v>
      </c>
      <c r="C5900" t="s">
        <v>2466</v>
      </c>
      <c r="D5900" t="s">
        <v>3784</v>
      </c>
      <c r="E5900">
        <v>600</v>
      </c>
      <c r="F5900" t="s">
        <v>1112</v>
      </c>
    </row>
    <row r="5901" spans="1:6">
      <c r="A5901" t="str">
        <f t="shared" si="117"/>
        <v>29João Miguel de Matos Queiroz44896GRA</v>
      </c>
      <c r="B5901">
        <v>29</v>
      </c>
      <c r="C5901" t="s">
        <v>2692</v>
      </c>
      <c r="D5901" t="s">
        <v>3784</v>
      </c>
      <c r="E5901">
        <v>600</v>
      </c>
      <c r="F5901" t="s">
        <v>1112</v>
      </c>
    </row>
    <row r="5902" spans="1:6">
      <c r="A5902" t="str">
        <f t="shared" si="117"/>
        <v>29Juliana Pauluk Imark44896GRA</v>
      </c>
      <c r="B5902">
        <v>29</v>
      </c>
      <c r="C5902" t="s">
        <v>2467</v>
      </c>
      <c r="D5902" t="s">
        <v>3784</v>
      </c>
      <c r="E5902">
        <v>600</v>
      </c>
      <c r="F5902" t="s">
        <v>1112</v>
      </c>
    </row>
    <row r="5903" spans="1:6">
      <c r="A5903" t="str">
        <f t="shared" si="117"/>
        <v>29Loreena Yoshii Pinotti44896GRA</v>
      </c>
      <c r="B5903">
        <v>29</v>
      </c>
      <c r="C5903" t="s">
        <v>1632</v>
      </c>
      <c r="D5903" t="s">
        <v>3784</v>
      </c>
      <c r="E5903">
        <v>600</v>
      </c>
      <c r="F5903" t="s">
        <v>1112</v>
      </c>
    </row>
    <row r="5904" spans="1:6">
      <c r="A5904" t="str">
        <f t="shared" si="117"/>
        <v>29Maria Vitória Souza Gonçalves44896GRA</v>
      </c>
      <c r="B5904">
        <v>29</v>
      </c>
      <c r="C5904" t="s">
        <v>1634</v>
      </c>
      <c r="D5904" t="s">
        <v>3784</v>
      </c>
      <c r="E5904">
        <v>600</v>
      </c>
      <c r="F5904" t="s">
        <v>1112</v>
      </c>
    </row>
    <row r="5905" spans="1:6">
      <c r="A5905" t="str">
        <f t="shared" si="117"/>
        <v>29Maurício Prado de Omena Souza44896GRA</v>
      </c>
      <c r="B5905">
        <v>29</v>
      </c>
      <c r="C5905" t="s">
        <v>1635</v>
      </c>
      <c r="D5905" t="s">
        <v>3784</v>
      </c>
      <c r="E5905">
        <v>600</v>
      </c>
      <c r="F5905" t="s">
        <v>1112</v>
      </c>
    </row>
    <row r="5906" spans="1:6">
      <c r="A5906" t="str">
        <f t="shared" si="117"/>
        <v>29Natália Alves Costa44896GRA</v>
      </c>
      <c r="B5906">
        <v>29</v>
      </c>
      <c r="C5906" t="s">
        <v>2468</v>
      </c>
      <c r="D5906" t="s">
        <v>3784</v>
      </c>
      <c r="E5906">
        <v>600</v>
      </c>
      <c r="F5906" t="s">
        <v>1112</v>
      </c>
    </row>
    <row r="5907" spans="1:6">
      <c r="A5907" t="str">
        <f t="shared" si="117"/>
        <v>29Rodrigo Morais Cordeiro de Lima44896GRA</v>
      </c>
      <c r="B5907">
        <v>29</v>
      </c>
      <c r="C5907" t="s">
        <v>1636</v>
      </c>
      <c r="D5907" t="s">
        <v>3784</v>
      </c>
      <c r="E5907">
        <v>600</v>
      </c>
      <c r="F5907" t="s">
        <v>1112</v>
      </c>
    </row>
    <row r="5908" spans="1:6">
      <c r="A5908" t="str">
        <f t="shared" si="117"/>
        <v>29Simão Pedro Assis Costa44896GRA</v>
      </c>
      <c r="B5908">
        <v>29</v>
      </c>
      <c r="C5908" t="s">
        <v>1637</v>
      </c>
      <c r="D5908" t="s">
        <v>3784</v>
      </c>
      <c r="E5908">
        <v>600</v>
      </c>
      <c r="F5908" t="s">
        <v>1112</v>
      </c>
    </row>
    <row r="5909" spans="1:6">
      <c r="A5909" t="str">
        <f t="shared" si="117"/>
        <v>29Talys Henrique Macedo Romero44896GRA</v>
      </c>
      <c r="B5909">
        <v>29</v>
      </c>
      <c r="C5909" t="s">
        <v>2469</v>
      </c>
      <c r="D5909" t="s">
        <v>3784</v>
      </c>
      <c r="E5909">
        <v>600</v>
      </c>
      <c r="F5909" t="s">
        <v>1112</v>
      </c>
    </row>
    <row r="5910" spans="1:6">
      <c r="A5910" t="str">
        <f t="shared" si="117"/>
        <v>29Arthur Lobato Silva Carvalho44896MSc</v>
      </c>
      <c r="B5910">
        <v>29</v>
      </c>
      <c r="C5910" t="s">
        <v>2470</v>
      </c>
      <c r="D5910" t="s">
        <v>3784</v>
      </c>
      <c r="E5910">
        <v>2230</v>
      </c>
      <c r="F5910" t="s">
        <v>1114</v>
      </c>
    </row>
    <row r="5911" spans="1:6">
      <c r="A5911" t="str">
        <f t="shared" si="117"/>
        <v>29Vinícius Mateó e Melo44896MSc</v>
      </c>
      <c r="B5911">
        <v>29</v>
      </c>
      <c r="C5911" t="s">
        <v>1642</v>
      </c>
      <c r="D5911" t="s">
        <v>3784</v>
      </c>
      <c r="E5911">
        <v>2230</v>
      </c>
      <c r="F5911" t="s">
        <v>1114</v>
      </c>
    </row>
    <row r="5912" spans="1:6">
      <c r="A5912" t="str">
        <f t="shared" si="117"/>
        <v>29Daniel Lachos Perez44896PDSC</v>
      </c>
      <c r="B5912">
        <v>29</v>
      </c>
      <c r="C5912" t="s">
        <v>2045</v>
      </c>
      <c r="D5912" t="s">
        <v>3784</v>
      </c>
      <c r="E5912">
        <v>6110</v>
      </c>
      <c r="F5912" t="s">
        <v>1165</v>
      </c>
    </row>
    <row r="5913" spans="1:6">
      <c r="A5913" t="str">
        <f t="shared" si="117"/>
        <v>29Wai Nam Chan44896PV</v>
      </c>
      <c r="B5913">
        <v>29</v>
      </c>
      <c r="C5913" t="s">
        <v>1643</v>
      </c>
      <c r="D5913" t="s">
        <v>3784</v>
      </c>
      <c r="E5913">
        <v>7750</v>
      </c>
      <c r="F5913" t="s">
        <v>1115</v>
      </c>
    </row>
    <row r="5914" spans="1:6">
      <c r="A5914" t="str">
        <f t="shared" si="117"/>
        <v>30VILCKMA OLIVEIRA DE SANTANA44896AT</v>
      </c>
      <c r="B5914">
        <v>30</v>
      </c>
      <c r="C5914" t="s">
        <v>2694</v>
      </c>
      <c r="D5914" t="s">
        <v>3784</v>
      </c>
      <c r="E5914">
        <v>820</v>
      </c>
      <c r="F5914" t="s">
        <v>1117</v>
      </c>
    </row>
    <row r="5915" spans="1:6">
      <c r="A5915" t="str">
        <f t="shared" si="117"/>
        <v>30CELMY MARIA BEZERRA DE MENEZES BARBOSA44896COO</v>
      </c>
      <c r="B5915">
        <v>30</v>
      </c>
      <c r="C5915" t="s">
        <v>2695</v>
      </c>
      <c r="D5915" t="s">
        <v>3784</v>
      </c>
      <c r="E5915">
        <v>2800</v>
      </c>
      <c r="F5915" t="s">
        <v>1113</v>
      </c>
    </row>
    <row r="5916" spans="1:6">
      <c r="A5916" t="str">
        <f t="shared" si="117"/>
        <v>30ALAN GOMES DA CÂMARA44896DSC</v>
      </c>
      <c r="B5916">
        <v>30</v>
      </c>
      <c r="C5916" t="s">
        <v>2696</v>
      </c>
      <c r="D5916" t="s">
        <v>3784</v>
      </c>
      <c r="E5916">
        <v>3280</v>
      </c>
      <c r="F5916" t="s">
        <v>1162</v>
      </c>
    </row>
    <row r="5917" spans="1:6">
      <c r="A5917" t="str">
        <f t="shared" si="117"/>
        <v>30Ayrlane Alves de Lima Sales Lopes44896DSC</v>
      </c>
      <c r="B5917">
        <v>30</v>
      </c>
      <c r="C5917" t="s">
        <v>2472</v>
      </c>
      <c r="D5917" t="s">
        <v>3784</v>
      </c>
      <c r="E5917">
        <v>3280</v>
      </c>
      <c r="F5917" t="s">
        <v>1162</v>
      </c>
    </row>
    <row r="5918" spans="1:6">
      <c r="A5918" t="str">
        <f t="shared" si="117"/>
        <v>30Bruno Augusto Cabral Roque44896DSC</v>
      </c>
      <c r="B5918">
        <v>30</v>
      </c>
      <c r="C5918" t="s">
        <v>2473</v>
      </c>
      <c r="D5918" t="s">
        <v>3784</v>
      </c>
      <c r="E5918">
        <v>3280</v>
      </c>
      <c r="F5918" t="s">
        <v>1162</v>
      </c>
    </row>
    <row r="5919" spans="1:6">
      <c r="A5919" t="str">
        <f t="shared" si="117"/>
        <v>30DJHONY BARBOSA DE OLIVEIRA44896GRA</v>
      </c>
      <c r="B5919">
        <v>30</v>
      </c>
      <c r="C5919" t="s">
        <v>2697</v>
      </c>
      <c r="D5919" t="s">
        <v>3784</v>
      </c>
      <c r="E5919">
        <v>600</v>
      </c>
      <c r="F5919" t="s">
        <v>1112</v>
      </c>
    </row>
    <row r="5920" spans="1:6">
      <c r="A5920" t="str">
        <f t="shared" si="117"/>
        <v>30ELTON FILIPE TENÓRIO DE LIMA44896GRA</v>
      </c>
      <c r="B5920">
        <v>30</v>
      </c>
      <c r="C5920" t="s">
        <v>2698</v>
      </c>
      <c r="D5920" t="s">
        <v>3784</v>
      </c>
      <c r="E5920">
        <v>600</v>
      </c>
      <c r="F5920" t="s">
        <v>1112</v>
      </c>
    </row>
    <row r="5921" spans="1:6">
      <c r="A5921" t="str">
        <f t="shared" si="117"/>
        <v>30ERICK PATRICK LEITE GOMES44896GRA</v>
      </c>
      <c r="B5921">
        <v>30</v>
      </c>
      <c r="C5921" t="s">
        <v>2474</v>
      </c>
      <c r="D5921" t="s">
        <v>3784</v>
      </c>
      <c r="E5921">
        <v>600</v>
      </c>
      <c r="F5921" t="s">
        <v>1112</v>
      </c>
    </row>
    <row r="5922" spans="1:6">
      <c r="A5922" t="str">
        <f t="shared" si="117"/>
        <v>30GLENDA EVELYN MARIA DE FREITAS44896GRA</v>
      </c>
      <c r="B5922">
        <v>30</v>
      </c>
      <c r="C5922" t="s">
        <v>2475</v>
      </c>
      <c r="D5922" t="s">
        <v>3784</v>
      </c>
      <c r="E5922">
        <v>600</v>
      </c>
      <c r="F5922" t="s">
        <v>1112</v>
      </c>
    </row>
    <row r="5923" spans="1:6">
      <c r="A5923" t="str">
        <f t="shared" si="117"/>
        <v>30HELAN THAIRE DE ALBUQUERQUE ALVES44896GRA</v>
      </c>
      <c r="B5923">
        <v>30</v>
      </c>
      <c r="C5923" t="s">
        <v>2699</v>
      </c>
      <c r="D5923" t="s">
        <v>3784</v>
      </c>
      <c r="E5923">
        <v>600</v>
      </c>
      <c r="F5923" t="s">
        <v>1112</v>
      </c>
    </row>
    <row r="5924" spans="1:6">
      <c r="A5924" t="str">
        <f t="shared" si="117"/>
        <v>30ÍCARO VINÍCIUS DE SOUZA JUVENAL44896GRA</v>
      </c>
      <c r="B5924">
        <v>30</v>
      </c>
      <c r="C5924" t="s">
        <v>2700</v>
      </c>
      <c r="D5924" t="s">
        <v>3784</v>
      </c>
      <c r="E5924">
        <v>600</v>
      </c>
      <c r="F5924" t="s">
        <v>1112</v>
      </c>
    </row>
    <row r="5925" spans="1:6">
      <c r="A5925" t="str">
        <f t="shared" si="117"/>
        <v>30JOÃO HENRIQUE BARROS PONTES44896GRA</v>
      </c>
      <c r="B5925">
        <v>30</v>
      </c>
      <c r="C5925" t="s">
        <v>2476</v>
      </c>
      <c r="D5925" t="s">
        <v>3784</v>
      </c>
      <c r="E5925">
        <v>600</v>
      </c>
      <c r="F5925" t="s">
        <v>1112</v>
      </c>
    </row>
    <row r="5926" spans="1:6">
      <c r="A5926" t="str">
        <f t="shared" si="117"/>
        <v>30JOSÉ RUTÊNIO DO AMARAL NETO44896GRA</v>
      </c>
      <c r="B5926">
        <v>30</v>
      </c>
      <c r="C5926" t="s">
        <v>2477</v>
      </c>
      <c r="D5926" t="s">
        <v>3784</v>
      </c>
      <c r="E5926">
        <v>600</v>
      </c>
      <c r="F5926" t="s">
        <v>1112</v>
      </c>
    </row>
    <row r="5927" spans="1:6">
      <c r="A5927" t="str">
        <f t="shared" si="117"/>
        <v>30MARINE TRICOT PAES BARRETTO44896GRA</v>
      </c>
      <c r="B5927">
        <v>30</v>
      </c>
      <c r="C5927" t="s">
        <v>2478</v>
      </c>
      <c r="D5927" t="s">
        <v>3784</v>
      </c>
      <c r="E5927">
        <v>600</v>
      </c>
      <c r="F5927" t="s">
        <v>1112</v>
      </c>
    </row>
    <row r="5928" spans="1:6">
      <c r="A5928" t="str">
        <f t="shared" si="117"/>
        <v>30MATHEUS LEONARDO GOMES DA SILVA44896GRA</v>
      </c>
      <c r="B5928">
        <v>30</v>
      </c>
      <c r="C5928" t="s">
        <v>2479</v>
      </c>
      <c r="D5928" t="s">
        <v>3784</v>
      </c>
      <c r="E5928">
        <v>600</v>
      </c>
      <c r="F5928" t="s">
        <v>1112</v>
      </c>
    </row>
    <row r="5929" spans="1:6">
      <c r="A5929" t="str">
        <f t="shared" si="117"/>
        <v>30PEDRO LUCAS ARAÚJO DO NASCIMENTO44896GRA</v>
      </c>
      <c r="B5929">
        <v>30</v>
      </c>
      <c r="C5929" t="s">
        <v>2480</v>
      </c>
      <c r="D5929" t="s">
        <v>3784</v>
      </c>
      <c r="E5929">
        <v>600</v>
      </c>
      <c r="F5929" t="s">
        <v>1112</v>
      </c>
    </row>
    <row r="5930" spans="1:6">
      <c r="A5930" t="str">
        <f t="shared" si="117"/>
        <v>30RAFAELA DE MELO FREIRE44896GRA</v>
      </c>
      <c r="B5930">
        <v>30</v>
      </c>
      <c r="C5930" t="s">
        <v>2701</v>
      </c>
      <c r="D5930" t="s">
        <v>3784</v>
      </c>
      <c r="E5930">
        <v>600</v>
      </c>
      <c r="F5930" t="s">
        <v>1112</v>
      </c>
    </row>
    <row r="5931" spans="1:6">
      <c r="A5931" t="str">
        <f t="shared" si="117"/>
        <v>30TAINAH LOPES FERREIRA44896GRA</v>
      </c>
      <c r="B5931">
        <v>30</v>
      </c>
      <c r="C5931" t="s">
        <v>2702</v>
      </c>
      <c r="D5931" t="s">
        <v>3784</v>
      </c>
      <c r="E5931">
        <v>600</v>
      </c>
      <c r="F5931" t="s">
        <v>1112</v>
      </c>
    </row>
    <row r="5932" spans="1:6">
      <c r="A5932" t="str">
        <f t="shared" si="117"/>
        <v>30THAISA MARIA NASCIMENTO44896GRA</v>
      </c>
      <c r="B5932">
        <v>30</v>
      </c>
      <c r="C5932" t="s">
        <v>2481</v>
      </c>
      <c r="D5932" t="s">
        <v>3784</v>
      </c>
      <c r="E5932">
        <v>600</v>
      </c>
      <c r="F5932" t="s">
        <v>1112</v>
      </c>
    </row>
    <row r="5933" spans="1:6">
      <c r="A5933" t="str">
        <f t="shared" si="117"/>
        <v>30VÍCTOR DE ANDRADE LIMA44896GRA</v>
      </c>
      <c r="B5933">
        <v>30</v>
      </c>
      <c r="C5933" t="s">
        <v>2482</v>
      </c>
      <c r="D5933" t="s">
        <v>3784</v>
      </c>
      <c r="E5933">
        <v>600</v>
      </c>
      <c r="F5933" t="s">
        <v>1112</v>
      </c>
    </row>
    <row r="5934" spans="1:6">
      <c r="A5934" t="str">
        <f t="shared" si="117"/>
        <v>30WILLIAM OTTONI BARBOSA AZEVEDO44896GRA</v>
      </c>
      <c r="B5934">
        <v>30</v>
      </c>
      <c r="C5934" t="s">
        <v>2703</v>
      </c>
      <c r="D5934" t="s">
        <v>3784</v>
      </c>
      <c r="E5934">
        <v>600</v>
      </c>
      <c r="F5934" t="s">
        <v>1112</v>
      </c>
    </row>
    <row r="5935" spans="1:6">
      <c r="A5935" t="str">
        <f t="shared" si="117"/>
        <v>30GABRIEL FILIPE OLIVEIRA DO NASCIMENTO44896MSc</v>
      </c>
      <c r="B5935">
        <v>30</v>
      </c>
      <c r="C5935" t="s">
        <v>2704</v>
      </c>
      <c r="D5935" t="s">
        <v>3784</v>
      </c>
      <c r="E5935">
        <v>2230</v>
      </c>
      <c r="F5935" t="s">
        <v>1114</v>
      </c>
    </row>
    <row r="5936" spans="1:6">
      <c r="A5936" t="str">
        <f t="shared" si="117"/>
        <v>30MARCELA BINO DA SILVA SANTOS44896MSc</v>
      </c>
      <c r="B5936">
        <v>30</v>
      </c>
      <c r="C5936" t="s">
        <v>2705</v>
      </c>
      <c r="D5936" t="s">
        <v>3784</v>
      </c>
      <c r="E5936">
        <v>2230</v>
      </c>
      <c r="F5936" t="s">
        <v>1114</v>
      </c>
    </row>
    <row r="5937" spans="1:6">
      <c r="A5937" t="str">
        <f t="shared" si="117"/>
        <v>30MATHEUS HENRIQUE CASTANHA CAVALCANTI44896MSc</v>
      </c>
      <c r="B5937">
        <v>30</v>
      </c>
      <c r="C5937" t="s">
        <v>2706</v>
      </c>
      <c r="D5937" t="s">
        <v>3784</v>
      </c>
      <c r="E5937">
        <v>2230</v>
      </c>
      <c r="F5937" t="s">
        <v>1114</v>
      </c>
    </row>
    <row r="5938" spans="1:6">
      <c r="A5938" t="str">
        <f t="shared" si="117"/>
        <v>30Michael Lopes Mendes da Silva44896MSc</v>
      </c>
      <c r="B5938">
        <v>30</v>
      </c>
      <c r="C5938" t="s">
        <v>2483</v>
      </c>
      <c r="D5938" t="s">
        <v>3784</v>
      </c>
      <c r="E5938">
        <v>2230</v>
      </c>
      <c r="F5938" t="s">
        <v>1114</v>
      </c>
    </row>
    <row r="5939" spans="1:6">
      <c r="A5939" t="str">
        <f t="shared" si="117"/>
        <v>30JEAN HÉLITON LOPES DOS SANTOS44896PV</v>
      </c>
      <c r="B5939">
        <v>30</v>
      </c>
      <c r="C5939" t="s">
        <v>2708</v>
      </c>
      <c r="D5939" t="s">
        <v>3784</v>
      </c>
      <c r="E5939">
        <v>7750</v>
      </c>
      <c r="F5939" t="s">
        <v>1115</v>
      </c>
    </row>
    <row r="5940" spans="1:6">
      <c r="A5940" t="str">
        <f t="shared" si="117"/>
        <v>31Francisco Antonio de Farias Bandeira44896AT</v>
      </c>
      <c r="B5940">
        <v>31</v>
      </c>
      <c r="C5940" t="s">
        <v>1655</v>
      </c>
      <c r="D5940" t="s">
        <v>3784</v>
      </c>
      <c r="E5940">
        <v>820</v>
      </c>
      <c r="F5940" t="s">
        <v>1117</v>
      </c>
    </row>
    <row r="5941" spans="1:6">
      <c r="A5941" t="str">
        <f t="shared" si="117"/>
        <v>31Jorge Barbosa Soares44896COO</v>
      </c>
      <c r="B5941">
        <v>31</v>
      </c>
      <c r="C5941" t="s">
        <v>2193</v>
      </c>
      <c r="D5941" t="s">
        <v>3784</v>
      </c>
      <c r="E5941">
        <v>2800</v>
      </c>
      <c r="F5941" t="s">
        <v>1113</v>
      </c>
    </row>
    <row r="5942" spans="1:6">
      <c r="A5942" t="str">
        <f t="shared" si="117"/>
        <v>31Caio Victor Pereira Pascoal44896DSC</v>
      </c>
      <c r="B5942">
        <v>31</v>
      </c>
      <c r="C5942" t="s">
        <v>2484</v>
      </c>
      <c r="D5942" t="s">
        <v>3784</v>
      </c>
      <c r="E5942">
        <v>3280</v>
      </c>
      <c r="F5942" t="s">
        <v>1162</v>
      </c>
    </row>
    <row r="5943" spans="1:6">
      <c r="A5943" t="str">
        <f t="shared" si="117"/>
        <v>31Natália Porto Alexandre44896DSC</v>
      </c>
      <c r="B5943">
        <v>31</v>
      </c>
      <c r="C5943" t="s">
        <v>2485</v>
      </c>
      <c r="D5943" t="s">
        <v>3784</v>
      </c>
      <c r="E5943">
        <v>3280</v>
      </c>
      <c r="F5943" t="s">
        <v>1162</v>
      </c>
    </row>
    <row r="5944" spans="1:6">
      <c r="A5944" t="str">
        <f t="shared" si="117"/>
        <v>31Rodolpho Ramilton de Castro Monteiro44896DSC</v>
      </c>
      <c r="B5944">
        <v>31</v>
      </c>
      <c r="C5944" t="s">
        <v>1657</v>
      </c>
      <c r="D5944" t="s">
        <v>3784</v>
      </c>
      <c r="E5944">
        <v>3280</v>
      </c>
      <c r="F5944" t="s">
        <v>1162</v>
      </c>
    </row>
    <row r="5945" spans="1:6">
      <c r="A5945" t="str">
        <f t="shared" si="117"/>
        <v>31Alice Oliveira Gurgel44896GRA</v>
      </c>
      <c r="B5945">
        <v>31</v>
      </c>
      <c r="C5945" t="s">
        <v>1658</v>
      </c>
      <c r="D5945" t="s">
        <v>3784</v>
      </c>
      <c r="E5945">
        <v>600</v>
      </c>
      <c r="F5945" t="s">
        <v>1112</v>
      </c>
    </row>
    <row r="5946" spans="1:6">
      <c r="A5946" t="str">
        <f t="shared" si="117"/>
        <v>31Ellen Scárllet Abreu Feitosa44896GRA</v>
      </c>
      <c r="B5946">
        <v>31</v>
      </c>
      <c r="C5946" t="s">
        <v>1661</v>
      </c>
      <c r="D5946" t="s">
        <v>3784</v>
      </c>
      <c r="E5946">
        <v>600</v>
      </c>
      <c r="F5946" t="s">
        <v>1112</v>
      </c>
    </row>
    <row r="5947" spans="1:6">
      <c r="A5947" t="str">
        <f t="shared" si="117"/>
        <v>31João Pedro Teles Araújo44896GRA</v>
      </c>
      <c r="B5947">
        <v>31</v>
      </c>
      <c r="C5947" t="s">
        <v>1663</v>
      </c>
      <c r="D5947" t="s">
        <v>3784</v>
      </c>
      <c r="E5947">
        <v>600</v>
      </c>
      <c r="F5947" t="s">
        <v>1112</v>
      </c>
    </row>
    <row r="5948" spans="1:6">
      <c r="A5948" t="str">
        <f t="shared" si="117"/>
        <v>31João Victor da Silva Coelho44896GRA</v>
      </c>
      <c r="B5948">
        <v>31</v>
      </c>
      <c r="C5948" t="s">
        <v>2486</v>
      </c>
      <c r="D5948" t="s">
        <v>3784</v>
      </c>
      <c r="E5948">
        <v>600</v>
      </c>
      <c r="F5948" t="s">
        <v>1112</v>
      </c>
    </row>
    <row r="5949" spans="1:6">
      <c r="A5949" t="str">
        <f t="shared" si="117"/>
        <v>31Lucas Coelho Gonçalves da Silva44896GRA</v>
      </c>
      <c r="B5949">
        <v>31</v>
      </c>
      <c r="C5949" t="s">
        <v>1666</v>
      </c>
      <c r="D5949" t="s">
        <v>3784</v>
      </c>
      <c r="E5949">
        <v>600</v>
      </c>
      <c r="F5949" t="s">
        <v>1112</v>
      </c>
    </row>
    <row r="5950" spans="1:6">
      <c r="A5950" t="str">
        <f t="shared" si="117"/>
        <v>31Luiza Oliveira Sanford44896GRA</v>
      </c>
      <c r="B5950">
        <v>31</v>
      </c>
      <c r="C5950" t="s">
        <v>2487</v>
      </c>
      <c r="D5950" t="s">
        <v>3784</v>
      </c>
      <c r="E5950">
        <v>600</v>
      </c>
      <c r="F5950" t="s">
        <v>1112</v>
      </c>
    </row>
    <row r="5951" spans="1:6">
      <c r="A5951" t="str">
        <f t="shared" si="117"/>
        <v>31Paulo Ricardo Moura Rodrigues44896GRA</v>
      </c>
      <c r="B5951">
        <v>31</v>
      </c>
      <c r="C5951" t="s">
        <v>1668</v>
      </c>
      <c r="D5951" t="s">
        <v>3784</v>
      </c>
      <c r="E5951">
        <v>600</v>
      </c>
      <c r="F5951" t="s">
        <v>1112</v>
      </c>
    </row>
    <row r="5952" spans="1:6">
      <c r="A5952" t="str">
        <f t="shared" si="117"/>
        <v>31Ana Beatriz Ferreira Sousa44896MSc</v>
      </c>
      <c r="B5952">
        <v>31</v>
      </c>
      <c r="C5952" t="s">
        <v>2488</v>
      </c>
      <c r="D5952" t="s">
        <v>3784</v>
      </c>
      <c r="E5952">
        <v>2230</v>
      </c>
      <c r="F5952" t="s">
        <v>1114</v>
      </c>
    </row>
    <row r="5953" spans="1:6">
      <c r="A5953" t="str">
        <f t="shared" si="117"/>
        <v>31Andressa Cristina Borges Chaves44896MSc</v>
      </c>
      <c r="B5953">
        <v>31</v>
      </c>
      <c r="C5953" t="s">
        <v>1670</v>
      </c>
      <c r="D5953" t="s">
        <v>3784</v>
      </c>
      <c r="E5953">
        <v>2230</v>
      </c>
      <c r="F5953" t="s">
        <v>1114</v>
      </c>
    </row>
    <row r="5954" spans="1:6">
      <c r="A5954" t="str">
        <f t="shared" si="117"/>
        <v>31Lucas Sassaki Vieira da Silva44896MSc</v>
      </c>
      <c r="B5954">
        <v>31</v>
      </c>
      <c r="C5954" t="s">
        <v>1671</v>
      </c>
      <c r="D5954" t="s">
        <v>3784</v>
      </c>
      <c r="E5954">
        <v>2230</v>
      </c>
      <c r="F5954" t="s">
        <v>1114</v>
      </c>
    </row>
    <row r="5955" spans="1:6">
      <c r="A5955" t="str">
        <f t="shared" ref="A5955:A6018" si="118">CONCATENATE(B5955,C5955,VALUE(D5955),F5955)</f>
        <v>31Moacir Frutuoso Leal da Costa44896MSc</v>
      </c>
      <c r="B5955">
        <v>31</v>
      </c>
      <c r="C5955" t="s">
        <v>2489</v>
      </c>
      <c r="D5955" t="s">
        <v>3784</v>
      </c>
      <c r="E5955">
        <v>2230</v>
      </c>
      <c r="F5955" t="s">
        <v>1114</v>
      </c>
    </row>
    <row r="5956" spans="1:6">
      <c r="A5956" t="str">
        <f t="shared" si="118"/>
        <v>31Thiago Marques da Frota44896MSc</v>
      </c>
      <c r="B5956">
        <v>31</v>
      </c>
      <c r="C5956" t="s">
        <v>1672</v>
      </c>
      <c r="D5956" t="s">
        <v>3784</v>
      </c>
      <c r="E5956">
        <v>2230</v>
      </c>
      <c r="F5956" t="s">
        <v>1114</v>
      </c>
    </row>
    <row r="5957" spans="1:6">
      <c r="A5957" t="str">
        <f t="shared" si="118"/>
        <v>31Jorge Luiz Oliveira Lucas Júnior44896PV</v>
      </c>
      <c r="B5957">
        <v>31</v>
      </c>
      <c r="C5957" t="s">
        <v>1656</v>
      </c>
      <c r="D5957" t="s">
        <v>3784</v>
      </c>
      <c r="E5957">
        <v>7750</v>
      </c>
      <c r="F5957" t="s">
        <v>1115</v>
      </c>
    </row>
    <row r="5958" spans="1:6">
      <c r="A5958" t="str">
        <f t="shared" si="118"/>
        <v>32AMANDA SOUSA ARAUJO44896AT</v>
      </c>
      <c r="B5958">
        <v>32</v>
      </c>
      <c r="C5958" t="s">
        <v>1674</v>
      </c>
      <c r="D5958" t="s">
        <v>3784</v>
      </c>
      <c r="E5958">
        <v>820</v>
      </c>
      <c r="F5958" t="s">
        <v>1117</v>
      </c>
    </row>
    <row r="5959" spans="1:6">
      <c r="A5959" t="str">
        <f t="shared" si="118"/>
        <v>32Antonio Eduardo Martinelli44896COO</v>
      </c>
      <c r="B5959">
        <v>32</v>
      </c>
      <c r="C5959" t="s">
        <v>1675</v>
      </c>
      <c r="D5959" t="s">
        <v>3784</v>
      </c>
      <c r="E5959">
        <v>2800</v>
      </c>
      <c r="F5959" t="s">
        <v>1113</v>
      </c>
    </row>
    <row r="5960" spans="1:6">
      <c r="A5960" t="str">
        <f t="shared" si="118"/>
        <v>32MUCIO DANTAS DE MEDEIROS44896DSC</v>
      </c>
      <c r="B5960">
        <v>32</v>
      </c>
      <c r="C5960" t="s">
        <v>1677</v>
      </c>
      <c r="D5960" t="s">
        <v>3784</v>
      </c>
      <c r="E5960">
        <v>3280</v>
      </c>
      <c r="F5960" t="s">
        <v>1162</v>
      </c>
    </row>
    <row r="5961" spans="1:6">
      <c r="A5961" t="str">
        <f t="shared" si="118"/>
        <v>32Thereza Beatriz Oliveira Nunes44896DSC</v>
      </c>
      <c r="B5961">
        <v>32</v>
      </c>
      <c r="C5961" t="s">
        <v>2490</v>
      </c>
      <c r="D5961" t="s">
        <v>3784</v>
      </c>
      <c r="E5961">
        <v>3280</v>
      </c>
      <c r="F5961" t="s">
        <v>1162</v>
      </c>
    </row>
    <row r="5962" spans="1:6">
      <c r="A5962" t="str">
        <f t="shared" si="118"/>
        <v>32ANA BIATRIZ GUEDES DO NASCIMENTO44896GRA</v>
      </c>
      <c r="B5962">
        <v>32</v>
      </c>
      <c r="C5962" t="s">
        <v>1678</v>
      </c>
      <c r="D5962" t="s">
        <v>3784</v>
      </c>
      <c r="E5962">
        <v>600</v>
      </c>
      <c r="F5962" t="s">
        <v>1112</v>
      </c>
    </row>
    <row r="5963" spans="1:6">
      <c r="A5963" t="str">
        <f t="shared" si="118"/>
        <v>32CAMILA LOUYSE OLIVEIRA DA ROCHA44896GRA</v>
      </c>
      <c r="B5963">
        <v>32</v>
      </c>
      <c r="C5963" t="s">
        <v>1679</v>
      </c>
      <c r="D5963" t="s">
        <v>3784</v>
      </c>
      <c r="E5963">
        <v>600</v>
      </c>
      <c r="F5963" t="s">
        <v>1112</v>
      </c>
    </row>
    <row r="5964" spans="1:6">
      <c r="A5964" t="str">
        <f t="shared" si="118"/>
        <v>32ELOAM JESSICA NUNES HOLANDA44896GRA</v>
      </c>
      <c r="B5964">
        <v>32</v>
      </c>
      <c r="C5964" t="s">
        <v>1681</v>
      </c>
      <c r="D5964" t="s">
        <v>3784</v>
      </c>
      <c r="E5964">
        <v>600</v>
      </c>
      <c r="F5964" t="s">
        <v>1112</v>
      </c>
    </row>
    <row r="5965" spans="1:6">
      <c r="A5965" t="str">
        <f t="shared" si="118"/>
        <v>32JANARY MARTINS FIGUEIREDO FILHO44896GRA</v>
      </c>
      <c r="B5965">
        <v>32</v>
      </c>
      <c r="C5965" t="s">
        <v>1683</v>
      </c>
      <c r="D5965" t="s">
        <v>3784</v>
      </c>
      <c r="E5965">
        <v>600</v>
      </c>
      <c r="F5965" t="s">
        <v>1112</v>
      </c>
    </row>
    <row r="5966" spans="1:6">
      <c r="A5966" t="str">
        <f t="shared" si="118"/>
        <v>32Karolynne Emanuelle Alves Rodrigues44896GRA</v>
      </c>
      <c r="B5966">
        <v>32</v>
      </c>
      <c r="C5966" t="s">
        <v>2491</v>
      </c>
      <c r="D5966" t="s">
        <v>3784</v>
      </c>
      <c r="E5966">
        <v>600</v>
      </c>
      <c r="F5966" t="s">
        <v>1112</v>
      </c>
    </row>
    <row r="5967" spans="1:6">
      <c r="A5967" t="str">
        <f t="shared" si="118"/>
        <v>32TAYNNARA MENDES VELOSO44896GRA</v>
      </c>
      <c r="B5967">
        <v>32</v>
      </c>
      <c r="C5967" t="s">
        <v>1684</v>
      </c>
      <c r="D5967" t="s">
        <v>3784</v>
      </c>
      <c r="E5967">
        <v>600</v>
      </c>
      <c r="F5967" t="s">
        <v>1112</v>
      </c>
    </row>
    <row r="5968" spans="1:6">
      <c r="A5968" t="str">
        <f t="shared" si="118"/>
        <v>32Vinicius Medeiros de Oliveira Dantas44896GRA</v>
      </c>
      <c r="B5968">
        <v>32</v>
      </c>
      <c r="C5968" t="s">
        <v>2492</v>
      </c>
      <c r="D5968" t="s">
        <v>3784</v>
      </c>
      <c r="E5968">
        <v>600</v>
      </c>
      <c r="F5968" t="s">
        <v>1112</v>
      </c>
    </row>
    <row r="5969" spans="1:6">
      <c r="A5969" t="str">
        <f t="shared" si="118"/>
        <v>32Carlos Augusto Leal Dantas44896MSc</v>
      </c>
      <c r="B5969">
        <v>32</v>
      </c>
      <c r="C5969" t="s">
        <v>1685</v>
      </c>
      <c r="D5969" t="s">
        <v>3784</v>
      </c>
      <c r="E5969">
        <v>2230</v>
      </c>
      <c r="F5969" t="s">
        <v>1114</v>
      </c>
    </row>
    <row r="5970" spans="1:6">
      <c r="A5970" t="str">
        <f t="shared" si="118"/>
        <v>32Clenildo de Longe44896MSc</v>
      </c>
      <c r="B5970">
        <v>32</v>
      </c>
      <c r="C5970" t="s">
        <v>1686</v>
      </c>
      <c r="D5970" t="s">
        <v>3784</v>
      </c>
      <c r="E5970">
        <v>2230</v>
      </c>
      <c r="F5970" t="s">
        <v>1114</v>
      </c>
    </row>
    <row r="5971" spans="1:6">
      <c r="A5971" t="str">
        <f t="shared" si="118"/>
        <v>32Eduardo Jorge da Cunha Lins44896MSc</v>
      </c>
      <c r="B5971">
        <v>32</v>
      </c>
      <c r="C5971" t="s">
        <v>2493</v>
      </c>
      <c r="D5971" t="s">
        <v>3784</v>
      </c>
      <c r="E5971">
        <v>2230</v>
      </c>
      <c r="F5971" t="s">
        <v>1114</v>
      </c>
    </row>
    <row r="5972" spans="1:6">
      <c r="A5972" t="str">
        <f t="shared" si="118"/>
        <v>32Francisco Emanuel da Silva44896MSc</v>
      </c>
      <c r="B5972">
        <v>32</v>
      </c>
      <c r="C5972" t="s">
        <v>2494</v>
      </c>
      <c r="D5972" t="s">
        <v>3784</v>
      </c>
      <c r="E5972">
        <v>2230</v>
      </c>
      <c r="F5972" t="s">
        <v>1114</v>
      </c>
    </row>
    <row r="5973" spans="1:6">
      <c r="A5973" t="str">
        <f t="shared" si="118"/>
        <v>32Maria Monique de Brito Leite44896MSc</v>
      </c>
      <c r="B5973">
        <v>32</v>
      </c>
      <c r="C5973" t="s">
        <v>1687</v>
      </c>
      <c r="D5973" t="s">
        <v>3784</v>
      </c>
      <c r="E5973">
        <v>2230</v>
      </c>
      <c r="F5973" t="s">
        <v>1114</v>
      </c>
    </row>
    <row r="5974" spans="1:6">
      <c r="A5974" t="str">
        <f t="shared" si="118"/>
        <v>32Rayssa Ribeiro Rodrigues44896MSc</v>
      </c>
      <c r="B5974">
        <v>32</v>
      </c>
      <c r="C5974" t="s">
        <v>2495</v>
      </c>
      <c r="D5974" t="s">
        <v>3784</v>
      </c>
      <c r="E5974">
        <v>2230</v>
      </c>
      <c r="F5974" t="s">
        <v>1114</v>
      </c>
    </row>
    <row r="5975" spans="1:6">
      <c r="A5975" t="str">
        <f t="shared" si="118"/>
        <v>32Armando Monte Mendes44896PDSC</v>
      </c>
      <c r="B5975">
        <v>32</v>
      </c>
      <c r="C5975" t="s">
        <v>1688</v>
      </c>
      <c r="D5975" t="s">
        <v>3784</v>
      </c>
      <c r="E5975">
        <v>6110</v>
      </c>
      <c r="F5975" t="s">
        <v>1165</v>
      </c>
    </row>
    <row r="5976" spans="1:6">
      <c r="A5976" t="str">
        <f t="shared" si="118"/>
        <v>32Jose Ribamar Campos Junior44896PV</v>
      </c>
      <c r="B5976">
        <v>32</v>
      </c>
      <c r="C5976" t="s">
        <v>1689</v>
      </c>
      <c r="D5976" t="s">
        <v>3784</v>
      </c>
      <c r="E5976">
        <v>7750</v>
      </c>
      <c r="F5976" t="s">
        <v>1115</v>
      </c>
    </row>
    <row r="5977" spans="1:6">
      <c r="A5977" t="str">
        <f t="shared" si="118"/>
        <v>33Raphael Caio Alvarez Diegues44896AT</v>
      </c>
      <c r="B5977">
        <v>33</v>
      </c>
      <c r="C5977" t="s">
        <v>1690</v>
      </c>
      <c r="D5977" t="s">
        <v>3784</v>
      </c>
      <c r="E5977">
        <v>820</v>
      </c>
      <c r="F5977" t="s">
        <v>1117</v>
      </c>
    </row>
    <row r="5978" spans="1:6">
      <c r="A5978" t="str">
        <f t="shared" si="118"/>
        <v>33Edmilson Moutinho dos Santos44896COO</v>
      </c>
      <c r="B5978">
        <v>33</v>
      </c>
      <c r="C5978" t="s">
        <v>1691</v>
      </c>
      <c r="D5978" t="s">
        <v>3784</v>
      </c>
      <c r="E5978">
        <v>2800</v>
      </c>
      <c r="F5978" t="s">
        <v>1113</v>
      </c>
    </row>
    <row r="5979" spans="1:6">
      <c r="A5979" t="str">
        <f t="shared" si="118"/>
        <v>33Dalmo de Souza Amorim Junior44896DSC</v>
      </c>
      <c r="B5979">
        <v>33</v>
      </c>
      <c r="C5979" t="s">
        <v>2194</v>
      </c>
      <c r="D5979" t="s">
        <v>3784</v>
      </c>
      <c r="E5979">
        <v>3280</v>
      </c>
      <c r="F5979" t="s">
        <v>1162</v>
      </c>
    </row>
    <row r="5980" spans="1:6">
      <c r="A5980" t="str">
        <f t="shared" si="118"/>
        <v>33Rodrigo Pereira Botão44896DSC</v>
      </c>
      <c r="B5980">
        <v>33</v>
      </c>
      <c r="C5980" t="s">
        <v>2195</v>
      </c>
      <c r="D5980" t="s">
        <v>3784</v>
      </c>
      <c r="E5980">
        <v>3280</v>
      </c>
      <c r="F5980" t="s">
        <v>1162</v>
      </c>
    </row>
    <row r="5981" spans="1:6">
      <c r="A5981" t="str">
        <f t="shared" si="118"/>
        <v>33Stephanie San Martin Cañas44896DSC</v>
      </c>
      <c r="B5981">
        <v>33</v>
      </c>
      <c r="C5981" t="s">
        <v>1692</v>
      </c>
      <c r="D5981" t="s">
        <v>3784</v>
      </c>
      <c r="E5981">
        <v>3280</v>
      </c>
      <c r="F5981" t="s">
        <v>1162</v>
      </c>
    </row>
    <row r="5982" spans="1:6">
      <c r="A5982" t="str">
        <f t="shared" si="118"/>
        <v>33Alana Távora Rodrigues44896GRA</v>
      </c>
      <c r="B5982">
        <v>33</v>
      </c>
      <c r="C5982" t="s">
        <v>1693</v>
      </c>
      <c r="D5982" t="s">
        <v>3784</v>
      </c>
      <c r="E5982">
        <v>600</v>
      </c>
      <c r="F5982" t="s">
        <v>1112</v>
      </c>
    </row>
    <row r="5983" spans="1:6">
      <c r="A5983" t="str">
        <f t="shared" si="118"/>
        <v>33Gabriel Fiorini Reis Maciel e Bastos44896GRA</v>
      </c>
      <c r="B5983">
        <v>33</v>
      </c>
      <c r="C5983" t="s">
        <v>1694</v>
      </c>
      <c r="D5983" t="s">
        <v>3784</v>
      </c>
      <c r="E5983">
        <v>600</v>
      </c>
      <c r="F5983" t="s">
        <v>1112</v>
      </c>
    </row>
    <row r="5984" spans="1:6">
      <c r="A5984" t="str">
        <f t="shared" si="118"/>
        <v>33Laila Franca da Costa44896GRA</v>
      </c>
      <c r="B5984">
        <v>33</v>
      </c>
      <c r="C5984" t="s">
        <v>2710</v>
      </c>
      <c r="D5984" t="s">
        <v>3784</v>
      </c>
      <c r="E5984">
        <v>600</v>
      </c>
      <c r="F5984" t="s">
        <v>1112</v>
      </c>
    </row>
    <row r="5985" spans="1:6">
      <c r="A5985" t="str">
        <f t="shared" si="118"/>
        <v>33Matheus Antonio Souza Ferreira44896GRA</v>
      </c>
      <c r="B5985">
        <v>33</v>
      </c>
      <c r="C5985" t="s">
        <v>1699</v>
      </c>
      <c r="D5985" t="s">
        <v>3784</v>
      </c>
      <c r="E5985">
        <v>600</v>
      </c>
      <c r="F5985" t="s">
        <v>1112</v>
      </c>
    </row>
    <row r="5986" spans="1:6">
      <c r="A5986" t="str">
        <f t="shared" si="118"/>
        <v>33Pamela Ramos Rocha dos Santos44896GRA</v>
      </c>
      <c r="B5986">
        <v>33</v>
      </c>
      <c r="C5986" t="s">
        <v>1700</v>
      </c>
      <c r="D5986" t="s">
        <v>3784</v>
      </c>
      <c r="E5986">
        <v>600</v>
      </c>
      <c r="F5986" t="s">
        <v>1112</v>
      </c>
    </row>
    <row r="5987" spans="1:6">
      <c r="A5987" t="str">
        <f t="shared" si="118"/>
        <v>33Rogerio Vaz de Lima44896GRA</v>
      </c>
      <c r="B5987">
        <v>33</v>
      </c>
      <c r="C5987" t="s">
        <v>1703</v>
      </c>
      <c r="D5987" t="s">
        <v>3784</v>
      </c>
      <c r="E5987">
        <v>600</v>
      </c>
      <c r="F5987" t="s">
        <v>1112</v>
      </c>
    </row>
    <row r="5988" spans="1:6">
      <c r="A5988" t="str">
        <f t="shared" si="118"/>
        <v>33Thalles Moreira de Oliveira44896GRA</v>
      </c>
      <c r="B5988">
        <v>33</v>
      </c>
      <c r="C5988" t="s">
        <v>1705</v>
      </c>
      <c r="D5988" t="s">
        <v>3784</v>
      </c>
      <c r="E5988">
        <v>600</v>
      </c>
      <c r="F5988" t="s">
        <v>1112</v>
      </c>
    </row>
    <row r="5989" spans="1:6">
      <c r="A5989" t="str">
        <f t="shared" si="118"/>
        <v>33Alice Akemi Tagima44896MSc</v>
      </c>
      <c r="B5989">
        <v>33</v>
      </c>
      <c r="C5989" t="s">
        <v>1707</v>
      </c>
      <c r="D5989" t="s">
        <v>3784</v>
      </c>
      <c r="E5989">
        <v>2230</v>
      </c>
      <c r="F5989" t="s">
        <v>1114</v>
      </c>
    </row>
    <row r="5990" spans="1:6">
      <c r="A5990" t="str">
        <f t="shared" si="118"/>
        <v>33Brenda Honório Mazzeu Silveira44896MSc</v>
      </c>
      <c r="B5990">
        <v>33</v>
      </c>
      <c r="C5990" t="s">
        <v>1708</v>
      </c>
      <c r="D5990" t="s">
        <v>3784</v>
      </c>
      <c r="E5990">
        <v>2230</v>
      </c>
      <c r="F5990" t="s">
        <v>1114</v>
      </c>
    </row>
    <row r="5991" spans="1:6">
      <c r="A5991" t="str">
        <f t="shared" si="118"/>
        <v>33Gabriela Pantoja Passos44896MSc</v>
      </c>
      <c r="B5991">
        <v>33</v>
      </c>
      <c r="C5991" t="s">
        <v>1709</v>
      </c>
      <c r="D5991" t="s">
        <v>3784</v>
      </c>
      <c r="E5991">
        <v>2230</v>
      </c>
      <c r="F5991" t="s">
        <v>1114</v>
      </c>
    </row>
    <row r="5992" spans="1:6">
      <c r="A5992" t="str">
        <f t="shared" si="118"/>
        <v>33João Paulo Guilherme Rodrigues Alves44896MSc</v>
      </c>
      <c r="B5992">
        <v>33</v>
      </c>
      <c r="C5992" t="s">
        <v>1697</v>
      </c>
      <c r="D5992" t="s">
        <v>3784</v>
      </c>
      <c r="E5992">
        <v>2230</v>
      </c>
      <c r="F5992" t="s">
        <v>1114</v>
      </c>
    </row>
    <row r="5993" spans="1:6">
      <c r="A5993" t="str">
        <f t="shared" si="118"/>
        <v>33Maxiane Frank Oliveira Cardoso44896MSc</v>
      </c>
      <c r="B5993">
        <v>33</v>
      </c>
      <c r="C5993" t="s">
        <v>2196</v>
      </c>
      <c r="D5993" t="s">
        <v>3784</v>
      </c>
      <c r="E5993">
        <v>2230</v>
      </c>
      <c r="F5993" t="s">
        <v>1114</v>
      </c>
    </row>
    <row r="5994" spans="1:6">
      <c r="A5994" t="str">
        <f t="shared" si="118"/>
        <v>33Rafael Luis Sacco44896MSc</v>
      </c>
      <c r="B5994">
        <v>33</v>
      </c>
      <c r="C5994" t="s">
        <v>2197</v>
      </c>
      <c r="D5994" t="s">
        <v>3784</v>
      </c>
      <c r="E5994">
        <v>2230</v>
      </c>
      <c r="F5994" t="s">
        <v>1114</v>
      </c>
    </row>
    <row r="5995" spans="1:6">
      <c r="A5995" t="str">
        <f t="shared" si="118"/>
        <v>33Hirdan Katarina de Medeiros Costa44896PV</v>
      </c>
      <c r="B5995">
        <v>33</v>
      </c>
      <c r="C5995" t="s">
        <v>1711</v>
      </c>
      <c r="D5995" t="s">
        <v>3784</v>
      </c>
      <c r="E5995">
        <v>7750</v>
      </c>
      <c r="F5995" t="s">
        <v>1115</v>
      </c>
    </row>
    <row r="5996" spans="1:6">
      <c r="A5996" t="str">
        <f t="shared" si="118"/>
        <v>34Renan Albert Hansen44896AT</v>
      </c>
      <c r="B5996">
        <v>34</v>
      </c>
      <c r="C5996" t="s">
        <v>1712</v>
      </c>
      <c r="D5996" t="s">
        <v>3784</v>
      </c>
      <c r="E5996">
        <v>820</v>
      </c>
      <c r="F5996" t="s">
        <v>1117</v>
      </c>
    </row>
    <row r="5997" spans="1:6">
      <c r="A5997" t="str">
        <f t="shared" si="118"/>
        <v>34João Andrade de Carvalho Junior44896COO</v>
      </c>
      <c r="B5997">
        <v>34</v>
      </c>
      <c r="C5997" t="s">
        <v>1713</v>
      </c>
      <c r="D5997" t="s">
        <v>3784</v>
      </c>
      <c r="E5997">
        <v>2800</v>
      </c>
      <c r="F5997" t="s">
        <v>1113</v>
      </c>
    </row>
    <row r="5998" spans="1:6">
      <c r="A5998" t="str">
        <f t="shared" si="118"/>
        <v>34Fernando Henrique Mayworm de Araujo44896DSC</v>
      </c>
      <c r="B5998">
        <v>34</v>
      </c>
      <c r="C5998" t="s">
        <v>1714</v>
      </c>
      <c r="D5998" t="s">
        <v>3784</v>
      </c>
      <c r="E5998">
        <v>3280</v>
      </c>
      <c r="F5998" t="s">
        <v>1162</v>
      </c>
    </row>
    <row r="5999" spans="1:6">
      <c r="A5999" t="str">
        <f t="shared" si="118"/>
        <v>34Mônica Valéria dos Santos Machado44896DSC</v>
      </c>
      <c r="B5999">
        <v>34</v>
      </c>
      <c r="C5999" t="s">
        <v>1732</v>
      </c>
      <c r="D5999" t="s">
        <v>3784</v>
      </c>
      <c r="E5999">
        <v>3280</v>
      </c>
      <c r="F5999" t="s">
        <v>1162</v>
      </c>
    </row>
    <row r="6000" spans="1:6">
      <c r="A6000" t="str">
        <f t="shared" si="118"/>
        <v>34Rubens Coutinho Toledo44896DSC</v>
      </c>
      <c r="B6000">
        <v>34</v>
      </c>
      <c r="C6000" t="s">
        <v>1715</v>
      </c>
      <c r="D6000" t="s">
        <v>3784</v>
      </c>
      <c r="E6000">
        <v>3280</v>
      </c>
      <c r="F6000" t="s">
        <v>1162</v>
      </c>
    </row>
    <row r="6001" spans="1:6">
      <c r="A6001" t="str">
        <f t="shared" si="118"/>
        <v>34Arthur da Silva de Carvalho44896GRA</v>
      </c>
      <c r="B6001">
        <v>34</v>
      </c>
      <c r="C6001" t="s">
        <v>1716</v>
      </c>
      <c r="D6001" t="s">
        <v>3784</v>
      </c>
      <c r="E6001">
        <v>600</v>
      </c>
      <c r="F6001" t="s">
        <v>1112</v>
      </c>
    </row>
    <row r="6002" spans="1:6">
      <c r="A6002" t="str">
        <f t="shared" si="118"/>
        <v>34Arthur Freitas dos Santos44896GRA</v>
      </c>
      <c r="B6002">
        <v>34</v>
      </c>
      <c r="C6002" t="s">
        <v>2496</v>
      </c>
      <c r="D6002" t="s">
        <v>3784</v>
      </c>
      <c r="E6002">
        <v>600</v>
      </c>
      <c r="F6002" t="s">
        <v>1112</v>
      </c>
    </row>
    <row r="6003" spans="1:6">
      <c r="A6003" t="str">
        <f t="shared" si="118"/>
        <v>34Fernando Gianelli Farias de Souza44896GRA</v>
      </c>
      <c r="B6003">
        <v>34</v>
      </c>
      <c r="C6003" t="s">
        <v>2497</v>
      </c>
      <c r="D6003" t="s">
        <v>3784</v>
      </c>
      <c r="E6003">
        <v>600</v>
      </c>
      <c r="F6003" t="s">
        <v>1112</v>
      </c>
    </row>
    <row r="6004" spans="1:6">
      <c r="A6004" t="str">
        <f t="shared" si="118"/>
        <v>34Gustavo Henrique Romeu da Silva44896GRA</v>
      </c>
      <c r="B6004">
        <v>34</v>
      </c>
      <c r="C6004" t="s">
        <v>1718</v>
      </c>
      <c r="D6004" t="s">
        <v>3784</v>
      </c>
      <c r="E6004">
        <v>600</v>
      </c>
      <c r="F6004" t="s">
        <v>1112</v>
      </c>
    </row>
    <row r="6005" spans="1:6">
      <c r="A6005" t="str">
        <f t="shared" si="118"/>
        <v>34Ian Ryuji Matsumoto Rolim44896GRA</v>
      </c>
      <c r="B6005">
        <v>34</v>
      </c>
      <c r="C6005" t="s">
        <v>2498</v>
      </c>
      <c r="D6005" t="s">
        <v>3784</v>
      </c>
      <c r="E6005">
        <v>600</v>
      </c>
      <c r="F6005" t="s">
        <v>1112</v>
      </c>
    </row>
    <row r="6006" spans="1:6">
      <c r="A6006" t="str">
        <f t="shared" si="118"/>
        <v>34João Vitor dos Santos Oliveira44896GRA</v>
      </c>
      <c r="B6006">
        <v>34</v>
      </c>
      <c r="C6006" t="s">
        <v>1720</v>
      </c>
      <c r="D6006" t="s">
        <v>3784</v>
      </c>
      <c r="E6006">
        <v>600</v>
      </c>
      <c r="F6006" t="s">
        <v>1112</v>
      </c>
    </row>
    <row r="6007" spans="1:6">
      <c r="A6007" t="str">
        <f t="shared" si="118"/>
        <v>34Maurício Guilherme da Silva Belitardo44896GRA</v>
      </c>
      <c r="B6007">
        <v>34</v>
      </c>
      <c r="C6007" t="s">
        <v>1722</v>
      </c>
      <c r="D6007" t="s">
        <v>3784</v>
      </c>
      <c r="E6007">
        <v>600</v>
      </c>
      <c r="F6007" t="s">
        <v>1112</v>
      </c>
    </row>
    <row r="6008" spans="1:6">
      <c r="A6008" t="str">
        <f t="shared" si="118"/>
        <v>34Nikolas Maky Takinami44896GRA</v>
      </c>
      <c r="B6008">
        <v>34</v>
      </c>
      <c r="C6008" t="s">
        <v>1723</v>
      </c>
      <c r="D6008" t="s">
        <v>3784</v>
      </c>
      <c r="E6008">
        <v>600</v>
      </c>
      <c r="F6008" t="s">
        <v>1112</v>
      </c>
    </row>
    <row r="6009" spans="1:6">
      <c r="A6009" t="str">
        <f t="shared" si="118"/>
        <v>34Renan Camargo Oliveira44896GRA</v>
      </c>
      <c r="B6009">
        <v>34</v>
      </c>
      <c r="C6009" t="s">
        <v>1724</v>
      </c>
      <c r="D6009" t="s">
        <v>3784</v>
      </c>
      <c r="E6009">
        <v>600</v>
      </c>
      <c r="F6009" t="s">
        <v>1112</v>
      </c>
    </row>
    <row r="6010" spans="1:6">
      <c r="A6010" t="str">
        <f t="shared" si="118"/>
        <v>34Thales Maluf44896GRA</v>
      </c>
      <c r="B6010">
        <v>34</v>
      </c>
      <c r="C6010" t="s">
        <v>1725</v>
      </c>
      <c r="D6010" t="s">
        <v>3784</v>
      </c>
      <c r="E6010">
        <v>600</v>
      </c>
      <c r="F6010" t="s">
        <v>1112</v>
      </c>
    </row>
    <row r="6011" spans="1:6">
      <c r="A6011" t="str">
        <f t="shared" si="118"/>
        <v>34Tobias Lombardi Garcia Tiburcio44896GRA</v>
      </c>
      <c r="B6011">
        <v>34</v>
      </c>
      <c r="C6011" t="s">
        <v>2499</v>
      </c>
      <c r="D6011" t="s">
        <v>3784</v>
      </c>
      <c r="E6011">
        <v>600</v>
      </c>
      <c r="F6011" t="s">
        <v>1112</v>
      </c>
    </row>
    <row r="6012" spans="1:6">
      <c r="A6012" t="str">
        <f t="shared" si="118"/>
        <v>34Victor Barbosa Nunes44896GRA</v>
      </c>
      <c r="B6012">
        <v>34</v>
      </c>
      <c r="C6012" t="s">
        <v>1726</v>
      </c>
      <c r="D6012" t="s">
        <v>3784</v>
      </c>
      <c r="E6012">
        <v>600</v>
      </c>
      <c r="F6012" t="s">
        <v>1112</v>
      </c>
    </row>
    <row r="6013" spans="1:6">
      <c r="A6013" t="str">
        <f t="shared" si="118"/>
        <v>34Vitor Pioltine Murari44896GRA</v>
      </c>
      <c r="B6013">
        <v>34</v>
      </c>
      <c r="C6013" t="s">
        <v>1727</v>
      </c>
      <c r="D6013" t="s">
        <v>3784</v>
      </c>
      <c r="E6013">
        <v>600</v>
      </c>
      <c r="F6013" t="s">
        <v>1112</v>
      </c>
    </row>
    <row r="6014" spans="1:6">
      <c r="A6014" t="str">
        <f t="shared" si="118"/>
        <v>34Carlos Eduardo Moraes44896MSc</v>
      </c>
      <c r="B6014">
        <v>34</v>
      </c>
      <c r="C6014" t="s">
        <v>1728</v>
      </c>
      <c r="D6014" t="s">
        <v>3784</v>
      </c>
      <c r="E6014">
        <v>2230</v>
      </c>
      <c r="F6014" t="s">
        <v>1114</v>
      </c>
    </row>
    <row r="6015" spans="1:6">
      <c r="A6015" t="str">
        <f t="shared" si="118"/>
        <v>34Daniel Solferini de Carvalho44896MSc</v>
      </c>
      <c r="B6015">
        <v>34</v>
      </c>
      <c r="C6015" t="s">
        <v>2198</v>
      </c>
      <c r="D6015" t="s">
        <v>3784</v>
      </c>
      <c r="E6015">
        <v>2230</v>
      </c>
      <c r="F6015" t="s">
        <v>1114</v>
      </c>
    </row>
    <row r="6016" spans="1:6">
      <c r="A6016" t="str">
        <f t="shared" si="118"/>
        <v>34Luis Fernando Junior Saldaña Bernuy44896MSc</v>
      </c>
      <c r="B6016">
        <v>34</v>
      </c>
      <c r="C6016" t="s">
        <v>1730</v>
      </c>
      <c r="D6016" t="s">
        <v>3784</v>
      </c>
      <c r="E6016">
        <v>2230</v>
      </c>
      <c r="F6016" t="s">
        <v>1114</v>
      </c>
    </row>
    <row r="6017" spans="1:6">
      <c r="A6017" t="str">
        <f t="shared" si="118"/>
        <v>34Manuel Anthony Toribio Pacherres Uchalin44896MSc</v>
      </c>
      <c r="B6017">
        <v>34</v>
      </c>
      <c r="C6017" t="s">
        <v>2199</v>
      </c>
      <c r="D6017" t="s">
        <v>3784</v>
      </c>
      <c r="E6017">
        <v>2230</v>
      </c>
      <c r="F6017" t="s">
        <v>1114</v>
      </c>
    </row>
    <row r="6018" spans="1:6">
      <c r="A6018" t="str">
        <f t="shared" si="118"/>
        <v>34Marcelo Pacheco Oliveira44896MSc</v>
      </c>
      <c r="B6018">
        <v>34</v>
      </c>
      <c r="C6018" t="s">
        <v>1731</v>
      </c>
      <c r="D6018" t="s">
        <v>3784</v>
      </c>
      <c r="E6018">
        <v>2230</v>
      </c>
      <c r="F6018" t="s">
        <v>1114</v>
      </c>
    </row>
    <row r="6019" spans="1:6">
      <c r="A6019" t="str">
        <f t="shared" ref="A6019:A6082" si="119">CONCATENATE(B6019,C6019,VALUE(D6019),F6019)</f>
        <v>34Marta Leite da Silva Nascimento44896PDSC</v>
      </c>
      <c r="B6019">
        <v>34</v>
      </c>
      <c r="C6019" t="s">
        <v>2500</v>
      </c>
      <c r="D6019" t="s">
        <v>3784</v>
      </c>
      <c r="E6019">
        <v>6110</v>
      </c>
      <c r="F6019" t="s">
        <v>1165</v>
      </c>
    </row>
    <row r="6020" spans="1:6">
      <c r="A6020" t="str">
        <f t="shared" si="119"/>
        <v>34Nazem Nascimento44896PV</v>
      </c>
      <c r="B6020">
        <v>34</v>
      </c>
      <c r="C6020" t="s">
        <v>1734</v>
      </c>
      <c r="D6020" t="s">
        <v>3784</v>
      </c>
      <c r="E6020">
        <v>7750</v>
      </c>
      <c r="F6020" t="s">
        <v>1115</v>
      </c>
    </row>
    <row r="6021" spans="1:6">
      <c r="A6021" t="str">
        <f t="shared" si="119"/>
        <v>35Armando Sá Ribeiro Júnior44896COO</v>
      </c>
      <c r="B6021">
        <v>35</v>
      </c>
      <c r="C6021" t="s">
        <v>2503</v>
      </c>
      <c r="D6021" t="s">
        <v>3784</v>
      </c>
      <c r="E6021">
        <v>2800</v>
      </c>
      <c r="F6021" t="s">
        <v>1113</v>
      </c>
    </row>
    <row r="6022" spans="1:6">
      <c r="A6022" t="str">
        <f t="shared" si="119"/>
        <v>35Bruno Aguiar Santana44896DSC</v>
      </c>
      <c r="B6022">
        <v>35</v>
      </c>
      <c r="C6022" t="s">
        <v>1736</v>
      </c>
      <c r="D6022" t="s">
        <v>3784</v>
      </c>
      <c r="E6022">
        <v>3280</v>
      </c>
      <c r="F6022" t="s">
        <v>1162</v>
      </c>
    </row>
    <row r="6023" spans="1:6">
      <c r="A6023" t="str">
        <f t="shared" si="119"/>
        <v>35Witã dos Santos Rocha44896DSC</v>
      </c>
      <c r="B6023">
        <v>35</v>
      </c>
      <c r="C6023" t="s">
        <v>1737</v>
      </c>
      <c r="D6023" t="s">
        <v>3784</v>
      </c>
      <c r="E6023">
        <v>3280</v>
      </c>
      <c r="F6023" t="s">
        <v>1162</v>
      </c>
    </row>
    <row r="6024" spans="1:6">
      <c r="A6024" t="str">
        <f t="shared" si="119"/>
        <v>35Helena Peres Alchimin44896GRA</v>
      </c>
      <c r="B6024">
        <v>35</v>
      </c>
      <c r="C6024" t="s">
        <v>2501</v>
      </c>
      <c r="D6024" t="s">
        <v>3784</v>
      </c>
      <c r="E6024">
        <v>600</v>
      </c>
      <c r="F6024" t="s">
        <v>1112</v>
      </c>
    </row>
    <row r="6025" spans="1:6">
      <c r="A6025" t="str">
        <f t="shared" si="119"/>
        <v>35Felipe da Silva Oliveira44896MSc</v>
      </c>
      <c r="B6025">
        <v>35</v>
      </c>
      <c r="C6025" t="s">
        <v>2502</v>
      </c>
      <c r="D6025" t="s">
        <v>3784</v>
      </c>
      <c r="E6025">
        <v>2230</v>
      </c>
      <c r="F6025" t="s">
        <v>1114</v>
      </c>
    </row>
    <row r="6026" spans="1:6">
      <c r="A6026" t="str">
        <f t="shared" si="119"/>
        <v>35Juan Pablo Solorzano44896MSc</v>
      </c>
      <c r="B6026">
        <v>35</v>
      </c>
      <c r="C6026" t="s">
        <v>1740</v>
      </c>
      <c r="D6026" t="s">
        <v>3784</v>
      </c>
      <c r="E6026">
        <v>2230</v>
      </c>
      <c r="F6026" t="s">
        <v>1114</v>
      </c>
    </row>
    <row r="6027" spans="1:6">
      <c r="A6027" t="str">
        <f t="shared" si="119"/>
        <v>35Patrick Souza Lima44896MSc</v>
      </c>
      <c r="B6027">
        <v>35</v>
      </c>
      <c r="C6027" t="s">
        <v>2200</v>
      </c>
      <c r="D6027" t="s">
        <v>3784</v>
      </c>
      <c r="E6027">
        <v>2230</v>
      </c>
      <c r="F6027" t="s">
        <v>1114</v>
      </c>
    </row>
    <row r="6028" spans="1:6">
      <c r="A6028" t="str">
        <f t="shared" si="119"/>
        <v>35Leonardo Silva de Souza44896PV</v>
      </c>
      <c r="B6028">
        <v>35</v>
      </c>
      <c r="C6028" t="s">
        <v>1743</v>
      </c>
      <c r="D6028" t="s">
        <v>3784</v>
      </c>
      <c r="E6028">
        <v>7750</v>
      </c>
      <c r="F6028" t="s">
        <v>1115</v>
      </c>
    </row>
    <row r="6029" spans="1:6">
      <c r="A6029" t="str">
        <f t="shared" si="119"/>
        <v>36Luiz Carlos Lobato dos Santos44896COO</v>
      </c>
      <c r="B6029">
        <v>36</v>
      </c>
      <c r="C6029" t="s">
        <v>1744</v>
      </c>
      <c r="D6029" t="s">
        <v>3784</v>
      </c>
      <c r="E6029">
        <v>2800</v>
      </c>
      <c r="F6029" t="s">
        <v>1113</v>
      </c>
    </row>
    <row r="6030" spans="1:6">
      <c r="A6030" t="str">
        <f t="shared" si="119"/>
        <v>36Célia Karina Maia Cardoso44896DSC</v>
      </c>
      <c r="B6030">
        <v>36</v>
      </c>
      <c r="C6030" t="s">
        <v>1745</v>
      </c>
      <c r="D6030" t="s">
        <v>3784</v>
      </c>
      <c r="E6030">
        <v>3280</v>
      </c>
      <c r="F6030" t="s">
        <v>1162</v>
      </c>
    </row>
    <row r="6031" spans="1:6">
      <c r="A6031" t="str">
        <f t="shared" si="119"/>
        <v>36Larissa Bianca Leão Santos44896DSC</v>
      </c>
      <c r="B6031">
        <v>36</v>
      </c>
      <c r="C6031" t="s">
        <v>1756</v>
      </c>
      <c r="D6031" t="s">
        <v>3784</v>
      </c>
      <c r="E6031">
        <v>3280</v>
      </c>
      <c r="F6031" t="s">
        <v>1162</v>
      </c>
    </row>
    <row r="6032" spans="1:6">
      <c r="A6032" t="str">
        <f t="shared" si="119"/>
        <v>36Monique Santos Sarly da Silva44896DSC</v>
      </c>
      <c r="B6032">
        <v>36</v>
      </c>
      <c r="C6032" t="s">
        <v>1746</v>
      </c>
      <c r="D6032" t="s">
        <v>3784</v>
      </c>
      <c r="E6032">
        <v>3280</v>
      </c>
      <c r="F6032" t="s">
        <v>1162</v>
      </c>
    </row>
    <row r="6033" spans="1:6">
      <c r="A6033" t="str">
        <f t="shared" si="119"/>
        <v>36Ana Beatriz Teixeira Dourado44896GRA</v>
      </c>
      <c r="B6033">
        <v>36</v>
      </c>
      <c r="C6033" t="s">
        <v>2504</v>
      </c>
      <c r="D6033" t="s">
        <v>3784</v>
      </c>
      <c r="E6033">
        <v>600</v>
      </c>
      <c r="F6033" t="s">
        <v>1112</v>
      </c>
    </row>
    <row r="6034" spans="1:6">
      <c r="A6034" t="str">
        <f t="shared" si="119"/>
        <v>36Bruno Santos Conceição44896GRA</v>
      </c>
      <c r="B6034">
        <v>36</v>
      </c>
      <c r="C6034" t="s">
        <v>1747</v>
      </c>
      <c r="D6034" t="s">
        <v>3784</v>
      </c>
      <c r="E6034">
        <v>600</v>
      </c>
      <c r="F6034" t="s">
        <v>1112</v>
      </c>
    </row>
    <row r="6035" spans="1:6">
      <c r="A6035" t="str">
        <f t="shared" si="119"/>
        <v>36Caico Bitancourt Reis44896GRA</v>
      </c>
      <c r="B6035">
        <v>36</v>
      </c>
      <c r="C6035" t="s">
        <v>2505</v>
      </c>
      <c r="D6035" t="s">
        <v>3784</v>
      </c>
      <c r="E6035">
        <v>600</v>
      </c>
      <c r="F6035" t="s">
        <v>1112</v>
      </c>
    </row>
    <row r="6036" spans="1:6">
      <c r="A6036" t="str">
        <f t="shared" si="119"/>
        <v>36Felipe Costa Reis da Silva44896GRA</v>
      </c>
      <c r="B6036">
        <v>36</v>
      </c>
      <c r="C6036" t="s">
        <v>1748</v>
      </c>
      <c r="D6036" t="s">
        <v>3784</v>
      </c>
      <c r="E6036">
        <v>600</v>
      </c>
      <c r="F6036" t="s">
        <v>1112</v>
      </c>
    </row>
    <row r="6037" spans="1:6">
      <c r="A6037" t="str">
        <f t="shared" si="119"/>
        <v>36Gladson Pessanha de Souza44896GRA</v>
      </c>
      <c r="B6037">
        <v>36</v>
      </c>
      <c r="C6037" t="s">
        <v>1749</v>
      </c>
      <c r="D6037" t="s">
        <v>3784</v>
      </c>
      <c r="E6037">
        <v>600</v>
      </c>
      <c r="F6037" t="s">
        <v>1112</v>
      </c>
    </row>
    <row r="6038" spans="1:6">
      <c r="A6038" t="str">
        <f t="shared" si="119"/>
        <v>36Keila Misaelle de Souza Nunes44896GRA</v>
      </c>
      <c r="B6038">
        <v>36</v>
      </c>
      <c r="C6038" t="s">
        <v>2506</v>
      </c>
      <c r="D6038" t="s">
        <v>3784</v>
      </c>
      <c r="E6038">
        <v>600</v>
      </c>
      <c r="F6038" t="s">
        <v>1112</v>
      </c>
    </row>
    <row r="6039" spans="1:6">
      <c r="A6039" t="str">
        <f t="shared" si="119"/>
        <v>36Mariana Santos Figueiredo de Freitas44896GRA</v>
      </c>
      <c r="B6039">
        <v>36</v>
      </c>
      <c r="C6039" t="s">
        <v>1752</v>
      </c>
      <c r="D6039" t="s">
        <v>3784</v>
      </c>
      <c r="E6039">
        <v>600</v>
      </c>
      <c r="F6039" t="s">
        <v>1112</v>
      </c>
    </row>
    <row r="6040" spans="1:6">
      <c r="A6040" t="str">
        <f t="shared" si="119"/>
        <v>36Narailson da Conceição Barreto44896GRA</v>
      </c>
      <c r="B6040">
        <v>36</v>
      </c>
      <c r="C6040" t="s">
        <v>2507</v>
      </c>
      <c r="D6040" t="s">
        <v>3784</v>
      </c>
      <c r="E6040">
        <v>600</v>
      </c>
      <c r="F6040" t="s">
        <v>1112</v>
      </c>
    </row>
    <row r="6041" spans="1:6">
      <c r="A6041" t="str">
        <f t="shared" si="119"/>
        <v>36Silvana Santos de Jesus44896GRA</v>
      </c>
      <c r="B6041">
        <v>36</v>
      </c>
      <c r="C6041" t="s">
        <v>2508</v>
      </c>
      <c r="D6041" t="s">
        <v>3784</v>
      </c>
      <c r="E6041">
        <v>600</v>
      </c>
      <c r="F6041" t="s">
        <v>1112</v>
      </c>
    </row>
    <row r="6042" spans="1:6">
      <c r="A6042" t="str">
        <f t="shared" si="119"/>
        <v>36Stephanie Evangelista dos Santos44896GRA</v>
      </c>
      <c r="B6042">
        <v>36</v>
      </c>
      <c r="C6042" t="s">
        <v>2509</v>
      </c>
      <c r="D6042" t="s">
        <v>3784</v>
      </c>
      <c r="E6042">
        <v>600</v>
      </c>
      <c r="F6042" t="s">
        <v>1112</v>
      </c>
    </row>
    <row r="6043" spans="1:6">
      <c r="A6043" t="str">
        <f t="shared" si="119"/>
        <v>36Tairone Santos da Paixão Filho44896GRA</v>
      </c>
      <c r="B6043">
        <v>36</v>
      </c>
      <c r="C6043" t="s">
        <v>1753</v>
      </c>
      <c r="D6043" t="s">
        <v>3784</v>
      </c>
      <c r="E6043">
        <v>600</v>
      </c>
      <c r="F6043" t="s">
        <v>1112</v>
      </c>
    </row>
    <row r="6044" spans="1:6">
      <c r="A6044" t="str">
        <f t="shared" si="119"/>
        <v>36Uilliams Alves de Oliveira Paz44896GRA</v>
      </c>
      <c r="B6044">
        <v>36</v>
      </c>
      <c r="C6044" t="s">
        <v>2510</v>
      </c>
      <c r="D6044" t="s">
        <v>3784</v>
      </c>
      <c r="E6044">
        <v>600</v>
      </c>
      <c r="F6044" t="s">
        <v>1112</v>
      </c>
    </row>
    <row r="6045" spans="1:6">
      <c r="A6045" t="str">
        <f t="shared" si="119"/>
        <v>36Danilo Silva Ferreira44896MSc</v>
      </c>
      <c r="B6045">
        <v>36</v>
      </c>
      <c r="C6045" t="s">
        <v>2511</v>
      </c>
      <c r="D6045" t="s">
        <v>3784</v>
      </c>
      <c r="E6045">
        <v>2230</v>
      </c>
      <c r="F6045" t="s">
        <v>1114</v>
      </c>
    </row>
    <row r="6046" spans="1:6">
      <c r="A6046" t="str">
        <f t="shared" si="119"/>
        <v>36Luiza Figueira de Siqueira44896MSc</v>
      </c>
      <c r="B6046">
        <v>36</v>
      </c>
      <c r="C6046" t="s">
        <v>1757</v>
      </c>
      <c r="D6046" t="s">
        <v>3784</v>
      </c>
      <c r="E6046">
        <v>2230</v>
      </c>
      <c r="F6046" t="s">
        <v>1114</v>
      </c>
    </row>
    <row r="6047" spans="1:6">
      <c r="A6047" t="str">
        <f t="shared" si="119"/>
        <v>36Marcela Félix Sobral44896MSc</v>
      </c>
      <c r="B6047">
        <v>36</v>
      </c>
      <c r="C6047" t="s">
        <v>1758</v>
      </c>
      <c r="D6047" t="s">
        <v>3784</v>
      </c>
      <c r="E6047">
        <v>2230</v>
      </c>
      <c r="F6047" t="s">
        <v>1114</v>
      </c>
    </row>
    <row r="6048" spans="1:6">
      <c r="A6048" t="str">
        <f t="shared" si="119"/>
        <v>36Thamyris Queiroz Silva44896MSc</v>
      </c>
      <c r="B6048">
        <v>36</v>
      </c>
      <c r="C6048" t="s">
        <v>1759</v>
      </c>
      <c r="D6048" t="s">
        <v>3784</v>
      </c>
      <c r="E6048">
        <v>2230</v>
      </c>
      <c r="F6048" t="s">
        <v>1114</v>
      </c>
    </row>
    <row r="6049" spans="1:6">
      <c r="A6049" t="str">
        <f t="shared" si="119"/>
        <v>36Ronaldo Costa Santos44896PDSC</v>
      </c>
      <c r="B6049">
        <v>36</v>
      </c>
      <c r="C6049" t="s">
        <v>2512</v>
      </c>
      <c r="D6049" t="s">
        <v>3784</v>
      </c>
      <c r="E6049">
        <v>6110</v>
      </c>
      <c r="F6049" t="s">
        <v>1165</v>
      </c>
    </row>
    <row r="6050" spans="1:6">
      <c r="A6050" t="str">
        <f t="shared" si="119"/>
        <v>36Kleberson Ricardo de Oliveira Pereira44896PV</v>
      </c>
      <c r="B6050">
        <v>36</v>
      </c>
      <c r="C6050" t="s">
        <v>1760</v>
      </c>
      <c r="D6050" t="s">
        <v>3784</v>
      </c>
      <c r="E6050">
        <v>7750</v>
      </c>
      <c r="F6050" t="s">
        <v>1115</v>
      </c>
    </row>
    <row r="6051" spans="1:6">
      <c r="A6051" t="str">
        <f t="shared" si="119"/>
        <v>37Suzana da Silva Macedo44896AT</v>
      </c>
      <c r="B6051">
        <v>37</v>
      </c>
      <c r="C6051" t="s">
        <v>1761</v>
      </c>
      <c r="D6051" t="s">
        <v>3784</v>
      </c>
      <c r="E6051">
        <v>820</v>
      </c>
      <c r="F6051" t="s">
        <v>1117</v>
      </c>
    </row>
    <row r="6052" spans="1:6">
      <c r="A6052" t="str">
        <f t="shared" si="119"/>
        <v>37Amanda Duarte Gondim44896COO</v>
      </c>
      <c r="B6052">
        <v>37</v>
      </c>
      <c r="C6052" t="s">
        <v>1762</v>
      </c>
      <c r="D6052" t="s">
        <v>3784</v>
      </c>
      <c r="E6052">
        <v>2800</v>
      </c>
      <c r="F6052" t="s">
        <v>1113</v>
      </c>
    </row>
    <row r="6053" spans="1:6">
      <c r="A6053" t="str">
        <f t="shared" si="119"/>
        <v>37Alyxandra Carla de Medeiros Batista44896DSC</v>
      </c>
      <c r="B6053">
        <v>37</v>
      </c>
      <c r="C6053" t="s">
        <v>1763</v>
      </c>
      <c r="D6053" t="s">
        <v>3784</v>
      </c>
      <c r="E6053">
        <v>3280</v>
      </c>
      <c r="F6053" t="s">
        <v>1162</v>
      </c>
    </row>
    <row r="6054" spans="1:6">
      <c r="A6054" t="str">
        <f t="shared" si="119"/>
        <v>37FERNANDO VELCIC MAZIVIERO44896DSC</v>
      </c>
      <c r="B6054">
        <v>37</v>
      </c>
      <c r="C6054" t="s">
        <v>1764</v>
      </c>
      <c r="D6054" t="s">
        <v>3784</v>
      </c>
      <c r="E6054">
        <v>3280</v>
      </c>
      <c r="F6054" t="s">
        <v>1162</v>
      </c>
    </row>
    <row r="6055" spans="1:6">
      <c r="A6055" t="str">
        <f t="shared" si="119"/>
        <v>37Magno Klebson Augustinho Sena44896DSC</v>
      </c>
      <c r="B6055">
        <v>37</v>
      </c>
      <c r="C6055" t="s">
        <v>2513</v>
      </c>
      <c r="D6055" t="s">
        <v>3784</v>
      </c>
      <c r="E6055">
        <v>3280</v>
      </c>
      <c r="F6055" t="s">
        <v>1162</v>
      </c>
    </row>
    <row r="6056" spans="1:6">
      <c r="A6056" t="str">
        <f t="shared" si="119"/>
        <v>37Alessa de Melo Bispo44896GRA</v>
      </c>
      <c r="B6056">
        <v>37</v>
      </c>
      <c r="C6056" t="s">
        <v>1765</v>
      </c>
      <c r="D6056" t="s">
        <v>3784</v>
      </c>
      <c r="E6056">
        <v>600</v>
      </c>
      <c r="F6056" t="s">
        <v>1112</v>
      </c>
    </row>
    <row r="6057" spans="1:6">
      <c r="A6057" t="str">
        <f t="shared" si="119"/>
        <v>37Anderson Bonifácio da Silva44896GRA</v>
      </c>
      <c r="B6057">
        <v>37</v>
      </c>
      <c r="C6057" t="s">
        <v>2514</v>
      </c>
      <c r="D6057" t="s">
        <v>3784</v>
      </c>
      <c r="E6057">
        <v>600</v>
      </c>
      <c r="F6057" t="s">
        <v>1112</v>
      </c>
    </row>
    <row r="6058" spans="1:6">
      <c r="A6058" t="str">
        <f t="shared" si="119"/>
        <v>37DHIOVANA FURTADO DA SILVA44896GRA</v>
      </c>
      <c r="B6058">
        <v>37</v>
      </c>
      <c r="C6058" t="s">
        <v>1766</v>
      </c>
      <c r="D6058" t="s">
        <v>3784</v>
      </c>
      <c r="E6058">
        <v>600</v>
      </c>
      <c r="F6058" t="s">
        <v>1112</v>
      </c>
    </row>
    <row r="6059" spans="1:6">
      <c r="A6059" t="str">
        <f t="shared" si="119"/>
        <v>37Icaro Silva de Paula44896GRA</v>
      </c>
      <c r="B6059">
        <v>37</v>
      </c>
      <c r="C6059" t="s">
        <v>1767</v>
      </c>
      <c r="D6059" t="s">
        <v>3784</v>
      </c>
      <c r="E6059">
        <v>600</v>
      </c>
      <c r="F6059" t="s">
        <v>1112</v>
      </c>
    </row>
    <row r="6060" spans="1:6">
      <c r="A6060" t="str">
        <f t="shared" si="119"/>
        <v>37Ingrid Nayara de Medeiros Brito44896GRA</v>
      </c>
      <c r="B6060">
        <v>37</v>
      </c>
      <c r="C6060" t="s">
        <v>2515</v>
      </c>
      <c r="D6060" t="s">
        <v>3784</v>
      </c>
      <c r="E6060">
        <v>600</v>
      </c>
      <c r="F6060" t="s">
        <v>1112</v>
      </c>
    </row>
    <row r="6061" spans="1:6">
      <c r="A6061" t="str">
        <f t="shared" si="119"/>
        <v>37Isabelle de Medeiros Albuquerque44896GRA</v>
      </c>
      <c r="B6061">
        <v>37</v>
      </c>
      <c r="C6061" t="s">
        <v>2516</v>
      </c>
      <c r="D6061" t="s">
        <v>3784</v>
      </c>
      <c r="E6061">
        <v>600</v>
      </c>
      <c r="F6061" t="s">
        <v>1112</v>
      </c>
    </row>
    <row r="6062" spans="1:6">
      <c r="A6062" t="str">
        <f t="shared" si="119"/>
        <v>37Jessica Nicole Barros de Sousa44896GRA</v>
      </c>
      <c r="B6062">
        <v>37</v>
      </c>
      <c r="C6062" t="s">
        <v>1768</v>
      </c>
      <c r="D6062" t="s">
        <v>3784</v>
      </c>
      <c r="E6062">
        <v>600</v>
      </c>
      <c r="F6062" t="s">
        <v>1112</v>
      </c>
    </row>
    <row r="6063" spans="1:6">
      <c r="A6063" t="str">
        <f t="shared" si="119"/>
        <v>37Luana Gabriela Costa Brito44896GRA</v>
      </c>
      <c r="B6063">
        <v>37</v>
      </c>
      <c r="C6063" t="s">
        <v>1770</v>
      </c>
      <c r="D6063" t="s">
        <v>3784</v>
      </c>
      <c r="E6063">
        <v>600</v>
      </c>
      <c r="F6063" t="s">
        <v>1112</v>
      </c>
    </row>
    <row r="6064" spans="1:6">
      <c r="A6064" t="str">
        <f t="shared" si="119"/>
        <v>37Marcos Antonio do Nascimento Junior44896GRA</v>
      </c>
      <c r="B6064">
        <v>37</v>
      </c>
      <c r="C6064" t="s">
        <v>1771</v>
      </c>
      <c r="D6064" t="s">
        <v>3784</v>
      </c>
      <c r="E6064">
        <v>600</v>
      </c>
      <c r="F6064" t="s">
        <v>1112</v>
      </c>
    </row>
    <row r="6065" spans="1:6">
      <c r="A6065" t="str">
        <f t="shared" si="119"/>
        <v>37Maria Vitoria Ferreira de Souza44896GRA</v>
      </c>
      <c r="B6065">
        <v>37</v>
      </c>
      <c r="C6065" t="s">
        <v>1772</v>
      </c>
      <c r="D6065" t="s">
        <v>3784</v>
      </c>
      <c r="E6065">
        <v>600</v>
      </c>
      <c r="F6065" t="s">
        <v>1112</v>
      </c>
    </row>
    <row r="6066" spans="1:6">
      <c r="A6066" t="str">
        <f t="shared" si="119"/>
        <v>37Mateus Madson do Nascimento Jales44896GRA</v>
      </c>
      <c r="B6066">
        <v>37</v>
      </c>
      <c r="C6066" t="s">
        <v>1773</v>
      </c>
      <c r="D6066" t="s">
        <v>3784</v>
      </c>
      <c r="E6066">
        <v>600</v>
      </c>
      <c r="F6066" t="s">
        <v>1112</v>
      </c>
    </row>
    <row r="6067" spans="1:6">
      <c r="A6067" t="str">
        <f t="shared" si="119"/>
        <v>37Nicolle Thaynna Alves Marreiro44896GRA</v>
      </c>
      <c r="B6067">
        <v>37</v>
      </c>
      <c r="C6067" t="s">
        <v>2517</v>
      </c>
      <c r="D6067" t="s">
        <v>3784</v>
      </c>
      <c r="E6067">
        <v>600</v>
      </c>
      <c r="F6067" t="s">
        <v>1112</v>
      </c>
    </row>
    <row r="6068" spans="1:6">
      <c r="A6068" t="str">
        <f t="shared" si="119"/>
        <v>37Sarah Rayanne de Lima Silva44896GRA</v>
      </c>
      <c r="B6068">
        <v>37</v>
      </c>
      <c r="C6068" t="s">
        <v>2518</v>
      </c>
      <c r="D6068" t="s">
        <v>3784</v>
      </c>
      <c r="E6068">
        <v>600</v>
      </c>
      <c r="F6068" t="s">
        <v>1112</v>
      </c>
    </row>
    <row r="6069" spans="1:6">
      <c r="A6069" t="str">
        <f t="shared" si="119"/>
        <v>37Amanda Medeiros de Azevedo44896MSc</v>
      </c>
      <c r="B6069">
        <v>37</v>
      </c>
      <c r="C6069" t="s">
        <v>1774</v>
      </c>
      <c r="D6069" t="s">
        <v>3784</v>
      </c>
      <c r="E6069">
        <v>2230</v>
      </c>
      <c r="F6069" t="s">
        <v>1114</v>
      </c>
    </row>
    <row r="6070" spans="1:6">
      <c r="A6070" t="str">
        <f t="shared" si="119"/>
        <v>37Elon Fernandes Silva44896MSc</v>
      </c>
      <c r="B6070">
        <v>37</v>
      </c>
      <c r="C6070" t="s">
        <v>2519</v>
      </c>
      <c r="D6070" t="s">
        <v>3784</v>
      </c>
      <c r="E6070">
        <v>2230</v>
      </c>
      <c r="F6070" t="s">
        <v>1114</v>
      </c>
    </row>
    <row r="6071" spans="1:6">
      <c r="A6071" t="str">
        <f t="shared" si="119"/>
        <v>37Jhonatan Ferreira Camara44896MSc</v>
      </c>
      <c r="B6071">
        <v>37</v>
      </c>
      <c r="C6071" t="s">
        <v>1775</v>
      </c>
      <c r="D6071" t="s">
        <v>3784</v>
      </c>
      <c r="E6071">
        <v>2230</v>
      </c>
      <c r="F6071" t="s">
        <v>1114</v>
      </c>
    </row>
    <row r="6072" spans="1:6">
      <c r="A6072" t="str">
        <f t="shared" si="119"/>
        <v>37Johnathan Herbert Freire da Silva44896MSc</v>
      </c>
      <c r="B6072">
        <v>37</v>
      </c>
      <c r="C6072" t="s">
        <v>2520</v>
      </c>
      <c r="D6072" t="s">
        <v>3784</v>
      </c>
      <c r="E6072">
        <v>2230</v>
      </c>
      <c r="F6072" t="s">
        <v>1114</v>
      </c>
    </row>
    <row r="6073" spans="1:6">
      <c r="A6073" t="str">
        <f t="shared" si="119"/>
        <v>37Letícia Milena Gomes da Silva44896MSc</v>
      </c>
      <c r="B6073">
        <v>37</v>
      </c>
      <c r="C6073" t="s">
        <v>2521</v>
      </c>
      <c r="D6073" t="s">
        <v>3784</v>
      </c>
      <c r="E6073">
        <v>2230</v>
      </c>
      <c r="F6073" t="s">
        <v>1114</v>
      </c>
    </row>
    <row r="6074" spans="1:6">
      <c r="A6074" t="str">
        <f t="shared" si="119"/>
        <v>37Pedro Filipe Alves Chaves de Queiroz44896MSc</v>
      </c>
      <c r="B6074">
        <v>37</v>
      </c>
      <c r="C6074" t="s">
        <v>1776</v>
      </c>
      <c r="D6074" t="s">
        <v>3784</v>
      </c>
      <c r="E6074">
        <v>2230</v>
      </c>
      <c r="F6074" t="s">
        <v>1114</v>
      </c>
    </row>
    <row r="6075" spans="1:6">
      <c r="A6075" t="str">
        <f t="shared" si="119"/>
        <v>37Aruzza Mabel de Morais Araújo44896PV</v>
      </c>
      <c r="B6075">
        <v>37</v>
      </c>
      <c r="C6075" t="s">
        <v>1778</v>
      </c>
      <c r="D6075" t="s">
        <v>3784</v>
      </c>
      <c r="E6075">
        <v>7750</v>
      </c>
      <c r="F6075" t="s">
        <v>1115</v>
      </c>
    </row>
    <row r="6076" spans="1:6">
      <c r="A6076" t="str">
        <f t="shared" si="119"/>
        <v>38Izabelle Lima Cabral44896AT</v>
      </c>
      <c r="B6076">
        <v>38</v>
      </c>
      <c r="C6076" t="s">
        <v>1779</v>
      </c>
      <c r="D6076" t="s">
        <v>3784</v>
      </c>
      <c r="E6076">
        <v>820</v>
      </c>
      <c r="F6076" t="s">
        <v>1117</v>
      </c>
    </row>
    <row r="6077" spans="1:6">
      <c r="A6077" t="str">
        <f t="shared" si="119"/>
        <v>38Márcio José das Chagas Moura44896COO</v>
      </c>
      <c r="B6077">
        <v>38</v>
      </c>
      <c r="C6077" t="s">
        <v>1780</v>
      </c>
      <c r="D6077" t="s">
        <v>3784</v>
      </c>
      <c r="E6077">
        <v>2800</v>
      </c>
      <c r="F6077" t="s">
        <v>1113</v>
      </c>
    </row>
    <row r="6078" spans="1:6">
      <c r="A6078" t="str">
        <f t="shared" si="119"/>
        <v>38Francisco Cordeiro do Nascimento Neto44896DSC</v>
      </c>
      <c r="B6078">
        <v>38</v>
      </c>
      <c r="C6078" t="s">
        <v>1781</v>
      </c>
      <c r="D6078" t="s">
        <v>3784</v>
      </c>
      <c r="E6078">
        <v>3280</v>
      </c>
      <c r="F6078" t="s">
        <v>1162</v>
      </c>
    </row>
    <row r="6079" spans="1:6">
      <c r="A6079" t="str">
        <f t="shared" si="119"/>
        <v>38Paulo Gabriel Santos Campos de Siqueira44896DSC</v>
      </c>
      <c r="B6079">
        <v>38</v>
      </c>
      <c r="C6079" t="s">
        <v>2713</v>
      </c>
      <c r="D6079" t="s">
        <v>3784</v>
      </c>
      <c r="E6079">
        <v>3280</v>
      </c>
      <c r="F6079" t="s">
        <v>1162</v>
      </c>
    </row>
    <row r="6080" spans="1:6">
      <c r="A6080" t="str">
        <f t="shared" si="119"/>
        <v>38Plínio Marcio da Silva Ramos44896DSC</v>
      </c>
      <c r="B6080">
        <v>38</v>
      </c>
      <c r="C6080" t="s">
        <v>1782</v>
      </c>
      <c r="D6080" t="s">
        <v>3784</v>
      </c>
      <c r="E6080">
        <v>3280</v>
      </c>
      <c r="F6080" t="s">
        <v>1162</v>
      </c>
    </row>
    <row r="6081" spans="1:6">
      <c r="A6081" t="str">
        <f t="shared" si="119"/>
        <v>38Anna Carolina Felipe Silva44896GRA</v>
      </c>
      <c r="B6081">
        <v>38</v>
      </c>
      <c r="C6081" t="s">
        <v>1783</v>
      </c>
      <c r="D6081" t="s">
        <v>3784</v>
      </c>
      <c r="E6081">
        <v>600</v>
      </c>
      <c r="F6081" t="s">
        <v>1112</v>
      </c>
    </row>
    <row r="6082" spans="1:6">
      <c r="A6082" t="str">
        <f t="shared" si="119"/>
        <v>38Beatriz Almeida Rodrigues e Silva44896GRA</v>
      </c>
      <c r="B6082">
        <v>38</v>
      </c>
      <c r="C6082" t="s">
        <v>1785</v>
      </c>
      <c r="D6082" t="s">
        <v>3784</v>
      </c>
      <c r="E6082">
        <v>600</v>
      </c>
      <c r="F6082" t="s">
        <v>1112</v>
      </c>
    </row>
    <row r="6083" spans="1:6">
      <c r="A6083" t="str">
        <f t="shared" ref="A6083:A6146" si="120">CONCATENATE(B6083,C6083,VALUE(D6083),F6083)</f>
        <v>38Gabriela Farias Gomes44896GRA</v>
      </c>
      <c r="B6083">
        <v>38</v>
      </c>
      <c r="C6083" t="s">
        <v>2522</v>
      </c>
      <c r="D6083" t="s">
        <v>3784</v>
      </c>
      <c r="E6083">
        <v>600</v>
      </c>
      <c r="F6083" t="s">
        <v>1112</v>
      </c>
    </row>
    <row r="6084" spans="1:6">
      <c r="A6084" t="str">
        <f t="shared" si="120"/>
        <v>38Graziela Hanny Claudino de Souza e Silva44896GRA</v>
      </c>
      <c r="B6084">
        <v>38</v>
      </c>
      <c r="C6084" t="s">
        <v>1787</v>
      </c>
      <c r="D6084" t="s">
        <v>3784</v>
      </c>
      <c r="E6084">
        <v>600</v>
      </c>
      <c r="F6084" t="s">
        <v>1112</v>
      </c>
    </row>
    <row r="6085" spans="1:6">
      <c r="A6085" t="str">
        <f t="shared" si="120"/>
        <v>38Herbert Rafael Barbosa de Souza44896GRA</v>
      </c>
      <c r="B6085">
        <v>38</v>
      </c>
      <c r="C6085" t="s">
        <v>1788</v>
      </c>
      <c r="D6085" t="s">
        <v>3784</v>
      </c>
      <c r="E6085">
        <v>600</v>
      </c>
      <c r="F6085" t="s">
        <v>1112</v>
      </c>
    </row>
    <row r="6086" spans="1:6">
      <c r="A6086" t="str">
        <f t="shared" si="120"/>
        <v>38Jamenson Alves da Silva Júnior44896GRA</v>
      </c>
      <c r="B6086">
        <v>38</v>
      </c>
      <c r="C6086" t="s">
        <v>1789</v>
      </c>
      <c r="D6086" t="s">
        <v>3784</v>
      </c>
      <c r="E6086">
        <v>600</v>
      </c>
      <c r="F6086" t="s">
        <v>1112</v>
      </c>
    </row>
    <row r="6087" spans="1:6">
      <c r="A6087" t="str">
        <f t="shared" si="120"/>
        <v>38João Bosco José Barbosa44896GRA</v>
      </c>
      <c r="B6087">
        <v>38</v>
      </c>
      <c r="C6087" t="s">
        <v>2523</v>
      </c>
      <c r="D6087" t="s">
        <v>3784</v>
      </c>
      <c r="E6087">
        <v>600</v>
      </c>
      <c r="F6087" t="s">
        <v>1112</v>
      </c>
    </row>
    <row r="6088" spans="1:6">
      <c r="A6088" t="str">
        <f t="shared" si="120"/>
        <v>38Jose Fernando da Silva Neto44896GRA</v>
      </c>
      <c r="B6088">
        <v>38</v>
      </c>
      <c r="C6088" t="s">
        <v>2524</v>
      </c>
      <c r="D6088" t="s">
        <v>3784</v>
      </c>
      <c r="E6088">
        <v>600</v>
      </c>
      <c r="F6088" t="s">
        <v>1112</v>
      </c>
    </row>
    <row r="6089" spans="1:6">
      <c r="A6089" t="str">
        <f t="shared" si="120"/>
        <v>38Leonardo Soares Cavalcante de Miranda44896GRA</v>
      </c>
      <c r="B6089">
        <v>38</v>
      </c>
      <c r="C6089" t="s">
        <v>1791</v>
      </c>
      <c r="D6089" t="s">
        <v>3784</v>
      </c>
      <c r="E6089">
        <v>600</v>
      </c>
      <c r="F6089" t="s">
        <v>1112</v>
      </c>
    </row>
    <row r="6090" spans="1:6">
      <c r="A6090" t="str">
        <f t="shared" si="120"/>
        <v>38Maria Eduarda Freire de Araújo44896GRA</v>
      </c>
      <c r="B6090">
        <v>38</v>
      </c>
      <c r="C6090" t="s">
        <v>2714</v>
      </c>
      <c r="D6090" t="s">
        <v>3784</v>
      </c>
      <c r="E6090">
        <v>600</v>
      </c>
      <c r="F6090" t="s">
        <v>1112</v>
      </c>
    </row>
    <row r="6091" spans="1:6">
      <c r="A6091" t="str">
        <f t="shared" si="120"/>
        <v>38Mateus Francisco Silva de Lima44896GRA</v>
      </c>
      <c r="B6091">
        <v>38</v>
      </c>
      <c r="C6091" t="s">
        <v>2201</v>
      </c>
      <c r="D6091" t="s">
        <v>3784</v>
      </c>
      <c r="E6091">
        <v>600</v>
      </c>
      <c r="F6091" t="s">
        <v>1112</v>
      </c>
    </row>
    <row r="6092" spans="1:6">
      <c r="A6092" t="str">
        <f t="shared" si="120"/>
        <v>38Rebeca Vitória da Luz Silva44896GRA</v>
      </c>
      <c r="B6092">
        <v>38</v>
      </c>
      <c r="C6092" t="s">
        <v>2525</v>
      </c>
      <c r="D6092" t="s">
        <v>3784</v>
      </c>
      <c r="E6092">
        <v>600</v>
      </c>
      <c r="F6092" t="s">
        <v>1112</v>
      </c>
    </row>
    <row r="6093" spans="1:6">
      <c r="A6093" t="str">
        <f t="shared" si="120"/>
        <v>38Sérgio Leandro Pessoa de Q. Campos44896GRA</v>
      </c>
      <c r="B6093">
        <v>38</v>
      </c>
      <c r="C6093" t="s">
        <v>2715</v>
      </c>
      <c r="D6093" t="s">
        <v>3784</v>
      </c>
      <c r="E6093">
        <v>600</v>
      </c>
      <c r="F6093" t="s">
        <v>1112</v>
      </c>
    </row>
    <row r="6094" spans="1:6">
      <c r="A6094" t="str">
        <f t="shared" si="120"/>
        <v>38Silvio Henrique Viana Lima Pinto44896GRA</v>
      </c>
      <c r="B6094">
        <v>38</v>
      </c>
      <c r="C6094" t="s">
        <v>1793</v>
      </c>
      <c r="D6094" t="s">
        <v>3784</v>
      </c>
      <c r="E6094">
        <v>600</v>
      </c>
      <c r="F6094" t="s">
        <v>1112</v>
      </c>
    </row>
    <row r="6095" spans="1:6">
      <c r="A6095" t="str">
        <f t="shared" si="120"/>
        <v>38Tarsila Sousa Lima44896GRA</v>
      </c>
      <c r="B6095">
        <v>38</v>
      </c>
      <c r="C6095" t="s">
        <v>2202</v>
      </c>
      <c r="D6095" t="s">
        <v>3784</v>
      </c>
      <c r="E6095">
        <v>600</v>
      </c>
      <c r="F6095" t="s">
        <v>1112</v>
      </c>
    </row>
    <row r="6096" spans="1:6">
      <c r="A6096" t="str">
        <f t="shared" si="120"/>
        <v>38Arthur Alves Prates Gomes44896MSc</v>
      </c>
      <c r="B6096">
        <v>38</v>
      </c>
      <c r="C6096" t="s">
        <v>1794</v>
      </c>
      <c r="D6096" t="s">
        <v>3784</v>
      </c>
      <c r="E6096">
        <v>2230</v>
      </c>
      <c r="F6096" t="s">
        <v>1114</v>
      </c>
    </row>
    <row r="6097" spans="1:6">
      <c r="A6097" t="str">
        <f t="shared" si="120"/>
        <v>38Caique Emanuel da Silva Nunes44896MSc</v>
      </c>
      <c r="B6097">
        <v>38</v>
      </c>
      <c r="C6097" t="s">
        <v>2526</v>
      </c>
      <c r="D6097" t="s">
        <v>3784</v>
      </c>
      <c r="E6097">
        <v>2230</v>
      </c>
      <c r="F6097" t="s">
        <v>1114</v>
      </c>
    </row>
    <row r="6098" spans="1:6">
      <c r="A6098" t="str">
        <f t="shared" si="120"/>
        <v>38LAVÍNIA MARIA MENDES ARAÚJO44896MSc</v>
      </c>
      <c r="B6098">
        <v>38</v>
      </c>
      <c r="C6098" t="s">
        <v>1795</v>
      </c>
      <c r="D6098" t="s">
        <v>3784</v>
      </c>
      <c r="E6098">
        <v>2230</v>
      </c>
      <c r="F6098" t="s">
        <v>1114</v>
      </c>
    </row>
    <row r="6099" spans="1:6">
      <c r="A6099" t="str">
        <f t="shared" si="120"/>
        <v>38Thales Henrique Castro de Barros44896MSc</v>
      </c>
      <c r="B6099">
        <v>38</v>
      </c>
      <c r="C6099" t="s">
        <v>1797</v>
      </c>
      <c r="D6099" t="s">
        <v>3784</v>
      </c>
      <c r="E6099">
        <v>2230</v>
      </c>
      <c r="F6099" t="s">
        <v>1114</v>
      </c>
    </row>
    <row r="6100" spans="1:6">
      <c r="A6100" t="str">
        <f t="shared" si="120"/>
        <v>38Carlos Esteban Delgado Noriega44896PDSC</v>
      </c>
      <c r="B6100">
        <v>38</v>
      </c>
      <c r="C6100" t="s">
        <v>2716</v>
      </c>
      <c r="D6100" t="s">
        <v>3784</v>
      </c>
      <c r="E6100">
        <v>6110</v>
      </c>
      <c r="F6100" t="s">
        <v>1165</v>
      </c>
    </row>
    <row r="6101" spans="1:6">
      <c r="A6101" t="str">
        <f t="shared" si="120"/>
        <v>38Paulo Estevão Lemos de Oliveira44896PV</v>
      </c>
      <c r="B6101">
        <v>38</v>
      </c>
      <c r="C6101" t="s">
        <v>1799</v>
      </c>
      <c r="D6101" t="s">
        <v>3784</v>
      </c>
      <c r="E6101">
        <v>7750</v>
      </c>
      <c r="F6101" t="s">
        <v>1115</v>
      </c>
    </row>
    <row r="6102" spans="1:6">
      <c r="A6102" t="str">
        <f t="shared" si="120"/>
        <v>39Alcione Francisco de Almeida44896AT</v>
      </c>
      <c r="B6102">
        <v>39</v>
      </c>
      <c r="C6102" t="s">
        <v>1800</v>
      </c>
      <c r="D6102" t="s">
        <v>3784</v>
      </c>
      <c r="E6102">
        <v>820</v>
      </c>
      <c r="F6102" t="s">
        <v>1117</v>
      </c>
    </row>
    <row r="6103" spans="1:6">
      <c r="A6103" t="str">
        <f t="shared" si="120"/>
        <v>39Jose Mansur Assaf44896COO</v>
      </c>
      <c r="B6103">
        <v>39</v>
      </c>
      <c r="C6103" t="s">
        <v>1801</v>
      </c>
      <c r="D6103" t="s">
        <v>3784</v>
      </c>
      <c r="E6103">
        <v>2800</v>
      </c>
      <c r="F6103" t="s">
        <v>1113</v>
      </c>
    </row>
    <row r="6104" spans="1:6">
      <c r="A6104" t="str">
        <f t="shared" si="120"/>
        <v>39Eliane Soares da Silva44896DSC</v>
      </c>
      <c r="B6104">
        <v>39</v>
      </c>
      <c r="C6104" t="s">
        <v>2203</v>
      </c>
      <c r="D6104" t="s">
        <v>3784</v>
      </c>
      <c r="E6104">
        <v>3280</v>
      </c>
      <c r="F6104" t="s">
        <v>1162</v>
      </c>
    </row>
    <row r="6105" spans="1:6">
      <c r="A6105" t="str">
        <f t="shared" si="120"/>
        <v>39Letícia Pereira Almeida44896DSC</v>
      </c>
      <c r="B6105">
        <v>39</v>
      </c>
      <c r="C6105" t="s">
        <v>1802</v>
      </c>
      <c r="D6105" t="s">
        <v>3784</v>
      </c>
      <c r="E6105">
        <v>3280</v>
      </c>
      <c r="F6105" t="s">
        <v>1162</v>
      </c>
    </row>
    <row r="6106" spans="1:6">
      <c r="A6106" t="str">
        <f t="shared" si="120"/>
        <v>39Luana do Nascimento Rocha de Paula44896DSC</v>
      </c>
      <c r="B6106">
        <v>39</v>
      </c>
      <c r="C6106" t="s">
        <v>1803</v>
      </c>
      <c r="D6106" t="s">
        <v>3784</v>
      </c>
      <c r="E6106">
        <v>3280</v>
      </c>
      <c r="F6106" t="s">
        <v>1162</v>
      </c>
    </row>
    <row r="6107" spans="1:6">
      <c r="A6107" t="str">
        <f t="shared" si="120"/>
        <v>39Alessandro Hiroyuki Iwai da Conceição44896GRA</v>
      </c>
      <c r="B6107">
        <v>39</v>
      </c>
      <c r="C6107" t="s">
        <v>2527</v>
      </c>
      <c r="D6107" t="s">
        <v>3784</v>
      </c>
      <c r="E6107">
        <v>600</v>
      </c>
      <c r="F6107" t="s">
        <v>1112</v>
      </c>
    </row>
    <row r="6108" spans="1:6">
      <c r="A6108" t="str">
        <f t="shared" si="120"/>
        <v>39Amanda Silvestre Chiquites44896GRA</v>
      </c>
      <c r="B6108">
        <v>39</v>
      </c>
      <c r="C6108" t="s">
        <v>2528</v>
      </c>
      <c r="D6108" t="s">
        <v>3784</v>
      </c>
      <c r="E6108">
        <v>600</v>
      </c>
      <c r="F6108" t="s">
        <v>1112</v>
      </c>
    </row>
    <row r="6109" spans="1:6">
      <c r="A6109" t="str">
        <f t="shared" si="120"/>
        <v>39Arthur Corrado Salomão44896GRA</v>
      </c>
      <c r="B6109">
        <v>39</v>
      </c>
      <c r="C6109" t="s">
        <v>1804</v>
      </c>
      <c r="D6109" t="s">
        <v>3784</v>
      </c>
      <c r="E6109">
        <v>600</v>
      </c>
      <c r="F6109" t="s">
        <v>1112</v>
      </c>
    </row>
    <row r="6110" spans="1:6">
      <c r="A6110" t="str">
        <f t="shared" si="120"/>
        <v>39Beatriz Pelichek Moreira44896GRA</v>
      </c>
      <c r="B6110">
        <v>39</v>
      </c>
      <c r="C6110" t="s">
        <v>2529</v>
      </c>
      <c r="D6110" t="s">
        <v>3784</v>
      </c>
      <c r="E6110">
        <v>600</v>
      </c>
      <c r="F6110" t="s">
        <v>1112</v>
      </c>
    </row>
    <row r="6111" spans="1:6">
      <c r="A6111" t="str">
        <f t="shared" si="120"/>
        <v>39Carolina Yaguinuma44896GRA</v>
      </c>
      <c r="B6111">
        <v>39</v>
      </c>
      <c r="C6111" t="s">
        <v>1805</v>
      </c>
      <c r="D6111" t="s">
        <v>3784</v>
      </c>
      <c r="E6111">
        <v>600</v>
      </c>
      <c r="F6111" t="s">
        <v>1112</v>
      </c>
    </row>
    <row r="6112" spans="1:6">
      <c r="A6112" t="str">
        <f t="shared" si="120"/>
        <v>39Caroline de Lima Silva44896GRA</v>
      </c>
      <c r="B6112">
        <v>39</v>
      </c>
      <c r="C6112" t="s">
        <v>1806</v>
      </c>
      <c r="D6112" t="s">
        <v>3784</v>
      </c>
      <c r="E6112">
        <v>600</v>
      </c>
      <c r="F6112" t="s">
        <v>1112</v>
      </c>
    </row>
    <row r="6113" spans="1:6">
      <c r="A6113" t="str">
        <f t="shared" si="120"/>
        <v>39Débora Rodrigues Jahnel44896GRA</v>
      </c>
      <c r="B6113">
        <v>39</v>
      </c>
      <c r="C6113" t="s">
        <v>1808</v>
      </c>
      <c r="D6113" t="s">
        <v>3784</v>
      </c>
      <c r="E6113">
        <v>600</v>
      </c>
      <c r="F6113" t="s">
        <v>1112</v>
      </c>
    </row>
    <row r="6114" spans="1:6">
      <c r="A6114" t="str">
        <f t="shared" si="120"/>
        <v>39Gabriel Azarias de Souza44896GRA</v>
      </c>
      <c r="B6114">
        <v>39</v>
      </c>
      <c r="C6114" t="s">
        <v>2530</v>
      </c>
      <c r="D6114" t="s">
        <v>3784</v>
      </c>
      <c r="E6114">
        <v>600</v>
      </c>
      <c r="F6114" t="s">
        <v>1112</v>
      </c>
    </row>
    <row r="6115" spans="1:6">
      <c r="A6115" t="str">
        <f t="shared" si="120"/>
        <v>39Jade Gusmão Silveira El Check Liasere44896GRA</v>
      </c>
      <c r="B6115">
        <v>39</v>
      </c>
      <c r="C6115" t="s">
        <v>2531</v>
      </c>
      <c r="D6115" t="s">
        <v>3784</v>
      </c>
      <c r="E6115">
        <v>600</v>
      </c>
      <c r="F6115" t="s">
        <v>1112</v>
      </c>
    </row>
    <row r="6116" spans="1:6">
      <c r="A6116" t="str">
        <f t="shared" si="120"/>
        <v>39Júlia Aparecida Sanson44896GRA</v>
      </c>
      <c r="B6116">
        <v>39</v>
      </c>
      <c r="C6116" t="s">
        <v>1811</v>
      </c>
      <c r="D6116" t="s">
        <v>3784</v>
      </c>
      <c r="E6116">
        <v>600</v>
      </c>
      <c r="F6116" t="s">
        <v>1112</v>
      </c>
    </row>
    <row r="6117" spans="1:6">
      <c r="A6117" t="str">
        <f t="shared" si="120"/>
        <v>39Lídia Aparecida Branco44896GRA</v>
      </c>
      <c r="B6117">
        <v>39</v>
      </c>
      <c r="C6117" t="s">
        <v>2532</v>
      </c>
      <c r="D6117" t="s">
        <v>3784</v>
      </c>
      <c r="E6117">
        <v>600</v>
      </c>
      <c r="F6117" t="s">
        <v>1112</v>
      </c>
    </row>
    <row r="6118" spans="1:6">
      <c r="A6118" t="str">
        <f t="shared" si="120"/>
        <v>39Luan Domingues Amaral44896GRA</v>
      </c>
      <c r="B6118">
        <v>39</v>
      </c>
      <c r="C6118" t="s">
        <v>2533</v>
      </c>
      <c r="D6118" t="s">
        <v>3784</v>
      </c>
      <c r="E6118">
        <v>600</v>
      </c>
      <c r="F6118" t="s">
        <v>1112</v>
      </c>
    </row>
    <row r="6119" spans="1:6">
      <c r="A6119" t="str">
        <f t="shared" si="120"/>
        <v>39Lucas Ravagnani Rodrigues44896GRA</v>
      </c>
      <c r="B6119">
        <v>39</v>
      </c>
      <c r="C6119" t="s">
        <v>1813</v>
      </c>
      <c r="D6119" t="s">
        <v>3784</v>
      </c>
      <c r="E6119">
        <v>600</v>
      </c>
      <c r="F6119" t="s">
        <v>1112</v>
      </c>
    </row>
    <row r="6120" spans="1:6">
      <c r="A6120" t="str">
        <f t="shared" si="120"/>
        <v>39Maria Lúia Monelli Sossai44896GRA</v>
      </c>
      <c r="B6120">
        <v>39</v>
      </c>
      <c r="C6120" t="s">
        <v>2534</v>
      </c>
      <c r="D6120" t="s">
        <v>3784</v>
      </c>
      <c r="E6120">
        <v>600</v>
      </c>
      <c r="F6120" t="s">
        <v>1112</v>
      </c>
    </row>
    <row r="6121" spans="1:6">
      <c r="A6121" t="str">
        <f t="shared" si="120"/>
        <v>39Victor Elias Silva44896GRA</v>
      </c>
      <c r="B6121">
        <v>39</v>
      </c>
      <c r="C6121" t="s">
        <v>1817</v>
      </c>
      <c r="D6121" t="s">
        <v>3784</v>
      </c>
      <c r="E6121">
        <v>600</v>
      </c>
      <c r="F6121" t="s">
        <v>1112</v>
      </c>
    </row>
    <row r="6122" spans="1:6">
      <c r="A6122" t="str">
        <f t="shared" si="120"/>
        <v>39Victor Mazutti Malveiro44896GRA</v>
      </c>
      <c r="B6122">
        <v>39</v>
      </c>
      <c r="C6122" t="s">
        <v>1818</v>
      </c>
      <c r="D6122" t="s">
        <v>3784</v>
      </c>
      <c r="E6122">
        <v>600</v>
      </c>
      <c r="F6122" t="s">
        <v>1112</v>
      </c>
    </row>
    <row r="6123" spans="1:6">
      <c r="A6123" t="str">
        <f t="shared" si="120"/>
        <v>39João Pedro Ferreira de Campos44896MSc</v>
      </c>
      <c r="B6123">
        <v>39</v>
      </c>
      <c r="C6123" t="s">
        <v>1819</v>
      </c>
      <c r="D6123" t="s">
        <v>3784</v>
      </c>
      <c r="E6123">
        <v>2230</v>
      </c>
      <c r="F6123" t="s">
        <v>1114</v>
      </c>
    </row>
    <row r="6124" spans="1:6">
      <c r="A6124" t="str">
        <f t="shared" si="120"/>
        <v>39Nilton Silva Costa Mafra44896MSc</v>
      </c>
      <c r="B6124">
        <v>39</v>
      </c>
      <c r="C6124" t="s">
        <v>1820</v>
      </c>
      <c r="D6124" t="s">
        <v>3784</v>
      </c>
      <c r="E6124">
        <v>2230</v>
      </c>
      <c r="F6124" t="s">
        <v>1114</v>
      </c>
    </row>
    <row r="6125" spans="1:6">
      <c r="A6125" t="str">
        <f t="shared" si="120"/>
        <v>39Wallas Douglas de Macedo Souza44896MSc</v>
      </c>
      <c r="B6125">
        <v>39</v>
      </c>
      <c r="C6125" t="s">
        <v>1821</v>
      </c>
      <c r="D6125" t="s">
        <v>3784</v>
      </c>
      <c r="E6125">
        <v>2230</v>
      </c>
      <c r="F6125" t="s">
        <v>1114</v>
      </c>
    </row>
    <row r="6126" spans="1:6">
      <c r="A6126" t="str">
        <f t="shared" si="120"/>
        <v>39Luiz Henrique Vieira44896PV</v>
      </c>
      <c r="B6126">
        <v>39</v>
      </c>
      <c r="C6126" t="s">
        <v>1823</v>
      </c>
      <c r="D6126" t="s">
        <v>3784</v>
      </c>
      <c r="E6126">
        <v>7750</v>
      </c>
      <c r="F6126" t="s">
        <v>1115</v>
      </c>
    </row>
    <row r="6127" spans="1:6">
      <c r="A6127" t="str">
        <f t="shared" si="120"/>
        <v>40Leandro Hirokazu Hirose44896AT</v>
      </c>
      <c r="B6127">
        <v>40</v>
      </c>
      <c r="C6127" t="s">
        <v>1824</v>
      </c>
      <c r="D6127" t="s">
        <v>3784</v>
      </c>
      <c r="E6127">
        <v>820</v>
      </c>
      <c r="F6127" t="s">
        <v>1117</v>
      </c>
    </row>
    <row r="6128" spans="1:6">
      <c r="A6128" t="str">
        <f t="shared" si="120"/>
        <v>40Fábio Augusto Gomes Vieira Reis44896COO</v>
      </c>
      <c r="B6128">
        <v>40</v>
      </c>
      <c r="C6128" t="s">
        <v>2717</v>
      </c>
      <c r="D6128" t="s">
        <v>3784</v>
      </c>
      <c r="E6128">
        <v>2800</v>
      </c>
      <c r="F6128" t="s">
        <v>1113</v>
      </c>
    </row>
    <row r="6129" spans="1:6">
      <c r="A6129" t="str">
        <f t="shared" si="120"/>
        <v>40Gabrielle Roveratti Ceccato44896DSC</v>
      </c>
      <c r="B6129">
        <v>40</v>
      </c>
      <c r="C6129" t="s">
        <v>1835</v>
      </c>
      <c r="D6129" t="s">
        <v>3784</v>
      </c>
      <c r="E6129">
        <v>3280</v>
      </c>
      <c r="F6129" t="s">
        <v>1162</v>
      </c>
    </row>
    <row r="6130" spans="1:6">
      <c r="A6130" t="str">
        <f t="shared" si="120"/>
        <v>40Mariza Gomes Rodrigues44896DSC</v>
      </c>
      <c r="B6130">
        <v>40</v>
      </c>
      <c r="C6130" t="s">
        <v>1825</v>
      </c>
      <c r="D6130" t="s">
        <v>3784</v>
      </c>
      <c r="E6130">
        <v>3280</v>
      </c>
      <c r="F6130" t="s">
        <v>1162</v>
      </c>
    </row>
    <row r="6131" spans="1:6">
      <c r="A6131" t="str">
        <f t="shared" si="120"/>
        <v>40Nayara de Macedo dos Santos44896DSC</v>
      </c>
      <c r="B6131">
        <v>40</v>
      </c>
      <c r="C6131" t="s">
        <v>1826</v>
      </c>
      <c r="D6131" t="s">
        <v>3784</v>
      </c>
      <c r="E6131">
        <v>3280</v>
      </c>
      <c r="F6131" t="s">
        <v>1162</v>
      </c>
    </row>
    <row r="6132" spans="1:6">
      <c r="A6132" t="str">
        <f t="shared" si="120"/>
        <v>40Alexandre Nasser Brolezzi Menezes44896GRA</v>
      </c>
      <c r="B6132">
        <v>40</v>
      </c>
      <c r="C6132" t="s">
        <v>1827</v>
      </c>
      <c r="D6132" t="s">
        <v>3784</v>
      </c>
      <c r="E6132">
        <v>600</v>
      </c>
      <c r="F6132" t="s">
        <v>1112</v>
      </c>
    </row>
    <row r="6133" spans="1:6">
      <c r="A6133" t="str">
        <f t="shared" si="120"/>
        <v>40Caíque Giovanni44896GRA</v>
      </c>
      <c r="B6133">
        <v>40</v>
      </c>
      <c r="C6133" t="s">
        <v>2535</v>
      </c>
      <c r="D6133" t="s">
        <v>3784</v>
      </c>
      <c r="E6133">
        <v>600</v>
      </c>
      <c r="F6133" t="s">
        <v>1112</v>
      </c>
    </row>
    <row r="6134" spans="1:6">
      <c r="A6134" t="str">
        <f t="shared" si="120"/>
        <v>40Daniela Kuranaka44896GRA</v>
      </c>
      <c r="B6134">
        <v>40</v>
      </c>
      <c r="C6134" t="s">
        <v>2536</v>
      </c>
      <c r="D6134" t="s">
        <v>3784</v>
      </c>
      <c r="E6134">
        <v>600</v>
      </c>
      <c r="F6134" t="s">
        <v>1112</v>
      </c>
    </row>
    <row r="6135" spans="1:6">
      <c r="A6135" t="str">
        <f t="shared" si="120"/>
        <v>40Gustavo Soldado Peres44896GRA</v>
      </c>
      <c r="B6135">
        <v>40</v>
      </c>
      <c r="C6135" t="s">
        <v>1829</v>
      </c>
      <c r="D6135" t="s">
        <v>3784</v>
      </c>
      <c r="E6135">
        <v>600</v>
      </c>
      <c r="F6135" t="s">
        <v>1112</v>
      </c>
    </row>
    <row r="6136" spans="1:6">
      <c r="A6136" t="str">
        <f t="shared" si="120"/>
        <v>40Isabela Carolini Souza Araujo44896GRA</v>
      </c>
      <c r="B6136">
        <v>40</v>
      </c>
      <c r="C6136" t="s">
        <v>2537</v>
      </c>
      <c r="D6136" t="s">
        <v>3784</v>
      </c>
      <c r="E6136">
        <v>600</v>
      </c>
      <c r="F6136" t="s">
        <v>1112</v>
      </c>
    </row>
    <row r="6137" spans="1:6">
      <c r="A6137" t="str">
        <f t="shared" si="120"/>
        <v>40Isabela Dall’Acqua44896GRA</v>
      </c>
      <c r="B6137">
        <v>40</v>
      </c>
      <c r="C6137" t="s">
        <v>2538</v>
      </c>
      <c r="D6137" t="s">
        <v>3784</v>
      </c>
      <c r="E6137">
        <v>600</v>
      </c>
      <c r="F6137" t="s">
        <v>1112</v>
      </c>
    </row>
    <row r="6138" spans="1:6">
      <c r="A6138" t="str">
        <f t="shared" si="120"/>
        <v>40Lucas Pereira Fontanetti44896GRA</v>
      </c>
      <c r="B6138">
        <v>40</v>
      </c>
      <c r="C6138" t="s">
        <v>1830</v>
      </c>
      <c r="D6138" t="s">
        <v>3784</v>
      </c>
      <c r="E6138">
        <v>600</v>
      </c>
      <c r="F6138" t="s">
        <v>1112</v>
      </c>
    </row>
    <row r="6139" spans="1:6">
      <c r="A6139" t="str">
        <f t="shared" si="120"/>
        <v>40Murílo de Oliveira Martins44896GRA</v>
      </c>
      <c r="B6139">
        <v>40</v>
      </c>
      <c r="C6139" t="s">
        <v>2539</v>
      </c>
      <c r="D6139" t="s">
        <v>3784</v>
      </c>
      <c r="E6139">
        <v>600</v>
      </c>
      <c r="F6139" t="s">
        <v>1112</v>
      </c>
    </row>
    <row r="6140" spans="1:6">
      <c r="A6140" t="str">
        <f t="shared" si="120"/>
        <v>40Nathália Alves Weigel de Araújo44896GRA</v>
      </c>
      <c r="B6140">
        <v>40</v>
      </c>
      <c r="C6140" t="s">
        <v>2540</v>
      </c>
      <c r="D6140" t="s">
        <v>3784</v>
      </c>
      <c r="E6140">
        <v>600</v>
      </c>
      <c r="F6140" t="s">
        <v>1112</v>
      </c>
    </row>
    <row r="6141" spans="1:6">
      <c r="A6141" t="str">
        <f t="shared" si="120"/>
        <v>40Priscila Figueiredo Rodrigues44896GRA</v>
      </c>
      <c r="B6141">
        <v>40</v>
      </c>
      <c r="C6141" t="s">
        <v>1831</v>
      </c>
      <c r="D6141" t="s">
        <v>3784</v>
      </c>
      <c r="E6141">
        <v>600</v>
      </c>
      <c r="F6141" t="s">
        <v>1112</v>
      </c>
    </row>
    <row r="6142" spans="1:6">
      <c r="A6142" t="str">
        <f t="shared" si="120"/>
        <v>40Rafaela Casonatto Della Coletta44896GRA</v>
      </c>
      <c r="B6142">
        <v>40</v>
      </c>
      <c r="C6142" t="s">
        <v>1832</v>
      </c>
      <c r="D6142" t="s">
        <v>3784</v>
      </c>
      <c r="E6142">
        <v>600</v>
      </c>
      <c r="F6142" t="s">
        <v>1112</v>
      </c>
    </row>
    <row r="6143" spans="1:6">
      <c r="A6143" t="str">
        <f t="shared" si="120"/>
        <v>40Renata Silva Martins44896GRA</v>
      </c>
      <c r="B6143">
        <v>40</v>
      </c>
      <c r="C6143" t="s">
        <v>2541</v>
      </c>
      <c r="D6143" t="s">
        <v>3784</v>
      </c>
      <c r="E6143">
        <v>600</v>
      </c>
      <c r="F6143" t="s">
        <v>1112</v>
      </c>
    </row>
    <row r="6144" spans="1:6">
      <c r="A6144" t="str">
        <f t="shared" si="120"/>
        <v>40Thais Cerqueira Santos44896GRA</v>
      </c>
      <c r="B6144">
        <v>40</v>
      </c>
      <c r="C6144" t="s">
        <v>1833</v>
      </c>
      <c r="D6144" t="s">
        <v>3784</v>
      </c>
      <c r="E6144">
        <v>600</v>
      </c>
      <c r="F6144" t="s">
        <v>1112</v>
      </c>
    </row>
    <row r="6145" spans="1:6">
      <c r="A6145" t="str">
        <f t="shared" si="120"/>
        <v>40Velda Fraga Farah Barros do Nascimento44896GRA</v>
      </c>
      <c r="B6145">
        <v>40</v>
      </c>
      <c r="C6145" t="s">
        <v>2542</v>
      </c>
      <c r="D6145" t="s">
        <v>3784</v>
      </c>
      <c r="E6145">
        <v>600</v>
      </c>
      <c r="F6145" t="s">
        <v>1112</v>
      </c>
    </row>
    <row r="6146" spans="1:6">
      <c r="A6146" t="str">
        <f t="shared" si="120"/>
        <v>40Vitória Regina Silva Machado44896GRA</v>
      </c>
      <c r="B6146">
        <v>40</v>
      </c>
      <c r="C6146" t="s">
        <v>1834</v>
      </c>
      <c r="D6146" t="s">
        <v>3784</v>
      </c>
      <c r="E6146">
        <v>600</v>
      </c>
      <c r="F6146" t="s">
        <v>1112</v>
      </c>
    </row>
    <row r="6147" spans="1:6">
      <c r="A6147" t="str">
        <f t="shared" ref="A6147:A6210" si="121">CONCATENATE(B6147,C6147,VALUE(D6147),F6147)</f>
        <v>40Beatriz Christofoletti44896MSc</v>
      </c>
      <c r="B6147">
        <v>40</v>
      </c>
      <c r="C6147" t="s">
        <v>1828</v>
      </c>
      <c r="D6147" t="s">
        <v>3784</v>
      </c>
      <c r="E6147">
        <v>2230</v>
      </c>
      <c r="F6147" t="s">
        <v>1114</v>
      </c>
    </row>
    <row r="6148" spans="1:6">
      <c r="A6148" t="str">
        <f t="shared" si="121"/>
        <v>40Sarah Felix Santos44896MSc</v>
      </c>
      <c r="B6148">
        <v>40</v>
      </c>
      <c r="C6148" t="s">
        <v>1837</v>
      </c>
      <c r="D6148" t="s">
        <v>3784</v>
      </c>
      <c r="E6148">
        <v>2230</v>
      </c>
      <c r="F6148" t="s">
        <v>1114</v>
      </c>
    </row>
    <row r="6149" spans="1:6">
      <c r="A6149" t="str">
        <f t="shared" si="121"/>
        <v>40Victor Hugo Hoffmann44896MSc</v>
      </c>
      <c r="B6149">
        <v>40</v>
      </c>
      <c r="C6149" t="s">
        <v>1838</v>
      </c>
      <c r="D6149" t="s">
        <v>3784</v>
      </c>
      <c r="E6149">
        <v>2230</v>
      </c>
      <c r="F6149" t="s">
        <v>1114</v>
      </c>
    </row>
    <row r="6150" spans="1:6">
      <c r="A6150" t="str">
        <f t="shared" si="121"/>
        <v>40Vinicius Mendes Veiga44896MSc</v>
      </c>
      <c r="B6150">
        <v>40</v>
      </c>
      <c r="C6150" t="s">
        <v>1839</v>
      </c>
      <c r="D6150" t="s">
        <v>3784</v>
      </c>
      <c r="E6150">
        <v>2230</v>
      </c>
      <c r="F6150" t="s">
        <v>1114</v>
      </c>
    </row>
    <row r="6151" spans="1:6">
      <c r="A6151" t="str">
        <f t="shared" si="121"/>
        <v>40Juliana Okubo44896PDSC</v>
      </c>
      <c r="B6151">
        <v>40</v>
      </c>
      <c r="C6151" t="s">
        <v>2204</v>
      </c>
      <c r="D6151" t="s">
        <v>3784</v>
      </c>
      <c r="E6151">
        <v>6110</v>
      </c>
      <c r="F6151" t="s">
        <v>1165</v>
      </c>
    </row>
    <row r="6152" spans="1:6">
      <c r="A6152" t="str">
        <f t="shared" si="121"/>
        <v>40Mitsuru Arai44896PV</v>
      </c>
      <c r="B6152">
        <v>40</v>
      </c>
      <c r="C6152" t="s">
        <v>2543</v>
      </c>
      <c r="D6152" t="s">
        <v>3784</v>
      </c>
      <c r="E6152">
        <v>7750</v>
      </c>
      <c r="F6152" t="s">
        <v>1115</v>
      </c>
    </row>
    <row r="6153" spans="1:6">
      <c r="A6153" t="str">
        <f t="shared" si="121"/>
        <v>41Irene do Nascimento Xavier Delgado44896AT</v>
      </c>
      <c r="B6153">
        <v>41</v>
      </c>
      <c r="C6153" t="s">
        <v>1840</v>
      </c>
      <c r="D6153" t="s">
        <v>3784</v>
      </c>
      <c r="E6153">
        <v>820</v>
      </c>
      <c r="F6153" t="s">
        <v>1117</v>
      </c>
    </row>
    <row r="6154" spans="1:6">
      <c r="A6154" t="str">
        <f t="shared" si="121"/>
        <v>41David Alves Castelo Branco44896COO</v>
      </c>
      <c r="B6154">
        <v>41</v>
      </c>
      <c r="C6154" t="s">
        <v>1841</v>
      </c>
      <c r="D6154" t="s">
        <v>3784</v>
      </c>
      <c r="E6154">
        <v>2800</v>
      </c>
      <c r="F6154" t="s">
        <v>1113</v>
      </c>
    </row>
    <row r="6155" spans="1:6">
      <c r="A6155" t="str">
        <f t="shared" si="121"/>
        <v>41Julia Paleta Crespo44896DSC</v>
      </c>
      <c r="B6155">
        <v>41</v>
      </c>
      <c r="C6155" t="s">
        <v>2206</v>
      </c>
      <c r="D6155" t="s">
        <v>3784</v>
      </c>
      <c r="E6155">
        <v>3280</v>
      </c>
      <c r="F6155" t="s">
        <v>1162</v>
      </c>
    </row>
    <row r="6156" spans="1:6">
      <c r="A6156" t="str">
        <f t="shared" si="121"/>
        <v>41Letícia Magalar Martins de Souza44896DSC</v>
      </c>
      <c r="B6156">
        <v>41</v>
      </c>
      <c r="C6156" t="s">
        <v>1842</v>
      </c>
      <c r="D6156" t="s">
        <v>3784</v>
      </c>
      <c r="E6156">
        <v>3280</v>
      </c>
      <c r="F6156" t="s">
        <v>1162</v>
      </c>
    </row>
    <row r="6157" spans="1:6">
      <c r="A6157" t="str">
        <f t="shared" si="121"/>
        <v>41PEDRO LUIZ BARBOSA MAIA44896DSC</v>
      </c>
      <c r="B6157">
        <v>41</v>
      </c>
      <c r="C6157" t="s">
        <v>1843</v>
      </c>
      <c r="D6157" t="s">
        <v>3784</v>
      </c>
      <c r="E6157">
        <v>3280</v>
      </c>
      <c r="F6157" t="s">
        <v>1162</v>
      </c>
    </row>
    <row r="6158" spans="1:6">
      <c r="A6158" t="str">
        <f t="shared" si="121"/>
        <v>41CAIO PEREIRA RODRIGUES44896GRA</v>
      </c>
      <c r="B6158">
        <v>41</v>
      </c>
      <c r="C6158" t="s">
        <v>1844</v>
      </c>
      <c r="D6158" t="s">
        <v>3784</v>
      </c>
      <c r="E6158">
        <v>600</v>
      </c>
      <c r="F6158" t="s">
        <v>1112</v>
      </c>
    </row>
    <row r="6159" spans="1:6">
      <c r="A6159" t="str">
        <f t="shared" si="121"/>
        <v>41CAROLINE FERREIRA ALVES44896GRA</v>
      </c>
      <c r="B6159">
        <v>41</v>
      </c>
      <c r="C6159" t="s">
        <v>2208</v>
      </c>
      <c r="D6159" t="s">
        <v>3784</v>
      </c>
      <c r="E6159">
        <v>600</v>
      </c>
      <c r="F6159" t="s">
        <v>1112</v>
      </c>
    </row>
    <row r="6160" spans="1:6">
      <c r="A6160" t="str">
        <f t="shared" si="121"/>
        <v>41DOUGLAS PEREIRA LOPES44896GRA</v>
      </c>
      <c r="B6160">
        <v>41</v>
      </c>
      <c r="C6160" t="s">
        <v>1845</v>
      </c>
      <c r="D6160" t="s">
        <v>3784</v>
      </c>
      <c r="E6160">
        <v>600</v>
      </c>
      <c r="F6160" t="s">
        <v>1112</v>
      </c>
    </row>
    <row r="6161" spans="1:6">
      <c r="A6161" t="str">
        <f t="shared" si="121"/>
        <v>41NAYANA CAMPOS OLIVEIRA44896GRA</v>
      </c>
      <c r="B6161">
        <v>41</v>
      </c>
      <c r="C6161" t="s">
        <v>1848</v>
      </c>
      <c r="D6161" t="s">
        <v>3784</v>
      </c>
      <c r="E6161">
        <v>600</v>
      </c>
      <c r="F6161" t="s">
        <v>1112</v>
      </c>
    </row>
    <row r="6162" spans="1:6">
      <c r="A6162" t="str">
        <f t="shared" si="121"/>
        <v>41Bruno Lopes Ferreira44896MSc</v>
      </c>
      <c r="B6162">
        <v>41</v>
      </c>
      <c r="C6162" t="s">
        <v>1850</v>
      </c>
      <c r="D6162" t="s">
        <v>3784</v>
      </c>
      <c r="E6162">
        <v>2230</v>
      </c>
      <c r="F6162" t="s">
        <v>1114</v>
      </c>
    </row>
    <row r="6163" spans="1:6">
      <c r="A6163" t="str">
        <f t="shared" si="121"/>
        <v>41Isabella Sene Santos Carneiro44896MSc</v>
      </c>
      <c r="B6163">
        <v>41</v>
      </c>
      <c r="C6163" t="s">
        <v>1851</v>
      </c>
      <c r="D6163" t="s">
        <v>3784</v>
      </c>
      <c r="E6163">
        <v>2230</v>
      </c>
      <c r="F6163" t="s">
        <v>1114</v>
      </c>
    </row>
    <row r="6164" spans="1:6">
      <c r="A6164" t="str">
        <f t="shared" si="121"/>
        <v>41Tainara Araujo Dias44896MSc</v>
      </c>
      <c r="B6164">
        <v>41</v>
      </c>
      <c r="C6164" t="s">
        <v>1852</v>
      </c>
      <c r="D6164" t="s">
        <v>3784</v>
      </c>
      <c r="E6164">
        <v>2230</v>
      </c>
      <c r="F6164" t="s">
        <v>1114</v>
      </c>
    </row>
    <row r="6165" spans="1:6">
      <c r="A6165" t="str">
        <f t="shared" si="121"/>
        <v>41Rafael Cancella Morais44896PDSC</v>
      </c>
      <c r="B6165">
        <v>41</v>
      </c>
      <c r="C6165" t="s">
        <v>1853</v>
      </c>
      <c r="D6165" t="s">
        <v>3784</v>
      </c>
      <c r="E6165">
        <v>6110</v>
      </c>
      <c r="F6165" t="s">
        <v>1165</v>
      </c>
    </row>
    <row r="6166" spans="1:6">
      <c r="A6166" t="str">
        <f t="shared" si="121"/>
        <v>41Bruno Scola Lopes da Cunha44896PV</v>
      </c>
      <c r="B6166">
        <v>41</v>
      </c>
      <c r="C6166" t="s">
        <v>1854</v>
      </c>
      <c r="D6166" t="s">
        <v>3784</v>
      </c>
      <c r="E6166">
        <v>7750</v>
      </c>
      <c r="F6166" t="s">
        <v>1115</v>
      </c>
    </row>
    <row r="6167" spans="1:6">
      <c r="A6167" t="str">
        <f t="shared" si="121"/>
        <v>42Marconi Dantas Rosendo44896AT</v>
      </c>
      <c r="B6167">
        <v>42</v>
      </c>
      <c r="C6167" t="s">
        <v>1855</v>
      </c>
      <c r="D6167" t="s">
        <v>3784</v>
      </c>
      <c r="E6167">
        <v>820</v>
      </c>
      <c r="F6167" t="s">
        <v>1117</v>
      </c>
    </row>
    <row r="6168" spans="1:6">
      <c r="A6168" t="str">
        <f t="shared" si="121"/>
        <v>42David Lopes de Castro44896COO</v>
      </c>
      <c r="B6168">
        <v>42</v>
      </c>
      <c r="C6168" t="s">
        <v>1856</v>
      </c>
      <c r="D6168" t="s">
        <v>3784</v>
      </c>
      <c r="E6168">
        <v>2800</v>
      </c>
      <c r="F6168" t="s">
        <v>1113</v>
      </c>
    </row>
    <row r="6169" spans="1:6">
      <c r="A6169" t="str">
        <f t="shared" si="121"/>
        <v>42Alinne Jéssica Dantas de Araújo44896DSC</v>
      </c>
      <c r="B6169">
        <v>42</v>
      </c>
      <c r="C6169" t="s">
        <v>1857</v>
      </c>
      <c r="D6169" t="s">
        <v>3784</v>
      </c>
      <c r="E6169">
        <v>3280</v>
      </c>
      <c r="F6169" t="s">
        <v>1162</v>
      </c>
    </row>
    <row r="6170" spans="1:6">
      <c r="A6170" t="str">
        <f t="shared" si="121"/>
        <v>42Leonardo Carvalho Palhano44896DSC</v>
      </c>
      <c r="B6170">
        <v>42</v>
      </c>
      <c r="C6170" t="s">
        <v>2209</v>
      </c>
      <c r="D6170" t="s">
        <v>3784</v>
      </c>
      <c r="E6170">
        <v>3280</v>
      </c>
      <c r="F6170" t="s">
        <v>1162</v>
      </c>
    </row>
    <row r="6171" spans="1:6">
      <c r="A6171" t="str">
        <f t="shared" si="121"/>
        <v>42Marilia Barbosa Venâncio44896DSC</v>
      </c>
      <c r="B6171">
        <v>42</v>
      </c>
      <c r="C6171" t="s">
        <v>1858</v>
      </c>
      <c r="D6171" t="s">
        <v>3784</v>
      </c>
      <c r="E6171">
        <v>3280</v>
      </c>
      <c r="F6171" t="s">
        <v>1162</v>
      </c>
    </row>
    <row r="6172" spans="1:6">
      <c r="A6172" t="str">
        <f t="shared" si="121"/>
        <v>42Arthur Braz Farias44896GRA</v>
      </c>
      <c r="B6172">
        <v>42</v>
      </c>
      <c r="C6172" t="s">
        <v>1859</v>
      </c>
      <c r="D6172" t="s">
        <v>3784</v>
      </c>
      <c r="E6172">
        <v>600</v>
      </c>
      <c r="F6172" t="s">
        <v>1112</v>
      </c>
    </row>
    <row r="6173" spans="1:6">
      <c r="A6173" t="str">
        <f t="shared" si="121"/>
        <v>42Dara Luany Alves Fernandes44896GRA</v>
      </c>
      <c r="B6173">
        <v>42</v>
      </c>
      <c r="C6173" t="s">
        <v>1860</v>
      </c>
      <c r="D6173" t="s">
        <v>3784</v>
      </c>
      <c r="E6173">
        <v>600</v>
      </c>
      <c r="F6173" t="s">
        <v>1112</v>
      </c>
    </row>
    <row r="6174" spans="1:6">
      <c r="A6174" t="str">
        <f t="shared" si="121"/>
        <v>42Luiz Henrique Gomes da Silva Santos44896GRA</v>
      </c>
      <c r="B6174">
        <v>42</v>
      </c>
      <c r="C6174" t="s">
        <v>1863</v>
      </c>
      <c r="D6174" t="s">
        <v>3784</v>
      </c>
      <c r="E6174">
        <v>600</v>
      </c>
      <c r="F6174" t="s">
        <v>1112</v>
      </c>
    </row>
    <row r="6175" spans="1:6">
      <c r="A6175" t="str">
        <f t="shared" si="121"/>
        <v>42Paloma Barbalho da Cunha Macêdo44896GRA</v>
      </c>
      <c r="B6175">
        <v>42</v>
      </c>
      <c r="C6175" t="s">
        <v>2544</v>
      </c>
      <c r="D6175" t="s">
        <v>3784</v>
      </c>
      <c r="E6175">
        <v>600</v>
      </c>
      <c r="F6175" t="s">
        <v>1112</v>
      </c>
    </row>
    <row r="6176" spans="1:6">
      <c r="A6176" t="str">
        <f t="shared" si="121"/>
        <v>42Rafaela de Araujo e Silva44896GRA</v>
      </c>
      <c r="B6176">
        <v>42</v>
      </c>
      <c r="C6176" t="s">
        <v>2210</v>
      </c>
      <c r="D6176" t="s">
        <v>3784</v>
      </c>
      <c r="E6176">
        <v>600</v>
      </c>
      <c r="F6176" t="s">
        <v>1112</v>
      </c>
    </row>
    <row r="6177" spans="1:6">
      <c r="A6177" t="str">
        <f t="shared" si="121"/>
        <v>42Thaiane Kamila Alves Roberto44896GRA</v>
      </c>
      <c r="B6177">
        <v>42</v>
      </c>
      <c r="C6177" t="s">
        <v>1866</v>
      </c>
      <c r="D6177" t="s">
        <v>3784</v>
      </c>
      <c r="E6177">
        <v>600</v>
      </c>
      <c r="F6177" t="s">
        <v>1112</v>
      </c>
    </row>
    <row r="6178" spans="1:6">
      <c r="A6178" t="str">
        <f t="shared" si="121"/>
        <v>42Vitória Pereira Alves de Medeiros44896GRA</v>
      </c>
      <c r="B6178">
        <v>42</v>
      </c>
      <c r="C6178" t="s">
        <v>2545</v>
      </c>
      <c r="D6178" t="s">
        <v>3784</v>
      </c>
      <c r="E6178">
        <v>600</v>
      </c>
      <c r="F6178" t="s">
        <v>1112</v>
      </c>
    </row>
    <row r="6179" spans="1:6">
      <c r="A6179" t="str">
        <f t="shared" si="121"/>
        <v>42Jasmin Lanker Godenzi44896MSc</v>
      </c>
      <c r="B6179">
        <v>42</v>
      </c>
      <c r="C6179" t="s">
        <v>1867</v>
      </c>
      <c r="D6179" t="s">
        <v>3784</v>
      </c>
      <c r="E6179">
        <v>2230</v>
      </c>
      <c r="F6179" t="s">
        <v>1114</v>
      </c>
    </row>
    <row r="6180" spans="1:6">
      <c r="A6180" t="str">
        <f t="shared" si="121"/>
        <v>42José Romero dos Santos Silva Júnior44896MSc</v>
      </c>
      <c r="B6180">
        <v>42</v>
      </c>
      <c r="C6180" t="s">
        <v>2546</v>
      </c>
      <c r="D6180" t="s">
        <v>3784</v>
      </c>
      <c r="E6180">
        <v>2230</v>
      </c>
      <c r="F6180" t="s">
        <v>1114</v>
      </c>
    </row>
    <row r="6181" spans="1:6">
      <c r="A6181" t="str">
        <f t="shared" si="121"/>
        <v>42Luana Sousa da Silva44896MSc</v>
      </c>
      <c r="B6181">
        <v>42</v>
      </c>
      <c r="C6181" t="s">
        <v>1868</v>
      </c>
      <c r="D6181" t="s">
        <v>3784</v>
      </c>
      <c r="E6181">
        <v>2230</v>
      </c>
      <c r="F6181" t="s">
        <v>1114</v>
      </c>
    </row>
    <row r="6182" spans="1:6">
      <c r="A6182" t="str">
        <f t="shared" si="121"/>
        <v>42Alanny Christiny Costa de Melo44896PDSC</v>
      </c>
      <c r="B6182">
        <v>42</v>
      </c>
      <c r="C6182" t="s">
        <v>2547</v>
      </c>
      <c r="D6182" t="s">
        <v>3784</v>
      </c>
      <c r="E6182">
        <v>6110</v>
      </c>
      <c r="F6182" t="s">
        <v>1165</v>
      </c>
    </row>
    <row r="6183" spans="1:6">
      <c r="A6183" t="str">
        <f t="shared" si="121"/>
        <v>42Pedro Xavier Neto44896PV</v>
      </c>
      <c r="B6183">
        <v>42</v>
      </c>
      <c r="C6183" t="s">
        <v>1870</v>
      </c>
      <c r="D6183" t="s">
        <v>3784</v>
      </c>
      <c r="E6183">
        <v>7750</v>
      </c>
      <c r="F6183" t="s">
        <v>1115</v>
      </c>
    </row>
    <row r="6184" spans="1:6">
      <c r="A6184" t="str">
        <f t="shared" si="121"/>
        <v>43Thays Desiree Mineli44896AT</v>
      </c>
      <c r="B6184">
        <v>43</v>
      </c>
      <c r="C6184" t="s">
        <v>1871</v>
      </c>
      <c r="D6184" t="s">
        <v>3784</v>
      </c>
      <c r="E6184">
        <v>820</v>
      </c>
      <c r="F6184" t="s">
        <v>1117</v>
      </c>
    </row>
    <row r="6185" spans="1:6">
      <c r="A6185" t="str">
        <f t="shared" si="121"/>
        <v>43Paulo Eduardo de Oliveira44896COO</v>
      </c>
      <c r="B6185">
        <v>43</v>
      </c>
      <c r="C6185" t="s">
        <v>1872</v>
      </c>
      <c r="D6185" t="s">
        <v>3784</v>
      </c>
      <c r="E6185">
        <v>2800</v>
      </c>
      <c r="F6185" t="s">
        <v>1113</v>
      </c>
    </row>
    <row r="6186" spans="1:6">
      <c r="A6186" t="str">
        <f t="shared" si="121"/>
        <v>43Ana Maria Patino Acevedo44896DSC</v>
      </c>
      <c r="B6186">
        <v>43</v>
      </c>
      <c r="C6186" t="s">
        <v>2548</v>
      </c>
      <c r="D6186" t="s">
        <v>3784</v>
      </c>
      <c r="E6186">
        <v>3280</v>
      </c>
      <c r="F6186" t="s">
        <v>1162</v>
      </c>
    </row>
    <row r="6187" spans="1:6">
      <c r="A6187" t="str">
        <f t="shared" si="121"/>
        <v>43Eduer Giovanny Nova Rodriguez44896DSC</v>
      </c>
      <c r="B6187">
        <v>43</v>
      </c>
      <c r="C6187" t="s">
        <v>1873</v>
      </c>
      <c r="D6187" t="s">
        <v>3784</v>
      </c>
      <c r="E6187">
        <v>3280</v>
      </c>
      <c r="F6187" t="s">
        <v>1162</v>
      </c>
    </row>
    <row r="6188" spans="1:6">
      <c r="A6188" t="str">
        <f t="shared" si="121"/>
        <v>43German Meneses Hernandez44896DSC</v>
      </c>
      <c r="B6188">
        <v>43</v>
      </c>
      <c r="C6188" t="s">
        <v>1874</v>
      </c>
      <c r="D6188" t="s">
        <v>3784</v>
      </c>
      <c r="E6188">
        <v>3280</v>
      </c>
      <c r="F6188" t="s">
        <v>1162</v>
      </c>
    </row>
    <row r="6189" spans="1:6">
      <c r="A6189" t="str">
        <f t="shared" si="121"/>
        <v>43Ayron Della Coleta de Oliveira44896GRA</v>
      </c>
      <c r="B6189">
        <v>43</v>
      </c>
      <c r="C6189" t="s">
        <v>1876</v>
      </c>
      <c r="D6189" t="s">
        <v>3784</v>
      </c>
      <c r="E6189">
        <v>600</v>
      </c>
      <c r="F6189" t="s">
        <v>1112</v>
      </c>
    </row>
    <row r="6190" spans="1:6">
      <c r="A6190" t="str">
        <f t="shared" si="121"/>
        <v>43Danilo dos Santos Duarte44896GRA</v>
      </c>
      <c r="B6190">
        <v>43</v>
      </c>
      <c r="C6190" t="s">
        <v>1877</v>
      </c>
      <c r="D6190" t="s">
        <v>3784</v>
      </c>
      <c r="E6190">
        <v>600</v>
      </c>
      <c r="F6190" t="s">
        <v>1112</v>
      </c>
    </row>
    <row r="6191" spans="1:6">
      <c r="A6191" t="str">
        <f t="shared" si="121"/>
        <v>43Gabrielle Siffoni Galhakas44896GRA</v>
      </c>
      <c r="B6191">
        <v>43</v>
      </c>
      <c r="C6191" t="s">
        <v>1879</v>
      </c>
      <c r="D6191" t="s">
        <v>3784</v>
      </c>
      <c r="E6191">
        <v>600</v>
      </c>
      <c r="F6191" t="s">
        <v>1112</v>
      </c>
    </row>
    <row r="6192" spans="1:6">
      <c r="A6192" t="str">
        <f t="shared" si="121"/>
        <v>43Guilherme Henrique Amancio Campi44896GRA</v>
      </c>
      <c r="B6192">
        <v>43</v>
      </c>
      <c r="C6192" t="s">
        <v>2549</v>
      </c>
      <c r="D6192" t="s">
        <v>3784</v>
      </c>
      <c r="E6192">
        <v>600</v>
      </c>
      <c r="F6192" t="s">
        <v>1112</v>
      </c>
    </row>
    <row r="6193" spans="1:6">
      <c r="A6193" t="str">
        <f t="shared" si="121"/>
        <v>43Lara Poliny Nogueira da Silva44896GRA</v>
      </c>
      <c r="B6193">
        <v>43</v>
      </c>
      <c r="C6193" t="s">
        <v>1880</v>
      </c>
      <c r="D6193" t="s">
        <v>3784</v>
      </c>
      <c r="E6193">
        <v>600</v>
      </c>
      <c r="F6193" t="s">
        <v>1112</v>
      </c>
    </row>
    <row r="6194" spans="1:6">
      <c r="A6194" t="str">
        <f t="shared" si="121"/>
        <v>43Larissa Cristina Hernandez Ortiz44896GRA</v>
      </c>
      <c r="B6194">
        <v>43</v>
      </c>
      <c r="C6194" t="s">
        <v>1881</v>
      </c>
      <c r="D6194" t="s">
        <v>3784</v>
      </c>
      <c r="E6194">
        <v>600</v>
      </c>
      <c r="F6194" t="s">
        <v>1112</v>
      </c>
    </row>
    <row r="6195" spans="1:6">
      <c r="A6195" t="str">
        <f t="shared" si="121"/>
        <v>43Samuel Rodrigues Lima44896GRA</v>
      </c>
      <c r="B6195">
        <v>43</v>
      </c>
      <c r="C6195" t="s">
        <v>1883</v>
      </c>
      <c r="D6195" t="s">
        <v>3784</v>
      </c>
      <c r="E6195">
        <v>600</v>
      </c>
      <c r="F6195" t="s">
        <v>1112</v>
      </c>
    </row>
    <row r="6196" spans="1:6">
      <c r="A6196" t="str">
        <f t="shared" si="121"/>
        <v>43Thomás Comar Miranda44896GRA</v>
      </c>
      <c r="B6196">
        <v>43</v>
      </c>
      <c r="C6196" t="s">
        <v>2550</v>
      </c>
      <c r="D6196" t="s">
        <v>3784</v>
      </c>
      <c r="E6196">
        <v>600</v>
      </c>
      <c r="F6196" t="s">
        <v>1112</v>
      </c>
    </row>
    <row r="6197" spans="1:6">
      <c r="A6197" t="str">
        <f t="shared" si="121"/>
        <v>43Tomaz de Moraes e Castro Santos Heizenreder44896GRA</v>
      </c>
      <c r="B6197">
        <v>43</v>
      </c>
      <c r="C6197" t="s">
        <v>2551</v>
      </c>
      <c r="D6197" t="s">
        <v>3784</v>
      </c>
      <c r="E6197">
        <v>600</v>
      </c>
      <c r="F6197" t="s">
        <v>1112</v>
      </c>
    </row>
    <row r="6198" spans="1:6">
      <c r="A6198" t="str">
        <f t="shared" si="121"/>
        <v>43Vinicius de Lima Passos44896GRA</v>
      </c>
      <c r="B6198">
        <v>43</v>
      </c>
      <c r="C6198" t="s">
        <v>2552</v>
      </c>
      <c r="D6198" t="s">
        <v>3784</v>
      </c>
      <c r="E6198">
        <v>600</v>
      </c>
      <c r="F6198" t="s">
        <v>1112</v>
      </c>
    </row>
    <row r="6199" spans="1:6">
      <c r="A6199" t="str">
        <f t="shared" si="121"/>
        <v>43Carolina Barbosa Leite da Cruz44896MSc</v>
      </c>
      <c r="B6199">
        <v>43</v>
      </c>
      <c r="C6199" t="s">
        <v>1887</v>
      </c>
      <c r="D6199" t="s">
        <v>3784</v>
      </c>
      <c r="E6199">
        <v>2230</v>
      </c>
      <c r="F6199" t="s">
        <v>1114</v>
      </c>
    </row>
    <row r="6200" spans="1:6">
      <c r="A6200" t="str">
        <f t="shared" si="121"/>
        <v>43Ravi Gabriel dos Santos Pinheiro Sampaio44896MSc</v>
      </c>
      <c r="B6200">
        <v>43</v>
      </c>
      <c r="C6200" t="s">
        <v>1889</v>
      </c>
      <c r="D6200" t="s">
        <v>3784</v>
      </c>
      <c r="E6200">
        <v>2230</v>
      </c>
      <c r="F6200" t="s">
        <v>1114</v>
      </c>
    </row>
    <row r="6201" spans="1:6">
      <c r="A6201" t="str">
        <f t="shared" si="121"/>
        <v>43Guilherme Raffaeli Romero44896PDSC</v>
      </c>
      <c r="B6201">
        <v>43</v>
      </c>
      <c r="C6201" t="s">
        <v>1891</v>
      </c>
      <c r="D6201" t="s">
        <v>3784</v>
      </c>
      <c r="E6201">
        <v>6110</v>
      </c>
      <c r="F6201" t="s">
        <v>1165</v>
      </c>
    </row>
    <row r="6202" spans="1:6">
      <c r="A6202" t="str">
        <f t="shared" si="121"/>
        <v>43Larissa Natsumi Tamura44896PV</v>
      </c>
      <c r="B6202">
        <v>43</v>
      </c>
      <c r="C6202" t="s">
        <v>1892</v>
      </c>
      <c r="D6202" t="s">
        <v>3784</v>
      </c>
      <c r="E6202">
        <v>7750</v>
      </c>
      <c r="F6202" t="s">
        <v>1115</v>
      </c>
    </row>
    <row r="6203" spans="1:6">
      <c r="A6203" t="str">
        <f t="shared" si="121"/>
        <v>44Raiano Tavares de Oliveira44896AT</v>
      </c>
      <c r="B6203">
        <v>44</v>
      </c>
      <c r="C6203" t="s">
        <v>1893</v>
      </c>
      <c r="D6203" t="s">
        <v>3784</v>
      </c>
      <c r="E6203">
        <v>820</v>
      </c>
      <c r="F6203" t="s">
        <v>1117</v>
      </c>
    </row>
    <row r="6204" spans="1:6">
      <c r="A6204" t="str">
        <f t="shared" si="121"/>
        <v>44Osvaldo Chiavone Filho44896COO</v>
      </c>
      <c r="B6204">
        <v>44</v>
      </c>
      <c r="C6204" t="s">
        <v>1894</v>
      </c>
      <c r="D6204" t="s">
        <v>3784</v>
      </c>
      <c r="E6204">
        <v>2800</v>
      </c>
      <c r="F6204" t="s">
        <v>1113</v>
      </c>
    </row>
    <row r="6205" spans="1:6">
      <c r="A6205" t="str">
        <f t="shared" si="121"/>
        <v>44KESLEI ROSENDO DA ROCHA44896DSC</v>
      </c>
      <c r="B6205">
        <v>44</v>
      </c>
      <c r="C6205" t="s">
        <v>1895</v>
      </c>
      <c r="D6205" t="s">
        <v>3784</v>
      </c>
      <c r="E6205">
        <v>3280</v>
      </c>
      <c r="F6205" t="s">
        <v>1162</v>
      </c>
    </row>
    <row r="6206" spans="1:6">
      <c r="A6206" t="str">
        <f t="shared" si="121"/>
        <v>44MATEUS FERNANDES MONTEIRO44896DSC</v>
      </c>
      <c r="B6206">
        <v>44</v>
      </c>
      <c r="C6206" t="s">
        <v>1896</v>
      </c>
      <c r="D6206" t="s">
        <v>3784</v>
      </c>
      <c r="E6206">
        <v>3280</v>
      </c>
      <c r="F6206" t="s">
        <v>1162</v>
      </c>
    </row>
    <row r="6207" spans="1:6">
      <c r="A6207" t="str">
        <f t="shared" si="121"/>
        <v>44Maxwell Risseli Laurentino da Silva44896DSC</v>
      </c>
      <c r="B6207">
        <v>44</v>
      </c>
      <c r="C6207" t="s">
        <v>2553</v>
      </c>
      <c r="D6207" t="s">
        <v>3784</v>
      </c>
      <c r="E6207">
        <v>3280</v>
      </c>
      <c r="F6207" t="s">
        <v>1162</v>
      </c>
    </row>
    <row r="6208" spans="1:6">
      <c r="A6208" t="str">
        <f t="shared" si="121"/>
        <v>44AMMARY VIRGÍNIA DA SILVA MOURA44896GRA</v>
      </c>
      <c r="B6208">
        <v>44</v>
      </c>
      <c r="C6208" t="s">
        <v>1897</v>
      </c>
      <c r="D6208" t="s">
        <v>3784</v>
      </c>
      <c r="E6208">
        <v>600</v>
      </c>
      <c r="F6208" t="s">
        <v>1112</v>
      </c>
    </row>
    <row r="6209" spans="1:6">
      <c r="A6209" t="str">
        <f t="shared" si="121"/>
        <v>44ANTÔNIO MATHEUS LIMA BEZERRA44896GRA</v>
      </c>
      <c r="B6209">
        <v>44</v>
      </c>
      <c r="C6209" t="s">
        <v>2554</v>
      </c>
      <c r="D6209" t="s">
        <v>3784</v>
      </c>
      <c r="E6209">
        <v>600</v>
      </c>
      <c r="F6209" t="s">
        <v>1112</v>
      </c>
    </row>
    <row r="6210" spans="1:6">
      <c r="A6210" t="str">
        <f t="shared" si="121"/>
        <v>44ARTHUR CID DE ABREU44896GRA</v>
      </c>
      <c r="B6210">
        <v>44</v>
      </c>
      <c r="C6210" t="s">
        <v>2555</v>
      </c>
      <c r="D6210" t="s">
        <v>3784</v>
      </c>
      <c r="E6210">
        <v>600</v>
      </c>
      <c r="F6210" t="s">
        <v>1112</v>
      </c>
    </row>
    <row r="6211" spans="1:6">
      <c r="A6211" t="str">
        <f t="shared" ref="A6211:A6274" si="122">CONCATENATE(B6211,C6211,VALUE(D6211),F6211)</f>
        <v>44ARTHUR VINICIUS ROCHA DOS SANTOS44896GRA</v>
      </c>
      <c r="B6211">
        <v>44</v>
      </c>
      <c r="C6211" t="s">
        <v>1898</v>
      </c>
      <c r="D6211" t="s">
        <v>3784</v>
      </c>
      <c r="E6211">
        <v>600</v>
      </c>
      <c r="F6211" t="s">
        <v>1112</v>
      </c>
    </row>
    <row r="6212" spans="1:6">
      <c r="A6212" t="str">
        <f t="shared" si="122"/>
        <v>44ARTHUR VINICIUS VALE BEZERRA44896GRA</v>
      </c>
      <c r="B6212">
        <v>44</v>
      </c>
      <c r="C6212" t="s">
        <v>1899</v>
      </c>
      <c r="D6212" t="s">
        <v>3784</v>
      </c>
      <c r="E6212">
        <v>600</v>
      </c>
      <c r="F6212" t="s">
        <v>1112</v>
      </c>
    </row>
    <row r="6213" spans="1:6">
      <c r="A6213" t="str">
        <f t="shared" si="122"/>
        <v>44BRUNA BEATRIZ ALVES DE FREITAS ALBUQUERQUE44896GRA</v>
      </c>
      <c r="B6213">
        <v>44</v>
      </c>
      <c r="C6213" t="s">
        <v>1900</v>
      </c>
      <c r="D6213" t="s">
        <v>3784</v>
      </c>
      <c r="E6213">
        <v>600</v>
      </c>
      <c r="F6213" t="s">
        <v>1112</v>
      </c>
    </row>
    <row r="6214" spans="1:6">
      <c r="A6214" t="str">
        <f t="shared" si="122"/>
        <v>44EDNOELMA DA SILVA SOUSA44896GRA</v>
      </c>
      <c r="B6214">
        <v>44</v>
      </c>
      <c r="C6214" t="s">
        <v>2556</v>
      </c>
      <c r="D6214" t="s">
        <v>3784</v>
      </c>
      <c r="E6214">
        <v>600</v>
      </c>
      <c r="F6214" t="s">
        <v>1112</v>
      </c>
    </row>
    <row r="6215" spans="1:6">
      <c r="A6215" t="str">
        <f t="shared" si="122"/>
        <v>44ENTONY DAVID DANTAS44896GRA</v>
      </c>
      <c r="B6215">
        <v>44</v>
      </c>
      <c r="C6215" t="s">
        <v>1901</v>
      </c>
      <c r="D6215" t="s">
        <v>3784</v>
      </c>
      <c r="E6215">
        <v>600</v>
      </c>
      <c r="F6215" t="s">
        <v>1112</v>
      </c>
    </row>
    <row r="6216" spans="1:6">
      <c r="A6216" t="str">
        <f t="shared" si="122"/>
        <v>44ISADORA CRISTINA BEZERRA DO NASCIMENTO44896GRA</v>
      </c>
      <c r="B6216">
        <v>44</v>
      </c>
      <c r="C6216" t="s">
        <v>2557</v>
      </c>
      <c r="D6216" t="s">
        <v>3784</v>
      </c>
      <c r="E6216">
        <v>600</v>
      </c>
      <c r="F6216" t="s">
        <v>1112</v>
      </c>
    </row>
    <row r="6217" spans="1:6">
      <c r="A6217" t="str">
        <f t="shared" si="122"/>
        <v>44JALLYSON LEVY DE QUEIROZ ARAUJO44896GRA</v>
      </c>
      <c r="B6217">
        <v>44</v>
      </c>
      <c r="C6217" t="s">
        <v>2558</v>
      </c>
      <c r="D6217" t="s">
        <v>3784</v>
      </c>
      <c r="E6217">
        <v>600</v>
      </c>
      <c r="F6217" t="s">
        <v>1112</v>
      </c>
    </row>
    <row r="6218" spans="1:6">
      <c r="A6218" t="str">
        <f t="shared" si="122"/>
        <v>44JANDERSON GUEDES DA SILVA44896GRA</v>
      </c>
      <c r="B6218">
        <v>44</v>
      </c>
      <c r="C6218" t="s">
        <v>2745</v>
      </c>
      <c r="D6218" t="s">
        <v>3784</v>
      </c>
      <c r="E6218">
        <v>600</v>
      </c>
      <c r="F6218" t="s">
        <v>1112</v>
      </c>
    </row>
    <row r="6219" spans="1:6">
      <c r="A6219" t="str">
        <f t="shared" si="122"/>
        <v>44JOÃO LUCAS HERNANDES DETOGNI44896GRA</v>
      </c>
      <c r="B6219">
        <v>44</v>
      </c>
      <c r="C6219" t="s">
        <v>2559</v>
      </c>
      <c r="D6219" t="s">
        <v>3784</v>
      </c>
      <c r="E6219">
        <v>600</v>
      </c>
      <c r="F6219" t="s">
        <v>1112</v>
      </c>
    </row>
    <row r="6220" spans="1:6">
      <c r="A6220" t="str">
        <f t="shared" si="122"/>
        <v>44JOÃO VINICIUS DE ANDRADE FREIRE44896GRA</v>
      </c>
      <c r="B6220">
        <v>44</v>
      </c>
      <c r="C6220" t="s">
        <v>1902</v>
      </c>
      <c r="D6220" t="s">
        <v>3784</v>
      </c>
      <c r="E6220">
        <v>600</v>
      </c>
      <c r="F6220" t="s">
        <v>1112</v>
      </c>
    </row>
    <row r="6221" spans="1:6">
      <c r="A6221" t="str">
        <f t="shared" si="122"/>
        <v>44PEDRO LUCAS OLIVEIRA BATISTA44896GRA</v>
      </c>
      <c r="B6221">
        <v>44</v>
      </c>
      <c r="C6221" t="s">
        <v>1903</v>
      </c>
      <c r="D6221" t="s">
        <v>3784</v>
      </c>
      <c r="E6221">
        <v>600</v>
      </c>
      <c r="F6221" t="s">
        <v>1112</v>
      </c>
    </row>
    <row r="6222" spans="1:6">
      <c r="A6222" t="str">
        <f t="shared" si="122"/>
        <v>44SÂMARA CAMILA MOURA DE FRANÇA44896GRA</v>
      </c>
      <c r="B6222">
        <v>44</v>
      </c>
      <c r="C6222" t="s">
        <v>2560</v>
      </c>
      <c r="D6222" t="s">
        <v>3784</v>
      </c>
      <c r="E6222">
        <v>600</v>
      </c>
      <c r="F6222" t="s">
        <v>1112</v>
      </c>
    </row>
    <row r="6223" spans="1:6">
      <c r="A6223" t="str">
        <f t="shared" si="122"/>
        <v>44SAMUEL DANTAS DE ALMEIDA44896GRA</v>
      </c>
      <c r="B6223">
        <v>44</v>
      </c>
      <c r="C6223" t="s">
        <v>1904</v>
      </c>
      <c r="D6223" t="s">
        <v>3784</v>
      </c>
      <c r="E6223">
        <v>600</v>
      </c>
      <c r="F6223" t="s">
        <v>1112</v>
      </c>
    </row>
    <row r="6224" spans="1:6">
      <c r="A6224" t="str">
        <f t="shared" si="122"/>
        <v>44Francisco Bruno Ferreira de Freitas44896MSc</v>
      </c>
      <c r="B6224">
        <v>44</v>
      </c>
      <c r="C6224" t="s">
        <v>2561</v>
      </c>
      <c r="D6224" t="s">
        <v>3784</v>
      </c>
      <c r="E6224">
        <v>2230</v>
      </c>
      <c r="F6224" t="s">
        <v>1114</v>
      </c>
    </row>
    <row r="6225" spans="1:6">
      <c r="A6225" t="str">
        <f t="shared" si="122"/>
        <v>44Gleyson Batista de Oliveira44896MSc</v>
      </c>
      <c r="B6225">
        <v>44</v>
      </c>
      <c r="C6225" t="s">
        <v>2562</v>
      </c>
      <c r="D6225" t="s">
        <v>3784</v>
      </c>
      <c r="E6225">
        <v>2230</v>
      </c>
      <c r="F6225" t="s">
        <v>1114</v>
      </c>
    </row>
    <row r="6226" spans="1:6">
      <c r="A6226" t="str">
        <f t="shared" si="122"/>
        <v>44Glória Louine Vital da Costa44896MSc</v>
      </c>
      <c r="B6226">
        <v>44</v>
      </c>
      <c r="C6226" t="s">
        <v>2563</v>
      </c>
      <c r="D6226" t="s">
        <v>3784</v>
      </c>
      <c r="E6226">
        <v>2230</v>
      </c>
      <c r="F6226" t="s">
        <v>1114</v>
      </c>
    </row>
    <row r="6227" spans="1:6">
      <c r="A6227" t="str">
        <f t="shared" si="122"/>
        <v>44HORTÊNCIA NATHÂNIA SILVA CÂMARA44896MSc</v>
      </c>
      <c r="B6227">
        <v>44</v>
      </c>
      <c r="C6227" t="s">
        <v>1905</v>
      </c>
      <c r="D6227" t="s">
        <v>3784</v>
      </c>
      <c r="E6227">
        <v>2230</v>
      </c>
      <c r="F6227" t="s">
        <v>1114</v>
      </c>
    </row>
    <row r="6228" spans="1:6">
      <c r="A6228" t="str">
        <f t="shared" si="122"/>
        <v>44JOEMIL OLIVEIRA DE DEUS JUNIOR44896MSc</v>
      </c>
      <c r="B6228">
        <v>44</v>
      </c>
      <c r="C6228" t="s">
        <v>1906</v>
      </c>
      <c r="D6228" t="s">
        <v>3784</v>
      </c>
      <c r="E6228">
        <v>2230</v>
      </c>
      <c r="F6228" t="s">
        <v>1114</v>
      </c>
    </row>
    <row r="6229" spans="1:6">
      <c r="A6229" t="str">
        <f t="shared" si="122"/>
        <v>44JOYCE AZEVEDO BEZERRA DE SOUZA44896MSc</v>
      </c>
      <c r="B6229">
        <v>44</v>
      </c>
      <c r="C6229" t="s">
        <v>1907</v>
      </c>
      <c r="D6229" t="s">
        <v>3784</v>
      </c>
      <c r="E6229">
        <v>2230</v>
      </c>
      <c r="F6229" t="s">
        <v>1114</v>
      </c>
    </row>
    <row r="6230" spans="1:6">
      <c r="A6230" t="str">
        <f t="shared" si="122"/>
        <v>44Fedra Alexandra de Sousa Vaquero Marado Ferreira44896PDSC</v>
      </c>
      <c r="B6230">
        <v>44</v>
      </c>
      <c r="C6230" t="s">
        <v>2746</v>
      </c>
      <c r="D6230" t="s">
        <v>3784</v>
      </c>
      <c r="E6230">
        <v>6110</v>
      </c>
      <c r="F6230" t="s">
        <v>1165</v>
      </c>
    </row>
    <row r="6231" spans="1:6">
      <c r="A6231" t="str">
        <f t="shared" si="122"/>
        <v>44AFONSO AVELINO DANTAS NETO44896PV</v>
      </c>
      <c r="B6231">
        <v>44</v>
      </c>
      <c r="C6231" t="s">
        <v>1908</v>
      </c>
      <c r="D6231" t="s">
        <v>3784</v>
      </c>
      <c r="E6231">
        <v>7750</v>
      </c>
      <c r="F6231" t="s">
        <v>1115</v>
      </c>
    </row>
    <row r="6232" spans="1:6">
      <c r="A6232" t="str">
        <f t="shared" si="122"/>
        <v>45Juliana Martinelli de Lucena44896AT</v>
      </c>
      <c r="B6232">
        <v>45</v>
      </c>
      <c r="C6232" t="s">
        <v>1909</v>
      </c>
      <c r="D6232" t="s">
        <v>3784</v>
      </c>
      <c r="E6232">
        <v>820</v>
      </c>
      <c r="F6232" t="s">
        <v>1117</v>
      </c>
    </row>
    <row r="6233" spans="1:6">
      <c r="A6233" t="str">
        <f t="shared" si="122"/>
        <v>45Júlio César Passos44896COO</v>
      </c>
      <c r="B6233">
        <v>45</v>
      </c>
      <c r="C6233" t="s">
        <v>1910</v>
      </c>
      <c r="D6233" t="s">
        <v>3784</v>
      </c>
      <c r="E6233">
        <v>2800</v>
      </c>
      <c r="F6233" t="s">
        <v>1113</v>
      </c>
    </row>
    <row r="6234" spans="1:6">
      <c r="A6234" t="str">
        <f t="shared" si="122"/>
        <v>45Bruna de Oliveira Busson44896DSC</v>
      </c>
      <c r="B6234">
        <v>45</v>
      </c>
      <c r="C6234" t="s">
        <v>2211</v>
      </c>
      <c r="D6234" t="s">
        <v>3784</v>
      </c>
      <c r="E6234">
        <v>3280</v>
      </c>
      <c r="F6234" t="s">
        <v>1162</v>
      </c>
    </row>
    <row r="6235" spans="1:6">
      <c r="A6235" t="str">
        <f t="shared" si="122"/>
        <v>45Jônatas Vicente44896DSC</v>
      </c>
      <c r="B6235">
        <v>45</v>
      </c>
      <c r="C6235" t="s">
        <v>1911</v>
      </c>
      <c r="D6235" t="s">
        <v>3784</v>
      </c>
      <c r="E6235">
        <v>3280</v>
      </c>
      <c r="F6235" t="s">
        <v>1162</v>
      </c>
    </row>
    <row r="6236" spans="1:6">
      <c r="A6236" t="str">
        <f t="shared" si="122"/>
        <v>45ALEXANDRE BARBOSA DA SILVA44896GRA</v>
      </c>
      <c r="B6236">
        <v>45</v>
      </c>
      <c r="C6236" t="s">
        <v>2749</v>
      </c>
      <c r="D6236" t="s">
        <v>3784</v>
      </c>
      <c r="E6236">
        <v>600</v>
      </c>
      <c r="F6236" t="s">
        <v>1112</v>
      </c>
    </row>
    <row r="6237" spans="1:6">
      <c r="A6237" t="str">
        <f t="shared" si="122"/>
        <v>45Carlos Eduardo Nesi Perin44896GRA</v>
      </c>
      <c r="B6237">
        <v>45</v>
      </c>
      <c r="C6237" t="s">
        <v>2212</v>
      </c>
      <c r="D6237" t="s">
        <v>3784</v>
      </c>
      <c r="E6237">
        <v>600</v>
      </c>
      <c r="F6237" t="s">
        <v>1112</v>
      </c>
    </row>
    <row r="6238" spans="1:6">
      <c r="A6238" t="str">
        <f t="shared" si="122"/>
        <v>45Felipe Antonio Emer44896GRA</v>
      </c>
      <c r="B6238">
        <v>45</v>
      </c>
      <c r="C6238" t="s">
        <v>1914</v>
      </c>
      <c r="D6238" t="s">
        <v>3784</v>
      </c>
      <c r="E6238">
        <v>600</v>
      </c>
      <c r="F6238" t="s">
        <v>1112</v>
      </c>
    </row>
    <row r="6239" spans="1:6">
      <c r="A6239" t="str">
        <f t="shared" si="122"/>
        <v>45Felipe Batista44896GRA</v>
      </c>
      <c r="B6239">
        <v>45</v>
      </c>
      <c r="C6239" t="s">
        <v>1915</v>
      </c>
      <c r="D6239" t="s">
        <v>3784</v>
      </c>
      <c r="E6239">
        <v>600</v>
      </c>
      <c r="F6239" t="s">
        <v>1112</v>
      </c>
    </row>
    <row r="6240" spans="1:6">
      <c r="A6240" t="str">
        <f t="shared" si="122"/>
        <v>45Gabriel Lese Pereira44896GRA</v>
      </c>
      <c r="B6240">
        <v>45</v>
      </c>
      <c r="C6240" t="s">
        <v>2566</v>
      </c>
      <c r="D6240" t="s">
        <v>3784</v>
      </c>
      <c r="E6240">
        <v>600</v>
      </c>
      <c r="F6240" t="s">
        <v>1112</v>
      </c>
    </row>
    <row r="6241" spans="1:6">
      <c r="A6241" t="str">
        <f t="shared" si="122"/>
        <v>45Gabriel Rogerio da Silva44896GRA</v>
      </c>
      <c r="B6241">
        <v>45</v>
      </c>
      <c r="C6241" t="s">
        <v>2567</v>
      </c>
      <c r="D6241" t="s">
        <v>3784</v>
      </c>
      <c r="E6241">
        <v>600</v>
      </c>
      <c r="F6241" t="s">
        <v>1112</v>
      </c>
    </row>
    <row r="6242" spans="1:6">
      <c r="A6242" t="str">
        <f t="shared" si="122"/>
        <v>45Jéssica Vieira Lomba Avila Barbosa44896GRA</v>
      </c>
      <c r="B6242">
        <v>45</v>
      </c>
      <c r="C6242" t="s">
        <v>1918</v>
      </c>
      <c r="D6242" t="s">
        <v>3784</v>
      </c>
      <c r="E6242">
        <v>600</v>
      </c>
      <c r="F6242" t="s">
        <v>1112</v>
      </c>
    </row>
    <row r="6243" spans="1:6">
      <c r="A6243" t="str">
        <f t="shared" si="122"/>
        <v>45João Pedro Mireski44896GRA</v>
      </c>
      <c r="B6243">
        <v>45</v>
      </c>
      <c r="C6243" t="s">
        <v>2568</v>
      </c>
      <c r="D6243" t="s">
        <v>3784</v>
      </c>
      <c r="E6243">
        <v>600</v>
      </c>
      <c r="F6243" t="s">
        <v>1112</v>
      </c>
    </row>
    <row r="6244" spans="1:6">
      <c r="A6244" t="str">
        <f t="shared" si="122"/>
        <v>45Leonardo Matos Brasil44896GRA</v>
      </c>
      <c r="B6244">
        <v>45</v>
      </c>
      <c r="C6244" t="s">
        <v>2213</v>
      </c>
      <c r="D6244" t="s">
        <v>3784</v>
      </c>
      <c r="E6244">
        <v>600</v>
      </c>
      <c r="F6244" t="s">
        <v>1112</v>
      </c>
    </row>
    <row r="6245" spans="1:6">
      <c r="A6245" t="str">
        <f t="shared" si="122"/>
        <v>45Lucas Eli Malagoli44896GRA</v>
      </c>
      <c r="B6245">
        <v>45</v>
      </c>
      <c r="C6245" t="s">
        <v>1919</v>
      </c>
      <c r="D6245" t="s">
        <v>3784</v>
      </c>
      <c r="E6245">
        <v>600</v>
      </c>
      <c r="F6245" t="s">
        <v>1112</v>
      </c>
    </row>
    <row r="6246" spans="1:6">
      <c r="A6246" t="str">
        <f t="shared" si="122"/>
        <v>45Luiza Ternes Moresco44896GRA</v>
      </c>
      <c r="B6246">
        <v>45</v>
      </c>
      <c r="C6246" t="s">
        <v>2569</v>
      </c>
      <c r="D6246" t="s">
        <v>3784</v>
      </c>
      <c r="E6246">
        <v>600</v>
      </c>
      <c r="F6246" t="s">
        <v>1112</v>
      </c>
    </row>
    <row r="6247" spans="1:6">
      <c r="A6247" t="str">
        <f t="shared" si="122"/>
        <v>45Daniel Juchem Regner44896MSc</v>
      </c>
      <c r="B6247">
        <v>45</v>
      </c>
      <c r="C6247" t="s">
        <v>1921</v>
      </c>
      <c r="D6247" t="s">
        <v>3784</v>
      </c>
      <c r="E6247">
        <v>2230</v>
      </c>
      <c r="F6247" t="s">
        <v>1114</v>
      </c>
    </row>
    <row r="6248" spans="1:6">
      <c r="A6248" t="str">
        <f t="shared" si="122"/>
        <v>45Luiz Henrique Silva Junior44896MSc</v>
      </c>
      <c r="B6248">
        <v>45</v>
      </c>
      <c r="C6248" t="s">
        <v>1923</v>
      </c>
      <c r="D6248" t="s">
        <v>3784</v>
      </c>
      <c r="E6248">
        <v>2230</v>
      </c>
      <c r="F6248" t="s">
        <v>1114</v>
      </c>
    </row>
    <row r="6249" spans="1:6">
      <c r="A6249" t="str">
        <f t="shared" si="122"/>
        <v>45Vittorio Nardin44896MSc</v>
      </c>
      <c r="B6249">
        <v>45</v>
      </c>
      <c r="C6249" t="s">
        <v>2718</v>
      </c>
      <c r="D6249" t="s">
        <v>3784</v>
      </c>
      <c r="E6249">
        <v>2230</v>
      </c>
      <c r="F6249" t="s">
        <v>1114</v>
      </c>
    </row>
    <row r="6250" spans="1:6">
      <c r="A6250" t="str">
        <f t="shared" si="122"/>
        <v>45Tatiana Bendo44896PV</v>
      </c>
      <c r="B6250">
        <v>45</v>
      </c>
      <c r="C6250" t="s">
        <v>1924</v>
      </c>
      <c r="D6250" t="s">
        <v>3784</v>
      </c>
      <c r="E6250">
        <v>7750</v>
      </c>
      <c r="F6250" t="s">
        <v>1115</v>
      </c>
    </row>
    <row r="6251" spans="1:6">
      <c r="A6251" t="str">
        <f t="shared" si="122"/>
        <v>46Yascara Fabrina Fernandes da Costa e Silva44896AT</v>
      </c>
      <c r="B6251">
        <v>46</v>
      </c>
      <c r="C6251" t="s">
        <v>1925</v>
      </c>
      <c r="D6251" t="s">
        <v>3784</v>
      </c>
      <c r="E6251">
        <v>820</v>
      </c>
      <c r="F6251" t="s">
        <v>1117</v>
      </c>
    </row>
    <row r="6252" spans="1:6">
      <c r="A6252" t="str">
        <f t="shared" si="122"/>
        <v>46Marcos Vinícius Xavier Dias44896COO</v>
      </c>
      <c r="B6252">
        <v>46</v>
      </c>
      <c r="C6252" t="s">
        <v>1926</v>
      </c>
      <c r="D6252" t="s">
        <v>3784</v>
      </c>
      <c r="E6252">
        <v>2800</v>
      </c>
      <c r="F6252" t="s">
        <v>1113</v>
      </c>
    </row>
    <row r="6253" spans="1:6">
      <c r="A6253" t="str">
        <f t="shared" si="122"/>
        <v>46Ailton Romano Fontes Junior44896GRA</v>
      </c>
      <c r="B6253">
        <v>46</v>
      </c>
      <c r="C6253" t="s">
        <v>1927</v>
      </c>
      <c r="D6253" t="s">
        <v>3784</v>
      </c>
      <c r="E6253">
        <v>600</v>
      </c>
      <c r="F6253" t="s">
        <v>1112</v>
      </c>
    </row>
    <row r="6254" spans="1:6">
      <c r="A6254" t="str">
        <f t="shared" si="122"/>
        <v>46Aline Pelodan Baboni44896GRA</v>
      </c>
      <c r="B6254">
        <v>46</v>
      </c>
      <c r="C6254" t="s">
        <v>1928</v>
      </c>
      <c r="D6254" t="s">
        <v>3784</v>
      </c>
      <c r="E6254">
        <v>600</v>
      </c>
      <c r="F6254" t="s">
        <v>1112</v>
      </c>
    </row>
    <row r="6255" spans="1:6">
      <c r="A6255" t="str">
        <f t="shared" si="122"/>
        <v>46Carlos Henrique da Silva Santana44896GRA</v>
      </c>
      <c r="B6255">
        <v>46</v>
      </c>
      <c r="C6255" t="s">
        <v>1929</v>
      </c>
      <c r="D6255" t="s">
        <v>3784</v>
      </c>
      <c r="E6255">
        <v>600</v>
      </c>
      <c r="F6255" t="s">
        <v>1112</v>
      </c>
    </row>
    <row r="6256" spans="1:6">
      <c r="A6256" t="str">
        <f t="shared" si="122"/>
        <v>46Douglas Peterson Munis da Silva44896GRA</v>
      </c>
      <c r="B6256">
        <v>46</v>
      </c>
      <c r="C6256" t="s">
        <v>1930</v>
      </c>
      <c r="D6256" t="s">
        <v>3784</v>
      </c>
      <c r="E6256">
        <v>600</v>
      </c>
      <c r="F6256" t="s">
        <v>1112</v>
      </c>
    </row>
    <row r="6257" spans="1:6">
      <c r="A6257" t="str">
        <f t="shared" si="122"/>
        <v>46Felipe Matheus Pereira da Silva44896GRA</v>
      </c>
      <c r="B6257">
        <v>46</v>
      </c>
      <c r="C6257" t="s">
        <v>1931</v>
      </c>
      <c r="D6257" t="s">
        <v>3784</v>
      </c>
      <c r="E6257">
        <v>600</v>
      </c>
      <c r="F6257" t="s">
        <v>1112</v>
      </c>
    </row>
    <row r="6258" spans="1:6">
      <c r="A6258" t="str">
        <f t="shared" si="122"/>
        <v>46Filipe Henrique Nascimento Barroso44896GRA</v>
      </c>
      <c r="B6258">
        <v>46</v>
      </c>
      <c r="C6258" t="s">
        <v>1932</v>
      </c>
      <c r="D6258" t="s">
        <v>3784</v>
      </c>
      <c r="E6258">
        <v>600</v>
      </c>
      <c r="F6258" t="s">
        <v>1112</v>
      </c>
    </row>
    <row r="6259" spans="1:6">
      <c r="A6259" t="str">
        <f t="shared" si="122"/>
        <v>46Gabriel Henrique Batista e Silva44896GRA</v>
      </c>
      <c r="B6259">
        <v>46</v>
      </c>
      <c r="C6259" t="s">
        <v>1933</v>
      </c>
      <c r="D6259" t="s">
        <v>3784</v>
      </c>
      <c r="E6259">
        <v>600</v>
      </c>
      <c r="F6259" t="s">
        <v>1112</v>
      </c>
    </row>
    <row r="6260" spans="1:6">
      <c r="A6260" t="str">
        <f t="shared" si="122"/>
        <v>46Giovana de Souza Lima44896GRA</v>
      </c>
      <c r="B6260">
        <v>46</v>
      </c>
      <c r="C6260" t="s">
        <v>1934</v>
      </c>
      <c r="D6260" t="s">
        <v>3784</v>
      </c>
      <c r="E6260">
        <v>600</v>
      </c>
      <c r="F6260" t="s">
        <v>1112</v>
      </c>
    </row>
    <row r="6261" spans="1:6">
      <c r="A6261" t="str">
        <f t="shared" si="122"/>
        <v>46Giovanni Lopes Pereira44896GRA</v>
      </c>
      <c r="B6261">
        <v>46</v>
      </c>
      <c r="C6261" t="s">
        <v>1935</v>
      </c>
      <c r="D6261" t="s">
        <v>3784</v>
      </c>
      <c r="E6261">
        <v>600</v>
      </c>
      <c r="F6261" t="s">
        <v>1112</v>
      </c>
    </row>
    <row r="6262" spans="1:6">
      <c r="A6262" t="str">
        <f t="shared" si="122"/>
        <v>46Isadora Evangelista Martins de Souza44896GRA</v>
      </c>
      <c r="B6262">
        <v>46</v>
      </c>
      <c r="C6262" t="s">
        <v>1936</v>
      </c>
      <c r="D6262" t="s">
        <v>3784</v>
      </c>
      <c r="E6262">
        <v>600</v>
      </c>
      <c r="F6262" t="s">
        <v>1112</v>
      </c>
    </row>
    <row r="6263" spans="1:6">
      <c r="A6263" t="str">
        <f t="shared" si="122"/>
        <v>46Luiz Pedro Simões da Silva44896GRA</v>
      </c>
      <c r="B6263">
        <v>46</v>
      </c>
      <c r="C6263" t="s">
        <v>1937</v>
      </c>
      <c r="D6263" t="s">
        <v>3784</v>
      </c>
      <c r="E6263">
        <v>600</v>
      </c>
      <c r="F6263" t="s">
        <v>1112</v>
      </c>
    </row>
    <row r="6264" spans="1:6">
      <c r="A6264" t="str">
        <f t="shared" si="122"/>
        <v>46Pedro Henrique Fantoni Garica44896GRA</v>
      </c>
      <c r="B6264">
        <v>46</v>
      </c>
      <c r="C6264" t="s">
        <v>1938</v>
      </c>
      <c r="D6264" t="s">
        <v>3784</v>
      </c>
      <c r="E6264">
        <v>600</v>
      </c>
      <c r="F6264" t="s">
        <v>1112</v>
      </c>
    </row>
    <row r="6265" spans="1:6">
      <c r="A6265" t="str">
        <f t="shared" si="122"/>
        <v>46Rafael Jonas Fonseca Luciano44896GRA</v>
      </c>
      <c r="B6265">
        <v>46</v>
      </c>
      <c r="C6265" t="s">
        <v>1939</v>
      </c>
      <c r="D6265" t="s">
        <v>3784</v>
      </c>
      <c r="E6265">
        <v>600</v>
      </c>
      <c r="F6265" t="s">
        <v>1112</v>
      </c>
    </row>
    <row r="6266" spans="1:6">
      <c r="A6266" t="str">
        <f t="shared" si="122"/>
        <v>46Thais Mariano Ribeiro44896GRA</v>
      </c>
      <c r="B6266">
        <v>46</v>
      </c>
      <c r="C6266" t="s">
        <v>1940</v>
      </c>
      <c r="D6266" t="s">
        <v>3784</v>
      </c>
      <c r="E6266">
        <v>600</v>
      </c>
      <c r="F6266" t="s">
        <v>1112</v>
      </c>
    </row>
    <row r="6267" spans="1:6">
      <c r="A6267" t="str">
        <f t="shared" si="122"/>
        <v>46Gabriel Baioni e Silva44896MSc</v>
      </c>
      <c r="B6267">
        <v>46</v>
      </c>
      <c r="C6267" t="s">
        <v>1941</v>
      </c>
      <c r="D6267" t="s">
        <v>3784</v>
      </c>
      <c r="E6267">
        <v>2230</v>
      </c>
      <c r="F6267" t="s">
        <v>1114</v>
      </c>
    </row>
    <row r="6268" spans="1:6">
      <c r="A6268" t="str">
        <f t="shared" si="122"/>
        <v>46Luísa Pereira Pinheiro44896MSc</v>
      </c>
      <c r="B6268">
        <v>46</v>
      </c>
      <c r="C6268" t="s">
        <v>1942</v>
      </c>
      <c r="D6268" t="s">
        <v>3784</v>
      </c>
      <c r="E6268">
        <v>2230</v>
      </c>
      <c r="F6268" t="s">
        <v>1114</v>
      </c>
    </row>
    <row r="6269" spans="1:6">
      <c r="A6269" t="str">
        <f t="shared" si="122"/>
        <v>46Rodney Joedson Santos da Silva44896MSc</v>
      </c>
      <c r="B6269">
        <v>46</v>
      </c>
      <c r="C6269" t="s">
        <v>1943</v>
      </c>
      <c r="D6269" t="s">
        <v>3784</v>
      </c>
      <c r="E6269">
        <v>2230</v>
      </c>
      <c r="F6269" t="s">
        <v>1114</v>
      </c>
    </row>
    <row r="6270" spans="1:6">
      <c r="A6270" t="str">
        <f t="shared" si="122"/>
        <v>46Eric Alberto Ocampo Batlle44896PDSC</v>
      </c>
      <c r="B6270">
        <v>46</v>
      </c>
      <c r="C6270" t="s">
        <v>1945</v>
      </c>
      <c r="D6270" t="s">
        <v>3784</v>
      </c>
      <c r="E6270">
        <v>6110</v>
      </c>
      <c r="F6270" t="s">
        <v>1165</v>
      </c>
    </row>
    <row r="6271" spans="1:6">
      <c r="A6271" t="str">
        <f t="shared" si="122"/>
        <v>46Luiz Augusto Horta Nogueira44896PV</v>
      </c>
      <c r="B6271">
        <v>46</v>
      </c>
      <c r="C6271" t="s">
        <v>1946</v>
      </c>
      <c r="D6271" t="s">
        <v>3784</v>
      </c>
      <c r="E6271">
        <v>7750</v>
      </c>
      <c r="F6271" t="s">
        <v>1115</v>
      </c>
    </row>
    <row r="6272" spans="1:6">
      <c r="A6272" t="str">
        <f t="shared" si="122"/>
        <v>47Sonia Maria Oliveira Agostinho da Silva44896AT</v>
      </c>
      <c r="B6272">
        <v>47</v>
      </c>
      <c r="C6272" t="s">
        <v>1947</v>
      </c>
      <c r="D6272" t="s">
        <v>3784</v>
      </c>
      <c r="E6272">
        <v>820</v>
      </c>
      <c r="F6272" t="s">
        <v>1117</v>
      </c>
    </row>
    <row r="6273" spans="1:6">
      <c r="A6273" t="str">
        <f t="shared" si="122"/>
        <v>47Mario Ferreira de Lima Filho44896COO</v>
      </c>
      <c r="B6273">
        <v>47</v>
      </c>
      <c r="C6273" t="s">
        <v>1948</v>
      </c>
      <c r="D6273" t="s">
        <v>3784</v>
      </c>
      <c r="E6273">
        <v>2800</v>
      </c>
      <c r="F6273" t="s">
        <v>1113</v>
      </c>
    </row>
    <row r="6274" spans="1:6">
      <c r="A6274" t="str">
        <f t="shared" si="122"/>
        <v>47Lucas Marques Teles da Silva44896DSC</v>
      </c>
      <c r="B6274">
        <v>47</v>
      </c>
      <c r="C6274" t="s">
        <v>1950</v>
      </c>
      <c r="D6274" t="s">
        <v>3784</v>
      </c>
      <c r="E6274">
        <v>3280</v>
      </c>
      <c r="F6274" t="s">
        <v>1162</v>
      </c>
    </row>
    <row r="6275" spans="1:6">
      <c r="A6275" t="str">
        <f t="shared" ref="A6275:A6338" si="123">CONCATENATE(B6275,C6275,VALUE(D6275),F6275)</f>
        <v>47Yaniqui Falcão Costa44896DSC</v>
      </c>
      <c r="B6275">
        <v>47</v>
      </c>
      <c r="C6275" t="s">
        <v>2719</v>
      </c>
      <c r="D6275" t="s">
        <v>3784</v>
      </c>
      <c r="E6275">
        <v>3280</v>
      </c>
      <c r="F6275" t="s">
        <v>1162</v>
      </c>
    </row>
    <row r="6276" spans="1:6">
      <c r="A6276" t="str">
        <f t="shared" si="123"/>
        <v>47Iana Lara Albuquerque Cunha44896GRA</v>
      </c>
      <c r="B6276">
        <v>47</v>
      </c>
      <c r="C6276" t="s">
        <v>2214</v>
      </c>
      <c r="D6276" t="s">
        <v>3784</v>
      </c>
      <c r="E6276">
        <v>600</v>
      </c>
      <c r="F6276" t="s">
        <v>1112</v>
      </c>
    </row>
    <row r="6277" spans="1:6">
      <c r="A6277" t="str">
        <f t="shared" si="123"/>
        <v>47Lucas Mateus Silva de Andrade Lima44896GRA</v>
      </c>
      <c r="B6277">
        <v>47</v>
      </c>
      <c r="C6277" t="s">
        <v>1952</v>
      </c>
      <c r="D6277" t="s">
        <v>3784</v>
      </c>
      <c r="E6277">
        <v>600</v>
      </c>
      <c r="F6277" t="s">
        <v>1112</v>
      </c>
    </row>
    <row r="6278" spans="1:6">
      <c r="A6278" t="str">
        <f t="shared" si="123"/>
        <v>47Maycon Ferreira44896GRA</v>
      </c>
      <c r="B6278">
        <v>47</v>
      </c>
      <c r="C6278" t="s">
        <v>1953</v>
      </c>
      <c r="D6278" t="s">
        <v>3784</v>
      </c>
      <c r="E6278">
        <v>600</v>
      </c>
      <c r="F6278" t="s">
        <v>1112</v>
      </c>
    </row>
    <row r="6279" spans="1:6">
      <c r="A6279" t="str">
        <f t="shared" si="123"/>
        <v>47Nayara Rodrigues da Silva Souza44896GRA</v>
      </c>
      <c r="B6279">
        <v>47</v>
      </c>
      <c r="C6279" t="s">
        <v>2571</v>
      </c>
      <c r="D6279" t="s">
        <v>3784</v>
      </c>
      <c r="E6279">
        <v>600</v>
      </c>
      <c r="F6279" t="s">
        <v>1112</v>
      </c>
    </row>
    <row r="6280" spans="1:6">
      <c r="A6280" t="str">
        <f t="shared" si="123"/>
        <v>47Regina Buarque de Gusmão44896GRA</v>
      </c>
      <c r="B6280">
        <v>47</v>
      </c>
      <c r="C6280" t="s">
        <v>1955</v>
      </c>
      <c r="D6280" t="s">
        <v>3784</v>
      </c>
      <c r="E6280">
        <v>600</v>
      </c>
      <c r="F6280" t="s">
        <v>1112</v>
      </c>
    </row>
    <row r="6281" spans="1:6">
      <c r="A6281" t="str">
        <f t="shared" si="123"/>
        <v>47Sarah Abigail Barbosa44896GRA</v>
      </c>
      <c r="B6281">
        <v>47</v>
      </c>
      <c r="C6281" t="s">
        <v>1956</v>
      </c>
      <c r="D6281" t="s">
        <v>3784</v>
      </c>
      <c r="E6281">
        <v>600</v>
      </c>
      <c r="F6281" t="s">
        <v>1112</v>
      </c>
    </row>
    <row r="6282" spans="1:6">
      <c r="A6282" t="str">
        <f t="shared" si="123"/>
        <v>47Carlos Alves Moreira Junior44896MSc</v>
      </c>
      <c r="B6282">
        <v>47</v>
      </c>
      <c r="C6282" t="s">
        <v>1957</v>
      </c>
      <c r="D6282" t="s">
        <v>3784</v>
      </c>
      <c r="E6282">
        <v>2230</v>
      </c>
      <c r="F6282" t="s">
        <v>1114</v>
      </c>
    </row>
    <row r="6283" spans="1:6">
      <c r="A6283" t="str">
        <f t="shared" si="123"/>
        <v>47Ian Cavalcanti da Costa44896MSc</v>
      </c>
      <c r="B6283">
        <v>47</v>
      </c>
      <c r="C6283" t="s">
        <v>1958</v>
      </c>
      <c r="D6283" t="s">
        <v>3784</v>
      </c>
      <c r="E6283">
        <v>2230</v>
      </c>
      <c r="F6283" t="s">
        <v>1114</v>
      </c>
    </row>
    <row r="6284" spans="1:6">
      <c r="A6284" t="str">
        <f t="shared" si="123"/>
        <v>47Maria Caroline do Nascimento44896MSc</v>
      </c>
      <c r="B6284">
        <v>47</v>
      </c>
      <c r="C6284" t="s">
        <v>1959</v>
      </c>
      <c r="D6284" t="s">
        <v>3784</v>
      </c>
      <c r="E6284">
        <v>2230</v>
      </c>
      <c r="F6284" t="s">
        <v>1114</v>
      </c>
    </row>
    <row r="6285" spans="1:6">
      <c r="A6285" t="str">
        <f t="shared" si="123"/>
        <v>47José Gedson Fernandes da Silva44896PV</v>
      </c>
      <c r="B6285">
        <v>47</v>
      </c>
      <c r="C6285" t="s">
        <v>1960</v>
      </c>
      <c r="D6285" t="s">
        <v>3784</v>
      </c>
      <c r="E6285">
        <v>7750</v>
      </c>
      <c r="F6285" t="s">
        <v>1115</v>
      </c>
    </row>
    <row r="6286" spans="1:6">
      <c r="A6286" t="str">
        <f t="shared" si="123"/>
        <v>48Alene Ramos Wanderley Farias44896AT</v>
      </c>
      <c r="B6286">
        <v>48</v>
      </c>
      <c r="C6286" t="s">
        <v>1961</v>
      </c>
      <c r="D6286" t="s">
        <v>3784</v>
      </c>
      <c r="E6286">
        <v>820</v>
      </c>
      <c r="F6286" t="s">
        <v>1117</v>
      </c>
    </row>
    <row r="6287" spans="1:6">
      <c r="A6287" t="str">
        <f t="shared" si="123"/>
        <v>48Antonio Celso Dantas Antonino44896COO</v>
      </c>
      <c r="B6287">
        <v>48</v>
      </c>
      <c r="C6287" t="s">
        <v>1962</v>
      </c>
      <c r="D6287" t="s">
        <v>3784</v>
      </c>
      <c r="E6287">
        <v>2800</v>
      </c>
      <c r="F6287" t="s">
        <v>1113</v>
      </c>
    </row>
    <row r="6288" spans="1:6">
      <c r="A6288" t="str">
        <f t="shared" si="123"/>
        <v>48Ialy Rayane de Aguiar Costa44896DSC</v>
      </c>
      <c r="B6288">
        <v>48</v>
      </c>
      <c r="C6288" t="s">
        <v>1963</v>
      </c>
      <c r="D6288" t="s">
        <v>3784</v>
      </c>
      <c r="E6288">
        <v>3280</v>
      </c>
      <c r="F6288" t="s">
        <v>1162</v>
      </c>
    </row>
    <row r="6289" spans="1:6">
      <c r="A6289" t="str">
        <f t="shared" si="123"/>
        <v>48Íthalo Barbosa Silva de Abreu44896DSC</v>
      </c>
      <c r="B6289">
        <v>48</v>
      </c>
      <c r="C6289" t="s">
        <v>1972</v>
      </c>
      <c r="D6289" t="s">
        <v>3784</v>
      </c>
      <c r="E6289">
        <v>3280</v>
      </c>
      <c r="F6289" t="s">
        <v>1162</v>
      </c>
    </row>
    <row r="6290" spans="1:6">
      <c r="A6290" t="str">
        <f t="shared" si="123"/>
        <v>48Acson Gonçalves de Lima44896GRA</v>
      </c>
      <c r="B6290">
        <v>48</v>
      </c>
      <c r="C6290" t="s">
        <v>1964</v>
      </c>
      <c r="D6290" t="s">
        <v>3784</v>
      </c>
      <c r="E6290">
        <v>600</v>
      </c>
      <c r="F6290" t="s">
        <v>1112</v>
      </c>
    </row>
    <row r="6291" spans="1:6">
      <c r="A6291" t="str">
        <f t="shared" si="123"/>
        <v>48Bruno Felipe de Carvalho44896GRA</v>
      </c>
      <c r="B6291">
        <v>48</v>
      </c>
      <c r="C6291" t="s">
        <v>2216</v>
      </c>
      <c r="D6291" t="s">
        <v>3784</v>
      </c>
      <c r="E6291">
        <v>600</v>
      </c>
      <c r="F6291" t="s">
        <v>1112</v>
      </c>
    </row>
    <row r="6292" spans="1:6">
      <c r="A6292" t="str">
        <f t="shared" si="123"/>
        <v>48Charles Guilherme da Silva Dantas44896GRA</v>
      </c>
      <c r="B6292">
        <v>48</v>
      </c>
      <c r="C6292" t="s">
        <v>2217</v>
      </c>
      <c r="D6292" t="s">
        <v>3784</v>
      </c>
      <c r="E6292">
        <v>600</v>
      </c>
      <c r="F6292" t="s">
        <v>1112</v>
      </c>
    </row>
    <row r="6293" spans="1:6">
      <c r="A6293" t="str">
        <f t="shared" si="123"/>
        <v>48Danilo Magalhães de Souza Cavalcante44896GRA</v>
      </c>
      <c r="B6293">
        <v>48</v>
      </c>
      <c r="C6293" t="s">
        <v>1965</v>
      </c>
      <c r="D6293" t="s">
        <v>3784</v>
      </c>
      <c r="E6293">
        <v>600</v>
      </c>
      <c r="F6293" t="s">
        <v>1112</v>
      </c>
    </row>
    <row r="6294" spans="1:6">
      <c r="A6294" t="str">
        <f t="shared" si="123"/>
        <v>48Diego Calheiros Lins44896GRA</v>
      </c>
      <c r="B6294">
        <v>48</v>
      </c>
      <c r="C6294" t="s">
        <v>1966</v>
      </c>
      <c r="D6294" t="s">
        <v>3784</v>
      </c>
      <c r="E6294">
        <v>600</v>
      </c>
      <c r="F6294" t="s">
        <v>1112</v>
      </c>
    </row>
    <row r="6295" spans="1:6">
      <c r="A6295" t="str">
        <f t="shared" si="123"/>
        <v>48Emilly Raquel Oliveira da Silva44896GRA</v>
      </c>
      <c r="B6295">
        <v>48</v>
      </c>
      <c r="C6295" t="s">
        <v>2572</v>
      </c>
      <c r="D6295" t="s">
        <v>3784</v>
      </c>
      <c r="E6295">
        <v>600</v>
      </c>
      <c r="F6295" t="s">
        <v>1112</v>
      </c>
    </row>
    <row r="6296" spans="1:6">
      <c r="A6296" t="str">
        <f t="shared" si="123"/>
        <v>48Francyelle Karolynne Vieira Machado44896GRA</v>
      </c>
      <c r="B6296">
        <v>48</v>
      </c>
      <c r="C6296" t="s">
        <v>1967</v>
      </c>
      <c r="D6296" t="s">
        <v>3784</v>
      </c>
      <c r="E6296">
        <v>600</v>
      </c>
      <c r="F6296" t="s">
        <v>1112</v>
      </c>
    </row>
    <row r="6297" spans="1:6">
      <c r="A6297" t="str">
        <f t="shared" si="123"/>
        <v>48Gabriel Silva Lúcio44896GRA</v>
      </c>
      <c r="B6297">
        <v>48</v>
      </c>
      <c r="C6297" t="s">
        <v>1968</v>
      </c>
      <c r="D6297" t="s">
        <v>3784</v>
      </c>
      <c r="E6297">
        <v>600</v>
      </c>
      <c r="F6297" t="s">
        <v>1112</v>
      </c>
    </row>
    <row r="6298" spans="1:6">
      <c r="A6298" t="str">
        <f t="shared" si="123"/>
        <v>48João Victor Siqueira Tenório Silva44896GRA</v>
      </c>
      <c r="B6298">
        <v>48</v>
      </c>
      <c r="C6298" t="s">
        <v>2218</v>
      </c>
      <c r="D6298" t="s">
        <v>3784</v>
      </c>
      <c r="E6298">
        <v>600</v>
      </c>
      <c r="F6298" t="s">
        <v>1112</v>
      </c>
    </row>
    <row r="6299" spans="1:6">
      <c r="A6299" t="str">
        <f t="shared" si="123"/>
        <v>48Jobério Maria dos Santos Filho44896GRA</v>
      </c>
      <c r="B6299">
        <v>48</v>
      </c>
      <c r="C6299" t="s">
        <v>2219</v>
      </c>
      <c r="D6299" t="s">
        <v>3784</v>
      </c>
      <c r="E6299">
        <v>600</v>
      </c>
      <c r="F6299" t="s">
        <v>1112</v>
      </c>
    </row>
    <row r="6300" spans="1:6">
      <c r="A6300" t="str">
        <f t="shared" si="123"/>
        <v>48José Mateus Mendonça da Silva44896GRA</v>
      </c>
      <c r="B6300">
        <v>48</v>
      </c>
      <c r="C6300" t="s">
        <v>2220</v>
      </c>
      <c r="D6300" t="s">
        <v>3784</v>
      </c>
      <c r="E6300">
        <v>600</v>
      </c>
      <c r="F6300" t="s">
        <v>1112</v>
      </c>
    </row>
    <row r="6301" spans="1:6">
      <c r="A6301" t="str">
        <f t="shared" si="123"/>
        <v>48Lamarck Mendel Lopes de Sousa44896GRA</v>
      </c>
      <c r="B6301">
        <v>48</v>
      </c>
      <c r="C6301" t="s">
        <v>2221</v>
      </c>
      <c r="D6301" t="s">
        <v>3784</v>
      </c>
      <c r="E6301">
        <v>600</v>
      </c>
      <c r="F6301" t="s">
        <v>1112</v>
      </c>
    </row>
    <row r="6302" spans="1:6">
      <c r="A6302" t="str">
        <f t="shared" si="123"/>
        <v>48Lucas Felipe Queiroz de Araújo Lima44896GRA</v>
      </c>
      <c r="B6302">
        <v>48</v>
      </c>
      <c r="C6302" t="s">
        <v>2222</v>
      </c>
      <c r="D6302" t="s">
        <v>3784</v>
      </c>
      <c r="E6302">
        <v>600</v>
      </c>
      <c r="F6302" t="s">
        <v>1112</v>
      </c>
    </row>
    <row r="6303" spans="1:6">
      <c r="A6303" t="str">
        <f t="shared" si="123"/>
        <v>48Maiesk Rodrigues Barreto44896GRA</v>
      </c>
      <c r="B6303">
        <v>48</v>
      </c>
      <c r="C6303" t="s">
        <v>2573</v>
      </c>
      <c r="D6303" t="s">
        <v>3784</v>
      </c>
      <c r="E6303">
        <v>600</v>
      </c>
      <c r="F6303" t="s">
        <v>1112</v>
      </c>
    </row>
    <row r="6304" spans="1:6">
      <c r="A6304" t="str">
        <f t="shared" si="123"/>
        <v>48Matheus Pessoa de Siqueira Guedes44896GRA</v>
      </c>
      <c r="B6304">
        <v>48</v>
      </c>
      <c r="C6304" t="s">
        <v>1970</v>
      </c>
      <c r="D6304" t="s">
        <v>3784</v>
      </c>
      <c r="E6304">
        <v>600</v>
      </c>
      <c r="F6304" t="s">
        <v>1112</v>
      </c>
    </row>
    <row r="6305" spans="1:6">
      <c r="A6305" t="str">
        <f t="shared" si="123"/>
        <v>48Sofia Luck Teixeira44896GRA</v>
      </c>
      <c r="B6305">
        <v>48</v>
      </c>
      <c r="C6305" t="s">
        <v>2223</v>
      </c>
      <c r="D6305" t="s">
        <v>3784</v>
      </c>
      <c r="E6305">
        <v>600</v>
      </c>
      <c r="F6305" t="s">
        <v>1112</v>
      </c>
    </row>
    <row r="6306" spans="1:6">
      <c r="A6306" t="str">
        <f t="shared" si="123"/>
        <v>48João Victor Furtado Frazão de Medeiros44896MSc</v>
      </c>
      <c r="B6306">
        <v>48</v>
      </c>
      <c r="C6306" t="s">
        <v>1973</v>
      </c>
      <c r="D6306" t="s">
        <v>3784</v>
      </c>
      <c r="E6306">
        <v>2230</v>
      </c>
      <c r="F6306" t="s">
        <v>1114</v>
      </c>
    </row>
    <row r="6307" spans="1:6">
      <c r="A6307" t="str">
        <f t="shared" si="123"/>
        <v>48Karina Maria da Silva44896MSc</v>
      </c>
      <c r="B6307">
        <v>48</v>
      </c>
      <c r="C6307" t="s">
        <v>2574</v>
      </c>
      <c r="D6307" t="s">
        <v>3784</v>
      </c>
      <c r="E6307">
        <v>2230</v>
      </c>
      <c r="F6307" t="s">
        <v>1114</v>
      </c>
    </row>
    <row r="6308" spans="1:6">
      <c r="A6308" t="str">
        <f t="shared" si="123"/>
        <v>48Manoella Almeida Candido44896MSc</v>
      </c>
      <c r="B6308">
        <v>48</v>
      </c>
      <c r="C6308" t="s">
        <v>2224</v>
      </c>
      <c r="D6308" t="s">
        <v>3784</v>
      </c>
      <c r="E6308">
        <v>2230</v>
      </c>
      <c r="F6308" t="s">
        <v>1114</v>
      </c>
    </row>
    <row r="6309" spans="1:6">
      <c r="A6309" t="str">
        <f t="shared" si="123"/>
        <v>48Tallys Celso Mineiro44896MSc</v>
      </c>
      <c r="B6309">
        <v>48</v>
      </c>
      <c r="C6309" t="s">
        <v>2226</v>
      </c>
      <c r="D6309" t="s">
        <v>3784</v>
      </c>
      <c r="E6309">
        <v>2230</v>
      </c>
      <c r="F6309" t="s">
        <v>1114</v>
      </c>
    </row>
    <row r="6310" spans="1:6">
      <c r="A6310" t="str">
        <f t="shared" si="123"/>
        <v>48Tássia Cristina da Silva44896MSc</v>
      </c>
      <c r="B6310">
        <v>48</v>
      </c>
      <c r="C6310" t="s">
        <v>1974</v>
      </c>
      <c r="D6310" t="s">
        <v>3784</v>
      </c>
      <c r="E6310">
        <v>2230</v>
      </c>
      <c r="F6310" t="s">
        <v>1114</v>
      </c>
    </row>
    <row r="6311" spans="1:6">
      <c r="A6311" t="str">
        <f t="shared" si="123"/>
        <v>48Wesley Michael Pereira Silva44896MSc</v>
      </c>
      <c r="B6311">
        <v>48</v>
      </c>
      <c r="C6311" t="s">
        <v>1975</v>
      </c>
      <c r="D6311" t="s">
        <v>3784</v>
      </c>
      <c r="E6311">
        <v>2230</v>
      </c>
      <c r="F6311" t="s">
        <v>1114</v>
      </c>
    </row>
    <row r="6312" spans="1:6">
      <c r="A6312" t="str">
        <f t="shared" si="123"/>
        <v>48Gustavo Galindez Ramirez44896PDSC</v>
      </c>
      <c r="B6312">
        <v>48</v>
      </c>
      <c r="C6312" t="s">
        <v>1976</v>
      </c>
      <c r="D6312" t="s">
        <v>3784</v>
      </c>
      <c r="E6312">
        <v>6110</v>
      </c>
      <c r="F6312" t="s">
        <v>1165</v>
      </c>
    </row>
    <row r="6313" spans="1:6">
      <c r="A6313" t="str">
        <f t="shared" si="123"/>
        <v>48Allan de Almeida Albuquerque44896PV</v>
      </c>
      <c r="B6313">
        <v>48</v>
      </c>
      <c r="C6313" t="s">
        <v>1977</v>
      </c>
      <c r="D6313" t="s">
        <v>3784</v>
      </c>
      <c r="E6313">
        <v>7750</v>
      </c>
      <c r="F6313" t="s">
        <v>1115</v>
      </c>
    </row>
    <row r="6314" spans="1:6">
      <c r="A6314" t="str">
        <f t="shared" si="123"/>
        <v>49Geovane Oliveira de Sousa44896AT</v>
      </c>
      <c r="B6314">
        <v>49</v>
      </c>
      <c r="C6314" t="s">
        <v>1978</v>
      </c>
      <c r="D6314" t="s">
        <v>3784</v>
      </c>
      <c r="E6314">
        <v>820</v>
      </c>
      <c r="F6314" t="s">
        <v>1117</v>
      </c>
    </row>
    <row r="6315" spans="1:6">
      <c r="A6315" t="str">
        <f t="shared" si="123"/>
        <v>49Gustavo Martini Dalpian44896COO</v>
      </c>
      <c r="B6315">
        <v>49</v>
      </c>
      <c r="C6315" t="s">
        <v>1979</v>
      </c>
      <c r="D6315" t="s">
        <v>3784</v>
      </c>
      <c r="E6315">
        <v>2800</v>
      </c>
      <c r="F6315" t="s">
        <v>1113</v>
      </c>
    </row>
    <row r="6316" spans="1:6">
      <c r="A6316" t="str">
        <f t="shared" si="123"/>
        <v>49Gabrielle Mathias Reis44896DSC</v>
      </c>
      <c r="B6316">
        <v>49</v>
      </c>
      <c r="C6316" t="s">
        <v>1980</v>
      </c>
      <c r="D6316" t="s">
        <v>3784</v>
      </c>
      <c r="E6316">
        <v>3280</v>
      </c>
      <c r="F6316" t="s">
        <v>1162</v>
      </c>
    </row>
    <row r="6317" spans="1:6">
      <c r="A6317" t="str">
        <f t="shared" si="123"/>
        <v>49Leonardo José Quintero Da Cuna44896DSC</v>
      </c>
      <c r="B6317">
        <v>49</v>
      </c>
      <c r="C6317" t="s">
        <v>2575</v>
      </c>
      <c r="D6317" t="s">
        <v>3784</v>
      </c>
      <c r="E6317">
        <v>3280</v>
      </c>
      <c r="F6317" t="s">
        <v>1162</v>
      </c>
    </row>
    <row r="6318" spans="1:6">
      <c r="A6318" t="str">
        <f t="shared" si="123"/>
        <v>49Samuel Peres Chagas44896DSC</v>
      </c>
      <c r="B6318">
        <v>49</v>
      </c>
      <c r="C6318" t="s">
        <v>1981</v>
      </c>
      <c r="D6318" t="s">
        <v>3784</v>
      </c>
      <c r="E6318">
        <v>3280</v>
      </c>
      <c r="F6318" t="s">
        <v>1162</v>
      </c>
    </row>
    <row r="6319" spans="1:6">
      <c r="A6319" t="str">
        <f t="shared" si="123"/>
        <v>49Alef Costa de Araújo44896GRA</v>
      </c>
      <c r="B6319">
        <v>49</v>
      </c>
      <c r="C6319" t="s">
        <v>2576</v>
      </c>
      <c r="D6319" t="s">
        <v>3784</v>
      </c>
      <c r="E6319">
        <v>600</v>
      </c>
      <c r="F6319" t="s">
        <v>1112</v>
      </c>
    </row>
    <row r="6320" spans="1:6">
      <c r="A6320" t="str">
        <f t="shared" si="123"/>
        <v>49Andréia Joice Oliveira Meira44896GRA</v>
      </c>
      <c r="B6320">
        <v>49</v>
      </c>
      <c r="C6320" t="s">
        <v>2227</v>
      </c>
      <c r="D6320" t="s">
        <v>3784</v>
      </c>
      <c r="E6320">
        <v>600</v>
      </c>
      <c r="F6320" t="s">
        <v>1112</v>
      </c>
    </row>
    <row r="6321" spans="1:6">
      <c r="A6321" t="str">
        <f t="shared" si="123"/>
        <v>49Bria Cisi Ramos44896GRA</v>
      </c>
      <c r="B6321">
        <v>49</v>
      </c>
      <c r="C6321" t="s">
        <v>1983</v>
      </c>
      <c r="D6321" t="s">
        <v>3784</v>
      </c>
      <c r="E6321">
        <v>600</v>
      </c>
      <c r="F6321" t="s">
        <v>1112</v>
      </c>
    </row>
    <row r="6322" spans="1:6">
      <c r="A6322" t="str">
        <f t="shared" si="123"/>
        <v>49Carolina Rufino da Silva44896GRA</v>
      </c>
      <c r="B6322">
        <v>49</v>
      </c>
      <c r="C6322" t="s">
        <v>1984</v>
      </c>
      <c r="D6322" t="s">
        <v>3784</v>
      </c>
      <c r="E6322">
        <v>600</v>
      </c>
      <c r="F6322" t="s">
        <v>1112</v>
      </c>
    </row>
    <row r="6323" spans="1:6">
      <c r="A6323" t="str">
        <f t="shared" si="123"/>
        <v>49Caroline Sayuri Yamada44896GRA</v>
      </c>
      <c r="B6323">
        <v>49</v>
      </c>
      <c r="C6323" t="s">
        <v>2750</v>
      </c>
      <c r="D6323" t="s">
        <v>3784</v>
      </c>
      <c r="E6323">
        <v>600</v>
      </c>
      <c r="F6323" t="s">
        <v>1112</v>
      </c>
    </row>
    <row r="6324" spans="1:6">
      <c r="A6324" t="str">
        <f t="shared" si="123"/>
        <v>49José Pedro Pires Gomes44896GRA</v>
      </c>
      <c r="B6324">
        <v>49</v>
      </c>
      <c r="C6324" t="s">
        <v>1987</v>
      </c>
      <c r="D6324" t="s">
        <v>3784</v>
      </c>
      <c r="E6324">
        <v>600</v>
      </c>
      <c r="F6324" t="s">
        <v>1112</v>
      </c>
    </row>
    <row r="6325" spans="1:6">
      <c r="A6325" t="str">
        <f t="shared" si="123"/>
        <v>49Lara Mei Honda44896GRA</v>
      </c>
      <c r="B6325">
        <v>49</v>
      </c>
      <c r="C6325" t="s">
        <v>1988</v>
      </c>
      <c r="D6325" t="s">
        <v>3784</v>
      </c>
      <c r="E6325">
        <v>600</v>
      </c>
      <c r="F6325" t="s">
        <v>1112</v>
      </c>
    </row>
    <row r="6326" spans="1:6">
      <c r="A6326" t="str">
        <f t="shared" si="123"/>
        <v>49Luigi Nogueira Mancuso44896GRA</v>
      </c>
      <c r="B6326">
        <v>49</v>
      </c>
      <c r="C6326" t="s">
        <v>2577</v>
      </c>
      <c r="D6326" t="s">
        <v>3784</v>
      </c>
      <c r="E6326">
        <v>600</v>
      </c>
      <c r="F6326" t="s">
        <v>1112</v>
      </c>
    </row>
    <row r="6327" spans="1:6">
      <c r="A6327" t="str">
        <f t="shared" si="123"/>
        <v>49Mayara Souza Mello44896GRA</v>
      </c>
      <c r="B6327">
        <v>49</v>
      </c>
      <c r="C6327" t="s">
        <v>2578</v>
      </c>
      <c r="D6327" t="s">
        <v>3784</v>
      </c>
      <c r="E6327">
        <v>600</v>
      </c>
      <c r="F6327" t="s">
        <v>1112</v>
      </c>
    </row>
    <row r="6328" spans="1:6">
      <c r="A6328" t="str">
        <f t="shared" si="123"/>
        <v>49Otávio Mayoral Colmenero44896GRA</v>
      </c>
      <c r="B6328">
        <v>49</v>
      </c>
      <c r="C6328" t="s">
        <v>1989</v>
      </c>
      <c r="D6328" t="s">
        <v>3784</v>
      </c>
      <c r="E6328">
        <v>600</v>
      </c>
      <c r="F6328" t="s">
        <v>1112</v>
      </c>
    </row>
    <row r="6329" spans="1:6">
      <c r="A6329" t="str">
        <f t="shared" si="123"/>
        <v>49Paulo Cesar de Souza Lima44896GRA</v>
      </c>
      <c r="B6329">
        <v>49</v>
      </c>
      <c r="C6329" t="s">
        <v>1990</v>
      </c>
      <c r="D6329" t="s">
        <v>3784</v>
      </c>
      <c r="E6329">
        <v>600</v>
      </c>
      <c r="F6329" t="s">
        <v>1112</v>
      </c>
    </row>
    <row r="6330" spans="1:6">
      <c r="A6330" t="str">
        <f t="shared" si="123"/>
        <v>49Pollyanna Castilho44896GRA</v>
      </c>
      <c r="B6330">
        <v>49</v>
      </c>
      <c r="C6330" t="s">
        <v>1991</v>
      </c>
      <c r="D6330" t="s">
        <v>3784</v>
      </c>
      <c r="E6330">
        <v>600</v>
      </c>
      <c r="F6330" t="s">
        <v>1112</v>
      </c>
    </row>
    <row r="6331" spans="1:6">
      <c r="A6331" t="str">
        <f t="shared" si="123"/>
        <v>49Suzane Tiemi Kawahara Shimuta44896GRA</v>
      </c>
      <c r="B6331">
        <v>49</v>
      </c>
      <c r="C6331" t="s">
        <v>2579</v>
      </c>
      <c r="D6331" t="s">
        <v>3784</v>
      </c>
      <c r="E6331">
        <v>600</v>
      </c>
      <c r="F6331" t="s">
        <v>1112</v>
      </c>
    </row>
    <row r="6332" spans="1:6">
      <c r="A6332" t="str">
        <f t="shared" si="123"/>
        <v>49Antonio Teofanes Bertollo de Oliveira44896MSc</v>
      </c>
      <c r="B6332">
        <v>49</v>
      </c>
      <c r="C6332" t="s">
        <v>1993</v>
      </c>
      <c r="D6332" t="s">
        <v>3784</v>
      </c>
      <c r="E6332">
        <v>2230</v>
      </c>
      <c r="F6332" t="s">
        <v>1114</v>
      </c>
    </row>
    <row r="6333" spans="1:6">
      <c r="A6333" t="str">
        <f t="shared" si="123"/>
        <v>49Caique Campos de Oliveira44896MSc</v>
      </c>
      <c r="B6333">
        <v>49</v>
      </c>
      <c r="C6333" t="s">
        <v>2580</v>
      </c>
      <c r="D6333" t="s">
        <v>3784</v>
      </c>
      <c r="E6333">
        <v>2230</v>
      </c>
      <c r="F6333" t="s">
        <v>1114</v>
      </c>
    </row>
    <row r="6334" spans="1:6">
      <c r="A6334" t="str">
        <f t="shared" si="123"/>
        <v>49Isabela de Melo Aceto44896MSc</v>
      </c>
      <c r="B6334">
        <v>49</v>
      </c>
      <c r="C6334" t="s">
        <v>1986</v>
      </c>
      <c r="D6334" t="s">
        <v>3784</v>
      </c>
      <c r="E6334">
        <v>2230</v>
      </c>
      <c r="F6334" t="s">
        <v>1114</v>
      </c>
    </row>
    <row r="6335" spans="1:6">
      <c r="A6335" t="str">
        <f t="shared" si="123"/>
        <v>49Lucas Bandeira44896MSc</v>
      </c>
      <c r="B6335">
        <v>49</v>
      </c>
      <c r="C6335" t="s">
        <v>1995</v>
      </c>
      <c r="D6335" t="s">
        <v>3784</v>
      </c>
      <c r="E6335">
        <v>2230</v>
      </c>
      <c r="F6335" t="s">
        <v>1114</v>
      </c>
    </row>
    <row r="6336" spans="1:6">
      <c r="A6336" t="str">
        <f t="shared" si="123"/>
        <v>49Maycom Cezar Valeriano44896MSc</v>
      </c>
      <c r="B6336">
        <v>49</v>
      </c>
      <c r="C6336" t="s">
        <v>1997</v>
      </c>
      <c r="D6336" t="s">
        <v>3784</v>
      </c>
      <c r="E6336">
        <v>2230</v>
      </c>
      <c r="F6336" t="s">
        <v>1114</v>
      </c>
    </row>
    <row r="6337" spans="1:6">
      <c r="A6337" t="str">
        <f t="shared" si="123"/>
        <v>49Thayná Mesquita Gomes dos Santos44896MSc</v>
      </c>
      <c r="B6337">
        <v>49</v>
      </c>
      <c r="C6337" t="s">
        <v>1992</v>
      </c>
      <c r="D6337" t="s">
        <v>3784</v>
      </c>
      <c r="E6337">
        <v>2230</v>
      </c>
      <c r="F6337" t="s">
        <v>1114</v>
      </c>
    </row>
    <row r="6338" spans="1:6">
      <c r="A6338" t="str">
        <f t="shared" si="123"/>
        <v>49Bruna Castanheira44896PDSC</v>
      </c>
      <c r="B6338">
        <v>49</v>
      </c>
      <c r="C6338" t="s">
        <v>2581</v>
      </c>
      <c r="D6338" t="s">
        <v>3784</v>
      </c>
      <c r="E6338">
        <v>6110</v>
      </c>
      <c r="F6338" t="s">
        <v>1165</v>
      </c>
    </row>
    <row r="6339" spans="1:6">
      <c r="A6339" t="str">
        <f t="shared" ref="A6339:A6402" si="124">CONCATENATE(B6339,C6339,VALUE(D6339),F6339)</f>
        <v>49Fabiane de Jesus Trindade44896PV</v>
      </c>
      <c r="B6339">
        <v>49</v>
      </c>
      <c r="C6339" t="s">
        <v>2000</v>
      </c>
      <c r="D6339" t="s">
        <v>3784</v>
      </c>
      <c r="E6339">
        <v>7750</v>
      </c>
      <c r="F6339" t="s">
        <v>1115</v>
      </c>
    </row>
    <row r="6340" spans="1:6">
      <c r="A6340" t="str">
        <f t="shared" si="124"/>
        <v>50Inês Seidel44896AT</v>
      </c>
      <c r="B6340">
        <v>50</v>
      </c>
      <c r="C6340" t="s">
        <v>2001</v>
      </c>
      <c r="D6340" t="s">
        <v>3784</v>
      </c>
      <c r="E6340">
        <v>820</v>
      </c>
      <c r="F6340" t="s">
        <v>1117</v>
      </c>
    </row>
    <row r="6341" spans="1:6">
      <c r="A6341" t="str">
        <f t="shared" si="124"/>
        <v>50Diogo Pompéu de Moraes44896COO</v>
      </c>
      <c r="B6341">
        <v>50</v>
      </c>
      <c r="C6341" t="s">
        <v>2228</v>
      </c>
      <c r="D6341" t="s">
        <v>3784</v>
      </c>
      <c r="E6341">
        <v>2800</v>
      </c>
      <c r="F6341" t="s">
        <v>1113</v>
      </c>
    </row>
    <row r="6342" spans="1:6">
      <c r="A6342" t="str">
        <f t="shared" si="124"/>
        <v>50Ana Carla Specht Boeira44896DSC</v>
      </c>
      <c r="B6342">
        <v>50</v>
      </c>
      <c r="C6342" t="s">
        <v>2582</v>
      </c>
      <c r="D6342" t="s">
        <v>3784</v>
      </c>
      <c r="E6342">
        <v>3280</v>
      </c>
      <c r="F6342" t="s">
        <v>1162</v>
      </c>
    </row>
    <row r="6343" spans="1:6">
      <c r="A6343" t="str">
        <f t="shared" si="124"/>
        <v>50Bruna Pés Nicola44896DSC</v>
      </c>
      <c r="B6343">
        <v>50</v>
      </c>
      <c r="C6343" t="s">
        <v>2721</v>
      </c>
      <c r="D6343" t="s">
        <v>3784</v>
      </c>
      <c r="E6343">
        <v>3280</v>
      </c>
      <c r="F6343" t="s">
        <v>1162</v>
      </c>
    </row>
    <row r="6344" spans="1:6">
      <c r="A6344" t="str">
        <f t="shared" si="124"/>
        <v>50Tatiane Pretto44896DSC</v>
      </c>
      <c r="B6344">
        <v>50</v>
      </c>
      <c r="C6344" t="s">
        <v>2002</v>
      </c>
      <c r="D6344" t="s">
        <v>3784</v>
      </c>
      <c r="E6344">
        <v>3280</v>
      </c>
      <c r="F6344" t="s">
        <v>1162</v>
      </c>
    </row>
    <row r="6345" spans="1:6">
      <c r="A6345" t="str">
        <f t="shared" si="124"/>
        <v>50Andressa Vieira Hilário44896MSc</v>
      </c>
      <c r="B6345">
        <v>50</v>
      </c>
      <c r="C6345" t="s">
        <v>2003</v>
      </c>
      <c r="D6345" t="s">
        <v>3784</v>
      </c>
      <c r="E6345">
        <v>2230</v>
      </c>
      <c r="F6345" t="s">
        <v>1114</v>
      </c>
    </row>
    <row r="6346" spans="1:6">
      <c r="A6346" t="str">
        <f t="shared" si="124"/>
        <v>50Arthur Motta de Andrade44896MSc</v>
      </c>
      <c r="B6346">
        <v>50</v>
      </c>
      <c r="C6346" t="s">
        <v>2004</v>
      </c>
      <c r="D6346" t="s">
        <v>3784</v>
      </c>
      <c r="E6346">
        <v>2230</v>
      </c>
      <c r="F6346" t="s">
        <v>1114</v>
      </c>
    </row>
    <row r="6347" spans="1:6">
      <c r="A6347" t="str">
        <f t="shared" si="124"/>
        <v>50Eduarda de Castro Flach44896MSc</v>
      </c>
      <c r="B6347">
        <v>50</v>
      </c>
      <c r="C6347" t="s">
        <v>2583</v>
      </c>
      <c r="D6347" t="s">
        <v>3784</v>
      </c>
      <c r="E6347">
        <v>2230</v>
      </c>
      <c r="F6347" t="s">
        <v>1114</v>
      </c>
    </row>
    <row r="6348" spans="1:6">
      <c r="A6348" t="str">
        <f t="shared" si="124"/>
        <v>50Giovanni Garcia Saboia de Albuquerque44896MSc</v>
      </c>
      <c r="B6348">
        <v>50</v>
      </c>
      <c r="C6348" t="s">
        <v>2005</v>
      </c>
      <c r="D6348" t="s">
        <v>3784</v>
      </c>
      <c r="E6348">
        <v>2230</v>
      </c>
      <c r="F6348" t="s">
        <v>1114</v>
      </c>
    </row>
    <row r="6349" spans="1:6">
      <c r="A6349" t="str">
        <f t="shared" si="124"/>
        <v>50Paolla Rissi Silva Hermann44896MSc</v>
      </c>
      <c r="B6349">
        <v>50</v>
      </c>
      <c r="C6349" t="s">
        <v>2007</v>
      </c>
      <c r="D6349" t="s">
        <v>3784</v>
      </c>
      <c r="E6349">
        <v>2230</v>
      </c>
      <c r="F6349" t="s">
        <v>1114</v>
      </c>
    </row>
    <row r="6350" spans="1:6">
      <c r="A6350" t="str">
        <f t="shared" si="124"/>
        <v>50Tatiana Zanette44896MSc</v>
      </c>
      <c r="B6350">
        <v>50</v>
      </c>
      <c r="C6350" t="s">
        <v>2008</v>
      </c>
      <c r="D6350" t="s">
        <v>3784</v>
      </c>
      <c r="E6350">
        <v>2230</v>
      </c>
      <c r="F6350" t="s">
        <v>1114</v>
      </c>
    </row>
    <row r="6351" spans="1:6">
      <c r="A6351" t="str">
        <f t="shared" si="124"/>
        <v>50Gustavo Javier Chacón Rosales44896PDSC</v>
      </c>
      <c r="B6351">
        <v>50</v>
      </c>
      <c r="C6351" t="s">
        <v>2009</v>
      </c>
      <c r="D6351" t="s">
        <v>3784</v>
      </c>
      <c r="E6351">
        <v>6110</v>
      </c>
      <c r="F6351" t="s">
        <v>1165</v>
      </c>
    </row>
    <row r="6352" spans="1:6">
      <c r="A6352" t="str">
        <f t="shared" si="124"/>
        <v>50Christian Wittee Lopes44896PV</v>
      </c>
      <c r="B6352">
        <v>50</v>
      </c>
      <c r="C6352" t="s">
        <v>2010</v>
      </c>
      <c r="D6352" t="s">
        <v>3784</v>
      </c>
      <c r="E6352">
        <v>7750</v>
      </c>
      <c r="F6352" t="s">
        <v>1115</v>
      </c>
    </row>
    <row r="6353" spans="1:6">
      <c r="A6353" t="str">
        <f t="shared" si="124"/>
        <v>51Bernardo Vitor de Souza Marins44896AT</v>
      </c>
      <c r="B6353">
        <v>51</v>
      </c>
      <c r="C6353" t="s">
        <v>2011</v>
      </c>
      <c r="D6353" t="s">
        <v>3784</v>
      </c>
      <c r="E6353">
        <v>820</v>
      </c>
      <c r="F6353" t="s">
        <v>1117</v>
      </c>
    </row>
    <row r="6354" spans="1:6">
      <c r="A6354" t="str">
        <f t="shared" si="124"/>
        <v>51Victor Rolando Ruiz Ahon44896COO</v>
      </c>
      <c r="B6354">
        <v>51</v>
      </c>
      <c r="C6354" t="s">
        <v>2231</v>
      </c>
      <c r="D6354" t="s">
        <v>3784</v>
      </c>
      <c r="E6354">
        <v>2800</v>
      </c>
      <c r="F6354" t="s">
        <v>1113</v>
      </c>
    </row>
    <row r="6355" spans="1:6">
      <c r="A6355" t="str">
        <f t="shared" si="124"/>
        <v>51Matheus Coitinho Constantino44896DSC</v>
      </c>
      <c r="B6355">
        <v>51</v>
      </c>
      <c r="C6355" t="s">
        <v>2012</v>
      </c>
      <c r="D6355" t="s">
        <v>3784</v>
      </c>
      <c r="E6355">
        <v>3280</v>
      </c>
      <c r="F6355" t="s">
        <v>1162</v>
      </c>
    </row>
    <row r="6356" spans="1:6">
      <c r="A6356" t="str">
        <f t="shared" si="124"/>
        <v>51York Castillo Santiago44896DSC</v>
      </c>
      <c r="B6356">
        <v>51</v>
      </c>
      <c r="C6356" t="s">
        <v>2013</v>
      </c>
      <c r="D6356" t="s">
        <v>3784</v>
      </c>
      <c r="E6356">
        <v>3280</v>
      </c>
      <c r="F6356" t="s">
        <v>1162</v>
      </c>
    </row>
    <row r="6357" spans="1:6">
      <c r="A6357" t="str">
        <f t="shared" si="124"/>
        <v>51Ana Carolina Loureiro Boavista Lustosa44896GRA</v>
      </c>
      <c r="B6357">
        <v>51</v>
      </c>
      <c r="C6357" t="s">
        <v>2230</v>
      </c>
      <c r="D6357" t="s">
        <v>3784</v>
      </c>
      <c r="E6357">
        <v>600</v>
      </c>
      <c r="F6357" t="s">
        <v>1112</v>
      </c>
    </row>
    <row r="6358" spans="1:6">
      <c r="A6358" t="str">
        <f t="shared" si="124"/>
        <v>51Bruno Arguelhes Fischer44896GRA</v>
      </c>
      <c r="B6358">
        <v>51</v>
      </c>
      <c r="C6358" t="s">
        <v>2015</v>
      </c>
      <c r="D6358" t="s">
        <v>3784</v>
      </c>
      <c r="E6358">
        <v>600</v>
      </c>
      <c r="F6358" t="s">
        <v>1112</v>
      </c>
    </row>
    <row r="6359" spans="1:6">
      <c r="A6359" t="str">
        <f t="shared" si="124"/>
        <v>51Maria Eduarda Melentovytch Ribeiro de Castro44896GRA</v>
      </c>
      <c r="B6359">
        <v>51</v>
      </c>
      <c r="C6359" t="s">
        <v>2584</v>
      </c>
      <c r="D6359" t="s">
        <v>3784</v>
      </c>
      <c r="E6359">
        <v>600</v>
      </c>
      <c r="F6359" t="s">
        <v>1112</v>
      </c>
    </row>
    <row r="6360" spans="1:6">
      <c r="A6360" t="str">
        <f t="shared" si="124"/>
        <v>51Messias Gutemberg de Moura Vieira Junior44896GRA</v>
      </c>
      <c r="B6360">
        <v>51</v>
      </c>
      <c r="C6360" t="s">
        <v>2016</v>
      </c>
      <c r="D6360" t="s">
        <v>3784</v>
      </c>
      <c r="E6360">
        <v>600</v>
      </c>
      <c r="F6360" t="s">
        <v>1112</v>
      </c>
    </row>
    <row r="6361" spans="1:6">
      <c r="A6361" t="str">
        <f t="shared" si="124"/>
        <v>51Pedro Henrique Modesto Araujo44896GRA</v>
      </c>
      <c r="B6361">
        <v>51</v>
      </c>
      <c r="C6361" t="s">
        <v>2585</v>
      </c>
      <c r="D6361" t="s">
        <v>3784</v>
      </c>
      <c r="E6361">
        <v>600</v>
      </c>
      <c r="F6361" t="s">
        <v>1112</v>
      </c>
    </row>
    <row r="6362" spans="1:6">
      <c r="A6362" t="str">
        <f t="shared" si="124"/>
        <v>51Victor Hugo Couto e Silva44896GRA</v>
      </c>
      <c r="B6362">
        <v>51</v>
      </c>
      <c r="C6362" t="s">
        <v>2017</v>
      </c>
      <c r="D6362" t="s">
        <v>3784</v>
      </c>
      <c r="E6362">
        <v>600</v>
      </c>
      <c r="F6362" t="s">
        <v>1112</v>
      </c>
    </row>
    <row r="6363" spans="1:6">
      <c r="A6363" t="str">
        <f t="shared" si="124"/>
        <v>51Vinicius Silva Pio Abreu44896GRA</v>
      </c>
      <c r="B6363">
        <v>51</v>
      </c>
      <c r="C6363" t="s">
        <v>2229</v>
      </c>
      <c r="D6363" t="s">
        <v>3784</v>
      </c>
      <c r="E6363">
        <v>600</v>
      </c>
      <c r="F6363" t="s">
        <v>1112</v>
      </c>
    </row>
    <row r="6364" spans="1:6">
      <c r="A6364" t="str">
        <f t="shared" si="124"/>
        <v>51Brunno Abreu da Fonseca Vargas44896MSc</v>
      </c>
      <c r="B6364">
        <v>51</v>
      </c>
      <c r="C6364" t="s">
        <v>2018</v>
      </c>
      <c r="D6364" t="s">
        <v>3784</v>
      </c>
      <c r="E6364">
        <v>2230</v>
      </c>
      <c r="F6364" t="s">
        <v>1114</v>
      </c>
    </row>
    <row r="6365" spans="1:6">
      <c r="A6365" t="str">
        <f t="shared" si="124"/>
        <v>51Daniel Rubano Barretto Turci44896MSc</v>
      </c>
      <c r="B6365">
        <v>51</v>
      </c>
      <c r="C6365" t="s">
        <v>2019</v>
      </c>
      <c r="D6365" t="s">
        <v>3784</v>
      </c>
      <c r="E6365">
        <v>2230</v>
      </c>
      <c r="F6365" t="s">
        <v>1114</v>
      </c>
    </row>
    <row r="6366" spans="1:6">
      <c r="A6366" t="str">
        <f t="shared" si="124"/>
        <v>51Mauricio de Souza Maciel44896MSc</v>
      </c>
      <c r="B6366">
        <v>51</v>
      </c>
      <c r="C6366" t="s">
        <v>2020</v>
      </c>
      <c r="D6366" t="s">
        <v>3784</v>
      </c>
      <c r="E6366">
        <v>2230</v>
      </c>
      <c r="F6366" t="s">
        <v>1114</v>
      </c>
    </row>
    <row r="6367" spans="1:6">
      <c r="A6367" t="str">
        <f t="shared" si="124"/>
        <v>51Maria das Dores Macedo Paiva44896PDSC</v>
      </c>
      <c r="B6367">
        <v>51</v>
      </c>
      <c r="C6367" t="s">
        <v>2021</v>
      </c>
      <c r="D6367" t="s">
        <v>3784</v>
      </c>
      <c r="E6367">
        <v>6110</v>
      </c>
      <c r="F6367" t="s">
        <v>1165</v>
      </c>
    </row>
    <row r="6368" spans="1:6">
      <c r="A6368" t="str">
        <f t="shared" si="124"/>
        <v>51Antonio Claudio Soares44896PV</v>
      </c>
      <c r="B6368">
        <v>51</v>
      </c>
      <c r="C6368" t="s">
        <v>2022</v>
      </c>
      <c r="D6368" t="s">
        <v>3784</v>
      </c>
      <c r="E6368">
        <v>7750</v>
      </c>
      <c r="F6368" t="s">
        <v>1115</v>
      </c>
    </row>
    <row r="6369" spans="1:6">
      <c r="A6369" t="str">
        <f t="shared" si="124"/>
        <v>52Marcos Alexandro Vargas Mello44896AT</v>
      </c>
      <c r="B6369">
        <v>52</v>
      </c>
      <c r="C6369" t="s">
        <v>2023</v>
      </c>
      <c r="D6369" t="s">
        <v>3784</v>
      </c>
      <c r="E6369">
        <v>820</v>
      </c>
      <c r="F6369" t="s">
        <v>1117</v>
      </c>
    </row>
    <row r="6370" spans="1:6">
      <c r="A6370" t="str">
        <f t="shared" si="124"/>
        <v>52Fernanda de Castilhos44896COO</v>
      </c>
      <c r="B6370">
        <v>52</v>
      </c>
      <c r="C6370" t="s">
        <v>2024</v>
      </c>
      <c r="D6370" t="s">
        <v>3784</v>
      </c>
      <c r="E6370">
        <v>2800</v>
      </c>
      <c r="F6370" t="s">
        <v>1113</v>
      </c>
    </row>
    <row r="6371" spans="1:6">
      <c r="A6371" t="str">
        <f t="shared" si="124"/>
        <v>52Crisleine Perinazzo Draszewski44896DSC</v>
      </c>
      <c r="B6371">
        <v>52</v>
      </c>
      <c r="C6371" t="s">
        <v>2025</v>
      </c>
      <c r="D6371" t="s">
        <v>3784</v>
      </c>
      <c r="E6371">
        <v>3280</v>
      </c>
      <c r="F6371" t="s">
        <v>1162</v>
      </c>
    </row>
    <row r="6372" spans="1:6">
      <c r="A6372" t="str">
        <f t="shared" si="124"/>
        <v>52Henrique Gasparetto44896DSC</v>
      </c>
      <c r="B6372">
        <v>52</v>
      </c>
      <c r="C6372" t="s">
        <v>2040</v>
      </c>
      <c r="D6372" t="s">
        <v>3784</v>
      </c>
      <c r="E6372">
        <v>3280</v>
      </c>
      <c r="F6372" t="s">
        <v>1162</v>
      </c>
    </row>
    <row r="6373" spans="1:6">
      <c r="A6373" t="str">
        <f t="shared" si="124"/>
        <v>52Lauren Marcilene Maciel Machado44896DSC</v>
      </c>
      <c r="B6373">
        <v>52</v>
      </c>
      <c r="C6373" t="s">
        <v>2026</v>
      </c>
      <c r="D6373" t="s">
        <v>3784</v>
      </c>
      <c r="E6373">
        <v>3280</v>
      </c>
      <c r="F6373" t="s">
        <v>1162</v>
      </c>
    </row>
    <row r="6374" spans="1:6">
      <c r="A6374" t="str">
        <f t="shared" si="124"/>
        <v>52ADRIANA HOLZSCHUH GUILHERMANO44896GRA</v>
      </c>
      <c r="B6374">
        <v>52</v>
      </c>
      <c r="C6374" t="s">
        <v>2586</v>
      </c>
      <c r="D6374" t="s">
        <v>3784</v>
      </c>
      <c r="E6374">
        <v>600</v>
      </c>
      <c r="F6374" t="s">
        <v>1112</v>
      </c>
    </row>
    <row r="6375" spans="1:6">
      <c r="A6375" t="str">
        <f t="shared" si="124"/>
        <v>52Ana Caroline de Borba Schwendler44896GRA</v>
      </c>
      <c r="B6375">
        <v>52</v>
      </c>
      <c r="C6375" t="s">
        <v>2587</v>
      </c>
      <c r="D6375" t="s">
        <v>3784</v>
      </c>
      <c r="E6375">
        <v>600</v>
      </c>
      <c r="F6375" t="s">
        <v>1112</v>
      </c>
    </row>
    <row r="6376" spans="1:6">
      <c r="A6376" t="str">
        <f t="shared" si="124"/>
        <v>52André Luis de Oliveira Perilli44896GRA</v>
      </c>
      <c r="B6376">
        <v>52</v>
      </c>
      <c r="C6376" t="s">
        <v>2029</v>
      </c>
      <c r="D6376" t="s">
        <v>3784</v>
      </c>
      <c r="E6376">
        <v>600</v>
      </c>
      <c r="F6376" t="s">
        <v>1112</v>
      </c>
    </row>
    <row r="6377" spans="1:6">
      <c r="A6377" t="str">
        <f t="shared" si="124"/>
        <v>52Bruna da Cunha Padoin44896GRA</v>
      </c>
      <c r="B6377">
        <v>52</v>
      </c>
      <c r="C6377" t="s">
        <v>2031</v>
      </c>
      <c r="D6377" t="s">
        <v>3784</v>
      </c>
      <c r="E6377">
        <v>600</v>
      </c>
      <c r="F6377" t="s">
        <v>1112</v>
      </c>
    </row>
    <row r="6378" spans="1:6">
      <c r="A6378" t="str">
        <f t="shared" si="124"/>
        <v>52Carolina Thomas Lau44896GRA</v>
      </c>
      <c r="B6378">
        <v>52</v>
      </c>
      <c r="C6378" t="s">
        <v>2588</v>
      </c>
      <c r="D6378" t="s">
        <v>3784</v>
      </c>
      <c r="E6378">
        <v>600</v>
      </c>
      <c r="F6378" t="s">
        <v>1112</v>
      </c>
    </row>
    <row r="6379" spans="1:6">
      <c r="A6379" t="str">
        <f t="shared" si="124"/>
        <v>52Caroline Marta Weise44896GRA</v>
      </c>
      <c r="B6379">
        <v>52</v>
      </c>
      <c r="C6379" t="s">
        <v>2232</v>
      </c>
      <c r="D6379" t="s">
        <v>3784</v>
      </c>
      <c r="E6379">
        <v>600</v>
      </c>
      <c r="F6379" t="s">
        <v>1112</v>
      </c>
    </row>
    <row r="6380" spans="1:6">
      <c r="A6380" t="str">
        <f t="shared" si="124"/>
        <v>52Flávia Fernandes de Oliveira44896GRA</v>
      </c>
      <c r="B6380">
        <v>52</v>
      </c>
      <c r="C6380" t="s">
        <v>2032</v>
      </c>
      <c r="D6380" t="s">
        <v>3784</v>
      </c>
      <c r="E6380">
        <v>600</v>
      </c>
      <c r="F6380" t="s">
        <v>1112</v>
      </c>
    </row>
    <row r="6381" spans="1:6">
      <c r="A6381" t="str">
        <f t="shared" si="124"/>
        <v>52Geovana Mussato Mello44896GRA</v>
      </c>
      <c r="B6381">
        <v>52</v>
      </c>
      <c r="C6381" t="s">
        <v>2589</v>
      </c>
      <c r="D6381" t="s">
        <v>3784</v>
      </c>
      <c r="E6381">
        <v>600</v>
      </c>
      <c r="F6381" t="s">
        <v>1112</v>
      </c>
    </row>
    <row r="6382" spans="1:6">
      <c r="A6382" t="str">
        <f t="shared" si="124"/>
        <v>52Jamille Harbouki Moura44896GRA</v>
      </c>
      <c r="B6382">
        <v>52</v>
      </c>
      <c r="C6382" t="s">
        <v>2033</v>
      </c>
      <c r="D6382" t="s">
        <v>3784</v>
      </c>
      <c r="E6382">
        <v>600</v>
      </c>
      <c r="F6382" t="s">
        <v>1112</v>
      </c>
    </row>
    <row r="6383" spans="1:6">
      <c r="A6383" t="str">
        <f t="shared" si="124"/>
        <v>52Luana Carline Becker44896GRA</v>
      </c>
      <c r="B6383">
        <v>52</v>
      </c>
      <c r="C6383" t="s">
        <v>2036</v>
      </c>
      <c r="D6383" t="s">
        <v>3784</v>
      </c>
      <c r="E6383">
        <v>600</v>
      </c>
      <c r="F6383" t="s">
        <v>1112</v>
      </c>
    </row>
    <row r="6384" spans="1:6">
      <c r="A6384" t="str">
        <f t="shared" si="124"/>
        <v>52Maiko Rodrigues Monteiro44896GRA</v>
      </c>
      <c r="B6384">
        <v>52</v>
      </c>
      <c r="C6384" t="s">
        <v>2722</v>
      </c>
      <c r="D6384" t="s">
        <v>3784</v>
      </c>
      <c r="E6384">
        <v>600</v>
      </c>
      <c r="F6384" t="s">
        <v>1112</v>
      </c>
    </row>
    <row r="6385" spans="1:6">
      <c r="A6385" t="str">
        <f t="shared" si="124"/>
        <v>52Pedro Augusto Assini44896GRA</v>
      </c>
      <c r="B6385">
        <v>52</v>
      </c>
      <c r="C6385" t="s">
        <v>2590</v>
      </c>
      <c r="D6385" t="s">
        <v>3784</v>
      </c>
      <c r="E6385">
        <v>600</v>
      </c>
      <c r="F6385" t="s">
        <v>1112</v>
      </c>
    </row>
    <row r="6386" spans="1:6">
      <c r="A6386" t="str">
        <f t="shared" si="124"/>
        <v>52Renata Vieira Corrêa44896GRA</v>
      </c>
      <c r="B6386">
        <v>52</v>
      </c>
      <c r="C6386" t="s">
        <v>2591</v>
      </c>
      <c r="D6386" t="s">
        <v>3784</v>
      </c>
      <c r="E6386">
        <v>600</v>
      </c>
      <c r="F6386" t="s">
        <v>1112</v>
      </c>
    </row>
    <row r="6387" spans="1:6">
      <c r="A6387" t="str">
        <f t="shared" si="124"/>
        <v>52Roger Sartori Chagas44896GRA</v>
      </c>
      <c r="B6387">
        <v>52</v>
      </c>
      <c r="C6387" t="s">
        <v>2038</v>
      </c>
      <c r="D6387" t="s">
        <v>3784</v>
      </c>
      <c r="E6387">
        <v>600</v>
      </c>
      <c r="F6387" t="s">
        <v>1112</v>
      </c>
    </row>
    <row r="6388" spans="1:6">
      <c r="A6388" t="str">
        <f t="shared" si="124"/>
        <v>52Vinícius Milani Nunes44896GRA</v>
      </c>
      <c r="B6388">
        <v>52</v>
      </c>
      <c r="C6388" t="s">
        <v>2592</v>
      </c>
      <c r="D6388" t="s">
        <v>3784</v>
      </c>
      <c r="E6388">
        <v>600</v>
      </c>
      <c r="F6388" t="s">
        <v>1112</v>
      </c>
    </row>
    <row r="6389" spans="1:6">
      <c r="A6389" t="str">
        <f t="shared" si="124"/>
        <v>52Mateus da Silva Mesquita44896MSc</v>
      </c>
      <c r="B6389">
        <v>52</v>
      </c>
      <c r="C6389" t="s">
        <v>2043</v>
      </c>
      <c r="D6389" t="s">
        <v>3784</v>
      </c>
      <c r="E6389">
        <v>2230</v>
      </c>
      <c r="F6389" t="s">
        <v>1114</v>
      </c>
    </row>
    <row r="6390" spans="1:6">
      <c r="A6390" t="str">
        <f t="shared" si="124"/>
        <v>52Mirela de Araujo Reis44896MSc</v>
      </c>
      <c r="B6390">
        <v>52</v>
      </c>
      <c r="C6390" t="s">
        <v>2723</v>
      </c>
      <c r="D6390" t="s">
        <v>3784</v>
      </c>
      <c r="E6390">
        <v>2230</v>
      </c>
      <c r="F6390" t="s">
        <v>1114</v>
      </c>
    </row>
    <row r="6391" spans="1:6">
      <c r="A6391" t="str">
        <f t="shared" si="124"/>
        <v>52Mirela Francesquet44896MSc</v>
      </c>
      <c r="B6391">
        <v>52</v>
      </c>
      <c r="C6391" t="s">
        <v>2044</v>
      </c>
      <c r="D6391" t="s">
        <v>3784</v>
      </c>
      <c r="E6391">
        <v>2230</v>
      </c>
      <c r="F6391" t="s">
        <v>1114</v>
      </c>
    </row>
    <row r="6392" spans="1:6">
      <c r="A6392" t="str">
        <f t="shared" si="124"/>
        <v>52Suelly  Ribeiro Hollas44896MSc</v>
      </c>
      <c r="B6392">
        <v>52</v>
      </c>
      <c r="C6392" t="s">
        <v>2593</v>
      </c>
      <c r="D6392" t="s">
        <v>3784</v>
      </c>
      <c r="E6392">
        <v>2230</v>
      </c>
      <c r="F6392" t="s">
        <v>1114</v>
      </c>
    </row>
    <row r="6393" spans="1:6">
      <c r="A6393" t="str">
        <f t="shared" si="124"/>
        <v>52Thamires Rafaelle da Silva44896MSc</v>
      </c>
      <c r="B6393">
        <v>52</v>
      </c>
      <c r="C6393" t="s">
        <v>2594</v>
      </c>
      <c r="D6393" t="s">
        <v>3784</v>
      </c>
      <c r="E6393">
        <v>2230</v>
      </c>
      <c r="F6393" t="s">
        <v>1114</v>
      </c>
    </row>
    <row r="6394" spans="1:6">
      <c r="A6394" t="str">
        <f t="shared" si="124"/>
        <v>52Michel Brondani44896PV</v>
      </c>
      <c r="B6394">
        <v>52</v>
      </c>
      <c r="C6394" t="s">
        <v>2046</v>
      </c>
      <c r="D6394" t="s">
        <v>3784</v>
      </c>
      <c r="E6394">
        <v>7750</v>
      </c>
      <c r="F6394" t="s">
        <v>1115</v>
      </c>
    </row>
    <row r="6395" spans="1:6">
      <c r="A6395" t="str">
        <f t="shared" si="124"/>
        <v>53Josiane Baldo Gomes44896AT</v>
      </c>
      <c r="B6395">
        <v>53</v>
      </c>
      <c r="C6395" t="s">
        <v>2595</v>
      </c>
      <c r="D6395" t="s">
        <v>3784</v>
      </c>
      <c r="E6395">
        <v>820</v>
      </c>
      <c r="F6395" t="s">
        <v>1117</v>
      </c>
    </row>
    <row r="6396" spans="1:6">
      <c r="A6396" t="str">
        <f t="shared" si="124"/>
        <v>53Oldrich Joel Romero Guzmán44896COO</v>
      </c>
      <c r="B6396">
        <v>53</v>
      </c>
      <c r="C6396" t="s">
        <v>2048</v>
      </c>
      <c r="D6396" t="s">
        <v>3784</v>
      </c>
      <c r="E6396">
        <v>2800</v>
      </c>
      <c r="F6396" t="s">
        <v>1113</v>
      </c>
    </row>
    <row r="6397" spans="1:6">
      <c r="A6397" t="str">
        <f t="shared" si="124"/>
        <v>53Kelly Costa Cabral Salazar R. Moreira44896DSC</v>
      </c>
      <c r="B6397">
        <v>53</v>
      </c>
      <c r="C6397" t="s">
        <v>2049</v>
      </c>
      <c r="D6397" t="s">
        <v>3784</v>
      </c>
      <c r="E6397">
        <v>3280</v>
      </c>
      <c r="F6397" t="s">
        <v>1162</v>
      </c>
    </row>
    <row r="6398" spans="1:6">
      <c r="A6398" t="str">
        <f t="shared" si="124"/>
        <v>53Roberta Tristão Pinto44896DSC</v>
      </c>
      <c r="B6398">
        <v>53</v>
      </c>
      <c r="C6398" t="s">
        <v>2050</v>
      </c>
      <c r="D6398" t="s">
        <v>3784</v>
      </c>
      <c r="E6398">
        <v>3280</v>
      </c>
      <c r="F6398" t="s">
        <v>1162</v>
      </c>
    </row>
    <row r="6399" spans="1:6">
      <c r="A6399" t="str">
        <f t="shared" si="124"/>
        <v>53Amanda Puttin Vidoto44896GRA</v>
      </c>
      <c r="B6399">
        <v>53</v>
      </c>
      <c r="C6399" t="s">
        <v>2051</v>
      </c>
      <c r="D6399" t="s">
        <v>3784</v>
      </c>
      <c r="E6399">
        <v>600</v>
      </c>
      <c r="F6399" t="s">
        <v>1112</v>
      </c>
    </row>
    <row r="6400" spans="1:6">
      <c r="A6400" t="str">
        <f t="shared" si="124"/>
        <v>53Camila Kelly Alves Teixeira44896GRA</v>
      </c>
      <c r="B6400">
        <v>53</v>
      </c>
      <c r="C6400" t="s">
        <v>2053</v>
      </c>
      <c r="D6400" t="s">
        <v>3784</v>
      </c>
      <c r="E6400">
        <v>600</v>
      </c>
      <c r="F6400" t="s">
        <v>1112</v>
      </c>
    </row>
    <row r="6401" spans="1:6">
      <c r="A6401" t="str">
        <f t="shared" si="124"/>
        <v>53Gabriella Carolina Lopes44896GRA</v>
      </c>
      <c r="B6401">
        <v>53</v>
      </c>
      <c r="C6401" t="s">
        <v>2054</v>
      </c>
      <c r="D6401" t="s">
        <v>3784</v>
      </c>
      <c r="E6401">
        <v>600</v>
      </c>
      <c r="F6401" t="s">
        <v>1112</v>
      </c>
    </row>
    <row r="6402" spans="1:6">
      <c r="A6402" t="str">
        <f t="shared" si="124"/>
        <v>53Mileni Dürr Neves44896GRA</v>
      </c>
      <c r="B6402">
        <v>53</v>
      </c>
      <c r="C6402" t="s">
        <v>2055</v>
      </c>
      <c r="D6402" t="s">
        <v>3784</v>
      </c>
      <c r="E6402">
        <v>600</v>
      </c>
      <c r="F6402" t="s">
        <v>1112</v>
      </c>
    </row>
    <row r="6403" spans="1:6">
      <c r="A6403" t="str">
        <f t="shared" ref="A6403:A6466" si="125">CONCATENATE(B6403,C6403,VALUE(D6403),F6403)</f>
        <v>53Nathalia Barbosa Coelho44896GRA</v>
      </c>
      <c r="B6403">
        <v>53</v>
      </c>
      <c r="C6403" t="s">
        <v>2056</v>
      </c>
      <c r="D6403" t="s">
        <v>3784</v>
      </c>
      <c r="E6403">
        <v>600</v>
      </c>
      <c r="F6403" t="s">
        <v>1112</v>
      </c>
    </row>
    <row r="6404" spans="1:6">
      <c r="A6404" t="str">
        <f t="shared" si="125"/>
        <v>53Djanyna Voegel de Carvalho Schmidt44896MSc</v>
      </c>
      <c r="B6404">
        <v>53</v>
      </c>
      <c r="C6404" t="s">
        <v>2233</v>
      </c>
      <c r="D6404" t="s">
        <v>3784</v>
      </c>
      <c r="E6404">
        <v>2230</v>
      </c>
      <c r="F6404" t="s">
        <v>1114</v>
      </c>
    </row>
    <row r="6405" spans="1:6">
      <c r="A6405" t="str">
        <f t="shared" si="125"/>
        <v>53João Pedro Massaria de Arcanto44896MSc</v>
      </c>
      <c r="B6405">
        <v>53</v>
      </c>
      <c r="C6405" t="s">
        <v>2057</v>
      </c>
      <c r="D6405" t="s">
        <v>3784</v>
      </c>
      <c r="E6405">
        <v>2230</v>
      </c>
      <c r="F6405" t="s">
        <v>1114</v>
      </c>
    </row>
    <row r="6406" spans="1:6">
      <c r="A6406" t="str">
        <f t="shared" si="125"/>
        <v>53Marla Almeida Siqueira44896MSc</v>
      </c>
      <c r="B6406">
        <v>53</v>
      </c>
      <c r="C6406" t="s">
        <v>2234</v>
      </c>
      <c r="D6406" t="s">
        <v>3784</v>
      </c>
      <c r="E6406">
        <v>2230</v>
      </c>
      <c r="F6406" t="s">
        <v>1114</v>
      </c>
    </row>
    <row r="6407" spans="1:6">
      <c r="A6407" t="str">
        <f t="shared" si="125"/>
        <v>53Valéria Silva dos Santos44896MSc</v>
      </c>
      <c r="B6407">
        <v>53</v>
      </c>
      <c r="C6407" t="s">
        <v>2058</v>
      </c>
      <c r="D6407" t="s">
        <v>3784</v>
      </c>
      <c r="E6407">
        <v>2230</v>
      </c>
      <c r="F6407" t="s">
        <v>1114</v>
      </c>
    </row>
    <row r="6408" spans="1:6">
      <c r="A6408" t="str">
        <f t="shared" si="125"/>
        <v>53Alexandre Persuhn Morawski44896PV</v>
      </c>
      <c r="B6408">
        <v>53</v>
      </c>
      <c r="C6408" t="s">
        <v>2235</v>
      </c>
      <c r="D6408" t="s">
        <v>3784</v>
      </c>
      <c r="E6408">
        <v>7750</v>
      </c>
      <c r="F6408" t="s">
        <v>1115</v>
      </c>
    </row>
    <row r="6409" spans="1:6">
      <c r="A6409" t="str">
        <f t="shared" si="125"/>
        <v>54MONICA ARAUJO DAS NEVES44896AT</v>
      </c>
      <c r="B6409">
        <v>54</v>
      </c>
      <c r="C6409" t="s">
        <v>2724</v>
      </c>
      <c r="D6409" t="s">
        <v>3784</v>
      </c>
      <c r="E6409">
        <v>820</v>
      </c>
      <c r="F6409" t="s">
        <v>1117</v>
      </c>
    </row>
    <row r="6410" spans="1:6">
      <c r="A6410" t="str">
        <f t="shared" si="125"/>
        <v>54WENDELL FERREIRA DE LA SALLES44896COO</v>
      </c>
      <c r="B6410">
        <v>54</v>
      </c>
      <c r="C6410" t="s">
        <v>2725</v>
      </c>
      <c r="D6410" t="s">
        <v>3784</v>
      </c>
      <c r="E6410">
        <v>2800</v>
      </c>
      <c r="F6410" t="s">
        <v>1113</v>
      </c>
    </row>
    <row r="6411" spans="1:6">
      <c r="A6411" t="str">
        <f t="shared" si="125"/>
        <v>54CLOVIS DA CONCEIÇÃO MELO MARTINS JUNIOR44896DSC</v>
      </c>
      <c r="B6411">
        <v>54</v>
      </c>
      <c r="C6411" t="s">
        <v>2726</v>
      </c>
      <c r="D6411" t="s">
        <v>3784</v>
      </c>
      <c r="E6411">
        <v>3280</v>
      </c>
      <c r="F6411" t="s">
        <v>1162</v>
      </c>
    </row>
    <row r="6412" spans="1:6">
      <c r="A6412" t="str">
        <f t="shared" si="125"/>
        <v>54DIEGO DE OLIVEIRA DANTAS44896DSC</v>
      </c>
      <c r="B6412">
        <v>54</v>
      </c>
      <c r="C6412" t="s">
        <v>2727</v>
      </c>
      <c r="D6412" t="s">
        <v>3784</v>
      </c>
      <c r="E6412">
        <v>3280</v>
      </c>
      <c r="F6412" t="s">
        <v>1162</v>
      </c>
    </row>
    <row r="6413" spans="1:6">
      <c r="A6413" t="str">
        <f t="shared" si="125"/>
        <v>54YAN FERREIRA DA SILVA44896DSC</v>
      </c>
      <c r="B6413">
        <v>54</v>
      </c>
      <c r="C6413" t="s">
        <v>2728</v>
      </c>
      <c r="D6413" t="s">
        <v>3784</v>
      </c>
      <c r="E6413">
        <v>3280</v>
      </c>
      <c r="F6413" t="s">
        <v>1162</v>
      </c>
    </row>
    <row r="6414" spans="1:6">
      <c r="A6414" t="str">
        <f t="shared" si="125"/>
        <v>54Adhila Freitas Sanches44896GRA</v>
      </c>
      <c r="B6414">
        <v>54</v>
      </c>
      <c r="C6414" t="s">
        <v>2596</v>
      </c>
      <c r="D6414" t="s">
        <v>3784</v>
      </c>
      <c r="E6414">
        <v>600</v>
      </c>
      <c r="F6414" t="s">
        <v>1112</v>
      </c>
    </row>
    <row r="6415" spans="1:6">
      <c r="A6415" t="str">
        <f t="shared" si="125"/>
        <v>54ANA BEATRIZ DA SILVA DOS SANTOS44896GRA</v>
      </c>
      <c r="B6415">
        <v>54</v>
      </c>
      <c r="C6415" t="s">
        <v>2729</v>
      </c>
      <c r="D6415" t="s">
        <v>3784</v>
      </c>
      <c r="E6415">
        <v>600</v>
      </c>
      <c r="F6415" t="s">
        <v>1112</v>
      </c>
    </row>
    <row r="6416" spans="1:6">
      <c r="A6416" t="str">
        <f t="shared" si="125"/>
        <v>54DIEGO MARTINS MONTEIRO44896GRA</v>
      </c>
      <c r="B6416">
        <v>54</v>
      </c>
      <c r="C6416" t="s">
        <v>2730</v>
      </c>
      <c r="D6416" t="s">
        <v>3784</v>
      </c>
      <c r="E6416">
        <v>600</v>
      </c>
      <c r="F6416" t="s">
        <v>1112</v>
      </c>
    </row>
    <row r="6417" spans="1:6">
      <c r="A6417" t="str">
        <f t="shared" si="125"/>
        <v>54ERISON WALDIRIO VIEIRA SANTOS44896GRA</v>
      </c>
      <c r="B6417">
        <v>54</v>
      </c>
      <c r="C6417" t="s">
        <v>2731</v>
      </c>
      <c r="D6417" t="s">
        <v>3784</v>
      </c>
      <c r="E6417">
        <v>600</v>
      </c>
      <c r="F6417" t="s">
        <v>1112</v>
      </c>
    </row>
    <row r="6418" spans="1:6">
      <c r="A6418" t="str">
        <f t="shared" si="125"/>
        <v>54Glendha Aryelli Carvalho de Souza44896GRA</v>
      </c>
      <c r="B6418">
        <v>54</v>
      </c>
      <c r="C6418" t="s">
        <v>2597</v>
      </c>
      <c r="D6418" t="s">
        <v>3784</v>
      </c>
      <c r="E6418">
        <v>600</v>
      </c>
      <c r="F6418" t="s">
        <v>1112</v>
      </c>
    </row>
    <row r="6419" spans="1:6">
      <c r="A6419" t="str">
        <f t="shared" si="125"/>
        <v>54HENRIQUE CARDOSO COSTA44896GRA</v>
      </c>
      <c r="B6419">
        <v>54</v>
      </c>
      <c r="C6419" t="s">
        <v>2732</v>
      </c>
      <c r="D6419" t="s">
        <v>3784</v>
      </c>
      <c r="E6419">
        <v>600</v>
      </c>
      <c r="F6419" t="s">
        <v>1112</v>
      </c>
    </row>
    <row r="6420" spans="1:6">
      <c r="A6420" t="str">
        <f t="shared" si="125"/>
        <v>54ISRAEL DA LUZ RODRIGUES44896GRA</v>
      </c>
      <c r="B6420">
        <v>54</v>
      </c>
      <c r="C6420" t="s">
        <v>2733</v>
      </c>
      <c r="D6420" t="s">
        <v>3784</v>
      </c>
      <c r="E6420">
        <v>600</v>
      </c>
      <c r="F6420" t="s">
        <v>1112</v>
      </c>
    </row>
    <row r="6421" spans="1:6">
      <c r="A6421" t="str">
        <f t="shared" si="125"/>
        <v>54JAINE CARVALHO SILVA44896GRA</v>
      </c>
      <c r="B6421">
        <v>54</v>
      </c>
      <c r="C6421" t="s">
        <v>2734</v>
      </c>
      <c r="D6421" t="s">
        <v>3784</v>
      </c>
      <c r="E6421">
        <v>600</v>
      </c>
      <c r="F6421" t="s">
        <v>1112</v>
      </c>
    </row>
    <row r="6422" spans="1:6">
      <c r="A6422" t="str">
        <f t="shared" si="125"/>
        <v>54Lorena Ribeiro de Melo44896GRA</v>
      </c>
      <c r="B6422">
        <v>54</v>
      </c>
      <c r="C6422" t="s">
        <v>2598</v>
      </c>
      <c r="D6422" t="s">
        <v>3784</v>
      </c>
      <c r="E6422">
        <v>600</v>
      </c>
      <c r="F6422" t="s">
        <v>1112</v>
      </c>
    </row>
    <row r="6423" spans="1:6">
      <c r="A6423" t="str">
        <f t="shared" si="125"/>
        <v>54CAMILA ALMEIDA DOS SANTOS44896MSc</v>
      </c>
      <c r="B6423">
        <v>54</v>
      </c>
      <c r="C6423" t="s">
        <v>2738</v>
      </c>
      <c r="D6423" t="s">
        <v>3784</v>
      </c>
      <c r="E6423">
        <v>2230</v>
      </c>
      <c r="F6423" t="s">
        <v>1114</v>
      </c>
    </row>
    <row r="6424" spans="1:6">
      <c r="A6424" t="str">
        <f t="shared" si="125"/>
        <v>54LUCIANA PEREIRA BARBOSA44896MSc</v>
      </c>
      <c r="B6424">
        <v>54</v>
      </c>
      <c r="C6424" t="s">
        <v>2739</v>
      </c>
      <c r="D6424" t="s">
        <v>3784</v>
      </c>
      <c r="E6424">
        <v>2230</v>
      </c>
      <c r="F6424" t="s">
        <v>1114</v>
      </c>
    </row>
    <row r="6425" spans="1:6">
      <c r="A6425" t="str">
        <f t="shared" si="125"/>
        <v>54Luiz Eugênio Hoffmann Lopes44896MSc</v>
      </c>
      <c r="B6425">
        <v>54</v>
      </c>
      <c r="C6425" t="s">
        <v>2076</v>
      </c>
      <c r="D6425" t="s">
        <v>3784</v>
      </c>
      <c r="E6425">
        <v>2230</v>
      </c>
      <c r="F6425" t="s">
        <v>1114</v>
      </c>
    </row>
    <row r="6426" spans="1:6">
      <c r="A6426" t="str">
        <f t="shared" si="125"/>
        <v>54TAYNA CRISTINA SOUSA SILVA44896MSc</v>
      </c>
      <c r="B6426">
        <v>54</v>
      </c>
      <c r="C6426" t="s">
        <v>2740</v>
      </c>
      <c r="D6426" t="s">
        <v>3784</v>
      </c>
      <c r="E6426">
        <v>2230</v>
      </c>
      <c r="F6426" t="s">
        <v>1114</v>
      </c>
    </row>
    <row r="6427" spans="1:6">
      <c r="A6427" t="str">
        <f t="shared" si="125"/>
        <v>54LYZETTE GONÇALVES MORAES DE MOURA44896PV</v>
      </c>
      <c r="B6427">
        <v>54</v>
      </c>
      <c r="C6427" t="s">
        <v>2742</v>
      </c>
      <c r="D6427" t="s">
        <v>3784</v>
      </c>
      <c r="E6427">
        <v>7750</v>
      </c>
      <c r="F6427" t="s">
        <v>1115</v>
      </c>
    </row>
    <row r="6428" spans="1:6">
      <c r="A6428" t="str">
        <f t="shared" si="125"/>
        <v>55Anara Luana Nunes Gomes44896AT</v>
      </c>
      <c r="B6428">
        <v>55</v>
      </c>
      <c r="C6428" t="s">
        <v>2081</v>
      </c>
      <c r="D6428" t="s">
        <v>3784</v>
      </c>
      <c r="E6428">
        <v>820</v>
      </c>
      <c r="F6428" t="s">
        <v>1117</v>
      </c>
    </row>
    <row r="6429" spans="1:6">
      <c r="A6429" t="str">
        <f t="shared" si="125"/>
        <v>55Frederico Ribeiro do Carmo44896COO</v>
      </c>
      <c r="B6429">
        <v>55</v>
      </c>
      <c r="C6429" t="s">
        <v>2082</v>
      </c>
      <c r="D6429" t="s">
        <v>3784</v>
      </c>
      <c r="E6429">
        <v>2800</v>
      </c>
      <c r="F6429" t="s">
        <v>1113</v>
      </c>
    </row>
    <row r="6430" spans="1:6">
      <c r="A6430" t="str">
        <f t="shared" si="125"/>
        <v>55Cydianne Cavalcante da Silva44896DSC</v>
      </c>
      <c r="B6430">
        <v>55</v>
      </c>
      <c r="C6430" t="s">
        <v>2083</v>
      </c>
      <c r="D6430" t="s">
        <v>3784</v>
      </c>
      <c r="E6430">
        <v>3280</v>
      </c>
      <c r="F6430" t="s">
        <v>1162</v>
      </c>
    </row>
    <row r="6431" spans="1:6">
      <c r="A6431" t="str">
        <f t="shared" si="125"/>
        <v>55Kilton Renan Alves Pereira44896DSC</v>
      </c>
      <c r="B6431">
        <v>55</v>
      </c>
      <c r="C6431" t="s">
        <v>2599</v>
      </c>
      <c r="D6431" t="s">
        <v>3784</v>
      </c>
      <c r="E6431">
        <v>3280</v>
      </c>
      <c r="F6431" t="s">
        <v>1162</v>
      </c>
    </row>
    <row r="6432" spans="1:6">
      <c r="A6432" t="str">
        <f t="shared" si="125"/>
        <v>55Lizandra Evylyn Freitas Lucas44896DSC</v>
      </c>
      <c r="B6432">
        <v>55</v>
      </c>
      <c r="C6432" t="s">
        <v>2084</v>
      </c>
      <c r="D6432" t="s">
        <v>3784</v>
      </c>
      <c r="E6432">
        <v>3280</v>
      </c>
      <c r="F6432" t="s">
        <v>1162</v>
      </c>
    </row>
    <row r="6433" spans="1:6">
      <c r="A6433" t="str">
        <f t="shared" si="125"/>
        <v>55Anderson Marciel Pereira De Sales44896GRA</v>
      </c>
      <c r="B6433">
        <v>55</v>
      </c>
      <c r="C6433" t="s">
        <v>2600</v>
      </c>
      <c r="D6433" t="s">
        <v>3784</v>
      </c>
      <c r="E6433">
        <v>600</v>
      </c>
      <c r="F6433" t="s">
        <v>1112</v>
      </c>
    </row>
    <row r="6434" spans="1:6">
      <c r="A6434" t="str">
        <f t="shared" si="125"/>
        <v>55Bruna Assunção Antunes Rebouças44896GRA</v>
      </c>
      <c r="B6434">
        <v>55</v>
      </c>
      <c r="C6434" t="s">
        <v>2601</v>
      </c>
      <c r="D6434" t="s">
        <v>3784</v>
      </c>
      <c r="E6434">
        <v>600</v>
      </c>
      <c r="F6434" t="s">
        <v>1112</v>
      </c>
    </row>
    <row r="6435" spans="1:6">
      <c r="A6435" t="str">
        <f t="shared" si="125"/>
        <v>55Carlos Eduardo de Lima Sousa44896GRA</v>
      </c>
      <c r="B6435">
        <v>55</v>
      </c>
      <c r="C6435" t="s">
        <v>2085</v>
      </c>
      <c r="D6435" t="s">
        <v>3784</v>
      </c>
      <c r="E6435">
        <v>600</v>
      </c>
      <c r="F6435" t="s">
        <v>1112</v>
      </c>
    </row>
    <row r="6436" spans="1:6">
      <c r="A6436" t="str">
        <f t="shared" si="125"/>
        <v>55Daniel Viana de Freitas44896GRA</v>
      </c>
      <c r="B6436">
        <v>55</v>
      </c>
      <c r="C6436" t="s">
        <v>2602</v>
      </c>
      <c r="D6436" t="s">
        <v>3784</v>
      </c>
      <c r="E6436">
        <v>600</v>
      </c>
      <c r="F6436" t="s">
        <v>1112</v>
      </c>
    </row>
    <row r="6437" spans="1:6">
      <c r="A6437" t="str">
        <f t="shared" si="125"/>
        <v>55Francisco Medeiros de Andrade Neto44896GRA</v>
      </c>
      <c r="B6437">
        <v>55</v>
      </c>
      <c r="C6437" t="s">
        <v>2086</v>
      </c>
      <c r="D6437" t="s">
        <v>3784</v>
      </c>
      <c r="E6437">
        <v>600</v>
      </c>
      <c r="F6437" t="s">
        <v>1112</v>
      </c>
    </row>
    <row r="6438" spans="1:6">
      <c r="A6438" t="str">
        <f t="shared" si="125"/>
        <v>55Glaíce Oliveira Araújo44896GRA</v>
      </c>
      <c r="B6438">
        <v>55</v>
      </c>
      <c r="C6438" t="s">
        <v>2603</v>
      </c>
      <c r="D6438" t="s">
        <v>3784</v>
      </c>
      <c r="E6438">
        <v>600</v>
      </c>
      <c r="F6438" t="s">
        <v>1112</v>
      </c>
    </row>
    <row r="6439" spans="1:6">
      <c r="A6439" t="str">
        <f t="shared" si="125"/>
        <v>55Iara Maria Souza Medeiros44896GRA</v>
      </c>
      <c r="B6439">
        <v>55</v>
      </c>
      <c r="C6439" t="s">
        <v>2604</v>
      </c>
      <c r="D6439" t="s">
        <v>3784</v>
      </c>
      <c r="E6439">
        <v>600</v>
      </c>
      <c r="F6439" t="s">
        <v>1112</v>
      </c>
    </row>
    <row r="6440" spans="1:6">
      <c r="A6440" t="str">
        <f t="shared" si="125"/>
        <v>55João Paulo de Souza Pereira44896GRA</v>
      </c>
      <c r="B6440">
        <v>55</v>
      </c>
      <c r="C6440" t="s">
        <v>2605</v>
      </c>
      <c r="D6440" t="s">
        <v>3784</v>
      </c>
      <c r="E6440">
        <v>600</v>
      </c>
      <c r="F6440" t="s">
        <v>1112</v>
      </c>
    </row>
    <row r="6441" spans="1:6">
      <c r="A6441" t="str">
        <f t="shared" si="125"/>
        <v>55Josilândia dos Santos Carvalho44896GRA</v>
      </c>
      <c r="B6441">
        <v>55</v>
      </c>
      <c r="C6441" t="s">
        <v>2606</v>
      </c>
      <c r="D6441" t="s">
        <v>3784</v>
      </c>
      <c r="E6441">
        <v>600</v>
      </c>
      <c r="F6441" t="s">
        <v>1112</v>
      </c>
    </row>
    <row r="6442" spans="1:6">
      <c r="A6442" t="str">
        <f t="shared" si="125"/>
        <v>55Letícia Costa da Silva44896GRA</v>
      </c>
      <c r="B6442">
        <v>55</v>
      </c>
      <c r="C6442" t="s">
        <v>2607</v>
      </c>
      <c r="D6442" t="s">
        <v>3784</v>
      </c>
      <c r="E6442">
        <v>600</v>
      </c>
      <c r="F6442" t="s">
        <v>1112</v>
      </c>
    </row>
    <row r="6443" spans="1:6">
      <c r="A6443" t="str">
        <f t="shared" si="125"/>
        <v>55Marcos Antonio dos Santos Filho44896GRA</v>
      </c>
      <c r="B6443">
        <v>55</v>
      </c>
      <c r="C6443" t="s">
        <v>2087</v>
      </c>
      <c r="D6443" t="s">
        <v>3784</v>
      </c>
      <c r="E6443">
        <v>600</v>
      </c>
      <c r="F6443" t="s">
        <v>1112</v>
      </c>
    </row>
    <row r="6444" spans="1:6">
      <c r="A6444" t="str">
        <f t="shared" si="125"/>
        <v>55Marcus Vinicius Batista de Morais44896GRA</v>
      </c>
      <c r="B6444">
        <v>55</v>
      </c>
      <c r="C6444" t="s">
        <v>2609</v>
      </c>
      <c r="D6444" t="s">
        <v>3784</v>
      </c>
      <c r="E6444">
        <v>600</v>
      </c>
      <c r="F6444" t="s">
        <v>1112</v>
      </c>
    </row>
    <row r="6445" spans="1:6">
      <c r="A6445" t="str">
        <f t="shared" si="125"/>
        <v>55Maria Helena Lima da Silva44896GRA</v>
      </c>
      <c r="B6445">
        <v>55</v>
      </c>
      <c r="C6445" t="s">
        <v>2610</v>
      </c>
      <c r="D6445" t="s">
        <v>3784</v>
      </c>
      <c r="E6445">
        <v>600</v>
      </c>
      <c r="F6445" t="s">
        <v>1112</v>
      </c>
    </row>
    <row r="6446" spans="1:6">
      <c r="A6446" t="str">
        <f t="shared" si="125"/>
        <v>55Rian Aurélio Vieira44896GRA</v>
      </c>
      <c r="B6446">
        <v>55</v>
      </c>
      <c r="C6446" t="s">
        <v>2611</v>
      </c>
      <c r="D6446" t="s">
        <v>3784</v>
      </c>
      <c r="E6446">
        <v>600</v>
      </c>
      <c r="F6446" t="s">
        <v>1112</v>
      </c>
    </row>
    <row r="6447" spans="1:6">
      <c r="A6447" t="str">
        <f t="shared" si="125"/>
        <v>55Emanuelly Kelly Gomes de Oliveira44896MSc</v>
      </c>
      <c r="B6447">
        <v>55</v>
      </c>
      <c r="C6447" t="s">
        <v>2612</v>
      </c>
      <c r="D6447" t="s">
        <v>3784</v>
      </c>
      <c r="E6447">
        <v>2230</v>
      </c>
      <c r="F6447" t="s">
        <v>1114</v>
      </c>
    </row>
    <row r="6448" spans="1:6">
      <c r="A6448" t="str">
        <f t="shared" si="125"/>
        <v>55Giovana Soares Danino44896MSc</v>
      </c>
      <c r="B6448">
        <v>55</v>
      </c>
      <c r="C6448" t="s">
        <v>2089</v>
      </c>
      <c r="D6448" t="s">
        <v>3784</v>
      </c>
      <c r="E6448">
        <v>2230</v>
      </c>
      <c r="F6448" t="s">
        <v>1114</v>
      </c>
    </row>
    <row r="6449" spans="1:6">
      <c r="A6449" t="str">
        <f t="shared" si="125"/>
        <v>55Jessica Crhistie de Castro Granjeiro Oliveira44896MSc</v>
      </c>
      <c r="B6449">
        <v>55</v>
      </c>
      <c r="C6449" t="s">
        <v>2613</v>
      </c>
      <c r="D6449" t="s">
        <v>3784</v>
      </c>
      <c r="E6449">
        <v>2230</v>
      </c>
      <c r="F6449" t="s">
        <v>1114</v>
      </c>
    </row>
    <row r="6450" spans="1:6">
      <c r="A6450" t="str">
        <f t="shared" si="125"/>
        <v>55Kaline Soares da Silva44896MSc</v>
      </c>
      <c r="B6450">
        <v>55</v>
      </c>
      <c r="C6450" t="s">
        <v>2090</v>
      </c>
      <c r="D6450" t="s">
        <v>3784</v>
      </c>
      <c r="E6450">
        <v>2230</v>
      </c>
      <c r="F6450" t="s">
        <v>1114</v>
      </c>
    </row>
    <row r="6451" spans="1:6">
      <c r="A6451" t="str">
        <f t="shared" si="125"/>
        <v>55Paulo Reginaldo Costa Filho44896MSc</v>
      </c>
      <c r="B6451">
        <v>55</v>
      </c>
      <c r="C6451" t="s">
        <v>2614</v>
      </c>
      <c r="D6451" t="s">
        <v>3784</v>
      </c>
      <c r="E6451" s="403">
        <v>2230</v>
      </c>
      <c r="F6451" t="s">
        <v>1114</v>
      </c>
    </row>
    <row r="6452" spans="1:6">
      <c r="A6452" t="str">
        <f t="shared" si="125"/>
        <v>55Taysa Dayana Freire de Lima44896MSc</v>
      </c>
      <c r="B6452">
        <v>55</v>
      </c>
      <c r="C6452" t="s">
        <v>2091</v>
      </c>
      <c r="D6452" t="s">
        <v>3784</v>
      </c>
      <c r="E6452" s="403">
        <v>2230</v>
      </c>
      <c r="F6452" t="s">
        <v>1114</v>
      </c>
    </row>
    <row r="6453" spans="1:6">
      <c r="A6453" t="str">
        <f t="shared" si="125"/>
        <v>55Ruza Gabriela Medeiros de Araujo Macedo44896PV</v>
      </c>
      <c r="B6453">
        <v>55</v>
      </c>
      <c r="C6453" t="s">
        <v>2238</v>
      </c>
      <c r="D6453" t="s">
        <v>3784</v>
      </c>
      <c r="E6453" s="403">
        <v>7750</v>
      </c>
      <c r="F6453" t="s">
        <v>1115</v>
      </c>
    </row>
    <row r="6454" spans="1:6">
      <c r="A6454" t="str">
        <f t="shared" si="125"/>
        <v>1Hérico Gonçalves Valiati44927AT</v>
      </c>
      <c r="B6454">
        <v>1</v>
      </c>
      <c r="C6454" t="s">
        <v>2325</v>
      </c>
      <c r="D6454" t="s">
        <v>3785</v>
      </c>
      <c r="E6454">
        <v>820</v>
      </c>
      <c r="F6454" t="s">
        <v>1117</v>
      </c>
    </row>
    <row r="6455" spans="1:6">
      <c r="A6455" t="str">
        <f t="shared" si="125"/>
        <v>1Vânya Márcia Duarte Pasa44927COO</v>
      </c>
      <c r="B6455">
        <v>1</v>
      </c>
      <c r="C6455" t="s">
        <v>1160</v>
      </c>
      <c r="D6455" t="s">
        <v>3785</v>
      </c>
      <c r="E6455">
        <v>2800</v>
      </c>
      <c r="F6455" t="s">
        <v>1113</v>
      </c>
    </row>
    <row r="6456" spans="1:6">
      <c r="A6456" t="str">
        <f t="shared" si="125"/>
        <v>1Francisca Gabriela Lopes Rosado44927DSC</v>
      </c>
      <c r="B6456">
        <v>1</v>
      </c>
      <c r="C6456" t="s">
        <v>1161</v>
      </c>
      <c r="D6456" t="s">
        <v>3785</v>
      </c>
      <c r="E6456">
        <v>3280</v>
      </c>
      <c r="F6456" t="s">
        <v>1162</v>
      </c>
    </row>
    <row r="6457" spans="1:6">
      <c r="A6457" t="str">
        <f t="shared" si="125"/>
        <v>1Yuri Gontijo Rosa44927DSC</v>
      </c>
      <c r="B6457">
        <v>1</v>
      </c>
      <c r="C6457" t="s">
        <v>1175</v>
      </c>
      <c r="D6457" t="s">
        <v>3785</v>
      </c>
      <c r="E6457">
        <v>3280</v>
      </c>
      <c r="F6457" t="s">
        <v>1162</v>
      </c>
    </row>
    <row r="6458" spans="1:6">
      <c r="A6458" t="str">
        <f t="shared" si="125"/>
        <v>1Alexandre Augusto Salvador Barbosa44927GRA</v>
      </c>
      <c r="B6458">
        <v>1</v>
      </c>
      <c r="C6458" t="s">
        <v>2124</v>
      </c>
      <c r="D6458" t="s">
        <v>3785</v>
      </c>
      <c r="E6458">
        <v>600</v>
      </c>
      <c r="F6458" t="s">
        <v>1112</v>
      </c>
    </row>
    <row r="6459" spans="1:6">
      <c r="A6459" t="str">
        <f t="shared" si="125"/>
        <v>1Denner Silva de Carvalho44927GRA</v>
      </c>
      <c r="B6459">
        <v>1</v>
      </c>
      <c r="C6459" t="s">
        <v>2661</v>
      </c>
      <c r="D6459" t="s">
        <v>3785</v>
      </c>
      <c r="E6459">
        <v>600</v>
      </c>
      <c r="F6459" t="s">
        <v>1112</v>
      </c>
    </row>
    <row r="6460" spans="1:6">
      <c r="A6460" t="str">
        <f t="shared" si="125"/>
        <v>1Gabriel Dias Godinho44927GRA</v>
      </c>
      <c r="B6460">
        <v>1</v>
      </c>
      <c r="C6460" t="s">
        <v>2125</v>
      </c>
      <c r="D6460" t="s">
        <v>3785</v>
      </c>
      <c r="E6460">
        <v>600</v>
      </c>
      <c r="F6460" t="s">
        <v>1112</v>
      </c>
    </row>
    <row r="6461" spans="1:6">
      <c r="A6461" t="str">
        <f t="shared" si="125"/>
        <v>1Pablo Batista Mendes44927GRA</v>
      </c>
      <c r="B6461">
        <v>1</v>
      </c>
      <c r="C6461" t="s">
        <v>2126</v>
      </c>
      <c r="D6461" t="s">
        <v>3785</v>
      </c>
      <c r="E6461">
        <v>600</v>
      </c>
      <c r="F6461" t="s">
        <v>1112</v>
      </c>
    </row>
    <row r="6462" spans="1:6">
      <c r="A6462" t="str">
        <f t="shared" si="125"/>
        <v>1Ítalo Marques da Costa44927MSc</v>
      </c>
      <c r="B6462">
        <v>1</v>
      </c>
      <c r="C6462" t="s">
        <v>1166</v>
      </c>
      <c r="D6462" t="s">
        <v>3785</v>
      </c>
      <c r="E6462">
        <v>2230</v>
      </c>
      <c r="F6462" t="s">
        <v>1114</v>
      </c>
    </row>
    <row r="6463" spans="1:6">
      <c r="A6463" t="str">
        <f t="shared" si="125"/>
        <v>1Jéssika Thayanne da Silva44927MSc</v>
      </c>
      <c r="B6463">
        <v>1</v>
      </c>
      <c r="C6463" t="s">
        <v>2128</v>
      </c>
      <c r="D6463" t="s">
        <v>3785</v>
      </c>
      <c r="E6463">
        <v>2230</v>
      </c>
      <c r="F6463" t="s">
        <v>1114</v>
      </c>
    </row>
    <row r="6464" spans="1:6">
      <c r="A6464" t="str">
        <f t="shared" si="125"/>
        <v>1Leonardo Gomes de Abreu44927MSc</v>
      </c>
      <c r="B6464">
        <v>1</v>
      </c>
      <c r="C6464" t="s">
        <v>2129</v>
      </c>
      <c r="D6464" t="s">
        <v>3785</v>
      </c>
      <c r="E6464">
        <v>2230</v>
      </c>
      <c r="F6464" t="s">
        <v>1114</v>
      </c>
    </row>
    <row r="6465" spans="1:6">
      <c r="A6465" t="str">
        <f t="shared" si="125"/>
        <v>1Mariana Gualberto de Mendonça44927MSc</v>
      </c>
      <c r="B6465">
        <v>1</v>
      </c>
      <c r="C6465" t="s">
        <v>1173</v>
      </c>
      <c r="D6465" t="s">
        <v>3785</v>
      </c>
      <c r="E6465">
        <v>2230</v>
      </c>
      <c r="F6465" t="s">
        <v>1114</v>
      </c>
    </row>
    <row r="6466" spans="1:6">
      <c r="A6466" t="str">
        <f t="shared" si="125"/>
        <v>1Fabiana Pereira de Sousa44927PDSC</v>
      </c>
      <c r="B6466">
        <v>1</v>
      </c>
      <c r="C6466" t="s">
        <v>1176</v>
      </c>
      <c r="D6466" t="s">
        <v>3785</v>
      </c>
      <c r="E6466">
        <v>6110</v>
      </c>
      <c r="F6466" t="s">
        <v>1165</v>
      </c>
    </row>
    <row r="6467" spans="1:6">
      <c r="A6467" t="str">
        <f t="shared" ref="A6467:A6530" si="126">CONCATENATE(B6467,C6467,VALUE(D6467),F6467)</f>
        <v>1Henrique dos Santos Oliveira44927PV</v>
      </c>
      <c r="B6467">
        <v>1</v>
      </c>
      <c r="C6467" t="s">
        <v>1177</v>
      </c>
      <c r="D6467" t="s">
        <v>3785</v>
      </c>
      <c r="E6467">
        <v>7750</v>
      </c>
      <c r="F6467" t="s">
        <v>1115</v>
      </c>
    </row>
    <row r="6468" spans="1:6">
      <c r="A6468" t="str">
        <f t="shared" si="126"/>
        <v>2Livia Scheffer Santos44927AT</v>
      </c>
      <c r="B6468">
        <v>2</v>
      </c>
      <c r="C6468" t="s">
        <v>2329</v>
      </c>
      <c r="D6468" t="s">
        <v>3785</v>
      </c>
      <c r="E6468">
        <v>820</v>
      </c>
      <c r="F6468" t="s">
        <v>1117</v>
      </c>
    </row>
    <row r="6469" spans="1:6">
      <c r="A6469" t="str">
        <f t="shared" si="126"/>
        <v>2Rodolfo César Costa Flesch44927COO</v>
      </c>
      <c r="B6469">
        <v>2</v>
      </c>
      <c r="C6469" t="s">
        <v>1179</v>
      </c>
      <c r="D6469" t="s">
        <v>3785</v>
      </c>
      <c r="E6469">
        <v>2800</v>
      </c>
      <c r="F6469" t="s">
        <v>1113</v>
      </c>
    </row>
    <row r="6470" spans="1:6">
      <c r="A6470" t="str">
        <f t="shared" si="126"/>
        <v>2Rafael Sartori44927DSC</v>
      </c>
      <c r="B6470">
        <v>2</v>
      </c>
      <c r="C6470" t="s">
        <v>1180</v>
      </c>
      <c r="D6470" t="s">
        <v>3785</v>
      </c>
      <c r="E6470">
        <v>3280</v>
      </c>
      <c r="F6470" t="s">
        <v>1162</v>
      </c>
    </row>
    <row r="6471" spans="1:6">
      <c r="A6471" t="str">
        <f t="shared" si="126"/>
        <v>2Vinicius Trombin Barros44927DSC</v>
      </c>
      <c r="B6471">
        <v>2</v>
      </c>
      <c r="C6471" t="s">
        <v>2130</v>
      </c>
      <c r="D6471" t="s">
        <v>3785</v>
      </c>
      <c r="E6471">
        <v>3280</v>
      </c>
      <c r="F6471" t="s">
        <v>1162</v>
      </c>
    </row>
    <row r="6472" spans="1:6">
      <c r="A6472" t="str">
        <f t="shared" si="126"/>
        <v>2Carlos Eduardo Xavier Correia44927GRA</v>
      </c>
      <c r="B6472">
        <v>2</v>
      </c>
      <c r="C6472" t="s">
        <v>2131</v>
      </c>
      <c r="D6472" t="s">
        <v>3785</v>
      </c>
      <c r="E6472">
        <v>600</v>
      </c>
      <c r="F6472" t="s">
        <v>1112</v>
      </c>
    </row>
    <row r="6473" spans="1:6">
      <c r="A6473" t="str">
        <f t="shared" si="126"/>
        <v>2Cassiano Montibeller44927GRA</v>
      </c>
      <c r="B6473">
        <v>2</v>
      </c>
      <c r="C6473" t="s">
        <v>1181</v>
      </c>
      <c r="D6473" t="s">
        <v>3785</v>
      </c>
      <c r="E6473">
        <v>600</v>
      </c>
      <c r="F6473" t="s">
        <v>1112</v>
      </c>
    </row>
    <row r="6474" spans="1:6">
      <c r="A6474" t="str">
        <f t="shared" si="126"/>
        <v>2Luiz Gustavo Dal Magro44927GRA</v>
      </c>
      <c r="B6474">
        <v>2</v>
      </c>
      <c r="C6474" t="s">
        <v>2132</v>
      </c>
      <c r="D6474" t="s">
        <v>3785</v>
      </c>
      <c r="E6474">
        <v>600</v>
      </c>
      <c r="F6474" t="s">
        <v>1112</v>
      </c>
    </row>
    <row r="6475" spans="1:6">
      <c r="A6475" t="str">
        <f t="shared" si="126"/>
        <v>2Pedro Slaviero de Vargas44927GRA</v>
      </c>
      <c r="B6475">
        <v>2</v>
      </c>
      <c r="C6475" t="s">
        <v>1185</v>
      </c>
      <c r="D6475" t="s">
        <v>3785</v>
      </c>
      <c r="E6475">
        <v>600</v>
      </c>
      <c r="F6475" t="s">
        <v>1112</v>
      </c>
    </row>
    <row r="6476" spans="1:6">
      <c r="A6476" t="str">
        <f t="shared" si="126"/>
        <v>2Rafael Heidemann de Santana44927GRA</v>
      </c>
      <c r="B6476">
        <v>2</v>
      </c>
      <c r="C6476" t="s">
        <v>2133</v>
      </c>
      <c r="D6476" t="s">
        <v>3785</v>
      </c>
      <c r="E6476">
        <v>600</v>
      </c>
      <c r="F6476" t="s">
        <v>1112</v>
      </c>
    </row>
    <row r="6477" spans="1:6">
      <c r="A6477" t="str">
        <f t="shared" si="126"/>
        <v>2Caio Cesar Branco Nunes44927MSc</v>
      </c>
      <c r="B6477">
        <v>2</v>
      </c>
      <c r="C6477" t="s">
        <v>2134</v>
      </c>
      <c r="D6477" t="s">
        <v>3785</v>
      </c>
      <c r="E6477">
        <v>2230</v>
      </c>
      <c r="F6477" t="s">
        <v>1114</v>
      </c>
    </row>
    <row r="6478" spans="1:6">
      <c r="A6478" t="str">
        <f t="shared" si="126"/>
        <v>2Eric Mochiutti44927MSc</v>
      </c>
      <c r="B6478">
        <v>2</v>
      </c>
      <c r="C6478" t="s">
        <v>1187</v>
      </c>
      <c r="D6478" t="s">
        <v>3785</v>
      </c>
      <c r="E6478">
        <v>2230</v>
      </c>
      <c r="F6478" t="s">
        <v>1114</v>
      </c>
    </row>
    <row r="6479" spans="1:6">
      <c r="A6479" t="str">
        <f t="shared" si="126"/>
        <v>2Erique Moser44927MSc</v>
      </c>
      <c r="B6479">
        <v>2</v>
      </c>
      <c r="C6479" t="s">
        <v>1188</v>
      </c>
      <c r="D6479" t="s">
        <v>3785</v>
      </c>
      <c r="E6479">
        <v>2230</v>
      </c>
      <c r="F6479" t="s">
        <v>1114</v>
      </c>
    </row>
    <row r="6480" spans="1:6">
      <c r="A6480" t="str">
        <f t="shared" si="126"/>
        <v>2João Pedro Brunoni44927MSc</v>
      </c>
      <c r="B6480">
        <v>2</v>
      </c>
      <c r="C6480" t="s">
        <v>2326</v>
      </c>
      <c r="D6480" t="s">
        <v>3785</v>
      </c>
      <c r="E6480">
        <v>2230</v>
      </c>
      <c r="F6480" t="s">
        <v>1114</v>
      </c>
    </row>
    <row r="6481" spans="1:6">
      <c r="A6481" t="str">
        <f t="shared" si="126"/>
        <v>2Serigne Khassim Mbaye44927MSc</v>
      </c>
      <c r="B6481">
        <v>2</v>
      </c>
      <c r="C6481" t="s">
        <v>1189</v>
      </c>
      <c r="D6481" t="s">
        <v>3785</v>
      </c>
      <c r="E6481">
        <v>2230</v>
      </c>
      <c r="F6481" t="s">
        <v>1114</v>
      </c>
    </row>
    <row r="6482" spans="1:6">
      <c r="A6482" t="str">
        <f t="shared" si="126"/>
        <v>2Bernardo Barancelli Schwedersky44927PDSC</v>
      </c>
      <c r="B6482">
        <v>2</v>
      </c>
      <c r="C6482" t="s">
        <v>2328</v>
      </c>
      <c r="D6482" t="s">
        <v>3785</v>
      </c>
      <c r="E6482">
        <v>6110</v>
      </c>
      <c r="F6482" t="s">
        <v>1165</v>
      </c>
    </row>
    <row r="6483" spans="1:6">
      <c r="A6483" t="str">
        <f t="shared" si="126"/>
        <v>2Ahryman Seixas Busse de Siqueira Nascimento44927PV</v>
      </c>
      <c r="B6483">
        <v>2</v>
      </c>
      <c r="C6483" t="s">
        <v>1191</v>
      </c>
      <c r="D6483" t="s">
        <v>3785</v>
      </c>
      <c r="E6483">
        <v>7750</v>
      </c>
      <c r="F6483" t="s">
        <v>1115</v>
      </c>
    </row>
    <row r="6484" spans="1:6">
      <c r="A6484" t="str">
        <f t="shared" si="126"/>
        <v>3Bruno Lenilson Costa da Gama Saraiva44927AT</v>
      </c>
      <c r="B6484">
        <v>3</v>
      </c>
      <c r="C6484" t="s">
        <v>1192</v>
      </c>
      <c r="D6484" t="s">
        <v>3785</v>
      </c>
      <c r="E6484">
        <v>820</v>
      </c>
      <c r="F6484" t="s">
        <v>1117</v>
      </c>
    </row>
    <row r="6485" spans="1:6">
      <c r="A6485" t="str">
        <f t="shared" si="126"/>
        <v>3Eduardo Mach Queiroz44927COO</v>
      </c>
      <c r="B6485">
        <v>3</v>
      </c>
      <c r="C6485" t="s">
        <v>2136</v>
      </c>
      <c r="D6485" t="s">
        <v>3785</v>
      </c>
      <c r="E6485">
        <v>2800</v>
      </c>
      <c r="F6485" t="s">
        <v>1113</v>
      </c>
    </row>
    <row r="6486" spans="1:6">
      <c r="A6486" t="str">
        <f t="shared" si="126"/>
        <v>3Camilla Rocha de Oliveira Fontoura44927DSC</v>
      </c>
      <c r="B6486">
        <v>3</v>
      </c>
      <c r="C6486" t="s">
        <v>2751</v>
      </c>
      <c r="D6486" t="s">
        <v>3785</v>
      </c>
      <c r="E6486">
        <v>3280</v>
      </c>
      <c r="F6486" t="s">
        <v>1162</v>
      </c>
    </row>
    <row r="6487" spans="1:6">
      <c r="A6487" t="str">
        <f t="shared" si="126"/>
        <v>3Felipe Pereira da Silva44927DSC</v>
      </c>
      <c r="B6487">
        <v>3</v>
      </c>
      <c r="C6487" t="s">
        <v>1193</v>
      </c>
      <c r="D6487" t="s">
        <v>3785</v>
      </c>
      <c r="E6487">
        <v>3280</v>
      </c>
      <c r="F6487" t="s">
        <v>1162</v>
      </c>
    </row>
    <row r="6488" spans="1:6">
      <c r="A6488" t="str">
        <f t="shared" si="126"/>
        <v>3Rodrigo Curvelo Santos44927DSC</v>
      </c>
      <c r="B6488">
        <v>3</v>
      </c>
      <c r="C6488" t="s">
        <v>1194</v>
      </c>
      <c r="D6488" t="s">
        <v>3785</v>
      </c>
      <c r="E6488">
        <v>3280</v>
      </c>
      <c r="F6488" t="s">
        <v>1162</v>
      </c>
    </row>
    <row r="6489" spans="1:6">
      <c r="A6489" t="str">
        <f t="shared" si="126"/>
        <v>3Ana Luiza Oliveira da Silva44927GRA</v>
      </c>
      <c r="B6489">
        <v>3</v>
      </c>
      <c r="C6489" t="s">
        <v>2330</v>
      </c>
      <c r="D6489" t="s">
        <v>3785</v>
      </c>
      <c r="E6489">
        <v>600</v>
      </c>
      <c r="F6489" t="s">
        <v>1112</v>
      </c>
    </row>
    <row r="6490" spans="1:6">
      <c r="A6490" t="str">
        <f t="shared" si="126"/>
        <v>3Gabriel Carlos Francisco44927GRA</v>
      </c>
      <c r="B6490">
        <v>3</v>
      </c>
      <c r="C6490" t="s">
        <v>2331</v>
      </c>
      <c r="D6490" t="s">
        <v>3785</v>
      </c>
      <c r="E6490">
        <v>600</v>
      </c>
      <c r="F6490" t="s">
        <v>1112</v>
      </c>
    </row>
    <row r="6491" spans="1:6">
      <c r="A6491" t="str">
        <f t="shared" si="126"/>
        <v>3Gabriel Guedes dos Santos Motta44927GRA</v>
      </c>
      <c r="B6491">
        <v>3</v>
      </c>
      <c r="C6491" t="s">
        <v>2332</v>
      </c>
      <c r="D6491" t="s">
        <v>3785</v>
      </c>
      <c r="E6491">
        <v>600</v>
      </c>
      <c r="F6491" t="s">
        <v>1112</v>
      </c>
    </row>
    <row r="6492" spans="1:6">
      <c r="A6492" t="str">
        <f t="shared" si="126"/>
        <v>3Igor Schanuel Cardoso44927GRA</v>
      </c>
      <c r="B6492">
        <v>3</v>
      </c>
      <c r="C6492" t="s">
        <v>2333</v>
      </c>
      <c r="D6492" t="s">
        <v>3785</v>
      </c>
      <c r="E6492">
        <v>600</v>
      </c>
      <c r="F6492" t="s">
        <v>1112</v>
      </c>
    </row>
    <row r="6493" spans="1:6">
      <c r="A6493" t="str">
        <f t="shared" si="126"/>
        <v>3José Victor Neves Ibrahim44927GRA</v>
      </c>
      <c r="B6493">
        <v>3</v>
      </c>
      <c r="C6493" t="s">
        <v>2662</v>
      </c>
      <c r="D6493" t="s">
        <v>3785</v>
      </c>
      <c r="E6493">
        <v>600</v>
      </c>
      <c r="F6493" t="s">
        <v>1112</v>
      </c>
    </row>
    <row r="6494" spans="1:6">
      <c r="A6494" t="str">
        <f t="shared" si="126"/>
        <v>3Júlia Frauches do Nascimento44927GRA</v>
      </c>
      <c r="B6494">
        <v>3</v>
      </c>
      <c r="C6494" t="s">
        <v>1197</v>
      </c>
      <c r="D6494" t="s">
        <v>3785</v>
      </c>
      <c r="E6494">
        <v>600</v>
      </c>
      <c r="F6494" t="s">
        <v>1112</v>
      </c>
    </row>
    <row r="6495" spans="1:6">
      <c r="A6495" t="str">
        <f t="shared" si="126"/>
        <v>3Karen Perez dos Santos44927GRA</v>
      </c>
      <c r="B6495">
        <v>3</v>
      </c>
      <c r="C6495" t="s">
        <v>2334</v>
      </c>
      <c r="D6495" t="s">
        <v>3785</v>
      </c>
      <c r="E6495">
        <v>600</v>
      </c>
      <c r="F6495" t="s">
        <v>1112</v>
      </c>
    </row>
    <row r="6496" spans="1:6">
      <c r="A6496" t="str">
        <f t="shared" si="126"/>
        <v>3Maria Eduarda Pereira Barros44927GRA</v>
      </c>
      <c r="B6496">
        <v>3</v>
      </c>
      <c r="C6496" t="s">
        <v>1198</v>
      </c>
      <c r="D6496" t="s">
        <v>3785</v>
      </c>
      <c r="E6496">
        <v>600</v>
      </c>
      <c r="F6496" t="s">
        <v>1112</v>
      </c>
    </row>
    <row r="6497" spans="1:6">
      <c r="A6497" t="str">
        <f t="shared" si="126"/>
        <v>3Mariana Areias Correia Cardoso44927GRA</v>
      </c>
      <c r="B6497">
        <v>3</v>
      </c>
      <c r="C6497" t="s">
        <v>2752</v>
      </c>
      <c r="D6497" t="s">
        <v>3785</v>
      </c>
      <c r="E6497">
        <v>600</v>
      </c>
      <c r="F6497" t="s">
        <v>1112</v>
      </c>
    </row>
    <row r="6498" spans="1:6">
      <c r="A6498" t="str">
        <f t="shared" si="126"/>
        <v>3Moisés Monteiro Ramos da Silva44927GRA</v>
      </c>
      <c r="B6498">
        <v>3</v>
      </c>
      <c r="C6498" t="s">
        <v>2335</v>
      </c>
      <c r="D6498" t="s">
        <v>3785</v>
      </c>
      <c r="E6498">
        <v>600</v>
      </c>
      <c r="F6498" t="s">
        <v>1112</v>
      </c>
    </row>
    <row r="6499" spans="1:6">
      <c r="A6499" t="str">
        <f t="shared" si="126"/>
        <v>3Ohanna da Motta de Jesus Teixeira44927GRA</v>
      </c>
      <c r="B6499">
        <v>3</v>
      </c>
      <c r="C6499" t="s">
        <v>1199</v>
      </c>
      <c r="D6499" t="s">
        <v>3785</v>
      </c>
      <c r="E6499">
        <v>600</v>
      </c>
      <c r="F6499" t="s">
        <v>1112</v>
      </c>
    </row>
    <row r="6500" spans="1:6">
      <c r="A6500" t="str">
        <f t="shared" si="126"/>
        <v>3Pedro Tavares Pereira44927GRA</v>
      </c>
      <c r="B6500">
        <v>3</v>
      </c>
      <c r="C6500" t="s">
        <v>2336</v>
      </c>
      <c r="D6500" t="s">
        <v>3785</v>
      </c>
      <c r="E6500">
        <v>600</v>
      </c>
      <c r="F6500" t="s">
        <v>1112</v>
      </c>
    </row>
    <row r="6501" spans="1:6">
      <c r="A6501" t="str">
        <f t="shared" si="126"/>
        <v>3Polyanna Kort Kamp Dias44927GRA</v>
      </c>
      <c r="B6501">
        <v>3</v>
      </c>
      <c r="C6501" t="s">
        <v>1200</v>
      </c>
      <c r="D6501" t="s">
        <v>3785</v>
      </c>
      <c r="E6501">
        <v>600</v>
      </c>
      <c r="F6501" t="s">
        <v>1112</v>
      </c>
    </row>
    <row r="6502" spans="1:6">
      <c r="A6502" t="str">
        <f t="shared" si="126"/>
        <v>3Raquel Reiner Tavares44927GRA</v>
      </c>
      <c r="B6502">
        <v>3</v>
      </c>
      <c r="C6502" t="s">
        <v>1201</v>
      </c>
      <c r="D6502" t="s">
        <v>3785</v>
      </c>
      <c r="E6502">
        <v>600</v>
      </c>
      <c r="F6502" t="s">
        <v>1112</v>
      </c>
    </row>
    <row r="6503" spans="1:6">
      <c r="A6503" t="str">
        <f t="shared" si="126"/>
        <v>3Tatiana de Oliveira Pinto44927GRA</v>
      </c>
      <c r="B6503">
        <v>3</v>
      </c>
      <c r="C6503" t="s">
        <v>1202</v>
      </c>
      <c r="D6503" t="s">
        <v>3785</v>
      </c>
      <c r="E6503">
        <v>600</v>
      </c>
      <c r="F6503" t="s">
        <v>1112</v>
      </c>
    </row>
    <row r="6504" spans="1:6">
      <c r="A6504" t="str">
        <f t="shared" si="126"/>
        <v>3LUCAS PEREIRA LADEIRA44927MSc</v>
      </c>
      <c r="B6504">
        <v>3</v>
      </c>
      <c r="C6504" t="s">
        <v>2337</v>
      </c>
      <c r="D6504" t="s">
        <v>3785</v>
      </c>
      <c r="E6504">
        <v>2230</v>
      </c>
      <c r="F6504" t="s">
        <v>1114</v>
      </c>
    </row>
    <row r="6505" spans="1:6">
      <c r="A6505" t="str">
        <f t="shared" si="126"/>
        <v>3MARIANA AFONSO PINTO PEDROZA44927MSc</v>
      </c>
      <c r="B6505">
        <v>3</v>
      </c>
      <c r="C6505" t="s">
        <v>2338</v>
      </c>
      <c r="D6505" t="s">
        <v>3785</v>
      </c>
      <c r="E6505">
        <v>2230</v>
      </c>
      <c r="F6505" t="s">
        <v>1114</v>
      </c>
    </row>
    <row r="6506" spans="1:6">
      <c r="A6506" t="str">
        <f t="shared" si="126"/>
        <v>3Matheus Calheiros Fernandes Cadorini44927MSc</v>
      </c>
      <c r="B6506">
        <v>3</v>
      </c>
      <c r="C6506" t="s">
        <v>1204</v>
      </c>
      <c r="D6506" t="s">
        <v>3785</v>
      </c>
      <c r="E6506">
        <v>2230</v>
      </c>
      <c r="F6506" t="s">
        <v>1114</v>
      </c>
    </row>
    <row r="6507" spans="1:6">
      <c r="A6507" t="str">
        <f t="shared" si="126"/>
        <v>3Andréa Pereira Parente44927PDSC</v>
      </c>
      <c r="B6507">
        <v>3</v>
      </c>
      <c r="C6507" t="s">
        <v>1545</v>
      </c>
      <c r="D6507" t="s">
        <v>3785</v>
      </c>
      <c r="E6507">
        <v>6110</v>
      </c>
      <c r="F6507" t="s">
        <v>1165</v>
      </c>
    </row>
    <row r="6508" spans="1:6">
      <c r="A6508" t="str">
        <f t="shared" si="126"/>
        <v>3Flávio da Silva Francisco44927PV</v>
      </c>
      <c r="B6508">
        <v>3</v>
      </c>
      <c r="C6508" t="s">
        <v>1205</v>
      </c>
      <c r="D6508" t="s">
        <v>3785</v>
      </c>
      <c r="E6508">
        <v>7750</v>
      </c>
      <c r="F6508" t="s">
        <v>1115</v>
      </c>
    </row>
    <row r="6509" spans="1:6">
      <c r="A6509" t="str">
        <f t="shared" si="126"/>
        <v>4Mônica Caruso Stoque44927AT</v>
      </c>
      <c r="B6509">
        <v>4</v>
      </c>
      <c r="C6509" t="s">
        <v>1206</v>
      </c>
      <c r="D6509" t="s">
        <v>3785</v>
      </c>
      <c r="E6509">
        <v>820</v>
      </c>
      <c r="F6509" t="s">
        <v>1117</v>
      </c>
    </row>
    <row r="6510" spans="1:6">
      <c r="A6510" t="str">
        <f t="shared" si="126"/>
        <v>4Alexandre Gonçalves Evsukoff44927COO</v>
      </c>
      <c r="B6510">
        <v>4</v>
      </c>
      <c r="C6510" t="s">
        <v>1207</v>
      </c>
      <c r="D6510" t="s">
        <v>3785</v>
      </c>
      <c r="E6510">
        <v>2800</v>
      </c>
      <c r="F6510" t="s">
        <v>1113</v>
      </c>
    </row>
    <row r="6511" spans="1:6">
      <c r="A6511" t="str">
        <f t="shared" si="126"/>
        <v>4Bruno Cavalcante Mota44927DSC</v>
      </c>
      <c r="B6511">
        <v>4</v>
      </c>
      <c r="C6511" t="s">
        <v>2339</v>
      </c>
      <c r="D6511" t="s">
        <v>3785</v>
      </c>
      <c r="E6511">
        <v>3280</v>
      </c>
      <c r="F6511" t="s">
        <v>1162</v>
      </c>
    </row>
    <row r="6512" spans="1:6">
      <c r="A6512" t="str">
        <f t="shared" si="126"/>
        <v>4CANDY SHIRLEY ROSA CONTRERAS44927DSC</v>
      </c>
      <c r="B6512">
        <v>4</v>
      </c>
      <c r="C6512" t="s">
        <v>2340</v>
      </c>
      <c r="D6512" t="s">
        <v>3785</v>
      </c>
      <c r="E6512">
        <v>3280</v>
      </c>
      <c r="F6512" t="s">
        <v>1162</v>
      </c>
    </row>
    <row r="6513" spans="1:6">
      <c r="A6513" t="str">
        <f t="shared" si="126"/>
        <v>4Abraao Carvalho Gomes44927GRA</v>
      </c>
      <c r="B6513">
        <v>4</v>
      </c>
      <c r="C6513" t="s">
        <v>2341</v>
      </c>
      <c r="D6513" t="s">
        <v>3785</v>
      </c>
      <c r="E6513">
        <v>600</v>
      </c>
      <c r="F6513" t="s">
        <v>1112</v>
      </c>
    </row>
    <row r="6514" spans="1:6">
      <c r="A6514" t="str">
        <f t="shared" si="126"/>
        <v>4Emily Katarine Ferreira Vale44927GRA</v>
      </c>
      <c r="B6514">
        <v>4</v>
      </c>
      <c r="C6514" t="s">
        <v>1209</v>
      </c>
      <c r="D6514" t="s">
        <v>3785</v>
      </c>
      <c r="E6514">
        <v>600</v>
      </c>
      <c r="F6514" t="s">
        <v>1112</v>
      </c>
    </row>
    <row r="6515" spans="1:6">
      <c r="A6515" t="str">
        <f t="shared" si="126"/>
        <v>4Gabriel da Silva Souza44927GRA</v>
      </c>
      <c r="B6515">
        <v>4</v>
      </c>
      <c r="C6515" t="s">
        <v>2342</v>
      </c>
      <c r="D6515" t="s">
        <v>3785</v>
      </c>
      <c r="E6515">
        <v>600</v>
      </c>
      <c r="F6515" t="s">
        <v>1112</v>
      </c>
    </row>
    <row r="6516" spans="1:6">
      <c r="A6516" t="str">
        <f t="shared" si="126"/>
        <v>4Gabriel de Abreu Pinto Junior44927GRA</v>
      </c>
      <c r="B6516">
        <v>4</v>
      </c>
      <c r="C6516" t="s">
        <v>1210</v>
      </c>
      <c r="D6516" t="s">
        <v>3785</v>
      </c>
      <c r="E6516">
        <v>600</v>
      </c>
      <c r="F6516" t="s">
        <v>1112</v>
      </c>
    </row>
    <row r="6517" spans="1:6">
      <c r="A6517" t="str">
        <f t="shared" si="126"/>
        <v>4Rafael Cardim dos Santos44927GRA</v>
      </c>
      <c r="B6517">
        <v>4</v>
      </c>
      <c r="C6517" t="s">
        <v>2343</v>
      </c>
      <c r="D6517" t="s">
        <v>3785</v>
      </c>
      <c r="E6517">
        <v>600</v>
      </c>
      <c r="F6517" t="s">
        <v>1112</v>
      </c>
    </row>
    <row r="6518" spans="1:6">
      <c r="A6518" t="str">
        <f t="shared" si="126"/>
        <v>4ANAXIMANDRO ANDERSON PEREIRA MELO DE SOUZA44927MSc</v>
      </c>
      <c r="B6518">
        <v>4</v>
      </c>
      <c r="C6518" t="s">
        <v>2344</v>
      </c>
      <c r="D6518" t="s">
        <v>3785</v>
      </c>
      <c r="E6518">
        <v>2230</v>
      </c>
      <c r="F6518" t="s">
        <v>1114</v>
      </c>
    </row>
    <row r="6519" spans="1:6">
      <c r="A6519" t="str">
        <f t="shared" si="126"/>
        <v>4Anderson Bueno Lopes44927MSc</v>
      </c>
      <c r="B6519">
        <v>4</v>
      </c>
      <c r="C6519" t="s">
        <v>2753</v>
      </c>
      <c r="D6519" t="s">
        <v>3785</v>
      </c>
      <c r="E6519">
        <v>2230</v>
      </c>
      <c r="F6519" t="s">
        <v>1114</v>
      </c>
    </row>
    <row r="6520" spans="1:6">
      <c r="A6520" t="str">
        <f t="shared" si="126"/>
        <v>4DANIEL SOUZA CRUZ44927MSc</v>
      </c>
      <c r="B6520">
        <v>4</v>
      </c>
      <c r="C6520" t="s">
        <v>2345</v>
      </c>
      <c r="D6520" t="s">
        <v>3785</v>
      </c>
      <c r="E6520">
        <v>2230</v>
      </c>
      <c r="F6520" t="s">
        <v>1114</v>
      </c>
    </row>
    <row r="6521" spans="1:6">
      <c r="A6521" t="str">
        <f t="shared" si="126"/>
        <v>4Diego Angelo Libânio44927MSc</v>
      </c>
      <c r="B6521">
        <v>4</v>
      </c>
      <c r="C6521" t="s">
        <v>1212</v>
      </c>
      <c r="D6521" t="s">
        <v>3785</v>
      </c>
      <c r="E6521">
        <v>2230</v>
      </c>
      <c r="F6521" t="s">
        <v>1114</v>
      </c>
    </row>
    <row r="6522" spans="1:6">
      <c r="A6522" t="str">
        <f t="shared" si="126"/>
        <v>4Fernando Henrique Guimarães Rezende44927MSc</v>
      </c>
      <c r="B6522">
        <v>4</v>
      </c>
      <c r="C6522" t="s">
        <v>1213</v>
      </c>
      <c r="D6522" t="s">
        <v>3785</v>
      </c>
      <c r="E6522">
        <v>2230</v>
      </c>
      <c r="F6522" t="s">
        <v>1114</v>
      </c>
    </row>
    <row r="6523" spans="1:6">
      <c r="A6523" t="str">
        <f t="shared" si="126"/>
        <v>4Gabrielle de Souza Brum44927MSc</v>
      </c>
      <c r="B6523">
        <v>4</v>
      </c>
      <c r="C6523" t="s">
        <v>2137</v>
      </c>
      <c r="D6523" t="s">
        <v>3785</v>
      </c>
      <c r="E6523">
        <v>2230</v>
      </c>
      <c r="F6523" t="s">
        <v>1114</v>
      </c>
    </row>
    <row r="6524" spans="1:6">
      <c r="A6524" t="str">
        <f t="shared" si="126"/>
        <v>4Miquéias Mateus Ferreira Leite44927MSc</v>
      </c>
      <c r="B6524">
        <v>4</v>
      </c>
      <c r="C6524" t="s">
        <v>2346</v>
      </c>
      <c r="D6524" t="s">
        <v>3785</v>
      </c>
      <c r="E6524">
        <v>2230</v>
      </c>
      <c r="F6524" t="s">
        <v>1114</v>
      </c>
    </row>
    <row r="6525" spans="1:6">
      <c r="A6525" t="str">
        <f t="shared" si="126"/>
        <v>4VIVIAN DE CARVALHO RODRIGUES44927MSc</v>
      </c>
      <c r="B6525">
        <v>4</v>
      </c>
      <c r="C6525" t="s">
        <v>2347</v>
      </c>
      <c r="D6525" t="s">
        <v>3785</v>
      </c>
      <c r="E6525">
        <v>2230</v>
      </c>
      <c r="F6525" t="s">
        <v>1114</v>
      </c>
    </row>
    <row r="6526" spans="1:6">
      <c r="A6526" t="str">
        <f t="shared" si="126"/>
        <v>4Simone de Carvalho Miyoshi44927PDSC</v>
      </c>
      <c r="B6526">
        <v>4</v>
      </c>
      <c r="C6526" t="s">
        <v>1214</v>
      </c>
      <c r="D6526" t="s">
        <v>3785</v>
      </c>
      <c r="E6526">
        <v>6110</v>
      </c>
      <c r="F6526" t="s">
        <v>1165</v>
      </c>
    </row>
    <row r="6527" spans="1:6">
      <c r="A6527" t="str">
        <f t="shared" si="126"/>
        <v>4Félix Thadeu Teixeira Gonçalves44927PV</v>
      </c>
      <c r="B6527">
        <v>4</v>
      </c>
      <c r="C6527" t="s">
        <v>1215</v>
      </c>
      <c r="D6527" t="s">
        <v>3785</v>
      </c>
      <c r="E6527">
        <v>7750</v>
      </c>
      <c r="F6527" t="s">
        <v>1115</v>
      </c>
    </row>
    <row r="6528" spans="1:6">
      <c r="A6528" t="str">
        <f t="shared" si="126"/>
        <v>5Caio Cesar de Oliveira Trigo44927AT</v>
      </c>
      <c r="B6528">
        <v>5</v>
      </c>
      <c r="C6528" t="s">
        <v>1216</v>
      </c>
      <c r="D6528" t="s">
        <v>3785</v>
      </c>
      <c r="E6528">
        <v>820</v>
      </c>
      <c r="F6528" t="s">
        <v>1117</v>
      </c>
    </row>
    <row r="6529" spans="1:6">
      <c r="A6529" t="str">
        <f t="shared" si="126"/>
        <v>5Sérgio Nascimento Bordalo44927COO</v>
      </c>
      <c r="B6529">
        <v>5</v>
      </c>
      <c r="C6529" t="s">
        <v>1217</v>
      </c>
      <c r="D6529" t="s">
        <v>3785</v>
      </c>
      <c r="E6529">
        <v>2800</v>
      </c>
      <c r="F6529" t="s">
        <v>1113</v>
      </c>
    </row>
    <row r="6530" spans="1:6">
      <c r="A6530" t="str">
        <f t="shared" si="126"/>
        <v>5Thiago Guedin Verratti44927DSC</v>
      </c>
      <c r="B6530">
        <v>5</v>
      </c>
      <c r="C6530" t="s">
        <v>1218</v>
      </c>
      <c r="D6530" t="s">
        <v>3785</v>
      </c>
      <c r="E6530">
        <v>3280</v>
      </c>
      <c r="F6530" t="s">
        <v>1162</v>
      </c>
    </row>
    <row r="6531" spans="1:6">
      <c r="A6531" t="str">
        <f t="shared" ref="A6531:A6594" si="127">CONCATENATE(B6531,C6531,VALUE(D6531),F6531)</f>
        <v>5Amanda Gabriela Aparecida Silva Leite44927MSc</v>
      </c>
      <c r="B6531">
        <v>5</v>
      </c>
      <c r="C6531" t="s">
        <v>1223</v>
      </c>
      <c r="D6531" t="s">
        <v>3785</v>
      </c>
      <c r="E6531">
        <v>2230</v>
      </c>
      <c r="F6531" t="s">
        <v>1114</v>
      </c>
    </row>
    <row r="6532" spans="1:6">
      <c r="A6532" t="str">
        <f t="shared" si="127"/>
        <v>5Eshail Miguel Vallejos44927MSc</v>
      </c>
      <c r="B6532">
        <v>5</v>
      </c>
      <c r="C6532" t="s">
        <v>2348</v>
      </c>
      <c r="D6532" t="s">
        <v>3785</v>
      </c>
      <c r="E6532">
        <v>2230</v>
      </c>
      <c r="F6532" t="s">
        <v>1114</v>
      </c>
    </row>
    <row r="6533" spans="1:6">
      <c r="A6533" t="str">
        <f t="shared" si="127"/>
        <v>6Lânia Camilo de Oliveira44927AT</v>
      </c>
      <c r="B6533">
        <v>6</v>
      </c>
      <c r="C6533" t="s">
        <v>1229</v>
      </c>
      <c r="D6533" t="s">
        <v>3785</v>
      </c>
      <c r="E6533">
        <v>820</v>
      </c>
      <c r="F6533" t="s">
        <v>1117</v>
      </c>
    </row>
    <row r="6534" spans="1:6">
      <c r="A6534" t="str">
        <f t="shared" si="127"/>
        <v>6Marcelo Ramos Martins44927COO</v>
      </c>
      <c r="B6534">
        <v>6</v>
      </c>
      <c r="C6534" t="s">
        <v>1230</v>
      </c>
      <c r="D6534" t="s">
        <v>3785</v>
      </c>
      <c r="E6534">
        <v>2800</v>
      </c>
      <c r="F6534" t="s">
        <v>1113</v>
      </c>
    </row>
    <row r="6535" spans="1:6">
      <c r="A6535" t="str">
        <f t="shared" si="127"/>
        <v>6Cleiton de Souza Beraldo44927DSC</v>
      </c>
      <c r="B6535">
        <v>6</v>
      </c>
      <c r="C6535" t="s">
        <v>2349</v>
      </c>
      <c r="D6535" t="s">
        <v>3785</v>
      </c>
      <c r="E6535">
        <v>3280</v>
      </c>
      <c r="F6535" t="s">
        <v>1162</v>
      </c>
    </row>
    <row r="6536" spans="1:6">
      <c r="A6536" t="str">
        <f t="shared" si="127"/>
        <v>6Eduardo Henrique Gomes Evaristo44927DSC</v>
      </c>
      <c r="B6536">
        <v>6</v>
      </c>
      <c r="C6536" t="s">
        <v>1231</v>
      </c>
      <c r="D6536" t="s">
        <v>3785</v>
      </c>
      <c r="E6536">
        <v>3280</v>
      </c>
      <c r="F6536" t="s">
        <v>1162</v>
      </c>
    </row>
    <row r="6537" spans="1:6">
      <c r="A6537" t="str">
        <f t="shared" si="127"/>
        <v>6Isabella Branco Renolphi44927GRA</v>
      </c>
      <c r="B6537">
        <v>6</v>
      </c>
      <c r="C6537" t="s">
        <v>1233</v>
      </c>
      <c r="D6537" t="s">
        <v>3785</v>
      </c>
      <c r="E6537">
        <v>600</v>
      </c>
      <c r="F6537" t="s">
        <v>1112</v>
      </c>
    </row>
    <row r="6538" spans="1:6">
      <c r="A6538" t="str">
        <f t="shared" si="127"/>
        <v>6Pedro Henrique Duarte Romera44927GRA</v>
      </c>
      <c r="B6538">
        <v>6</v>
      </c>
      <c r="C6538" t="s">
        <v>2350</v>
      </c>
      <c r="D6538" t="s">
        <v>3785</v>
      </c>
      <c r="E6538">
        <v>600</v>
      </c>
      <c r="F6538" t="s">
        <v>1112</v>
      </c>
    </row>
    <row r="6539" spans="1:6">
      <c r="A6539" t="str">
        <f t="shared" si="127"/>
        <v>6Lucas Ribeiro de Almeida44927MSc</v>
      </c>
      <c r="B6539">
        <v>6</v>
      </c>
      <c r="C6539" t="s">
        <v>1236</v>
      </c>
      <c r="D6539" t="s">
        <v>3785</v>
      </c>
      <c r="E6539">
        <v>2230</v>
      </c>
      <c r="F6539" t="s">
        <v>1114</v>
      </c>
    </row>
    <row r="6540" spans="1:6">
      <c r="A6540" t="str">
        <f t="shared" si="127"/>
        <v>6Luís Eduardo de A. P. e F. de Carvalho44927MSc</v>
      </c>
      <c r="B6540">
        <v>6</v>
      </c>
      <c r="C6540" t="s">
        <v>2351</v>
      </c>
      <c r="D6540" t="s">
        <v>3785</v>
      </c>
      <c r="E6540">
        <v>2230</v>
      </c>
      <c r="F6540" t="s">
        <v>1114</v>
      </c>
    </row>
    <row r="6541" spans="1:6">
      <c r="A6541" t="str">
        <f t="shared" si="127"/>
        <v>6Renata de Toledo Cintra44927MSc</v>
      </c>
      <c r="B6541">
        <v>6</v>
      </c>
      <c r="C6541" t="s">
        <v>2352</v>
      </c>
      <c r="D6541" t="s">
        <v>3785</v>
      </c>
      <c r="E6541">
        <v>2230</v>
      </c>
      <c r="F6541" t="s">
        <v>1114</v>
      </c>
    </row>
    <row r="6542" spans="1:6">
      <c r="A6542" t="str">
        <f t="shared" si="127"/>
        <v>6Ricardo Sbragio44927PV</v>
      </c>
      <c r="B6542">
        <v>6</v>
      </c>
      <c r="C6542" t="s">
        <v>1240</v>
      </c>
      <c r="D6542" t="s">
        <v>3785</v>
      </c>
      <c r="E6542">
        <v>7750</v>
      </c>
      <c r="F6542" t="s">
        <v>1115</v>
      </c>
    </row>
    <row r="6543" spans="1:6">
      <c r="A6543" t="str">
        <f t="shared" si="127"/>
        <v>7Rodrigo Vital Salvador44927AT</v>
      </c>
      <c r="B6543">
        <v>7</v>
      </c>
      <c r="C6543" t="s">
        <v>1241</v>
      </c>
      <c r="D6543" t="s">
        <v>3785</v>
      </c>
      <c r="E6543">
        <v>820</v>
      </c>
      <c r="F6543" t="s">
        <v>1117</v>
      </c>
    </row>
    <row r="6544" spans="1:6">
      <c r="A6544" t="str">
        <f t="shared" si="127"/>
        <v>7Marysilvia Ferreira da Costa44927COO</v>
      </c>
      <c r="B6544">
        <v>7</v>
      </c>
      <c r="C6544" t="s">
        <v>2289</v>
      </c>
      <c r="D6544" t="s">
        <v>3785</v>
      </c>
      <c r="E6544">
        <v>2800</v>
      </c>
      <c r="F6544" t="s">
        <v>1113</v>
      </c>
    </row>
    <row r="6545" spans="1:6">
      <c r="A6545" t="str">
        <f t="shared" si="127"/>
        <v>7DIEGO FILIPE CRAVEIRO DE SOUZA QUEIROZ44927DSC</v>
      </c>
      <c r="B6545">
        <v>7</v>
      </c>
      <c r="C6545" t="s">
        <v>2353</v>
      </c>
      <c r="D6545" t="s">
        <v>3785</v>
      </c>
      <c r="E6545">
        <v>3280</v>
      </c>
      <c r="F6545" t="s">
        <v>1162</v>
      </c>
    </row>
    <row r="6546" spans="1:6">
      <c r="A6546" t="str">
        <f t="shared" si="127"/>
        <v>7Ehsan Nikkhah44927DSC</v>
      </c>
      <c r="B6546">
        <v>7</v>
      </c>
      <c r="C6546" t="s">
        <v>1242</v>
      </c>
      <c r="D6546" t="s">
        <v>3785</v>
      </c>
      <c r="E6546">
        <v>3280</v>
      </c>
      <c r="F6546" t="s">
        <v>1162</v>
      </c>
    </row>
    <row r="6547" spans="1:6">
      <c r="A6547" t="str">
        <f t="shared" si="127"/>
        <v>7Sérgio Luis Gonzalez Assias44927DSC</v>
      </c>
      <c r="B6547">
        <v>7</v>
      </c>
      <c r="C6547" t="s">
        <v>1243</v>
      </c>
      <c r="D6547" t="s">
        <v>3785</v>
      </c>
      <c r="E6547">
        <v>3280</v>
      </c>
      <c r="F6547" t="s">
        <v>1162</v>
      </c>
    </row>
    <row r="6548" spans="1:6">
      <c r="A6548" t="str">
        <f t="shared" si="127"/>
        <v>7ALEXANDRE DE JESUS PITTA44927GRA</v>
      </c>
      <c r="B6548">
        <v>7</v>
      </c>
      <c r="C6548" t="s">
        <v>2354</v>
      </c>
      <c r="D6548" t="s">
        <v>3785</v>
      </c>
      <c r="E6548">
        <v>600</v>
      </c>
      <c r="F6548" t="s">
        <v>1112</v>
      </c>
    </row>
    <row r="6549" spans="1:6">
      <c r="A6549" t="str">
        <f t="shared" si="127"/>
        <v>7Daniel da Silva Calixto44927GRA</v>
      </c>
      <c r="B6549">
        <v>7</v>
      </c>
      <c r="C6549" t="s">
        <v>2138</v>
      </c>
      <c r="D6549" t="s">
        <v>3785</v>
      </c>
      <c r="E6549">
        <v>600</v>
      </c>
      <c r="F6549" t="s">
        <v>1112</v>
      </c>
    </row>
    <row r="6550" spans="1:6">
      <c r="A6550" t="str">
        <f t="shared" si="127"/>
        <v>7Eloá Cruz Puell44927GRA</v>
      </c>
      <c r="B6550">
        <v>7</v>
      </c>
      <c r="C6550" t="s">
        <v>2139</v>
      </c>
      <c r="D6550" t="s">
        <v>3785</v>
      </c>
      <c r="E6550">
        <v>600</v>
      </c>
      <c r="F6550" t="s">
        <v>1112</v>
      </c>
    </row>
    <row r="6551" spans="1:6">
      <c r="A6551" t="str">
        <f t="shared" si="127"/>
        <v>7Gabriel Luiz Ribeiro44927GRA</v>
      </c>
      <c r="B6551">
        <v>7</v>
      </c>
      <c r="C6551" t="s">
        <v>2140</v>
      </c>
      <c r="D6551" t="s">
        <v>3785</v>
      </c>
      <c r="E6551">
        <v>600</v>
      </c>
      <c r="F6551" t="s">
        <v>1112</v>
      </c>
    </row>
    <row r="6552" spans="1:6">
      <c r="A6552" t="str">
        <f t="shared" si="127"/>
        <v>7Luana de Jesus da Silva Lima44927GRA</v>
      </c>
      <c r="B6552">
        <v>7</v>
      </c>
      <c r="C6552" t="s">
        <v>1247</v>
      </c>
      <c r="D6552" t="s">
        <v>3785</v>
      </c>
      <c r="E6552">
        <v>600</v>
      </c>
      <c r="F6552" t="s">
        <v>1112</v>
      </c>
    </row>
    <row r="6553" spans="1:6">
      <c r="A6553" t="str">
        <f t="shared" si="127"/>
        <v>7Marcelo Florentino Bahia44927GRA</v>
      </c>
      <c r="B6553">
        <v>7</v>
      </c>
      <c r="C6553" t="s">
        <v>1249</v>
      </c>
      <c r="D6553" t="s">
        <v>3785</v>
      </c>
      <c r="E6553">
        <v>600</v>
      </c>
      <c r="F6553" t="s">
        <v>1112</v>
      </c>
    </row>
    <row r="6554" spans="1:6">
      <c r="A6554" t="str">
        <f t="shared" si="127"/>
        <v>7Marcelo Massao Nagata44927GRA</v>
      </c>
      <c r="B6554">
        <v>7</v>
      </c>
      <c r="C6554" t="s">
        <v>1250</v>
      </c>
      <c r="D6554" t="s">
        <v>3785</v>
      </c>
      <c r="E6554">
        <v>600</v>
      </c>
      <c r="F6554" t="s">
        <v>1112</v>
      </c>
    </row>
    <row r="6555" spans="1:6">
      <c r="A6555" t="str">
        <f t="shared" si="127"/>
        <v>7MARCIA CHRISTINA LEANDRO PACHECO LOPES44927GRA</v>
      </c>
      <c r="B6555">
        <v>7</v>
      </c>
      <c r="C6555" t="s">
        <v>2355</v>
      </c>
      <c r="D6555" t="s">
        <v>3785</v>
      </c>
      <c r="E6555">
        <v>600</v>
      </c>
      <c r="F6555" t="s">
        <v>1112</v>
      </c>
    </row>
    <row r="6556" spans="1:6">
      <c r="A6556" t="str">
        <f t="shared" si="127"/>
        <v>7Matheus Pereira de Oliveira e Silva44927GRA</v>
      </c>
      <c r="B6556">
        <v>7</v>
      </c>
      <c r="C6556" t="s">
        <v>2141</v>
      </c>
      <c r="D6556" t="s">
        <v>3785</v>
      </c>
      <c r="E6556">
        <v>600</v>
      </c>
      <c r="F6556" t="s">
        <v>1112</v>
      </c>
    </row>
    <row r="6557" spans="1:6">
      <c r="A6557" t="str">
        <f t="shared" si="127"/>
        <v>7NATHAN CARVALHAES DE MAGALHÃES LOUBACK44927GRA</v>
      </c>
      <c r="B6557">
        <v>7</v>
      </c>
      <c r="C6557" t="s">
        <v>2356</v>
      </c>
      <c r="D6557" t="s">
        <v>3785</v>
      </c>
      <c r="E6557">
        <v>600</v>
      </c>
      <c r="F6557" t="s">
        <v>1112</v>
      </c>
    </row>
    <row r="6558" spans="1:6">
      <c r="A6558" t="str">
        <f t="shared" si="127"/>
        <v>7PAULO ROGÉRIO CRUZ E SILVA44927GRA</v>
      </c>
      <c r="B6558">
        <v>7</v>
      </c>
      <c r="C6558" t="s">
        <v>2357</v>
      </c>
      <c r="D6558" t="s">
        <v>3785</v>
      </c>
      <c r="E6558">
        <v>600</v>
      </c>
      <c r="F6558" t="s">
        <v>1112</v>
      </c>
    </row>
    <row r="6559" spans="1:6">
      <c r="A6559" t="str">
        <f t="shared" si="127"/>
        <v>7Pedro Luna Araújo Oliveira44927GRA</v>
      </c>
      <c r="B6559">
        <v>7</v>
      </c>
      <c r="C6559" t="s">
        <v>1252</v>
      </c>
      <c r="D6559" t="s">
        <v>3785</v>
      </c>
      <c r="E6559">
        <v>600</v>
      </c>
      <c r="F6559" t="s">
        <v>1112</v>
      </c>
    </row>
    <row r="6560" spans="1:6">
      <c r="A6560" t="str">
        <f t="shared" si="127"/>
        <v>7Pedro Wutkovsky dos Reis44927GRA</v>
      </c>
      <c r="B6560">
        <v>7</v>
      </c>
      <c r="C6560" t="s">
        <v>1253</v>
      </c>
      <c r="D6560" t="s">
        <v>3785</v>
      </c>
      <c r="E6560">
        <v>600</v>
      </c>
      <c r="F6560" t="s">
        <v>1112</v>
      </c>
    </row>
    <row r="6561" spans="1:6">
      <c r="A6561" t="str">
        <f t="shared" si="127"/>
        <v>7Tami Takahashi Goes de Souza44927GRA</v>
      </c>
      <c r="B6561">
        <v>7</v>
      </c>
      <c r="C6561" t="s">
        <v>1254</v>
      </c>
      <c r="D6561" t="s">
        <v>3785</v>
      </c>
      <c r="E6561">
        <v>600</v>
      </c>
      <c r="F6561" t="s">
        <v>1112</v>
      </c>
    </row>
    <row r="6562" spans="1:6">
      <c r="A6562" t="str">
        <f t="shared" si="127"/>
        <v>7Filipe Salvador Lopes44927MSc</v>
      </c>
      <c r="B6562">
        <v>7</v>
      </c>
      <c r="C6562" t="s">
        <v>1257</v>
      </c>
      <c r="D6562" t="s">
        <v>3785</v>
      </c>
      <c r="E6562">
        <v>2230</v>
      </c>
      <c r="F6562" t="s">
        <v>1114</v>
      </c>
    </row>
    <row r="6563" spans="1:6">
      <c r="A6563" t="str">
        <f t="shared" si="127"/>
        <v>7Gabriella Ramos Lacerda Ferreira44927MSc</v>
      </c>
      <c r="B6563">
        <v>7</v>
      </c>
      <c r="C6563" t="s">
        <v>1258</v>
      </c>
      <c r="D6563" t="s">
        <v>3785</v>
      </c>
      <c r="E6563">
        <v>2230</v>
      </c>
      <c r="F6563" t="s">
        <v>1114</v>
      </c>
    </row>
    <row r="6564" spans="1:6">
      <c r="A6564" t="str">
        <f t="shared" si="127"/>
        <v>7HENRIQUE MACHADO ALVES44927MSc</v>
      </c>
      <c r="B6564">
        <v>7</v>
      </c>
      <c r="C6564" t="s">
        <v>2358</v>
      </c>
      <c r="D6564" t="s">
        <v>3785</v>
      </c>
      <c r="E6564">
        <v>2230</v>
      </c>
      <c r="F6564" t="s">
        <v>1114</v>
      </c>
    </row>
    <row r="6565" spans="1:6">
      <c r="A6565" t="str">
        <f t="shared" si="127"/>
        <v>7LEIDIANE DE AMORIM COSTA44927MSc</v>
      </c>
      <c r="B6565">
        <v>7</v>
      </c>
      <c r="C6565" t="s">
        <v>1260</v>
      </c>
      <c r="D6565" t="s">
        <v>3785</v>
      </c>
      <c r="E6565">
        <v>2230</v>
      </c>
      <c r="F6565" t="s">
        <v>1114</v>
      </c>
    </row>
    <row r="6566" spans="1:6">
      <c r="A6566" t="str">
        <f t="shared" si="127"/>
        <v>7MATHEUS PARANHOS PEREIRA GONÇALVES44927MSc</v>
      </c>
      <c r="B6566">
        <v>7</v>
      </c>
      <c r="C6566" t="s">
        <v>2359</v>
      </c>
      <c r="D6566" t="s">
        <v>3785</v>
      </c>
      <c r="E6566">
        <v>2230</v>
      </c>
      <c r="F6566" t="s">
        <v>1114</v>
      </c>
    </row>
    <row r="6567" spans="1:6">
      <c r="A6567" t="str">
        <f t="shared" si="127"/>
        <v>7Geovana Pereira Drumond44927PV</v>
      </c>
      <c r="B6567">
        <v>7</v>
      </c>
      <c r="C6567" t="s">
        <v>1262</v>
      </c>
      <c r="D6567" t="s">
        <v>3785</v>
      </c>
      <c r="E6567">
        <v>7750</v>
      </c>
      <c r="F6567" t="s">
        <v>1115</v>
      </c>
    </row>
    <row r="6568" spans="1:6">
      <c r="A6568" t="str">
        <f t="shared" si="127"/>
        <v>7Geovana Pereira Drumond44896PV</v>
      </c>
      <c r="B6568">
        <v>7</v>
      </c>
      <c r="C6568" t="s">
        <v>1262</v>
      </c>
      <c r="D6568" t="s">
        <v>3784</v>
      </c>
      <c r="E6568">
        <v>7750</v>
      </c>
      <c r="F6568" t="s">
        <v>1115</v>
      </c>
    </row>
    <row r="6569" spans="1:6">
      <c r="A6569" t="str">
        <f t="shared" si="127"/>
        <v>8João Roberto Alves44927AT</v>
      </c>
      <c r="B6569">
        <v>8</v>
      </c>
      <c r="C6569" t="s">
        <v>1263</v>
      </c>
      <c r="D6569" t="s">
        <v>3785</v>
      </c>
      <c r="E6569">
        <v>820</v>
      </c>
      <c r="F6569" t="s">
        <v>1117</v>
      </c>
    </row>
    <row r="6570" spans="1:6">
      <c r="A6570" t="str">
        <f t="shared" si="127"/>
        <v>8Marcelo José Colaço44927COO</v>
      </c>
      <c r="B6570">
        <v>8</v>
      </c>
      <c r="C6570" t="s">
        <v>1264</v>
      </c>
      <c r="D6570" t="s">
        <v>3785</v>
      </c>
      <c r="E6570">
        <v>2800</v>
      </c>
      <c r="F6570" t="s">
        <v>1113</v>
      </c>
    </row>
    <row r="6571" spans="1:6">
      <c r="A6571" t="str">
        <f t="shared" si="127"/>
        <v>8Carlos Eduardo Polatschek Kopperschmidt44927DSC</v>
      </c>
      <c r="B6571">
        <v>8</v>
      </c>
      <c r="C6571" t="s">
        <v>1266</v>
      </c>
      <c r="D6571" t="s">
        <v>3785</v>
      </c>
      <c r="E6571">
        <v>3280</v>
      </c>
      <c r="F6571" t="s">
        <v>1162</v>
      </c>
    </row>
    <row r="6572" spans="1:6">
      <c r="A6572" t="str">
        <f t="shared" si="127"/>
        <v>8Anna Barbara Serejo Coimbra44927GRA</v>
      </c>
      <c r="B6572">
        <v>8</v>
      </c>
      <c r="C6572" t="s">
        <v>2665</v>
      </c>
      <c r="D6572" t="s">
        <v>3785</v>
      </c>
      <c r="E6572">
        <v>600</v>
      </c>
      <c r="F6572" t="s">
        <v>1112</v>
      </c>
    </row>
    <row r="6573" spans="1:6">
      <c r="A6573" t="str">
        <f t="shared" si="127"/>
        <v>8Carolina Nascimento da Silva44927GRA</v>
      </c>
      <c r="B6573">
        <v>8</v>
      </c>
      <c r="C6573" t="s">
        <v>1269</v>
      </c>
      <c r="D6573" t="s">
        <v>3785</v>
      </c>
      <c r="E6573">
        <v>600</v>
      </c>
      <c r="F6573" t="s">
        <v>1112</v>
      </c>
    </row>
    <row r="6574" spans="1:6">
      <c r="A6574" t="str">
        <f t="shared" si="127"/>
        <v>8Daniel Moreira Spesani44927GRA</v>
      </c>
      <c r="B6574">
        <v>8</v>
      </c>
      <c r="C6574" t="s">
        <v>1270</v>
      </c>
      <c r="D6574" t="s">
        <v>3785</v>
      </c>
      <c r="E6574">
        <v>600</v>
      </c>
      <c r="F6574" t="s">
        <v>1112</v>
      </c>
    </row>
    <row r="6575" spans="1:6">
      <c r="A6575" t="str">
        <f t="shared" si="127"/>
        <v>8João Pedro Rodrigues Ferreira44927GRA</v>
      </c>
      <c r="B6575">
        <v>8</v>
      </c>
      <c r="C6575" t="s">
        <v>1273</v>
      </c>
      <c r="D6575" t="s">
        <v>3785</v>
      </c>
      <c r="E6575">
        <v>600</v>
      </c>
      <c r="F6575" t="s">
        <v>1112</v>
      </c>
    </row>
    <row r="6576" spans="1:6">
      <c r="A6576" t="str">
        <f t="shared" si="127"/>
        <v>8Daniel ImbelloniCosta e Silva Morais44927MSc</v>
      </c>
      <c r="B6576">
        <v>8</v>
      </c>
      <c r="C6576" t="s">
        <v>2360</v>
      </c>
      <c r="D6576" t="s">
        <v>3785</v>
      </c>
      <c r="E6576">
        <v>2230</v>
      </c>
      <c r="F6576" t="s">
        <v>1114</v>
      </c>
    </row>
    <row r="6577" spans="1:6">
      <c r="A6577" t="str">
        <f t="shared" si="127"/>
        <v>8Felipe Feres Ferreira44927MSc</v>
      </c>
      <c r="B6577">
        <v>8</v>
      </c>
      <c r="C6577" t="s">
        <v>1274</v>
      </c>
      <c r="D6577" t="s">
        <v>3785</v>
      </c>
      <c r="E6577">
        <v>2230</v>
      </c>
      <c r="F6577" t="s">
        <v>1114</v>
      </c>
    </row>
    <row r="6578" spans="1:6">
      <c r="A6578" t="str">
        <f t="shared" si="127"/>
        <v>8Michel Silva Bonifácio44927MSc</v>
      </c>
      <c r="B6578">
        <v>8</v>
      </c>
      <c r="C6578" t="s">
        <v>1275</v>
      </c>
      <c r="D6578" t="s">
        <v>3785</v>
      </c>
      <c r="E6578">
        <v>2230</v>
      </c>
      <c r="F6578" t="s">
        <v>1114</v>
      </c>
    </row>
    <row r="6579" spans="1:6">
      <c r="A6579" t="str">
        <f t="shared" si="127"/>
        <v>8Carlos Rodrigues Pereira Belchior44927PV</v>
      </c>
      <c r="B6579">
        <v>8</v>
      </c>
      <c r="C6579" t="s">
        <v>1277</v>
      </c>
      <c r="D6579" t="s">
        <v>3785</v>
      </c>
      <c r="E6579">
        <v>7750</v>
      </c>
      <c r="F6579" t="s">
        <v>1115</v>
      </c>
    </row>
    <row r="6580" spans="1:6">
      <c r="A6580" t="str">
        <f t="shared" si="127"/>
        <v>9Sebastião Guilherme Pedroso44927AT</v>
      </c>
      <c r="B6580">
        <v>9</v>
      </c>
      <c r="C6580" t="s">
        <v>1278</v>
      </c>
      <c r="D6580" t="s">
        <v>3785</v>
      </c>
      <c r="E6580">
        <v>820</v>
      </c>
      <c r="F6580" t="s">
        <v>1117</v>
      </c>
    </row>
    <row r="6581" spans="1:6">
      <c r="A6581" t="str">
        <f t="shared" si="127"/>
        <v>9Breno Pinheiro Jacob44927COO</v>
      </c>
      <c r="B6581">
        <v>9</v>
      </c>
      <c r="C6581" t="s">
        <v>1279</v>
      </c>
      <c r="D6581" t="s">
        <v>3785</v>
      </c>
      <c r="E6581">
        <v>2800</v>
      </c>
      <c r="F6581" t="s">
        <v>1113</v>
      </c>
    </row>
    <row r="6582" spans="1:6">
      <c r="A6582" t="str">
        <f t="shared" si="127"/>
        <v>9Gustavo Luz Xavier da Costa44927DSC</v>
      </c>
      <c r="B6582">
        <v>9</v>
      </c>
      <c r="C6582" t="s">
        <v>2143</v>
      </c>
      <c r="D6582" t="s">
        <v>3785</v>
      </c>
      <c r="E6582">
        <v>3280</v>
      </c>
      <c r="F6582" t="s">
        <v>1162</v>
      </c>
    </row>
    <row r="6583" spans="1:6">
      <c r="A6583" t="str">
        <f t="shared" si="127"/>
        <v>9Lucas Ruffo Pinto44927DSC</v>
      </c>
      <c r="B6583">
        <v>9</v>
      </c>
      <c r="C6583" t="s">
        <v>1280</v>
      </c>
      <c r="D6583" t="s">
        <v>3785</v>
      </c>
      <c r="E6583">
        <v>3280</v>
      </c>
      <c r="F6583" t="s">
        <v>1162</v>
      </c>
    </row>
    <row r="6584" spans="1:6">
      <c r="A6584" t="str">
        <f t="shared" si="127"/>
        <v>9Thiago Camargo Rodrigues44927DSC</v>
      </c>
      <c r="B6584">
        <v>9</v>
      </c>
      <c r="C6584" t="s">
        <v>1287</v>
      </c>
      <c r="D6584" t="s">
        <v>3785</v>
      </c>
      <c r="E6584">
        <v>3280</v>
      </c>
      <c r="F6584" t="s">
        <v>1162</v>
      </c>
    </row>
    <row r="6585" spans="1:6">
      <c r="A6585" t="str">
        <f t="shared" si="127"/>
        <v>9Bruno Guilherme Corrêa Silva44927GRA</v>
      </c>
      <c r="B6585">
        <v>9</v>
      </c>
      <c r="C6585" t="s">
        <v>1281</v>
      </c>
      <c r="D6585" t="s">
        <v>3785</v>
      </c>
      <c r="E6585">
        <v>600</v>
      </c>
      <c r="F6585" t="s">
        <v>1112</v>
      </c>
    </row>
    <row r="6586" spans="1:6">
      <c r="A6586" t="str">
        <f t="shared" si="127"/>
        <v>9Christie de Vilhena Prata Machado44927MSc</v>
      </c>
      <c r="B6586">
        <v>9</v>
      </c>
      <c r="C6586" t="s">
        <v>2144</v>
      </c>
      <c r="D6586" t="s">
        <v>3785</v>
      </c>
      <c r="E6586">
        <v>2230</v>
      </c>
      <c r="F6586" t="s">
        <v>1114</v>
      </c>
    </row>
    <row r="6587" spans="1:6">
      <c r="A6587" t="str">
        <f t="shared" si="127"/>
        <v>9Gabriela Alves Estrela44927MSc</v>
      </c>
      <c r="B6587">
        <v>9</v>
      </c>
      <c r="C6587" t="s">
        <v>2361</v>
      </c>
      <c r="D6587" t="s">
        <v>3785</v>
      </c>
      <c r="E6587">
        <v>2230</v>
      </c>
      <c r="F6587" t="s">
        <v>1114</v>
      </c>
    </row>
    <row r="6588" spans="1:6">
      <c r="A6588" t="str">
        <f t="shared" si="127"/>
        <v>9Joao Marcos Bastos Vieira44927MSc</v>
      </c>
      <c r="B6588">
        <v>9</v>
      </c>
      <c r="C6588" t="s">
        <v>2670</v>
      </c>
      <c r="D6588" t="s">
        <v>3785</v>
      </c>
      <c r="E6588">
        <v>2230</v>
      </c>
      <c r="F6588" t="s">
        <v>1114</v>
      </c>
    </row>
    <row r="6589" spans="1:6">
      <c r="A6589" t="str">
        <f t="shared" si="127"/>
        <v>9Magnus Carvalho de Vilhena Prata44927MSc</v>
      </c>
      <c r="B6589">
        <v>9</v>
      </c>
      <c r="C6589" t="s">
        <v>2145</v>
      </c>
      <c r="D6589" t="s">
        <v>3785</v>
      </c>
      <c r="E6589">
        <v>2230</v>
      </c>
      <c r="F6589" t="s">
        <v>1114</v>
      </c>
    </row>
    <row r="6590" spans="1:6">
      <c r="A6590" t="str">
        <f t="shared" si="127"/>
        <v>9Priscilla Velloso de Albuquerque Nunes44927MSc</v>
      </c>
      <c r="B6590">
        <v>9</v>
      </c>
      <c r="C6590" t="s">
        <v>1286</v>
      </c>
      <c r="D6590" t="s">
        <v>3785</v>
      </c>
      <c r="E6590">
        <v>2230</v>
      </c>
      <c r="F6590" t="s">
        <v>1114</v>
      </c>
    </row>
    <row r="6591" spans="1:6">
      <c r="A6591" t="str">
        <f t="shared" si="127"/>
        <v>9José Antonio Moreira Lima44927PV</v>
      </c>
      <c r="B6591">
        <v>9</v>
      </c>
      <c r="C6591" t="s">
        <v>1289</v>
      </c>
      <c r="D6591" t="s">
        <v>3785</v>
      </c>
      <c r="E6591">
        <v>7750</v>
      </c>
      <c r="F6591" t="s">
        <v>1115</v>
      </c>
    </row>
    <row r="6592" spans="1:6">
      <c r="A6592" t="str">
        <f t="shared" si="127"/>
        <v>10Grace Mary dos Santos Silva44927AT</v>
      </c>
      <c r="B6592">
        <v>10</v>
      </c>
      <c r="C6592" t="s">
        <v>1290</v>
      </c>
      <c r="D6592" t="s">
        <v>3785</v>
      </c>
      <c r="E6592">
        <v>820</v>
      </c>
      <c r="F6592" t="s">
        <v>1117</v>
      </c>
    </row>
    <row r="6593" spans="1:6">
      <c r="A6593" t="str">
        <f t="shared" si="127"/>
        <v>10Rafael Menezes de Oliveira44927COO</v>
      </c>
      <c r="B6593">
        <v>10</v>
      </c>
      <c r="C6593" t="s">
        <v>1291</v>
      </c>
      <c r="D6593" t="s">
        <v>3785</v>
      </c>
      <c r="E6593">
        <v>2800</v>
      </c>
      <c r="F6593" t="s">
        <v>1113</v>
      </c>
    </row>
    <row r="6594" spans="1:6">
      <c r="A6594" t="str">
        <f t="shared" si="127"/>
        <v>10Bruno Jorge Macedo dos Santos44927DSC</v>
      </c>
      <c r="B6594">
        <v>10</v>
      </c>
      <c r="C6594" t="s">
        <v>1292</v>
      </c>
      <c r="D6594" t="s">
        <v>3785</v>
      </c>
      <c r="E6594">
        <v>3280</v>
      </c>
      <c r="F6594" t="s">
        <v>1162</v>
      </c>
    </row>
    <row r="6595" spans="1:6">
      <c r="A6595" t="str">
        <f t="shared" ref="A6595:A6658" si="128">CONCATENATE(B6595,C6595,VALUE(D6595),F6595)</f>
        <v>10Edson de Souza Laya Junior44927DSC</v>
      </c>
      <c r="B6595">
        <v>10</v>
      </c>
      <c r="C6595" t="s">
        <v>2362</v>
      </c>
      <c r="D6595" t="s">
        <v>3785</v>
      </c>
      <c r="E6595">
        <v>3280</v>
      </c>
      <c r="F6595" t="s">
        <v>1162</v>
      </c>
    </row>
    <row r="6596" spans="1:6">
      <c r="A6596" t="str">
        <f t="shared" si="128"/>
        <v>10Yago Chamoun Ferreira Soares44927DSC</v>
      </c>
      <c r="B6596">
        <v>10</v>
      </c>
      <c r="C6596" t="s">
        <v>1293</v>
      </c>
      <c r="D6596" t="s">
        <v>3785</v>
      </c>
      <c r="E6596">
        <v>3280</v>
      </c>
      <c r="F6596" t="s">
        <v>1162</v>
      </c>
    </row>
    <row r="6597" spans="1:6">
      <c r="A6597" t="str">
        <f t="shared" si="128"/>
        <v>10Ana Carolina Destri Liberatore44927GRA</v>
      </c>
      <c r="B6597">
        <v>10</v>
      </c>
      <c r="C6597" t="s">
        <v>2363</v>
      </c>
      <c r="D6597" t="s">
        <v>3785</v>
      </c>
      <c r="E6597">
        <v>600</v>
      </c>
      <c r="F6597" t="s">
        <v>1112</v>
      </c>
    </row>
    <row r="6598" spans="1:6">
      <c r="A6598" t="str">
        <f t="shared" si="128"/>
        <v>10Júlia Machado de Souza44927GRA</v>
      </c>
      <c r="B6598">
        <v>10</v>
      </c>
      <c r="C6598" t="s">
        <v>1294</v>
      </c>
      <c r="D6598" t="s">
        <v>3785</v>
      </c>
      <c r="E6598">
        <v>600</v>
      </c>
      <c r="F6598" t="s">
        <v>1112</v>
      </c>
    </row>
    <row r="6599" spans="1:6">
      <c r="A6599" t="str">
        <f t="shared" si="128"/>
        <v>10Patricia Almeida Tristão44927GRA</v>
      </c>
      <c r="B6599">
        <v>10</v>
      </c>
      <c r="C6599" t="s">
        <v>1297</v>
      </c>
      <c r="D6599" t="s">
        <v>3785</v>
      </c>
      <c r="E6599">
        <v>600</v>
      </c>
      <c r="F6599" t="s">
        <v>1112</v>
      </c>
    </row>
    <row r="6600" spans="1:6">
      <c r="A6600" t="str">
        <f t="shared" si="128"/>
        <v>10Pedro Soledade da Camara44927GRA</v>
      </c>
      <c r="B6600">
        <v>10</v>
      </c>
      <c r="C6600" t="s">
        <v>1299</v>
      </c>
      <c r="D6600" t="s">
        <v>3785</v>
      </c>
      <c r="E6600">
        <v>600</v>
      </c>
      <c r="F6600" t="s">
        <v>1112</v>
      </c>
    </row>
    <row r="6601" spans="1:6">
      <c r="A6601" t="str">
        <f t="shared" si="128"/>
        <v>10Roberto Miguel Mollinedo Hevia44927GRA</v>
      </c>
      <c r="B6601">
        <v>10</v>
      </c>
      <c r="C6601" t="s">
        <v>1300</v>
      </c>
      <c r="D6601" t="s">
        <v>3785</v>
      </c>
      <c r="E6601">
        <v>600</v>
      </c>
      <c r="F6601" t="s">
        <v>1112</v>
      </c>
    </row>
    <row r="6602" spans="1:6">
      <c r="A6602" t="str">
        <f t="shared" si="128"/>
        <v>10Pedro Henrique Amorim Anjos44927PDSC</v>
      </c>
      <c r="B6602">
        <v>10</v>
      </c>
      <c r="C6602" t="s">
        <v>2364</v>
      </c>
      <c r="D6602" t="s">
        <v>3785</v>
      </c>
      <c r="E6602">
        <v>6110</v>
      </c>
      <c r="F6602" t="s">
        <v>1165</v>
      </c>
    </row>
    <row r="6603" spans="1:6">
      <c r="A6603" t="str">
        <f t="shared" si="128"/>
        <v>10Paula Aida Sesini44927PV</v>
      </c>
      <c r="B6603">
        <v>10</v>
      </c>
      <c r="C6603" t="s">
        <v>1303</v>
      </c>
      <c r="D6603" t="s">
        <v>3785</v>
      </c>
      <c r="E6603">
        <v>7750</v>
      </c>
      <c r="F6603" t="s">
        <v>1115</v>
      </c>
    </row>
    <row r="6604" spans="1:6">
      <c r="A6604" t="str">
        <f t="shared" si="128"/>
        <v>11Francyne Martins Espíndola44927AT</v>
      </c>
      <c r="B6604">
        <v>11</v>
      </c>
      <c r="C6604" t="s">
        <v>1304</v>
      </c>
      <c r="D6604" t="s">
        <v>3785</v>
      </c>
      <c r="E6604">
        <v>820</v>
      </c>
      <c r="F6604" t="s">
        <v>1117</v>
      </c>
    </row>
    <row r="6605" spans="1:6">
      <c r="A6605" t="str">
        <f t="shared" si="128"/>
        <v>11CRISTIANO JOSÉ DE ANDRADE44927COO</v>
      </c>
      <c r="B6605">
        <v>11</v>
      </c>
      <c r="C6605" t="s">
        <v>2367</v>
      </c>
      <c r="D6605" t="s">
        <v>3785</v>
      </c>
      <c r="E6605">
        <v>2800</v>
      </c>
      <c r="F6605" t="s">
        <v>1113</v>
      </c>
    </row>
    <row r="6606" spans="1:6">
      <c r="A6606" t="str">
        <f t="shared" si="128"/>
        <v>11Diego Alex Mayer44927DSC</v>
      </c>
      <c r="B6606">
        <v>11</v>
      </c>
      <c r="C6606" t="s">
        <v>1306</v>
      </c>
      <c r="D6606" t="s">
        <v>3785</v>
      </c>
      <c r="E6606">
        <v>3280</v>
      </c>
      <c r="F6606" t="s">
        <v>1162</v>
      </c>
    </row>
    <row r="6607" spans="1:6">
      <c r="A6607" t="str">
        <f t="shared" si="128"/>
        <v>11Raimundo Renato de Melo Neto44927DSC</v>
      </c>
      <c r="B6607">
        <v>11</v>
      </c>
      <c r="C6607" t="s">
        <v>1307</v>
      </c>
      <c r="D6607" t="s">
        <v>3785</v>
      </c>
      <c r="E6607">
        <v>3280</v>
      </c>
      <c r="F6607" t="s">
        <v>1162</v>
      </c>
    </row>
    <row r="6608" spans="1:6">
      <c r="A6608" t="str">
        <f t="shared" si="128"/>
        <v>11André Sorato Fragnani44927GRA</v>
      </c>
      <c r="B6608">
        <v>11</v>
      </c>
      <c r="C6608" t="s">
        <v>1309</v>
      </c>
      <c r="D6608" t="s">
        <v>3785</v>
      </c>
      <c r="E6608">
        <v>600</v>
      </c>
      <c r="F6608" t="s">
        <v>1112</v>
      </c>
    </row>
    <row r="6609" spans="1:6">
      <c r="A6609" t="str">
        <f t="shared" si="128"/>
        <v>11Anna Luíza Lima Zortéa44927GRA</v>
      </c>
      <c r="B6609">
        <v>11</v>
      </c>
      <c r="C6609" t="s">
        <v>1310</v>
      </c>
      <c r="D6609" t="s">
        <v>3785</v>
      </c>
      <c r="E6609">
        <v>600</v>
      </c>
      <c r="F6609" t="s">
        <v>1112</v>
      </c>
    </row>
    <row r="6610" spans="1:6">
      <c r="A6610" t="str">
        <f t="shared" si="128"/>
        <v>11Diego Simão Gonçalves44927GRA</v>
      </c>
      <c r="B6610">
        <v>11</v>
      </c>
      <c r="C6610" t="s">
        <v>1311</v>
      </c>
      <c r="D6610" t="s">
        <v>3785</v>
      </c>
      <c r="E6610">
        <v>600</v>
      </c>
      <c r="F6610" t="s">
        <v>1112</v>
      </c>
    </row>
    <row r="6611" spans="1:6">
      <c r="A6611" t="str">
        <f t="shared" si="128"/>
        <v>11Eduardo Carpes Dib44927GRA</v>
      </c>
      <c r="B6611">
        <v>11</v>
      </c>
      <c r="C6611" t="s">
        <v>1312</v>
      </c>
      <c r="D6611" t="s">
        <v>3785</v>
      </c>
      <c r="E6611">
        <v>600</v>
      </c>
      <c r="F6611" t="s">
        <v>1112</v>
      </c>
    </row>
    <row r="6612" spans="1:6">
      <c r="A6612" t="str">
        <f t="shared" si="128"/>
        <v>11LARISSA MOREIRA CAFFARO DOS SANTOS44927GRA</v>
      </c>
      <c r="B6612">
        <v>11</v>
      </c>
      <c r="C6612" t="s">
        <v>1314</v>
      </c>
      <c r="D6612" t="s">
        <v>3785</v>
      </c>
      <c r="E6612">
        <v>600</v>
      </c>
      <c r="F6612" t="s">
        <v>1112</v>
      </c>
    </row>
    <row r="6613" spans="1:6">
      <c r="A6613" t="str">
        <f t="shared" si="128"/>
        <v>11LETICIA DIETRICH44927GRA</v>
      </c>
      <c r="B6613">
        <v>11</v>
      </c>
      <c r="C6613" t="s">
        <v>1315</v>
      </c>
      <c r="D6613" t="s">
        <v>3785</v>
      </c>
      <c r="E6613">
        <v>600</v>
      </c>
      <c r="F6613" t="s">
        <v>1112</v>
      </c>
    </row>
    <row r="6614" spans="1:6">
      <c r="A6614" t="str">
        <f t="shared" si="128"/>
        <v>11Mateus Yunes De Meirelles44927GRA</v>
      </c>
      <c r="B6614">
        <v>11</v>
      </c>
      <c r="C6614" t="s">
        <v>1317</v>
      </c>
      <c r="D6614" t="s">
        <v>3785</v>
      </c>
      <c r="E6614">
        <v>600</v>
      </c>
      <c r="F6614" t="s">
        <v>1112</v>
      </c>
    </row>
    <row r="6615" spans="1:6">
      <c r="A6615" t="str">
        <f t="shared" si="128"/>
        <v>11Thomas Philip Starucka44927GRA</v>
      </c>
      <c r="B6615">
        <v>11</v>
      </c>
      <c r="C6615" t="s">
        <v>1318</v>
      </c>
      <c r="D6615" t="s">
        <v>3785</v>
      </c>
      <c r="E6615">
        <v>600</v>
      </c>
      <c r="F6615" t="s">
        <v>1112</v>
      </c>
    </row>
    <row r="6616" spans="1:6">
      <c r="A6616" t="str">
        <f t="shared" si="128"/>
        <v>11JESÚS EFRAÍN APOLINAR HERNÁNDEZ44927MSc</v>
      </c>
      <c r="B6616">
        <v>11</v>
      </c>
      <c r="C6616" t="s">
        <v>2671</v>
      </c>
      <c r="D6616" t="s">
        <v>3785</v>
      </c>
      <c r="E6616">
        <v>2230</v>
      </c>
      <c r="F6616" t="s">
        <v>1114</v>
      </c>
    </row>
    <row r="6617" spans="1:6">
      <c r="A6617" t="str">
        <f t="shared" si="128"/>
        <v>11José Estevão André Mendonça44927MSc</v>
      </c>
      <c r="B6617">
        <v>11</v>
      </c>
      <c r="C6617" t="s">
        <v>2365</v>
      </c>
      <c r="D6617" t="s">
        <v>3785</v>
      </c>
      <c r="E6617">
        <v>2230</v>
      </c>
      <c r="F6617" t="s">
        <v>1114</v>
      </c>
    </row>
    <row r="6618" spans="1:6">
      <c r="A6618" t="str">
        <f t="shared" si="128"/>
        <v>11Júlia de Oliveira Martins Muller44927MSc</v>
      </c>
      <c r="B6618">
        <v>11</v>
      </c>
      <c r="C6618" t="s">
        <v>2366</v>
      </c>
      <c r="D6618" t="s">
        <v>3785</v>
      </c>
      <c r="E6618">
        <v>2230</v>
      </c>
      <c r="F6618" t="s">
        <v>1114</v>
      </c>
    </row>
    <row r="6619" spans="1:6">
      <c r="A6619" t="str">
        <f t="shared" si="128"/>
        <v>11Luís Henrique Zimmermann Feistel44927MSc</v>
      </c>
      <c r="B6619">
        <v>11</v>
      </c>
      <c r="C6619" t="s">
        <v>1320</v>
      </c>
      <c r="D6619" t="s">
        <v>3785</v>
      </c>
      <c r="E6619">
        <v>2230</v>
      </c>
      <c r="F6619" t="s">
        <v>1114</v>
      </c>
    </row>
    <row r="6620" spans="1:6">
      <c r="A6620" t="str">
        <f t="shared" si="128"/>
        <v>11Micael Kukla Ramos44927MSc</v>
      </c>
      <c r="B6620">
        <v>11</v>
      </c>
      <c r="C6620" t="s">
        <v>2147</v>
      </c>
      <c r="D6620" t="s">
        <v>3785</v>
      </c>
      <c r="E6620">
        <v>2230</v>
      </c>
      <c r="F6620" t="s">
        <v>1114</v>
      </c>
    </row>
    <row r="6621" spans="1:6">
      <c r="A6621" t="str">
        <f t="shared" si="128"/>
        <v>11Victor de Aguiar Pedott44927MSc</v>
      </c>
      <c r="B6621">
        <v>11</v>
      </c>
      <c r="C6621" t="s">
        <v>1321</v>
      </c>
      <c r="D6621" t="s">
        <v>3785</v>
      </c>
      <c r="E6621">
        <v>2230</v>
      </c>
      <c r="F6621" t="s">
        <v>1114</v>
      </c>
    </row>
    <row r="6622" spans="1:6">
      <c r="A6622" t="str">
        <f t="shared" si="128"/>
        <v>11Elisângela Guzi de Moraes44927PDSC</v>
      </c>
      <c r="B6622">
        <v>11</v>
      </c>
      <c r="C6622" t="s">
        <v>1190</v>
      </c>
      <c r="D6622" t="s">
        <v>3785</v>
      </c>
      <c r="E6622">
        <v>6110</v>
      </c>
      <c r="F6622" t="s">
        <v>1165</v>
      </c>
    </row>
    <row r="6623" spans="1:6">
      <c r="A6623" t="str">
        <f t="shared" si="128"/>
        <v>11Letícia Alves da Costa Laqua44927PV</v>
      </c>
      <c r="B6623">
        <v>11</v>
      </c>
      <c r="C6623" t="s">
        <v>1323</v>
      </c>
      <c r="D6623" t="s">
        <v>3785</v>
      </c>
      <c r="E6623">
        <v>7750</v>
      </c>
      <c r="F6623" t="s">
        <v>1115</v>
      </c>
    </row>
    <row r="6624" spans="1:6">
      <c r="A6624" t="str">
        <f t="shared" si="128"/>
        <v>12Ana Paula Canarines44927AT</v>
      </c>
      <c r="B6624">
        <v>12</v>
      </c>
      <c r="C6624" t="s">
        <v>1324</v>
      </c>
      <c r="D6624" t="s">
        <v>3785</v>
      </c>
      <c r="E6624">
        <v>820</v>
      </c>
      <c r="F6624" t="s">
        <v>1117</v>
      </c>
    </row>
    <row r="6625" spans="1:6">
      <c r="A6625" t="str">
        <f t="shared" si="128"/>
        <v>12Haroldo de Araújo Ponte44927COO</v>
      </c>
      <c r="B6625">
        <v>12</v>
      </c>
      <c r="C6625" t="s">
        <v>1325</v>
      </c>
      <c r="D6625" t="s">
        <v>3785</v>
      </c>
      <c r="E6625">
        <v>2800</v>
      </c>
      <c r="F6625" t="s">
        <v>1113</v>
      </c>
    </row>
    <row r="6626" spans="1:6">
      <c r="A6626" t="str">
        <f t="shared" si="128"/>
        <v>12Bruna Ricetti Margarida44927DSC</v>
      </c>
      <c r="B6626">
        <v>12</v>
      </c>
      <c r="C6626" t="s">
        <v>1326</v>
      </c>
      <c r="D6626" t="s">
        <v>3785</v>
      </c>
      <c r="E6626">
        <v>3280</v>
      </c>
      <c r="F6626" t="s">
        <v>1162</v>
      </c>
    </row>
    <row r="6627" spans="1:6">
      <c r="A6627" t="str">
        <f t="shared" si="128"/>
        <v>12Samuel Cavalli Kluthcovsky44927DSC</v>
      </c>
      <c r="B6627">
        <v>12</v>
      </c>
      <c r="C6627" t="s">
        <v>2148</v>
      </c>
      <c r="D6627" t="s">
        <v>3785</v>
      </c>
      <c r="E6627">
        <v>3280</v>
      </c>
      <c r="F6627" t="s">
        <v>1162</v>
      </c>
    </row>
    <row r="6628" spans="1:6">
      <c r="A6628" t="str">
        <f t="shared" si="128"/>
        <v>12Sandmara Lanhi44927DSC</v>
      </c>
      <c r="B6628">
        <v>12</v>
      </c>
      <c r="C6628" t="s">
        <v>1327</v>
      </c>
      <c r="D6628" t="s">
        <v>3785</v>
      </c>
      <c r="E6628">
        <v>3280</v>
      </c>
      <c r="F6628" t="s">
        <v>1162</v>
      </c>
    </row>
    <row r="6629" spans="1:6">
      <c r="A6629" t="str">
        <f t="shared" si="128"/>
        <v>12GABRIELLI MARCHI BARBOSA44927GRA</v>
      </c>
      <c r="B6629">
        <v>12</v>
      </c>
      <c r="C6629" t="s">
        <v>2150</v>
      </c>
      <c r="D6629" t="s">
        <v>3785</v>
      </c>
      <c r="E6629">
        <v>600</v>
      </c>
      <c r="F6629" t="s">
        <v>1112</v>
      </c>
    </row>
    <row r="6630" spans="1:6">
      <c r="A6630" t="str">
        <f t="shared" si="128"/>
        <v>12Henrique da Rosa Galeski44927GRA</v>
      </c>
      <c r="B6630">
        <v>12</v>
      </c>
      <c r="C6630" t="s">
        <v>1328</v>
      </c>
      <c r="D6630" t="s">
        <v>3785</v>
      </c>
      <c r="E6630">
        <v>600</v>
      </c>
      <c r="F6630" t="s">
        <v>1112</v>
      </c>
    </row>
    <row r="6631" spans="1:6">
      <c r="A6631" t="str">
        <f t="shared" si="128"/>
        <v>12Igor Carvalho Losina44927GRA</v>
      </c>
      <c r="B6631">
        <v>12</v>
      </c>
      <c r="C6631" t="s">
        <v>1329</v>
      </c>
      <c r="D6631" t="s">
        <v>3785</v>
      </c>
      <c r="E6631">
        <v>600</v>
      </c>
      <c r="F6631" t="s">
        <v>1112</v>
      </c>
    </row>
    <row r="6632" spans="1:6">
      <c r="A6632" t="str">
        <f t="shared" si="128"/>
        <v>12ISABELLA DO ROSÁRIO44927GRA</v>
      </c>
      <c r="B6632">
        <v>12</v>
      </c>
      <c r="C6632" t="s">
        <v>2151</v>
      </c>
      <c r="D6632" t="s">
        <v>3785</v>
      </c>
      <c r="E6632">
        <v>600</v>
      </c>
      <c r="F6632" t="s">
        <v>1112</v>
      </c>
    </row>
    <row r="6633" spans="1:6">
      <c r="A6633" t="str">
        <f t="shared" si="128"/>
        <v>12José Antônio Miranda Mattei44927GRA</v>
      </c>
      <c r="B6633">
        <v>12</v>
      </c>
      <c r="C6633" t="s">
        <v>2368</v>
      </c>
      <c r="D6633" t="s">
        <v>3785</v>
      </c>
      <c r="E6633">
        <v>600</v>
      </c>
      <c r="F6633" t="s">
        <v>1112</v>
      </c>
    </row>
    <row r="6634" spans="1:6">
      <c r="A6634" t="str">
        <f t="shared" si="128"/>
        <v>12Juliana de Fatima Prestes Souza44927GRA</v>
      </c>
      <c r="B6634">
        <v>12</v>
      </c>
      <c r="C6634" t="s">
        <v>2369</v>
      </c>
      <c r="D6634" t="s">
        <v>3785</v>
      </c>
      <c r="E6634">
        <v>600</v>
      </c>
      <c r="F6634" t="s">
        <v>1112</v>
      </c>
    </row>
    <row r="6635" spans="1:6">
      <c r="A6635" t="str">
        <f t="shared" si="128"/>
        <v>12Juliana Tiemi David44927GRA</v>
      </c>
      <c r="B6635">
        <v>12</v>
      </c>
      <c r="C6635" t="s">
        <v>2370</v>
      </c>
      <c r="D6635" t="s">
        <v>3785</v>
      </c>
      <c r="E6635">
        <v>600</v>
      </c>
      <c r="F6635" t="s">
        <v>1112</v>
      </c>
    </row>
    <row r="6636" spans="1:6">
      <c r="A6636" t="str">
        <f t="shared" si="128"/>
        <v>12Kevin Vinicius Branco Yang44927GRA</v>
      </c>
      <c r="B6636">
        <v>12</v>
      </c>
      <c r="C6636" t="s">
        <v>1331</v>
      </c>
      <c r="D6636" t="s">
        <v>3785</v>
      </c>
      <c r="E6636">
        <v>600</v>
      </c>
      <c r="F6636" t="s">
        <v>1112</v>
      </c>
    </row>
    <row r="6637" spans="1:6">
      <c r="A6637" t="str">
        <f t="shared" si="128"/>
        <v>12MARIA FERNANDA MURASKI44927GRA</v>
      </c>
      <c r="B6637">
        <v>12</v>
      </c>
      <c r="C6637" t="s">
        <v>2152</v>
      </c>
      <c r="D6637" t="s">
        <v>3785</v>
      </c>
      <c r="E6637">
        <v>600</v>
      </c>
      <c r="F6637" t="s">
        <v>1112</v>
      </c>
    </row>
    <row r="6638" spans="1:6">
      <c r="A6638" t="str">
        <f t="shared" si="128"/>
        <v>12Mayara Mizevski Cecco44927GRA</v>
      </c>
      <c r="B6638">
        <v>12</v>
      </c>
      <c r="C6638" t="s">
        <v>2371</v>
      </c>
      <c r="D6638" t="s">
        <v>3785</v>
      </c>
      <c r="E6638">
        <v>600</v>
      </c>
      <c r="F6638" t="s">
        <v>1112</v>
      </c>
    </row>
    <row r="6639" spans="1:6">
      <c r="A6639" t="str">
        <f t="shared" si="128"/>
        <v>12Rodrigo Enzo Viergbiski Schwitzner44927GRA</v>
      </c>
      <c r="B6639">
        <v>12</v>
      </c>
      <c r="C6639" t="s">
        <v>2372</v>
      </c>
      <c r="D6639" t="s">
        <v>3785</v>
      </c>
      <c r="E6639">
        <v>600</v>
      </c>
      <c r="F6639" t="s">
        <v>1112</v>
      </c>
    </row>
    <row r="6640" spans="1:6">
      <c r="A6640" t="str">
        <f t="shared" si="128"/>
        <v>12Vitor Lucas Vaz Soeira44927GRA</v>
      </c>
      <c r="B6640">
        <v>12</v>
      </c>
      <c r="C6640" t="s">
        <v>2754</v>
      </c>
      <c r="D6640" t="s">
        <v>3785</v>
      </c>
      <c r="E6640">
        <v>600</v>
      </c>
      <c r="F6640" t="s">
        <v>1112</v>
      </c>
    </row>
    <row r="6641" spans="1:6">
      <c r="A6641" t="str">
        <f t="shared" si="128"/>
        <v>12Bruno Ferrari de Almeida Prado44927MSc</v>
      </c>
      <c r="B6641">
        <v>12</v>
      </c>
      <c r="C6641" t="s">
        <v>1335</v>
      </c>
      <c r="D6641" t="s">
        <v>3785</v>
      </c>
      <c r="E6641">
        <v>2230</v>
      </c>
      <c r="F6641" t="s">
        <v>1114</v>
      </c>
    </row>
    <row r="6642" spans="1:6">
      <c r="A6642" t="str">
        <f t="shared" si="128"/>
        <v>12Eduardo Bonatto Dalla Vecchia44927MSc</v>
      </c>
      <c r="B6642">
        <v>12</v>
      </c>
      <c r="C6642" t="s">
        <v>2153</v>
      </c>
      <c r="D6642" t="s">
        <v>3785</v>
      </c>
      <c r="E6642">
        <v>2230</v>
      </c>
      <c r="F6642" t="s">
        <v>1114</v>
      </c>
    </row>
    <row r="6643" spans="1:6">
      <c r="A6643" t="str">
        <f t="shared" si="128"/>
        <v>12Felipe Penteado Hardt44927MSc</v>
      </c>
      <c r="B6643">
        <v>12</v>
      </c>
      <c r="C6643" t="s">
        <v>2373</v>
      </c>
      <c r="D6643" t="s">
        <v>3785</v>
      </c>
      <c r="E6643">
        <v>2230</v>
      </c>
      <c r="F6643" t="s">
        <v>1114</v>
      </c>
    </row>
    <row r="6644" spans="1:6">
      <c r="A6644" t="str">
        <f t="shared" si="128"/>
        <v>12Giovana Signori Iamin44927MSc</v>
      </c>
      <c r="B6644">
        <v>12</v>
      </c>
      <c r="C6644" t="s">
        <v>1336</v>
      </c>
      <c r="D6644" t="s">
        <v>3785</v>
      </c>
      <c r="E6644">
        <v>2230</v>
      </c>
      <c r="F6644" t="s">
        <v>1114</v>
      </c>
    </row>
    <row r="6645" spans="1:6">
      <c r="A6645" t="str">
        <f t="shared" si="128"/>
        <v>12Nadia Maria do Valle Ramos44927MSc</v>
      </c>
      <c r="B6645">
        <v>12</v>
      </c>
      <c r="C6645" t="s">
        <v>1337</v>
      </c>
      <c r="D6645" t="s">
        <v>3785</v>
      </c>
      <c r="E6645">
        <v>2230</v>
      </c>
      <c r="F6645" t="s">
        <v>1114</v>
      </c>
    </row>
    <row r="6646" spans="1:6">
      <c r="A6646" t="str">
        <f t="shared" si="128"/>
        <v>12Carolina Mocelin Gomes Pires44927PDSC</v>
      </c>
      <c r="B6646">
        <v>12</v>
      </c>
      <c r="C6646" t="s">
        <v>2755</v>
      </c>
      <c r="D6646" t="s">
        <v>3785</v>
      </c>
      <c r="E6646">
        <v>6110</v>
      </c>
      <c r="F6646" t="s">
        <v>1165</v>
      </c>
    </row>
    <row r="6647" spans="1:6">
      <c r="A6647" t="str">
        <f t="shared" si="128"/>
        <v>12Renata Bachmann Guimarães Valt44927PV</v>
      </c>
      <c r="B6647">
        <v>12</v>
      </c>
      <c r="C6647" t="s">
        <v>1338</v>
      </c>
      <c r="D6647" t="s">
        <v>3785</v>
      </c>
      <c r="E6647">
        <v>7750</v>
      </c>
      <c r="F6647" t="s">
        <v>1115</v>
      </c>
    </row>
    <row r="6648" spans="1:6">
      <c r="A6648" t="str">
        <f t="shared" si="128"/>
        <v>13Márcia Corrêa Machado44927AT</v>
      </c>
      <c r="B6648">
        <v>13</v>
      </c>
      <c r="C6648" t="s">
        <v>1339</v>
      </c>
      <c r="D6648" t="s">
        <v>3785</v>
      </c>
      <c r="E6648">
        <v>820</v>
      </c>
      <c r="F6648" t="s">
        <v>1117</v>
      </c>
    </row>
    <row r="6649" spans="1:6">
      <c r="A6649" t="str">
        <f t="shared" si="128"/>
        <v>13Carlos Pérez Bergmann44927COO</v>
      </c>
      <c r="B6649">
        <v>13</v>
      </c>
      <c r="C6649" t="s">
        <v>1340</v>
      </c>
      <c r="D6649" t="s">
        <v>3785</v>
      </c>
      <c r="E6649">
        <v>2800</v>
      </c>
      <c r="F6649" t="s">
        <v>1113</v>
      </c>
    </row>
    <row r="6650" spans="1:6">
      <c r="A6650" t="str">
        <f t="shared" si="128"/>
        <v>13Francieli Gonçalves Franceschini44927DSC</v>
      </c>
      <c r="B6650">
        <v>13</v>
      </c>
      <c r="C6650" t="s">
        <v>1341</v>
      </c>
      <c r="D6650" t="s">
        <v>3785</v>
      </c>
      <c r="E6650">
        <v>3280</v>
      </c>
      <c r="F6650" t="s">
        <v>1162</v>
      </c>
    </row>
    <row r="6651" spans="1:6">
      <c r="A6651" t="str">
        <f t="shared" si="128"/>
        <v>13Letícia Steckel44927DSC</v>
      </c>
      <c r="B6651">
        <v>13</v>
      </c>
      <c r="C6651" t="s">
        <v>2655</v>
      </c>
      <c r="D6651" t="s">
        <v>3785</v>
      </c>
      <c r="E6651">
        <v>3280</v>
      </c>
      <c r="F6651" t="s">
        <v>1162</v>
      </c>
    </row>
    <row r="6652" spans="1:6">
      <c r="A6652" t="str">
        <f t="shared" si="128"/>
        <v>13Tailane Hauschild44927DSC</v>
      </c>
      <c r="B6652">
        <v>13</v>
      </c>
      <c r="C6652" t="s">
        <v>2672</v>
      </c>
      <c r="D6652" t="s">
        <v>3785</v>
      </c>
      <c r="E6652">
        <v>3280</v>
      </c>
      <c r="F6652" t="s">
        <v>1162</v>
      </c>
    </row>
    <row r="6653" spans="1:6">
      <c r="A6653" t="str">
        <f t="shared" si="128"/>
        <v>13Alice Guimarães Wendestein44927GRA</v>
      </c>
      <c r="B6653">
        <v>13</v>
      </c>
      <c r="C6653" t="s">
        <v>1342</v>
      </c>
      <c r="D6653" t="s">
        <v>3785</v>
      </c>
      <c r="E6653">
        <v>600</v>
      </c>
      <c r="F6653" t="s">
        <v>1112</v>
      </c>
    </row>
    <row r="6654" spans="1:6">
      <c r="A6654" t="str">
        <f t="shared" si="128"/>
        <v>13Bruno Silveira Gomes44927GRA</v>
      </c>
      <c r="B6654">
        <v>13</v>
      </c>
      <c r="C6654" t="s">
        <v>2756</v>
      </c>
      <c r="D6654" t="s">
        <v>3785</v>
      </c>
      <c r="E6654">
        <v>600</v>
      </c>
      <c r="F6654" t="s">
        <v>1112</v>
      </c>
    </row>
    <row r="6655" spans="1:6">
      <c r="A6655" t="str">
        <f t="shared" si="128"/>
        <v>13Eduardo Blauth Ahlert44927GRA</v>
      </c>
      <c r="B6655">
        <v>13</v>
      </c>
      <c r="C6655" t="s">
        <v>1344</v>
      </c>
      <c r="D6655" t="s">
        <v>3785</v>
      </c>
      <c r="E6655">
        <v>600</v>
      </c>
      <c r="F6655" t="s">
        <v>1112</v>
      </c>
    </row>
    <row r="6656" spans="1:6">
      <c r="A6656" t="str">
        <f t="shared" si="128"/>
        <v>13Eduardo Rodrigues Gonçalves44927GRA</v>
      </c>
      <c r="B6656">
        <v>13</v>
      </c>
      <c r="C6656" t="s">
        <v>1345</v>
      </c>
      <c r="D6656" t="s">
        <v>3785</v>
      </c>
      <c r="E6656">
        <v>600</v>
      </c>
      <c r="F6656" t="s">
        <v>1112</v>
      </c>
    </row>
    <row r="6657" spans="1:6">
      <c r="A6657" t="str">
        <f t="shared" si="128"/>
        <v>13Gabriel Cestari Alfaya44927GRA</v>
      </c>
      <c r="B6657">
        <v>13</v>
      </c>
      <c r="C6657" t="s">
        <v>2673</v>
      </c>
      <c r="D6657" t="s">
        <v>3785</v>
      </c>
      <c r="E6657">
        <v>600</v>
      </c>
      <c r="F6657" t="s">
        <v>1112</v>
      </c>
    </row>
    <row r="6658" spans="1:6">
      <c r="A6658" t="str">
        <f t="shared" si="128"/>
        <v>13Giovana Fior Giacomolli44927GRA</v>
      </c>
      <c r="B6658">
        <v>13</v>
      </c>
      <c r="C6658" t="s">
        <v>2155</v>
      </c>
      <c r="D6658" t="s">
        <v>3785</v>
      </c>
      <c r="E6658">
        <v>600</v>
      </c>
      <c r="F6658" t="s">
        <v>1112</v>
      </c>
    </row>
    <row r="6659" spans="1:6">
      <c r="A6659" t="str">
        <f t="shared" ref="A6659:A6722" si="129">CONCATENATE(B6659,C6659,VALUE(D6659),F6659)</f>
        <v>13Jennifer Leiria44927GRA</v>
      </c>
      <c r="B6659">
        <v>13</v>
      </c>
      <c r="C6659" t="s">
        <v>2157</v>
      </c>
      <c r="D6659" t="s">
        <v>3785</v>
      </c>
      <c r="E6659">
        <v>600</v>
      </c>
      <c r="F6659" t="s">
        <v>1112</v>
      </c>
    </row>
    <row r="6660" spans="1:6">
      <c r="A6660" t="str">
        <f t="shared" si="129"/>
        <v>13Ana Paula Gomes de Almeida44927MSc</v>
      </c>
      <c r="B6660">
        <v>13</v>
      </c>
      <c r="C6660" t="s">
        <v>1343</v>
      </c>
      <c r="D6660" t="s">
        <v>3785</v>
      </c>
      <c r="E6660">
        <v>2230</v>
      </c>
      <c r="F6660" t="s">
        <v>1114</v>
      </c>
    </row>
    <row r="6661" spans="1:6">
      <c r="A6661" t="str">
        <f t="shared" si="129"/>
        <v>13Eduardo Souza da Cunha44927MSc</v>
      </c>
      <c r="B6661">
        <v>13</v>
      </c>
      <c r="C6661" t="s">
        <v>2674</v>
      </c>
      <c r="D6661" t="s">
        <v>3785</v>
      </c>
      <c r="E6661">
        <v>2230</v>
      </c>
      <c r="F6661" t="s">
        <v>1114</v>
      </c>
    </row>
    <row r="6662" spans="1:6">
      <c r="A6662" t="str">
        <f t="shared" si="129"/>
        <v>13Gabriela Alves Zorzi44927MSc</v>
      </c>
      <c r="B6662">
        <v>13</v>
      </c>
      <c r="C6662" t="s">
        <v>1347</v>
      </c>
      <c r="D6662" t="s">
        <v>3785</v>
      </c>
      <c r="E6662">
        <v>2230</v>
      </c>
      <c r="F6662" t="s">
        <v>1114</v>
      </c>
    </row>
    <row r="6663" spans="1:6">
      <c r="A6663" t="str">
        <f t="shared" si="129"/>
        <v>13Henrique Emílio Aguilar44927MSc</v>
      </c>
      <c r="B6663">
        <v>13</v>
      </c>
      <c r="C6663" t="s">
        <v>1353</v>
      </c>
      <c r="D6663" t="s">
        <v>3785</v>
      </c>
      <c r="E6663">
        <v>2230</v>
      </c>
      <c r="F6663" t="s">
        <v>1114</v>
      </c>
    </row>
    <row r="6664" spans="1:6">
      <c r="A6664" t="str">
        <f t="shared" si="129"/>
        <v>13Pedro Augusto Machado Vitor44927PDSC</v>
      </c>
      <c r="B6664">
        <v>13</v>
      </c>
      <c r="C6664" t="s">
        <v>2374</v>
      </c>
      <c r="D6664" t="s">
        <v>3785</v>
      </c>
      <c r="E6664">
        <v>6110</v>
      </c>
      <c r="F6664" t="s">
        <v>1165</v>
      </c>
    </row>
    <row r="6665" spans="1:6">
      <c r="A6665" t="str">
        <f t="shared" si="129"/>
        <v>13Tania Maria Basegio44927PV</v>
      </c>
      <c r="B6665">
        <v>13</v>
      </c>
      <c r="C6665" t="s">
        <v>1355</v>
      </c>
      <c r="D6665" t="s">
        <v>3785</v>
      </c>
      <c r="E6665">
        <v>7750</v>
      </c>
      <c r="F6665" t="s">
        <v>1115</v>
      </c>
    </row>
    <row r="6666" spans="1:6">
      <c r="A6666" t="str">
        <f t="shared" si="129"/>
        <v>14Erick Vaz44927AT</v>
      </c>
      <c r="B6666">
        <v>14</v>
      </c>
      <c r="C6666" t="s">
        <v>1356</v>
      </c>
      <c r="D6666" t="s">
        <v>3785</v>
      </c>
      <c r="E6666">
        <v>820</v>
      </c>
      <c r="F6666" t="s">
        <v>1117</v>
      </c>
    </row>
    <row r="6667" spans="1:6">
      <c r="A6667" t="str">
        <f t="shared" si="129"/>
        <v>14Roberto Iannuzzi44927COO</v>
      </c>
      <c r="B6667">
        <v>14</v>
      </c>
      <c r="C6667" t="s">
        <v>1357</v>
      </c>
      <c r="D6667" t="s">
        <v>3785</v>
      </c>
      <c r="E6667">
        <v>2800</v>
      </c>
      <c r="F6667" t="s">
        <v>1113</v>
      </c>
    </row>
    <row r="6668" spans="1:6">
      <c r="A6668" t="str">
        <f t="shared" si="129"/>
        <v>14Mariane Cristina Trombetta44927DSC</v>
      </c>
      <c r="B6668">
        <v>14</v>
      </c>
      <c r="C6668" t="s">
        <v>1358</v>
      </c>
      <c r="D6668" t="s">
        <v>3785</v>
      </c>
      <c r="E6668">
        <v>3280</v>
      </c>
      <c r="F6668" t="s">
        <v>1162</v>
      </c>
    </row>
    <row r="6669" spans="1:6">
      <c r="A6669" t="str">
        <f t="shared" si="129"/>
        <v>14Monica Oliveira Manna44927DSC</v>
      </c>
      <c r="B6669">
        <v>14</v>
      </c>
      <c r="C6669" t="s">
        <v>1359</v>
      </c>
      <c r="D6669" t="s">
        <v>3785</v>
      </c>
      <c r="E6669">
        <v>3280</v>
      </c>
      <c r="F6669" t="s">
        <v>1162</v>
      </c>
    </row>
    <row r="6670" spans="1:6">
      <c r="A6670" t="str">
        <f t="shared" si="129"/>
        <v>14Ana Paula Mirabelli Stensmann44927GRA</v>
      </c>
      <c r="B6670">
        <v>14</v>
      </c>
      <c r="C6670" t="s">
        <v>1360</v>
      </c>
      <c r="D6670" t="s">
        <v>3785</v>
      </c>
      <c r="E6670">
        <v>600</v>
      </c>
      <c r="F6670" t="s">
        <v>1112</v>
      </c>
    </row>
    <row r="6671" spans="1:6">
      <c r="A6671" t="str">
        <f t="shared" si="129"/>
        <v>14Andressa Feldkircher44927GRA</v>
      </c>
      <c r="B6671">
        <v>14</v>
      </c>
      <c r="C6671" t="s">
        <v>2375</v>
      </c>
      <c r="D6671" t="s">
        <v>3785</v>
      </c>
      <c r="E6671">
        <v>600</v>
      </c>
      <c r="F6671" t="s">
        <v>1112</v>
      </c>
    </row>
    <row r="6672" spans="1:6">
      <c r="A6672" t="str">
        <f t="shared" si="129"/>
        <v>14Caroline Azzolini Pontel44927GRA</v>
      </c>
      <c r="B6672">
        <v>14</v>
      </c>
      <c r="C6672" t="s">
        <v>2376</v>
      </c>
      <c r="D6672" t="s">
        <v>3785</v>
      </c>
      <c r="E6672">
        <v>600</v>
      </c>
      <c r="F6672" t="s">
        <v>1112</v>
      </c>
    </row>
    <row r="6673" spans="1:6">
      <c r="A6673" t="str">
        <f t="shared" si="129"/>
        <v>14Caroline Volcato Oleques44927GRA</v>
      </c>
      <c r="B6673">
        <v>14</v>
      </c>
      <c r="C6673" t="s">
        <v>2377</v>
      </c>
      <c r="D6673" t="s">
        <v>3785</v>
      </c>
      <c r="E6673">
        <v>600</v>
      </c>
      <c r="F6673" t="s">
        <v>1112</v>
      </c>
    </row>
    <row r="6674" spans="1:6">
      <c r="A6674" t="str">
        <f t="shared" si="129"/>
        <v>14INGRID MULLER MOHR44927GRA</v>
      </c>
      <c r="B6674">
        <v>14</v>
      </c>
      <c r="C6674" t="s">
        <v>1364</v>
      </c>
      <c r="D6674" t="s">
        <v>3785</v>
      </c>
      <c r="E6674">
        <v>600</v>
      </c>
      <c r="F6674" t="s">
        <v>1112</v>
      </c>
    </row>
    <row r="6675" spans="1:6">
      <c r="A6675" t="str">
        <f t="shared" si="129"/>
        <v>14João Miguel Maraschin Santos44927GRA</v>
      </c>
      <c r="B6675">
        <v>14</v>
      </c>
      <c r="C6675" t="s">
        <v>1366</v>
      </c>
      <c r="D6675" t="s">
        <v>3785</v>
      </c>
      <c r="E6675">
        <v>600</v>
      </c>
      <c r="F6675" t="s">
        <v>1112</v>
      </c>
    </row>
    <row r="6676" spans="1:6">
      <c r="A6676" t="str">
        <f t="shared" si="129"/>
        <v>14JOAO VITOR FRAGA MENCHICK44927GRA</v>
      </c>
      <c r="B6676">
        <v>14</v>
      </c>
      <c r="C6676" t="s">
        <v>1367</v>
      </c>
      <c r="D6676" t="s">
        <v>3785</v>
      </c>
      <c r="E6676">
        <v>600</v>
      </c>
      <c r="F6676" t="s">
        <v>1112</v>
      </c>
    </row>
    <row r="6677" spans="1:6">
      <c r="A6677" t="str">
        <f t="shared" si="129"/>
        <v>14JÚLIA PERESIN CARBONERA44927GRA</v>
      </c>
      <c r="B6677">
        <v>14</v>
      </c>
      <c r="C6677" t="s">
        <v>1368</v>
      </c>
      <c r="D6677" t="s">
        <v>3785</v>
      </c>
      <c r="E6677">
        <v>600</v>
      </c>
      <c r="F6677" t="s">
        <v>1112</v>
      </c>
    </row>
    <row r="6678" spans="1:6">
      <c r="A6678" t="str">
        <f t="shared" si="129"/>
        <v>14Laís Vieira Genro44927GRA</v>
      </c>
      <c r="B6678">
        <v>14</v>
      </c>
      <c r="C6678" t="s">
        <v>2378</v>
      </c>
      <c r="D6678" t="s">
        <v>3785</v>
      </c>
      <c r="E6678">
        <v>600</v>
      </c>
      <c r="F6678" t="s">
        <v>1112</v>
      </c>
    </row>
    <row r="6679" spans="1:6">
      <c r="A6679" t="str">
        <f t="shared" si="129"/>
        <v>14Michelle Cardoso da Silva44927GRA</v>
      </c>
      <c r="B6679">
        <v>14</v>
      </c>
      <c r="C6679" t="s">
        <v>2379</v>
      </c>
      <c r="D6679" t="s">
        <v>3785</v>
      </c>
      <c r="E6679">
        <v>600</v>
      </c>
      <c r="F6679" t="s">
        <v>1112</v>
      </c>
    </row>
    <row r="6680" spans="1:6">
      <c r="A6680" t="str">
        <f t="shared" si="129"/>
        <v>14Pedro Costabile de Souza44927GRA</v>
      </c>
      <c r="B6680">
        <v>14</v>
      </c>
      <c r="C6680" t="s">
        <v>2380</v>
      </c>
      <c r="D6680" t="s">
        <v>3785</v>
      </c>
      <c r="E6680">
        <v>600</v>
      </c>
      <c r="F6680" t="s">
        <v>1112</v>
      </c>
    </row>
    <row r="6681" spans="1:6">
      <c r="A6681" t="str">
        <f t="shared" si="129"/>
        <v>14THAÍS SCHÄFER LUIZ44927GRA</v>
      </c>
      <c r="B6681">
        <v>14</v>
      </c>
      <c r="C6681" t="s">
        <v>1373</v>
      </c>
      <c r="D6681" t="s">
        <v>3785</v>
      </c>
      <c r="E6681">
        <v>600</v>
      </c>
      <c r="F6681" t="s">
        <v>1112</v>
      </c>
    </row>
    <row r="6682" spans="1:6">
      <c r="A6682" t="str">
        <f t="shared" si="129"/>
        <v>14Thiago Ariel Rambo Mohr44927GRA</v>
      </c>
      <c r="B6682">
        <v>14</v>
      </c>
      <c r="C6682" t="s">
        <v>2381</v>
      </c>
      <c r="D6682" t="s">
        <v>3785</v>
      </c>
      <c r="E6682">
        <v>600</v>
      </c>
      <c r="F6682" t="s">
        <v>1112</v>
      </c>
    </row>
    <row r="6683" spans="1:6">
      <c r="A6683" t="str">
        <f t="shared" si="129"/>
        <v>14Bruno Silverston Angonese44927MSc</v>
      </c>
      <c r="B6683">
        <v>14</v>
      </c>
      <c r="C6683" t="s">
        <v>1374</v>
      </c>
      <c r="D6683" t="s">
        <v>3785</v>
      </c>
      <c r="E6683">
        <v>2230</v>
      </c>
      <c r="F6683" t="s">
        <v>1114</v>
      </c>
    </row>
    <row r="6684" spans="1:6">
      <c r="A6684" t="str">
        <f t="shared" si="129"/>
        <v>14Gabriel Schäffer Sipp44927MSc</v>
      </c>
      <c r="B6684">
        <v>14</v>
      </c>
      <c r="C6684" t="s">
        <v>2382</v>
      </c>
      <c r="D6684" t="s">
        <v>3785</v>
      </c>
      <c r="E6684">
        <v>2230</v>
      </c>
      <c r="F6684" t="s">
        <v>1114</v>
      </c>
    </row>
    <row r="6685" spans="1:6">
      <c r="A6685" t="str">
        <f t="shared" si="129"/>
        <v>14GABRIELA MEYER NEIBERT KNOBELOCK DOS SANTOS44927MSc</v>
      </c>
      <c r="B6685">
        <v>14</v>
      </c>
      <c r="C6685" t="s">
        <v>2158</v>
      </c>
      <c r="D6685" t="s">
        <v>3785</v>
      </c>
      <c r="E6685">
        <v>2230</v>
      </c>
      <c r="F6685" t="s">
        <v>1114</v>
      </c>
    </row>
    <row r="6686" spans="1:6">
      <c r="A6686" t="str">
        <f t="shared" si="129"/>
        <v>14Jhenifer Caroline da Silva Paim44927MSc</v>
      </c>
      <c r="B6686">
        <v>14</v>
      </c>
      <c r="C6686" t="s">
        <v>1365</v>
      </c>
      <c r="D6686" t="s">
        <v>3785</v>
      </c>
      <c r="E6686">
        <v>2230</v>
      </c>
      <c r="F6686" t="s">
        <v>1114</v>
      </c>
    </row>
    <row r="6687" spans="1:6">
      <c r="A6687" t="str">
        <f t="shared" si="129"/>
        <v>14Marcelo Canals Meucci44927MSc</v>
      </c>
      <c r="B6687">
        <v>14</v>
      </c>
      <c r="C6687" t="s">
        <v>1369</v>
      </c>
      <c r="D6687" t="s">
        <v>3785</v>
      </c>
      <c r="E6687">
        <v>2230</v>
      </c>
      <c r="F6687" t="s">
        <v>1114</v>
      </c>
    </row>
    <row r="6688" spans="1:6">
      <c r="A6688" t="str">
        <f t="shared" si="129"/>
        <v>14Rossano Dalla Lana Michel44927MSc</v>
      </c>
      <c r="B6688">
        <v>14</v>
      </c>
      <c r="C6688" t="s">
        <v>1375</v>
      </c>
      <c r="D6688" t="s">
        <v>3785</v>
      </c>
      <c r="E6688">
        <v>2230</v>
      </c>
      <c r="F6688" t="s">
        <v>1114</v>
      </c>
    </row>
    <row r="6689" spans="1:6">
      <c r="A6689" t="str">
        <f t="shared" si="129"/>
        <v>14Gabriel Bertolini44927PDSC</v>
      </c>
      <c r="B6689">
        <v>14</v>
      </c>
      <c r="C6689" t="s">
        <v>2383</v>
      </c>
      <c r="D6689" t="s">
        <v>3785</v>
      </c>
      <c r="E6689">
        <v>6110</v>
      </c>
      <c r="F6689" t="s">
        <v>1165</v>
      </c>
    </row>
    <row r="6690" spans="1:6">
      <c r="A6690" t="str">
        <f t="shared" si="129"/>
        <v>14Renata dos Santos Alvarenga Kuchle44927PV</v>
      </c>
      <c r="B6690">
        <v>14</v>
      </c>
      <c r="C6690" t="s">
        <v>1377</v>
      </c>
      <c r="D6690" t="s">
        <v>3785</v>
      </c>
      <c r="E6690">
        <v>7750</v>
      </c>
      <c r="F6690" t="s">
        <v>1115</v>
      </c>
    </row>
    <row r="6691" spans="1:6">
      <c r="A6691" t="str">
        <f t="shared" si="129"/>
        <v>15Jacqueline Gisele Batista Silva44927AT</v>
      </c>
      <c r="B6691">
        <v>15</v>
      </c>
      <c r="C6691" t="s">
        <v>1378</v>
      </c>
      <c r="D6691" t="s">
        <v>3785</v>
      </c>
      <c r="E6691">
        <v>820</v>
      </c>
      <c r="F6691" t="s">
        <v>1117</v>
      </c>
    </row>
    <row r="6692" spans="1:6">
      <c r="A6692" t="str">
        <f t="shared" si="129"/>
        <v>15Marcelo Colomer Ferraro44927COO</v>
      </c>
      <c r="B6692">
        <v>15</v>
      </c>
      <c r="C6692" t="s">
        <v>2388</v>
      </c>
      <c r="D6692" t="s">
        <v>3785</v>
      </c>
      <c r="E6692">
        <v>2800</v>
      </c>
      <c r="F6692" t="s">
        <v>1113</v>
      </c>
    </row>
    <row r="6693" spans="1:6">
      <c r="A6693" t="str">
        <f t="shared" si="129"/>
        <v>15Carlos Felipe Guimarães Lodi44927DSC</v>
      </c>
      <c r="B6693">
        <v>15</v>
      </c>
      <c r="C6693" t="s">
        <v>2675</v>
      </c>
      <c r="D6693" t="s">
        <v>3785</v>
      </c>
      <c r="E6693">
        <v>3280</v>
      </c>
      <c r="F6693" t="s">
        <v>1162</v>
      </c>
    </row>
    <row r="6694" spans="1:6">
      <c r="A6694" t="str">
        <f t="shared" si="129"/>
        <v>15Bernardo Millan Morgado44927GRA</v>
      </c>
      <c r="B6694">
        <v>15</v>
      </c>
      <c r="C6694" t="s">
        <v>1381</v>
      </c>
      <c r="D6694" t="s">
        <v>3785</v>
      </c>
      <c r="E6694">
        <v>600</v>
      </c>
      <c r="F6694" t="s">
        <v>1112</v>
      </c>
    </row>
    <row r="6695" spans="1:6">
      <c r="A6695" t="str">
        <f t="shared" si="129"/>
        <v>15Hugo Borges da Silva44927GRA</v>
      </c>
      <c r="B6695">
        <v>15</v>
      </c>
      <c r="C6695" t="s">
        <v>2384</v>
      </c>
      <c r="D6695" t="s">
        <v>3785</v>
      </c>
      <c r="E6695">
        <v>600</v>
      </c>
      <c r="F6695" t="s">
        <v>1112</v>
      </c>
    </row>
    <row r="6696" spans="1:6">
      <c r="A6696" t="str">
        <f t="shared" si="129"/>
        <v>15João Pedro Bastos da Rocha Miranda44927GRA</v>
      </c>
      <c r="B6696">
        <v>15</v>
      </c>
      <c r="C6696" t="s">
        <v>2385</v>
      </c>
      <c r="D6696" t="s">
        <v>3785</v>
      </c>
      <c r="E6696">
        <v>600</v>
      </c>
      <c r="F6696" t="s">
        <v>1112</v>
      </c>
    </row>
    <row r="6697" spans="1:6">
      <c r="A6697" t="str">
        <f t="shared" si="129"/>
        <v>15Joseane Amorim Silva44927GRA</v>
      </c>
      <c r="B6697">
        <v>15</v>
      </c>
      <c r="C6697" t="s">
        <v>2757</v>
      </c>
      <c r="D6697" t="s">
        <v>3785</v>
      </c>
      <c r="E6697">
        <v>600</v>
      </c>
      <c r="F6697" t="s">
        <v>1112</v>
      </c>
    </row>
    <row r="6698" spans="1:6">
      <c r="A6698" t="str">
        <f t="shared" si="129"/>
        <v>15Pedro de Campos Barbosa Moreno44927GRA</v>
      </c>
      <c r="B6698">
        <v>15</v>
      </c>
      <c r="C6698" t="s">
        <v>2386</v>
      </c>
      <c r="D6698" t="s">
        <v>3785</v>
      </c>
      <c r="E6698">
        <v>600</v>
      </c>
      <c r="F6698" t="s">
        <v>1112</v>
      </c>
    </row>
    <row r="6699" spans="1:6">
      <c r="A6699" t="str">
        <f t="shared" si="129"/>
        <v>15Renato Barros Lima44927GRA</v>
      </c>
      <c r="B6699">
        <v>15</v>
      </c>
      <c r="C6699" t="s">
        <v>1383</v>
      </c>
      <c r="D6699" t="s">
        <v>3785</v>
      </c>
      <c r="E6699">
        <v>600</v>
      </c>
      <c r="F6699" t="s">
        <v>1112</v>
      </c>
    </row>
    <row r="6700" spans="1:6">
      <c r="A6700" t="str">
        <f t="shared" si="129"/>
        <v>15Ricardo Gonçalves Cavalcante44927GRA</v>
      </c>
      <c r="B6700">
        <v>15</v>
      </c>
      <c r="C6700" t="s">
        <v>1384</v>
      </c>
      <c r="D6700" t="s">
        <v>3785</v>
      </c>
      <c r="E6700">
        <v>600</v>
      </c>
      <c r="F6700" t="s">
        <v>1112</v>
      </c>
    </row>
    <row r="6701" spans="1:6">
      <c r="A6701" t="str">
        <f t="shared" si="129"/>
        <v>15Beatriz Rosenburg Marques44927MSc</v>
      </c>
      <c r="B6701">
        <v>15</v>
      </c>
      <c r="C6701" t="s">
        <v>1385</v>
      </c>
      <c r="D6701" t="s">
        <v>3785</v>
      </c>
      <c r="E6701">
        <v>2230</v>
      </c>
      <c r="F6701" t="s">
        <v>1114</v>
      </c>
    </row>
    <row r="6702" spans="1:6">
      <c r="A6702" t="str">
        <f t="shared" si="129"/>
        <v>15Eliel Prueza de Oliveira44927MSc</v>
      </c>
      <c r="B6702">
        <v>15</v>
      </c>
      <c r="C6702" t="s">
        <v>1386</v>
      </c>
      <c r="D6702" t="s">
        <v>3785</v>
      </c>
      <c r="E6702">
        <v>2230</v>
      </c>
      <c r="F6702" t="s">
        <v>1114</v>
      </c>
    </row>
    <row r="6703" spans="1:6">
      <c r="A6703" t="str">
        <f t="shared" si="129"/>
        <v>15Letícia Anselmo de Mattos44927MSc</v>
      </c>
      <c r="B6703">
        <v>15</v>
      </c>
      <c r="C6703" t="s">
        <v>1387</v>
      </c>
      <c r="D6703" t="s">
        <v>3785</v>
      </c>
      <c r="E6703">
        <v>2230</v>
      </c>
      <c r="F6703" t="s">
        <v>1114</v>
      </c>
    </row>
    <row r="6704" spans="1:6">
      <c r="A6704" t="str">
        <f t="shared" si="129"/>
        <v>15Maria Luíza Fernandes Fonseca44927MSc</v>
      </c>
      <c r="B6704">
        <v>15</v>
      </c>
      <c r="C6704" t="s">
        <v>2387</v>
      </c>
      <c r="D6704" t="s">
        <v>3785</v>
      </c>
      <c r="E6704">
        <v>2230</v>
      </c>
      <c r="F6704" t="s">
        <v>1114</v>
      </c>
    </row>
    <row r="6705" spans="1:6">
      <c r="A6705" t="str">
        <f t="shared" si="129"/>
        <v>15Paulo Camargo Silva44927PV</v>
      </c>
      <c r="B6705">
        <v>15</v>
      </c>
      <c r="C6705" t="s">
        <v>1390</v>
      </c>
      <c r="D6705" t="s">
        <v>3785</v>
      </c>
      <c r="E6705">
        <v>7750</v>
      </c>
      <c r="F6705" t="s">
        <v>1115</v>
      </c>
    </row>
    <row r="6706" spans="1:6">
      <c r="A6706" t="str">
        <f t="shared" si="129"/>
        <v>16Rodrigo Cravo de Lima44927AT</v>
      </c>
      <c r="B6706">
        <v>16</v>
      </c>
      <c r="C6706" t="s">
        <v>1391</v>
      </c>
      <c r="D6706" t="s">
        <v>3785</v>
      </c>
      <c r="E6706">
        <v>820</v>
      </c>
      <c r="F6706" t="s">
        <v>1117</v>
      </c>
    </row>
    <row r="6707" spans="1:6">
      <c r="A6707" t="str">
        <f t="shared" si="129"/>
        <v>16Elizabete Fernandes Lucas44927COO</v>
      </c>
      <c r="B6707">
        <v>16</v>
      </c>
      <c r="C6707" t="s">
        <v>1392</v>
      </c>
      <c r="D6707" t="s">
        <v>3785</v>
      </c>
      <c r="E6707">
        <v>2800</v>
      </c>
      <c r="F6707" t="s">
        <v>1113</v>
      </c>
    </row>
    <row r="6708" spans="1:6">
      <c r="A6708" t="str">
        <f t="shared" si="129"/>
        <v>16Juan David Lopes Vargas44927DSC</v>
      </c>
      <c r="B6708">
        <v>16</v>
      </c>
      <c r="C6708" t="s">
        <v>2389</v>
      </c>
      <c r="D6708" t="s">
        <v>3785</v>
      </c>
      <c r="E6708">
        <v>3280</v>
      </c>
      <c r="F6708" t="s">
        <v>1162</v>
      </c>
    </row>
    <row r="6709" spans="1:6">
      <c r="A6709" t="str">
        <f t="shared" si="129"/>
        <v>16Juan Pablo Cuenca Vargas44927DSC</v>
      </c>
      <c r="B6709">
        <v>16</v>
      </c>
      <c r="C6709" t="s">
        <v>2159</v>
      </c>
      <c r="D6709" t="s">
        <v>3785</v>
      </c>
      <c r="E6709">
        <v>3280</v>
      </c>
      <c r="F6709" t="s">
        <v>1162</v>
      </c>
    </row>
    <row r="6710" spans="1:6">
      <c r="A6710" t="str">
        <f t="shared" si="129"/>
        <v>16Alexandre Rafael Kuzniewski44927GRA</v>
      </c>
      <c r="B6710">
        <v>16</v>
      </c>
      <c r="C6710" t="s">
        <v>2390</v>
      </c>
      <c r="D6710" t="s">
        <v>3785</v>
      </c>
      <c r="E6710">
        <v>600</v>
      </c>
      <c r="F6710" t="s">
        <v>1112</v>
      </c>
    </row>
    <row r="6711" spans="1:6">
      <c r="A6711" t="str">
        <f t="shared" si="129"/>
        <v>16Eduardo Soares da Silva Pereira44927GRA</v>
      </c>
      <c r="B6711">
        <v>16</v>
      </c>
      <c r="C6711" t="s">
        <v>1395</v>
      </c>
      <c r="D6711" t="s">
        <v>3785</v>
      </c>
      <c r="E6711">
        <v>600</v>
      </c>
      <c r="F6711" t="s">
        <v>1112</v>
      </c>
    </row>
    <row r="6712" spans="1:6">
      <c r="A6712" t="str">
        <f t="shared" si="129"/>
        <v>16Giulia Silvares Vieira44927GRA</v>
      </c>
      <c r="B6712">
        <v>16</v>
      </c>
      <c r="C6712" t="s">
        <v>2391</v>
      </c>
      <c r="D6712" t="s">
        <v>3785</v>
      </c>
      <c r="E6712">
        <v>600</v>
      </c>
      <c r="F6712" t="s">
        <v>1112</v>
      </c>
    </row>
    <row r="6713" spans="1:6">
      <c r="A6713" t="str">
        <f t="shared" si="129"/>
        <v>16Julia Barboza de Souza44927GRA</v>
      </c>
      <c r="B6713">
        <v>16</v>
      </c>
      <c r="C6713" t="s">
        <v>1398</v>
      </c>
      <c r="D6713" t="s">
        <v>3785</v>
      </c>
      <c r="E6713">
        <v>600</v>
      </c>
      <c r="F6713" t="s">
        <v>1112</v>
      </c>
    </row>
    <row r="6714" spans="1:6">
      <c r="A6714" t="str">
        <f t="shared" si="129"/>
        <v>16Lucas Fernandes Teixeira44927GRA</v>
      </c>
      <c r="B6714">
        <v>16</v>
      </c>
      <c r="C6714" t="s">
        <v>1399</v>
      </c>
      <c r="D6714" t="s">
        <v>3785</v>
      </c>
      <c r="E6714">
        <v>600</v>
      </c>
      <c r="F6714" t="s">
        <v>1112</v>
      </c>
    </row>
    <row r="6715" spans="1:6">
      <c r="A6715" t="str">
        <f t="shared" si="129"/>
        <v>16Luis Felipe Ribeiro Andrade44927GRA</v>
      </c>
      <c r="B6715">
        <v>16</v>
      </c>
      <c r="C6715" t="s">
        <v>2392</v>
      </c>
      <c r="D6715" t="s">
        <v>3785</v>
      </c>
      <c r="E6715">
        <v>600</v>
      </c>
      <c r="F6715" t="s">
        <v>1112</v>
      </c>
    </row>
    <row r="6716" spans="1:6">
      <c r="A6716" t="str">
        <f t="shared" si="129"/>
        <v>16Maria Eduarda Pinto David Furtado44927GRA</v>
      </c>
      <c r="B6716">
        <v>16</v>
      </c>
      <c r="C6716" t="s">
        <v>1401</v>
      </c>
      <c r="D6716" t="s">
        <v>3785</v>
      </c>
      <c r="E6716">
        <v>600</v>
      </c>
      <c r="F6716" t="s">
        <v>1112</v>
      </c>
    </row>
    <row r="6717" spans="1:6">
      <c r="A6717" t="str">
        <f t="shared" si="129"/>
        <v>16Mateus Silva Barros Rosado44927GRA</v>
      </c>
      <c r="B6717">
        <v>16</v>
      </c>
      <c r="C6717" t="s">
        <v>1402</v>
      </c>
      <c r="D6717" t="s">
        <v>3785</v>
      </c>
      <c r="E6717">
        <v>600</v>
      </c>
      <c r="F6717" t="s">
        <v>1112</v>
      </c>
    </row>
    <row r="6718" spans="1:6">
      <c r="A6718" t="str">
        <f t="shared" si="129"/>
        <v>16Pedro Felipe Geminiano Primo de Paula e Sousa44927GRA</v>
      </c>
      <c r="B6718">
        <v>16</v>
      </c>
      <c r="C6718" t="s">
        <v>2394</v>
      </c>
      <c r="D6718" t="s">
        <v>3785</v>
      </c>
      <c r="E6718">
        <v>600</v>
      </c>
      <c r="F6718" t="s">
        <v>1112</v>
      </c>
    </row>
    <row r="6719" spans="1:6">
      <c r="A6719" t="str">
        <f t="shared" si="129"/>
        <v>16Sophia Elizabeth Cezar e Silva44927GRA</v>
      </c>
      <c r="B6719">
        <v>16</v>
      </c>
      <c r="C6719" t="s">
        <v>1404</v>
      </c>
      <c r="D6719" t="s">
        <v>3785</v>
      </c>
      <c r="E6719">
        <v>600</v>
      </c>
      <c r="F6719" t="s">
        <v>1112</v>
      </c>
    </row>
    <row r="6720" spans="1:6">
      <c r="A6720" t="str">
        <f t="shared" si="129"/>
        <v>16Thiago Maia Martins44927GRA</v>
      </c>
      <c r="B6720">
        <v>16</v>
      </c>
      <c r="C6720" t="s">
        <v>1405</v>
      </c>
      <c r="D6720" t="s">
        <v>3785</v>
      </c>
      <c r="E6720">
        <v>600</v>
      </c>
      <c r="F6720" t="s">
        <v>1112</v>
      </c>
    </row>
    <row r="6721" spans="1:6">
      <c r="A6721" t="str">
        <f t="shared" si="129"/>
        <v>16Vitor Soares Ferreira44927GRA</v>
      </c>
      <c r="B6721">
        <v>16</v>
      </c>
      <c r="C6721" t="s">
        <v>1406</v>
      </c>
      <c r="D6721" t="s">
        <v>3785</v>
      </c>
      <c r="E6721">
        <v>600</v>
      </c>
      <c r="F6721" t="s">
        <v>1112</v>
      </c>
    </row>
    <row r="6722" spans="1:6">
      <c r="A6722" t="str">
        <f t="shared" si="129"/>
        <v>16Bianca Bassetti e Silva44927MSc</v>
      </c>
      <c r="B6722">
        <v>16</v>
      </c>
      <c r="C6722" t="s">
        <v>1407</v>
      </c>
      <c r="D6722" t="s">
        <v>3785</v>
      </c>
      <c r="E6722">
        <v>2230</v>
      </c>
      <c r="F6722" t="s">
        <v>1114</v>
      </c>
    </row>
    <row r="6723" spans="1:6">
      <c r="A6723" t="str">
        <f t="shared" ref="A6723:A6786" si="130">CONCATENATE(B6723,C6723,VALUE(D6723),F6723)</f>
        <v>16João Pedro Dantas Ferreira44927MSc</v>
      </c>
      <c r="B6723">
        <v>16</v>
      </c>
      <c r="C6723" t="s">
        <v>2395</v>
      </c>
      <c r="D6723" t="s">
        <v>3785</v>
      </c>
      <c r="E6723">
        <v>2230</v>
      </c>
      <c r="F6723" t="s">
        <v>1114</v>
      </c>
    </row>
    <row r="6724" spans="1:6">
      <c r="A6724" t="str">
        <f t="shared" si="130"/>
        <v>16Mariana dos Santos de Aquino44927MSc</v>
      </c>
      <c r="B6724">
        <v>16</v>
      </c>
      <c r="C6724" t="s">
        <v>1408</v>
      </c>
      <c r="D6724" t="s">
        <v>3785</v>
      </c>
      <c r="E6724">
        <v>2230</v>
      </c>
      <c r="F6724" t="s">
        <v>1114</v>
      </c>
    </row>
    <row r="6725" spans="1:6">
      <c r="A6725" t="str">
        <f t="shared" si="130"/>
        <v>16Priscila Soares de Souza Domingues44927MSc</v>
      </c>
      <c r="B6725">
        <v>16</v>
      </c>
      <c r="C6725" t="s">
        <v>1409</v>
      </c>
      <c r="D6725" t="s">
        <v>3785</v>
      </c>
      <c r="E6725">
        <v>2230</v>
      </c>
      <c r="F6725" t="s">
        <v>1114</v>
      </c>
    </row>
    <row r="6726" spans="1:6">
      <c r="A6726" t="str">
        <f t="shared" si="130"/>
        <v>16Vanessa Martins Picoli44927MSc</v>
      </c>
      <c r="B6726">
        <v>16</v>
      </c>
      <c r="C6726" t="s">
        <v>1410</v>
      </c>
      <c r="D6726" t="s">
        <v>3785</v>
      </c>
      <c r="E6726">
        <v>2230</v>
      </c>
      <c r="F6726" t="s">
        <v>1114</v>
      </c>
    </row>
    <row r="6727" spans="1:6">
      <c r="A6727" t="str">
        <f t="shared" si="130"/>
        <v>16Daniela Hartmann44927PV</v>
      </c>
      <c r="B6727">
        <v>16</v>
      </c>
      <c r="C6727" t="s">
        <v>2160</v>
      </c>
      <c r="D6727" t="s">
        <v>3785</v>
      </c>
      <c r="E6727">
        <v>7750</v>
      </c>
      <c r="F6727" t="s">
        <v>1115</v>
      </c>
    </row>
    <row r="6728" spans="1:6">
      <c r="A6728" t="str">
        <f t="shared" si="130"/>
        <v>17Kárida Lúcia Silva do Espirito Santo Palheiros44927AT</v>
      </c>
      <c r="B6728">
        <v>17</v>
      </c>
      <c r="C6728" t="s">
        <v>1411</v>
      </c>
      <c r="D6728" t="s">
        <v>3785</v>
      </c>
      <c r="E6728">
        <v>820</v>
      </c>
      <c r="F6728" t="s">
        <v>1117</v>
      </c>
    </row>
    <row r="6729" spans="1:6">
      <c r="A6729" t="str">
        <f t="shared" si="130"/>
        <v>17Lídia Yokoyama44927COO</v>
      </c>
      <c r="B6729">
        <v>17</v>
      </c>
      <c r="C6729" t="s">
        <v>2163</v>
      </c>
      <c r="D6729" t="s">
        <v>3785</v>
      </c>
      <c r="E6729">
        <v>2800</v>
      </c>
      <c r="F6729" t="s">
        <v>1113</v>
      </c>
    </row>
    <row r="6730" spans="1:6">
      <c r="A6730" t="str">
        <f t="shared" si="130"/>
        <v>17Daniela Hurtado Tejada44927DSC</v>
      </c>
      <c r="B6730">
        <v>17</v>
      </c>
      <c r="C6730" t="s">
        <v>1412</v>
      </c>
      <c r="D6730" t="s">
        <v>3785</v>
      </c>
      <c r="E6730">
        <v>3280</v>
      </c>
      <c r="F6730" t="s">
        <v>1162</v>
      </c>
    </row>
    <row r="6731" spans="1:6">
      <c r="A6731" t="str">
        <f t="shared" si="130"/>
        <v>17Gabriel de Figueiredo da Costa44927DSC</v>
      </c>
      <c r="B6731">
        <v>17</v>
      </c>
      <c r="C6731" t="s">
        <v>2396</v>
      </c>
      <c r="D6731" t="s">
        <v>3785</v>
      </c>
      <c r="E6731">
        <v>3280</v>
      </c>
      <c r="F6731" t="s">
        <v>1162</v>
      </c>
    </row>
    <row r="6732" spans="1:6">
      <c r="A6732" t="str">
        <f t="shared" si="130"/>
        <v>17Icaro Barboza Boa Morte44927DSC</v>
      </c>
      <c r="B6732">
        <v>17</v>
      </c>
      <c r="C6732" t="s">
        <v>1413</v>
      </c>
      <c r="D6732" t="s">
        <v>3785</v>
      </c>
      <c r="E6732">
        <v>3280</v>
      </c>
      <c r="F6732" t="s">
        <v>1162</v>
      </c>
    </row>
    <row r="6733" spans="1:6">
      <c r="A6733" t="str">
        <f t="shared" si="130"/>
        <v>17André Lopes Pereira44927GRA</v>
      </c>
      <c r="B6733">
        <v>17</v>
      </c>
      <c r="C6733" t="s">
        <v>1414</v>
      </c>
      <c r="D6733" t="s">
        <v>3785</v>
      </c>
      <c r="E6733">
        <v>600</v>
      </c>
      <c r="F6733" t="s">
        <v>1112</v>
      </c>
    </row>
    <row r="6734" spans="1:6">
      <c r="A6734" t="str">
        <f t="shared" si="130"/>
        <v>17Arthur Martins Sales de Faria44927GRA</v>
      </c>
      <c r="B6734">
        <v>17</v>
      </c>
      <c r="C6734" t="s">
        <v>2397</v>
      </c>
      <c r="D6734" t="s">
        <v>3785</v>
      </c>
      <c r="E6734">
        <v>600</v>
      </c>
      <c r="F6734" t="s">
        <v>1112</v>
      </c>
    </row>
    <row r="6735" spans="1:6">
      <c r="A6735" t="str">
        <f t="shared" si="130"/>
        <v>17Carolina Coutinho Mendonça de Souza44927GRA</v>
      </c>
      <c r="B6735">
        <v>17</v>
      </c>
      <c r="C6735" t="s">
        <v>2161</v>
      </c>
      <c r="D6735" t="s">
        <v>3785</v>
      </c>
      <c r="E6735">
        <v>600</v>
      </c>
      <c r="F6735" t="s">
        <v>1112</v>
      </c>
    </row>
    <row r="6736" spans="1:6">
      <c r="A6736" t="str">
        <f t="shared" si="130"/>
        <v>17Gabriella Casado Coelho da Silva44927GRA</v>
      </c>
      <c r="B6736">
        <v>17</v>
      </c>
      <c r="C6736" t="s">
        <v>1415</v>
      </c>
      <c r="D6736" t="s">
        <v>3785</v>
      </c>
      <c r="E6736">
        <v>600</v>
      </c>
      <c r="F6736" t="s">
        <v>1112</v>
      </c>
    </row>
    <row r="6737" spans="1:6">
      <c r="A6737" t="str">
        <f t="shared" si="130"/>
        <v>17Giulia de Jesus da Silva44927GRA</v>
      </c>
      <c r="B6737">
        <v>17</v>
      </c>
      <c r="C6737" t="s">
        <v>2398</v>
      </c>
      <c r="D6737" t="s">
        <v>3785</v>
      </c>
      <c r="E6737">
        <v>600</v>
      </c>
      <c r="F6737" t="s">
        <v>1112</v>
      </c>
    </row>
    <row r="6738" spans="1:6">
      <c r="A6738" t="str">
        <f t="shared" si="130"/>
        <v>17Gonçalo Fontenele Batista Junior44927GRA</v>
      </c>
      <c r="B6738">
        <v>17</v>
      </c>
      <c r="C6738" t="s">
        <v>1416</v>
      </c>
      <c r="D6738" t="s">
        <v>3785</v>
      </c>
      <c r="E6738">
        <v>600</v>
      </c>
      <c r="F6738" t="s">
        <v>1112</v>
      </c>
    </row>
    <row r="6739" spans="1:6">
      <c r="A6739" t="str">
        <f t="shared" si="130"/>
        <v>17Isabella Araujo Martins Fernandes44927GRA</v>
      </c>
      <c r="B6739">
        <v>17</v>
      </c>
      <c r="C6739" t="s">
        <v>2399</v>
      </c>
      <c r="D6739" t="s">
        <v>3785</v>
      </c>
      <c r="E6739">
        <v>600</v>
      </c>
      <c r="F6739" t="s">
        <v>1112</v>
      </c>
    </row>
    <row r="6740" spans="1:6">
      <c r="A6740" t="str">
        <f t="shared" si="130"/>
        <v>17Janine Aparecida Pereira Gazoni44927GRA</v>
      </c>
      <c r="B6740">
        <v>17</v>
      </c>
      <c r="C6740" t="s">
        <v>2758</v>
      </c>
      <c r="D6740" t="s">
        <v>3785</v>
      </c>
      <c r="E6740">
        <v>600</v>
      </c>
      <c r="F6740" t="s">
        <v>1112</v>
      </c>
    </row>
    <row r="6741" spans="1:6">
      <c r="A6741" t="str">
        <f t="shared" si="130"/>
        <v>17Jessica dos Santos Cugula44927GRA</v>
      </c>
      <c r="B6741">
        <v>17</v>
      </c>
      <c r="C6741" t="s">
        <v>1417</v>
      </c>
      <c r="D6741" t="s">
        <v>3785</v>
      </c>
      <c r="E6741">
        <v>600</v>
      </c>
      <c r="F6741" t="s">
        <v>1112</v>
      </c>
    </row>
    <row r="6742" spans="1:6">
      <c r="A6742" t="str">
        <f t="shared" si="130"/>
        <v>17Jhonatã Henrique Paiva de Melo44927GRA</v>
      </c>
      <c r="B6742">
        <v>17</v>
      </c>
      <c r="C6742" t="s">
        <v>2400</v>
      </c>
      <c r="D6742" t="s">
        <v>3785</v>
      </c>
      <c r="E6742">
        <v>600</v>
      </c>
      <c r="F6742" t="s">
        <v>1112</v>
      </c>
    </row>
    <row r="6743" spans="1:6">
      <c r="A6743" t="str">
        <f t="shared" si="130"/>
        <v>17Juan Carlos Ramos de Oliveira44927GRA</v>
      </c>
      <c r="B6743">
        <v>17</v>
      </c>
      <c r="C6743" t="s">
        <v>2759</v>
      </c>
      <c r="D6743" t="s">
        <v>3785</v>
      </c>
      <c r="E6743">
        <v>600</v>
      </c>
      <c r="F6743" t="s">
        <v>1112</v>
      </c>
    </row>
    <row r="6744" spans="1:6">
      <c r="A6744" t="str">
        <f t="shared" si="130"/>
        <v>17Larissa Zamuner44927GRA</v>
      </c>
      <c r="B6744">
        <v>17</v>
      </c>
      <c r="C6744" t="s">
        <v>1418</v>
      </c>
      <c r="D6744" t="s">
        <v>3785</v>
      </c>
      <c r="E6744">
        <v>600</v>
      </c>
      <c r="F6744" t="s">
        <v>1112</v>
      </c>
    </row>
    <row r="6745" spans="1:6">
      <c r="A6745" t="str">
        <f t="shared" si="130"/>
        <v>17Luan Lopes dos Santos44927GRA</v>
      </c>
      <c r="B6745">
        <v>17</v>
      </c>
      <c r="C6745" t="s">
        <v>1419</v>
      </c>
      <c r="D6745" t="s">
        <v>3785</v>
      </c>
      <c r="E6745">
        <v>600</v>
      </c>
      <c r="F6745" t="s">
        <v>1112</v>
      </c>
    </row>
    <row r="6746" spans="1:6">
      <c r="A6746" t="str">
        <f t="shared" si="130"/>
        <v>17Luiza Gonçalves Ibanez Ribeiro44927GRA</v>
      </c>
      <c r="B6746">
        <v>17</v>
      </c>
      <c r="C6746" t="s">
        <v>1420</v>
      </c>
      <c r="D6746" t="s">
        <v>3785</v>
      </c>
      <c r="E6746">
        <v>600</v>
      </c>
      <c r="F6746" t="s">
        <v>1112</v>
      </c>
    </row>
    <row r="6747" spans="1:6">
      <c r="A6747" t="str">
        <f t="shared" si="130"/>
        <v>17Rhamon Victor Menezes Lima Bastos Garcia44927GRA</v>
      </c>
      <c r="B6747">
        <v>17</v>
      </c>
      <c r="C6747" t="s">
        <v>1423</v>
      </c>
      <c r="D6747" t="s">
        <v>3785</v>
      </c>
      <c r="E6747">
        <v>600</v>
      </c>
      <c r="F6747" t="s">
        <v>1112</v>
      </c>
    </row>
    <row r="6748" spans="1:6">
      <c r="A6748" t="str">
        <f t="shared" si="130"/>
        <v>17Rodrigo Vasconcelos Glória44927GRA</v>
      </c>
      <c r="B6748">
        <v>17</v>
      </c>
      <c r="C6748" t="s">
        <v>2402</v>
      </c>
      <c r="D6748" t="s">
        <v>3785</v>
      </c>
      <c r="E6748">
        <v>600</v>
      </c>
      <c r="F6748" t="s">
        <v>1112</v>
      </c>
    </row>
    <row r="6749" spans="1:6">
      <c r="A6749" t="str">
        <f t="shared" si="130"/>
        <v>17Thamiris Bernardo de Paula44927GRA</v>
      </c>
      <c r="B6749">
        <v>17</v>
      </c>
      <c r="C6749" t="s">
        <v>2403</v>
      </c>
      <c r="D6749" t="s">
        <v>3785</v>
      </c>
      <c r="E6749">
        <v>600</v>
      </c>
      <c r="F6749" t="s">
        <v>1112</v>
      </c>
    </row>
    <row r="6750" spans="1:6">
      <c r="A6750" t="str">
        <f t="shared" si="130"/>
        <v>17Fernando Nogueira Cardoso44927MSc</v>
      </c>
      <c r="B6750">
        <v>17</v>
      </c>
      <c r="C6750" t="s">
        <v>2760</v>
      </c>
      <c r="D6750" t="s">
        <v>3785</v>
      </c>
      <c r="E6750">
        <v>2230</v>
      </c>
      <c r="F6750" t="s">
        <v>1114</v>
      </c>
    </row>
    <row r="6751" spans="1:6">
      <c r="A6751" t="str">
        <f t="shared" si="130"/>
        <v>17Juliana Barboza do Nascimento44927MSc</v>
      </c>
      <c r="B6751">
        <v>17</v>
      </c>
      <c r="C6751" t="s">
        <v>1427</v>
      </c>
      <c r="D6751" t="s">
        <v>3785</v>
      </c>
      <c r="E6751">
        <v>2230</v>
      </c>
      <c r="F6751" t="s">
        <v>1114</v>
      </c>
    </row>
    <row r="6752" spans="1:6">
      <c r="A6752" t="str">
        <f t="shared" si="130"/>
        <v>17Rafael de Freitas Moura44927MSc</v>
      </c>
      <c r="B6752">
        <v>17</v>
      </c>
      <c r="C6752" t="s">
        <v>1428</v>
      </c>
      <c r="D6752" t="s">
        <v>3785</v>
      </c>
      <c r="E6752">
        <v>2230</v>
      </c>
      <c r="F6752" t="s">
        <v>1114</v>
      </c>
    </row>
    <row r="6753" spans="1:6">
      <c r="A6753" t="str">
        <f t="shared" si="130"/>
        <v>17Raíssa André de Araujo44927MSc</v>
      </c>
      <c r="B6753">
        <v>17</v>
      </c>
      <c r="C6753" t="s">
        <v>1429</v>
      </c>
      <c r="D6753" t="s">
        <v>3785</v>
      </c>
      <c r="E6753">
        <v>2230</v>
      </c>
      <c r="F6753" t="s">
        <v>1114</v>
      </c>
    </row>
    <row r="6754" spans="1:6">
      <c r="A6754" t="str">
        <f t="shared" si="130"/>
        <v>17Vitoria Beatriz Pellizzari44927MSc</v>
      </c>
      <c r="B6754">
        <v>17</v>
      </c>
      <c r="C6754" t="s">
        <v>2162</v>
      </c>
      <c r="D6754" t="s">
        <v>3785</v>
      </c>
      <c r="E6754">
        <v>2230</v>
      </c>
      <c r="F6754" t="s">
        <v>1114</v>
      </c>
    </row>
    <row r="6755" spans="1:6">
      <c r="A6755" t="str">
        <f t="shared" si="130"/>
        <v>17Tiphane Andrade Figueira44927PDSC</v>
      </c>
      <c r="B6755">
        <v>17</v>
      </c>
      <c r="C6755" t="s">
        <v>2404</v>
      </c>
      <c r="D6755" t="s">
        <v>3785</v>
      </c>
      <c r="E6755">
        <v>6110</v>
      </c>
      <c r="F6755" t="s">
        <v>1165</v>
      </c>
    </row>
    <row r="6756" spans="1:6">
      <c r="A6756" t="str">
        <f t="shared" si="130"/>
        <v>17Elisa Maria Mano Esteves44927PV</v>
      </c>
      <c r="B6756">
        <v>17</v>
      </c>
      <c r="C6756" t="s">
        <v>1430</v>
      </c>
      <c r="D6756" t="s">
        <v>3785</v>
      </c>
      <c r="E6756">
        <v>7750</v>
      </c>
      <c r="F6756" t="s">
        <v>1115</v>
      </c>
    </row>
    <row r="6757" spans="1:6">
      <c r="A6757" t="str">
        <f t="shared" si="130"/>
        <v>18Josias de Souza Borges44927AT</v>
      </c>
      <c r="B6757">
        <v>18</v>
      </c>
      <c r="C6757" t="s">
        <v>1431</v>
      </c>
      <c r="D6757" t="s">
        <v>3785</v>
      </c>
      <c r="E6757">
        <v>820</v>
      </c>
      <c r="F6757" t="s">
        <v>1117</v>
      </c>
    </row>
    <row r="6758" spans="1:6">
      <c r="A6758" t="str">
        <f t="shared" si="130"/>
        <v>18Julio Cesar Ramalho Cyrino44927COO</v>
      </c>
      <c r="B6758">
        <v>18</v>
      </c>
      <c r="C6758" t="s">
        <v>1432</v>
      </c>
      <c r="D6758" t="s">
        <v>3785</v>
      </c>
      <c r="E6758">
        <v>2800</v>
      </c>
      <c r="F6758" t="s">
        <v>1113</v>
      </c>
    </row>
    <row r="6759" spans="1:6">
      <c r="A6759" t="str">
        <f t="shared" si="130"/>
        <v>18Gabriele dos Santos Silva44927DSC</v>
      </c>
      <c r="B6759">
        <v>18</v>
      </c>
      <c r="C6759" t="s">
        <v>1433</v>
      </c>
      <c r="D6759" t="s">
        <v>3785</v>
      </c>
      <c r="E6759">
        <v>3280</v>
      </c>
      <c r="F6759" t="s">
        <v>1162</v>
      </c>
    </row>
    <row r="6760" spans="1:6">
      <c r="A6760" t="str">
        <f t="shared" si="130"/>
        <v>18Renata Mont`Alverne Braun Chaves Martins44927DSC</v>
      </c>
      <c r="B6760">
        <v>18</v>
      </c>
      <c r="C6760" t="s">
        <v>1434</v>
      </c>
      <c r="D6760" t="s">
        <v>3785</v>
      </c>
      <c r="E6760">
        <v>3280</v>
      </c>
      <c r="F6760" t="s">
        <v>1162</v>
      </c>
    </row>
    <row r="6761" spans="1:6">
      <c r="A6761" t="str">
        <f t="shared" si="130"/>
        <v>18Agnaldo Santana dos Santos44927GRA</v>
      </c>
      <c r="B6761">
        <v>18</v>
      </c>
      <c r="C6761" t="s">
        <v>2405</v>
      </c>
      <c r="D6761" t="s">
        <v>3785</v>
      </c>
      <c r="E6761">
        <v>600</v>
      </c>
      <c r="F6761" t="s">
        <v>1112</v>
      </c>
    </row>
    <row r="6762" spans="1:6">
      <c r="A6762" t="str">
        <f t="shared" si="130"/>
        <v>18Bruno Vaz Silva44927GRA</v>
      </c>
      <c r="B6762">
        <v>18</v>
      </c>
      <c r="C6762" t="s">
        <v>2406</v>
      </c>
      <c r="D6762" t="s">
        <v>3785</v>
      </c>
      <c r="E6762">
        <v>600</v>
      </c>
      <c r="F6762" t="s">
        <v>1112</v>
      </c>
    </row>
    <row r="6763" spans="1:6">
      <c r="A6763" t="str">
        <f t="shared" si="130"/>
        <v>18Caio Henrique Manganeli44927GRA</v>
      </c>
      <c r="B6763">
        <v>18</v>
      </c>
      <c r="C6763" t="s">
        <v>2407</v>
      </c>
      <c r="D6763" t="s">
        <v>3785</v>
      </c>
      <c r="E6763">
        <v>600</v>
      </c>
      <c r="F6763" t="s">
        <v>1112</v>
      </c>
    </row>
    <row r="6764" spans="1:6">
      <c r="A6764" t="str">
        <f t="shared" si="130"/>
        <v>18Giulia Elvira Araujo Santana Carvalho44927GRA</v>
      </c>
      <c r="B6764">
        <v>18</v>
      </c>
      <c r="C6764" t="s">
        <v>2408</v>
      </c>
      <c r="D6764" t="s">
        <v>3785</v>
      </c>
      <c r="E6764">
        <v>600</v>
      </c>
      <c r="F6764" t="s">
        <v>1112</v>
      </c>
    </row>
    <row r="6765" spans="1:6">
      <c r="A6765" t="str">
        <f t="shared" si="130"/>
        <v>18Janaina Alves Monteiro de Castro44927GRA</v>
      </c>
      <c r="B6765">
        <v>18</v>
      </c>
      <c r="C6765" t="s">
        <v>2409</v>
      </c>
      <c r="D6765" t="s">
        <v>3785</v>
      </c>
      <c r="E6765">
        <v>600</v>
      </c>
      <c r="F6765" t="s">
        <v>1112</v>
      </c>
    </row>
    <row r="6766" spans="1:6">
      <c r="A6766" t="str">
        <f t="shared" si="130"/>
        <v>18Laryssa Maria Ramos da Silva44927GRA</v>
      </c>
      <c r="B6766">
        <v>18</v>
      </c>
      <c r="C6766" t="s">
        <v>2410</v>
      </c>
      <c r="D6766" t="s">
        <v>3785</v>
      </c>
      <c r="E6766">
        <v>600</v>
      </c>
      <c r="F6766" t="s">
        <v>1112</v>
      </c>
    </row>
    <row r="6767" spans="1:6">
      <c r="A6767" t="str">
        <f t="shared" si="130"/>
        <v>18MARCELLY DE ALMEIDA TEIXEIRA44927GRA</v>
      </c>
      <c r="B6767">
        <v>18</v>
      </c>
      <c r="C6767" t="s">
        <v>1436</v>
      </c>
      <c r="D6767" t="s">
        <v>3785</v>
      </c>
      <c r="E6767">
        <v>600</v>
      </c>
      <c r="F6767" t="s">
        <v>1112</v>
      </c>
    </row>
    <row r="6768" spans="1:6">
      <c r="A6768" t="str">
        <f t="shared" si="130"/>
        <v>18Marcus Vinícius da Cruz44927GRA</v>
      </c>
      <c r="B6768">
        <v>18</v>
      </c>
      <c r="C6768" t="s">
        <v>2164</v>
      </c>
      <c r="D6768" t="s">
        <v>3785</v>
      </c>
      <c r="E6768">
        <v>600</v>
      </c>
      <c r="F6768" t="s">
        <v>1112</v>
      </c>
    </row>
    <row r="6769" spans="1:6">
      <c r="A6769" t="str">
        <f t="shared" si="130"/>
        <v>18Marlon Barreto Silva44927GRA</v>
      </c>
      <c r="B6769">
        <v>18</v>
      </c>
      <c r="C6769" t="s">
        <v>1437</v>
      </c>
      <c r="D6769" t="s">
        <v>3785</v>
      </c>
      <c r="E6769">
        <v>600</v>
      </c>
      <c r="F6769" t="s">
        <v>1112</v>
      </c>
    </row>
    <row r="6770" spans="1:6">
      <c r="A6770" t="str">
        <f t="shared" si="130"/>
        <v>18Pedro Lucas Fonseca de Sena44927GRA</v>
      </c>
      <c r="B6770">
        <v>18</v>
      </c>
      <c r="C6770" t="s">
        <v>2411</v>
      </c>
      <c r="D6770" t="s">
        <v>3785</v>
      </c>
      <c r="E6770">
        <v>600</v>
      </c>
      <c r="F6770" t="s">
        <v>1112</v>
      </c>
    </row>
    <row r="6771" spans="1:6">
      <c r="A6771" t="str">
        <f t="shared" si="130"/>
        <v>18RAQUEL SILVA MARTINS44927GRA</v>
      </c>
      <c r="B6771">
        <v>18</v>
      </c>
      <c r="C6771" t="s">
        <v>1438</v>
      </c>
      <c r="D6771" t="s">
        <v>3785</v>
      </c>
      <c r="E6771">
        <v>600</v>
      </c>
      <c r="F6771" t="s">
        <v>1112</v>
      </c>
    </row>
    <row r="6772" spans="1:6">
      <c r="A6772" t="str">
        <f t="shared" si="130"/>
        <v>18RINA PERUZZO RIGONI44927GRA</v>
      </c>
      <c r="B6772">
        <v>18</v>
      </c>
      <c r="C6772" t="s">
        <v>1439</v>
      </c>
      <c r="D6772" t="s">
        <v>3785</v>
      </c>
      <c r="E6772">
        <v>600</v>
      </c>
      <c r="F6772" t="s">
        <v>1112</v>
      </c>
    </row>
    <row r="6773" spans="1:6">
      <c r="A6773" t="str">
        <f t="shared" si="130"/>
        <v>18Vinícius Almeida de Oliveira44927GRA</v>
      </c>
      <c r="B6773">
        <v>18</v>
      </c>
      <c r="C6773" t="s">
        <v>1440</v>
      </c>
      <c r="D6773" t="s">
        <v>3785</v>
      </c>
      <c r="E6773">
        <v>600</v>
      </c>
      <c r="F6773" t="s">
        <v>1112</v>
      </c>
    </row>
    <row r="6774" spans="1:6">
      <c r="A6774" t="str">
        <f t="shared" si="130"/>
        <v>18Vitor Fiori44927GRA</v>
      </c>
      <c r="B6774">
        <v>18</v>
      </c>
      <c r="C6774" t="s">
        <v>2412</v>
      </c>
      <c r="D6774" t="s">
        <v>3785</v>
      </c>
      <c r="E6774">
        <v>600</v>
      </c>
      <c r="F6774" t="s">
        <v>1112</v>
      </c>
    </row>
    <row r="6775" spans="1:6">
      <c r="A6775" t="str">
        <f t="shared" si="130"/>
        <v>18Victor Hugo Fagundes Peclat44927MSc</v>
      </c>
      <c r="B6775">
        <v>18</v>
      </c>
      <c r="C6775" t="s">
        <v>1443</v>
      </c>
      <c r="D6775" t="s">
        <v>3785</v>
      </c>
      <c r="E6775">
        <v>2230</v>
      </c>
      <c r="F6775" t="s">
        <v>1114</v>
      </c>
    </row>
    <row r="6776" spans="1:6">
      <c r="A6776" t="str">
        <f t="shared" si="130"/>
        <v>18Mojtaba Maali Amiri44927PV</v>
      </c>
      <c r="B6776">
        <v>18</v>
      </c>
      <c r="C6776" t="s">
        <v>1444</v>
      </c>
      <c r="D6776" t="s">
        <v>3785</v>
      </c>
      <c r="E6776">
        <v>7750</v>
      </c>
      <c r="F6776" t="s">
        <v>1115</v>
      </c>
    </row>
    <row r="6777" spans="1:6">
      <c r="A6777" t="str">
        <f t="shared" si="130"/>
        <v>19Barbara Cassu Manzano44927AT</v>
      </c>
      <c r="B6777">
        <v>19</v>
      </c>
      <c r="C6777" t="s">
        <v>1445</v>
      </c>
      <c r="D6777" t="s">
        <v>3785</v>
      </c>
      <c r="E6777">
        <v>820</v>
      </c>
      <c r="F6777" t="s">
        <v>1117</v>
      </c>
    </row>
    <row r="6778" spans="1:6">
      <c r="A6778" t="str">
        <f t="shared" si="130"/>
        <v>19Carlos Roberto de Souza Filho44927COO</v>
      </c>
      <c r="B6778">
        <v>19</v>
      </c>
      <c r="C6778" t="s">
        <v>1446</v>
      </c>
      <c r="D6778" t="s">
        <v>3785</v>
      </c>
      <c r="E6778">
        <v>2800</v>
      </c>
      <c r="F6778" t="s">
        <v>1113</v>
      </c>
    </row>
    <row r="6779" spans="1:6">
      <c r="A6779" t="str">
        <f t="shared" si="130"/>
        <v>19Luciano Areas Carvalho44927DSC</v>
      </c>
      <c r="B6779">
        <v>19</v>
      </c>
      <c r="C6779" t="s">
        <v>1447</v>
      </c>
      <c r="D6779" t="s">
        <v>3785</v>
      </c>
      <c r="E6779">
        <v>3280</v>
      </c>
      <c r="F6779" t="s">
        <v>1162</v>
      </c>
    </row>
    <row r="6780" spans="1:6">
      <c r="A6780" t="str">
        <f t="shared" si="130"/>
        <v>19Maria Liceth Cabrera Ruiz44927DSC</v>
      </c>
      <c r="B6780">
        <v>19</v>
      </c>
      <c r="C6780" t="s">
        <v>2413</v>
      </c>
      <c r="D6780" t="s">
        <v>3785</v>
      </c>
      <c r="E6780">
        <v>3280</v>
      </c>
      <c r="F6780" t="s">
        <v>1162</v>
      </c>
    </row>
    <row r="6781" spans="1:6">
      <c r="A6781" t="str">
        <f t="shared" si="130"/>
        <v>19Priscila Martins Oliveira44927DSC</v>
      </c>
      <c r="B6781">
        <v>19</v>
      </c>
      <c r="C6781" t="s">
        <v>1448</v>
      </c>
      <c r="D6781" t="s">
        <v>3785</v>
      </c>
      <c r="E6781">
        <v>3280</v>
      </c>
      <c r="F6781" t="s">
        <v>1162</v>
      </c>
    </row>
    <row r="6782" spans="1:6">
      <c r="A6782" t="str">
        <f t="shared" si="130"/>
        <v>19Ana Laura Silva Gomes44927GRA</v>
      </c>
      <c r="B6782">
        <v>19</v>
      </c>
      <c r="C6782" t="s">
        <v>2414</v>
      </c>
      <c r="D6782" t="s">
        <v>3785</v>
      </c>
      <c r="E6782">
        <v>600</v>
      </c>
      <c r="F6782" t="s">
        <v>1112</v>
      </c>
    </row>
    <row r="6783" spans="1:6">
      <c r="A6783" t="str">
        <f t="shared" si="130"/>
        <v>19Davi Machado Querubim44927GRA</v>
      </c>
      <c r="B6783">
        <v>19</v>
      </c>
      <c r="C6783" t="s">
        <v>1451</v>
      </c>
      <c r="D6783" t="s">
        <v>3785</v>
      </c>
      <c r="E6783">
        <v>600</v>
      </c>
      <c r="F6783" t="s">
        <v>1112</v>
      </c>
    </row>
    <row r="6784" spans="1:6">
      <c r="A6784" t="str">
        <f t="shared" si="130"/>
        <v>19Felipe Fortuna Perez44927GRA</v>
      </c>
      <c r="B6784">
        <v>19</v>
      </c>
      <c r="C6784" t="s">
        <v>1453</v>
      </c>
      <c r="D6784" t="s">
        <v>3785</v>
      </c>
      <c r="E6784">
        <v>600</v>
      </c>
      <c r="F6784" t="s">
        <v>1112</v>
      </c>
    </row>
    <row r="6785" spans="1:6">
      <c r="A6785" t="str">
        <f t="shared" si="130"/>
        <v>19Filipe Constantino dos Santos44927GRA</v>
      </c>
      <c r="B6785">
        <v>19</v>
      </c>
      <c r="C6785" t="s">
        <v>2761</v>
      </c>
      <c r="D6785" t="s">
        <v>3785</v>
      </c>
      <c r="E6785">
        <v>600</v>
      </c>
      <c r="F6785" t="s">
        <v>1112</v>
      </c>
    </row>
    <row r="6786" spans="1:6">
      <c r="A6786" t="str">
        <f t="shared" si="130"/>
        <v>19Gabriel Mateus Alves de Lima44927GRA</v>
      </c>
      <c r="B6786">
        <v>19</v>
      </c>
      <c r="C6786" t="s">
        <v>1455</v>
      </c>
      <c r="D6786" t="s">
        <v>3785</v>
      </c>
      <c r="E6786">
        <v>600</v>
      </c>
      <c r="F6786" t="s">
        <v>1112</v>
      </c>
    </row>
    <row r="6787" spans="1:6">
      <c r="A6787" t="str">
        <f t="shared" ref="A6787:A6850" si="131">CONCATENATE(B6787,C6787,VALUE(D6787),F6787)</f>
        <v>19Gabriel Roberto Andrioli de Almeida44927GRA</v>
      </c>
      <c r="B6787">
        <v>19</v>
      </c>
      <c r="C6787" t="s">
        <v>2762</v>
      </c>
      <c r="D6787" t="s">
        <v>3785</v>
      </c>
      <c r="E6787">
        <v>600</v>
      </c>
      <c r="F6787" t="s">
        <v>1112</v>
      </c>
    </row>
    <row r="6788" spans="1:6">
      <c r="A6788" t="str">
        <f t="shared" si="131"/>
        <v>19Iasmim Ribeiro Portela Lima44927GRA</v>
      </c>
      <c r="B6788">
        <v>19</v>
      </c>
      <c r="C6788" t="s">
        <v>1456</v>
      </c>
      <c r="D6788" t="s">
        <v>3785</v>
      </c>
      <c r="E6788">
        <v>600</v>
      </c>
      <c r="F6788" t="s">
        <v>1112</v>
      </c>
    </row>
    <row r="6789" spans="1:6">
      <c r="A6789" t="str">
        <f t="shared" si="131"/>
        <v>19Lorenzo Bueno Correa44927GRA</v>
      </c>
      <c r="B6789">
        <v>19</v>
      </c>
      <c r="C6789" t="s">
        <v>1457</v>
      </c>
      <c r="D6789" t="s">
        <v>3785</v>
      </c>
      <c r="E6789">
        <v>600</v>
      </c>
      <c r="F6789" t="s">
        <v>1112</v>
      </c>
    </row>
    <row r="6790" spans="1:6">
      <c r="A6790" t="str">
        <f t="shared" si="131"/>
        <v>19Marcela Liberato Silva44927GRA</v>
      </c>
      <c r="B6790">
        <v>19</v>
      </c>
      <c r="C6790" t="s">
        <v>2415</v>
      </c>
      <c r="D6790" t="s">
        <v>3785</v>
      </c>
      <c r="E6790">
        <v>600</v>
      </c>
      <c r="F6790" t="s">
        <v>1112</v>
      </c>
    </row>
    <row r="6791" spans="1:6">
      <c r="A6791" t="str">
        <f t="shared" si="131"/>
        <v>19Maria Gabriela Santos Bedran Gauy44927GRA</v>
      </c>
      <c r="B6791">
        <v>19</v>
      </c>
      <c r="C6791" t="s">
        <v>2763</v>
      </c>
      <c r="D6791" t="s">
        <v>3785</v>
      </c>
      <c r="E6791">
        <v>600</v>
      </c>
      <c r="F6791" t="s">
        <v>1112</v>
      </c>
    </row>
    <row r="6792" spans="1:6">
      <c r="A6792" t="str">
        <f t="shared" si="131"/>
        <v>19Mariane Ribeiro Franco44927GRA</v>
      </c>
      <c r="B6792">
        <v>19</v>
      </c>
      <c r="C6792" t="s">
        <v>2416</v>
      </c>
      <c r="D6792" t="s">
        <v>3785</v>
      </c>
      <c r="E6792">
        <v>600</v>
      </c>
      <c r="F6792" t="s">
        <v>1112</v>
      </c>
    </row>
    <row r="6793" spans="1:6">
      <c r="A6793" t="str">
        <f t="shared" si="131"/>
        <v>19Pedro Dias Antunes44927GRA</v>
      </c>
      <c r="B6793">
        <v>19</v>
      </c>
      <c r="C6793" t="s">
        <v>1460</v>
      </c>
      <c r="D6793" t="s">
        <v>3785</v>
      </c>
      <c r="E6793">
        <v>600</v>
      </c>
      <c r="F6793" t="s">
        <v>1112</v>
      </c>
    </row>
    <row r="6794" spans="1:6">
      <c r="A6794" t="str">
        <f t="shared" si="131"/>
        <v>19Scarlet Inácio44927GRA</v>
      </c>
      <c r="B6794">
        <v>19</v>
      </c>
      <c r="C6794" t="s">
        <v>2165</v>
      </c>
      <c r="D6794" t="s">
        <v>3785</v>
      </c>
      <c r="E6794">
        <v>600</v>
      </c>
      <c r="F6794" t="s">
        <v>1112</v>
      </c>
    </row>
    <row r="6795" spans="1:6">
      <c r="A6795" t="str">
        <f t="shared" si="131"/>
        <v>19Taisa Rebuá Barroso44927GRA</v>
      </c>
      <c r="B6795">
        <v>19</v>
      </c>
      <c r="C6795" t="s">
        <v>1462</v>
      </c>
      <c r="D6795" t="s">
        <v>3785</v>
      </c>
      <c r="E6795">
        <v>600</v>
      </c>
      <c r="F6795" t="s">
        <v>1112</v>
      </c>
    </row>
    <row r="6796" spans="1:6">
      <c r="A6796" t="str">
        <f t="shared" si="131"/>
        <v>19Thassia Pine Gondek44927GRA</v>
      </c>
      <c r="B6796">
        <v>19</v>
      </c>
      <c r="C6796" t="s">
        <v>2418</v>
      </c>
      <c r="D6796" t="s">
        <v>3785</v>
      </c>
      <c r="E6796">
        <v>600</v>
      </c>
      <c r="F6796" t="s">
        <v>1112</v>
      </c>
    </row>
    <row r="6797" spans="1:6">
      <c r="A6797" t="str">
        <f t="shared" si="131"/>
        <v>19Vinicius de Souza Brito44927GRA</v>
      </c>
      <c r="B6797">
        <v>19</v>
      </c>
      <c r="C6797" t="s">
        <v>2419</v>
      </c>
      <c r="D6797" t="s">
        <v>3785</v>
      </c>
      <c r="E6797">
        <v>600</v>
      </c>
      <c r="F6797" t="s">
        <v>1112</v>
      </c>
    </row>
    <row r="6798" spans="1:6">
      <c r="A6798" t="str">
        <f t="shared" si="131"/>
        <v>19Vinicius dos Santos Pereira44927GRA</v>
      </c>
      <c r="B6798">
        <v>19</v>
      </c>
      <c r="C6798" t="s">
        <v>2420</v>
      </c>
      <c r="D6798" t="s">
        <v>3785</v>
      </c>
      <c r="E6798">
        <v>600</v>
      </c>
      <c r="F6798" t="s">
        <v>1112</v>
      </c>
    </row>
    <row r="6799" spans="1:6">
      <c r="A6799" t="str">
        <f t="shared" si="131"/>
        <v>19Vitória Ventura44927GRA</v>
      </c>
      <c r="B6799">
        <v>19</v>
      </c>
      <c r="C6799" t="s">
        <v>1463</v>
      </c>
      <c r="D6799" t="s">
        <v>3785</v>
      </c>
      <c r="E6799">
        <v>600</v>
      </c>
      <c r="F6799" t="s">
        <v>1112</v>
      </c>
    </row>
    <row r="6800" spans="1:6">
      <c r="A6800" t="str">
        <f t="shared" si="131"/>
        <v>19Carlos Henrique Gomes Tabarelli44927MSc</v>
      </c>
      <c r="B6800">
        <v>19</v>
      </c>
      <c r="C6800" t="s">
        <v>2421</v>
      </c>
      <c r="D6800" t="s">
        <v>3785</v>
      </c>
      <c r="E6800">
        <v>2230</v>
      </c>
      <c r="F6800" t="s">
        <v>1114</v>
      </c>
    </row>
    <row r="6801" spans="1:6">
      <c r="A6801" t="str">
        <f t="shared" si="131"/>
        <v>19Fernando Lessa Pereira44927MSc</v>
      </c>
      <c r="B6801">
        <v>19</v>
      </c>
      <c r="C6801" t="s">
        <v>1464</v>
      </c>
      <c r="D6801" t="s">
        <v>3785</v>
      </c>
      <c r="E6801">
        <v>2230</v>
      </c>
      <c r="F6801" t="s">
        <v>1114</v>
      </c>
    </row>
    <row r="6802" spans="1:6">
      <c r="A6802" t="str">
        <f t="shared" si="131"/>
        <v>19Luiz Henrique Joca Leite44927MSc</v>
      </c>
      <c r="B6802">
        <v>19</v>
      </c>
      <c r="C6802" t="s">
        <v>2166</v>
      </c>
      <c r="D6802" t="s">
        <v>3785</v>
      </c>
      <c r="E6802">
        <v>2230</v>
      </c>
      <c r="F6802" t="s">
        <v>1114</v>
      </c>
    </row>
    <row r="6803" spans="1:6">
      <c r="A6803" t="str">
        <f t="shared" si="131"/>
        <v>19Pietro Demattê Avona44927MSc</v>
      </c>
      <c r="B6803">
        <v>19</v>
      </c>
      <c r="C6803" t="s">
        <v>2167</v>
      </c>
      <c r="D6803" t="s">
        <v>3785</v>
      </c>
      <c r="E6803">
        <v>2230</v>
      </c>
      <c r="F6803" t="s">
        <v>1114</v>
      </c>
    </row>
    <row r="6804" spans="1:6">
      <c r="A6804" t="str">
        <f t="shared" si="131"/>
        <v>19Thiago Rivaben Lopes44927MSc</v>
      </c>
      <c r="B6804">
        <v>19</v>
      </c>
      <c r="C6804" t="s">
        <v>1467</v>
      </c>
      <c r="D6804" t="s">
        <v>3785</v>
      </c>
      <c r="E6804">
        <v>2230</v>
      </c>
      <c r="F6804" t="s">
        <v>1114</v>
      </c>
    </row>
    <row r="6805" spans="1:6">
      <c r="A6805" t="str">
        <f t="shared" si="131"/>
        <v>19Daniel Andrade Miranda44927PDSC</v>
      </c>
      <c r="B6805">
        <v>19</v>
      </c>
      <c r="C6805" t="s">
        <v>2764</v>
      </c>
      <c r="D6805" t="s">
        <v>3785</v>
      </c>
      <c r="E6805">
        <v>6110</v>
      </c>
      <c r="F6805" t="s">
        <v>1165</v>
      </c>
    </row>
    <row r="6806" spans="1:6">
      <c r="A6806" t="str">
        <f t="shared" si="131"/>
        <v>19Áquila Ferreira Mesquita44927PV</v>
      </c>
      <c r="B6806">
        <v>19</v>
      </c>
      <c r="C6806" t="s">
        <v>1469</v>
      </c>
      <c r="D6806" t="s">
        <v>3785</v>
      </c>
      <c r="E6806">
        <v>7750</v>
      </c>
      <c r="F6806" t="s">
        <v>1115</v>
      </c>
    </row>
    <row r="6807" spans="1:6">
      <c r="A6807" t="str">
        <f t="shared" si="131"/>
        <v>20ALINE DE OLIVEIRA MACHADO44927AT</v>
      </c>
      <c r="B6807">
        <v>20</v>
      </c>
      <c r="C6807" t="s">
        <v>1470</v>
      </c>
      <c r="D6807" t="s">
        <v>3785</v>
      </c>
      <c r="E6807">
        <v>820</v>
      </c>
      <c r="F6807" t="s">
        <v>1117</v>
      </c>
    </row>
    <row r="6808" spans="1:6">
      <c r="A6808" t="str">
        <f t="shared" si="131"/>
        <v>20JUSSARA LOPES DE MIRANDA44927COO</v>
      </c>
      <c r="B6808">
        <v>20</v>
      </c>
      <c r="C6808" t="s">
        <v>2656</v>
      </c>
      <c r="D6808" t="s">
        <v>3785</v>
      </c>
      <c r="E6808">
        <v>2800</v>
      </c>
      <c r="F6808" t="s">
        <v>1113</v>
      </c>
    </row>
    <row r="6809" spans="1:6">
      <c r="A6809" t="str">
        <f t="shared" si="131"/>
        <v>20BRENNO DANHO VÉRAS EVANGELISTA44927DSC</v>
      </c>
      <c r="B6809">
        <v>20</v>
      </c>
      <c r="C6809" t="s">
        <v>2677</v>
      </c>
      <c r="D6809" t="s">
        <v>3785</v>
      </c>
      <c r="E6809">
        <v>3280</v>
      </c>
      <c r="F6809" t="s">
        <v>1162</v>
      </c>
    </row>
    <row r="6810" spans="1:6">
      <c r="A6810" t="str">
        <f t="shared" si="131"/>
        <v>20Michelle Ramos Cavalcante Fortunato44927DSC</v>
      </c>
      <c r="B6810">
        <v>20</v>
      </c>
      <c r="C6810" t="s">
        <v>1480</v>
      </c>
      <c r="D6810" t="s">
        <v>3785</v>
      </c>
      <c r="E6810">
        <v>3280</v>
      </c>
      <c r="F6810" t="s">
        <v>1162</v>
      </c>
    </row>
    <row r="6811" spans="1:6">
      <c r="A6811" t="str">
        <f t="shared" si="131"/>
        <v>20AMANDA VIEIRA XAVIER44927GRA</v>
      </c>
      <c r="B6811">
        <v>20</v>
      </c>
      <c r="C6811" t="s">
        <v>2168</v>
      </c>
      <c r="D6811" t="s">
        <v>3785</v>
      </c>
      <c r="E6811">
        <v>600</v>
      </c>
      <c r="F6811" t="s">
        <v>1112</v>
      </c>
    </row>
    <row r="6812" spans="1:6">
      <c r="A6812" t="str">
        <f t="shared" si="131"/>
        <v>20Ana Clara Lima do Nascimento Ferreira44927GRA</v>
      </c>
      <c r="B6812">
        <v>20</v>
      </c>
      <c r="C6812" t="s">
        <v>2422</v>
      </c>
      <c r="D6812" t="s">
        <v>3785</v>
      </c>
      <c r="E6812">
        <v>600</v>
      </c>
      <c r="F6812" t="s">
        <v>1112</v>
      </c>
    </row>
    <row r="6813" spans="1:6">
      <c r="A6813" t="str">
        <f t="shared" si="131"/>
        <v>20Beatriz de Matos David44927GRA</v>
      </c>
      <c r="B6813">
        <v>20</v>
      </c>
      <c r="C6813" t="s">
        <v>2423</v>
      </c>
      <c r="D6813" t="s">
        <v>3785</v>
      </c>
      <c r="E6813">
        <v>600</v>
      </c>
      <c r="F6813" t="s">
        <v>1112</v>
      </c>
    </row>
    <row r="6814" spans="1:6">
      <c r="A6814" t="str">
        <f t="shared" si="131"/>
        <v>20BEATRIZ HENRIQUE DA ROCHA44927GRA</v>
      </c>
      <c r="B6814">
        <v>20</v>
      </c>
      <c r="C6814" t="s">
        <v>2169</v>
      </c>
      <c r="D6814" t="s">
        <v>3785</v>
      </c>
      <c r="E6814">
        <v>600</v>
      </c>
      <c r="F6814" t="s">
        <v>1112</v>
      </c>
    </row>
    <row r="6815" spans="1:6">
      <c r="A6815" t="str">
        <f t="shared" si="131"/>
        <v>20CAIO BARBOSA E SOUZA44927GRA</v>
      </c>
      <c r="B6815">
        <v>20</v>
      </c>
      <c r="C6815" t="s">
        <v>1473</v>
      </c>
      <c r="D6815" t="s">
        <v>3785</v>
      </c>
      <c r="E6815">
        <v>600</v>
      </c>
      <c r="F6815" t="s">
        <v>1112</v>
      </c>
    </row>
    <row r="6816" spans="1:6">
      <c r="A6816" t="str">
        <f t="shared" si="131"/>
        <v>20Giovana Passos Silva Gonzales44927GRA</v>
      </c>
      <c r="B6816">
        <v>20</v>
      </c>
      <c r="C6816" t="s">
        <v>2424</v>
      </c>
      <c r="D6816" t="s">
        <v>3785</v>
      </c>
      <c r="E6816">
        <v>600</v>
      </c>
      <c r="F6816" t="s">
        <v>1112</v>
      </c>
    </row>
    <row r="6817" spans="1:6">
      <c r="A6817" t="str">
        <f t="shared" si="131"/>
        <v>20JOAO MATHEUS CHAGAS SOUSA44927GRA</v>
      </c>
      <c r="B6817">
        <v>20</v>
      </c>
      <c r="C6817" t="s">
        <v>2170</v>
      </c>
      <c r="D6817" t="s">
        <v>3785</v>
      </c>
      <c r="E6817">
        <v>600</v>
      </c>
      <c r="F6817" t="s">
        <v>1112</v>
      </c>
    </row>
    <row r="6818" spans="1:6">
      <c r="A6818" t="str">
        <f t="shared" si="131"/>
        <v>20KEVIN ENRICK ALVES DE ABREU44927GRA</v>
      </c>
      <c r="B6818">
        <v>20</v>
      </c>
      <c r="C6818" t="s">
        <v>1478</v>
      </c>
      <c r="D6818" t="s">
        <v>3785</v>
      </c>
      <c r="E6818">
        <v>600</v>
      </c>
      <c r="F6818" t="s">
        <v>1112</v>
      </c>
    </row>
    <row r="6819" spans="1:6">
      <c r="A6819" t="str">
        <f t="shared" si="131"/>
        <v>20LARISSA DE OLIVEIRA AUGUSTO44927GRA</v>
      </c>
      <c r="B6819">
        <v>20</v>
      </c>
      <c r="C6819" t="s">
        <v>2426</v>
      </c>
      <c r="D6819" t="s">
        <v>3785</v>
      </c>
      <c r="E6819">
        <v>600</v>
      </c>
      <c r="F6819" t="s">
        <v>1112</v>
      </c>
    </row>
    <row r="6820" spans="1:6">
      <c r="A6820" t="str">
        <f t="shared" si="131"/>
        <v>20Lorraine Beatriz de Oliveira Teixeira44927GRA</v>
      </c>
      <c r="B6820">
        <v>20</v>
      </c>
      <c r="C6820" t="s">
        <v>2427</v>
      </c>
      <c r="D6820" t="s">
        <v>3785</v>
      </c>
      <c r="E6820">
        <v>600</v>
      </c>
      <c r="F6820" t="s">
        <v>1112</v>
      </c>
    </row>
    <row r="6821" spans="1:6">
      <c r="A6821" t="str">
        <f t="shared" si="131"/>
        <v>20MARIA LUIZA MARUJO DE ARAUJO44927GRA</v>
      </c>
      <c r="B6821">
        <v>20</v>
      </c>
      <c r="C6821" t="s">
        <v>2171</v>
      </c>
      <c r="D6821" t="s">
        <v>3785</v>
      </c>
      <c r="E6821">
        <v>600</v>
      </c>
      <c r="F6821" t="s">
        <v>1112</v>
      </c>
    </row>
    <row r="6822" spans="1:6">
      <c r="A6822" t="str">
        <f t="shared" si="131"/>
        <v>20Mateus Freitas Eulálio44927GRA</v>
      </c>
      <c r="B6822">
        <v>20</v>
      </c>
      <c r="C6822" t="s">
        <v>2428</v>
      </c>
      <c r="D6822" t="s">
        <v>3785</v>
      </c>
      <c r="E6822">
        <v>600</v>
      </c>
      <c r="F6822" t="s">
        <v>1112</v>
      </c>
    </row>
    <row r="6823" spans="1:6">
      <c r="A6823" t="str">
        <f t="shared" si="131"/>
        <v>20RAYANE DE SOUZA SOARES44927GRA</v>
      </c>
      <c r="B6823">
        <v>20</v>
      </c>
      <c r="C6823" t="s">
        <v>2682</v>
      </c>
      <c r="D6823" t="s">
        <v>3785</v>
      </c>
      <c r="E6823">
        <v>600</v>
      </c>
      <c r="F6823" t="s">
        <v>1112</v>
      </c>
    </row>
    <row r="6824" spans="1:6">
      <c r="A6824" t="str">
        <f t="shared" si="131"/>
        <v>20VALTER SOUZA MOREIRA44927GRA</v>
      </c>
      <c r="B6824">
        <v>20</v>
      </c>
      <c r="C6824" t="s">
        <v>2172</v>
      </c>
      <c r="D6824" t="s">
        <v>3785</v>
      </c>
      <c r="E6824">
        <v>600</v>
      </c>
      <c r="F6824" t="s">
        <v>1112</v>
      </c>
    </row>
    <row r="6825" spans="1:6">
      <c r="A6825" t="str">
        <f t="shared" si="131"/>
        <v>20VITÓRIA DA NOBREGA GALVÃO44927GRA</v>
      </c>
      <c r="B6825">
        <v>20</v>
      </c>
      <c r="C6825" t="s">
        <v>2744</v>
      </c>
      <c r="D6825" t="s">
        <v>3785</v>
      </c>
      <c r="E6825">
        <v>600</v>
      </c>
      <c r="F6825" t="s">
        <v>1112</v>
      </c>
    </row>
    <row r="6826" spans="1:6">
      <c r="A6826" t="str">
        <f t="shared" si="131"/>
        <v>20Flávia Rodrigues Alvares44927MSc</v>
      </c>
      <c r="B6826">
        <v>20</v>
      </c>
      <c r="C6826" t="s">
        <v>2429</v>
      </c>
      <c r="D6826" t="s">
        <v>3785</v>
      </c>
      <c r="E6826">
        <v>2230</v>
      </c>
      <c r="F6826" t="s">
        <v>1114</v>
      </c>
    </row>
    <row r="6827" spans="1:6">
      <c r="A6827" t="str">
        <f t="shared" si="131"/>
        <v>20JÉSSICA DE OLIVEIRA SOUZA44927MSc</v>
      </c>
      <c r="B6827">
        <v>20</v>
      </c>
      <c r="C6827" t="s">
        <v>2683</v>
      </c>
      <c r="D6827" t="s">
        <v>3785</v>
      </c>
      <c r="E6827">
        <v>2230</v>
      </c>
      <c r="F6827" t="s">
        <v>1114</v>
      </c>
    </row>
    <row r="6828" spans="1:6">
      <c r="A6828" t="str">
        <f t="shared" si="131"/>
        <v>20JOAO ROGERIO BORGES DE AMORIM RODRIGUES44927MSc</v>
      </c>
      <c r="B6828">
        <v>20</v>
      </c>
      <c r="C6828" t="s">
        <v>2430</v>
      </c>
      <c r="D6828" t="s">
        <v>3785</v>
      </c>
      <c r="E6828">
        <v>2230</v>
      </c>
      <c r="F6828" t="s">
        <v>1114</v>
      </c>
    </row>
    <row r="6829" spans="1:6">
      <c r="A6829" t="str">
        <f t="shared" si="131"/>
        <v>20PEDRO HENRIQUE ANTUNES DA SILVA44927MSc</v>
      </c>
      <c r="B6829">
        <v>20</v>
      </c>
      <c r="C6829" t="s">
        <v>2686</v>
      </c>
      <c r="D6829" t="s">
        <v>3785</v>
      </c>
      <c r="E6829">
        <v>2230</v>
      </c>
      <c r="F6829" t="s">
        <v>1114</v>
      </c>
    </row>
    <row r="6830" spans="1:6">
      <c r="A6830" t="str">
        <f t="shared" si="131"/>
        <v>20Taiane Fíngolo Duarte44927MSc</v>
      </c>
      <c r="B6830">
        <v>20</v>
      </c>
      <c r="C6830" t="s">
        <v>2431</v>
      </c>
      <c r="D6830" t="s">
        <v>3785</v>
      </c>
      <c r="E6830">
        <v>2230</v>
      </c>
      <c r="F6830" t="s">
        <v>1114</v>
      </c>
    </row>
    <row r="6831" spans="1:6">
      <c r="A6831" t="str">
        <f t="shared" si="131"/>
        <v>20VANESSA GOMES FURTADO DA CRUZ44927MSc</v>
      </c>
      <c r="B6831">
        <v>20</v>
      </c>
      <c r="C6831" t="s">
        <v>2174</v>
      </c>
      <c r="D6831" t="s">
        <v>3785</v>
      </c>
      <c r="E6831">
        <v>2230</v>
      </c>
      <c r="F6831" t="s">
        <v>1114</v>
      </c>
    </row>
    <row r="6832" spans="1:6">
      <c r="A6832" t="str">
        <f t="shared" si="131"/>
        <v>20Cristiane Gimenes44927PV</v>
      </c>
      <c r="B6832">
        <v>20</v>
      </c>
      <c r="C6832" t="s">
        <v>2432</v>
      </c>
      <c r="D6832" t="s">
        <v>3785</v>
      </c>
      <c r="E6832">
        <v>7750</v>
      </c>
      <c r="F6832" t="s">
        <v>1115</v>
      </c>
    </row>
    <row r="6833" spans="1:6">
      <c r="A6833" t="str">
        <f t="shared" si="131"/>
        <v>21Roberta Caroline Raucher do Canto44927AT</v>
      </c>
      <c r="B6833">
        <v>21</v>
      </c>
      <c r="C6833" t="s">
        <v>2433</v>
      </c>
      <c r="D6833" t="s">
        <v>3785</v>
      </c>
      <c r="E6833">
        <v>820</v>
      </c>
      <c r="F6833" t="s">
        <v>1117</v>
      </c>
    </row>
    <row r="6834" spans="1:6">
      <c r="A6834" t="str">
        <f t="shared" si="131"/>
        <v>21Paulo Henrique Dias dos Santos44927COO</v>
      </c>
      <c r="B6834">
        <v>21</v>
      </c>
      <c r="C6834" t="s">
        <v>2434</v>
      </c>
      <c r="D6834" t="s">
        <v>3785</v>
      </c>
      <c r="E6834">
        <v>2800</v>
      </c>
      <c r="F6834" t="s">
        <v>1113</v>
      </c>
    </row>
    <row r="6835" spans="1:6">
      <c r="A6835" t="str">
        <f t="shared" si="131"/>
        <v>21Carolina Cimarelli Rodrigues44927DSC</v>
      </c>
      <c r="B6835">
        <v>21</v>
      </c>
      <c r="C6835" t="s">
        <v>1489</v>
      </c>
      <c r="D6835" t="s">
        <v>3785</v>
      </c>
      <c r="E6835">
        <v>3280</v>
      </c>
      <c r="F6835" t="s">
        <v>1162</v>
      </c>
    </row>
    <row r="6836" spans="1:6">
      <c r="A6836" t="str">
        <f t="shared" si="131"/>
        <v>21Nicolas Dalmedico44927DSC</v>
      </c>
      <c r="B6836">
        <v>21</v>
      </c>
      <c r="C6836" t="s">
        <v>1490</v>
      </c>
      <c r="D6836" t="s">
        <v>3785</v>
      </c>
      <c r="E6836">
        <v>3280</v>
      </c>
      <c r="F6836" t="s">
        <v>1162</v>
      </c>
    </row>
    <row r="6837" spans="1:6">
      <c r="A6837" t="str">
        <f t="shared" si="131"/>
        <v>21Camila Rodrigues de Sousa44927GRA</v>
      </c>
      <c r="B6837">
        <v>21</v>
      </c>
      <c r="C6837" t="s">
        <v>1491</v>
      </c>
      <c r="D6837" t="s">
        <v>3785</v>
      </c>
      <c r="E6837">
        <v>600</v>
      </c>
      <c r="F6837" t="s">
        <v>1112</v>
      </c>
    </row>
    <row r="6838" spans="1:6">
      <c r="A6838" t="str">
        <f t="shared" si="131"/>
        <v>21Cassio Vinicius Kurutz44927GRA</v>
      </c>
      <c r="B6838">
        <v>21</v>
      </c>
      <c r="C6838" t="s">
        <v>1492</v>
      </c>
      <c r="D6838" t="s">
        <v>3785</v>
      </c>
      <c r="E6838">
        <v>600</v>
      </c>
      <c r="F6838" t="s">
        <v>1112</v>
      </c>
    </row>
    <row r="6839" spans="1:6">
      <c r="A6839" t="str">
        <f t="shared" si="131"/>
        <v>21Daniel Ligmanovski Ferreira44927GRA</v>
      </c>
      <c r="B6839">
        <v>21</v>
      </c>
      <c r="C6839" t="s">
        <v>1493</v>
      </c>
      <c r="D6839" t="s">
        <v>3785</v>
      </c>
      <c r="E6839">
        <v>600</v>
      </c>
      <c r="F6839" t="s">
        <v>1112</v>
      </c>
    </row>
    <row r="6840" spans="1:6">
      <c r="A6840" t="str">
        <f t="shared" si="131"/>
        <v>21Felipe Kneip Marozo44927GRA</v>
      </c>
      <c r="B6840">
        <v>21</v>
      </c>
      <c r="C6840" t="s">
        <v>2765</v>
      </c>
      <c r="D6840" t="s">
        <v>3785</v>
      </c>
      <c r="E6840">
        <v>600</v>
      </c>
      <c r="F6840" t="s">
        <v>1112</v>
      </c>
    </row>
    <row r="6841" spans="1:6">
      <c r="A6841" t="str">
        <f t="shared" si="131"/>
        <v>21Gabriel Rocha Sallem44927GRA</v>
      </c>
      <c r="B6841">
        <v>21</v>
      </c>
      <c r="C6841" t="s">
        <v>1494</v>
      </c>
      <c r="D6841" t="s">
        <v>3785</v>
      </c>
      <c r="E6841">
        <v>600</v>
      </c>
      <c r="F6841" t="s">
        <v>1112</v>
      </c>
    </row>
    <row r="6842" spans="1:6">
      <c r="A6842" t="str">
        <f t="shared" si="131"/>
        <v>21Guilherme Kenji Takeda Kaneko44927GRA</v>
      </c>
      <c r="B6842">
        <v>21</v>
      </c>
      <c r="C6842" t="s">
        <v>1495</v>
      </c>
      <c r="D6842" t="s">
        <v>3785</v>
      </c>
      <c r="E6842">
        <v>600</v>
      </c>
      <c r="F6842" t="s">
        <v>1112</v>
      </c>
    </row>
    <row r="6843" spans="1:6">
      <c r="A6843" t="str">
        <f t="shared" si="131"/>
        <v>21Jaqueline de Azevedo Rocha44927GRA</v>
      </c>
      <c r="B6843">
        <v>21</v>
      </c>
      <c r="C6843" t="s">
        <v>1496</v>
      </c>
      <c r="D6843" t="s">
        <v>3785</v>
      </c>
      <c r="E6843">
        <v>600</v>
      </c>
      <c r="F6843" t="s">
        <v>1112</v>
      </c>
    </row>
    <row r="6844" spans="1:6">
      <c r="A6844" t="str">
        <f t="shared" si="131"/>
        <v>21Paula Wassão Forigo44927GRA</v>
      </c>
      <c r="B6844">
        <v>21</v>
      </c>
      <c r="C6844" t="s">
        <v>1497</v>
      </c>
      <c r="D6844" t="s">
        <v>3785</v>
      </c>
      <c r="E6844">
        <v>600</v>
      </c>
      <c r="F6844" t="s">
        <v>1112</v>
      </c>
    </row>
    <row r="6845" spans="1:6">
      <c r="A6845" t="str">
        <f t="shared" si="131"/>
        <v>21Pedro Augusto Ferreira Hreczkiu44927GRA</v>
      </c>
      <c r="B6845">
        <v>21</v>
      </c>
      <c r="C6845" t="s">
        <v>1498</v>
      </c>
      <c r="D6845" t="s">
        <v>3785</v>
      </c>
      <c r="E6845">
        <v>600</v>
      </c>
      <c r="F6845" t="s">
        <v>1112</v>
      </c>
    </row>
    <row r="6846" spans="1:6">
      <c r="A6846" t="str">
        <f t="shared" si="131"/>
        <v>21Roberto Kato Roehrig44927GRA</v>
      </c>
      <c r="B6846">
        <v>21</v>
      </c>
      <c r="C6846" t="s">
        <v>1499</v>
      </c>
      <c r="D6846" t="s">
        <v>3785</v>
      </c>
      <c r="E6846">
        <v>600</v>
      </c>
      <c r="F6846" t="s">
        <v>1112</v>
      </c>
    </row>
    <row r="6847" spans="1:6">
      <c r="A6847" t="str">
        <f t="shared" si="131"/>
        <v>21Thiago Estrela Kalid44927GRA</v>
      </c>
      <c r="B6847">
        <v>21</v>
      </c>
      <c r="C6847" t="s">
        <v>2766</v>
      </c>
      <c r="D6847" t="s">
        <v>3785</v>
      </c>
      <c r="E6847">
        <v>600</v>
      </c>
      <c r="F6847" t="s">
        <v>1112</v>
      </c>
    </row>
    <row r="6848" spans="1:6">
      <c r="A6848" t="str">
        <f t="shared" si="131"/>
        <v>21Victor Hugo Rodrigues Machado44927GRA</v>
      </c>
      <c r="B6848">
        <v>21</v>
      </c>
      <c r="C6848" t="s">
        <v>2767</v>
      </c>
      <c r="D6848" t="s">
        <v>3785</v>
      </c>
      <c r="E6848">
        <v>600</v>
      </c>
      <c r="F6848" t="s">
        <v>1112</v>
      </c>
    </row>
    <row r="6849" spans="1:6">
      <c r="A6849" t="str">
        <f t="shared" si="131"/>
        <v>21Anna Carolina Zornitta Liston44927MSc</v>
      </c>
      <c r="B6849">
        <v>21</v>
      </c>
      <c r="C6849" t="s">
        <v>1501</v>
      </c>
      <c r="D6849" t="s">
        <v>3785</v>
      </c>
      <c r="E6849">
        <v>2230</v>
      </c>
      <c r="F6849" t="s">
        <v>1114</v>
      </c>
    </row>
    <row r="6850" spans="1:6">
      <c r="A6850" t="str">
        <f t="shared" si="131"/>
        <v>21Felipe Derewlany Gutierrez44927MSc</v>
      </c>
      <c r="B6850">
        <v>21</v>
      </c>
      <c r="C6850" t="s">
        <v>2768</v>
      </c>
      <c r="D6850" t="s">
        <v>3785</v>
      </c>
      <c r="E6850">
        <v>2230</v>
      </c>
      <c r="F6850" t="s">
        <v>1114</v>
      </c>
    </row>
    <row r="6851" spans="1:6">
      <c r="A6851" t="str">
        <f t="shared" ref="A6851:A6914" si="132">CONCATENATE(B6851,C6851,VALUE(D6851),F6851)</f>
        <v>21Murilo Henrique Almeida Santos44927MSc</v>
      </c>
      <c r="B6851">
        <v>21</v>
      </c>
      <c r="C6851" t="s">
        <v>1502</v>
      </c>
      <c r="D6851" t="s">
        <v>3785</v>
      </c>
      <c r="E6851">
        <v>2230</v>
      </c>
      <c r="F6851" t="s">
        <v>1114</v>
      </c>
    </row>
    <row r="6852" spans="1:6">
      <c r="A6852" t="str">
        <f t="shared" si="132"/>
        <v>21Tiago Henrique Leitao Dalcuche44927MSc</v>
      </c>
      <c r="B6852">
        <v>21</v>
      </c>
      <c r="C6852" t="s">
        <v>1503</v>
      </c>
      <c r="D6852" t="s">
        <v>3785</v>
      </c>
      <c r="E6852">
        <v>2230</v>
      </c>
      <c r="F6852" t="s">
        <v>1114</v>
      </c>
    </row>
    <row r="6853" spans="1:6">
      <c r="A6853" t="str">
        <f t="shared" si="132"/>
        <v>21Celina Kakitani44927PDSC</v>
      </c>
      <c r="B6853">
        <v>21</v>
      </c>
      <c r="C6853" t="s">
        <v>2769</v>
      </c>
      <c r="D6853" t="s">
        <v>3785</v>
      </c>
      <c r="E6853">
        <v>6110</v>
      </c>
      <c r="F6853" t="s">
        <v>1165</v>
      </c>
    </row>
    <row r="6854" spans="1:6">
      <c r="A6854" t="str">
        <f t="shared" si="132"/>
        <v>21Rômulo Luis de Paiva Rodrigues44927PV</v>
      </c>
      <c r="B6854">
        <v>21</v>
      </c>
      <c r="C6854" t="s">
        <v>1504</v>
      </c>
      <c r="D6854" t="s">
        <v>3785</v>
      </c>
      <c r="E6854">
        <v>7750</v>
      </c>
      <c r="F6854" t="s">
        <v>1115</v>
      </c>
    </row>
    <row r="6855" spans="1:6">
      <c r="A6855" t="str">
        <f t="shared" si="132"/>
        <v>22Pâmela Oliveira Borges44927AT</v>
      </c>
      <c r="B6855">
        <v>22</v>
      </c>
      <c r="C6855" t="s">
        <v>2441</v>
      </c>
      <c r="D6855" t="s">
        <v>3785</v>
      </c>
      <c r="E6855">
        <v>820</v>
      </c>
      <c r="F6855" t="s">
        <v>1117</v>
      </c>
    </row>
    <row r="6856" spans="1:6">
      <c r="A6856" t="str">
        <f t="shared" si="132"/>
        <v>22Silvia Silva da Costa Botelho44927COO</v>
      </c>
      <c r="B6856">
        <v>22</v>
      </c>
      <c r="C6856" t="s">
        <v>1505</v>
      </c>
      <c r="D6856" t="s">
        <v>3785</v>
      </c>
      <c r="E6856">
        <v>2800</v>
      </c>
      <c r="F6856" t="s">
        <v>1113</v>
      </c>
    </row>
    <row r="6857" spans="1:6">
      <c r="A6857" t="str">
        <f t="shared" si="132"/>
        <v>22Amanda Lopes dos Santos44927DSC</v>
      </c>
      <c r="B6857">
        <v>22</v>
      </c>
      <c r="C6857" t="s">
        <v>2435</v>
      </c>
      <c r="D6857" t="s">
        <v>3785</v>
      </c>
      <c r="E6857">
        <v>3280</v>
      </c>
      <c r="F6857" t="s">
        <v>1162</v>
      </c>
    </row>
    <row r="6858" spans="1:6">
      <c r="A6858" t="str">
        <f t="shared" si="132"/>
        <v>22Luciane Baldassari Soares44927DSC</v>
      </c>
      <c r="B6858">
        <v>22</v>
      </c>
      <c r="C6858" t="s">
        <v>2688</v>
      </c>
      <c r="D6858" t="s">
        <v>3785</v>
      </c>
      <c r="E6858">
        <v>3280</v>
      </c>
      <c r="F6858" t="s">
        <v>1162</v>
      </c>
    </row>
    <row r="6859" spans="1:6">
      <c r="A6859" t="str">
        <f t="shared" si="132"/>
        <v>22Sersana Sabreda de Oliveira44927DSC</v>
      </c>
      <c r="B6859">
        <v>22</v>
      </c>
      <c r="C6859" t="s">
        <v>1507</v>
      </c>
      <c r="D6859" t="s">
        <v>3785</v>
      </c>
      <c r="E6859">
        <v>3280</v>
      </c>
      <c r="F6859" t="s">
        <v>1162</v>
      </c>
    </row>
    <row r="6860" spans="1:6">
      <c r="A6860" t="str">
        <f t="shared" si="132"/>
        <v>22Adir Arocha Pedroso Junior44927GRA</v>
      </c>
      <c r="B6860">
        <v>22</v>
      </c>
      <c r="C6860" t="s">
        <v>2175</v>
      </c>
      <c r="D6860" t="s">
        <v>3785</v>
      </c>
      <c r="E6860">
        <v>600</v>
      </c>
      <c r="F6860" t="s">
        <v>1112</v>
      </c>
    </row>
    <row r="6861" spans="1:6">
      <c r="A6861" t="str">
        <f t="shared" si="132"/>
        <v>22Andressa Cavalcante da Silva44927GRA</v>
      </c>
      <c r="B6861">
        <v>22</v>
      </c>
      <c r="C6861" t="s">
        <v>2176</v>
      </c>
      <c r="D6861" t="s">
        <v>3785</v>
      </c>
      <c r="E6861">
        <v>600</v>
      </c>
      <c r="F6861" t="s">
        <v>1112</v>
      </c>
    </row>
    <row r="6862" spans="1:6">
      <c r="A6862" t="str">
        <f t="shared" si="132"/>
        <v>22Carolina de Lima Santana44927GRA</v>
      </c>
      <c r="B6862">
        <v>22</v>
      </c>
      <c r="C6862" t="s">
        <v>1508</v>
      </c>
      <c r="D6862" t="s">
        <v>3785</v>
      </c>
      <c r="E6862">
        <v>600</v>
      </c>
      <c r="F6862" t="s">
        <v>1112</v>
      </c>
    </row>
    <row r="6863" spans="1:6">
      <c r="A6863" t="str">
        <f t="shared" si="132"/>
        <v>22Gustavo Pereira de Almeida44927GRA</v>
      </c>
      <c r="B6863">
        <v>22</v>
      </c>
      <c r="C6863" t="s">
        <v>2436</v>
      </c>
      <c r="D6863" t="s">
        <v>3785</v>
      </c>
      <c r="E6863">
        <v>600</v>
      </c>
      <c r="F6863" t="s">
        <v>1112</v>
      </c>
    </row>
    <row r="6864" spans="1:6">
      <c r="A6864" t="str">
        <f t="shared" si="132"/>
        <v>22Hallysson Mateus Santos Assunção44927GRA</v>
      </c>
      <c r="B6864">
        <v>22</v>
      </c>
      <c r="C6864" t="s">
        <v>1512</v>
      </c>
      <c r="D6864" t="s">
        <v>3785</v>
      </c>
      <c r="E6864">
        <v>600</v>
      </c>
      <c r="F6864" t="s">
        <v>1112</v>
      </c>
    </row>
    <row r="6865" spans="1:6">
      <c r="A6865" t="str">
        <f t="shared" si="132"/>
        <v>22Herica Pereira Rodrigues44927GRA</v>
      </c>
      <c r="B6865">
        <v>22</v>
      </c>
      <c r="C6865" t="s">
        <v>1513</v>
      </c>
      <c r="D6865" t="s">
        <v>3785</v>
      </c>
      <c r="E6865">
        <v>600</v>
      </c>
      <c r="F6865" t="s">
        <v>1112</v>
      </c>
    </row>
    <row r="6866" spans="1:6">
      <c r="A6866" t="str">
        <f t="shared" si="132"/>
        <v>22Joana da Silva Sgandella44927GRA</v>
      </c>
      <c r="B6866">
        <v>22</v>
      </c>
      <c r="C6866" t="s">
        <v>1515</v>
      </c>
      <c r="D6866" t="s">
        <v>3785</v>
      </c>
      <c r="E6866">
        <v>600</v>
      </c>
      <c r="F6866" t="s">
        <v>1112</v>
      </c>
    </row>
    <row r="6867" spans="1:6">
      <c r="A6867" t="str">
        <f t="shared" si="132"/>
        <v>22João Francisco de Souza Santos Lemos44927GRA</v>
      </c>
      <c r="B6867">
        <v>22</v>
      </c>
      <c r="C6867" t="s">
        <v>1517</v>
      </c>
      <c r="D6867" t="s">
        <v>3785</v>
      </c>
      <c r="E6867">
        <v>600</v>
      </c>
      <c r="F6867" t="s">
        <v>1112</v>
      </c>
    </row>
    <row r="6868" spans="1:6">
      <c r="A6868" t="str">
        <f t="shared" si="132"/>
        <v>22Júlia de Amorim Cometti44927GRA</v>
      </c>
      <c r="B6868">
        <v>22</v>
      </c>
      <c r="C6868" t="s">
        <v>1518</v>
      </c>
      <c r="D6868" t="s">
        <v>3785</v>
      </c>
      <c r="E6868">
        <v>600</v>
      </c>
      <c r="F6868" t="s">
        <v>1112</v>
      </c>
    </row>
    <row r="6869" spans="1:6">
      <c r="A6869" t="str">
        <f t="shared" si="132"/>
        <v>22Larissa de Paula Miranda44927GRA</v>
      </c>
      <c r="B6869">
        <v>22</v>
      </c>
      <c r="C6869" t="s">
        <v>2437</v>
      </c>
      <c r="D6869" t="s">
        <v>3785</v>
      </c>
      <c r="E6869">
        <v>600</v>
      </c>
      <c r="F6869" t="s">
        <v>1112</v>
      </c>
    </row>
    <row r="6870" spans="1:6">
      <c r="A6870" t="str">
        <f t="shared" si="132"/>
        <v>22Lorayne Pereira da Silva Magalhães44927GRA</v>
      </c>
      <c r="B6870">
        <v>22</v>
      </c>
      <c r="C6870" t="s">
        <v>2438</v>
      </c>
      <c r="D6870" t="s">
        <v>3785</v>
      </c>
      <c r="E6870">
        <v>600</v>
      </c>
      <c r="F6870" t="s">
        <v>1112</v>
      </c>
    </row>
    <row r="6871" spans="1:6">
      <c r="A6871" t="str">
        <f t="shared" si="132"/>
        <v>22Nicolle Ribeiro Pereira44927GRA</v>
      </c>
      <c r="B6871">
        <v>22</v>
      </c>
      <c r="C6871" t="s">
        <v>1519</v>
      </c>
      <c r="D6871" t="s">
        <v>3785</v>
      </c>
      <c r="E6871">
        <v>600</v>
      </c>
      <c r="F6871" t="s">
        <v>1112</v>
      </c>
    </row>
    <row r="6872" spans="1:6">
      <c r="A6872" t="str">
        <f t="shared" si="132"/>
        <v>22Pedro Lima Corçaque44927GRA</v>
      </c>
      <c r="B6872">
        <v>22</v>
      </c>
      <c r="C6872" t="s">
        <v>1520</v>
      </c>
      <c r="D6872" t="s">
        <v>3785</v>
      </c>
      <c r="E6872">
        <v>600</v>
      </c>
      <c r="F6872" t="s">
        <v>1112</v>
      </c>
    </row>
    <row r="6873" spans="1:6">
      <c r="A6873" t="str">
        <f t="shared" si="132"/>
        <v>22Rebekah Caroline Diniz Veiga44927GRA</v>
      </c>
      <c r="B6873">
        <v>22</v>
      </c>
      <c r="C6873" t="s">
        <v>1521</v>
      </c>
      <c r="D6873" t="s">
        <v>3785</v>
      </c>
      <c r="E6873">
        <v>600</v>
      </c>
      <c r="F6873" t="s">
        <v>1112</v>
      </c>
    </row>
    <row r="6874" spans="1:6">
      <c r="A6874" t="str">
        <f t="shared" si="132"/>
        <v>22Cleverton Bueno dos Santos Junior44927MSc</v>
      </c>
      <c r="B6874">
        <v>22</v>
      </c>
      <c r="C6874" t="s">
        <v>2439</v>
      </c>
      <c r="D6874" t="s">
        <v>3785</v>
      </c>
      <c r="E6874">
        <v>2230</v>
      </c>
      <c r="F6874" t="s">
        <v>1114</v>
      </c>
    </row>
    <row r="6875" spans="1:6">
      <c r="A6875" t="str">
        <f t="shared" si="132"/>
        <v>22Flavia da Silva Macedo44927MSc</v>
      </c>
      <c r="B6875">
        <v>22</v>
      </c>
      <c r="C6875" t="s">
        <v>1523</v>
      </c>
      <c r="D6875" t="s">
        <v>3785</v>
      </c>
      <c r="E6875">
        <v>2230</v>
      </c>
      <c r="F6875" t="s">
        <v>1114</v>
      </c>
    </row>
    <row r="6876" spans="1:6">
      <c r="A6876" t="str">
        <f t="shared" si="132"/>
        <v>22Igor Pardo Maurell44927MSc</v>
      </c>
      <c r="B6876">
        <v>22</v>
      </c>
      <c r="C6876" t="s">
        <v>1524</v>
      </c>
      <c r="D6876" t="s">
        <v>3785</v>
      </c>
      <c r="E6876">
        <v>2230</v>
      </c>
      <c r="F6876" t="s">
        <v>1114</v>
      </c>
    </row>
    <row r="6877" spans="1:6">
      <c r="A6877" t="str">
        <f t="shared" si="132"/>
        <v>22Isadora Vieira Carvalho44927MSc</v>
      </c>
      <c r="B6877">
        <v>22</v>
      </c>
      <c r="C6877" t="s">
        <v>1514</v>
      </c>
      <c r="D6877" t="s">
        <v>3785</v>
      </c>
      <c r="E6877">
        <v>2230</v>
      </c>
      <c r="F6877" t="s">
        <v>1114</v>
      </c>
    </row>
    <row r="6878" spans="1:6">
      <c r="A6878" t="str">
        <f t="shared" si="132"/>
        <v>22Matheus Gonçalves Mateus44927MSc</v>
      </c>
      <c r="B6878">
        <v>22</v>
      </c>
      <c r="C6878" t="s">
        <v>2440</v>
      </c>
      <c r="D6878" t="s">
        <v>3785</v>
      </c>
      <c r="E6878">
        <v>2230</v>
      </c>
      <c r="F6878" t="s">
        <v>1114</v>
      </c>
    </row>
    <row r="6879" spans="1:6">
      <c r="A6879" t="str">
        <f t="shared" si="132"/>
        <v>22Vinicius Vasconcelos Maurente44927MSc</v>
      </c>
      <c r="B6879">
        <v>22</v>
      </c>
      <c r="C6879" t="s">
        <v>1525</v>
      </c>
      <c r="D6879" t="s">
        <v>3785</v>
      </c>
      <c r="E6879">
        <v>2230</v>
      </c>
      <c r="F6879" t="s">
        <v>1114</v>
      </c>
    </row>
    <row r="6880" spans="1:6">
      <c r="A6880" t="str">
        <f t="shared" si="132"/>
        <v>22Matheus Machado dos Santos44927PDSC</v>
      </c>
      <c r="B6880">
        <v>22</v>
      </c>
      <c r="C6880" t="s">
        <v>2770</v>
      </c>
      <c r="D6880" t="s">
        <v>3785</v>
      </c>
      <c r="E6880">
        <v>6110</v>
      </c>
      <c r="F6880" t="s">
        <v>1165</v>
      </c>
    </row>
    <row r="6881" spans="1:6">
      <c r="A6881" t="str">
        <f t="shared" si="132"/>
        <v>22Paula Spotorno de Oliveira44927PV</v>
      </c>
      <c r="B6881">
        <v>22</v>
      </c>
      <c r="C6881" t="s">
        <v>2771</v>
      </c>
      <c r="D6881" t="s">
        <v>3785</v>
      </c>
      <c r="E6881">
        <v>7750</v>
      </c>
      <c r="F6881" t="s">
        <v>1115</v>
      </c>
    </row>
    <row r="6882" spans="1:6">
      <c r="A6882" t="str">
        <f t="shared" si="132"/>
        <v>23Gisele Barbosa Florêncio44927AT</v>
      </c>
      <c r="B6882">
        <v>23</v>
      </c>
      <c r="C6882" t="s">
        <v>2689</v>
      </c>
      <c r="D6882" t="s">
        <v>3785</v>
      </c>
      <c r="E6882">
        <v>820</v>
      </c>
      <c r="F6882" t="s">
        <v>1117</v>
      </c>
    </row>
    <row r="6883" spans="1:6">
      <c r="A6883" t="str">
        <f t="shared" si="132"/>
        <v>23Maria Isabel Pais da Silva44927COO</v>
      </c>
      <c r="B6883">
        <v>23</v>
      </c>
      <c r="C6883" t="s">
        <v>1527</v>
      </c>
      <c r="D6883" t="s">
        <v>3785</v>
      </c>
      <c r="E6883">
        <v>2800</v>
      </c>
      <c r="F6883" t="s">
        <v>1113</v>
      </c>
    </row>
    <row r="6884" spans="1:6">
      <c r="A6884" t="str">
        <f t="shared" si="132"/>
        <v>23João Gonçalves Neto44927DSC</v>
      </c>
      <c r="B6884">
        <v>23</v>
      </c>
      <c r="C6884" t="s">
        <v>1528</v>
      </c>
      <c r="D6884" t="s">
        <v>3785</v>
      </c>
      <c r="E6884">
        <v>3280</v>
      </c>
      <c r="F6884" t="s">
        <v>1162</v>
      </c>
    </row>
    <row r="6885" spans="1:6">
      <c r="A6885" t="str">
        <f t="shared" si="132"/>
        <v>23Gabriel Ribeiro de Andrade44927GRA</v>
      </c>
      <c r="B6885">
        <v>23</v>
      </c>
      <c r="C6885" t="s">
        <v>1530</v>
      </c>
      <c r="D6885" t="s">
        <v>3785</v>
      </c>
      <c r="E6885">
        <v>600</v>
      </c>
      <c r="F6885" t="s">
        <v>1112</v>
      </c>
    </row>
    <row r="6886" spans="1:6">
      <c r="A6886" t="str">
        <f t="shared" si="132"/>
        <v>23Letícia Leiroz Fangueira Campos44927GRA</v>
      </c>
      <c r="B6886">
        <v>23</v>
      </c>
      <c r="C6886" t="s">
        <v>1533</v>
      </c>
      <c r="D6886" t="s">
        <v>3785</v>
      </c>
      <c r="E6886">
        <v>600</v>
      </c>
      <c r="F6886" t="s">
        <v>1112</v>
      </c>
    </row>
    <row r="6887" spans="1:6">
      <c r="A6887" t="str">
        <f t="shared" si="132"/>
        <v>23Mariana Passos Bandeira de Mello44927GRA</v>
      </c>
      <c r="B6887">
        <v>23</v>
      </c>
      <c r="C6887" t="s">
        <v>1536</v>
      </c>
      <c r="D6887" t="s">
        <v>3785</v>
      </c>
      <c r="E6887">
        <v>600</v>
      </c>
      <c r="F6887" t="s">
        <v>1112</v>
      </c>
    </row>
    <row r="6888" spans="1:6">
      <c r="A6888" t="str">
        <f t="shared" si="132"/>
        <v>23Pedro Henrique Menegotto Weingartner44927GRA</v>
      </c>
      <c r="B6888">
        <v>23</v>
      </c>
      <c r="C6888" t="s">
        <v>1537</v>
      </c>
      <c r="D6888" t="s">
        <v>3785</v>
      </c>
      <c r="E6888">
        <v>600</v>
      </c>
      <c r="F6888" t="s">
        <v>1112</v>
      </c>
    </row>
    <row r="6889" spans="1:6">
      <c r="A6889" t="str">
        <f t="shared" si="132"/>
        <v>23Priscila Carvalhais de Oliveira44927GRA</v>
      </c>
      <c r="B6889">
        <v>23</v>
      </c>
      <c r="C6889" t="s">
        <v>2178</v>
      </c>
      <c r="D6889" t="s">
        <v>3785</v>
      </c>
      <c r="E6889">
        <v>600</v>
      </c>
      <c r="F6889" t="s">
        <v>1112</v>
      </c>
    </row>
    <row r="6890" spans="1:6">
      <c r="A6890" t="str">
        <f t="shared" si="132"/>
        <v>23Raysa Brandão Soares Silva44927GRA</v>
      </c>
      <c r="B6890">
        <v>23</v>
      </c>
      <c r="C6890" t="s">
        <v>1538</v>
      </c>
      <c r="D6890" t="s">
        <v>3785</v>
      </c>
      <c r="E6890">
        <v>600</v>
      </c>
      <c r="F6890" t="s">
        <v>1112</v>
      </c>
    </row>
    <row r="6891" spans="1:6">
      <c r="A6891" t="str">
        <f t="shared" si="132"/>
        <v>23Bruno Wellsausen Canario44927MSc</v>
      </c>
      <c r="B6891">
        <v>23</v>
      </c>
      <c r="C6891" t="s">
        <v>1540</v>
      </c>
      <c r="D6891" t="s">
        <v>3785</v>
      </c>
      <c r="E6891">
        <v>2230</v>
      </c>
      <c r="F6891" t="s">
        <v>1114</v>
      </c>
    </row>
    <row r="6892" spans="1:6">
      <c r="A6892" t="str">
        <f t="shared" si="132"/>
        <v>23Francisco José Burok Teixeira Leite Strunck44927MSc</v>
      </c>
      <c r="B6892">
        <v>23</v>
      </c>
      <c r="C6892" t="s">
        <v>1542</v>
      </c>
      <c r="D6892" t="s">
        <v>3785</v>
      </c>
      <c r="E6892">
        <v>2230</v>
      </c>
      <c r="F6892" t="s">
        <v>1114</v>
      </c>
    </row>
    <row r="6893" spans="1:6">
      <c r="A6893" t="str">
        <f t="shared" si="132"/>
        <v>23Marco Antonio Magalhães de Menezes44927PV</v>
      </c>
      <c r="B6893">
        <v>23</v>
      </c>
      <c r="C6893" t="s">
        <v>1546</v>
      </c>
      <c r="D6893" t="s">
        <v>3785</v>
      </c>
      <c r="E6893">
        <v>7750</v>
      </c>
      <c r="F6893" t="s">
        <v>1115</v>
      </c>
    </row>
    <row r="6894" spans="1:6">
      <c r="A6894" t="str">
        <f t="shared" si="132"/>
        <v>24Maxwell Schiavon44927AT</v>
      </c>
      <c r="B6894">
        <v>24</v>
      </c>
      <c r="C6894" t="s">
        <v>2772</v>
      </c>
      <c r="D6894" t="s">
        <v>3785</v>
      </c>
      <c r="E6894">
        <v>820</v>
      </c>
      <c r="F6894" t="s">
        <v>1117</v>
      </c>
    </row>
    <row r="6895" spans="1:6">
      <c r="A6895" t="str">
        <f t="shared" si="132"/>
        <v>24Márcio Luis Lyra Paredes44927COO</v>
      </c>
      <c r="B6895">
        <v>24</v>
      </c>
      <c r="C6895" t="s">
        <v>1548</v>
      </c>
      <c r="D6895" t="s">
        <v>3785</v>
      </c>
      <c r="E6895">
        <v>2800</v>
      </c>
      <c r="F6895" t="s">
        <v>1113</v>
      </c>
    </row>
    <row r="6896" spans="1:6">
      <c r="A6896" t="str">
        <f t="shared" si="132"/>
        <v>24Lívia Gomes Monteiro44927DSC</v>
      </c>
      <c r="B6896">
        <v>24</v>
      </c>
      <c r="C6896" t="s">
        <v>2442</v>
      </c>
      <c r="D6896" t="s">
        <v>3785</v>
      </c>
      <c r="E6896">
        <v>3280</v>
      </c>
      <c r="F6896" t="s">
        <v>1162</v>
      </c>
    </row>
    <row r="6897" spans="1:6">
      <c r="A6897" t="str">
        <f t="shared" si="132"/>
        <v>24Patricia Braz Ximango44927DSC</v>
      </c>
      <c r="B6897">
        <v>24</v>
      </c>
      <c r="C6897" t="s">
        <v>1550</v>
      </c>
      <c r="D6897" t="s">
        <v>3785</v>
      </c>
      <c r="E6897">
        <v>3280</v>
      </c>
      <c r="F6897" t="s">
        <v>1162</v>
      </c>
    </row>
    <row r="6898" spans="1:6">
      <c r="A6898" t="str">
        <f t="shared" si="132"/>
        <v>24Acácia Rocha de Oliveira44927GRA</v>
      </c>
      <c r="B6898">
        <v>24</v>
      </c>
      <c r="C6898" t="s">
        <v>2179</v>
      </c>
      <c r="D6898" t="s">
        <v>3785</v>
      </c>
      <c r="E6898">
        <v>600</v>
      </c>
      <c r="F6898" t="s">
        <v>1112</v>
      </c>
    </row>
    <row r="6899" spans="1:6">
      <c r="A6899" t="str">
        <f t="shared" si="132"/>
        <v>24Camila Maria Ribeiro de Oliveira44927GRA</v>
      </c>
      <c r="B6899">
        <v>24</v>
      </c>
      <c r="C6899" t="s">
        <v>1551</v>
      </c>
      <c r="D6899" t="s">
        <v>3785</v>
      </c>
      <c r="E6899">
        <v>600</v>
      </c>
      <c r="F6899" t="s">
        <v>1112</v>
      </c>
    </row>
    <row r="6900" spans="1:6">
      <c r="A6900" t="str">
        <f t="shared" si="132"/>
        <v>24Crislaine Soares Bastos44927GRA</v>
      </c>
      <c r="B6900">
        <v>24</v>
      </c>
      <c r="C6900" t="s">
        <v>2180</v>
      </c>
      <c r="D6900" t="s">
        <v>3785</v>
      </c>
      <c r="E6900">
        <v>600</v>
      </c>
      <c r="F6900" t="s">
        <v>1112</v>
      </c>
    </row>
    <row r="6901" spans="1:6">
      <c r="A6901" t="str">
        <f t="shared" si="132"/>
        <v>24Giovanna Benvenuto Ferraz Reis44927GRA</v>
      </c>
      <c r="B6901">
        <v>24</v>
      </c>
      <c r="C6901" t="s">
        <v>2181</v>
      </c>
      <c r="D6901" t="s">
        <v>3785</v>
      </c>
      <c r="E6901">
        <v>600</v>
      </c>
      <c r="F6901" t="s">
        <v>1112</v>
      </c>
    </row>
    <row r="6902" spans="1:6">
      <c r="A6902" t="str">
        <f t="shared" si="132"/>
        <v>24João Victor Guerreiro44927GRA</v>
      </c>
      <c r="B6902">
        <v>24</v>
      </c>
      <c r="C6902" t="s">
        <v>1556</v>
      </c>
      <c r="D6902" t="s">
        <v>3785</v>
      </c>
      <c r="E6902">
        <v>600</v>
      </c>
      <c r="F6902" t="s">
        <v>1112</v>
      </c>
    </row>
    <row r="6903" spans="1:6">
      <c r="A6903" t="str">
        <f t="shared" si="132"/>
        <v>24Leonardo Carletti Lorenzo Koatz44927GRA</v>
      </c>
      <c r="B6903">
        <v>24</v>
      </c>
      <c r="C6903" t="s">
        <v>2182</v>
      </c>
      <c r="D6903" t="s">
        <v>3785</v>
      </c>
      <c r="E6903">
        <v>600</v>
      </c>
      <c r="F6903" t="s">
        <v>1112</v>
      </c>
    </row>
    <row r="6904" spans="1:6">
      <c r="A6904" t="str">
        <f t="shared" si="132"/>
        <v>24Marcely Cristiny Conrado da Costa44927GRA</v>
      </c>
      <c r="B6904">
        <v>24</v>
      </c>
      <c r="C6904" t="s">
        <v>1557</v>
      </c>
      <c r="D6904" t="s">
        <v>3785</v>
      </c>
      <c r="E6904">
        <v>600</v>
      </c>
      <c r="F6904" t="s">
        <v>1112</v>
      </c>
    </row>
    <row r="6905" spans="1:6">
      <c r="A6905" t="str">
        <f t="shared" si="132"/>
        <v>24Guilherme Martinez Sechi44927MSc</v>
      </c>
      <c r="B6905">
        <v>24</v>
      </c>
      <c r="C6905" t="s">
        <v>1563</v>
      </c>
      <c r="D6905" t="s">
        <v>3785</v>
      </c>
      <c r="E6905">
        <v>2230</v>
      </c>
      <c r="F6905" t="s">
        <v>1114</v>
      </c>
    </row>
    <row r="6906" spans="1:6">
      <c r="A6906" t="str">
        <f t="shared" si="132"/>
        <v>24João Victor de Moraes Silva44927MSc</v>
      </c>
      <c r="B6906">
        <v>24</v>
      </c>
      <c r="C6906" t="s">
        <v>2443</v>
      </c>
      <c r="D6906" t="s">
        <v>3785</v>
      </c>
      <c r="E6906">
        <v>2230</v>
      </c>
      <c r="F6906" t="s">
        <v>1114</v>
      </c>
    </row>
    <row r="6907" spans="1:6">
      <c r="A6907" t="str">
        <f t="shared" si="132"/>
        <v>24Milena Mendonça Guimarães44927MSc</v>
      </c>
      <c r="B6907">
        <v>24</v>
      </c>
      <c r="C6907" t="s">
        <v>1558</v>
      </c>
      <c r="D6907" t="s">
        <v>3785</v>
      </c>
      <c r="E6907">
        <v>2230</v>
      </c>
      <c r="F6907" t="s">
        <v>1114</v>
      </c>
    </row>
    <row r="6908" spans="1:6">
      <c r="A6908" t="str">
        <f t="shared" si="132"/>
        <v>24Taisa Correa Dantas44927MSc</v>
      </c>
      <c r="B6908">
        <v>24</v>
      </c>
      <c r="C6908" t="s">
        <v>2444</v>
      </c>
      <c r="D6908" t="s">
        <v>3785</v>
      </c>
      <c r="E6908">
        <v>2230</v>
      </c>
      <c r="F6908" t="s">
        <v>1114</v>
      </c>
    </row>
    <row r="6909" spans="1:6">
      <c r="A6909" t="str">
        <f t="shared" si="132"/>
        <v>24Marcos José Moraes da Silva44927PDSC</v>
      </c>
      <c r="B6909">
        <v>24</v>
      </c>
      <c r="C6909" t="s">
        <v>2773</v>
      </c>
      <c r="D6909" t="s">
        <v>3785</v>
      </c>
      <c r="E6909">
        <v>6110</v>
      </c>
      <c r="F6909" t="s">
        <v>1165</v>
      </c>
    </row>
    <row r="6910" spans="1:6">
      <c r="A6910" t="str">
        <f t="shared" si="132"/>
        <v>24Walmir Gomes dos Santos44927PV</v>
      </c>
      <c r="B6910">
        <v>24</v>
      </c>
      <c r="C6910" t="s">
        <v>1567</v>
      </c>
      <c r="D6910" t="s">
        <v>3785</v>
      </c>
      <c r="E6910">
        <v>7750</v>
      </c>
      <c r="F6910" t="s">
        <v>1115</v>
      </c>
    </row>
    <row r="6911" spans="1:6">
      <c r="A6911" t="str">
        <f t="shared" si="132"/>
        <v>26Emerson Azevedo do Nascimento44927AT</v>
      </c>
      <c r="B6911">
        <v>26</v>
      </c>
      <c r="C6911" t="s">
        <v>1568</v>
      </c>
      <c r="D6911" t="s">
        <v>3785</v>
      </c>
      <c r="E6911">
        <v>820</v>
      </c>
      <c r="F6911" t="s">
        <v>1117</v>
      </c>
    </row>
    <row r="6912" spans="1:6">
      <c r="A6912" t="str">
        <f t="shared" si="132"/>
        <v>26EDNEY RAFAEL VIANA PINHEIRO GALVÃO44927COO</v>
      </c>
      <c r="B6912">
        <v>26</v>
      </c>
      <c r="C6912" t="s">
        <v>1569</v>
      </c>
      <c r="D6912" t="s">
        <v>3785</v>
      </c>
      <c r="E6912">
        <v>2800</v>
      </c>
      <c r="F6912" t="s">
        <v>1113</v>
      </c>
    </row>
    <row r="6913" spans="1:6">
      <c r="A6913" t="str">
        <f t="shared" si="132"/>
        <v>26GUILHERME MENTGES ARRUDA44927DSC</v>
      </c>
      <c r="B6913">
        <v>26</v>
      </c>
      <c r="C6913" t="s">
        <v>1570</v>
      </c>
      <c r="D6913" t="s">
        <v>3785</v>
      </c>
      <c r="E6913">
        <v>3280</v>
      </c>
      <c r="F6913" t="s">
        <v>1162</v>
      </c>
    </row>
    <row r="6914" spans="1:6">
      <c r="A6914" t="str">
        <f t="shared" si="132"/>
        <v>26MÁRIO HERMES DE MOURA NETO44927DSC</v>
      </c>
      <c r="B6914">
        <v>26</v>
      </c>
      <c r="C6914" t="s">
        <v>1571</v>
      </c>
      <c r="D6914" t="s">
        <v>3785</v>
      </c>
      <c r="E6914">
        <v>3280</v>
      </c>
      <c r="F6914" t="s">
        <v>1162</v>
      </c>
    </row>
    <row r="6915" spans="1:6">
      <c r="A6915" t="str">
        <f t="shared" ref="A6915:A6978" si="133">CONCATENATE(B6915,C6915,VALUE(D6915),F6915)</f>
        <v>26RIVALDO LEONN BEZERRA CABRAL44927DSC</v>
      </c>
      <c r="B6915">
        <v>26</v>
      </c>
      <c r="C6915" t="s">
        <v>2183</v>
      </c>
      <c r="D6915" t="s">
        <v>3785</v>
      </c>
      <c r="E6915">
        <v>3280</v>
      </c>
      <c r="F6915" t="s">
        <v>1162</v>
      </c>
    </row>
    <row r="6916" spans="1:6">
      <c r="A6916" t="str">
        <f t="shared" si="133"/>
        <v>26ALICE BASTOS HOLANDA44927GRA</v>
      </c>
      <c r="B6916">
        <v>26</v>
      </c>
      <c r="C6916" t="s">
        <v>2445</v>
      </c>
      <c r="D6916" t="s">
        <v>3785</v>
      </c>
      <c r="E6916">
        <v>600</v>
      </c>
      <c r="F6916" t="s">
        <v>1112</v>
      </c>
    </row>
    <row r="6917" spans="1:6">
      <c r="A6917" t="str">
        <f t="shared" si="133"/>
        <v>26ÁLVARO JOSÉ LUCENA MARINHO44927GRA</v>
      </c>
      <c r="B6917">
        <v>26</v>
      </c>
      <c r="C6917" t="s">
        <v>2184</v>
      </c>
      <c r="D6917" t="s">
        <v>3785</v>
      </c>
      <c r="E6917">
        <v>600</v>
      </c>
      <c r="F6917" t="s">
        <v>1112</v>
      </c>
    </row>
    <row r="6918" spans="1:6">
      <c r="A6918" t="str">
        <f t="shared" si="133"/>
        <v>26Alysson Guilherme Lopes da Costa44927GRA</v>
      </c>
      <c r="B6918">
        <v>26</v>
      </c>
      <c r="C6918" t="s">
        <v>2446</v>
      </c>
      <c r="D6918" t="s">
        <v>3785</v>
      </c>
      <c r="E6918">
        <v>600</v>
      </c>
      <c r="F6918" t="s">
        <v>1112</v>
      </c>
    </row>
    <row r="6919" spans="1:6">
      <c r="A6919" t="str">
        <f t="shared" si="133"/>
        <v>26ANTONIO MARQUES PEDRA44927GRA</v>
      </c>
      <c r="B6919">
        <v>26</v>
      </c>
      <c r="C6919" t="s">
        <v>1573</v>
      </c>
      <c r="D6919" t="s">
        <v>3785</v>
      </c>
      <c r="E6919">
        <v>600</v>
      </c>
      <c r="F6919" t="s">
        <v>1112</v>
      </c>
    </row>
    <row r="6920" spans="1:6">
      <c r="A6920" t="str">
        <f t="shared" si="133"/>
        <v>26CAYRO THIAGO DE LIMA44927GRA</v>
      </c>
      <c r="B6920">
        <v>26</v>
      </c>
      <c r="C6920" t="s">
        <v>2185</v>
      </c>
      <c r="D6920" t="s">
        <v>3785</v>
      </c>
      <c r="E6920">
        <v>600</v>
      </c>
      <c r="F6920" t="s">
        <v>1112</v>
      </c>
    </row>
    <row r="6921" spans="1:6">
      <c r="A6921" t="str">
        <f t="shared" si="133"/>
        <v>26DÉBORA RAÍSSA FREITAS DE SOUZA44927GRA</v>
      </c>
      <c r="B6921">
        <v>26</v>
      </c>
      <c r="C6921" t="s">
        <v>2447</v>
      </c>
      <c r="D6921" t="s">
        <v>3785</v>
      </c>
      <c r="E6921">
        <v>600</v>
      </c>
      <c r="F6921" t="s">
        <v>1112</v>
      </c>
    </row>
    <row r="6922" spans="1:6">
      <c r="A6922" t="str">
        <f t="shared" si="133"/>
        <v>26Eriberto da Silva Bezerra Junior44927GRA</v>
      </c>
      <c r="B6922">
        <v>26</v>
      </c>
      <c r="C6922" t="s">
        <v>2448</v>
      </c>
      <c r="D6922" t="s">
        <v>3785</v>
      </c>
      <c r="E6922">
        <v>600</v>
      </c>
      <c r="F6922" t="s">
        <v>1112</v>
      </c>
    </row>
    <row r="6923" spans="1:6">
      <c r="A6923" t="str">
        <f t="shared" si="133"/>
        <v>26EUDES MEDEIROS DO CARMO FILHO44927GRA</v>
      </c>
      <c r="B6923">
        <v>26</v>
      </c>
      <c r="C6923" t="s">
        <v>1574</v>
      </c>
      <c r="D6923" t="s">
        <v>3785</v>
      </c>
      <c r="E6923">
        <v>600</v>
      </c>
      <c r="F6923" t="s">
        <v>1112</v>
      </c>
    </row>
    <row r="6924" spans="1:6">
      <c r="A6924" t="str">
        <f t="shared" si="133"/>
        <v>26FELIPE WICLEF SILVA CAVALCANTE44927GRA</v>
      </c>
      <c r="B6924">
        <v>26</v>
      </c>
      <c r="C6924" t="s">
        <v>1575</v>
      </c>
      <c r="D6924" t="s">
        <v>3785</v>
      </c>
      <c r="E6924">
        <v>600</v>
      </c>
      <c r="F6924" t="s">
        <v>1112</v>
      </c>
    </row>
    <row r="6925" spans="1:6">
      <c r="A6925" t="str">
        <f t="shared" si="133"/>
        <v>26FERNANDA DE BRITO ANSELMO44927GRA</v>
      </c>
      <c r="B6925">
        <v>26</v>
      </c>
      <c r="C6925" t="s">
        <v>2449</v>
      </c>
      <c r="D6925" t="s">
        <v>3785</v>
      </c>
      <c r="E6925">
        <v>600</v>
      </c>
      <c r="F6925" t="s">
        <v>1112</v>
      </c>
    </row>
    <row r="6926" spans="1:6">
      <c r="A6926" t="str">
        <f t="shared" si="133"/>
        <v>26IURI BOTELHO MARQUES XENOFONTE44927GRA</v>
      </c>
      <c r="B6926">
        <v>26</v>
      </c>
      <c r="C6926" t="s">
        <v>2450</v>
      </c>
      <c r="D6926" t="s">
        <v>3785</v>
      </c>
      <c r="E6926">
        <v>600</v>
      </c>
      <c r="F6926" t="s">
        <v>1112</v>
      </c>
    </row>
    <row r="6927" spans="1:6">
      <c r="A6927" t="str">
        <f t="shared" si="133"/>
        <v>26JENIFFER BOMFIM DA SILVA44927GRA</v>
      </c>
      <c r="B6927">
        <v>26</v>
      </c>
      <c r="C6927" t="s">
        <v>2451</v>
      </c>
      <c r="D6927" t="s">
        <v>3785</v>
      </c>
      <c r="E6927">
        <v>600</v>
      </c>
      <c r="F6927" t="s">
        <v>1112</v>
      </c>
    </row>
    <row r="6928" spans="1:6">
      <c r="A6928" t="str">
        <f t="shared" si="133"/>
        <v>26LINNIK DA SILVA BARBOSA44927GRA</v>
      </c>
      <c r="B6928">
        <v>26</v>
      </c>
      <c r="C6928" t="s">
        <v>2452</v>
      </c>
      <c r="D6928" t="s">
        <v>3785</v>
      </c>
      <c r="E6928">
        <v>600</v>
      </c>
      <c r="F6928" t="s">
        <v>1112</v>
      </c>
    </row>
    <row r="6929" spans="1:6">
      <c r="A6929" t="str">
        <f t="shared" si="133"/>
        <v>26MARIA EDUARDA MELO DE ALMEIDA44927GRA</v>
      </c>
      <c r="B6929">
        <v>26</v>
      </c>
      <c r="C6929" t="s">
        <v>1580</v>
      </c>
      <c r="D6929" t="s">
        <v>3785</v>
      </c>
      <c r="E6929">
        <v>600</v>
      </c>
      <c r="F6929" t="s">
        <v>1112</v>
      </c>
    </row>
    <row r="6930" spans="1:6">
      <c r="A6930" t="str">
        <f t="shared" si="133"/>
        <v>26NORMANN PAULO DANTAS DA SILVA44927GRA</v>
      </c>
      <c r="B6930">
        <v>26</v>
      </c>
      <c r="C6930" t="s">
        <v>2453</v>
      </c>
      <c r="D6930" t="s">
        <v>3785</v>
      </c>
      <c r="E6930">
        <v>600</v>
      </c>
      <c r="F6930" t="s">
        <v>1112</v>
      </c>
    </row>
    <row r="6931" spans="1:6">
      <c r="A6931" t="str">
        <f t="shared" si="133"/>
        <v>26RAFAEL DE LIMA NUNES44927GRA</v>
      </c>
      <c r="B6931">
        <v>26</v>
      </c>
      <c r="C6931" t="s">
        <v>1581</v>
      </c>
      <c r="D6931" t="s">
        <v>3785</v>
      </c>
      <c r="E6931">
        <v>600</v>
      </c>
      <c r="F6931" t="s">
        <v>1112</v>
      </c>
    </row>
    <row r="6932" spans="1:6">
      <c r="A6932" t="str">
        <f t="shared" si="133"/>
        <v>26SÉRGIO LUIZ SOUZA DA SILVA JÚNIOR44927GRA</v>
      </c>
      <c r="B6932">
        <v>26</v>
      </c>
      <c r="C6932" t="s">
        <v>1582</v>
      </c>
      <c r="D6932" t="s">
        <v>3785</v>
      </c>
      <c r="E6932">
        <v>600</v>
      </c>
      <c r="F6932" t="s">
        <v>1112</v>
      </c>
    </row>
    <row r="6933" spans="1:6">
      <c r="A6933" t="str">
        <f t="shared" si="133"/>
        <v>26TATIANE SILVA BEZERRA DE SOUSA44927GRA</v>
      </c>
      <c r="B6933">
        <v>26</v>
      </c>
      <c r="C6933" t="s">
        <v>2454</v>
      </c>
      <c r="D6933" t="s">
        <v>3785</v>
      </c>
      <c r="E6933">
        <v>600</v>
      </c>
      <c r="F6933" t="s">
        <v>1112</v>
      </c>
    </row>
    <row r="6934" spans="1:6">
      <c r="A6934" t="str">
        <f t="shared" si="133"/>
        <v>26DANIEL GODOY LIMA44927MSc</v>
      </c>
      <c r="B6934">
        <v>26</v>
      </c>
      <c r="C6934" t="s">
        <v>2455</v>
      </c>
      <c r="D6934" t="s">
        <v>3785</v>
      </c>
      <c r="E6934">
        <v>2230</v>
      </c>
      <c r="F6934" t="s">
        <v>1114</v>
      </c>
    </row>
    <row r="6935" spans="1:6">
      <c r="A6935" t="str">
        <f t="shared" si="133"/>
        <v>26ISABELA OLIVEIRA COSTA44927MSc</v>
      </c>
      <c r="B6935">
        <v>26</v>
      </c>
      <c r="C6935" t="s">
        <v>2456</v>
      </c>
      <c r="D6935" t="s">
        <v>3785</v>
      </c>
      <c r="E6935">
        <v>2230</v>
      </c>
      <c r="F6935" t="s">
        <v>1114</v>
      </c>
    </row>
    <row r="6936" spans="1:6">
      <c r="A6936" t="str">
        <f t="shared" si="133"/>
        <v>26PAULO HENRIQUE ALVES DE AZEVÊDO44927MSc</v>
      </c>
      <c r="B6936">
        <v>26</v>
      </c>
      <c r="C6936" t="s">
        <v>2457</v>
      </c>
      <c r="D6936" t="s">
        <v>3785</v>
      </c>
      <c r="E6936">
        <v>2230</v>
      </c>
      <c r="F6936" t="s">
        <v>1114</v>
      </c>
    </row>
    <row r="6937" spans="1:6">
      <c r="A6937" t="str">
        <f t="shared" si="133"/>
        <v>26TATYANE MEDEIROS GOMES DA SILVA44927MSc</v>
      </c>
      <c r="B6937">
        <v>26</v>
      </c>
      <c r="C6937" t="s">
        <v>1584</v>
      </c>
      <c r="D6937" t="s">
        <v>3785</v>
      </c>
      <c r="E6937">
        <v>2230</v>
      </c>
      <c r="F6937" t="s">
        <v>1114</v>
      </c>
    </row>
    <row r="6938" spans="1:6">
      <c r="A6938" t="str">
        <f t="shared" si="133"/>
        <v>26MAYRA KEROLLY SALES MONTEIRO44927PDSC</v>
      </c>
      <c r="B6938">
        <v>26</v>
      </c>
      <c r="C6938" t="s">
        <v>2458</v>
      </c>
      <c r="D6938" t="s">
        <v>3785</v>
      </c>
      <c r="E6938">
        <v>6110</v>
      </c>
      <c r="F6938" t="s">
        <v>1165</v>
      </c>
    </row>
    <row r="6939" spans="1:6">
      <c r="A6939" t="str">
        <f t="shared" si="133"/>
        <v>26WILSON DA MATA44927PV</v>
      </c>
      <c r="B6939">
        <v>26</v>
      </c>
      <c r="C6939" t="s">
        <v>1585</v>
      </c>
      <c r="D6939" t="s">
        <v>3785</v>
      </c>
      <c r="E6939">
        <v>7750</v>
      </c>
      <c r="F6939" t="s">
        <v>1115</v>
      </c>
    </row>
    <row r="6940" spans="1:6">
      <c r="A6940" t="str">
        <f t="shared" si="133"/>
        <v>27Carolina Cristina dos Santos Silva44927AT</v>
      </c>
      <c r="B6940">
        <v>27</v>
      </c>
      <c r="C6940" t="s">
        <v>1586</v>
      </c>
      <c r="D6940" t="s">
        <v>3785</v>
      </c>
      <c r="E6940">
        <v>820</v>
      </c>
      <c r="F6940" t="s">
        <v>1117</v>
      </c>
    </row>
    <row r="6941" spans="1:6">
      <c r="A6941" t="str">
        <f t="shared" si="133"/>
        <v>27Lílian Lefol Nani Guarieiro44927COO</v>
      </c>
      <c r="B6941">
        <v>27</v>
      </c>
      <c r="C6941" t="s">
        <v>1587</v>
      </c>
      <c r="D6941" t="s">
        <v>3785</v>
      </c>
      <c r="E6941">
        <v>2800</v>
      </c>
      <c r="F6941" t="s">
        <v>1113</v>
      </c>
    </row>
    <row r="6942" spans="1:6">
      <c r="A6942" t="str">
        <f t="shared" si="133"/>
        <v>27Adroaldo Santos Soares44927DSC</v>
      </c>
      <c r="B6942">
        <v>27</v>
      </c>
      <c r="C6942" t="s">
        <v>2459</v>
      </c>
      <c r="D6942" t="s">
        <v>3785</v>
      </c>
      <c r="E6942">
        <v>3280</v>
      </c>
      <c r="F6942" t="s">
        <v>1162</v>
      </c>
    </row>
    <row r="6943" spans="1:6">
      <c r="A6943" t="str">
        <f t="shared" si="133"/>
        <v>27Daniel Andrade de Lira44927DSC</v>
      </c>
      <c r="B6943">
        <v>27</v>
      </c>
      <c r="C6943" t="s">
        <v>1588</v>
      </c>
      <c r="D6943" t="s">
        <v>3785</v>
      </c>
      <c r="E6943">
        <v>3280</v>
      </c>
      <c r="F6943" t="s">
        <v>1162</v>
      </c>
    </row>
    <row r="6944" spans="1:6">
      <c r="A6944" t="str">
        <f t="shared" si="133"/>
        <v>27Fabio de Sousa Santos44927DSC</v>
      </c>
      <c r="B6944">
        <v>27</v>
      </c>
      <c r="C6944" t="s">
        <v>2186</v>
      </c>
      <c r="D6944" t="s">
        <v>3785</v>
      </c>
      <c r="E6944">
        <v>3280</v>
      </c>
      <c r="F6944" t="s">
        <v>1162</v>
      </c>
    </row>
    <row r="6945" spans="1:6">
      <c r="A6945" t="str">
        <f t="shared" si="133"/>
        <v>27Ana Clara MOREIRA DE SANTANA SANTOS44927GRA</v>
      </c>
      <c r="B6945">
        <v>27</v>
      </c>
      <c r="C6945" t="s">
        <v>2774</v>
      </c>
      <c r="D6945" t="s">
        <v>3785</v>
      </c>
      <c r="E6945">
        <v>600</v>
      </c>
      <c r="F6945" t="s">
        <v>1112</v>
      </c>
    </row>
    <row r="6946" spans="1:6">
      <c r="A6946" t="str">
        <f t="shared" si="133"/>
        <v>27Catarina Silva Ferreira44927GRA</v>
      </c>
      <c r="B6946">
        <v>27</v>
      </c>
      <c r="C6946" t="s">
        <v>1591</v>
      </c>
      <c r="D6946" t="s">
        <v>3785</v>
      </c>
      <c r="E6946">
        <v>600</v>
      </c>
      <c r="F6946" t="s">
        <v>1112</v>
      </c>
    </row>
    <row r="6947" spans="1:6">
      <c r="A6947" t="str">
        <f t="shared" si="133"/>
        <v>27Fernanda dos Santos Cardoso44927GRA</v>
      </c>
      <c r="B6947">
        <v>27</v>
      </c>
      <c r="C6947" t="s">
        <v>1592</v>
      </c>
      <c r="D6947" t="s">
        <v>3785</v>
      </c>
      <c r="E6947">
        <v>600</v>
      </c>
      <c r="F6947" t="s">
        <v>1112</v>
      </c>
    </row>
    <row r="6948" spans="1:6">
      <c r="A6948" t="str">
        <f t="shared" si="133"/>
        <v>27Gisele Beatriz Teles Góes44927GRA</v>
      </c>
      <c r="B6948">
        <v>27</v>
      </c>
      <c r="C6948" t="s">
        <v>1593</v>
      </c>
      <c r="D6948" t="s">
        <v>3785</v>
      </c>
      <c r="E6948">
        <v>600</v>
      </c>
      <c r="F6948" t="s">
        <v>1112</v>
      </c>
    </row>
    <row r="6949" spans="1:6">
      <c r="A6949" t="str">
        <f t="shared" si="133"/>
        <v>27João Victor Carvalho de Mattos44927GRA</v>
      </c>
      <c r="B6949">
        <v>27</v>
      </c>
      <c r="C6949" t="s">
        <v>2775</v>
      </c>
      <c r="D6949" t="s">
        <v>3785</v>
      </c>
      <c r="E6949">
        <v>600</v>
      </c>
      <c r="F6949" t="s">
        <v>1112</v>
      </c>
    </row>
    <row r="6950" spans="1:6">
      <c r="A6950" t="str">
        <f t="shared" si="133"/>
        <v>27Larissa Sousa Cardeal de Miranda44927GRA</v>
      </c>
      <c r="B6950">
        <v>27</v>
      </c>
      <c r="C6950" t="s">
        <v>1595</v>
      </c>
      <c r="D6950" t="s">
        <v>3785</v>
      </c>
      <c r="E6950">
        <v>600</v>
      </c>
      <c r="F6950" t="s">
        <v>1112</v>
      </c>
    </row>
    <row r="6951" spans="1:6">
      <c r="A6951" t="str">
        <f t="shared" si="133"/>
        <v>27Laura Beatriz de Carvalho Embiruçu44927GRA</v>
      </c>
      <c r="B6951">
        <v>27</v>
      </c>
      <c r="C6951" t="s">
        <v>1596</v>
      </c>
      <c r="D6951" t="s">
        <v>3785</v>
      </c>
      <c r="E6951">
        <v>600</v>
      </c>
      <c r="F6951" t="s">
        <v>1112</v>
      </c>
    </row>
    <row r="6952" spans="1:6">
      <c r="A6952" t="str">
        <f t="shared" si="133"/>
        <v>27Lucas Meireles Fontes44927GRA</v>
      </c>
      <c r="B6952">
        <v>27</v>
      </c>
      <c r="C6952" t="s">
        <v>2187</v>
      </c>
      <c r="D6952" t="s">
        <v>3785</v>
      </c>
      <c r="E6952">
        <v>600</v>
      </c>
      <c r="F6952" t="s">
        <v>1112</v>
      </c>
    </row>
    <row r="6953" spans="1:6">
      <c r="A6953" t="str">
        <f t="shared" si="133"/>
        <v>27Matheus Nogueira Gusmão Rodrigues dos Santos44927GRA</v>
      </c>
      <c r="B6953">
        <v>27</v>
      </c>
      <c r="C6953" t="s">
        <v>2776</v>
      </c>
      <c r="D6953" t="s">
        <v>3785</v>
      </c>
      <c r="E6953">
        <v>600</v>
      </c>
      <c r="F6953" t="s">
        <v>1112</v>
      </c>
    </row>
    <row r="6954" spans="1:6">
      <c r="A6954" t="str">
        <f t="shared" si="133"/>
        <v>27Stefany Araujo Matos Lima44927GRA</v>
      </c>
      <c r="B6954">
        <v>27</v>
      </c>
      <c r="C6954" t="s">
        <v>2777</v>
      </c>
      <c r="D6954" t="s">
        <v>3785</v>
      </c>
      <c r="E6954">
        <v>600</v>
      </c>
      <c r="F6954" t="s">
        <v>1112</v>
      </c>
    </row>
    <row r="6955" spans="1:6">
      <c r="A6955" t="str">
        <f t="shared" si="133"/>
        <v>27Thaylanne Kadman Costa Duarte44927GRA</v>
      </c>
      <c r="B6955">
        <v>27</v>
      </c>
      <c r="C6955" t="s">
        <v>1600</v>
      </c>
      <c r="D6955" t="s">
        <v>3785</v>
      </c>
      <c r="E6955">
        <v>600</v>
      </c>
      <c r="F6955" t="s">
        <v>1112</v>
      </c>
    </row>
    <row r="6956" spans="1:6">
      <c r="A6956" t="str">
        <f t="shared" si="133"/>
        <v>27Beatriz Almeida Carneiro Palmeira44927MSc</v>
      </c>
      <c r="B6956">
        <v>27</v>
      </c>
      <c r="C6956" t="s">
        <v>1602</v>
      </c>
      <c r="D6956" t="s">
        <v>3785</v>
      </c>
      <c r="E6956">
        <v>2230</v>
      </c>
      <c r="F6956" t="s">
        <v>1114</v>
      </c>
    </row>
    <row r="6957" spans="1:6">
      <c r="A6957" t="str">
        <f t="shared" si="133"/>
        <v>27Danielle Silva Santos44927MSc</v>
      </c>
      <c r="B6957">
        <v>27</v>
      </c>
      <c r="C6957" t="s">
        <v>1603</v>
      </c>
      <c r="D6957" t="s">
        <v>3785</v>
      </c>
      <c r="E6957">
        <v>2230</v>
      </c>
      <c r="F6957" t="s">
        <v>1114</v>
      </c>
    </row>
    <row r="6958" spans="1:6">
      <c r="A6958" t="str">
        <f t="shared" si="133"/>
        <v>27Joyce Mara Brito Maia44927MSc</v>
      </c>
      <c r="B6958">
        <v>27</v>
      </c>
      <c r="C6958" t="s">
        <v>1605</v>
      </c>
      <c r="D6958" t="s">
        <v>3785</v>
      </c>
      <c r="E6958">
        <v>2230</v>
      </c>
      <c r="F6958" t="s">
        <v>1114</v>
      </c>
    </row>
    <row r="6959" spans="1:6">
      <c r="A6959" t="str">
        <f t="shared" si="133"/>
        <v>27Luiz Gutemberg Santiago Dias Junior44927MSc</v>
      </c>
      <c r="B6959">
        <v>27</v>
      </c>
      <c r="C6959" t="s">
        <v>2188</v>
      </c>
      <c r="D6959" t="s">
        <v>3785</v>
      </c>
      <c r="E6959">
        <v>2230</v>
      </c>
      <c r="F6959" t="s">
        <v>1114</v>
      </c>
    </row>
    <row r="6960" spans="1:6">
      <c r="A6960" t="str">
        <f t="shared" si="133"/>
        <v>27Renata Gomes Carvalho44927PDSC</v>
      </c>
      <c r="B6960">
        <v>27</v>
      </c>
      <c r="C6960" t="s">
        <v>2778</v>
      </c>
      <c r="D6960" t="s">
        <v>3785</v>
      </c>
      <c r="E6960">
        <v>6110</v>
      </c>
      <c r="F6960" t="s">
        <v>1165</v>
      </c>
    </row>
    <row r="6961" spans="1:6">
      <c r="A6961" t="str">
        <f t="shared" si="133"/>
        <v>27Reinaldo Coelho Mirre44927PV</v>
      </c>
      <c r="B6961">
        <v>27</v>
      </c>
      <c r="C6961" t="s">
        <v>1606</v>
      </c>
      <c r="D6961" t="s">
        <v>3785</v>
      </c>
      <c r="E6961">
        <v>7750</v>
      </c>
      <c r="F6961" t="s">
        <v>1115</v>
      </c>
    </row>
    <row r="6962" spans="1:6">
      <c r="A6962" t="str">
        <f t="shared" si="133"/>
        <v>28Sergio Bergamaschi44927COO</v>
      </c>
      <c r="B6962">
        <v>28</v>
      </c>
      <c r="C6962" t="s">
        <v>1607</v>
      </c>
      <c r="D6962" t="s">
        <v>3785</v>
      </c>
      <c r="E6962">
        <v>2800</v>
      </c>
      <c r="F6962" t="s">
        <v>1113</v>
      </c>
    </row>
    <row r="6963" spans="1:6">
      <c r="A6963" t="str">
        <f t="shared" si="133"/>
        <v>28Giovanni de Oliveira Eneas44927DSC</v>
      </c>
      <c r="B6963">
        <v>28</v>
      </c>
      <c r="C6963" t="s">
        <v>1618</v>
      </c>
      <c r="D6963" t="s">
        <v>3785</v>
      </c>
      <c r="E6963">
        <v>3280</v>
      </c>
      <c r="F6963" t="s">
        <v>1162</v>
      </c>
    </row>
    <row r="6964" spans="1:6">
      <c r="A6964" t="str">
        <f t="shared" si="133"/>
        <v>28Mariana Bessa Fagundes44927DSC</v>
      </c>
      <c r="B6964">
        <v>28</v>
      </c>
      <c r="C6964" t="s">
        <v>1608</v>
      </c>
      <c r="D6964" t="s">
        <v>3785</v>
      </c>
      <c r="E6964">
        <v>3280</v>
      </c>
      <c r="F6964" t="s">
        <v>1162</v>
      </c>
    </row>
    <row r="6965" spans="1:6">
      <c r="A6965" t="str">
        <f t="shared" si="133"/>
        <v>28Raíssa de Castro Oliveira44927DSC</v>
      </c>
      <c r="B6965">
        <v>28</v>
      </c>
      <c r="C6965" t="s">
        <v>1609</v>
      </c>
      <c r="D6965" t="s">
        <v>3785</v>
      </c>
      <c r="E6965">
        <v>3280</v>
      </c>
      <c r="F6965" t="s">
        <v>1162</v>
      </c>
    </row>
    <row r="6966" spans="1:6">
      <c r="A6966" t="str">
        <f t="shared" si="133"/>
        <v>28Bruno Nascimento Pereira44927GRA</v>
      </c>
      <c r="B6966">
        <v>28</v>
      </c>
      <c r="C6966" t="s">
        <v>2779</v>
      </c>
      <c r="D6966" t="s">
        <v>3785</v>
      </c>
      <c r="E6966">
        <v>600</v>
      </c>
      <c r="F6966" t="s">
        <v>1112</v>
      </c>
    </row>
    <row r="6967" spans="1:6">
      <c r="A6967" t="str">
        <f t="shared" si="133"/>
        <v>28Leticia Brandão Gomes de Sousa44927GRA</v>
      </c>
      <c r="B6967">
        <v>28</v>
      </c>
      <c r="C6967" t="s">
        <v>2780</v>
      </c>
      <c r="D6967" t="s">
        <v>3785</v>
      </c>
      <c r="E6967">
        <v>600</v>
      </c>
      <c r="F6967" t="s">
        <v>1112</v>
      </c>
    </row>
    <row r="6968" spans="1:6">
      <c r="A6968" t="str">
        <f t="shared" si="133"/>
        <v>28LUCAS BARBOSA PINHO44927GRA</v>
      </c>
      <c r="B6968">
        <v>28</v>
      </c>
      <c r="C6968" t="s">
        <v>1615</v>
      </c>
      <c r="D6968" t="s">
        <v>3785</v>
      </c>
      <c r="E6968">
        <v>600</v>
      </c>
      <c r="F6968" t="s">
        <v>1112</v>
      </c>
    </row>
    <row r="6969" spans="1:6">
      <c r="A6969" t="str">
        <f t="shared" si="133"/>
        <v>28Milena Ramos da Silva Duarte44927GRA</v>
      </c>
      <c r="B6969">
        <v>28</v>
      </c>
      <c r="C6969" t="s">
        <v>2781</v>
      </c>
      <c r="D6969" t="s">
        <v>3785</v>
      </c>
      <c r="E6969">
        <v>600</v>
      </c>
      <c r="F6969" t="s">
        <v>1112</v>
      </c>
    </row>
    <row r="6970" spans="1:6">
      <c r="A6970" t="str">
        <f t="shared" si="133"/>
        <v>28RACHEL RODRIGUES LOPES44927GRA</v>
      </c>
      <c r="B6970">
        <v>28</v>
      </c>
      <c r="C6970" t="s">
        <v>1616</v>
      </c>
      <c r="D6970" t="s">
        <v>3785</v>
      </c>
      <c r="E6970">
        <v>600</v>
      </c>
      <c r="F6970" t="s">
        <v>1112</v>
      </c>
    </row>
    <row r="6971" spans="1:6">
      <c r="A6971" t="str">
        <f t="shared" si="133"/>
        <v>28Rafael Silva dos Santos44927GRA</v>
      </c>
      <c r="B6971">
        <v>28</v>
      </c>
      <c r="C6971" t="s">
        <v>2782</v>
      </c>
      <c r="D6971" t="s">
        <v>3785</v>
      </c>
      <c r="E6971">
        <v>600</v>
      </c>
      <c r="F6971" t="s">
        <v>1112</v>
      </c>
    </row>
    <row r="6972" spans="1:6">
      <c r="A6972" t="str">
        <f t="shared" si="133"/>
        <v>28Rodrigo Yamaki Mitre44927GRA</v>
      </c>
      <c r="B6972">
        <v>28</v>
      </c>
      <c r="C6972" t="s">
        <v>2783</v>
      </c>
      <c r="D6972" t="s">
        <v>3785</v>
      </c>
      <c r="E6972">
        <v>600</v>
      </c>
      <c r="F6972" t="s">
        <v>1112</v>
      </c>
    </row>
    <row r="6973" spans="1:6">
      <c r="A6973" t="str">
        <f t="shared" si="133"/>
        <v>28Gabrielle Silva Neves44927MSc</v>
      </c>
      <c r="B6973">
        <v>28</v>
      </c>
      <c r="C6973" t="s">
        <v>2460</v>
      </c>
      <c r="D6973" t="s">
        <v>3785</v>
      </c>
      <c r="E6973">
        <v>2230</v>
      </c>
      <c r="F6973" t="s">
        <v>1114</v>
      </c>
    </row>
    <row r="6974" spans="1:6">
      <c r="A6974" t="str">
        <f t="shared" si="133"/>
        <v>28Carmen Fernandes Cardoso Santos44927MSc</v>
      </c>
      <c r="B6974">
        <v>28</v>
      </c>
      <c r="C6974" t="s">
        <v>1617</v>
      </c>
      <c r="D6974" t="s">
        <v>3785</v>
      </c>
      <c r="E6974">
        <v>2230</v>
      </c>
      <c r="F6974" t="s">
        <v>1114</v>
      </c>
    </row>
    <row r="6975" spans="1:6">
      <c r="A6975" t="str">
        <f t="shared" si="133"/>
        <v>28Juliana Melo de Godoy44927MSc</v>
      </c>
      <c r="B6975">
        <v>28</v>
      </c>
      <c r="C6975" t="s">
        <v>2189</v>
      </c>
      <c r="D6975" t="s">
        <v>3785</v>
      </c>
      <c r="E6975">
        <v>2230</v>
      </c>
      <c r="F6975" t="s">
        <v>1114</v>
      </c>
    </row>
    <row r="6976" spans="1:6">
      <c r="A6976" t="str">
        <f t="shared" si="133"/>
        <v>28Karine Lima Cardozo44927MSc</v>
      </c>
      <c r="B6976">
        <v>28</v>
      </c>
      <c r="C6976" t="s">
        <v>1619</v>
      </c>
      <c r="D6976" t="s">
        <v>3785</v>
      </c>
      <c r="E6976">
        <v>2230</v>
      </c>
      <c r="F6976" t="s">
        <v>1114</v>
      </c>
    </row>
    <row r="6977" spans="1:6">
      <c r="A6977" t="str">
        <f t="shared" si="133"/>
        <v>28Leonardo Campos João44927MSc</v>
      </c>
      <c r="B6977">
        <v>28</v>
      </c>
      <c r="C6977" t="s">
        <v>1620</v>
      </c>
      <c r="D6977" t="s">
        <v>3785</v>
      </c>
      <c r="E6977">
        <v>2230</v>
      </c>
      <c r="F6977" t="s">
        <v>1114</v>
      </c>
    </row>
    <row r="6978" spans="1:6">
      <c r="A6978" t="str">
        <f t="shared" si="133"/>
        <v>28RENÉ RODRIGUES44927PV</v>
      </c>
      <c r="B6978">
        <v>28</v>
      </c>
      <c r="C6978" t="s">
        <v>3260</v>
      </c>
      <c r="D6978" t="s">
        <v>3785</v>
      </c>
      <c r="E6978">
        <v>7750</v>
      </c>
      <c r="F6978" t="s">
        <v>1115</v>
      </c>
    </row>
    <row r="6979" spans="1:6">
      <c r="A6979" t="str">
        <f t="shared" ref="A6979:A7042" si="134">CONCATENATE(B6979,C6979,VALUE(D6979),F6979)</f>
        <v>29Aline Gomes Pinelli44927AT</v>
      </c>
      <c r="B6979">
        <v>29</v>
      </c>
      <c r="C6979" t="s">
        <v>1621</v>
      </c>
      <c r="D6979" t="s">
        <v>3785</v>
      </c>
      <c r="E6979">
        <v>820</v>
      </c>
      <c r="F6979" t="s">
        <v>1117</v>
      </c>
    </row>
    <row r="6980" spans="1:6">
      <c r="A6980" t="str">
        <f t="shared" si="134"/>
        <v>29Mariana Conceição da Costa44927COO</v>
      </c>
      <c r="B6980">
        <v>29</v>
      </c>
      <c r="C6980" t="s">
        <v>1622</v>
      </c>
      <c r="D6980" t="s">
        <v>3785</v>
      </c>
      <c r="E6980">
        <v>2800</v>
      </c>
      <c r="F6980" t="s">
        <v>1113</v>
      </c>
    </row>
    <row r="6981" spans="1:6">
      <c r="A6981" t="str">
        <f t="shared" si="134"/>
        <v>29Flavia Ferreira dos Santos Vieira44927DSC</v>
      </c>
      <c r="B6981">
        <v>29</v>
      </c>
      <c r="C6981" t="s">
        <v>2461</v>
      </c>
      <c r="D6981" t="s">
        <v>3785</v>
      </c>
      <c r="E6981">
        <v>3280</v>
      </c>
      <c r="F6981" t="s">
        <v>1162</v>
      </c>
    </row>
    <row r="6982" spans="1:6">
      <c r="A6982" t="str">
        <f t="shared" si="134"/>
        <v>29Marina Barbosa de Farias44927DSC</v>
      </c>
      <c r="B6982">
        <v>29</v>
      </c>
      <c r="C6982" t="s">
        <v>1623</v>
      </c>
      <c r="D6982" t="s">
        <v>3785</v>
      </c>
      <c r="E6982">
        <v>3280</v>
      </c>
      <c r="F6982" t="s">
        <v>1162</v>
      </c>
    </row>
    <row r="6983" spans="1:6">
      <c r="A6983" t="str">
        <f t="shared" si="134"/>
        <v>29Shella Maria dos Santos44927DSC</v>
      </c>
      <c r="B6983">
        <v>29</v>
      </c>
      <c r="C6983" t="s">
        <v>1624</v>
      </c>
      <c r="D6983" t="s">
        <v>3785</v>
      </c>
      <c r="E6983">
        <v>3280</v>
      </c>
      <c r="F6983" t="s">
        <v>1162</v>
      </c>
    </row>
    <row r="6984" spans="1:6">
      <c r="A6984" t="str">
        <f t="shared" si="134"/>
        <v>29Bruno Cesar Ferreira44927GRA</v>
      </c>
      <c r="B6984">
        <v>29</v>
      </c>
      <c r="C6984" t="s">
        <v>2462</v>
      </c>
      <c r="D6984" t="s">
        <v>3785</v>
      </c>
      <c r="E6984">
        <v>600</v>
      </c>
      <c r="F6984" t="s">
        <v>1112</v>
      </c>
    </row>
    <row r="6985" spans="1:6">
      <c r="A6985" t="str">
        <f t="shared" si="134"/>
        <v>29Carla Gabriele Gato44927GRA</v>
      </c>
      <c r="B6985">
        <v>29</v>
      </c>
      <c r="C6985" t="s">
        <v>2463</v>
      </c>
      <c r="D6985" t="s">
        <v>3785</v>
      </c>
      <c r="E6985">
        <v>600</v>
      </c>
      <c r="F6985" t="s">
        <v>1112</v>
      </c>
    </row>
    <row r="6986" spans="1:6">
      <c r="A6986" t="str">
        <f t="shared" si="134"/>
        <v>29Daniel de Almeida Cardoso Giampaoli44927GRA</v>
      </c>
      <c r="B6986">
        <v>29</v>
      </c>
      <c r="C6986" t="s">
        <v>2464</v>
      </c>
      <c r="D6986" t="s">
        <v>3785</v>
      </c>
      <c r="E6986">
        <v>600</v>
      </c>
      <c r="F6986" t="s">
        <v>1112</v>
      </c>
    </row>
    <row r="6987" spans="1:6">
      <c r="A6987" t="str">
        <f t="shared" si="134"/>
        <v>29Danilo Patrício do Nascimento44927GRA</v>
      </c>
      <c r="B6987">
        <v>29</v>
      </c>
      <c r="C6987" t="s">
        <v>2691</v>
      </c>
      <c r="D6987" t="s">
        <v>3785</v>
      </c>
      <c r="E6987">
        <v>600</v>
      </c>
      <c r="F6987" t="s">
        <v>1112</v>
      </c>
    </row>
    <row r="6988" spans="1:6">
      <c r="A6988" t="str">
        <f t="shared" si="134"/>
        <v>29Gabriela Garcia Blanco44927GRA</v>
      </c>
      <c r="B6988">
        <v>29</v>
      </c>
      <c r="C6988" t="s">
        <v>2465</v>
      </c>
      <c r="D6988" t="s">
        <v>3785</v>
      </c>
      <c r="E6988">
        <v>600</v>
      </c>
      <c r="F6988" t="s">
        <v>1112</v>
      </c>
    </row>
    <row r="6989" spans="1:6">
      <c r="A6989" t="str">
        <f t="shared" si="134"/>
        <v>29Guilherme Nogueira de Moura Delfino44927GRA</v>
      </c>
      <c r="B6989">
        <v>29</v>
      </c>
      <c r="C6989" t="s">
        <v>2466</v>
      </c>
      <c r="D6989" t="s">
        <v>3785</v>
      </c>
      <c r="E6989">
        <v>600</v>
      </c>
      <c r="F6989" t="s">
        <v>1112</v>
      </c>
    </row>
    <row r="6990" spans="1:6">
      <c r="A6990" t="str">
        <f t="shared" si="134"/>
        <v>29João Miguel de Matos Queiroz44927GRA</v>
      </c>
      <c r="B6990">
        <v>29</v>
      </c>
      <c r="C6990" t="s">
        <v>2692</v>
      </c>
      <c r="D6990" t="s">
        <v>3785</v>
      </c>
      <c r="E6990">
        <v>600</v>
      </c>
      <c r="F6990" t="s">
        <v>1112</v>
      </c>
    </row>
    <row r="6991" spans="1:6">
      <c r="A6991" t="str">
        <f t="shared" si="134"/>
        <v>29Juliana Pauluk Imark44927GRA</v>
      </c>
      <c r="B6991">
        <v>29</v>
      </c>
      <c r="C6991" t="s">
        <v>2467</v>
      </c>
      <c r="D6991" t="s">
        <v>3785</v>
      </c>
      <c r="E6991">
        <v>600</v>
      </c>
      <c r="F6991" t="s">
        <v>1112</v>
      </c>
    </row>
    <row r="6992" spans="1:6">
      <c r="A6992" t="str">
        <f t="shared" si="134"/>
        <v>29Loreena Yoshii Pinotti44927GRA</v>
      </c>
      <c r="B6992">
        <v>29</v>
      </c>
      <c r="C6992" t="s">
        <v>1632</v>
      </c>
      <c r="D6992" t="s">
        <v>3785</v>
      </c>
      <c r="E6992">
        <v>600</v>
      </c>
      <c r="F6992" t="s">
        <v>1112</v>
      </c>
    </row>
    <row r="6993" spans="1:6">
      <c r="A6993" t="str">
        <f t="shared" si="134"/>
        <v>29Maria Vitória Souza Gonçalves44927GRA</v>
      </c>
      <c r="B6993">
        <v>29</v>
      </c>
      <c r="C6993" t="s">
        <v>1634</v>
      </c>
      <c r="D6993" t="s">
        <v>3785</v>
      </c>
      <c r="E6993">
        <v>600</v>
      </c>
      <c r="F6993" t="s">
        <v>1112</v>
      </c>
    </row>
    <row r="6994" spans="1:6">
      <c r="A6994" t="str">
        <f t="shared" si="134"/>
        <v>29Maurício Prado de Omena Souza44927GRA</v>
      </c>
      <c r="B6994">
        <v>29</v>
      </c>
      <c r="C6994" t="s">
        <v>1635</v>
      </c>
      <c r="D6994" t="s">
        <v>3785</v>
      </c>
      <c r="E6994">
        <v>600</v>
      </c>
      <c r="F6994" t="s">
        <v>1112</v>
      </c>
    </row>
    <row r="6995" spans="1:6">
      <c r="A6995" t="str">
        <f t="shared" si="134"/>
        <v>29Natália Alves Costa44927GRA</v>
      </c>
      <c r="B6995">
        <v>29</v>
      </c>
      <c r="C6995" t="s">
        <v>2468</v>
      </c>
      <c r="D6995" t="s">
        <v>3785</v>
      </c>
      <c r="E6995">
        <v>600</v>
      </c>
      <c r="F6995" t="s">
        <v>1112</v>
      </c>
    </row>
    <row r="6996" spans="1:6">
      <c r="A6996" t="str">
        <f t="shared" si="134"/>
        <v>29Rodrigo Morais Cordeiro de Lima44927GRA</v>
      </c>
      <c r="B6996">
        <v>29</v>
      </c>
      <c r="C6996" t="s">
        <v>1636</v>
      </c>
      <c r="D6996" t="s">
        <v>3785</v>
      </c>
      <c r="E6996">
        <v>600</v>
      </c>
      <c r="F6996" t="s">
        <v>1112</v>
      </c>
    </row>
    <row r="6997" spans="1:6">
      <c r="A6997" t="str">
        <f t="shared" si="134"/>
        <v>29Simão Pedro Assis Costa44927GRA</v>
      </c>
      <c r="B6997">
        <v>29</v>
      </c>
      <c r="C6997" t="s">
        <v>1637</v>
      </c>
      <c r="D6997" t="s">
        <v>3785</v>
      </c>
      <c r="E6997">
        <v>600</v>
      </c>
      <c r="F6997" t="s">
        <v>1112</v>
      </c>
    </row>
    <row r="6998" spans="1:6">
      <c r="A6998" t="str">
        <f t="shared" si="134"/>
        <v>29Talys Henrique Macedo Romero44927GRA</v>
      </c>
      <c r="B6998">
        <v>29</v>
      </c>
      <c r="C6998" t="s">
        <v>2469</v>
      </c>
      <c r="D6998" t="s">
        <v>3785</v>
      </c>
      <c r="E6998">
        <v>600</v>
      </c>
      <c r="F6998" t="s">
        <v>1112</v>
      </c>
    </row>
    <row r="6999" spans="1:6">
      <c r="A6999" t="str">
        <f t="shared" si="134"/>
        <v>29Arthur Lobato Silva Carvalho44927MSc</v>
      </c>
      <c r="B6999">
        <v>29</v>
      </c>
      <c r="C6999" t="s">
        <v>2470</v>
      </c>
      <c r="D6999" t="s">
        <v>3785</v>
      </c>
      <c r="E6999">
        <v>2230</v>
      </c>
      <c r="F6999" t="s">
        <v>1114</v>
      </c>
    </row>
    <row r="7000" spans="1:6">
      <c r="A7000" t="str">
        <f t="shared" si="134"/>
        <v>29Vinícius Mateó e Melo44927MSc</v>
      </c>
      <c r="B7000">
        <v>29</v>
      </c>
      <c r="C7000" t="s">
        <v>1642</v>
      </c>
      <c r="D7000" t="s">
        <v>3785</v>
      </c>
      <c r="E7000">
        <v>2230</v>
      </c>
      <c r="F7000" t="s">
        <v>1114</v>
      </c>
    </row>
    <row r="7001" spans="1:6">
      <c r="A7001" t="str">
        <f t="shared" si="134"/>
        <v>29Daniel Lachos Perez44927PDSC</v>
      </c>
      <c r="B7001">
        <v>29</v>
      </c>
      <c r="C7001" t="s">
        <v>2045</v>
      </c>
      <c r="D7001" t="s">
        <v>3785</v>
      </c>
      <c r="E7001">
        <v>6110</v>
      </c>
      <c r="F7001" t="s">
        <v>1165</v>
      </c>
    </row>
    <row r="7002" spans="1:6">
      <c r="A7002" t="str">
        <f t="shared" si="134"/>
        <v>29Wai Nam Chan44927PV</v>
      </c>
      <c r="B7002">
        <v>29</v>
      </c>
      <c r="C7002" t="s">
        <v>1643</v>
      </c>
      <c r="D7002" t="s">
        <v>3785</v>
      </c>
      <c r="E7002">
        <v>7750</v>
      </c>
      <c r="F7002" t="s">
        <v>1115</v>
      </c>
    </row>
    <row r="7003" spans="1:6">
      <c r="A7003" t="str">
        <f t="shared" si="134"/>
        <v>30VILCKMA OLIVEIRA DE SANTANA44927AT</v>
      </c>
      <c r="B7003">
        <v>30</v>
      </c>
      <c r="C7003" t="s">
        <v>2694</v>
      </c>
      <c r="D7003" t="s">
        <v>3785</v>
      </c>
      <c r="E7003">
        <v>820</v>
      </c>
      <c r="F7003" t="s">
        <v>1117</v>
      </c>
    </row>
    <row r="7004" spans="1:6">
      <c r="A7004" t="str">
        <f t="shared" si="134"/>
        <v>30CELMY MARIA BEZERRA DE MENEZES BARBOSA44927COO</v>
      </c>
      <c r="B7004">
        <v>30</v>
      </c>
      <c r="C7004" t="s">
        <v>2695</v>
      </c>
      <c r="D7004" t="s">
        <v>3785</v>
      </c>
      <c r="E7004">
        <v>2800</v>
      </c>
      <c r="F7004" t="s">
        <v>1113</v>
      </c>
    </row>
    <row r="7005" spans="1:6">
      <c r="A7005" t="str">
        <f t="shared" si="134"/>
        <v>30ALAN GOMES DA CÂMARA44927DSC</v>
      </c>
      <c r="B7005">
        <v>30</v>
      </c>
      <c r="C7005" t="s">
        <v>2696</v>
      </c>
      <c r="D7005" t="s">
        <v>3785</v>
      </c>
      <c r="E7005">
        <v>3280</v>
      </c>
      <c r="F7005" t="s">
        <v>1162</v>
      </c>
    </row>
    <row r="7006" spans="1:6">
      <c r="A7006" t="str">
        <f t="shared" si="134"/>
        <v>30Ayrlane Alves de Lima Sales Lopes44927DSC</v>
      </c>
      <c r="B7006">
        <v>30</v>
      </c>
      <c r="C7006" t="s">
        <v>2472</v>
      </c>
      <c r="D7006" t="s">
        <v>3785</v>
      </c>
      <c r="E7006">
        <v>3280</v>
      </c>
      <c r="F7006" t="s">
        <v>1162</v>
      </c>
    </row>
    <row r="7007" spans="1:6">
      <c r="A7007" t="str">
        <f t="shared" si="134"/>
        <v>30Bruno Augusto Cabral Roque44927DSC</v>
      </c>
      <c r="B7007">
        <v>30</v>
      </c>
      <c r="C7007" t="s">
        <v>2473</v>
      </c>
      <c r="D7007" t="s">
        <v>3785</v>
      </c>
      <c r="E7007">
        <v>3280</v>
      </c>
      <c r="F7007" t="s">
        <v>1162</v>
      </c>
    </row>
    <row r="7008" spans="1:6">
      <c r="A7008" t="str">
        <f t="shared" si="134"/>
        <v>30DJHONY BARBOSA DE OLIVEIRA44927GRA</v>
      </c>
      <c r="B7008">
        <v>30</v>
      </c>
      <c r="C7008" t="s">
        <v>2697</v>
      </c>
      <c r="D7008" t="s">
        <v>3785</v>
      </c>
      <c r="E7008">
        <v>600</v>
      </c>
      <c r="F7008" t="s">
        <v>1112</v>
      </c>
    </row>
    <row r="7009" spans="1:6">
      <c r="A7009" t="str">
        <f t="shared" si="134"/>
        <v>30ELTON FILIPE TENÓRIO DE LIMA44927GRA</v>
      </c>
      <c r="B7009">
        <v>30</v>
      </c>
      <c r="C7009" t="s">
        <v>2698</v>
      </c>
      <c r="D7009" t="s">
        <v>3785</v>
      </c>
      <c r="E7009">
        <v>600</v>
      </c>
      <c r="F7009" t="s">
        <v>1112</v>
      </c>
    </row>
    <row r="7010" spans="1:6">
      <c r="A7010" t="str">
        <f t="shared" si="134"/>
        <v>30ERICK PATRICK LEITE GOMES44927GRA</v>
      </c>
      <c r="B7010">
        <v>30</v>
      </c>
      <c r="C7010" t="s">
        <v>2474</v>
      </c>
      <c r="D7010" t="s">
        <v>3785</v>
      </c>
      <c r="E7010">
        <v>600</v>
      </c>
      <c r="F7010" t="s">
        <v>1112</v>
      </c>
    </row>
    <row r="7011" spans="1:6">
      <c r="A7011" t="str">
        <f t="shared" si="134"/>
        <v>30GLENDA EVELYN MARIA DE FREITAS44927GRA</v>
      </c>
      <c r="B7011">
        <v>30</v>
      </c>
      <c r="C7011" t="s">
        <v>2475</v>
      </c>
      <c r="D7011" t="s">
        <v>3785</v>
      </c>
      <c r="E7011">
        <v>600</v>
      </c>
      <c r="F7011" t="s">
        <v>1112</v>
      </c>
    </row>
    <row r="7012" spans="1:6">
      <c r="A7012" t="str">
        <f t="shared" si="134"/>
        <v>30HELAN THAIRE DE ALBUQUERQUE ALVES44927GRA</v>
      </c>
      <c r="B7012">
        <v>30</v>
      </c>
      <c r="C7012" t="s">
        <v>2699</v>
      </c>
      <c r="D7012" t="s">
        <v>3785</v>
      </c>
      <c r="E7012">
        <v>600</v>
      </c>
      <c r="F7012" t="s">
        <v>1112</v>
      </c>
    </row>
    <row r="7013" spans="1:6">
      <c r="A7013" t="str">
        <f t="shared" si="134"/>
        <v>30ÍCARO VINÍCIUS DE SOUZA JUVENAL44927GRA</v>
      </c>
      <c r="B7013">
        <v>30</v>
      </c>
      <c r="C7013" t="s">
        <v>2700</v>
      </c>
      <c r="D7013" t="s">
        <v>3785</v>
      </c>
      <c r="E7013">
        <v>600</v>
      </c>
      <c r="F7013" t="s">
        <v>1112</v>
      </c>
    </row>
    <row r="7014" spans="1:6">
      <c r="A7014" t="str">
        <f t="shared" si="134"/>
        <v>30JOÃO HENRIQUE BARROS PONTES44927GRA</v>
      </c>
      <c r="B7014">
        <v>30</v>
      </c>
      <c r="C7014" t="s">
        <v>2476</v>
      </c>
      <c r="D7014" t="s">
        <v>3785</v>
      </c>
      <c r="E7014">
        <v>600</v>
      </c>
      <c r="F7014" t="s">
        <v>1112</v>
      </c>
    </row>
    <row r="7015" spans="1:6">
      <c r="A7015" t="str">
        <f t="shared" si="134"/>
        <v>30JOSÉ RUTÊNIO DO AMARAL NETO44927GRA</v>
      </c>
      <c r="B7015">
        <v>30</v>
      </c>
      <c r="C7015" t="s">
        <v>2477</v>
      </c>
      <c r="D7015" t="s">
        <v>3785</v>
      </c>
      <c r="E7015">
        <v>600</v>
      </c>
      <c r="F7015" t="s">
        <v>1112</v>
      </c>
    </row>
    <row r="7016" spans="1:6">
      <c r="A7016" t="str">
        <f t="shared" si="134"/>
        <v>30MARINE TRICOT PAES BARRETTO44927GRA</v>
      </c>
      <c r="B7016">
        <v>30</v>
      </c>
      <c r="C7016" t="s">
        <v>2478</v>
      </c>
      <c r="D7016" t="s">
        <v>3785</v>
      </c>
      <c r="E7016">
        <v>600</v>
      </c>
      <c r="F7016" t="s">
        <v>1112</v>
      </c>
    </row>
    <row r="7017" spans="1:6">
      <c r="A7017" t="str">
        <f t="shared" si="134"/>
        <v>30MATHEUS LEONARDO GOMES DA SILVA44927GRA</v>
      </c>
      <c r="B7017">
        <v>30</v>
      </c>
      <c r="C7017" t="s">
        <v>2479</v>
      </c>
      <c r="D7017" t="s">
        <v>3785</v>
      </c>
      <c r="E7017">
        <v>600</v>
      </c>
      <c r="F7017" t="s">
        <v>1112</v>
      </c>
    </row>
    <row r="7018" spans="1:6">
      <c r="A7018" t="str">
        <f t="shared" si="134"/>
        <v>30PEDRO LUCAS ARAÚJO DO NASCIMENTO44927GRA</v>
      </c>
      <c r="B7018">
        <v>30</v>
      </c>
      <c r="C7018" t="s">
        <v>2480</v>
      </c>
      <c r="D7018" t="s">
        <v>3785</v>
      </c>
      <c r="E7018">
        <v>600</v>
      </c>
      <c r="F7018" t="s">
        <v>1112</v>
      </c>
    </row>
    <row r="7019" spans="1:6">
      <c r="A7019" t="str">
        <f t="shared" si="134"/>
        <v>30RAFAELA DE MELO FREIRE44927GRA</v>
      </c>
      <c r="B7019">
        <v>30</v>
      </c>
      <c r="C7019" t="s">
        <v>2701</v>
      </c>
      <c r="D7019" t="s">
        <v>3785</v>
      </c>
      <c r="E7019">
        <v>600</v>
      </c>
      <c r="F7019" t="s">
        <v>1112</v>
      </c>
    </row>
    <row r="7020" spans="1:6">
      <c r="A7020" t="str">
        <f t="shared" si="134"/>
        <v>30TAINAH LOPES FERREIRA44927GRA</v>
      </c>
      <c r="B7020">
        <v>30</v>
      </c>
      <c r="C7020" t="s">
        <v>2702</v>
      </c>
      <c r="D7020" t="s">
        <v>3785</v>
      </c>
      <c r="E7020">
        <v>600</v>
      </c>
      <c r="F7020" t="s">
        <v>1112</v>
      </c>
    </row>
    <row r="7021" spans="1:6">
      <c r="A7021" t="str">
        <f t="shared" si="134"/>
        <v>30THAISA MARIA NASCIMENTO44927GRA</v>
      </c>
      <c r="B7021">
        <v>30</v>
      </c>
      <c r="C7021" t="s">
        <v>2481</v>
      </c>
      <c r="D7021" t="s">
        <v>3785</v>
      </c>
      <c r="E7021">
        <v>600</v>
      </c>
      <c r="F7021" t="s">
        <v>1112</v>
      </c>
    </row>
    <row r="7022" spans="1:6">
      <c r="A7022" t="str">
        <f t="shared" si="134"/>
        <v>30VÍCTOR DE ANDRADE LIMA44927GRA</v>
      </c>
      <c r="B7022">
        <v>30</v>
      </c>
      <c r="C7022" t="s">
        <v>2482</v>
      </c>
      <c r="D7022" t="s">
        <v>3785</v>
      </c>
      <c r="E7022">
        <v>600</v>
      </c>
      <c r="F7022" t="s">
        <v>1112</v>
      </c>
    </row>
    <row r="7023" spans="1:6">
      <c r="A7023" t="str">
        <f t="shared" si="134"/>
        <v>30WILLIAM OTTONI BARBOSA AZEVEDO44927GRA</v>
      </c>
      <c r="B7023">
        <v>30</v>
      </c>
      <c r="C7023" t="s">
        <v>2703</v>
      </c>
      <c r="D7023" t="s">
        <v>3785</v>
      </c>
      <c r="E7023">
        <v>600</v>
      </c>
      <c r="F7023" t="s">
        <v>1112</v>
      </c>
    </row>
    <row r="7024" spans="1:6">
      <c r="A7024" t="str">
        <f t="shared" si="134"/>
        <v>30GABRIEL FILIPE OLIVEIRA DO NASCIMENTO44927MSc</v>
      </c>
      <c r="B7024">
        <v>30</v>
      </c>
      <c r="C7024" t="s">
        <v>2704</v>
      </c>
      <c r="D7024" t="s">
        <v>3785</v>
      </c>
      <c r="E7024">
        <v>2230</v>
      </c>
      <c r="F7024" t="s">
        <v>1114</v>
      </c>
    </row>
    <row r="7025" spans="1:6">
      <c r="A7025" t="str">
        <f t="shared" si="134"/>
        <v>30MARCELA BINO DA SILVA SANTOS44927MSc</v>
      </c>
      <c r="B7025">
        <v>30</v>
      </c>
      <c r="C7025" t="s">
        <v>2705</v>
      </c>
      <c r="D7025" t="s">
        <v>3785</v>
      </c>
      <c r="E7025">
        <v>2230</v>
      </c>
      <c r="F7025" t="s">
        <v>1114</v>
      </c>
    </row>
    <row r="7026" spans="1:6">
      <c r="A7026" t="str">
        <f t="shared" si="134"/>
        <v>30MATHEUS HENRIQUE CASTANHA CAVALCANTI44927MSc</v>
      </c>
      <c r="B7026">
        <v>30</v>
      </c>
      <c r="C7026" t="s">
        <v>2706</v>
      </c>
      <c r="D7026" t="s">
        <v>3785</v>
      </c>
      <c r="E7026">
        <v>2230</v>
      </c>
      <c r="F7026" t="s">
        <v>1114</v>
      </c>
    </row>
    <row r="7027" spans="1:6">
      <c r="A7027" t="str">
        <f t="shared" si="134"/>
        <v>30Michael Lopes Mendes da Silva44927MSc</v>
      </c>
      <c r="B7027">
        <v>30</v>
      </c>
      <c r="C7027" t="s">
        <v>2483</v>
      </c>
      <c r="D7027" t="s">
        <v>3785</v>
      </c>
      <c r="E7027">
        <v>2230</v>
      </c>
      <c r="F7027" t="s">
        <v>1114</v>
      </c>
    </row>
    <row r="7028" spans="1:6">
      <c r="A7028" t="str">
        <f t="shared" si="134"/>
        <v>30Santiago Arias Henao44927PDSC</v>
      </c>
      <c r="B7028">
        <v>30</v>
      </c>
      <c r="C7028" t="s">
        <v>1654</v>
      </c>
      <c r="D7028" t="s">
        <v>3785</v>
      </c>
      <c r="E7028">
        <v>6110</v>
      </c>
      <c r="F7028" t="s">
        <v>1165</v>
      </c>
    </row>
    <row r="7029" spans="1:6">
      <c r="A7029" t="str">
        <f t="shared" si="134"/>
        <v>30JEAN HÉLITON LOPES DOS SANTOS44927PV</v>
      </c>
      <c r="B7029">
        <v>30</v>
      </c>
      <c r="C7029" t="s">
        <v>2708</v>
      </c>
      <c r="D7029" t="s">
        <v>3785</v>
      </c>
      <c r="E7029">
        <v>7750</v>
      </c>
      <c r="F7029" t="s">
        <v>1115</v>
      </c>
    </row>
    <row r="7030" spans="1:6">
      <c r="A7030" t="str">
        <f t="shared" si="134"/>
        <v>31Francisco Antonio de Farias Bandeira44927AT</v>
      </c>
      <c r="B7030">
        <v>31</v>
      </c>
      <c r="C7030" t="s">
        <v>1655</v>
      </c>
      <c r="D7030" t="s">
        <v>3785</v>
      </c>
      <c r="E7030">
        <v>820</v>
      </c>
      <c r="F7030" t="s">
        <v>1117</v>
      </c>
    </row>
    <row r="7031" spans="1:6">
      <c r="A7031" t="str">
        <f t="shared" si="134"/>
        <v>31Jorge Barbosa Soares44927COO</v>
      </c>
      <c r="B7031">
        <v>31</v>
      </c>
      <c r="C7031" t="s">
        <v>2193</v>
      </c>
      <c r="D7031" t="s">
        <v>3785</v>
      </c>
      <c r="E7031">
        <v>2800</v>
      </c>
      <c r="F7031" t="s">
        <v>1113</v>
      </c>
    </row>
    <row r="7032" spans="1:6">
      <c r="A7032" t="str">
        <f t="shared" si="134"/>
        <v>31Caio Victor Pereira Pascoal44927DSC</v>
      </c>
      <c r="B7032">
        <v>31</v>
      </c>
      <c r="C7032" t="s">
        <v>2484</v>
      </c>
      <c r="D7032" t="s">
        <v>3785</v>
      </c>
      <c r="E7032">
        <v>3280</v>
      </c>
      <c r="F7032" t="s">
        <v>1162</v>
      </c>
    </row>
    <row r="7033" spans="1:6">
      <c r="A7033" t="str">
        <f t="shared" si="134"/>
        <v>31Natália Porto Alexandre44927DSC</v>
      </c>
      <c r="B7033">
        <v>31</v>
      </c>
      <c r="C7033" t="s">
        <v>2485</v>
      </c>
      <c r="D7033" t="s">
        <v>3785</v>
      </c>
      <c r="E7033">
        <v>3280</v>
      </c>
      <c r="F7033" t="s">
        <v>1162</v>
      </c>
    </row>
    <row r="7034" spans="1:6">
      <c r="A7034" t="str">
        <f t="shared" si="134"/>
        <v>31Rodolpho Ramilton de Castro Monteiro44927DSC</v>
      </c>
      <c r="B7034">
        <v>31</v>
      </c>
      <c r="C7034" t="s">
        <v>1657</v>
      </c>
      <c r="D7034" t="s">
        <v>3785</v>
      </c>
      <c r="E7034">
        <v>3280</v>
      </c>
      <c r="F7034" t="s">
        <v>1162</v>
      </c>
    </row>
    <row r="7035" spans="1:6">
      <c r="A7035" t="str">
        <f t="shared" si="134"/>
        <v>31Alice Oliveira Gurgel44927GRA</v>
      </c>
      <c r="B7035">
        <v>31</v>
      </c>
      <c r="C7035" t="s">
        <v>1658</v>
      </c>
      <c r="D7035" t="s">
        <v>3785</v>
      </c>
      <c r="E7035">
        <v>600</v>
      </c>
      <c r="F7035" t="s">
        <v>1112</v>
      </c>
    </row>
    <row r="7036" spans="1:6">
      <c r="A7036" t="str">
        <f t="shared" si="134"/>
        <v>31Ellen Scárllet Abreu Feitosa44927GRA</v>
      </c>
      <c r="B7036">
        <v>31</v>
      </c>
      <c r="C7036" t="s">
        <v>1661</v>
      </c>
      <c r="D7036" t="s">
        <v>3785</v>
      </c>
      <c r="E7036">
        <v>600</v>
      </c>
      <c r="F7036" t="s">
        <v>1112</v>
      </c>
    </row>
    <row r="7037" spans="1:6">
      <c r="A7037" t="str">
        <f t="shared" si="134"/>
        <v>31João Pedro Teles Araújo44927GRA</v>
      </c>
      <c r="B7037">
        <v>31</v>
      </c>
      <c r="C7037" t="s">
        <v>1663</v>
      </c>
      <c r="D7037" t="s">
        <v>3785</v>
      </c>
      <c r="E7037">
        <v>600</v>
      </c>
      <c r="F7037" t="s">
        <v>1112</v>
      </c>
    </row>
    <row r="7038" spans="1:6">
      <c r="A7038" t="str">
        <f t="shared" si="134"/>
        <v>31João Victor da Silva Coelho44927GRA</v>
      </c>
      <c r="B7038">
        <v>31</v>
      </c>
      <c r="C7038" t="s">
        <v>2486</v>
      </c>
      <c r="D7038" t="s">
        <v>3785</v>
      </c>
      <c r="E7038">
        <v>600</v>
      </c>
      <c r="F7038" t="s">
        <v>1112</v>
      </c>
    </row>
    <row r="7039" spans="1:6">
      <c r="A7039" t="str">
        <f t="shared" si="134"/>
        <v>31Lucas Coelho Gonçalves da Silva44927GRA</v>
      </c>
      <c r="B7039">
        <v>31</v>
      </c>
      <c r="C7039" t="s">
        <v>1666</v>
      </c>
      <c r="D7039" t="s">
        <v>3785</v>
      </c>
      <c r="E7039">
        <v>600</v>
      </c>
      <c r="F7039" t="s">
        <v>1112</v>
      </c>
    </row>
    <row r="7040" spans="1:6">
      <c r="A7040" t="str">
        <f t="shared" si="134"/>
        <v>31Paulo Ricardo Moura Rodrigues44927GRA</v>
      </c>
      <c r="B7040">
        <v>31</v>
      </c>
      <c r="C7040" t="s">
        <v>1668</v>
      </c>
      <c r="D7040" t="s">
        <v>3785</v>
      </c>
      <c r="E7040">
        <v>600</v>
      </c>
      <c r="F7040" t="s">
        <v>1112</v>
      </c>
    </row>
    <row r="7041" spans="1:6">
      <c r="A7041" t="str">
        <f t="shared" si="134"/>
        <v>31Ana Beatriz Ferreira Sousa44927MSc</v>
      </c>
      <c r="B7041">
        <v>31</v>
      </c>
      <c r="C7041" t="s">
        <v>2488</v>
      </c>
      <c r="D7041" t="s">
        <v>3785</v>
      </c>
      <c r="E7041">
        <v>2230</v>
      </c>
      <c r="F7041" t="s">
        <v>1114</v>
      </c>
    </row>
    <row r="7042" spans="1:6">
      <c r="A7042" t="str">
        <f t="shared" si="134"/>
        <v>31Andressa Cristina Borges Chaves44927MSc</v>
      </c>
      <c r="B7042">
        <v>31</v>
      </c>
      <c r="C7042" t="s">
        <v>1670</v>
      </c>
      <c r="D7042" t="s">
        <v>3785</v>
      </c>
      <c r="E7042">
        <v>2230</v>
      </c>
      <c r="F7042" t="s">
        <v>1114</v>
      </c>
    </row>
    <row r="7043" spans="1:6">
      <c r="A7043" t="str">
        <f t="shared" ref="A7043:A7106" si="135">CONCATENATE(B7043,C7043,VALUE(D7043),F7043)</f>
        <v>31Lucas Sassaki Vieira da Silva44927MSc</v>
      </c>
      <c r="B7043">
        <v>31</v>
      </c>
      <c r="C7043" t="s">
        <v>1671</v>
      </c>
      <c r="D7043" t="s">
        <v>3785</v>
      </c>
      <c r="E7043">
        <v>2230</v>
      </c>
      <c r="F7043" t="s">
        <v>1114</v>
      </c>
    </row>
    <row r="7044" spans="1:6">
      <c r="A7044" t="str">
        <f t="shared" si="135"/>
        <v>31Moacir Frutuoso Leal da Costa44927MSc</v>
      </c>
      <c r="B7044">
        <v>31</v>
      </c>
      <c r="C7044" t="s">
        <v>2489</v>
      </c>
      <c r="D7044" t="s">
        <v>3785</v>
      </c>
      <c r="E7044">
        <v>2230</v>
      </c>
      <c r="F7044" t="s">
        <v>1114</v>
      </c>
    </row>
    <row r="7045" spans="1:6">
      <c r="A7045" t="str">
        <f t="shared" si="135"/>
        <v>31Thiago Marques da Frota44927MSc</v>
      </c>
      <c r="B7045">
        <v>31</v>
      </c>
      <c r="C7045" t="s">
        <v>1672</v>
      </c>
      <c r="D7045" t="s">
        <v>3785</v>
      </c>
      <c r="E7045">
        <v>2230</v>
      </c>
      <c r="F7045" t="s">
        <v>1114</v>
      </c>
    </row>
    <row r="7046" spans="1:6">
      <c r="A7046" t="str">
        <f t="shared" si="135"/>
        <v>31Jorge Luiz Oliveira Lucas Júnior44927PV</v>
      </c>
      <c r="B7046">
        <v>31</v>
      </c>
      <c r="C7046" t="s">
        <v>1656</v>
      </c>
      <c r="D7046" t="s">
        <v>3785</v>
      </c>
      <c r="E7046">
        <v>7750</v>
      </c>
      <c r="F7046" t="s">
        <v>1115</v>
      </c>
    </row>
    <row r="7047" spans="1:6">
      <c r="A7047" t="str">
        <f t="shared" si="135"/>
        <v>32AMANDA SOUSA ARAUJO44927AT</v>
      </c>
      <c r="B7047">
        <v>32</v>
      </c>
      <c r="C7047" t="s">
        <v>1674</v>
      </c>
      <c r="D7047" t="s">
        <v>3785</v>
      </c>
      <c r="E7047">
        <v>820</v>
      </c>
      <c r="F7047" t="s">
        <v>1117</v>
      </c>
    </row>
    <row r="7048" spans="1:6">
      <c r="A7048" t="str">
        <f t="shared" si="135"/>
        <v>32Antonio Eduardo Martinelli44927COO</v>
      </c>
      <c r="B7048">
        <v>32</v>
      </c>
      <c r="C7048" t="s">
        <v>1675</v>
      </c>
      <c r="D7048" t="s">
        <v>3785</v>
      </c>
      <c r="E7048">
        <v>2800</v>
      </c>
      <c r="F7048" t="s">
        <v>1113</v>
      </c>
    </row>
    <row r="7049" spans="1:6">
      <c r="A7049" t="str">
        <f t="shared" si="135"/>
        <v>32MUCIO DANTAS DE MEDEIROS44927DSC</v>
      </c>
      <c r="B7049">
        <v>32</v>
      </c>
      <c r="C7049" t="s">
        <v>1677</v>
      </c>
      <c r="D7049" t="s">
        <v>3785</v>
      </c>
      <c r="E7049">
        <v>3280</v>
      </c>
      <c r="F7049" t="s">
        <v>1162</v>
      </c>
    </row>
    <row r="7050" spans="1:6">
      <c r="A7050" t="str">
        <f t="shared" si="135"/>
        <v>32Thereza Beatriz Oliveira Nunes44927DSC</v>
      </c>
      <c r="B7050">
        <v>32</v>
      </c>
      <c r="C7050" t="s">
        <v>2490</v>
      </c>
      <c r="D7050" t="s">
        <v>3785</v>
      </c>
      <c r="E7050">
        <v>3280</v>
      </c>
      <c r="F7050" t="s">
        <v>1162</v>
      </c>
    </row>
    <row r="7051" spans="1:6">
      <c r="A7051" t="str">
        <f t="shared" si="135"/>
        <v>32ANA BIATRIZ GUEDES DO NASCIMENTO44927GRA</v>
      </c>
      <c r="B7051">
        <v>32</v>
      </c>
      <c r="C7051" t="s">
        <v>1678</v>
      </c>
      <c r="D7051" t="s">
        <v>3785</v>
      </c>
      <c r="E7051">
        <v>600</v>
      </c>
      <c r="F7051" t="s">
        <v>1112</v>
      </c>
    </row>
    <row r="7052" spans="1:6">
      <c r="A7052" t="str">
        <f t="shared" si="135"/>
        <v>32CAMILA LOUYSE OLIVEIRA DA ROCHA44927GRA</v>
      </c>
      <c r="B7052">
        <v>32</v>
      </c>
      <c r="C7052" t="s">
        <v>1679</v>
      </c>
      <c r="D7052" t="s">
        <v>3785</v>
      </c>
      <c r="E7052">
        <v>600</v>
      </c>
      <c r="F7052" t="s">
        <v>1112</v>
      </c>
    </row>
    <row r="7053" spans="1:6">
      <c r="A7053" t="str">
        <f t="shared" si="135"/>
        <v>32ELOAM JESSICA NUNES HOLANDA44927GRA</v>
      </c>
      <c r="B7053">
        <v>32</v>
      </c>
      <c r="C7053" t="s">
        <v>1681</v>
      </c>
      <c r="D7053" t="s">
        <v>3785</v>
      </c>
      <c r="E7053">
        <v>600</v>
      </c>
      <c r="F7053" t="s">
        <v>1112</v>
      </c>
    </row>
    <row r="7054" spans="1:6">
      <c r="A7054" t="str">
        <f t="shared" si="135"/>
        <v>32JANARY MARTINS FIGUEIREDO FILHO44927GRA</v>
      </c>
      <c r="B7054">
        <v>32</v>
      </c>
      <c r="C7054" t="s">
        <v>1683</v>
      </c>
      <c r="D7054" t="s">
        <v>3785</v>
      </c>
      <c r="E7054">
        <v>600</v>
      </c>
      <c r="F7054" t="s">
        <v>1112</v>
      </c>
    </row>
    <row r="7055" spans="1:6">
      <c r="A7055" t="str">
        <f t="shared" si="135"/>
        <v>32Karolynne Emanuelle Alves Rodrigues44927GRA</v>
      </c>
      <c r="B7055">
        <v>32</v>
      </c>
      <c r="C7055" t="s">
        <v>2491</v>
      </c>
      <c r="D7055" t="s">
        <v>3785</v>
      </c>
      <c r="E7055">
        <v>600</v>
      </c>
      <c r="F7055" t="s">
        <v>1112</v>
      </c>
    </row>
    <row r="7056" spans="1:6">
      <c r="A7056" t="str">
        <f t="shared" si="135"/>
        <v>32TAYNNARA MENDES VELOSO44927GRA</v>
      </c>
      <c r="B7056">
        <v>32</v>
      </c>
      <c r="C7056" t="s">
        <v>1684</v>
      </c>
      <c r="D7056" t="s">
        <v>3785</v>
      </c>
      <c r="E7056">
        <v>600</v>
      </c>
      <c r="F7056" t="s">
        <v>1112</v>
      </c>
    </row>
    <row r="7057" spans="1:6">
      <c r="A7057" t="str">
        <f t="shared" si="135"/>
        <v>32Vinicius Medeiros de Oliveira Dantas44927GRA</v>
      </c>
      <c r="B7057">
        <v>32</v>
      </c>
      <c r="C7057" t="s">
        <v>2492</v>
      </c>
      <c r="D7057" t="s">
        <v>3785</v>
      </c>
      <c r="E7057">
        <v>600</v>
      </c>
      <c r="F7057" t="s">
        <v>1112</v>
      </c>
    </row>
    <row r="7058" spans="1:6">
      <c r="A7058" t="str">
        <f t="shared" si="135"/>
        <v>32Clenildo de Longe44927MSc</v>
      </c>
      <c r="B7058">
        <v>32</v>
      </c>
      <c r="C7058" t="s">
        <v>1686</v>
      </c>
      <c r="D7058" t="s">
        <v>3785</v>
      </c>
      <c r="E7058">
        <v>2230</v>
      </c>
      <c r="F7058" t="s">
        <v>1114</v>
      </c>
    </row>
    <row r="7059" spans="1:6">
      <c r="A7059" t="str">
        <f t="shared" si="135"/>
        <v>32Eduardo Jorge da Cunha Lins44927MSc</v>
      </c>
      <c r="B7059">
        <v>32</v>
      </c>
      <c r="C7059" t="s">
        <v>2493</v>
      </c>
      <c r="D7059" t="s">
        <v>3785</v>
      </c>
      <c r="E7059">
        <v>2230</v>
      </c>
      <c r="F7059" t="s">
        <v>1114</v>
      </c>
    </row>
    <row r="7060" spans="1:6">
      <c r="A7060" t="str">
        <f t="shared" si="135"/>
        <v>32Francisco Emanuel da Silva44927MSc</v>
      </c>
      <c r="B7060">
        <v>32</v>
      </c>
      <c r="C7060" t="s">
        <v>2494</v>
      </c>
      <c r="D7060" t="s">
        <v>3785</v>
      </c>
      <c r="E7060">
        <v>2230</v>
      </c>
      <c r="F7060" t="s">
        <v>1114</v>
      </c>
    </row>
    <row r="7061" spans="1:6">
      <c r="A7061" t="str">
        <f t="shared" si="135"/>
        <v>32Maria Monique de Brito Leite44927MSc</v>
      </c>
      <c r="B7061">
        <v>32</v>
      </c>
      <c r="C7061" t="s">
        <v>1687</v>
      </c>
      <c r="D7061" t="s">
        <v>3785</v>
      </c>
      <c r="E7061">
        <v>2230</v>
      </c>
      <c r="F7061" t="s">
        <v>1114</v>
      </c>
    </row>
    <row r="7062" spans="1:6">
      <c r="A7062" t="str">
        <f t="shared" si="135"/>
        <v>32Rayssa Ribeiro Rodrigues44927MSc</v>
      </c>
      <c r="B7062">
        <v>32</v>
      </c>
      <c r="C7062" t="s">
        <v>2495</v>
      </c>
      <c r="D7062" t="s">
        <v>3785</v>
      </c>
      <c r="E7062">
        <v>2230</v>
      </c>
      <c r="F7062" t="s">
        <v>1114</v>
      </c>
    </row>
    <row r="7063" spans="1:6">
      <c r="A7063" t="str">
        <f t="shared" si="135"/>
        <v>32Armando Monte Mendes44927PDSC</v>
      </c>
      <c r="B7063">
        <v>32</v>
      </c>
      <c r="C7063" t="s">
        <v>1688</v>
      </c>
      <c r="D7063" t="s">
        <v>3785</v>
      </c>
      <c r="E7063">
        <v>6110</v>
      </c>
      <c r="F7063" t="s">
        <v>1165</v>
      </c>
    </row>
    <row r="7064" spans="1:6">
      <c r="A7064" t="str">
        <f t="shared" si="135"/>
        <v>32Jose Ribamar Campos Junior44927PV</v>
      </c>
      <c r="B7064">
        <v>32</v>
      </c>
      <c r="C7064" t="s">
        <v>1689</v>
      </c>
      <c r="D7064" t="s">
        <v>3785</v>
      </c>
      <c r="E7064">
        <v>7750</v>
      </c>
      <c r="F7064" t="s">
        <v>1115</v>
      </c>
    </row>
    <row r="7065" spans="1:6">
      <c r="A7065" t="str">
        <f t="shared" si="135"/>
        <v>33Raphael Caio Alvarez Diegues44927AT</v>
      </c>
      <c r="B7065">
        <v>33</v>
      </c>
      <c r="C7065" t="s">
        <v>1690</v>
      </c>
      <c r="D7065" t="s">
        <v>3785</v>
      </c>
      <c r="E7065">
        <v>820</v>
      </c>
      <c r="F7065" t="s">
        <v>1117</v>
      </c>
    </row>
    <row r="7066" spans="1:6">
      <c r="A7066" t="str">
        <f t="shared" si="135"/>
        <v>33Edmilson Moutinho dos Santos44927COO</v>
      </c>
      <c r="B7066">
        <v>33</v>
      </c>
      <c r="C7066" t="s">
        <v>1691</v>
      </c>
      <c r="D7066" t="s">
        <v>3785</v>
      </c>
      <c r="E7066">
        <v>2800</v>
      </c>
      <c r="F7066" t="s">
        <v>1113</v>
      </c>
    </row>
    <row r="7067" spans="1:6">
      <c r="A7067" t="str">
        <f t="shared" si="135"/>
        <v>33Dalmo de Souza Amorim Junior44927DSC</v>
      </c>
      <c r="B7067">
        <v>33</v>
      </c>
      <c r="C7067" t="s">
        <v>2194</v>
      </c>
      <c r="D7067" t="s">
        <v>3785</v>
      </c>
      <c r="E7067">
        <v>3280</v>
      </c>
      <c r="F7067" t="s">
        <v>1162</v>
      </c>
    </row>
    <row r="7068" spans="1:6">
      <c r="A7068" t="str">
        <f t="shared" si="135"/>
        <v>33Rodrigo Pereira Botão44927DSC</v>
      </c>
      <c r="B7068">
        <v>33</v>
      </c>
      <c r="C7068" t="s">
        <v>2195</v>
      </c>
      <c r="D7068" t="s">
        <v>3785</v>
      </c>
      <c r="E7068">
        <v>3280</v>
      </c>
      <c r="F7068" t="s">
        <v>1162</v>
      </c>
    </row>
    <row r="7069" spans="1:6">
      <c r="A7069" t="str">
        <f t="shared" si="135"/>
        <v>33Stephanie San Martin Cañas44927DSC</v>
      </c>
      <c r="B7069">
        <v>33</v>
      </c>
      <c r="C7069" t="s">
        <v>1692</v>
      </c>
      <c r="D7069" t="s">
        <v>3785</v>
      </c>
      <c r="E7069">
        <v>3280</v>
      </c>
      <c r="F7069" t="s">
        <v>1162</v>
      </c>
    </row>
    <row r="7070" spans="1:6">
      <c r="A7070" t="str">
        <f t="shared" si="135"/>
        <v>33Gabriel Fiorini Reis Maciel e Bastos44927GRA</v>
      </c>
      <c r="B7070">
        <v>33</v>
      </c>
      <c r="C7070" t="s">
        <v>1694</v>
      </c>
      <c r="D7070" t="s">
        <v>3785</v>
      </c>
      <c r="E7070">
        <v>600</v>
      </c>
      <c r="F7070" t="s">
        <v>1112</v>
      </c>
    </row>
    <row r="7071" spans="1:6">
      <c r="A7071" t="str">
        <f t="shared" si="135"/>
        <v>33Laila Franca da Costa44927GRA</v>
      </c>
      <c r="B7071">
        <v>33</v>
      </c>
      <c r="C7071" t="s">
        <v>2710</v>
      </c>
      <c r="D7071" t="s">
        <v>3785</v>
      </c>
      <c r="E7071">
        <v>600</v>
      </c>
      <c r="F7071" t="s">
        <v>1112</v>
      </c>
    </row>
    <row r="7072" spans="1:6">
      <c r="A7072" t="str">
        <f t="shared" si="135"/>
        <v>33Matheus Antonio Souza Ferreira44927GRA</v>
      </c>
      <c r="B7072">
        <v>33</v>
      </c>
      <c r="C7072" t="s">
        <v>1699</v>
      </c>
      <c r="D7072" t="s">
        <v>3785</v>
      </c>
      <c r="E7072">
        <v>600</v>
      </c>
      <c r="F7072" t="s">
        <v>1112</v>
      </c>
    </row>
    <row r="7073" spans="1:6">
      <c r="A7073" t="str">
        <f t="shared" si="135"/>
        <v>33Pamela Ramos Rocha dos Santos44927GRA</v>
      </c>
      <c r="B7073">
        <v>33</v>
      </c>
      <c r="C7073" t="s">
        <v>1700</v>
      </c>
      <c r="D7073" t="s">
        <v>3785</v>
      </c>
      <c r="E7073">
        <v>600</v>
      </c>
      <c r="F7073" t="s">
        <v>1112</v>
      </c>
    </row>
    <row r="7074" spans="1:6">
      <c r="A7074" t="str">
        <f t="shared" si="135"/>
        <v>33Rogerio Vaz de Lima44927GRA</v>
      </c>
      <c r="B7074">
        <v>33</v>
      </c>
      <c r="C7074" t="s">
        <v>1703</v>
      </c>
      <c r="D7074" t="s">
        <v>3785</v>
      </c>
      <c r="E7074">
        <v>600</v>
      </c>
      <c r="F7074" t="s">
        <v>1112</v>
      </c>
    </row>
    <row r="7075" spans="1:6">
      <c r="A7075" t="str">
        <f t="shared" si="135"/>
        <v>33Thalles Moreira de Oliveira44927GRA</v>
      </c>
      <c r="B7075">
        <v>33</v>
      </c>
      <c r="C7075" t="s">
        <v>1705</v>
      </c>
      <c r="D7075" t="s">
        <v>3785</v>
      </c>
      <c r="E7075">
        <v>600</v>
      </c>
      <c r="F7075" t="s">
        <v>1112</v>
      </c>
    </row>
    <row r="7076" spans="1:6">
      <c r="A7076" t="str">
        <f t="shared" si="135"/>
        <v>33Alice Akemi Tagima44927MSc</v>
      </c>
      <c r="B7076">
        <v>33</v>
      </c>
      <c r="C7076" t="s">
        <v>1707</v>
      </c>
      <c r="D7076" t="s">
        <v>3785</v>
      </c>
      <c r="E7076">
        <v>2230</v>
      </c>
      <c r="F7076" t="s">
        <v>1114</v>
      </c>
    </row>
    <row r="7077" spans="1:6">
      <c r="A7077" t="str">
        <f t="shared" si="135"/>
        <v>33Brenda Honório Mazzeu Silveira44927MSc</v>
      </c>
      <c r="B7077">
        <v>33</v>
      </c>
      <c r="C7077" t="s">
        <v>1708</v>
      </c>
      <c r="D7077" t="s">
        <v>3785</v>
      </c>
      <c r="E7077">
        <v>2230</v>
      </c>
      <c r="F7077" t="s">
        <v>1114</v>
      </c>
    </row>
    <row r="7078" spans="1:6">
      <c r="A7078" t="str">
        <f t="shared" si="135"/>
        <v>33Gabriela Pantoja Passos44927MSc</v>
      </c>
      <c r="B7078">
        <v>33</v>
      </c>
      <c r="C7078" t="s">
        <v>1709</v>
      </c>
      <c r="D7078" t="s">
        <v>3785</v>
      </c>
      <c r="E7078">
        <v>2230</v>
      </c>
      <c r="F7078" t="s">
        <v>1114</v>
      </c>
    </row>
    <row r="7079" spans="1:6">
      <c r="A7079" t="str">
        <f t="shared" si="135"/>
        <v>33João Paulo Guilherme Rodrigues Alves44927MSc</v>
      </c>
      <c r="B7079">
        <v>33</v>
      </c>
      <c r="C7079" t="s">
        <v>1697</v>
      </c>
      <c r="D7079" t="s">
        <v>3785</v>
      </c>
      <c r="E7079">
        <v>2230</v>
      </c>
      <c r="F7079" t="s">
        <v>1114</v>
      </c>
    </row>
    <row r="7080" spans="1:6">
      <c r="A7080" t="str">
        <f t="shared" si="135"/>
        <v>33Maxiane Frank Oliveira Cardoso44927MSc</v>
      </c>
      <c r="B7080">
        <v>33</v>
      </c>
      <c r="C7080" t="s">
        <v>2196</v>
      </c>
      <c r="D7080" t="s">
        <v>3785</v>
      </c>
      <c r="E7080">
        <v>2230</v>
      </c>
      <c r="F7080" t="s">
        <v>1114</v>
      </c>
    </row>
    <row r="7081" spans="1:6">
      <c r="A7081" t="str">
        <f t="shared" si="135"/>
        <v>33Rafael Luis Sacco44927MSc</v>
      </c>
      <c r="B7081">
        <v>33</v>
      </c>
      <c r="C7081" t="s">
        <v>2197</v>
      </c>
      <c r="D7081" t="s">
        <v>3785</v>
      </c>
      <c r="E7081">
        <v>2230</v>
      </c>
      <c r="F7081" t="s">
        <v>1114</v>
      </c>
    </row>
    <row r="7082" spans="1:6">
      <c r="A7082" t="str">
        <f t="shared" si="135"/>
        <v>33Hirdan Katarina de Medeiros Costa44927PV</v>
      </c>
      <c r="B7082">
        <v>33</v>
      </c>
      <c r="C7082" t="s">
        <v>1711</v>
      </c>
      <c r="D7082" t="s">
        <v>3785</v>
      </c>
      <c r="E7082">
        <v>7750</v>
      </c>
      <c r="F7082" t="s">
        <v>1115</v>
      </c>
    </row>
    <row r="7083" spans="1:6">
      <c r="A7083" t="str">
        <f t="shared" si="135"/>
        <v>34Renan Albert Hansen44927AT</v>
      </c>
      <c r="B7083">
        <v>34</v>
      </c>
      <c r="C7083" t="s">
        <v>1712</v>
      </c>
      <c r="D7083" t="s">
        <v>3785</v>
      </c>
      <c r="E7083">
        <v>820</v>
      </c>
      <c r="F7083" t="s">
        <v>1117</v>
      </c>
    </row>
    <row r="7084" spans="1:6">
      <c r="A7084" t="str">
        <f t="shared" si="135"/>
        <v>34Mauro Hugo Mathias44927COO</v>
      </c>
      <c r="B7084">
        <v>34</v>
      </c>
      <c r="C7084" t="s">
        <v>2784</v>
      </c>
      <c r="D7084" t="s">
        <v>3785</v>
      </c>
      <c r="E7084">
        <v>2800</v>
      </c>
      <c r="F7084" t="s">
        <v>1113</v>
      </c>
    </row>
    <row r="7085" spans="1:6">
      <c r="A7085" t="str">
        <f t="shared" si="135"/>
        <v>34Fernando Henrique Mayworm de Araujo44927DSC</v>
      </c>
      <c r="B7085">
        <v>34</v>
      </c>
      <c r="C7085" t="s">
        <v>1714</v>
      </c>
      <c r="D7085" t="s">
        <v>3785</v>
      </c>
      <c r="E7085">
        <v>3280</v>
      </c>
      <c r="F7085" t="s">
        <v>1162</v>
      </c>
    </row>
    <row r="7086" spans="1:6">
      <c r="A7086" t="str">
        <f t="shared" si="135"/>
        <v>34Mônica Valéria dos Santos Machado44927DSC</v>
      </c>
      <c r="B7086">
        <v>34</v>
      </c>
      <c r="C7086" t="s">
        <v>1732</v>
      </c>
      <c r="D7086" t="s">
        <v>3785</v>
      </c>
      <c r="E7086">
        <v>3280</v>
      </c>
      <c r="F7086" t="s">
        <v>1162</v>
      </c>
    </row>
    <row r="7087" spans="1:6">
      <c r="A7087" t="str">
        <f t="shared" si="135"/>
        <v>34Rubens Coutinho Toledo44927DSC</v>
      </c>
      <c r="B7087">
        <v>34</v>
      </c>
      <c r="C7087" t="s">
        <v>1715</v>
      </c>
      <c r="D7087" t="s">
        <v>3785</v>
      </c>
      <c r="E7087">
        <v>3280</v>
      </c>
      <c r="F7087" t="s">
        <v>1162</v>
      </c>
    </row>
    <row r="7088" spans="1:6">
      <c r="A7088" t="str">
        <f t="shared" si="135"/>
        <v>34Arthur da Silva de Carvalho44927GRA</v>
      </c>
      <c r="B7088">
        <v>34</v>
      </c>
      <c r="C7088" t="s">
        <v>1716</v>
      </c>
      <c r="D7088" t="s">
        <v>3785</v>
      </c>
      <c r="E7088">
        <v>600</v>
      </c>
      <c r="F7088" t="s">
        <v>1112</v>
      </c>
    </row>
    <row r="7089" spans="1:6">
      <c r="A7089" t="str">
        <f t="shared" si="135"/>
        <v>34Arthur Freitas dos Santos44927GRA</v>
      </c>
      <c r="B7089">
        <v>34</v>
      </c>
      <c r="C7089" t="s">
        <v>2496</v>
      </c>
      <c r="D7089" t="s">
        <v>3785</v>
      </c>
      <c r="E7089">
        <v>600</v>
      </c>
      <c r="F7089" t="s">
        <v>1112</v>
      </c>
    </row>
    <row r="7090" spans="1:6">
      <c r="A7090" t="str">
        <f t="shared" si="135"/>
        <v>34Fernando Gianelli Farias de Souza44927GRA</v>
      </c>
      <c r="B7090">
        <v>34</v>
      </c>
      <c r="C7090" t="s">
        <v>2497</v>
      </c>
      <c r="D7090" t="s">
        <v>3785</v>
      </c>
      <c r="E7090">
        <v>600</v>
      </c>
      <c r="F7090" t="s">
        <v>1112</v>
      </c>
    </row>
    <row r="7091" spans="1:6">
      <c r="A7091" t="str">
        <f t="shared" si="135"/>
        <v>34Gustavo Henrique Romeu da Silva44927GRA</v>
      </c>
      <c r="B7091">
        <v>34</v>
      </c>
      <c r="C7091" t="s">
        <v>1718</v>
      </c>
      <c r="D7091" t="s">
        <v>3785</v>
      </c>
      <c r="E7091">
        <v>600</v>
      </c>
      <c r="F7091" t="s">
        <v>1112</v>
      </c>
    </row>
    <row r="7092" spans="1:6">
      <c r="A7092" t="str">
        <f t="shared" si="135"/>
        <v>34Ian Ryuji Matsumoto Rolim44927GRA</v>
      </c>
      <c r="B7092">
        <v>34</v>
      </c>
      <c r="C7092" t="s">
        <v>2498</v>
      </c>
      <c r="D7092" t="s">
        <v>3785</v>
      </c>
      <c r="E7092">
        <v>600</v>
      </c>
      <c r="F7092" t="s">
        <v>1112</v>
      </c>
    </row>
    <row r="7093" spans="1:6">
      <c r="A7093" t="str">
        <f t="shared" si="135"/>
        <v>34João Vitor dos Santos Oliveira44927GRA</v>
      </c>
      <c r="B7093">
        <v>34</v>
      </c>
      <c r="C7093" t="s">
        <v>1720</v>
      </c>
      <c r="D7093" t="s">
        <v>3785</v>
      </c>
      <c r="E7093">
        <v>600</v>
      </c>
      <c r="F7093" t="s">
        <v>1112</v>
      </c>
    </row>
    <row r="7094" spans="1:6">
      <c r="A7094" t="str">
        <f t="shared" si="135"/>
        <v>34Nikolas Maky Takinami44927GRA</v>
      </c>
      <c r="B7094">
        <v>34</v>
      </c>
      <c r="C7094" t="s">
        <v>1723</v>
      </c>
      <c r="D7094" t="s">
        <v>3785</v>
      </c>
      <c r="E7094">
        <v>600</v>
      </c>
      <c r="F7094" t="s">
        <v>1112</v>
      </c>
    </row>
    <row r="7095" spans="1:6">
      <c r="A7095" t="str">
        <f t="shared" si="135"/>
        <v>34Thales Maluf44927GRA</v>
      </c>
      <c r="B7095">
        <v>34</v>
      </c>
      <c r="C7095" t="s">
        <v>1725</v>
      </c>
      <c r="D7095" t="s">
        <v>3785</v>
      </c>
      <c r="E7095">
        <v>600</v>
      </c>
      <c r="F7095" t="s">
        <v>1112</v>
      </c>
    </row>
    <row r="7096" spans="1:6">
      <c r="A7096" t="str">
        <f t="shared" si="135"/>
        <v>34Tobias Lombardi Garcia Tiburcio44927GRA</v>
      </c>
      <c r="B7096">
        <v>34</v>
      </c>
      <c r="C7096" t="s">
        <v>2499</v>
      </c>
      <c r="D7096" t="s">
        <v>3785</v>
      </c>
      <c r="E7096">
        <v>600</v>
      </c>
      <c r="F7096" t="s">
        <v>1112</v>
      </c>
    </row>
    <row r="7097" spans="1:6">
      <c r="A7097" t="str">
        <f t="shared" si="135"/>
        <v>34Victor Barbosa Nunes44927GRA</v>
      </c>
      <c r="B7097">
        <v>34</v>
      </c>
      <c r="C7097" t="s">
        <v>1726</v>
      </c>
      <c r="D7097" t="s">
        <v>3785</v>
      </c>
      <c r="E7097">
        <v>600</v>
      </c>
      <c r="F7097" t="s">
        <v>1112</v>
      </c>
    </row>
    <row r="7098" spans="1:6">
      <c r="A7098" t="str">
        <f t="shared" si="135"/>
        <v>34Vitor Pioltine Murari44927GRA</v>
      </c>
      <c r="B7098">
        <v>34</v>
      </c>
      <c r="C7098" t="s">
        <v>1727</v>
      </c>
      <c r="D7098" t="s">
        <v>3785</v>
      </c>
      <c r="E7098">
        <v>600</v>
      </c>
      <c r="F7098" t="s">
        <v>1112</v>
      </c>
    </row>
    <row r="7099" spans="1:6">
      <c r="A7099" t="str">
        <f t="shared" si="135"/>
        <v>34Carlos Eduardo Moraes44927MSc</v>
      </c>
      <c r="B7099">
        <v>34</v>
      </c>
      <c r="C7099" t="s">
        <v>1728</v>
      </c>
      <c r="D7099" t="s">
        <v>3785</v>
      </c>
      <c r="E7099">
        <v>2230</v>
      </c>
      <c r="F7099" t="s">
        <v>1114</v>
      </c>
    </row>
    <row r="7100" spans="1:6">
      <c r="A7100" t="str">
        <f t="shared" si="135"/>
        <v>34Daniel Solferini de Carvalho44927MSc</v>
      </c>
      <c r="B7100">
        <v>34</v>
      </c>
      <c r="C7100" t="s">
        <v>2198</v>
      </c>
      <c r="D7100" t="s">
        <v>3785</v>
      </c>
      <c r="E7100">
        <v>2230</v>
      </c>
      <c r="F7100" t="s">
        <v>1114</v>
      </c>
    </row>
    <row r="7101" spans="1:6">
      <c r="A7101" t="str">
        <f t="shared" si="135"/>
        <v>34Luis Fernando Junior Saldaña Bernuy44927MSc</v>
      </c>
      <c r="B7101">
        <v>34</v>
      </c>
      <c r="C7101" t="s">
        <v>1730</v>
      </c>
      <c r="D7101" t="s">
        <v>3785</v>
      </c>
      <c r="E7101">
        <v>2230</v>
      </c>
      <c r="F7101" t="s">
        <v>1114</v>
      </c>
    </row>
    <row r="7102" spans="1:6">
      <c r="A7102" t="str">
        <f t="shared" si="135"/>
        <v>34Manuel Anthony Toribio Pacherres Uchalin44927MSc</v>
      </c>
      <c r="B7102">
        <v>34</v>
      </c>
      <c r="C7102" t="s">
        <v>2199</v>
      </c>
      <c r="D7102" t="s">
        <v>3785</v>
      </c>
      <c r="E7102">
        <v>2230</v>
      </c>
      <c r="F7102" t="s">
        <v>1114</v>
      </c>
    </row>
    <row r="7103" spans="1:6">
      <c r="A7103" t="str">
        <f t="shared" si="135"/>
        <v>34Marcelo Pacheco Oliveira44927MSc</v>
      </c>
      <c r="B7103">
        <v>34</v>
      </c>
      <c r="C7103" t="s">
        <v>1731</v>
      </c>
      <c r="D7103" t="s">
        <v>3785</v>
      </c>
      <c r="E7103">
        <v>2230</v>
      </c>
      <c r="F7103" t="s">
        <v>1114</v>
      </c>
    </row>
    <row r="7104" spans="1:6">
      <c r="A7104" t="str">
        <f t="shared" si="135"/>
        <v>34Marta Leite da Silva Nascimento44927PDSC</v>
      </c>
      <c r="B7104">
        <v>34</v>
      </c>
      <c r="C7104" t="s">
        <v>2500</v>
      </c>
      <c r="D7104" t="s">
        <v>3785</v>
      </c>
      <c r="E7104">
        <v>6110</v>
      </c>
      <c r="F7104" t="s">
        <v>1165</v>
      </c>
    </row>
    <row r="7105" spans="1:6">
      <c r="A7105" t="str">
        <f t="shared" si="135"/>
        <v>34Nazem Nascimento44927PV</v>
      </c>
      <c r="B7105">
        <v>34</v>
      </c>
      <c r="C7105" t="s">
        <v>1734</v>
      </c>
      <c r="D7105" t="s">
        <v>3785</v>
      </c>
      <c r="E7105">
        <v>7750</v>
      </c>
      <c r="F7105" t="s">
        <v>1115</v>
      </c>
    </row>
    <row r="7106" spans="1:6">
      <c r="A7106" t="str">
        <f t="shared" si="135"/>
        <v>35Armando Sá Ribeiro Júnior44927COO</v>
      </c>
      <c r="B7106">
        <v>35</v>
      </c>
      <c r="C7106" t="s">
        <v>2503</v>
      </c>
      <c r="D7106" t="s">
        <v>3785</v>
      </c>
      <c r="E7106">
        <v>2800</v>
      </c>
      <c r="F7106" t="s">
        <v>1113</v>
      </c>
    </row>
    <row r="7107" spans="1:6">
      <c r="A7107" t="str">
        <f t="shared" ref="A7107:A7170" si="136">CONCATENATE(B7107,C7107,VALUE(D7107),F7107)</f>
        <v>35Bruno Aguiar Santana44927DSC</v>
      </c>
      <c r="B7107">
        <v>35</v>
      </c>
      <c r="C7107" t="s">
        <v>1736</v>
      </c>
      <c r="D7107" t="s">
        <v>3785</v>
      </c>
      <c r="E7107">
        <v>3280</v>
      </c>
      <c r="F7107" t="s">
        <v>1162</v>
      </c>
    </row>
    <row r="7108" spans="1:6">
      <c r="A7108" t="str">
        <f t="shared" si="136"/>
        <v>35Witã dos Santos Rocha44927DSC</v>
      </c>
      <c r="B7108">
        <v>35</v>
      </c>
      <c r="C7108" t="s">
        <v>1737</v>
      </c>
      <c r="D7108" t="s">
        <v>3785</v>
      </c>
      <c r="E7108">
        <v>3280</v>
      </c>
      <c r="F7108" t="s">
        <v>1162</v>
      </c>
    </row>
    <row r="7109" spans="1:6">
      <c r="A7109" t="str">
        <f t="shared" si="136"/>
        <v>35Helena Peres Alchimin44927GRA</v>
      </c>
      <c r="B7109">
        <v>35</v>
      </c>
      <c r="C7109" t="s">
        <v>2501</v>
      </c>
      <c r="D7109" t="s">
        <v>3785</v>
      </c>
      <c r="E7109">
        <v>600</v>
      </c>
      <c r="F7109" t="s">
        <v>1112</v>
      </c>
    </row>
    <row r="7110" spans="1:6">
      <c r="A7110" t="str">
        <f t="shared" si="136"/>
        <v>35Felipe da Silva Oliveira44927MSc</v>
      </c>
      <c r="B7110">
        <v>35</v>
      </c>
      <c r="C7110" t="s">
        <v>2502</v>
      </c>
      <c r="D7110" t="s">
        <v>3785</v>
      </c>
      <c r="E7110">
        <v>2230</v>
      </c>
      <c r="F7110" t="s">
        <v>1114</v>
      </c>
    </row>
    <row r="7111" spans="1:6">
      <c r="A7111" t="str">
        <f t="shared" si="136"/>
        <v>35Juan Pablo Solorzano44927MSc</v>
      </c>
      <c r="B7111">
        <v>35</v>
      </c>
      <c r="C7111" t="s">
        <v>1740</v>
      </c>
      <c r="D7111" t="s">
        <v>3785</v>
      </c>
      <c r="E7111">
        <v>2230</v>
      </c>
      <c r="F7111" t="s">
        <v>1114</v>
      </c>
    </row>
    <row r="7112" spans="1:6">
      <c r="A7112" t="str">
        <f t="shared" si="136"/>
        <v>35Patrick Souza Lima44927MSc</v>
      </c>
      <c r="B7112">
        <v>35</v>
      </c>
      <c r="C7112" t="s">
        <v>2200</v>
      </c>
      <c r="D7112" t="s">
        <v>3785</v>
      </c>
      <c r="E7112">
        <v>2230</v>
      </c>
      <c r="F7112" t="s">
        <v>1114</v>
      </c>
    </row>
    <row r="7113" spans="1:6">
      <c r="A7113" t="str">
        <f t="shared" si="136"/>
        <v>35Leonardo Silva de Souza44927PV</v>
      </c>
      <c r="B7113">
        <v>35</v>
      </c>
      <c r="C7113" t="s">
        <v>1743</v>
      </c>
      <c r="D7113" t="s">
        <v>3785</v>
      </c>
      <c r="E7113">
        <v>7750</v>
      </c>
      <c r="F7113" t="s">
        <v>1115</v>
      </c>
    </row>
    <row r="7114" spans="1:6">
      <c r="A7114" t="str">
        <f t="shared" si="136"/>
        <v>36Luiz Carlos Lobato dos Santos44927COO</v>
      </c>
      <c r="B7114">
        <v>36</v>
      </c>
      <c r="C7114" t="s">
        <v>1744</v>
      </c>
      <c r="D7114" t="s">
        <v>3785</v>
      </c>
      <c r="E7114">
        <v>2800</v>
      </c>
      <c r="F7114" t="s">
        <v>1113</v>
      </c>
    </row>
    <row r="7115" spans="1:6">
      <c r="A7115" t="str">
        <f t="shared" si="136"/>
        <v>36Célia Karina Maia Cardoso44927DSC</v>
      </c>
      <c r="B7115">
        <v>36</v>
      </c>
      <c r="C7115" t="s">
        <v>1745</v>
      </c>
      <c r="D7115" t="s">
        <v>3785</v>
      </c>
      <c r="E7115">
        <v>3280</v>
      </c>
      <c r="F7115" t="s">
        <v>1162</v>
      </c>
    </row>
    <row r="7116" spans="1:6">
      <c r="A7116" t="str">
        <f t="shared" si="136"/>
        <v>36Larissa Bianca Leão Santos44927DSC</v>
      </c>
      <c r="B7116">
        <v>36</v>
      </c>
      <c r="C7116" t="s">
        <v>1756</v>
      </c>
      <c r="D7116" t="s">
        <v>3785</v>
      </c>
      <c r="E7116">
        <v>3280</v>
      </c>
      <c r="F7116" t="s">
        <v>1162</v>
      </c>
    </row>
    <row r="7117" spans="1:6">
      <c r="A7117" t="str">
        <f t="shared" si="136"/>
        <v>36Monique Santos Sarly da Silva44927DSC</v>
      </c>
      <c r="B7117">
        <v>36</v>
      </c>
      <c r="C7117" t="s">
        <v>1746</v>
      </c>
      <c r="D7117" t="s">
        <v>3785</v>
      </c>
      <c r="E7117">
        <v>3280</v>
      </c>
      <c r="F7117" t="s">
        <v>1162</v>
      </c>
    </row>
    <row r="7118" spans="1:6">
      <c r="A7118" t="str">
        <f t="shared" si="136"/>
        <v>36Ana Beatriz Teixeira Dourado44927GRA</v>
      </c>
      <c r="B7118">
        <v>36</v>
      </c>
      <c r="C7118" t="s">
        <v>2504</v>
      </c>
      <c r="D7118" t="s">
        <v>3785</v>
      </c>
      <c r="E7118">
        <v>600</v>
      </c>
      <c r="F7118" t="s">
        <v>1112</v>
      </c>
    </row>
    <row r="7119" spans="1:6">
      <c r="A7119" t="str">
        <f t="shared" si="136"/>
        <v>36Bruno Santos Conceição44927GRA</v>
      </c>
      <c r="B7119">
        <v>36</v>
      </c>
      <c r="C7119" t="s">
        <v>1747</v>
      </c>
      <c r="D7119" t="s">
        <v>3785</v>
      </c>
      <c r="E7119">
        <v>600</v>
      </c>
      <c r="F7119" t="s">
        <v>1112</v>
      </c>
    </row>
    <row r="7120" spans="1:6">
      <c r="A7120" t="str">
        <f t="shared" si="136"/>
        <v>36Caico Bitancourt Reis44927GRA</v>
      </c>
      <c r="B7120">
        <v>36</v>
      </c>
      <c r="C7120" t="s">
        <v>2505</v>
      </c>
      <c r="D7120" t="s">
        <v>3785</v>
      </c>
      <c r="E7120">
        <v>600</v>
      </c>
      <c r="F7120" t="s">
        <v>1112</v>
      </c>
    </row>
    <row r="7121" spans="1:6">
      <c r="A7121" t="str">
        <f t="shared" si="136"/>
        <v>36Felipe Costa Reis da Silva44927GRA</v>
      </c>
      <c r="B7121">
        <v>36</v>
      </c>
      <c r="C7121" t="s">
        <v>1748</v>
      </c>
      <c r="D7121" t="s">
        <v>3785</v>
      </c>
      <c r="E7121">
        <v>600</v>
      </c>
      <c r="F7121" t="s">
        <v>1112</v>
      </c>
    </row>
    <row r="7122" spans="1:6">
      <c r="A7122" t="str">
        <f t="shared" si="136"/>
        <v>36Gladson Pessanha de Souza44927GRA</v>
      </c>
      <c r="B7122">
        <v>36</v>
      </c>
      <c r="C7122" t="s">
        <v>1749</v>
      </c>
      <c r="D7122" t="s">
        <v>3785</v>
      </c>
      <c r="E7122">
        <v>600</v>
      </c>
      <c r="F7122" t="s">
        <v>1112</v>
      </c>
    </row>
    <row r="7123" spans="1:6">
      <c r="A7123" t="str">
        <f t="shared" si="136"/>
        <v>36Keila Misaelle de Souza Nunes44927GRA</v>
      </c>
      <c r="B7123">
        <v>36</v>
      </c>
      <c r="C7123" t="s">
        <v>2506</v>
      </c>
      <c r="D7123" t="s">
        <v>3785</v>
      </c>
      <c r="E7123">
        <v>600</v>
      </c>
      <c r="F7123" t="s">
        <v>1112</v>
      </c>
    </row>
    <row r="7124" spans="1:6">
      <c r="A7124" t="str">
        <f t="shared" si="136"/>
        <v>36Mariana Santos Figueiredo de Freitas44927GRA</v>
      </c>
      <c r="B7124">
        <v>36</v>
      </c>
      <c r="C7124" t="s">
        <v>1752</v>
      </c>
      <c r="D7124" t="s">
        <v>3785</v>
      </c>
      <c r="E7124">
        <v>600</v>
      </c>
      <c r="F7124" t="s">
        <v>1112</v>
      </c>
    </row>
    <row r="7125" spans="1:6">
      <c r="A7125" t="str">
        <f t="shared" si="136"/>
        <v>36Narailson da Conceição Barreto44927GRA</v>
      </c>
      <c r="B7125">
        <v>36</v>
      </c>
      <c r="C7125" t="s">
        <v>2507</v>
      </c>
      <c r="D7125" t="s">
        <v>3785</v>
      </c>
      <c r="E7125">
        <v>600</v>
      </c>
      <c r="F7125" t="s">
        <v>1112</v>
      </c>
    </row>
    <row r="7126" spans="1:6">
      <c r="A7126" t="str">
        <f t="shared" si="136"/>
        <v>36Silvana Santos de Jesus44927GRA</v>
      </c>
      <c r="B7126">
        <v>36</v>
      </c>
      <c r="C7126" t="s">
        <v>2508</v>
      </c>
      <c r="D7126" t="s">
        <v>3785</v>
      </c>
      <c r="E7126">
        <v>600</v>
      </c>
      <c r="F7126" t="s">
        <v>1112</v>
      </c>
    </row>
    <row r="7127" spans="1:6">
      <c r="A7127" t="str">
        <f t="shared" si="136"/>
        <v>36Stephanie Evangelista dos Santos44927GRA</v>
      </c>
      <c r="B7127">
        <v>36</v>
      </c>
      <c r="C7127" t="s">
        <v>2509</v>
      </c>
      <c r="D7127" t="s">
        <v>3785</v>
      </c>
      <c r="E7127">
        <v>600</v>
      </c>
      <c r="F7127" t="s">
        <v>1112</v>
      </c>
    </row>
    <row r="7128" spans="1:6">
      <c r="A7128" t="str">
        <f t="shared" si="136"/>
        <v>36Tairone Santos da Paixão Filho44927GRA</v>
      </c>
      <c r="B7128">
        <v>36</v>
      </c>
      <c r="C7128" t="s">
        <v>1753</v>
      </c>
      <c r="D7128" t="s">
        <v>3785</v>
      </c>
      <c r="E7128">
        <v>600</v>
      </c>
      <c r="F7128" t="s">
        <v>1112</v>
      </c>
    </row>
    <row r="7129" spans="1:6">
      <c r="A7129" t="str">
        <f t="shared" si="136"/>
        <v>36Uilliams Alves de Oliveira Paz44927GRA</v>
      </c>
      <c r="B7129">
        <v>36</v>
      </c>
      <c r="C7129" t="s">
        <v>2510</v>
      </c>
      <c r="D7129" t="s">
        <v>3785</v>
      </c>
      <c r="E7129">
        <v>600</v>
      </c>
      <c r="F7129" t="s">
        <v>1112</v>
      </c>
    </row>
    <row r="7130" spans="1:6">
      <c r="A7130" t="str">
        <f t="shared" si="136"/>
        <v>36Danilo Silva Ferreira44927MSc</v>
      </c>
      <c r="B7130">
        <v>36</v>
      </c>
      <c r="C7130" t="s">
        <v>2511</v>
      </c>
      <c r="D7130" t="s">
        <v>3785</v>
      </c>
      <c r="E7130">
        <v>2230</v>
      </c>
      <c r="F7130" t="s">
        <v>1114</v>
      </c>
    </row>
    <row r="7131" spans="1:6">
      <c r="A7131" t="str">
        <f t="shared" si="136"/>
        <v>36Luiza Figueira de Siqueira44927MSc</v>
      </c>
      <c r="B7131">
        <v>36</v>
      </c>
      <c r="C7131" t="s">
        <v>1757</v>
      </c>
      <c r="D7131" t="s">
        <v>3785</v>
      </c>
      <c r="E7131">
        <v>2230</v>
      </c>
      <c r="F7131" t="s">
        <v>1114</v>
      </c>
    </row>
    <row r="7132" spans="1:6">
      <c r="A7132" t="str">
        <f t="shared" si="136"/>
        <v>36Marcela Félix Sobral44927MSc</v>
      </c>
      <c r="B7132">
        <v>36</v>
      </c>
      <c r="C7132" t="s">
        <v>1758</v>
      </c>
      <c r="D7132" t="s">
        <v>3785</v>
      </c>
      <c r="E7132">
        <v>2230</v>
      </c>
      <c r="F7132" t="s">
        <v>1114</v>
      </c>
    </row>
    <row r="7133" spans="1:6">
      <c r="A7133" t="str">
        <f t="shared" si="136"/>
        <v>36Thamyris Queiroz Silva44927MSc</v>
      </c>
      <c r="B7133">
        <v>36</v>
      </c>
      <c r="C7133" t="s">
        <v>1759</v>
      </c>
      <c r="D7133" t="s">
        <v>3785</v>
      </c>
      <c r="E7133">
        <v>2230</v>
      </c>
      <c r="F7133" t="s">
        <v>1114</v>
      </c>
    </row>
    <row r="7134" spans="1:6">
      <c r="A7134" t="str">
        <f t="shared" si="136"/>
        <v>36Ronaldo Costa Santos44927PDSC</v>
      </c>
      <c r="B7134">
        <v>36</v>
      </c>
      <c r="C7134" t="s">
        <v>2512</v>
      </c>
      <c r="D7134" t="s">
        <v>3785</v>
      </c>
      <c r="E7134">
        <v>6110</v>
      </c>
      <c r="F7134" t="s">
        <v>1165</v>
      </c>
    </row>
    <row r="7135" spans="1:6">
      <c r="A7135" t="str">
        <f t="shared" si="136"/>
        <v>36Kleberson Ricardo de Oliveira Pereira44927PV</v>
      </c>
      <c r="B7135">
        <v>36</v>
      </c>
      <c r="C7135" t="s">
        <v>1760</v>
      </c>
      <c r="D7135" t="s">
        <v>3785</v>
      </c>
      <c r="E7135">
        <v>7750</v>
      </c>
      <c r="F7135" t="s">
        <v>1115</v>
      </c>
    </row>
    <row r="7136" spans="1:6">
      <c r="A7136" t="str">
        <f t="shared" si="136"/>
        <v>37Suzana da Silva Macedo44927AT</v>
      </c>
      <c r="B7136">
        <v>37</v>
      </c>
      <c r="C7136" t="s">
        <v>1761</v>
      </c>
      <c r="D7136" t="s">
        <v>3785</v>
      </c>
      <c r="E7136">
        <v>820</v>
      </c>
      <c r="F7136" t="s">
        <v>1117</v>
      </c>
    </row>
    <row r="7137" spans="1:6">
      <c r="A7137" t="str">
        <f t="shared" si="136"/>
        <v>37Amanda Duarte Gondim44927COO</v>
      </c>
      <c r="B7137">
        <v>37</v>
      </c>
      <c r="C7137" t="s">
        <v>1762</v>
      </c>
      <c r="D7137" t="s">
        <v>3785</v>
      </c>
      <c r="E7137">
        <v>2800</v>
      </c>
      <c r="F7137" t="s">
        <v>1113</v>
      </c>
    </row>
    <row r="7138" spans="1:6">
      <c r="A7138" t="str">
        <f t="shared" si="136"/>
        <v>37Alyxandra Carla de Medeiros Batista44927DSC</v>
      </c>
      <c r="B7138">
        <v>37</v>
      </c>
      <c r="C7138" t="s">
        <v>1763</v>
      </c>
      <c r="D7138" t="s">
        <v>3785</v>
      </c>
      <c r="E7138">
        <v>3280</v>
      </c>
      <c r="F7138" t="s">
        <v>1162</v>
      </c>
    </row>
    <row r="7139" spans="1:6">
      <c r="A7139" t="str">
        <f t="shared" si="136"/>
        <v>37FERNANDO VELCIC MAZIVIERO44927DSC</v>
      </c>
      <c r="B7139">
        <v>37</v>
      </c>
      <c r="C7139" t="s">
        <v>1764</v>
      </c>
      <c r="D7139" t="s">
        <v>3785</v>
      </c>
      <c r="E7139">
        <v>3280</v>
      </c>
      <c r="F7139" t="s">
        <v>1162</v>
      </c>
    </row>
    <row r="7140" spans="1:6">
      <c r="A7140" t="str">
        <f t="shared" si="136"/>
        <v>37Magno Klebson Augustinho Sena44927DSC</v>
      </c>
      <c r="B7140">
        <v>37</v>
      </c>
      <c r="C7140" t="s">
        <v>2513</v>
      </c>
      <c r="D7140" t="s">
        <v>3785</v>
      </c>
      <c r="E7140">
        <v>3280</v>
      </c>
      <c r="F7140" t="s">
        <v>1162</v>
      </c>
    </row>
    <row r="7141" spans="1:6">
      <c r="A7141" t="str">
        <f t="shared" si="136"/>
        <v>37Anderson Bonifácio da Silva44927GRA</v>
      </c>
      <c r="B7141">
        <v>37</v>
      </c>
      <c r="C7141" t="s">
        <v>2514</v>
      </c>
      <c r="D7141" t="s">
        <v>3785</v>
      </c>
      <c r="E7141">
        <v>600</v>
      </c>
      <c r="F7141" t="s">
        <v>1112</v>
      </c>
    </row>
    <row r="7142" spans="1:6">
      <c r="A7142" t="str">
        <f t="shared" si="136"/>
        <v>37Icaro Silva de Paula44927GRA</v>
      </c>
      <c r="B7142">
        <v>37</v>
      </c>
      <c r="C7142" t="s">
        <v>1767</v>
      </c>
      <c r="D7142" t="s">
        <v>3785</v>
      </c>
      <c r="E7142">
        <v>600</v>
      </c>
      <c r="F7142" t="s">
        <v>1112</v>
      </c>
    </row>
    <row r="7143" spans="1:6">
      <c r="A7143" t="str">
        <f t="shared" si="136"/>
        <v>37Ingrid Nayara de Medeiros Brito44927GRA</v>
      </c>
      <c r="B7143">
        <v>37</v>
      </c>
      <c r="C7143" t="s">
        <v>2515</v>
      </c>
      <c r="D7143" t="s">
        <v>3785</v>
      </c>
      <c r="E7143">
        <v>600</v>
      </c>
      <c r="F7143" t="s">
        <v>1112</v>
      </c>
    </row>
    <row r="7144" spans="1:6">
      <c r="A7144" t="str">
        <f t="shared" si="136"/>
        <v>37Isabelle de Medeiros Albuquerque44927GRA</v>
      </c>
      <c r="B7144">
        <v>37</v>
      </c>
      <c r="C7144" t="s">
        <v>2516</v>
      </c>
      <c r="D7144" t="s">
        <v>3785</v>
      </c>
      <c r="E7144">
        <v>600</v>
      </c>
      <c r="F7144" t="s">
        <v>1112</v>
      </c>
    </row>
    <row r="7145" spans="1:6">
      <c r="A7145" t="str">
        <f t="shared" si="136"/>
        <v>37Jessica Nicole Barros de Sousa44927GRA</v>
      </c>
      <c r="B7145">
        <v>37</v>
      </c>
      <c r="C7145" t="s">
        <v>1768</v>
      </c>
      <c r="D7145" t="s">
        <v>3785</v>
      </c>
      <c r="E7145">
        <v>600</v>
      </c>
      <c r="F7145" t="s">
        <v>1112</v>
      </c>
    </row>
    <row r="7146" spans="1:6">
      <c r="A7146" t="str">
        <f t="shared" si="136"/>
        <v>37Luana Gabriela Costa Brito44927GRA</v>
      </c>
      <c r="B7146">
        <v>37</v>
      </c>
      <c r="C7146" t="s">
        <v>1770</v>
      </c>
      <c r="D7146" t="s">
        <v>3785</v>
      </c>
      <c r="E7146">
        <v>600</v>
      </c>
      <c r="F7146" t="s">
        <v>1112</v>
      </c>
    </row>
    <row r="7147" spans="1:6">
      <c r="A7147" t="str">
        <f t="shared" si="136"/>
        <v>37Marcos Antonio do Nascimento Junior44927GRA</v>
      </c>
      <c r="B7147">
        <v>37</v>
      </c>
      <c r="C7147" t="s">
        <v>1771</v>
      </c>
      <c r="D7147" t="s">
        <v>3785</v>
      </c>
      <c r="E7147">
        <v>600</v>
      </c>
      <c r="F7147" t="s">
        <v>1112</v>
      </c>
    </row>
    <row r="7148" spans="1:6">
      <c r="A7148" t="str">
        <f t="shared" si="136"/>
        <v>37Maria Vitoria Ferreira de Souza44927GRA</v>
      </c>
      <c r="B7148">
        <v>37</v>
      </c>
      <c r="C7148" t="s">
        <v>1772</v>
      </c>
      <c r="D7148" t="s">
        <v>3785</v>
      </c>
      <c r="E7148">
        <v>600</v>
      </c>
      <c r="F7148" t="s">
        <v>1112</v>
      </c>
    </row>
    <row r="7149" spans="1:6">
      <c r="A7149" t="str">
        <f t="shared" si="136"/>
        <v>37Mateus Madson do Nascimento Jales44927GRA</v>
      </c>
      <c r="B7149">
        <v>37</v>
      </c>
      <c r="C7149" t="s">
        <v>1773</v>
      </c>
      <c r="D7149" t="s">
        <v>3785</v>
      </c>
      <c r="E7149">
        <v>600</v>
      </c>
      <c r="F7149" t="s">
        <v>1112</v>
      </c>
    </row>
    <row r="7150" spans="1:6">
      <c r="A7150" t="str">
        <f t="shared" si="136"/>
        <v>37Nicolle Thaynna Alves Marreiro44927GRA</v>
      </c>
      <c r="B7150">
        <v>37</v>
      </c>
      <c r="C7150" t="s">
        <v>2517</v>
      </c>
      <c r="D7150" t="s">
        <v>3785</v>
      </c>
      <c r="E7150">
        <v>600</v>
      </c>
      <c r="F7150" t="s">
        <v>1112</v>
      </c>
    </row>
    <row r="7151" spans="1:6">
      <c r="A7151" t="str">
        <f t="shared" si="136"/>
        <v>37Sarah Rayanne de Lima Silva44927GRA</v>
      </c>
      <c r="B7151">
        <v>37</v>
      </c>
      <c r="C7151" t="s">
        <v>2518</v>
      </c>
      <c r="D7151" t="s">
        <v>3785</v>
      </c>
      <c r="E7151">
        <v>600</v>
      </c>
      <c r="F7151" t="s">
        <v>1112</v>
      </c>
    </row>
    <row r="7152" spans="1:6">
      <c r="A7152" t="str">
        <f t="shared" si="136"/>
        <v>37Amanda Medeiros de Azevedo44927MSc</v>
      </c>
      <c r="B7152">
        <v>37</v>
      </c>
      <c r="C7152" t="s">
        <v>1774</v>
      </c>
      <c r="D7152" t="s">
        <v>3785</v>
      </c>
      <c r="E7152">
        <v>2230</v>
      </c>
      <c r="F7152" t="s">
        <v>1114</v>
      </c>
    </row>
    <row r="7153" spans="1:6">
      <c r="A7153" t="str">
        <f t="shared" si="136"/>
        <v>37Elon Fernandes Silva44927MSc</v>
      </c>
      <c r="B7153">
        <v>37</v>
      </c>
      <c r="C7153" t="s">
        <v>2519</v>
      </c>
      <c r="D7153" t="s">
        <v>3785</v>
      </c>
      <c r="E7153">
        <v>2230</v>
      </c>
      <c r="F7153" t="s">
        <v>1114</v>
      </c>
    </row>
    <row r="7154" spans="1:6">
      <c r="A7154" t="str">
        <f t="shared" si="136"/>
        <v>37Jhonatan Ferreira Camara44927MSc</v>
      </c>
      <c r="B7154">
        <v>37</v>
      </c>
      <c r="C7154" t="s">
        <v>1775</v>
      </c>
      <c r="D7154" t="s">
        <v>3785</v>
      </c>
      <c r="E7154">
        <v>2230</v>
      </c>
      <c r="F7154" t="s">
        <v>1114</v>
      </c>
    </row>
    <row r="7155" spans="1:6">
      <c r="A7155" t="str">
        <f t="shared" si="136"/>
        <v>37Johnathan Herbert Freire da Silva44927MSc</v>
      </c>
      <c r="B7155">
        <v>37</v>
      </c>
      <c r="C7155" t="s">
        <v>2520</v>
      </c>
      <c r="D7155" t="s">
        <v>3785</v>
      </c>
      <c r="E7155">
        <v>2230</v>
      </c>
      <c r="F7155" t="s">
        <v>1114</v>
      </c>
    </row>
    <row r="7156" spans="1:6">
      <c r="A7156" t="str">
        <f t="shared" si="136"/>
        <v>37Letícia Milena Gomes da Silva44927MSc</v>
      </c>
      <c r="B7156">
        <v>37</v>
      </c>
      <c r="C7156" t="s">
        <v>2521</v>
      </c>
      <c r="D7156" t="s">
        <v>3785</v>
      </c>
      <c r="E7156">
        <v>2230</v>
      </c>
      <c r="F7156" t="s">
        <v>1114</v>
      </c>
    </row>
    <row r="7157" spans="1:6">
      <c r="A7157" t="str">
        <f t="shared" si="136"/>
        <v>37Pedro Filipe Alves Chaves de Queiroz44927MSc</v>
      </c>
      <c r="B7157">
        <v>37</v>
      </c>
      <c r="C7157" t="s">
        <v>1776</v>
      </c>
      <c r="D7157" t="s">
        <v>3785</v>
      </c>
      <c r="E7157">
        <v>2230</v>
      </c>
      <c r="F7157" t="s">
        <v>1114</v>
      </c>
    </row>
    <row r="7158" spans="1:6">
      <c r="A7158" t="str">
        <f t="shared" si="136"/>
        <v>37Aline Maria Sales Solano44927PDSC</v>
      </c>
      <c r="B7158">
        <v>37</v>
      </c>
      <c r="C7158" t="s">
        <v>2785</v>
      </c>
      <c r="D7158" t="s">
        <v>3785</v>
      </c>
      <c r="E7158">
        <v>6110</v>
      </c>
      <c r="F7158" t="s">
        <v>1165</v>
      </c>
    </row>
    <row r="7159" spans="1:6">
      <c r="A7159" t="str">
        <f t="shared" si="136"/>
        <v>37Aruzza Mabel de Morais Araújo44927PV</v>
      </c>
      <c r="B7159">
        <v>37</v>
      </c>
      <c r="C7159" t="s">
        <v>1778</v>
      </c>
      <c r="D7159" t="s">
        <v>3785</v>
      </c>
      <c r="E7159">
        <v>7750</v>
      </c>
      <c r="F7159" t="s">
        <v>1115</v>
      </c>
    </row>
    <row r="7160" spans="1:6">
      <c r="A7160" t="str">
        <f t="shared" si="136"/>
        <v>38Izabelle Lima Cabral44927AT</v>
      </c>
      <c r="B7160">
        <v>38</v>
      </c>
      <c r="C7160" t="s">
        <v>1779</v>
      </c>
      <c r="D7160" t="s">
        <v>3785</v>
      </c>
      <c r="E7160">
        <v>820</v>
      </c>
      <c r="F7160" t="s">
        <v>1117</v>
      </c>
    </row>
    <row r="7161" spans="1:6">
      <c r="A7161" t="str">
        <f t="shared" si="136"/>
        <v>38Márcio José das Chagas Moura44927COO</v>
      </c>
      <c r="B7161">
        <v>38</v>
      </c>
      <c r="C7161" t="s">
        <v>1780</v>
      </c>
      <c r="D7161" t="s">
        <v>3785</v>
      </c>
      <c r="E7161">
        <v>2800</v>
      </c>
      <c r="F7161" t="s">
        <v>1113</v>
      </c>
    </row>
    <row r="7162" spans="1:6">
      <c r="A7162" t="str">
        <f t="shared" si="136"/>
        <v>38Francisco Cordeiro do Nascimento Neto44927DSC</v>
      </c>
      <c r="B7162">
        <v>38</v>
      </c>
      <c r="C7162" t="s">
        <v>1781</v>
      </c>
      <c r="D7162" t="s">
        <v>3785</v>
      </c>
      <c r="E7162">
        <v>3280</v>
      </c>
      <c r="F7162" t="s">
        <v>1162</v>
      </c>
    </row>
    <row r="7163" spans="1:6">
      <c r="A7163" t="str">
        <f t="shared" si="136"/>
        <v>38Paulo Gabriel Santos Campos de Siqueira44927DSC</v>
      </c>
      <c r="B7163">
        <v>38</v>
      </c>
      <c r="C7163" t="s">
        <v>2713</v>
      </c>
      <c r="D7163" t="s">
        <v>3785</v>
      </c>
      <c r="E7163">
        <v>3280</v>
      </c>
      <c r="F7163" t="s">
        <v>1162</v>
      </c>
    </row>
    <row r="7164" spans="1:6">
      <c r="A7164" t="str">
        <f t="shared" si="136"/>
        <v>38Plínio Marcio da Silva Ramos44927DSC</v>
      </c>
      <c r="B7164">
        <v>38</v>
      </c>
      <c r="C7164" t="s">
        <v>1782</v>
      </c>
      <c r="D7164" t="s">
        <v>3785</v>
      </c>
      <c r="E7164">
        <v>3280</v>
      </c>
      <c r="F7164" t="s">
        <v>1162</v>
      </c>
    </row>
    <row r="7165" spans="1:6">
      <c r="A7165" t="str">
        <f t="shared" si="136"/>
        <v>38Anna Carolina Felipe Silva44927GRA</v>
      </c>
      <c r="B7165">
        <v>38</v>
      </c>
      <c r="C7165" t="s">
        <v>1783</v>
      </c>
      <c r="D7165" t="s">
        <v>3785</v>
      </c>
      <c r="E7165">
        <v>600</v>
      </c>
      <c r="F7165" t="s">
        <v>1112</v>
      </c>
    </row>
    <row r="7166" spans="1:6">
      <c r="A7166" t="str">
        <f t="shared" si="136"/>
        <v>38Beatriz Almeida Rodrigues e Silva44927GRA</v>
      </c>
      <c r="B7166">
        <v>38</v>
      </c>
      <c r="C7166" t="s">
        <v>1785</v>
      </c>
      <c r="D7166" t="s">
        <v>3785</v>
      </c>
      <c r="E7166">
        <v>600</v>
      </c>
      <c r="F7166" t="s">
        <v>1112</v>
      </c>
    </row>
    <row r="7167" spans="1:6">
      <c r="A7167" t="str">
        <f t="shared" si="136"/>
        <v>38Gabriela Farias Gomes44927GRA</v>
      </c>
      <c r="B7167">
        <v>38</v>
      </c>
      <c r="C7167" t="s">
        <v>2522</v>
      </c>
      <c r="D7167" t="s">
        <v>3785</v>
      </c>
      <c r="E7167">
        <v>600</v>
      </c>
      <c r="F7167" t="s">
        <v>1112</v>
      </c>
    </row>
    <row r="7168" spans="1:6">
      <c r="A7168" t="str">
        <f t="shared" si="136"/>
        <v>38Graziela Hanny Claudino de Souza e Silva44927GRA</v>
      </c>
      <c r="B7168">
        <v>38</v>
      </c>
      <c r="C7168" t="s">
        <v>1787</v>
      </c>
      <c r="D7168" t="s">
        <v>3785</v>
      </c>
      <c r="E7168">
        <v>600</v>
      </c>
      <c r="F7168" t="s">
        <v>1112</v>
      </c>
    </row>
    <row r="7169" spans="1:6">
      <c r="A7169" t="str">
        <f t="shared" si="136"/>
        <v>38Herbert Rafael Barbosa de Souza44927GRA</v>
      </c>
      <c r="B7169">
        <v>38</v>
      </c>
      <c r="C7169" t="s">
        <v>1788</v>
      </c>
      <c r="D7169" t="s">
        <v>3785</v>
      </c>
      <c r="E7169">
        <v>600</v>
      </c>
      <c r="F7169" t="s">
        <v>1112</v>
      </c>
    </row>
    <row r="7170" spans="1:6">
      <c r="A7170" t="str">
        <f t="shared" si="136"/>
        <v>38Jamenson Alves da Silva Júnior44927GRA</v>
      </c>
      <c r="B7170">
        <v>38</v>
      </c>
      <c r="C7170" t="s">
        <v>1789</v>
      </c>
      <c r="D7170" t="s">
        <v>3785</v>
      </c>
      <c r="E7170">
        <v>600</v>
      </c>
      <c r="F7170" t="s">
        <v>1112</v>
      </c>
    </row>
    <row r="7171" spans="1:6">
      <c r="A7171" t="str">
        <f t="shared" ref="A7171:A7234" si="137">CONCATENATE(B7171,C7171,VALUE(D7171),F7171)</f>
        <v>38João Bosco José Barbosa44927GRA</v>
      </c>
      <c r="B7171">
        <v>38</v>
      </c>
      <c r="C7171" t="s">
        <v>2523</v>
      </c>
      <c r="D7171" t="s">
        <v>3785</v>
      </c>
      <c r="E7171">
        <v>600</v>
      </c>
      <c r="F7171" t="s">
        <v>1112</v>
      </c>
    </row>
    <row r="7172" spans="1:6">
      <c r="A7172" t="str">
        <f t="shared" si="137"/>
        <v>38Jose Fernando da Silva Neto44927GRA</v>
      </c>
      <c r="B7172">
        <v>38</v>
      </c>
      <c r="C7172" t="s">
        <v>2524</v>
      </c>
      <c r="D7172" t="s">
        <v>3785</v>
      </c>
      <c r="E7172">
        <v>600</v>
      </c>
      <c r="F7172" t="s">
        <v>1112</v>
      </c>
    </row>
    <row r="7173" spans="1:6">
      <c r="A7173" t="str">
        <f t="shared" si="137"/>
        <v>38Leonardo Soares Cavalcante de Miranda44927GRA</v>
      </c>
      <c r="B7173">
        <v>38</v>
      </c>
      <c r="C7173" t="s">
        <v>1791</v>
      </c>
      <c r="D7173" t="s">
        <v>3785</v>
      </c>
      <c r="E7173">
        <v>600</v>
      </c>
      <c r="F7173" t="s">
        <v>1112</v>
      </c>
    </row>
    <row r="7174" spans="1:6">
      <c r="A7174" t="str">
        <f t="shared" si="137"/>
        <v>38Maria Eduarda Freire de Araújo44927GRA</v>
      </c>
      <c r="B7174">
        <v>38</v>
      </c>
      <c r="C7174" t="s">
        <v>2714</v>
      </c>
      <c r="D7174" t="s">
        <v>3785</v>
      </c>
      <c r="E7174">
        <v>600</v>
      </c>
      <c r="F7174" t="s">
        <v>1112</v>
      </c>
    </row>
    <row r="7175" spans="1:6">
      <c r="A7175" t="str">
        <f t="shared" si="137"/>
        <v>38Mateus Francisco Silva de Lima44927GRA</v>
      </c>
      <c r="B7175">
        <v>38</v>
      </c>
      <c r="C7175" t="s">
        <v>2201</v>
      </c>
      <c r="D7175" t="s">
        <v>3785</v>
      </c>
      <c r="E7175">
        <v>600</v>
      </c>
      <c r="F7175" t="s">
        <v>1112</v>
      </c>
    </row>
    <row r="7176" spans="1:6">
      <c r="A7176" t="str">
        <f t="shared" si="137"/>
        <v>38Rebeca Vitória da Luz Silva44927GRA</v>
      </c>
      <c r="B7176">
        <v>38</v>
      </c>
      <c r="C7176" t="s">
        <v>2525</v>
      </c>
      <c r="D7176" t="s">
        <v>3785</v>
      </c>
      <c r="E7176">
        <v>600</v>
      </c>
      <c r="F7176" t="s">
        <v>1112</v>
      </c>
    </row>
    <row r="7177" spans="1:6">
      <c r="A7177" t="str">
        <f t="shared" si="137"/>
        <v>38Sérgio Leandro Pessoa de Q. Campos44927GRA</v>
      </c>
      <c r="B7177">
        <v>38</v>
      </c>
      <c r="C7177" t="s">
        <v>2715</v>
      </c>
      <c r="D7177" t="s">
        <v>3785</v>
      </c>
      <c r="E7177">
        <v>600</v>
      </c>
      <c r="F7177" t="s">
        <v>1112</v>
      </c>
    </row>
    <row r="7178" spans="1:6">
      <c r="A7178" t="str">
        <f t="shared" si="137"/>
        <v>38Silvio Henrique Viana Lima Pinto44927GRA</v>
      </c>
      <c r="B7178">
        <v>38</v>
      </c>
      <c r="C7178" t="s">
        <v>1793</v>
      </c>
      <c r="D7178" t="s">
        <v>3785</v>
      </c>
      <c r="E7178">
        <v>600</v>
      </c>
      <c r="F7178" t="s">
        <v>1112</v>
      </c>
    </row>
    <row r="7179" spans="1:6">
      <c r="A7179" t="str">
        <f t="shared" si="137"/>
        <v>38Tarsila Sousa Lima44927GRA</v>
      </c>
      <c r="B7179">
        <v>38</v>
      </c>
      <c r="C7179" t="s">
        <v>2202</v>
      </c>
      <c r="D7179" t="s">
        <v>3785</v>
      </c>
      <c r="E7179">
        <v>600</v>
      </c>
      <c r="F7179" t="s">
        <v>1112</v>
      </c>
    </row>
    <row r="7180" spans="1:6">
      <c r="A7180" t="str">
        <f t="shared" si="137"/>
        <v>38Arthur Alves Prates Gomes44927MSc</v>
      </c>
      <c r="B7180">
        <v>38</v>
      </c>
      <c r="C7180" t="s">
        <v>1794</v>
      </c>
      <c r="D7180" t="s">
        <v>3785</v>
      </c>
      <c r="E7180">
        <v>2230</v>
      </c>
      <c r="F7180" t="s">
        <v>1114</v>
      </c>
    </row>
    <row r="7181" spans="1:6">
      <c r="A7181" t="str">
        <f t="shared" si="137"/>
        <v>38Caique Emanuel da Silva Nunes44927MSc</v>
      </c>
      <c r="B7181">
        <v>38</v>
      </c>
      <c r="C7181" t="s">
        <v>2526</v>
      </c>
      <c r="D7181" t="s">
        <v>3785</v>
      </c>
      <c r="E7181">
        <v>2230</v>
      </c>
      <c r="F7181" t="s">
        <v>1114</v>
      </c>
    </row>
    <row r="7182" spans="1:6">
      <c r="A7182" t="str">
        <f t="shared" si="137"/>
        <v>38IONARA FREITAS SILVA44927MSc</v>
      </c>
      <c r="B7182">
        <v>38</v>
      </c>
      <c r="C7182" t="s">
        <v>2786</v>
      </c>
      <c r="D7182" t="s">
        <v>3785</v>
      </c>
      <c r="E7182">
        <v>2230</v>
      </c>
      <c r="F7182" t="s">
        <v>1114</v>
      </c>
    </row>
    <row r="7183" spans="1:6">
      <c r="A7183" t="str">
        <f t="shared" si="137"/>
        <v>38LAVÍNIA MARIA MENDES ARAÚJO44927MSc</v>
      </c>
      <c r="B7183">
        <v>38</v>
      </c>
      <c r="C7183" t="s">
        <v>1795</v>
      </c>
      <c r="D7183" t="s">
        <v>3785</v>
      </c>
      <c r="E7183">
        <v>2230</v>
      </c>
      <c r="F7183" t="s">
        <v>1114</v>
      </c>
    </row>
    <row r="7184" spans="1:6">
      <c r="A7184" t="str">
        <f t="shared" si="137"/>
        <v>38Thales Henrique Castro de Barros44927MSc</v>
      </c>
      <c r="B7184">
        <v>38</v>
      </c>
      <c r="C7184" t="s">
        <v>1797</v>
      </c>
      <c r="D7184" t="s">
        <v>3785</v>
      </c>
      <c r="E7184">
        <v>2230</v>
      </c>
      <c r="F7184" t="s">
        <v>1114</v>
      </c>
    </row>
    <row r="7185" spans="1:6">
      <c r="A7185" t="str">
        <f t="shared" si="137"/>
        <v>38Túlio Rodrigues Feitosa da Silva44927MSc</v>
      </c>
      <c r="B7185">
        <v>38</v>
      </c>
      <c r="C7185" t="s">
        <v>2787</v>
      </c>
      <c r="D7185" t="s">
        <v>3785</v>
      </c>
      <c r="E7185">
        <v>2230</v>
      </c>
      <c r="F7185" t="s">
        <v>1114</v>
      </c>
    </row>
    <row r="7186" spans="1:6">
      <c r="A7186" t="str">
        <f t="shared" si="137"/>
        <v>38Carlos Esteban Delgado Noriega44927PDSC</v>
      </c>
      <c r="B7186">
        <v>38</v>
      </c>
      <c r="C7186" t="s">
        <v>2716</v>
      </c>
      <c r="D7186" t="s">
        <v>3785</v>
      </c>
      <c r="E7186">
        <v>6110</v>
      </c>
      <c r="F7186" t="s">
        <v>1165</v>
      </c>
    </row>
    <row r="7187" spans="1:6">
      <c r="A7187" t="str">
        <f t="shared" si="137"/>
        <v>38Paulo Estevão Lemos de Oliveira44927PV</v>
      </c>
      <c r="B7187">
        <v>38</v>
      </c>
      <c r="C7187" t="s">
        <v>1799</v>
      </c>
      <c r="D7187" t="s">
        <v>3785</v>
      </c>
      <c r="E7187">
        <v>7750</v>
      </c>
      <c r="F7187" t="s">
        <v>1115</v>
      </c>
    </row>
    <row r="7188" spans="1:6">
      <c r="A7188" t="str">
        <f t="shared" si="137"/>
        <v>39Alcione Francisco de Almeida44927AT</v>
      </c>
      <c r="B7188">
        <v>39</v>
      </c>
      <c r="C7188" t="s">
        <v>1800</v>
      </c>
      <c r="D7188" t="s">
        <v>3785</v>
      </c>
      <c r="E7188">
        <v>820</v>
      </c>
      <c r="F7188" t="s">
        <v>1117</v>
      </c>
    </row>
    <row r="7189" spans="1:6">
      <c r="A7189" t="str">
        <f t="shared" si="137"/>
        <v>39Jose Mansur Assaf44927COO</v>
      </c>
      <c r="B7189">
        <v>39</v>
      </c>
      <c r="C7189" t="s">
        <v>1801</v>
      </c>
      <c r="D7189" t="s">
        <v>3785</v>
      </c>
      <c r="E7189">
        <v>2800</v>
      </c>
      <c r="F7189" t="s">
        <v>1113</v>
      </c>
    </row>
    <row r="7190" spans="1:6">
      <c r="A7190" t="str">
        <f t="shared" si="137"/>
        <v>39Eliane Soares da Silva44927DSC</v>
      </c>
      <c r="B7190">
        <v>39</v>
      </c>
      <c r="C7190" t="s">
        <v>2203</v>
      </c>
      <c r="D7190" t="s">
        <v>3785</v>
      </c>
      <c r="E7190">
        <v>3280</v>
      </c>
      <c r="F7190" t="s">
        <v>1162</v>
      </c>
    </row>
    <row r="7191" spans="1:6">
      <c r="A7191" t="str">
        <f t="shared" si="137"/>
        <v>39Letícia Pereira Almeida44927DSC</v>
      </c>
      <c r="B7191">
        <v>39</v>
      </c>
      <c r="C7191" t="s">
        <v>1802</v>
      </c>
      <c r="D7191" t="s">
        <v>3785</v>
      </c>
      <c r="E7191">
        <v>3280</v>
      </c>
      <c r="F7191" t="s">
        <v>1162</v>
      </c>
    </row>
    <row r="7192" spans="1:6">
      <c r="A7192" t="str">
        <f t="shared" si="137"/>
        <v>39Luana do Nascimento Rocha de Paula44927DSC</v>
      </c>
      <c r="B7192">
        <v>39</v>
      </c>
      <c r="C7192" t="s">
        <v>1803</v>
      </c>
      <c r="D7192" t="s">
        <v>3785</v>
      </c>
      <c r="E7192">
        <v>3280</v>
      </c>
      <c r="F7192" t="s">
        <v>1162</v>
      </c>
    </row>
    <row r="7193" spans="1:6">
      <c r="A7193" t="str">
        <f t="shared" si="137"/>
        <v>39Alessandro Hiroyuki Iwai da Conceição44927GRA</v>
      </c>
      <c r="B7193">
        <v>39</v>
      </c>
      <c r="C7193" t="s">
        <v>2527</v>
      </c>
      <c r="D7193" t="s">
        <v>3785</v>
      </c>
      <c r="E7193">
        <v>600</v>
      </c>
      <c r="F7193" t="s">
        <v>1112</v>
      </c>
    </row>
    <row r="7194" spans="1:6">
      <c r="A7194" t="str">
        <f t="shared" si="137"/>
        <v>39Amanda Silvestre Chiquites44927GRA</v>
      </c>
      <c r="B7194">
        <v>39</v>
      </c>
      <c r="C7194" t="s">
        <v>2528</v>
      </c>
      <c r="D7194" t="s">
        <v>3785</v>
      </c>
      <c r="E7194">
        <v>600</v>
      </c>
      <c r="F7194" t="s">
        <v>1112</v>
      </c>
    </row>
    <row r="7195" spans="1:6">
      <c r="A7195" t="str">
        <f t="shared" si="137"/>
        <v>39Arthur Corrado Salomão44927GRA</v>
      </c>
      <c r="B7195">
        <v>39</v>
      </c>
      <c r="C7195" t="s">
        <v>1804</v>
      </c>
      <c r="D7195" t="s">
        <v>3785</v>
      </c>
      <c r="E7195">
        <v>600</v>
      </c>
      <c r="F7195" t="s">
        <v>1112</v>
      </c>
    </row>
    <row r="7196" spans="1:6">
      <c r="A7196" t="str">
        <f t="shared" si="137"/>
        <v>39Beatriz Pelichek Moreira44927GRA</v>
      </c>
      <c r="B7196">
        <v>39</v>
      </c>
      <c r="C7196" t="s">
        <v>2529</v>
      </c>
      <c r="D7196" t="s">
        <v>3785</v>
      </c>
      <c r="E7196">
        <v>600</v>
      </c>
      <c r="F7196" t="s">
        <v>1112</v>
      </c>
    </row>
    <row r="7197" spans="1:6">
      <c r="A7197" t="str">
        <f t="shared" si="137"/>
        <v>39Carolina Yaguinuma44927GRA</v>
      </c>
      <c r="B7197">
        <v>39</v>
      </c>
      <c r="C7197" t="s">
        <v>1805</v>
      </c>
      <c r="D7197" t="s">
        <v>3785</v>
      </c>
      <c r="E7197">
        <v>600</v>
      </c>
      <c r="F7197" t="s">
        <v>1112</v>
      </c>
    </row>
    <row r="7198" spans="1:6">
      <c r="A7198" t="str">
        <f t="shared" si="137"/>
        <v>39Caroline de Lima Silva44927GRA</v>
      </c>
      <c r="B7198">
        <v>39</v>
      </c>
      <c r="C7198" t="s">
        <v>1806</v>
      </c>
      <c r="D7198" t="s">
        <v>3785</v>
      </c>
      <c r="E7198">
        <v>600</v>
      </c>
      <c r="F7198" t="s">
        <v>1112</v>
      </c>
    </row>
    <row r="7199" spans="1:6">
      <c r="A7199" t="str">
        <f t="shared" si="137"/>
        <v>39Débora Rodrigues Jahnel44927GRA</v>
      </c>
      <c r="B7199">
        <v>39</v>
      </c>
      <c r="C7199" t="s">
        <v>1808</v>
      </c>
      <c r="D7199" t="s">
        <v>3785</v>
      </c>
      <c r="E7199">
        <v>600</v>
      </c>
      <c r="F7199" t="s">
        <v>1112</v>
      </c>
    </row>
    <row r="7200" spans="1:6">
      <c r="A7200" t="str">
        <f t="shared" si="137"/>
        <v>39Gabriel Azarias de Souza44927GRA</v>
      </c>
      <c r="B7200">
        <v>39</v>
      </c>
      <c r="C7200" t="s">
        <v>2530</v>
      </c>
      <c r="D7200" t="s">
        <v>3785</v>
      </c>
      <c r="E7200">
        <v>600</v>
      </c>
      <c r="F7200" t="s">
        <v>1112</v>
      </c>
    </row>
    <row r="7201" spans="1:6">
      <c r="A7201" t="str">
        <f t="shared" si="137"/>
        <v>39Jade Gusmão Silveira El Check Liasere44927GRA</v>
      </c>
      <c r="B7201">
        <v>39</v>
      </c>
      <c r="C7201" t="s">
        <v>2531</v>
      </c>
      <c r="D7201" t="s">
        <v>3785</v>
      </c>
      <c r="E7201">
        <v>600</v>
      </c>
      <c r="F7201" t="s">
        <v>1112</v>
      </c>
    </row>
    <row r="7202" spans="1:6">
      <c r="A7202" t="str">
        <f t="shared" si="137"/>
        <v>39Júlia Aparecida Sanson44927GRA</v>
      </c>
      <c r="B7202">
        <v>39</v>
      </c>
      <c r="C7202" t="s">
        <v>1811</v>
      </c>
      <c r="D7202" t="s">
        <v>3785</v>
      </c>
      <c r="E7202">
        <v>600</v>
      </c>
      <c r="F7202" t="s">
        <v>1112</v>
      </c>
    </row>
    <row r="7203" spans="1:6">
      <c r="A7203" t="str">
        <f t="shared" si="137"/>
        <v>39Lídia Aparecida Branco44927GRA</v>
      </c>
      <c r="B7203">
        <v>39</v>
      </c>
      <c r="C7203" t="s">
        <v>2532</v>
      </c>
      <c r="D7203" t="s">
        <v>3785</v>
      </c>
      <c r="E7203">
        <v>600</v>
      </c>
      <c r="F7203" t="s">
        <v>1112</v>
      </c>
    </row>
    <row r="7204" spans="1:6">
      <c r="A7204" t="str">
        <f t="shared" si="137"/>
        <v>39Luan Domingues Amaral44927GRA</v>
      </c>
      <c r="B7204">
        <v>39</v>
      </c>
      <c r="C7204" t="s">
        <v>2533</v>
      </c>
      <c r="D7204" t="s">
        <v>3785</v>
      </c>
      <c r="E7204">
        <v>600</v>
      </c>
      <c r="F7204" t="s">
        <v>1112</v>
      </c>
    </row>
    <row r="7205" spans="1:6">
      <c r="A7205" t="str">
        <f t="shared" si="137"/>
        <v>39Lucas Ravagnani Rodrigues44927GRA</v>
      </c>
      <c r="B7205">
        <v>39</v>
      </c>
      <c r="C7205" t="s">
        <v>1813</v>
      </c>
      <c r="D7205" t="s">
        <v>3785</v>
      </c>
      <c r="E7205">
        <v>600</v>
      </c>
      <c r="F7205" t="s">
        <v>1112</v>
      </c>
    </row>
    <row r="7206" spans="1:6">
      <c r="A7206" t="str">
        <f t="shared" si="137"/>
        <v>39Maria Lúia Monelli Sossai44927GRA</v>
      </c>
      <c r="B7206">
        <v>39</v>
      </c>
      <c r="C7206" t="s">
        <v>2534</v>
      </c>
      <c r="D7206" t="s">
        <v>3785</v>
      </c>
      <c r="E7206">
        <v>600</v>
      </c>
      <c r="F7206" t="s">
        <v>1112</v>
      </c>
    </row>
    <row r="7207" spans="1:6">
      <c r="A7207" t="str">
        <f t="shared" si="137"/>
        <v>39Victor Elias Silva44927GRA</v>
      </c>
      <c r="B7207">
        <v>39</v>
      </c>
      <c r="C7207" t="s">
        <v>1817</v>
      </c>
      <c r="D7207" t="s">
        <v>3785</v>
      </c>
      <c r="E7207">
        <v>600</v>
      </c>
      <c r="F7207" t="s">
        <v>1112</v>
      </c>
    </row>
    <row r="7208" spans="1:6">
      <c r="A7208" t="str">
        <f t="shared" si="137"/>
        <v>39Victor Mazutti Malveiro44927GRA</v>
      </c>
      <c r="B7208">
        <v>39</v>
      </c>
      <c r="C7208" t="s">
        <v>1818</v>
      </c>
      <c r="D7208" t="s">
        <v>3785</v>
      </c>
      <c r="E7208">
        <v>600</v>
      </c>
      <c r="F7208" t="s">
        <v>1112</v>
      </c>
    </row>
    <row r="7209" spans="1:6">
      <c r="A7209" t="str">
        <f t="shared" si="137"/>
        <v>39João Pedro Ferreira de Campos44927MSc</v>
      </c>
      <c r="B7209">
        <v>39</v>
      </c>
      <c r="C7209" t="s">
        <v>1819</v>
      </c>
      <c r="D7209" t="s">
        <v>3785</v>
      </c>
      <c r="E7209">
        <v>2230</v>
      </c>
      <c r="F7209" t="s">
        <v>1114</v>
      </c>
    </row>
    <row r="7210" spans="1:6">
      <c r="A7210" t="str">
        <f t="shared" si="137"/>
        <v>39Nilton Silva Costa Mafra44927MSc</v>
      </c>
      <c r="B7210">
        <v>39</v>
      </c>
      <c r="C7210" t="s">
        <v>1820</v>
      </c>
      <c r="D7210" t="s">
        <v>3785</v>
      </c>
      <c r="E7210">
        <v>2230</v>
      </c>
      <c r="F7210" t="s">
        <v>1114</v>
      </c>
    </row>
    <row r="7211" spans="1:6">
      <c r="A7211" t="str">
        <f t="shared" si="137"/>
        <v>39Wallas Douglas de Macedo Souza44927MSc</v>
      </c>
      <c r="B7211">
        <v>39</v>
      </c>
      <c r="C7211" t="s">
        <v>1821</v>
      </c>
      <c r="D7211" t="s">
        <v>3785</v>
      </c>
      <c r="E7211">
        <v>2230</v>
      </c>
      <c r="F7211" t="s">
        <v>1114</v>
      </c>
    </row>
    <row r="7212" spans="1:6">
      <c r="A7212" t="str">
        <f t="shared" si="137"/>
        <v>39Luiz Henrique Vieira44927PV</v>
      </c>
      <c r="B7212">
        <v>39</v>
      </c>
      <c r="C7212" t="s">
        <v>1823</v>
      </c>
      <c r="D7212" t="s">
        <v>3785</v>
      </c>
      <c r="E7212">
        <v>7750</v>
      </c>
      <c r="F7212" t="s">
        <v>1115</v>
      </c>
    </row>
    <row r="7213" spans="1:6">
      <c r="A7213" t="str">
        <f t="shared" si="137"/>
        <v>40Leandro Hirokazu Hirose44927AT</v>
      </c>
      <c r="B7213">
        <v>40</v>
      </c>
      <c r="C7213" t="s">
        <v>1824</v>
      </c>
      <c r="D7213" t="s">
        <v>3785</v>
      </c>
      <c r="E7213">
        <v>820</v>
      </c>
      <c r="F7213" t="s">
        <v>1117</v>
      </c>
    </row>
    <row r="7214" spans="1:6">
      <c r="A7214" t="str">
        <f t="shared" si="137"/>
        <v>40Fábio Augusto Gomes Vieira Reis44927COO</v>
      </c>
      <c r="B7214">
        <v>40</v>
      </c>
      <c r="C7214" t="s">
        <v>2717</v>
      </c>
      <c r="D7214" t="s">
        <v>3785</v>
      </c>
      <c r="E7214">
        <v>2800</v>
      </c>
      <c r="F7214" t="s">
        <v>1113</v>
      </c>
    </row>
    <row r="7215" spans="1:6">
      <c r="A7215" t="str">
        <f t="shared" si="137"/>
        <v>40Gabrielle Roveratti Ceccato44927DSC</v>
      </c>
      <c r="B7215">
        <v>40</v>
      </c>
      <c r="C7215" t="s">
        <v>1835</v>
      </c>
      <c r="D7215" t="s">
        <v>3785</v>
      </c>
      <c r="E7215">
        <v>3280</v>
      </c>
      <c r="F7215" t="s">
        <v>1162</v>
      </c>
    </row>
    <row r="7216" spans="1:6">
      <c r="A7216" t="str">
        <f t="shared" si="137"/>
        <v>40Mariza Gomes Rodrigues44927DSC</v>
      </c>
      <c r="B7216">
        <v>40</v>
      </c>
      <c r="C7216" t="s">
        <v>1825</v>
      </c>
      <c r="D7216" t="s">
        <v>3785</v>
      </c>
      <c r="E7216">
        <v>3280</v>
      </c>
      <c r="F7216" t="s">
        <v>1162</v>
      </c>
    </row>
    <row r="7217" spans="1:6">
      <c r="A7217" t="str">
        <f t="shared" si="137"/>
        <v>40Nayara de Macedo dos Santos44927DSC</v>
      </c>
      <c r="B7217">
        <v>40</v>
      </c>
      <c r="C7217" t="s">
        <v>1826</v>
      </c>
      <c r="D7217" t="s">
        <v>3785</v>
      </c>
      <c r="E7217">
        <v>3280</v>
      </c>
      <c r="F7217" t="s">
        <v>1162</v>
      </c>
    </row>
    <row r="7218" spans="1:6">
      <c r="A7218" t="str">
        <f t="shared" si="137"/>
        <v>40Alexandre Nasser Brolezzi Menezes44927GRA</v>
      </c>
      <c r="B7218">
        <v>40</v>
      </c>
      <c r="C7218" t="s">
        <v>1827</v>
      </c>
      <c r="D7218" t="s">
        <v>3785</v>
      </c>
      <c r="E7218">
        <v>600</v>
      </c>
      <c r="F7218" t="s">
        <v>1112</v>
      </c>
    </row>
    <row r="7219" spans="1:6">
      <c r="A7219" t="str">
        <f t="shared" si="137"/>
        <v>40Caíque Giovanni44927GRA</v>
      </c>
      <c r="B7219">
        <v>40</v>
      </c>
      <c r="C7219" t="s">
        <v>2535</v>
      </c>
      <c r="D7219" t="s">
        <v>3785</v>
      </c>
      <c r="E7219">
        <v>600</v>
      </c>
      <c r="F7219" t="s">
        <v>1112</v>
      </c>
    </row>
    <row r="7220" spans="1:6">
      <c r="A7220" t="str">
        <f t="shared" si="137"/>
        <v>40Daniela Kuranaka44927GRA</v>
      </c>
      <c r="B7220">
        <v>40</v>
      </c>
      <c r="C7220" t="s">
        <v>2536</v>
      </c>
      <c r="D7220" t="s">
        <v>3785</v>
      </c>
      <c r="E7220">
        <v>600</v>
      </c>
      <c r="F7220" t="s">
        <v>1112</v>
      </c>
    </row>
    <row r="7221" spans="1:6">
      <c r="A7221" t="str">
        <f t="shared" si="137"/>
        <v>40Gustavo Soldado Peres44927GRA</v>
      </c>
      <c r="B7221">
        <v>40</v>
      </c>
      <c r="C7221" t="s">
        <v>1829</v>
      </c>
      <c r="D7221" t="s">
        <v>3785</v>
      </c>
      <c r="E7221">
        <v>600</v>
      </c>
      <c r="F7221" t="s">
        <v>1112</v>
      </c>
    </row>
    <row r="7222" spans="1:6">
      <c r="A7222" t="str">
        <f t="shared" si="137"/>
        <v>40Isabela Carolini Souza Araujo44927GRA</v>
      </c>
      <c r="B7222">
        <v>40</v>
      </c>
      <c r="C7222" t="s">
        <v>2537</v>
      </c>
      <c r="D7222" t="s">
        <v>3785</v>
      </c>
      <c r="E7222">
        <v>600</v>
      </c>
      <c r="F7222" t="s">
        <v>1112</v>
      </c>
    </row>
    <row r="7223" spans="1:6">
      <c r="A7223" t="str">
        <f t="shared" si="137"/>
        <v>40Isabela Dall’Acqua44927GRA</v>
      </c>
      <c r="B7223">
        <v>40</v>
      </c>
      <c r="C7223" t="s">
        <v>2538</v>
      </c>
      <c r="D7223" t="s">
        <v>3785</v>
      </c>
      <c r="E7223">
        <v>600</v>
      </c>
      <c r="F7223" t="s">
        <v>1112</v>
      </c>
    </row>
    <row r="7224" spans="1:6">
      <c r="A7224" t="str">
        <f t="shared" si="137"/>
        <v>40Lucas Pereira Fontanetti44927GRA</v>
      </c>
      <c r="B7224">
        <v>40</v>
      </c>
      <c r="C7224" t="s">
        <v>1830</v>
      </c>
      <c r="D7224" t="s">
        <v>3785</v>
      </c>
      <c r="E7224">
        <v>600</v>
      </c>
      <c r="F7224" t="s">
        <v>1112</v>
      </c>
    </row>
    <row r="7225" spans="1:6">
      <c r="A7225" t="str">
        <f t="shared" si="137"/>
        <v>40Murílo de Oliveira Martins44927GRA</v>
      </c>
      <c r="B7225">
        <v>40</v>
      </c>
      <c r="C7225" t="s">
        <v>2539</v>
      </c>
      <c r="D7225" t="s">
        <v>3785</v>
      </c>
      <c r="E7225">
        <v>600</v>
      </c>
      <c r="F7225" t="s">
        <v>1112</v>
      </c>
    </row>
    <row r="7226" spans="1:6">
      <c r="A7226" t="str">
        <f t="shared" si="137"/>
        <v>40Nathália Alves Weigel de Araújo44927GRA</v>
      </c>
      <c r="B7226">
        <v>40</v>
      </c>
      <c r="C7226" t="s">
        <v>2540</v>
      </c>
      <c r="D7226" t="s">
        <v>3785</v>
      </c>
      <c r="E7226">
        <v>600</v>
      </c>
      <c r="F7226" t="s">
        <v>1112</v>
      </c>
    </row>
    <row r="7227" spans="1:6">
      <c r="A7227" t="str">
        <f t="shared" si="137"/>
        <v>40Priscila Figueiredo Rodrigues44927GRA</v>
      </c>
      <c r="B7227">
        <v>40</v>
      </c>
      <c r="C7227" t="s">
        <v>1831</v>
      </c>
      <c r="D7227" t="s">
        <v>3785</v>
      </c>
      <c r="E7227">
        <v>600</v>
      </c>
      <c r="F7227" t="s">
        <v>1112</v>
      </c>
    </row>
    <row r="7228" spans="1:6">
      <c r="A7228" t="str">
        <f t="shared" si="137"/>
        <v>40Rafaela Casonatto Della Coletta44927GRA</v>
      </c>
      <c r="B7228">
        <v>40</v>
      </c>
      <c r="C7228" t="s">
        <v>1832</v>
      </c>
      <c r="D7228" t="s">
        <v>3785</v>
      </c>
      <c r="E7228">
        <v>600</v>
      </c>
      <c r="F7228" t="s">
        <v>1112</v>
      </c>
    </row>
    <row r="7229" spans="1:6">
      <c r="A7229" t="str">
        <f t="shared" si="137"/>
        <v>40Renata Silva Martins44927GRA</v>
      </c>
      <c r="B7229">
        <v>40</v>
      </c>
      <c r="C7229" t="s">
        <v>2541</v>
      </c>
      <c r="D7229" t="s">
        <v>3785</v>
      </c>
      <c r="E7229">
        <v>600</v>
      </c>
      <c r="F7229" t="s">
        <v>1112</v>
      </c>
    </row>
    <row r="7230" spans="1:6">
      <c r="A7230" t="str">
        <f t="shared" si="137"/>
        <v>40Thais Cerqueira Santos44927GRA</v>
      </c>
      <c r="B7230">
        <v>40</v>
      </c>
      <c r="C7230" t="s">
        <v>1833</v>
      </c>
      <c r="D7230" t="s">
        <v>3785</v>
      </c>
      <c r="E7230">
        <v>600</v>
      </c>
      <c r="F7230" t="s">
        <v>1112</v>
      </c>
    </row>
    <row r="7231" spans="1:6">
      <c r="A7231" t="str">
        <f t="shared" si="137"/>
        <v>40Velda Fraga Farah Barros do Nascimento44927GRA</v>
      </c>
      <c r="B7231">
        <v>40</v>
      </c>
      <c r="C7231" t="s">
        <v>2542</v>
      </c>
      <c r="D7231" t="s">
        <v>3785</v>
      </c>
      <c r="E7231">
        <v>600</v>
      </c>
      <c r="F7231" t="s">
        <v>1112</v>
      </c>
    </row>
    <row r="7232" spans="1:6">
      <c r="A7232" t="str">
        <f t="shared" si="137"/>
        <v>40Vitória Regina Silva Machado44927GRA</v>
      </c>
      <c r="B7232">
        <v>40</v>
      </c>
      <c r="C7232" t="s">
        <v>1834</v>
      </c>
      <c r="D7232" t="s">
        <v>3785</v>
      </c>
      <c r="E7232">
        <v>600</v>
      </c>
      <c r="F7232" t="s">
        <v>1112</v>
      </c>
    </row>
    <row r="7233" spans="1:6">
      <c r="A7233" t="str">
        <f t="shared" si="137"/>
        <v>40Beatriz Christofoletti44927MSc</v>
      </c>
      <c r="B7233">
        <v>40</v>
      </c>
      <c r="C7233" t="s">
        <v>1828</v>
      </c>
      <c r="D7233" t="s">
        <v>3785</v>
      </c>
      <c r="E7233">
        <v>2230</v>
      </c>
      <c r="F7233" t="s">
        <v>1114</v>
      </c>
    </row>
    <row r="7234" spans="1:6">
      <c r="A7234" t="str">
        <f t="shared" si="137"/>
        <v>40Sarah Felix Santos44927MSc</v>
      </c>
      <c r="B7234">
        <v>40</v>
      </c>
      <c r="C7234" t="s">
        <v>1837</v>
      </c>
      <c r="D7234" t="s">
        <v>3785</v>
      </c>
      <c r="E7234">
        <v>2230</v>
      </c>
      <c r="F7234" t="s">
        <v>1114</v>
      </c>
    </row>
    <row r="7235" spans="1:6">
      <c r="A7235" t="str">
        <f t="shared" ref="A7235:A7298" si="138">CONCATENATE(B7235,C7235,VALUE(D7235),F7235)</f>
        <v>40Victor Hugo Hoffmann44927MSc</v>
      </c>
      <c r="B7235">
        <v>40</v>
      </c>
      <c r="C7235" t="s">
        <v>1838</v>
      </c>
      <c r="D7235" t="s">
        <v>3785</v>
      </c>
      <c r="E7235">
        <v>2230</v>
      </c>
      <c r="F7235" t="s">
        <v>1114</v>
      </c>
    </row>
    <row r="7236" spans="1:6">
      <c r="A7236" t="str">
        <f t="shared" si="138"/>
        <v>40Vinicius Mendes Veiga44927MSc</v>
      </c>
      <c r="B7236">
        <v>40</v>
      </c>
      <c r="C7236" t="s">
        <v>1839</v>
      </c>
      <c r="D7236" t="s">
        <v>3785</v>
      </c>
      <c r="E7236">
        <v>2230</v>
      </c>
      <c r="F7236" t="s">
        <v>1114</v>
      </c>
    </row>
    <row r="7237" spans="1:6">
      <c r="A7237" t="str">
        <f t="shared" si="138"/>
        <v>40Juliana Okubo44927PDSC</v>
      </c>
      <c r="B7237">
        <v>40</v>
      </c>
      <c r="C7237" t="s">
        <v>2204</v>
      </c>
      <c r="D7237" t="s">
        <v>3785</v>
      </c>
      <c r="E7237">
        <v>6110</v>
      </c>
      <c r="F7237" t="s">
        <v>1165</v>
      </c>
    </row>
    <row r="7238" spans="1:6">
      <c r="A7238" t="str">
        <f t="shared" si="138"/>
        <v>40Mitsuru Arai44927PV</v>
      </c>
      <c r="B7238">
        <v>40</v>
      </c>
      <c r="C7238" t="s">
        <v>2543</v>
      </c>
      <c r="D7238" t="s">
        <v>3785</v>
      </c>
      <c r="E7238">
        <v>7750</v>
      </c>
      <c r="F7238" t="s">
        <v>1115</v>
      </c>
    </row>
    <row r="7239" spans="1:6">
      <c r="A7239" t="str">
        <f t="shared" si="138"/>
        <v>41Irene do Nascimento Xavier Delgado44927AT</v>
      </c>
      <c r="B7239">
        <v>41</v>
      </c>
      <c r="C7239" t="s">
        <v>1840</v>
      </c>
      <c r="D7239" t="s">
        <v>3785</v>
      </c>
      <c r="E7239">
        <v>820</v>
      </c>
      <c r="F7239" t="s">
        <v>1117</v>
      </c>
    </row>
    <row r="7240" spans="1:6">
      <c r="A7240" t="str">
        <f t="shared" si="138"/>
        <v>41David Alves Castelo Branco44927COO</v>
      </c>
      <c r="B7240">
        <v>41</v>
      </c>
      <c r="C7240" t="s">
        <v>1841</v>
      </c>
      <c r="D7240" t="s">
        <v>3785</v>
      </c>
      <c r="E7240">
        <v>2800</v>
      </c>
      <c r="F7240" t="s">
        <v>1113</v>
      </c>
    </row>
    <row r="7241" spans="1:6">
      <c r="A7241" t="str">
        <f t="shared" si="138"/>
        <v>41Julia Paleta Crespo44927DSC</v>
      </c>
      <c r="B7241">
        <v>41</v>
      </c>
      <c r="C7241" t="s">
        <v>2206</v>
      </c>
      <c r="D7241" t="s">
        <v>3785</v>
      </c>
      <c r="E7241">
        <v>3280</v>
      </c>
      <c r="F7241" t="s">
        <v>1162</v>
      </c>
    </row>
    <row r="7242" spans="1:6">
      <c r="A7242" t="str">
        <f t="shared" si="138"/>
        <v>41Letícia Magalar Martins de Souza44927DSC</v>
      </c>
      <c r="B7242">
        <v>41</v>
      </c>
      <c r="C7242" t="s">
        <v>1842</v>
      </c>
      <c r="D7242" t="s">
        <v>3785</v>
      </c>
      <c r="E7242">
        <v>3280</v>
      </c>
      <c r="F7242" t="s">
        <v>1162</v>
      </c>
    </row>
    <row r="7243" spans="1:6">
      <c r="A7243" t="str">
        <f t="shared" si="138"/>
        <v>41PEDRO LUIZ BARBOSA MAIA44927DSC</v>
      </c>
      <c r="B7243">
        <v>41</v>
      </c>
      <c r="C7243" t="s">
        <v>1843</v>
      </c>
      <c r="D7243" t="s">
        <v>3785</v>
      </c>
      <c r="E7243">
        <v>3280</v>
      </c>
      <c r="F7243" t="s">
        <v>1162</v>
      </c>
    </row>
    <row r="7244" spans="1:6">
      <c r="A7244" t="str">
        <f t="shared" si="138"/>
        <v>41CAROLINE FERREIRA ALVES44927GRA</v>
      </c>
      <c r="B7244">
        <v>41</v>
      </c>
      <c r="C7244" t="s">
        <v>2208</v>
      </c>
      <c r="D7244" t="s">
        <v>3785</v>
      </c>
      <c r="E7244">
        <v>600</v>
      </c>
      <c r="F7244" t="s">
        <v>1112</v>
      </c>
    </row>
    <row r="7245" spans="1:6">
      <c r="A7245" t="str">
        <f t="shared" si="138"/>
        <v>41DOUGLAS PEREIRA LOPES44927GRA</v>
      </c>
      <c r="B7245">
        <v>41</v>
      </c>
      <c r="C7245" t="s">
        <v>1845</v>
      </c>
      <c r="D7245" t="s">
        <v>3785</v>
      </c>
      <c r="E7245">
        <v>600</v>
      </c>
      <c r="F7245" t="s">
        <v>1112</v>
      </c>
    </row>
    <row r="7246" spans="1:6">
      <c r="A7246" t="str">
        <f t="shared" si="138"/>
        <v>41NAYANA CAMPOS OLIVEIRA44927GRA</v>
      </c>
      <c r="B7246">
        <v>41</v>
      </c>
      <c r="C7246" t="s">
        <v>1848</v>
      </c>
      <c r="D7246" t="s">
        <v>3785</v>
      </c>
      <c r="E7246">
        <v>600</v>
      </c>
      <c r="F7246" t="s">
        <v>1112</v>
      </c>
    </row>
    <row r="7247" spans="1:6">
      <c r="A7247" t="str">
        <f t="shared" si="138"/>
        <v>41Bruno Lopes Ferreira44927MSc</v>
      </c>
      <c r="B7247">
        <v>41</v>
      </c>
      <c r="C7247" t="s">
        <v>1850</v>
      </c>
      <c r="D7247" t="s">
        <v>3785</v>
      </c>
      <c r="E7247">
        <v>2230</v>
      </c>
      <c r="F7247" t="s">
        <v>1114</v>
      </c>
    </row>
    <row r="7248" spans="1:6">
      <c r="A7248" t="str">
        <f t="shared" si="138"/>
        <v>41Isabella Sene Santos Carneiro44927MSc</v>
      </c>
      <c r="B7248">
        <v>41</v>
      </c>
      <c r="C7248" t="s">
        <v>1851</v>
      </c>
      <c r="D7248" t="s">
        <v>3785</v>
      </c>
      <c r="E7248">
        <v>2230</v>
      </c>
      <c r="F7248" t="s">
        <v>1114</v>
      </c>
    </row>
    <row r="7249" spans="1:6">
      <c r="A7249" t="str">
        <f t="shared" si="138"/>
        <v>41Tainara Araujo Dias44927MSc</v>
      </c>
      <c r="B7249">
        <v>41</v>
      </c>
      <c r="C7249" t="s">
        <v>1852</v>
      </c>
      <c r="D7249" t="s">
        <v>3785</v>
      </c>
      <c r="E7249">
        <v>2230</v>
      </c>
      <c r="F7249" t="s">
        <v>1114</v>
      </c>
    </row>
    <row r="7250" spans="1:6">
      <c r="A7250" t="str">
        <f t="shared" si="138"/>
        <v>41Rafael Cancella Morais44927PDSC</v>
      </c>
      <c r="B7250">
        <v>41</v>
      </c>
      <c r="C7250" t="s">
        <v>1853</v>
      </c>
      <c r="D7250" t="s">
        <v>3785</v>
      </c>
      <c r="E7250">
        <v>6110</v>
      </c>
      <c r="F7250" t="s">
        <v>1165</v>
      </c>
    </row>
    <row r="7251" spans="1:6">
      <c r="A7251" t="str">
        <f t="shared" si="138"/>
        <v>41Bruno Scola Lopes da Cunha44927PV</v>
      </c>
      <c r="B7251">
        <v>41</v>
      </c>
      <c r="C7251" t="s">
        <v>1854</v>
      </c>
      <c r="D7251" t="s">
        <v>3785</v>
      </c>
      <c r="E7251">
        <v>7750</v>
      </c>
      <c r="F7251" t="s">
        <v>1115</v>
      </c>
    </row>
    <row r="7252" spans="1:6">
      <c r="A7252" t="str">
        <f t="shared" si="138"/>
        <v>42Marconi Dantas Rosendo44927AT</v>
      </c>
      <c r="B7252">
        <v>42</v>
      </c>
      <c r="C7252" t="s">
        <v>1855</v>
      </c>
      <c r="D7252" t="s">
        <v>3785</v>
      </c>
      <c r="E7252">
        <v>820</v>
      </c>
      <c r="F7252" t="s">
        <v>1117</v>
      </c>
    </row>
    <row r="7253" spans="1:6">
      <c r="A7253" t="str">
        <f t="shared" si="138"/>
        <v>42David Lopes de Castro44927COO</v>
      </c>
      <c r="B7253">
        <v>42</v>
      </c>
      <c r="C7253" t="s">
        <v>1856</v>
      </c>
      <c r="D7253" t="s">
        <v>3785</v>
      </c>
      <c r="E7253">
        <v>2800</v>
      </c>
      <c r="F7253" t="s">
        <v>1113</v>
      </c>
    </row>
    <row r="7254" spans="1:6">
      <c r="A7254" t="str">
        <f t="shared" si="138"/>
        <v>42Alinne Jéssica Dantas de Araújo44927DSC</v>
      </c>
      <c r="B7254">
        <v>42</v>
      </c>
      <c r="C7254" t="s">
        <v>1857</v>
      </c>
      <c r="D7254" t="s">
        <v>3785</v>
      </c>
      <c r="E7254">
        <v>3280</v>
      </c>
      <c r="F7254" t="s">
        <v>1162</v>
      </c>
    </row>
    <row r="7255" spans="1:6">
      <c r="A7255" t="str">
        <f t="shared" si="138"/>
        <v>42Leonardo Carvalho Palhano44927DSC</v>
      </c>
      <c r="B7255">
        <v>42</v>
      </c>
      <c r="C7255" t="s">
        <v>2209</v>
      </c>
      <c r="D7255" t="s">
        <v>3785</v>
      </c>
      <c r="E7255">
        <v>3280</v>
      </c>
      <c r="F7255" t="s">
        <v>1162</v>
      </c>
    </row>
    <row r="7256" spans="1:6">
      <c r="A7256" t="str">
        <f t="shared" si="138"/>
        <v>42Marilia Barbosa Venâncio44927DSC</v>
      </c>
      <c r="B7256">
        <v>42</v>
      </c>
      <c r="C7256" t="s">
        <v>1858</v>
      </c>
      <c r="D7256" t="s">
        <v>3785</v>
      </c>
      <c r="E7256">
        <v>3280</v>
      </c>
      <c r="F7256" t="s">
        <v>1162</v>
      </c>
    </row>
    <row r="7257" spans="1:6">
      <c r="A7257" t="str">
        <f t="shared" si="138"/>
        <v>42Dara Luany Alves Fernandes44927GRA</v>
      </c>
      <c r="B7257">
        <v>42</v>
      </c>
      <c r="C7257" t="s">
        <v>1860</v>
      </c>
      <c r="D7257" t="s">
        <v>3785</v>
      </c>
      <c r="E7257">
        <v>600</v>
      </c>
      <c r="F7257" t="s">
        <v>1112</v>
      </c>
    </row>
    <row r="7258" spans="1:6">
      <c r="A7258" t="str">
        <f t="shared" si="138"/>
        <v>42Luiz Henrique Gomes da Silva Santos44927GRA</v>
      </c>
      <c r="B7258">
        <v>42</v>
      </c>
      <c r="C7258" t="s">
        <v>1863</v>
      </c>
      <c r="D7258" t="s">
        <v>3785</v>
      </c>
      <c r="E7258">
        <v>600</v>
      </c>
      <c r="F7258" t="s">
        <v>1112</v>
      </c>
    </row>
    <row r="7259" spans="1:6">
      <c r="A7259" t="str">
        <f t="shared" si="138"/>
        <v>42Paloma Barbalho da Cunha Macêdo44927GRA</v>
      </c>
      <c r="B7259">
        <v>42</v>
      </c>
      <c r="C7259" t="s">
        <v>2544</v>
      </c>
      <c r="D7259" t="s">
        <v>3785</v>
      </c>
      <c r="E7259">
        <v>600</v>
      </c>
      <c r="F7259" t="s">
        <v>1112</v>
      </c>
    </row>
    <row r="7260" spans="1:6">
      <c r="A7260" t="str">
        <f t="shared" si="138"/>
        <v>42Rafaela de Araujo e Silva44927GRA</v>
      </c>
      <c r="B7260">
        <v>42</v>
      </c>
      <c r="C7260" t="s">
        <v>2210</v>
      </c>
      <c r="D7260" t="s">
        <v>3785</v>
      </c>
      <c r="E7260">
        <v>600</v>
      </c>
      <c r="F7260" t="s">
        <v>1112</v>
      </c>
    </row>
    <row r="7261" spans="1:6">
      <c r="A7261" t="str">
        <f t="shared" si="138"/>
        <v>42Vitória Pereira Alves de Medeiros44927GRA</v>
      </c>
      <c r="B7261">
        <v>42</v>
      </c>
      <c r="C7261" t="s">
        <v>2545</v>
      </c>
      <c r="D7261" t="s">
        <v>3785</v>
      </c>
      <c r="E7261">
        <v>600</v>
      </c>
      <c r="F7261" t="s">
        <v>1112</v>
      </c>
    </row>
    <row r="7262" spans="1:6">
      <c r="A7262" t="str">
        <f t="shared" si="138"/>
        <v>42Jasmin Lanker Godenzi44927MSc</v>
      </c>
      <c r="B7262">
        <v>42</v>
      </c>
      <c r="C7262" t="s">
        <v>1867</v>
      </c>
      <c r="D7262" t="s">
        <v>3785</v>
      </c>
      <c r="E7262">
        <v>2230</v>
      </c>
      <c r="F7262" t="s">
        <v>1114</v>
      </c>
    </row>
    <row r="7263" spans="1:6">
      <c r="A7263" t="str">
        <f t="shared" si="138"/>
        <v>42José Romero dos Santos Silva Júnior44927MSc</v>
      </c>
      <c r="B7263">
        <v>42</v>
      </c>
      <c r="C7263" t="s">
        <v>2546</v>
      </c>
      <c r="D7263" t="s">
        <v>3785</v>
      </c>
      <c r="E7263">
        <v>2230</v>
      </c>
      <c r="F7263" t="s">
        <v>1114</v>
      </c>
    </row>
    <row r="7264" spans="1:6">
      <c r="A7264" t="str">
        <f t="shared" si="138"/>
        <v>42Luana Sousa da Silva44927MSc</v>
      </c>
      <c r="B7264">
        <v>42</v>
      </c>
      <c r="C7264" t="s">
        <v>1868</v>
      </c>
      <c r="D7264" t="s">
        <v>3785</v>
      </c>
      <c r="E7264">
        <v>2230</v>
      </c>
      <c r="F7264" t="s">
        <v>1114</v>
      </c>
    </row>
    <row r="7265" spans="1:6">
      <c r="A7265" t="str">
        <f t="shared" si="138"/>
        <v>42Alanny Christiny Costa de Melo44927PDSC</v>
      </c>
      <c r="B7265">
        <v>42</v>
      </c>
      <c r="C7265" t="s">
        <v>2547</v>
      </c>
      <c r="D7265" t="s">
        <v>3785</v>
      </c>
      <c r="E7265">
        <v>6110</v>
      </c>
      <c r="F7265" t="s">
        <v>1165</v>
      </c>
    </row>
    <row r="7266" spans="1:6">
      <c r="A7266" t="str">
        <f t="shared" si="138"/>
        <v>42Pedro Xavier Neto44927PV</v>
      </c>
      <c r="B7266">
        <v>42</v>
      </c>
      <c r="C7266" t="s">
        <v>1870</v>
      </c>
      <c r="D7266" t="s">
        <v>3785</v>
      </c>
      <c r="E7266">
        <v>7750</v>
      </c>
      <c r="F7266" t="s">
        <v>1115</v>
      </c>
    </row>
    <row r="7267" spans="1:6">
      <c r="A7267" t="str">
        <f t="shared" si="138"/>
        <v>43Thays Desiree Mineli44927AT</v>
      </c>
      <c r="B7267">
        <v>43</v>
      </c>
      <c r="C7267" t="s">
        <v>1871</v>
      </c>
      <c r="D7267" t="s">
        <v>3785</v>
      </c>
      <c r="E7267">
        <v>820</v>
      </c>
      <c r="F7267" t="s">
        <v>1117</v>
      </c>
    </row>
    <row r="7268" spans="1:6">
      <c r="A7268" t="str">
        <f t="shared" si="138"/>
        <v>43Paulo Eduardo de Oliveira44927COO</v>
      </c>
      <c r="B7268">
        <v>43</v>
      </c>
      <c r="C7268" t="s">
        <v>1872</v>
      </c>
      <c r="D7268" t="s">
        <v>3785</v>
      </c>
      <c r="E7268">
        <v>2800</v>
      </c>
      <c r="F7268" t="s">
        <v>1113</v>
      </c>
    </row>
    <row r="7269" spans="1:6">
      <c r="A7269" t="str">
        <f t="shared" si="138"/>
        <v>43Ana Maria Patino Acevedo44927DSC</v>
      </c>
      <c r="B7269">
        <v>43</v>
      </c>
      <c r="C7269" t="s">
        <v>2548</v>
      </c>
      <c r="D7269" t="s">
        <v>3785</v>
      </c>
      <c r="E7269">
        <v>3280</v>
      </c>
      <c r="F7269" t="s">
        <v>1162</v>
      </c>
    </row>
    <row r="7270" spans="1:6">
      <c r="A7270" t="str">
        <f t="shared" si="138"/>
        <v>43Eduer Giovanny Nova Rodriguez44927DSC</v>
      </c>
      <c r="B7270">
        <v>43</v>
      </c>
      <c r="C7270" t="s">
        <v>1873</v>
      </c>
      <c r="D7270" t="s">
        <v>3785</v>
      </c>
      <c r="E7270">
        <v>3280</v>
      </c>
      <c r="F7270" t="s">
        <v>1162</v>
      </c>
    </row>
    <row r="7271" spans="1:6">
      <c r="A7271" t="str">
        <f t="shared" si="138"/>
        <v>43German Meneses Hernandez44927DSC</v>
      </c>
      <c r="B7271">
        <v>43</v>
      </c>
      <c r="C7271" t="s">
        <v>1874</v>
      </c>
      <c r="D7271" t="s">
        <v>3785</v>
      </c>
      <c r="E7271">
        <v>3280</v>
      </c>
      <c r="F7271" t="s">
        <v>1162</v>
      </c>
    </row>
    <row r="7272" spans="1:6">
      <c r="A7272" t="str">
        <f t="shared" si="138"/>
        <v>43Ayron Della Coleta de Oliveira44927GRA</v>
      </c>
      <c r="B7272">
        <v>43</v>
      </c>
      <c r="C7272" t="s">
        <v>1876</v>
      </c>
      <c r="D7272" t="s">
        <v>3785</v>
      </c>
      <c r="E7272">
        <v>600</v>
      </c>
      <c r="F7272" t="s">
        <v>1112</v>
      </c>
    </row>
    <row r="7273" spans="1:6">
      <c r="A7273" t="str">
        <f t="shared" si="138"/>
        <v>43Danilo dos Santos Duarte44927GRA</v>
      </c>
      <c r="B7273">
        <v>43</v>
      </c>
      <c r="C7273" t="s">
        <v>1877</v>
      </c>
      <c r="D7273" t="s">
        <v>3785</v>
      </c>
      <c r="E7273">
        <v>600</v>
      </c>
      <c r="F7273" t="s">
        <v>1112</v>
      </c>
    </row>
    <row r="7274" spans="1:6">
      <c r="A7274" t="str">
        <f t="shared" si="138"/>
        <v>43Guilherme Henrique Amancio Campi44927GRA</v>
      </c>
      <c r="B7274">
        <v>43</v>
      </c>
      <c r="C7274" t="s">
        <v>2549</v>
      </c>
      <c r="D7274" t="s">
        <v>3785</v>
      </c>
      <c r="E7274">
        <v>600</v>
      </c>
      <c r="F7274" t="s">
        <v>1112</v>
      </c>
    </row>
    <row r="7275" spans="1:6">
      <c r="A7275" t="str">
        <f t="shared" si="138"/>
        <v>43Lara Poliny Nogueira da Silva44927GRA</v>
      </c>
      <c r="B7275">
        <v>43</v>
      </c>
      <c r="C7275" t="s">
        <v>1880</v>
      </c>
      <c r="D7275" t="s">
        <v>3785</v>
      </c>
      <c r="E7275">
        <v>600</v>
      </c>
      <c r="F7275" t="s">
        <v>1112</v>
      </c>
    </row>
    <row r="7276" spans="1:6">
      <c r="A7276" t="str">
        <f t="shared" si="138"/>
        <v>43Larissa Cristina Hernandez Ortiz44927GRA</v>
      </c>
      <c r="B7276">
        <v>43</v>
      </c>
      <c r="C7276" t="s">
        <v>1881</v>
      </c>
      <c r="D7276" t="s">
        <v>3785</v>
      </c>
      <c r="E7276">
        <v>600</v>
      </c>
      <c r="F7276" t="s">
        <v>1112</v>
      </c>
    </row>
    <row r="7277" spans="1:6">
      <c r="A7277" t="str">
        <f t="shared" si="138"/>
        <v>43Samuel Rodrigues Lima44927GRA</v>
      </c>
      <c r="B7277">
        <v>43</v>
      </c>
      <c r="C7277" t="s">
        <v>1883</v>
      </c>
      <c r="D7277" t="s">
        <v>3785</v>
      </c>
      <c r="E7277">
        <v>600</v>
      </c>
      <c r="F7277" t="s">
        <v>1112</v>
      </c>
    </row>
    <row r="7278" spans="1:6">
      <c r="A7278" t="str">
        <f t="shared" si="138"/>
        <v>43Thomás Comar Miranda44927GRA</v>
      </c>
      <c r="B7278">
        <v>43</v>
      </c>
      <c r="C7278" t="s">
        <v>2550</v>
      </c>
      <c r="D7278" t="s">
        <v>3785</v>
      </c>
      <c r="E7278">
        <v>600</v>
      </c>
      <c r="F7278" t="s">
        <v>1112</v>
      </c>
    </row>
    <row r="7279" spans="1:6">
      <c r="A7279" t="str">
        <f t="shared" si="138"/>
        <v>43Tomaz de Moraes e Castro Santos Heizenreder44927GRA</v>
      </c>
      <c r="B7279">
        <v>43</v>
      </c>
      <c r="C7279" t="s">
        <v>2551</v>
      </c>
      <c r="D7279" t="s">
        <v>3785</v>
      </c>
      <c r="E7279">
        <v>600</v>
      </c>
      <c r="F7279" t="s">
        <v>1112</v>
      </c>
    </row>
    <row r="7280" spans="1:6">
      <c r="A7280" t="str">
        <f t="shared" si="138"/>
        <v>43Vinicius de Lima Passos44927GRA</v>
      </c>
      <c r="B7280">
        <v>43</v>
      </c>
      <c r="C7280" t="s">
        <v>2552</v>
      </c>
      <c r="D7280" t="s">
        <v>3785</v>
      </c>
      <c r="E7280">
        <v>600</v>
      </c>
      <c r="F7280" t="s">
        <v>1112</v>
      </c>
    </row>
    <row r="7281" spans="1:6">
      <c r="A7281" t="str">
        <f t="shared" si="138"/>
        <v>43Carolina Barbosa Leite da Cruz44927MSc</v>
      </c>
      <c r="B7281">
        <v>43</v>
      </c>
      <c r="C7281" t="s">
        <v>1887</v>
      </c>
      <c r="D7281" t="s">
        <v>3785</v>
      </c>
      <c r="E7281">
        <v>2230</v>
      </c>
      <c r="F7281" t="s">
        <v>1114</v>
      </c>
    </row>
    <row r="7282" spans="1:6">
      <c r="A7282" t="str">
        <f t="shared" si="138"/>
        <v>43Ravi Gabriel dos Santos Pinheiro Sampaio44927MSc</v>
      </c>
      <c r="B7282">
        <v>43</v>
      </c>
      <c r="C7282" t="s">
        <v>1889</v>
      </c>
      <c r="D7282" t="s">
        <v>3785</v>
      </c>
      <c r="E7282">
        <v>2230</v>
      </c>
      <c r="F7282" t="s">
        <v>1114</v>
      </c>
    </row>
    <row r="7283" spans="1:6">
      <c r="A7283" t="str">
        <f t="shared" si="138"/>
        <v>43Guilherme Raffaeli Romero44927PDSC</v>
      </c>
      <c r="B7283">
        <v>43</v>
      </c>
      <c r="C7283" t="s">
        <v>1891</v>
      </c>
      <c r="D7283" t="s">
        <v>3785</v>
      </c>
      <c r="E7283">
        <v>6110</v>
      </c>
      <c r="F7283" t="s">
        <v>1165</v>
      </c>
    </row>
    <row r="7284" spans="1:6">
      <c r="A7284" t="str">
        <f t="shared" si="138"/>
        <v>43Larissa Natsumi Tamura44927PV</v>
      </c>
      <c r="B7284">
        <v>43</v>
      </c>
      <c r="C7284" t="s">
        <v>1892</v>
      </c>
      <c r="D7284" t="s">
        <v>3785</v>
      </c>
      <c r="E7284">
        <v>7750</v>
      </c>
      <c r="F7284" t="s">
        <v>1115</v>
      </c>
    </row>
    <row r="7285" spans="1:6">
      <c r="A7285" t="str">
        <f t="shared" si="138"/>
        <v>44Raiano Tavares de Oliveira44927AT</v>
      </c>
      <c r="B7285">
        <v>44</v>
      </c>
      <c r="C7285" t="s">
        <v>1893</v>
      </c>
      <c r="D7285" t="s">
        <v>3785</v>
      </c>
      <c r="E7285">
        <v>820</v>
      </c>
      <c r="F7285" t="s">
        <v>1117</v>
      </c>
    </row>
    <row r="7286" spans="1:6">
      <c r="A7286" t="str">
        <f t="shared" si="138"/>
        <v>44Osvaldo Chiavone Filho44927COO</v>
      </c>
      <c r="B7286">
        <v>44</v>
      </c>
      <c r="C7286" t="s">
        <v>1894</v>
      </c>
      <c r="D7286" t="s">
        <v>3785</v>
      </c>
      <c r="E7286">
        <v>2800</v>
      </c>
      <c r="F7286" t="s">
        <v>1113</v>
      </c>
    </row>
    <row r="7287" spans="1:6">
      <c r="A7287" t="str">
        <f t="shared" si="138"/>
        <v>44KESLEI ROSENDO DA ROCHA44927DSC</v>
      </c>
      <c r="B7287">
        <v>44</v>
      </c>
      <c r="C7287" t="s">
        <v>1895</v>
      </c>
      <c r="D7287" t="s">
        <v>3785</v>
      </c>
      <c r="E7287">
        <v>3280</v>
      </c>
      <c r="F7287" t="s">
        <v>1162</v>
      </c>
    </row>
    <row r="7288" spans="1:6">
      <c r="A7288" t="str">
        <f t="shared" si="138"/>
        <v>44MATEUS FERNANDES MONTEIRO44927DSC</v>
      </c>
      <c r="B7288">
        <v>44</v>
      </c>
      <c r="C7288" t="s">
        <v>1896</v>
      </c>
      <c r="D7288" t="s">
        <v>3785</v>
      </c>
      <c r="E7288">
        <v>3280</v>
      </c>
      <c r="F7288" t="s">
        <v>1162</v>
      </c>
    </row>
    <row r="7289" spans="1:6">
      <c r="A7289" t="str">
        <f t="shared" si="138"/>
        <v>44Maxwell Risseli Laurentino da Silva44927DSC</v>
      </c>
      <c r="B7289">
        <v>44</v>
      </c>
      <c r="C7289" t="s">
        <v>2553</v>
      </c>
      <c r="D7289" t="s">
        <v>3785</v>
      </c>
      <c r="E7289">
        <v>3280</v>
      </c>
      <c r="F7289" t="s">
        <v>1162</v>
      </c>
    </row>
    <row r="7290" spans="1:6">
      <c r="A7290" t="str">
        <f t="shared" si="138"/>
        <v>44AMMARY VIRGÍNIA DA SILVA MOURA44927GRA</v>
      </c>
      <c r="B7290">
        <v>44</v>
      </c>
      <c r="C7290" t="s">
        <v>1897</v>
      </c>
      <c r="D7290" t="s">
        <v>3785</v>
      </c>
      <c r="E7290">
        <v>600</v>
      </c>
      <c r="F7290" t="s">
        <v>1112</v>
      </c>
    </row>
    <row r="7291" spans="1:6">
      <c r="A7291" t="str">
        <f t="shared" si="138"/>
        <v>44ANTÔNIO MATHEUS LIMA BEZERRA44927GRA</v>
      </c>
      <c r="B7291">
        <v>44</v>
      </c>
      <c r="C7291" t="s">
        <v>2554</v>
      </c>
      <c r="D7291" t="s">
        <v>3785</v>
      </c>
      <c r="E7291">
        <v>600</v>
      </c>
      <c r="F7291" t="s">
        <v>1112</v>
      </c>
    </row>
    <row r="7292" spans="1:6">
      <c r="A7292" t="str">
        <f t="shared" si="138"/>
        <v>44ARTHUR CID DE ABREU44927GRA</v>
      </c>
      <c r="B7292">
        <v>44</v>
      </c>
      <c r="C7292" t="s">
        <v>2555</v>
      </c>
      <c r="D7292" t="s">
        <v>3785</v>
      </c>
      <c r="E7292">
        <v>600</v>
      </c>
      <c r="F7292" t="s">
        <v>1112</v>
      </c>
    </row>
    <row r="7293" spans="1:6">
      <c r="A7293" t="str">
        <f t="shared" si="138"/>
        <v>44ARTHUR VINICIUS ROCHA DOS SANTOS44927GRA</v>
      </c>
      <c r="B7293">
        <v>44</v>
      </c>
      <c r="C7293" t="s">
        <v>1898</v>
      </c>
      <c r="D7293" t="s">
        <v>3785</v>
      </c>
      <c r="E7293">
        <v>600</v>
      </c>
      <c r="F7293" t="s">
        <v>1112</v>
      </c>
    </row>
    <row r="7294" spans="1:6">
      <c r="A7294" t="str">
        <f t="shared" si="138"/>
        <v>44ARTHUR VINICIUS VALE BEZERRA44927GRA</v>
      </c>
      <c r="B7294">
        <v>44</v>
      </c>
      <c r="C7294" t="s">
        <v>1899</v>
      </c>
      <c r="D7294" t="s">
        <v>3785</v>
      </c>
      <c r="E7294">
        <v>600</v>
      </c>
      <c r="F7294" t="s">
        <v>1112</v>
      </c>
    </row>
    <row r="7295" spans="1:6">
      <c r="A7295" t="str">
        <f t="shared" si="138"/>
        <v>44BRUNA BEATRIZ ALVES DE FREITAS ALBUQUERQUE44927GRA</v>
      </c>
      <c r="B7295">
        <v>44</v>
      </c>
      <c r="C7295" t="s">
        <v>1900</v>
      </c>
      <c r="D7295" t="s">
        <v>3785</v>
      </c>
      <c r="E7295">
        <v>600</v>
      </c>
      <c r="F7295" t="s">
        <v>1112</v>
      </c>
    </row>
    <row r="7296" spans="1:6">
      <c r="A7296" t="str">
        <f t="shared" si="138"/>
        <v>44EDNOELMA DA SILVA SOUSA44927GRA</v>
      </c>
      <c r="B7296">
        <v>44</v>
      </c>
      <c r="C7296" t="s">
        <v>2556</v>
      </c>
      <c r="D7296" t="s">
        <v>3785</v>
      </c>
      <c r="E7296">
        <v>600</v>
      </c>
      <c r="F7296" t="s">
        <v>1112</v>
      </c>
    </row>
    <row r="7297" spans="1:6">
      <c r="A7297" t="str">
        <f t="shared" si="138"/>
        <v>44ENTONY DAVID DANTAS44927GRA</v>
      </c>
      <c r="B7297">
        <v>44</v>
      </c>
      <c r="C7297" t="s">
        <v>1901</v>
      </c>
      <c r="D7297" t="s">
        <v>3785</v>
      </c>
      <c r="E7297">
        <v>600</v>
      </c>
      <c r="F7297" t="s">
        <v>1112</v>
      </c>
    </row>
    <row r="7298" spans="1:6">
      <c r="A7298" t="str">
        <f t="shared" si="138"/>
        <v>44ISADORA CRISTINA BEZERRA DO NASCIMENTO44927GRA</v>
      </c>
      <c r="B7298">
        <v>44</v>
      </c>
      <c r="C7298" t="s">
        <v>2557</v>
      </c>
      <c r="D7298" t="s">
        <v>3785</v>
      </c>
      <c r="E7298">
        <v>600</v>
      </c>
      <c r="F7298" t="s">
        <v>1112</v>
      </c>
    </row>
    <row r="7299" spans="1:6">
      <c r="A7299" t="str">
        <f t="shared" ref="A7299:A7362" si="139">CONCATENATE(B7299,C7299,VALUE(D7299),F7299)</f>
        <v>44JALLYSON LEVY DE QUEIROZ ARAUJO44927GRA</v>
      </c>
      <c r="B7299">
        <v>44</v>
      </c>
      <c r="C7299" t="s">
        <v>2558</v>
      </c>
      <c r="D7299" t="s">
        <v>3785</v>
      </c>
      <c r="E7299">
        <v>600</v>
      </c>
      <c r="F7299" t="s">
        <v>1112</v>
      </c>
    </row>
    <row r="7300" spans="1:6">
      <c r="A7300" t="str">
        <f t="shared" si="139"/>
        <v>44JANDERSON GUEDES DA SILVA44927GRA</v>
      </c>
      <c r="B7300">
        <v>44</v>
      </c>
      <c r="C7300" t="s">
        <v>2745</v>
      </c>
      <c r="D7300" t="s">
        <v>3785</v>
      </c>
      <c r="E7300">
        <v>600</v>
      </c>
      <c r="F7300" t="s">
        <v>1112</v>
      </c>
    </row>
    <row r="7301" spans="1:6">
      <c r="A7301" t="str">
        <f t="shared" si="139"/>
        <v>44JOÃO LUCAS HERNANDES DETOGNI44927GRA</v>
      </c>
      <c r="B7301">
        <v>44</v>
      </c>
      <c r="C7301" t="s">
        <v>2559</v>
      </c>
      <c r="D7301" t="s">
        <v>3785</v>
      </c>
      <c r="E7301">
        <v>600</v>
      </c>
      <c r="F7301" t="s">
        <v>1112</v>
      </c>
    </row>
    <row r="7302" spans="1:6">
      <c r="A7302" t="str">
        <f t="shared" si="139"/>
        <v>44JOÃO VINICIUS DE ANDRADE FREIRE44927GRA</v>
      </c>
      <c r="B7302">
        <v>44</v>
      </c>
      <c r="C7302" t="s">
        <v>1902</v>
      </c>
      <c r="D7302" t="s">
        <v>3785</v>
      </c>
      <c r="E7302">
        <v>600</v>
      </c>
      <c r="F7302" t="s">
        <v>1112</v>
      </c>
    </row>
    <row r="7303" spans="1:6">
      <c r="A7303" t="str">
        <f t="shared" si="139"/>
        <v>44PEDRO LUCAS OLIVEIRA BATISTA44927GRA</v>
      </c>
      <c r="B7303">
        <v>44</v>
      </c>
      <c r="C7303" t="s">
        <v>1903</v>
      </c>
      <c r="D7303" t="s">
        <v>3785</v>
      </c>
      <c r="E7303">
        <v>600</v>
      </c>
      <c r="F7303" t="s">
        <v>1112</v>
      </c>
    </row>
    <row r="7304" spans="1:6">
      <c r="A7304" t="str">
        <f t="shared" si="139"/>
        <v>44SÂMARA CAMILA MOURA DE FRANÇA44927GRA</v>
      </c>
      <c r="B7304">
        <v>44</v>
      </c>
      <c r="C7304" t="s">
        <v>2560</v>
      </c>
      <c r="D7304" t="s">
        <v>3785</v>
      </c>
      <c r="E7304">
        <v>600</v>
      </c>
      <c r="F7304" t="s">
        <v>1112</v>
      </c>
    </row>
    <row r="7305" spans="1:6">
      <c r="A7305" t="str">
        <f t="shared" si="139"/>
        <v>44SAMUEL DANTAS DE ALMEIDA44927GRA</v>
      </c>
      <c r="B7305">
        <v>44</v>
      </c>
      <c r="C7305" t="s">
        <v>1904</v>
      </c>
      <c r="D7305" t="s">
        <v>3785</v>
      </c>
      <c r="E7305">
        <v>600</v>
      </c>
      <c r="F7305" t="s">
        <v>1112</v>
      </c>
    </row>
    <row r="7306" spans="1:6">
      <c r="A7306" t="str">
        <f t="shared" si="139"/>
        <v>44Francisco Bruno Ferreira de Freitas44927MSc</v>
      </c>
      <c r="B7306">
        <v>44</v>
      </c>
      <c r="C7306" t="s">
        <v>2561</v>
      </c>
      <c r="D7306" t="s">
        <v>3785</v>
      </c>
      <c r="E7306">
        <v>2230</v>
      </c>
      <c r="F7306" t="s">
        <v>1114</v>
      </c>
    </row>
    <row r="7307" spans="1:6">
      <c r="A7307" t="str">
        <f t="shared" si="139"/>
        <v>44Gleyson Batista de Oliveira44927MSc</v>
      </c>
      <c r="B7307">
        <v>44</v>
      </c>
      <c r="C7307" t="s">
        <v>2562</v>
      </c>
      <c r="D7307" t="s">
        <v>3785</v>
      </c>
      <c r="E7307">
        <v>2230</v>
      </c>
      <c r="F7307" t="s">
        <v>1114</v>
      </c>
    </row>
    <row r="7308" spans="1:6">
      <c r="A7308" t="str">
        <f t="shared" si="139"/>
        <v>44Glória Louine Vital da Costa44927MSc</v>
      </c>
      <c r="B7308">
        <v>44</v>
      </c>
      <c r="C7308" t="s">
        <v>2563</v>
      </c>
      <c r="D7308" t="s">
        <v>3785</v>
      </c>
      <c r="E7308">
        <v>2230</v>
      </c>
      <c r="F7308" t="s">
        <v>1114</v>
      </c>
    </row>
    <row r="7309" spans="1:6">
      <c r="A7309" t="str">
        <f t="shared" si="139"/>
        <v>44HORTÊNCIA NATHÂNIA SILVA CÂMARA44927MSc</v>
      </c>
      <c r="B7309">
        <v>44</v>
      </c>
      <c r="C7309" t="s">
        <v>1905</v>
      </c>
      <c r="D7309" t="s">
        <v>3785</v>
      </c>
      <c r="E7309">
        <v>2230</v>
      </c>
      <c r="F7309" t="s">
        <v>1114</v>
      </c>
    </row>
    <row r="7310" spans="1:6">
      <c r="A7310" t="str">
        <f t="shared" si="139"/>
        <v>44JOEMIL OLIVEIRA DE DEUS JUNIOR44927MSc</v>
      </c>
      <c r="B7310">
        <v>44</v>
      </c>
      <c r="C7310" t="s">
        <v>1906</v>
      </c>
      <c r="D7310" t="s">
        <v>3785</v>
      </c>
      <c r="E7310">
        <v>2230</v>
      </c>
      <c r="F7310" t="s">
        <v>1114</v>
      </c>
    </row>
    <row r="7311" spans="1:6">
      <c r="A7311" t="str">
        <f t="shared" si="139"/>
        <v>44JOYCE AZEVEDO BEZERRA DE SOUZA44927MSc</v>
      </c>
      <c r="B7311">
        <v>44</v>
      </c>
      <c r="C7311" t="s">
        <v>1907</v>
      </c>
      <c r="D7311" t="s">
        <v>3785</v>
      </c>
      <c r="E7311">
        <v>2230</v>
      </c>
      <c r="F7311" t="s">
        <v>1114</v>
      </c>
    </row>
    <row r="7312" spans="1:6">
      <c r="A7312" t="str">
        <f t="shared" si="139"/>
        <v>44Fedra Alexandra de Sousa Vaquero Marado Ferreira44927PDSC</v>
      </c>
      <c r="B7312">
        <v>44</v>
      </c>
      <c r="C7312" t="s">
        <v>2746</v>
      </c>
      <c r="D7312" t="s">
        <v>3785</v>
      </c>
      <c r="E7312">
        <v>6110</v>
      </c>
      <c r="F7312" t="s">
        <v>1165</v>
      </c>
    </row>
    <row r="7313" spans="1:6">
      <c r="A7313" t="str">
        <f t="shared" si="139"/>
        <v>44AFONSO AVELINO DANTAS NETO44927PV</v>
      </c>
      <c r="B7313">
        <v>44</v>
      </c>
      <c r="C7313" t="s">
        <v>1908</v>
      </c>
      <c r="D7313" t="s">
        <v>3785</v>
      </c>
      <c r="E7313">
        <v>7750</v>
      </c>
      <c r="F7313" t="s">
        <v>1115</v>
      </c>
    </row>
    <row r="7314" spans="1:6">
      <c r="A7314" t="str">
        <f t="shared" si="139"/>
        <v>45Juliana Martinelli de Lucena44927AT</v>
      </c>
      <c r="B7314">
        <v>45</v>
      </c>
      <c r="C7314" t="s">
        <v>1909</v>
      </c>
      <c r="D7314" t="s">
        <v>3785</v>
      </c>
      <c r="E7314">
        <v>820</v>
      </c>
      <c r="F7314" t="s">
        <v>1117</v>
      </c>
    </row>
    <row r="7315" spans="1:6">
      <c r="A7315" t="str">
        <f t="shared" si="139"/>
        <v>45Júlio César Passos44927COO</v>
      </c>
      <c r="B7315">
        <v>45</v>
      </c>
      <c r="C7315" t="s">
        <v>1910</v>
      </c>
      <c r="D7315" t="s">
        <v>3785</v>
      </c>
      <c r="E7315">
        <v>2800</v>
      </c>
      <c r="F7315" t="s">
        <v>1113</v>
      </c>
    </row>
    <row r="7316" spans="1:6">
      <c r="A7316" t="str">
        <f t="shared" si="139"/>
        <v>45Bruna de Oliveira Busson44927DSC</v>
      </c>
      <c r="B7316">
        <v>45</v>
      </c>
      <c r="C7316" t="s">
        <v>2211</v>
      </c>
      <c r="D7316" t="s">
        <v>3785</v>
      </c>
      <c r="E7316">
        <v>3280</v>
      </c>
      <c r="F7316" t="s">
        <v>1162</v>
      </c>
    </row>
    <row r="7317" spans="1:6">
      <c r="A7317" t="str">
        <f t="shared" si="139"/>
        <v>45Jônatas Vicente44927DSC</v>
      </c>
      <c r="B7317">
        <v>45</v>
      </c>
      <c r="C7317" t="s">
        <v>1911</v>
      </c>
      <c r="D7317" t="s">
        <v>3785</v>
      </c>
      <c r="E7317">
        <v>3280</v>
      </c>
      <c r="F7317" t="s">
        <v>1162</v>
      </c>
    </row>
    <row r="7318" spans="1:6">
      <c r="A7318" t="str">
        <f t="shared" si="139"/>
        <v>45ALEXANDRE BARBOSA DA SILVA44927GRA</v>
      </c>
      <c r="B7318">
        <v>45</v>
      </c>
      <c r="C7318" t="s">
        <v>2749</v>
      </c>
      <c r="D7318" t="s">
        <v>3785</v>
      </c>
      <c r="E7318">
        <v>600</v>
      </c>
      <c r="F7318" t="s">
        <v>1112</v>
      </c>
    </row>
    <row r="7319" spans="1:6">
      <c r="A7319" t="str">
        <f t="shared" si="139"/>
        <v>45Carlos Eduardo Nesi Perin44927GRA</v>
      </c>
      <c r="B7319">
        <v>45</v>
      </c>
      <c r="C7319" t="s">
        <v>2212</v>
      </c>
      <c r="D7319" t="s">
        <v>3785</v>
      </c>
      <c r="E7319">
        <v>600</v>
      </c>
      <c r="F7319" t="s">
        <v>1112</v>
      </c>
    </row>
    <row r="7320" spans="1:6">
      <c r="A7320" t="str">
        <f t="shared" si="139"/>
        <v>45Felipe Antonio Emer44927GRA</v>
      </c>
      <c r="B7320">
        <v>45</v>
      </c>
      <c r="C7320" t="s">
        <v>1914</v>
      </c>
      <c r="D7320" t="s">
        <v>3785</v>
      </c>
      <c r="E7320">
        <v>600</v>
      </c>
      <c r="F7320" t="s">
        <v>1112</v>
      </c>
    </row>
    <row r="7321" spans="1:6">
      <c r="A7321" t="str">
        <f t="shared" si="139"/>
        <v>45Felipe Batista44927GRA</v>
      </c>
      <c r="B7321">
        <v>45</v>
      </c>
      <c r="C7321" t="s">
        <v>1915</v>
      </c>
      <c r="D7321" t="s">
        <v>3785</v>
      </c>
      <c r="E7321">
        <v>600</v>
      </c>
      <c r="F7321" t="s">
        <v>1112</v>
      </c>
    </row>
    <row r="7322" spans="1:6">
      <c r="A7322" t="str">
        <f t="shared" si="139"/>
        <v>45Gabriel Lese Pereira44927GRA</v>
      </c>
      <c r="B7322">
        <v>45</v>
      </c>
      <c r="C7322" t="s">
        <v>2566</v>
      </c>
      <c r="D7322" t="s">
        <v>3785</v>
      </c>
      <c r="E7322">
        <v>600</v>
      </c>
      <c r="F7322" t="s">
        <v>1112</v>
      </c>
    </row>
    <row r="7323" spans="1:6">
      <c r="A7323" t="str">
        <f t="shared" si="139"/>
        <v>45Gabriel Rogerio da Silva44927GRA</v>
      </c>
      <c r="B7323">
        <v>45</v>
      </c>
      <c r="C7323" t="s">
        <v>2567</v>
      </c>
      <c r="D7323" t="s">
        <v>3785</v>
      </c>
      <c r="E7323">
        <v>600</v>
      </c>
      <c r="F7323" t="s">
        <v>1112</v>
      </c>
    </row>
    <row r="7324" spans="1:6">
      <c r="A7324" t="str">
        <f t="shared" si="139"/>
        <v>45Jéssica Vieira Lomba Avila Barbosa44927GRA</v>
      </c>
      <c r="B7324">
        <v>45</v>
      </c>
      <c r="C7324" t="s">
        <v>1918</v>
      </c>
      <c r="D7324" t="s">
        <v>3785</v>
      </c>
      <c r="E7324">
        <v>600</v>
      </c>
      <c r="F7324" t="s">
        <v>1112</v>
      </c>
    </row>
    <row r="7325" spans="1:6">
      <c r="A7325" t="str">
        <f t="shared" si="139"/>
        <v>45João Pedro Mireski44927GRA</v>
      </c>
      <c r="B7325">
        <v>45</v>
      </c>
      <c r="C7325" t="s">
        <v>2568</v>
      </c>
      <c r="D7325" t="s">
        <v>3785</v>
      </c>
      <c r="E7325">
        <v>600</v>
      </c>
      <c r="F7325" t="s">
        <v>1112</v>
      </c>
    </row>
    <row r="7326" spans="1:6">
      <c r="A7326" t="str">
        <f t="shared" si="139"/>
        <v>45Leonardo Matos Brasil44927GRA</v>
      </c>
      <c r="B7326">
        <v>45</v>
      </c>
      <c r="C7326" t="s">
        <v>2213</v>
      </c>
      <c r="D7326" t="s">
        <v>3785</v>
      </c>
      <c r="E7326">
        <v>600</v>
      </c>
      <c r="F7326" t="s">
        <v>1112</v>
      </c>
    </row>
    <row r="7327" spans="1:6">
      <c r="A7327" t="str">
        <f t="shared" si="139"/>
        <v>45Lucas Eli Malagoli44927GRA</v>
      </c>
      <c r="B7327">
        <v>45</v>
      </c>
      <c r="C7327" t="s">
        <v>1919</v>
      </c>
      <c r="D7327" t="s">
        <v>3785</v>
      </c>
      <c r="E7327">
        <v>600</v>
      </c>
      <c r="F7327" t="s">
        <v>1112</v>
      </c>
    </row>
    <row r="7328" spans="1:6">
      <c r="A7328" t="str">
        <f t="shared" si="139"/>
        <v>45Luiza Ternes Moresco44927GRA</v>
      </c>
      <c r="B7328">
        <v>45</v>
      </c>
      <c r="C7328" t="s">
        <v>2569</v>
      </c>
      <c r="D7328" t="s">
        <v>3785</v>
      </c>
      <c r="E7328">
        <v>600</v>
      </c>
      <c r="F7328" t="s">
        <v>1112</v>
      </c>
    </row>
    <row r="7329" spans="1:6">
      <c r="A7329" t="str">
        <f t="shared" si="139"/>
        <v>45Alícia Corrêa Lucena44927MSc</v>
      </c>
      <c r="B7329">
        <v>45</v>
      </c>
      <c r="C7329" t="s">
        <v>2788</v>
      </c>
      <c r="D7329" t="s">
        <v>3785</v>
      </c>
      <c r="E7329">
        <v>2230</v>
      </c>
      <c r="F7329" t="s">
        <v>1114</v>
      </c>
    </row>
    <row r="7330" spans="1:6">
      <c r="A7330" t="str">
        <f t="shared" si="139"/>
        <v>45Daniel Juchem Regner44927MSc</v>
      </c>
      <c r="B7330">
        <v>45</v>
      </c>
      <c r="C7330" t="s">
        <v>1921</v>
      </c>
      <c r="D7330" t="s">
        <v>3785</v>
      </c>
      <c r="E7330">
        <v>2230</v>
      </c>
      <c r="F7330" t="s">
        <v>1114</v>
      </c>
    </row>
    <row r="7331" spans="1:6">
      <c r="A7331" t="str">
        <f t="shared" si="139"/>
        <v>45Giulia Ciacci Zanella44927MSc</v>
      </c>
      <c r="B7331">
        <v>45</v>
      </c>
      <c r="C7331" t="s">
        <v>2789</v>
      </c>
      <c r="D7331" t="s">
        <v>3785</v>
      </c>
      <c r="E7331">
        <v>2230</v>
      </c>
      <c r="F7331" t="s">
        <v>1114</v>
      </c>
    </row>
    <row r="7332" spans="1:6">
      <c r="A7332" t="str">
        <f t="shared" si="139"/>
        <v>45Luiz Henrique Silva Junior44927MSc</v>
      </c>
      <c r="B7332">
        <v>45</v>
      </c>
      <c r="C7332" t="s">
        <v>1923</v>
      </c>
      <c r="D7332" t="s">
        <v>3785</v>
      </c>
      <c r="E7332">
        <v>2230</v>
      </c>
      <c r="F7332" t="s">
        <v>1114</v>
      </c>
    </row>
    <row r="7333" spans="1:6">
      <c r="A7333" t="str">
        <f t="shared" si="139"/>
        <v>45Vittorio Nardin44927MSc</v>
      </c>
      <c r="B7333">
        <v>45</v>
      </c>
      <c r="C7333" t="s">
        <v>2718</v>
      </c>
      <c r="D7333" t="s">
        <v>3785</v>
      </c>
      <c r="E7333">
        <v>2230</v>
      </c>
      <c r="F7333" t="s">
        <v>1114</v>
      </c>
    </row>
    <row r="7334" spans="1:6">
      <c r="A7334" t="str">
        <f t="shared" si="139"/>
        <v>45Allan Ricardo Starke44927PDSC</v>
      </c>
      <c r="B7334">
        <v>45</v>
      </c>
      <c r="C7334" t="s">
        <v>2790</v>
      </c>
      <c r="D7334" t="s">
        <v>3785</v>
      </c>
      <c r="E7334">
        <v>6110</v>
      </c>
      <c r="F7334" t="s">
        <v>1165</v>
      </c>
    </row>
    <row r="7335" spans="1:6">
      <c r="A7335" t="str">
        <f t="shared" si="139"/>
        <v>45Tatiana Bendo44927PV</v>
      </c>
      <c r="B7335">
        <v>45</v>
      </c>
      <c r="C7335" t="s">
        <v>1924</v>
      </c>
      <c r="D7335" t="s">
        <v>3785</v>
      </c>
      <c r="E7335">
        <v>7750</v>
      </c>
      <c r="F7335" t="s">
        <v>1115</v>
      </c>
    </row>
    <row r="7336" spans="1:6">
      <c r="A7336" t="str">
        <f t="shared" si="139"/>
        <v>46Yascara Fabrina Fernandes da Costa e Silva44927AT</v>
      </c>
      <c r="B7336">
        <v>46</v>
      </c>
      <c r="C7336" t="s">
        <v>1925</v>
      </c>
      <c r="D7336" t="s">
        <v>3785</v>
      </c>
      <c r="E7336">
        <v>820</v>
      </c>
      <c r="F7336" t="s">
        <v>1117</v>
      </c>
    </row>
    <row r="7337" spans="1:6">
      <c r="A7337" t="str">
        <f t="shared" si="139"/>
        <v>46Marcos Vinícius Xavier Dias44927COO</v>
      </c>
      <c r="B7337">
        <v>46</v>
      </c>
      <c r="C7337" t="s">
        <v>1926</v>
      </c>
      <c r="D7337" t="s">
        <v>3785</v>
      </c>
      <c r="E7337">
        <v>2800</v>
      </c>
      <c r="F7337" t="s">
        <v>1113</v>
      </c>
    </row>
    <row r="7338" spans="1:6">
      <c r="A7338" t="str">
        <f t="shared" si="139"/>
        <v>46Aline Pelodan Baboni44927GRA</v>
      </c>
      <c r="B7338">
        <v>46</v>
      </c>
      <c r="C7338" t="s">
        <v>1928</v>
      </c>
      <c r="D7338" t="s">
        <v>3785</v>
      </c>
      <c r="E7338">
        <v>600</v>
      </c>
      <c r="F7338" t="s">
        <v>1112</v>
      </c>
    </row>
    <row r="7339" spans="1:6">
      <c r="A7339" t="str">
        <f t="shared" si="139"/>
        <v>46Carlos Henrique da Silva Santana44927GRA</v>
      </c>
      <c r="B7339">
        <v>46</v>
      </c>
      <c r="C7339" t="s">
        <v>1929</v>
      </c>
      <c r="D7339" t="s">
        <v>3785</v>
      </c>
      <c r="E7339">
        <v>600</v>
      </c>
      <c r="F7339" t="s">
        <v>1112</v>
      </c>
    </row>
    <row r="7340" spans="1:6">
      <c r="A7340" t="str">
        <f t="shared" si="139"/>
        <v>46Douglas Peterson Munis da Silva44927GRA</v>
      </c>
      <c r="B7340">
        <v>46</v>
      </c>
      <c r="C7340" t="s">
        <v>1930</v>
      </c>
      <c r="D7340" t="s">
        <v>3785</v>
      </c>
      <c r="E7340">
        <v>600</v>
      </c>
      <c r="F7340" t="s">
        <v>1112</v>
      </c>
    </row>
    <row r="7341" spans="1:6">
      <c r="A7341" t="str">
        <f t="shared" si="139"/>
        <v>46Felipe Matheus Pereira da Silva44927GRA</v>
      </c>
      <c r="B7341">
        <v>46</v>
      </c>
      <c r="C7341" t="s">
        <v>1931</v>
      </c>
      <c r="D7341" t="s">
        <v>3785</v>
      </c>
      <c r="E7341">
        <v>600</v>
      </c>
      <c r="F7341" t="s">
        <v>1112</v>
      </c>
    </row>
    <row r="7342" spans="1:6">
      <c r="A7342" t="str">
        <f t="shared" si="139"/>
        <v>46Giovanni Lopes Pereira44927GRA</v>
      </c>
      <c r="B7342">
        <v>46</v>
      </c>
      <c r="C7342" t="s">
        <v>1935</v>
      </c>
      <c r="D7342" t="s">
        <v>3785</v>
      </c>
      <c r="E7342">
        <v>600</v>
      </c>
      <c r="F7342" t="s">
        <v>1112</v>
      </c>
    </row>
    <row r="7343" spans="1:6">
      <c r="A7343" t="str">
        <f t="shared" si="139"/>
        <v>46Luiz Pedro Simões da Silva44927GRA</v>
      </c>
      <c r="B7343">
        <v>46</v>
      </c>
      <c r="C7343" t="s">
        <v>1937</v>
      </c>
      <c r="D7343" t="s">
        <v>3785</v>
      </c>
      <c r="E7343">
        <v>600</v>
      </c>
      <c r="F7343" t="s">
        <v>1112</v>
      </c>
    </row>
    <row r="7344" spans="1:6">
      <c r="A7344" t="str">
        <f t="shared" si="139"/>
        <v>46Rafael Jonas Fonseca Luciano44927GRA</v>
      </c>
      <c r="B7344">
        <v>46</v>
      </c>
      <c r="C7344" t="s">
        <v>1939</v>
      </c>
      <c r="D7344" t="s">
        <v>3785</v>
      </c>
      <c r="E7344">
        <v>600</v>
      </c>
      <c r="F7344" t="s">
        <v>1112</v>
      </c>
    </row>
    <row r="7345" spans="1:6">
      <c r="A7345" t="str">
        <f t="shared" si="139"/>
        <v>46Thais Mariano Ribeiro44927GRA</v>
      </c>
      <c r="B7345">
        <v>46</v>
      </c>
      <c r="C7345" t="s">
        <v>1940</v>
      </c>
      <c r="D7345" t="s">
        <v>3785</v>
      </c>
      <c r="E7345">
        <v>600</v>
      </c>
      <c r="F7345" t="s">
        <v>1112</v>
      </c>
    </row>
    <row r="7346" spans="1:6">
      <c r="A7346" t="str">
        <f t="shared" si="139"/>
        <v>46Gabriel Baioni e Silva44927MSc</v>
      </c>
      <c r="B7346">
        <v>46</v>
      </c>
      <c r="C7346" t="s">
        <v>1941</v>
      </c>
      <c r="D7346" t="s">
        <v>3785</v>
      </c>
      <c r="E7346">
        <v>2230</v>
      </c>
      <c r="F7346" t="s">
        <v>1114</v>
      </c>
    </row>
    <row r="7347" spans="1:6">
      <c r="A7347" t="str">
        <f t="shared" si="139"/>
        <v>46Luísa Pereira Pinheiro44927MSc</v>
      </c>
      <c r="B7347">
        <v>46</v>
      </c>
      <c r="C7347" t="s">
        <v>1942</v>
      </c>
      <c r="D7347" t="s">
        <v>3785</v>
      </c>
      <c r="E7347">
        <v>2230</v>
      </c>
      <c r="F7347" t="s">
        <v>1114</v>
      </c>
    </row>
    <row r="7348" spans="1:6">
      <c r="A7348" t="str">
        <f t="shared" si="139"/>
        <v>46Eric Alberto Ocampo Batlle44927PDSC</v>
      </c>
      <c r="B7348">
        <v>46</v>
      </c>
      <c r="C7348" t="s">
        <v>1945</v>
      </c>
      <c r="D7348" t="s">
        <v>3785</v>
      </c>
      <c r="E7348">
        <v>6110</v>
      </c>
      <c r="F7348" t="s">
        <v>1165</v>
      </c>
    </row>
    <row r="7349" spans="1:6">
      <c r="A7349" t="str">
        <f t="shared" si="139"/>
        <v>46Luiz Augusto Horta Nogueira44927PV</v>
      </c>
      <c r="B7349">
        <v>46</v>
      </c>
      <c r="C7349" t="s">
        <v>1946</v>
      </c>
      <c r="D7349" t="s">
        <v>3785</v>
      </c>
      <c r="E7349">
        <v>7750</v>
      </c>
      <c r="F7349" t="s">
        <v>1115</v>
      </c>
    </row>
    <row r="7350" spans="1:6">
      <c r="A7350" t="str">
        <f t="shared" si="139"/>
        <v>47Sonia Maria Oliveira Agostinho da Silva44927AT</v>
      </c>
      <c r="B7350">
        <v>47</v>
      </c>
      <c r="C7350" t="s">
        <v>1947</v>
      </c>
      <c r="D7350" t="s">
        <v>3785</v>
      </c>
      <c r="E7350">
        <v>820</v>
      </c>
      <c r="F7350" t="s">
        <v>1117</v>
      </c>
    </row>
    <row r="7351" spans="1:6">
      <c r="A7351" t="str">
        <f t="shared" si="139"/>
        <v>47Mario Ferreira de Lima Filho44927COO</v>
      </c>
      <c r="B7351">
        <v>47</v>
      </c>
      <c r="C7351" t="s">
        <v>1948</v>
      </c>
      <c r="D7351" t="s">
        <v>3785</v>
      </c>
      <c r="E7351">
        <v>2800</v>
      </c>
      <c r="F7351" t="s">
        <v>1113</v>
      </c>
    </row>
    <row r="7352" spans="1:6">
      <c r="A7352" t="str">
        <f t="shared" si="139"/>
        <v>47Lucas Marques Teles da Silva44927DSC</v>
      </c>
      <c r="B7352">
        <v>47</v>
      </c>
      <c r="C7352" t="s">
        <v>1950</v>
      </c>
      <c r="D7352" t="s">
        <v>3785</v>
      </c>
      <c r="E7352">
        <v>3280</v>
      </c>
      <c r="F7352" t="s">
        <v>1162</v>
      </c>
    </row>
    <row r="7353" spans="1:6">
      <c r="A7353" t="str">
        <f t="shared" si="139"/>
        <v>47Yaniqui Falcão Costa44927DSC</v>
      </c>
      <c r="B7353">
        <v>47</v>
      </c>
      <c r="C7353" t="s">
        <v>2719</v>
      </c>
      <c r="D7353" t="s">
        <v>3785</v>
      </c>
      <c r="E7353">
        <v>3280</v>
      </c>
      <c r="F7353" t="s">
        <v>1162</v>
      </c>
    </row>
    <row r="7354" spans="1:6">
      <c r="A7354" t="str">
        <f t="shared" si="139"/>
        <v>47Iana Lara Albuquerque Cunha44927GRA</v>
      </c>
      <c r="B7354">
        <v>47</v>
      </c>
      <c r="C7354" t="s">
        <v>2214</v>
      </c>
      <c r="D7354" t="s">
        <v>3785</v>
      </c>
      <c r="E7354">
        <v>600</v>
      </c>
      <c r="F7354" t="s">
        <v>1112</v>
      </c>
    </row>
    <row r="7355" spans="1:6">
      <c r="A7355" t="str">
        <f t="shared" si="139"/>
        <v>47Lucas Mateus Silva de Andrade Lima44927GRA</v>
      </c>
      <c r="B7355">
        <v>47</v>
      </c>
      <c r="C7355" t="s">
        <v>1952</v>
      </c>
      <c r="D7355" t="s">
        <v>3785</v>
      </c>
      <c r="E7355">
        <v>600</v>
      </c>
      <c r="F7355" t="s">
        <v>1112</v>
      </c>
    </row>
    <row r="7356" spans="1:6">
      <c r="A7356" t="str">
        <f t="shared" si="139"/>
        <v>47Maycon Ferreira44927GRA</v>
      </c>
      <c r="B7356">
        <v>47</v>
      </c>
      <c r="C7356" t="s">
        <v>1953</v>
      </c>
      <c r="D7356" t="s">
        <v>3785</v>
      </c>
      <c r="E7356">
        <v>600</v>
      </c>
      <c r="F7356" t="s">
        <v>1112</v>
      </c>
    </row>
    <row r="7357" spans="1:6">
      <c r="A7357" t="str">
        <f t="shared" si="139"/>
        <v>47Nayara Rodrigues da Silva Souza44927GRA</v>
      </c>
      <c r="B7357">
        <v>47</v>
      </c>
      <c r="C7357" t="s">
        <v>2571</v>
      </c>
      <c r="D7357" t="s">
        <v>3785</v>
      </c>
      <c r="E7357">
        <v>600</v>
      </c>
      <c r="F7357" t="s">
        <v>1112</v>
      </c>
    </row>
    <row r="7358" spans="1:6">
      <c r="A7358" t="str">
        <f t="shared" si="139"/>
        <v>47Regina Buarque de Gusmão44927GRA</v>
      </c>
      <c r="B7358">
        <v>47</v>
      </c>
      <c r="C7358" t="s">
        <v>1955</v>
      </c>
      <c r="D7358" t="s">
        <v>3785</v>
      </c>
      <c r="E7358">
        <v>600</v>
      </c>
      <c r="F7358" t="s">
        <v>1112</v>
      </c>
    </row>
    <row r="7359" spans="1:6">
      <c r="A7359" t="str">
        <f t="shared" si="139"/>
        <v>47Sarah Abigail Barbosa44927GRA</v>
      </c>
      <c r="B7359">
        <v>47</v>
      </c>
      <c r="C7359" t="s">
        <v>1956</v>
      </c>
      <c r="D7359" t="s">
        <v>3785</v>
      </c>
      <c r="E7359">
        <v>600</v>
      </c>
      <c r="F7359" t="s">
        <v>1112</v>
      </c>
    </row>
    <row r="7360" spans="1:6">
      <c r="A7360" t="str">
        <f t="shared" si="139"/>
        <v>47Carlos Alves Moreira Junior44927MSc</v>
      </c>
      <c r="B7360">
        <v>47</v>
      </c>
      <c r="C7360" t="s">
        <v>1957</v>
      </c>
      <c r="D7360" t="s">
        <v>3785</v>
      </c>
      <c r="E7360">
        <v>2230</v>
      </c>
      <c r="F7360" t="s">
        <v>1114</v>
      </c>
    </row>
    <row r="7361" spans="1:6">
      <c r="A7361" t="str">
        <f t="shared" si="139"/>
        <v>47Ian Cavalcanti da Costa44927MSc</v>
      </c>
      <c r="B7361">
        <v>47</v>
      </c>
      <c r="C7361" t="s">
        <v>1958</v>
      </c>
      <c r="D7361" t="s">
        <v>3785</v>
      </c>
      <c r="E7361">
        <v>2230</v>
      </c>
      <c r="F7361" t="s">
        <v>1114</v>
      </c>
    </row>
    <row r="7362" spans="1:6">
      <c r="A7362" t="str">
        <f t="shared" si="139"/>
        <v>47Maria Caroline do Nascimento44927MSc</v>
      </c>
      <c r="B7362">
        <v>47</v>
      </c>
      <c r="C7362" t="s">
        <v>1959</v>
      </c>
      <c r="D7362" t="s">
        <v>3785</v>
      </c>
      <c r="E7362">
        <v>2230</v>
      </c>
      <c r="F7362" t="s">
        <v>1114</v>
      </c>
    </row>
    <row r="7363" spans="1:6">
      <c r="A7363" t="str">
        <f t="shared" ref="A7363:A7426" si="140">CONCATENATE(B7363,C7363,VALUE(D7363),F7363)</f>
        <v>47José Gedson Fernandes da Silva44927PV</v>
      </c>
      <c r="B7363">
        <v>47</v>
      </c>
      <c r="C7363" t="s">
        <v>1960</v>
      </c>
      <c r="D7363" t="s">
        <v>3785</v>
      </c>
      <c r="E7363">
        <v>7750</v>
      </c>
      <c r="F7363" t="s">
        <v>1115</v>
      </c>
    </row>
    <row r="7364" spans="1:6">
      <c r="A7364" t="str">
        <f t="shared" si="140"/>
        <v>48Alene Ramos Wanderley Farias44927AT</v>
      </c>
      <c r="B7364">
        <v>48</v>
      </c>
      <c r="C7364" t="s">
        <v>1961</v>
      </c>
      <c r="D7364" t="s">
        <v>3785</v>
      </c>
      <c r="E7364">
        <v>820</v>
      </c>
      <c r="F7364" t="s">
        <v>1117</v>
      </c>
    </row>
    <row r="7365" spans="1:6">
      <c r="A7365" t="str">
        <f t="shared" si="140"/>
        <v>48Antonio Celso Dantas Antonino44927COO</v>
      </c>
      <c r="B7365">
        <v>48</v>
      </c>
      <c r="C7365" t="s">
        <v>1962</v>
      </c>
      <c r="D7365" t="s">
        <v>3785</v>
      </c>
      <c r="E7365">
        <v>2800</v>
      </c>
      <c r="F7365" t="s">
        <v>1113</v>
      </c>
    </row>
    <row r="7366" spans="1:6">
      <c r="A7366" t="str">
        <f t="shared" si="140"/>
        <v>48Ialy Rayane de Aguiar Costa44927DSC</v>
      </c>
      <c r="B7366">
        <v>48</v>
      </c>
      <c r="C7366" t="s">
        <v>1963</v>
      </c>
      <c r="D7366" t="s">
        <v>3785</v>
      </c>
      <c r="E7366">
        <v>3280</v>
      </c>
      <c r="F7366" t="s">
        <v>1162</v>
      </c>
    </row>
    <row r="7367" spans="1:6">
      <c r="A7367" t="str">
        <f t="shared" si="140"/>
        <v>48Íthalo Barbosa Silva de Abreu44927DSC</v>
      </c>
      <c r="B7367">
        <v>48</v>
      </c>
      <c r="C7367" t="s">
        <v>1972</v>
      </c>
      <c r="D7367" t="s">
        <v>3785</v>
      </c>
      <c r="E7367">
        <v>3280</v>
      </c>
      <c r="F7367" t="s">
        <v>1162</v>
      </c>
    </row>
    <row r="7368" spans="1:6">
      <c r="A7368" t="str">
        <f t="shared" si="140"/>
        <v>48Acson Gonçalves de Lima44927GRA</v>
      </c>
      <c r="B7368">
        <v>48</v>
      </c>
      <c r="C7368" t="s">
        <v>1964</v>
      </c>
      <c r="D7368" t="s">
        <v>3785</v>
      </c>
      <c r="E7368">
        <v>600</v>
      </c>
      <c r="F7368" t="s">
        <v>1112</v>
      </c>
    </row>
    <row r="7369" spans="1:6">
      <c r="A7369" t="str">
        <f t="shared" si="140"/>
        <v>48Bruno Felipe de Carvalho44927GRA</v>
      </c>
      <c r="B7369">
        <v>48</v>
      </c>
      <c r="C7369" t="s">
        <v>2216</v>
      </c>
      <c r="D7369" t="s">
        <v>3785</v>
      </c>
      <c r="E7369">
        <v>600</v>
      </c>
      <c r="F7369" t="s">
        <v>1112</v>
      </c>
    </row>
    <row r="7370" spans="1:6">
      <c r="A7370" t="str">
        <f t="shared" si="140"/>
        <v>48Charles Guilherme da Silva Dantas44927GRA</v>
      </c>
      <c r="B7370">
        <v>48</v>
      </c>
      <c r="C7370" t="s">
        <v>2217</v>
      </c>
      <c r="D7370" t="s">
        <v>3785</v>
      </c>
      <c r="E7370">
        <v>600</v>
      </c>
      <c r="F7370" t="s">
        <v>1112</v>
      </c>
    </row>
    <row r="7371" spans="1:6">
      <c r="A7371" t="str">
        <f t="shared" si="140"/>
        <v>48Danilo Magalhães de Souza Cavalcante44927GRA</v>
      </c>
      <c r="B7371">
        <v>48</v>
      </c>
      <c r="C7371" t="s">
        <v>1965</v>
      </c>
      <c r="D7371" t="s">
        <v>3785</v>
      </c>
      <c r="E7371">
        <v>600</v>
      </c>
      <c r="F7371" t="s">
        <v>1112</v>
      </c>
    </row>
    <row r="7372" spans="1:6">
      <c r="A7372" t="str">
        <f t="shared" si="140"/>
        <v>48Diego Calheiros Lins44927GRA</v>
      </c>
      <c r="B7372">
        <v>48</v>
      </c>
      <c r="C7372" t="s">
        <v>1966</v>
      </c>
      <c r="D7372" t="s">
        <v>3785</v>
      </c>
      <c r="E7372">
        <v>600</v>
      </c>
      <c r="F7372" t="s">
        <v>1112</v>
      </c>
    </row>
    <row r="7373" spans="1:6">
      <c r="A7373" t="str">
        <f t="shared" si="140"/>
        <v>48Emilly Raquel Oliveira da Silva44927GRA</v>
      </c>
      <c r="B7373">
        <v>48</v>
      </c>
      <c r="C7373" t="s">
        <v>2572</v>
      </c>
      <c r="D7373" t="s">
        <v>3785</v>
      </c>
      <c r="E7373">
        <v>600</v>
      </c>
      <c r="F7373" t="s">
        <v>1112</v>
      </c>
    </row>
    <row r="7374" spans="1:6">
      <c r="A7374" t="str">
        <f t="shared" si="140"/>
        <v>48Francyelle Karolynne Vieira Machado44927GRA</v>
      </c>
      <c r="B7374">
        <v>48</v>
      </c>
      <c r="C7374" t="s">
        <v>1967</v>
      </c>
      <c r="D7374" t="s">
        <v>3785</v>
      </c>
      <c r="E7374">
        <v>600</v>
      </c>
      <c r="F7374" t="s">
        <v>1112</v>
      </c>
    </row>
    <row r="7375" spans="1:6">
      <c r="A7375" t="str">
        <f t="shared" si="140"/>
        <v>48João Victor Siqueira Tenório Silva44927GRA</v>
      </c>
      <c r="B7375">
        <v>48</v>
      </c>
      <c r="C7375" t="s">
        <v>2218</v>
      </c>
      <c r="D7375" t="s">
        <v>3785</v>
      </c>
      <c r="E7375">
        <v>600</v>
      </c>
      <c r="F7375" t="s">
        <v>1112</v>
      </c>
    </row>
    <row r="7376" spans="1:6">
      <c r="A7376" t="str">
        <f t="shared" si="140"/>
        <v>48Jobério Maria dos Santos Filho44927GRA</v>
      </c>
      <c r="B7376">
        <v>48</v>
      </c>
      <c r="C7376" t="s">
        <v>2219</v>
      </c>
      <c r="D7376" t="s">
        <v>3785</v>
      </c>
      <c r="E7376">
        <v>600</v>
      </c>
      <c r="F7376" t="s">
        <v>1112</v>
      </c>
    </row>
    <row r="7377" spans="1:6">
      <c r="A7377" t="str">
        <f t="shared" si="140"/>
        <v>48José Mateus Mendonça da Silva44927GRA</v>
      </c>
      <c r="B7377">
        <v>48</v>
      </c>
      <c r="C7377" t="s">
        <v>2220</v>
      </c>
      <c r="D7377" t="s">
        <v>3785</v>
      </c>
      <c r="E7377">
        <v>600</v>
      </c>
      <c r="F7377" t="s">
        <v>1112</v>
      </c>
    </row>
    <row r="7378" spans="1:6">
      <c r="A7378" t="str">
        <f t="shared" si="140"/>
        <v>48Lamarck Mendel Lopes de Sousa44927GRA</v>
      </c>
      <c r="B7378">
        <v>48</v>
      </c>
      <c r="C7378" t="s">
        <v>2221</v>
      </c>
      <c r="D7378" t="s">
        <v>3785</v>
      </c>
      <c r="E7378">
        <v>600</v>
      </c>
      <c r="F7378" t="s">
        <v>1112</v>
      </c>
    </row>
    <row r="7379" spans="1:6">
      <c r="A7379" t="str">
        <f t="shared" si="140"/>
        <v>48Lucas Felipe Queiroz de Araújo Lima44927GRA</v>
      </c>
      <c r="B7379">
        <v>48</v>
      </c>
      <c r="C7379" t="s">
        <v>2222</v>
      </c>
      <c r="D7379" t="s">
        <v>3785</v>
      </c>
      <c r="E7379">
        <v>600</v>
      </c>
      <c r="F7379" t="s">
        <v>1112</v>
      </c>
    </row>
    <row r="7380" spans="1:6">
      <c r="A7380" t="str">
        <f t="shared" si="140"/>
        <v>48Maiesk Rodrigues Barreto44927GRA</v>
      </c>
      <c r="B7380">
        <v>48</v>
      </c>
      <c r="C7380" t="s">
        <v>2573</v>
      </c>
      <c r="D7380" t="s">
        <v>3785</v>
      </c>
      <c r="E7380">
        <v>600</v>
      </c>
      <c r="F7380" t="s">
        <v>1112</v>
      </c>
    </row>
    <row r="7381" spans="1:6">
      <c r="A7381" t="str">
        <f t="shared" si="140"/>
        <v>48Matheus Pessoa de Siqueira Guedes44927GRA</v>
      </c>
      <c r="B7381">
        <v>48</v>
      </c>
      <c r="C7381" t="s">
        <v>1970</v>
      </c>
      <c r="D7381" t="s">
        <v>3785</v>
      </c>
      <c r="E7381">
        <v>600</v>
      </c>
      <c r="F7381" t="s">
        <v>1112</v>
      </c>
    </row>
    <row r="7382" spans="1:6">
      <c r="A7382" t="str">
        <f t="shared" si="140"/>
        <v>48Sofia Luck Teixeira44927GRA</v>
      </c>
      <c r="B7382">
        <v>48</v>
      </c>
      <c r="C7382" t="s">
        <v>2223</v>
      </c>
      <c r="D7382" t="s">
        <v>3785</v>
      </c>
      <c r="E7382">
        <v>600</v>
      </c>
      <c r="F7382" t="s">
        <v>1112</v>
      </c>
    </row>
    <row r="7383" spans="1:6">
      <c r="A7383" t="str">
        <f t="shared" si="140"/>
        <v>48João Victor Furtado Frazão de Medeiros44927MSc</v>
      </c>
      <c r="B7383">
        <v>48</v>
      </c>
      <c r="C7383" t="s">
        <v>1973</v>
      </c>
      <c r="D7383" t="s">
        <v>3785</v>
      </c>
      <c r="E7383">
        <v>2230</v>
      </c>
      <c r="F7383" t="s">
        <v>1114</v>
      </c>
    </row>
    <row r="7384" spans="1:6">
      <c r="A7384" t="str">
        <f t="shared" si="140"/>
        <v>48Karina Maria da Silva44927MSc</v>
      </c>
      <c r="B7384">
        <v>48</v>
      </c>
      <c r="C7384" t="s">
        <v>2574</v>
      </c>
      <c r="D7384" t="s">
        <v>3785</v>
      </c>
      <c r="E7384">
        <v>2230</v>
      </c>
      <c r="F7384" t="s">
        <v>1114</v>
      </c>
    </row>
    <row r="7385" spans="1:6">
      <c r="A7385" t="str">
        <f t="shared" si="140"/>
        <v>48Manoella Almeida Candido44927MSc</v>
      </c>
      <c r="B7385">
        <v>48</v>
      </c>
      <c r="C7385" t="s">
        <v>2224</v>
      </c>
      <c r="D7385" t="s">
        <v>3785</v>
      </c>
      <c r="E7385">
        <v>2230</v>
      </c>
      <c r="F7385" t="s">
        <v>1114</v>
      </c>
    </row>
    <row r="7386" spans="1:6">
      <c r="A7386" t="str">
        <f t="shared" si="140"/>
        <v>48Tallys Celso Mineiro44927MSc</v>
      </c>
      <c r="B7386">
        <v>48</v>
      </c>
      <c r="C7386" t="s">
        <v>2226</v>
      </c>
      <c r="D7386" t="s">
        <v>3785</v>
      </c>
      <c r="E7386">
        <v>2230</v>
      </c>
      <c r="F7386" t="s">
        <v>1114</v>
      </c>
    </row>
    <row r="7387" spans="1:6">
      <c r="A7387" t="str">
        <f t="shared" si="140"/>
        <v>48Tássia Cristina da Silva44927MSc</v>
      </c>
      <c r="B7387">
        <v>48</v>
      </c>
      <c r="C7387" t="s">
        <v>1974</v>
      </c>
      <c r="D7387" t="s">
        <v>3785</v>
      </c>
      <c r="E7387">
        <v>2230</v>
      </c>
      <c r="F7387" t="s">
        <v>1114</v>
      </c>
    </row>
    <row r="7388" spans="1:6">
      <c r="A7388" t="str">
        <f t="shared" si="140"/>
        <v>48Wesley Michael Pereira Silva44927MSc</v>
      </c>
      <c r="B7388">
        <v>48</v>
      </c>
      <c r="C7388" t="s">
        <v>1975</v>
      </c>
      <c r="D7388" t="s">
        <v>3785</v>
      </c>
      <c r="E7388">
        <v>2230</v>
      </c>
      <c r="F7388" t="s">
        <v>1114</v>
      </c>
    </row>
    <row r="7389" spans="1:6">
      <c r="A7389" t="str">
        <f t="shared" si="140"/>
        <v>48Gustavo Galindez Ramirez44927PDSC</v>
      </c>
      <c r="B7389">
        <v>48</v>
      </c>
      <c r="C7389" t="s">
        <v>1976</v>
      </c>
      <c r="D7389" t="s">
        <v>3785</v>
      </c>
      <c r="E7389">
        <v>6110</v>
      </c>
      <c r="F7389" t="s">
        <v>1165</v>
      </c>
    </row>
    <row r="7390" spans="1:6">
      <c r="A7390" t="str">
        <f t="shared" si="140"/>
        <v>48Allan de Almeida Albuquerque44927PV</v>
      </c>
      <c r="B7390">
        <v>48</v>
      </c>
      <c r="C7390" t="s">
        <v>1977</v>
      </c>
      <c r="D7390" t="s">
        <v>3785</v>
      </c>
      <c r="E7390">
        <v>7750</v>
      </c>
      <c r="F7390" t="s">
        <v>1115</v>
      </c>
    </row>
    <row r="7391" spans="1:6">
      <c r="A7391" t="str">
        <f t="shared" si="140"/>
        <v>49Geovane Oliveira de Sousa44927AT</v>
      </c>
      <c r="B7391">
        <v>49</v>
      </c>
      <c r="C7391" t="s">
        <v>1978</v>
      </c>
      <c r="D7391" t="s">
        <v>3785</v>
      </c>
      <c r="E7391">
        <v>820</v>
      </c>
      <c r="F7391" t="s">
        <v>1117</v>
      </c>
    </row>
    <row r="7392" spans="1:6">
      <c r="A7392" t="str">
        <f t="shared" si="140"/>
        <v>49Gustavo Martini Dalpian44927COO</v>
      </c>
      <c r="B7392">
        <v>49</v>
      </c>
      <c r="C7392" t="s">
        <v>1979</v>
      </c>
      <c r="D7392" t="s">
        <v>3785</v>
      </c>
      <c r="E7392">
        <v>2800</v>
      </c>
      <c r="F7392" t="s">
        <v>1113</v>
      </c>
    </row>
    <row r="7393" spans="1:6">
      <c r="A7393" t="str">
        <f t="shared" si="140"/>
        <v>49Gabrielle Mathias Reis44927DSC</v>
      </c>
      <c r="B7393">
        <v>49</v>
      </c>
      <c r="C7393" t="s">
        <v>1980</v>
      </c>
      <c r="D7393" t="s">
        <v>3785</v>
      </c>
      <c r="E7393">
        <v>3280</v>
      </c>
      <c r="F7393" t="s">
        <v>1162</v>
      </c>
    </row>
    <row r="7394" spans="1:6">
      <c r="A7394" t="str">
        <f t="shared" si="140"/>
        <v>49Leonardo José Quintero Da Cuna44927DSC</v>
      </c>
      <c r="B7394">
        <v>49</v>
      </c>
      <c r="C7394" t="s">
        <v>2575</v>
      </c>
      <c r="D7394" t="s">
        <v>3785</v>
      </c>
      <c r="E7394">
        <v>3280</v>
      </c>
      <c r="F7394" t="s">
        <v>1162</v>
      </c>
    </row>
    <row r="7395" spans="1:6">
      <c r="A7395" t="str">
        <f t="shared" si="140"/>
        <v>49Samuel Peres Chagas44927DSC</v>
      </c>
      <c r="B7395">
        <v>49</v>
      </c>
      <c r="C7395" t="s">
        <v>1981</v>
      </c>
      <c r="D7395" t="s">
        <v>3785</v>
      </c>
      <c r="E7395">
        <v>3280</v>
      </c>
      <c r="F7395" t="s">
        <v>1162</v>
      </c>
    </row>
    <row r="7396" spans="1:6">
      <c r="A7396" t="str">
        <f t="shared" si="140"/>
        <v>49Alef Costa de Araújo44927GRA</v>
      </c>
      <c r="B7396">
        <v>49</v>
      </c>
      <c r="C7396" t="s">
        <v>2576</v>
      </c>
      <c r="D7396" t="s">
        <v>3785</v>
      </c>
      <c r="E7396">
        <v>600</v>
      </c>
      <c r="F7396" t="s">
        <v>1112</v>
      </c>
    </row>
    <row r="7397" spans="1:6">
      <c r="A7397" t="str">
        <f t="shared" si="140"/>
        <v>49Andréia Joice Oliveira Meira44927GRA</v>
      </c>
      <c r="B7397">
        <v>49</v>
      </c>
      <c r="C7397" t="s">
        <v>2227</v>
      </c>
      <c r="D7397" t="s">
        <v>3785</v>
      </c>
      <c r="E7397">
        <v>600</v>
      </c>
      <c r="F7397" t="s">
        <v>1112</v>
      </c>
    </row>
    <row r="7398" spans="1:6">
      <c r="A7398" t="str">
        <f t="shared" si="140"/>
        <v>49Bria Cisi Ramos44927GRA</v>
      </c>
      <c r="B7398">
        <v>49</v>
      </c>
      <c r="C7398" t="s">
        <v>1983</v>
      </c>
      <c r="D7398" t="s">
        <v>3785</v>
      </c>
      <c r="E7398">
        <v>600</v>
      </c>
      <c r="F7398" t="s">
        <v>1112</v>
      </c>
    </row>
    <row r="7399" spans="1:6">
      <c r="A7399" t="str">
        <f t="shared" si="140"/>
        <v>49Carolina Rufino da Silva44927GRA</v>
      </c>
      <c r="B7399">
        <v>49</v>
      </c>
      <c r="C7399" t="s">
        <v>1984</v>
      </c>
      <c r="D7399" t="s">
        <v>3785</v>
      </c>
      <c r="E7399">
        <v>600</v>
      </c>
      <c r="F7399" t="s">
        <v>1112</v>
      </c>
    </row>
    <row r="7400" spans="1:6">
      <c r="A7400" t="str">
        <f t="shared" si="140"/>
        <v>49Caroline Sayuri Yamada44927GRA</v>
      </c>
      <c r="B7400">
        <v>49</v>
      </c>
      <c r="C7400" t="s">
        <v>2750</v>
      </c>
      <c r="D7400" t="s">
        <v>3785</v>
      </c>
      <c r="E7400">
        <v>600</v>
      </c>
      <c r="F7400" t="s">
        <v>1112</v>
      </c>
    </row>
    <row r="7401" spans="1:6">
      <c r="A7401" t="str">
        <f t="shared" si="140"/>
        <v>49José Pedro Pires Gomes44927GRA</v>
      </c>
      <c r="B7401">
        <v>49</v>
      </c>
      <c r="C7401" t="s">
        <v>1987</v>
      </c>
      <c r="D7401" t="s">
        <v>3785</v>
      </c>
      <c r="E7401">
        <v>600</v>
      </c>
      <c r="F7401" t="s">
        <v>1112</v>
      </c>
    </row>
    <row r="7402" spans="1:6">
      <c r="A7402" t="str">
        <f t="shared" si="140"/>
        <v>49Luigi Nogueira Mancuso44927GRA</v>
      </c>
      <c r="B7402">
        <v>49</v>
      </c>
      <c r="C7402" t="s">
        <v>2577</v>
      </c>
      <c r="D7402" t="s">
        <v>3785</v>
      </c>
      <c r="E7402">
        <v>600</v>
      </c>
      <c r="F7402" t="s">
        <v>1112</v>
      </c>
    </row>
    <row r="7403" spans="1:6">
      <c r="A7403" t="str">
        <f t="shared" si="140"/>
        <v>49Mayara Souza Mello44927GRA</v>
      </c>
      <c r="B7403">
        <v>49</v>
      </c>
      <c r="C7403" t="s">
        <v>2578</v>
      </c>
      <c r="D7403" t="s">
        <v>3785</v>
      </c>
      <c r="E7403">
        <v>600</v>
      </c>
      <c r="F7403" t="s">
        <v>1112</v>
      </c>
    </row>
    <row r="7404" spans="1:6">
      <c r="A7404" t="str">
        <f t="shared" si="140"/>
        <v>49Otávio Mayoral Colmenero44927GRA</v>
      </c>
      <c r="B7404">
        <v>49</v>
      </c>
      <c r="C7404" t="s">
        <v>1989</v>
      </c>
      <c r="D7404" t="s">
        <v>3785</v>
      </c>
      <c r="E7404">
        <v>600</v>
      </c>
      <c r="F7404" t="s">
        <v>1112</v>
      </c>
    </row>
    <row r="7405" spans="1:6">
      <c r="A7405" t="str">
        <f t="shared" si="140"/>
        <v>49Paulo Cesar de Souza Lima44927GRA</v>
      </c>
      <c r="B7405">
        <v>49</v>
      </c>
      <c r="C7405" t="s">
        <v>1990</v>
      </c>
      <c r="D7405" t="s">
        <v>3785</v>
      </c>
      <c r="E7405">
        <v>600</v>
      </c>
      <c r="F7405" t="s">
        <v>1112</v>
      </c>
    </row>
    <row r="7406" spans="1:6">
      <c r="A7406" t="str">
        <f t="shared" si="140"/>
        <v>49Pollyanna Castilho44927GRA</v>
      </c>
      <c r="B7406">
        <v>49</v>
      </c>
      <c r="C7406" t="s">
        <v>1991</v>
      </c>
      <c r="D7406" t="s">
        <v>3785</v>
      </c>
      <c r="E7406">
        <v>600</v>
      </c>
      <c r="F7406" t="s">
        <v>1112</v>
      </c>
    </row>
    <row r="7407" spans="1:6">
      <c r="A7407" t="str">
        <f t="shared" si="140"/>
        <v>49Suzane Tiemi Kawahara Shimuta44927GRA</v>
      </c>
      <c r="B7407">
        <v>49</v>
      </c>
      <c r="C7407" t="s">
        <v>2579</v>
      </c>
      <c r="D7407" t="s">
        <v>3785</v>
      </c>
      <c r="E7407">
        <v>600</v>
      </c>
      <c r="F7407" t="s">
        <v>1112</v>
      </c>
    </row>
    <row r="7408" spans="1:6">
      <c r="A7408" t="str">
        <f t="shared" si="140"/>
        <v>49Antonio Teofanes Bertollo de Oliveira44927MSc</v>
      </c>
      <c r="B7408">
        <v>49</v>
      </c>
      <c r="C7408" t="s">
        <v>1993</v>
      </c>
      <c r="D7408" t="s">
        <v>3785</v>
      </c>
      <c r="E7408">
        <v>2230</v>
      </c>
      <c r="F7408" t="s">
        <v>1114</v>
      </c>
    </row>
    <row r="7409" spans="1:6">
      <c r="A7409" t="str">
        <f t="shared" si="140"/>
        <v>49Caique Campos de Oliveira44927MSc</v>
      </c>
      <c r="B7409">
        <v>49</v>
      </c>
      <c r="C7409" t="s">
        <v>2580</v>
      </c>
      <c r="D7409" t="s">
        <v>3785</v>
      </c>
      <c r="E7409">
        <v>2230</v>
      </c>
      <c r="F7409" t="s">
        <v>1114</v>
      </c>
    </row>
    <row r="7410" spans="1:6">
      <c r="A7410" t="str">
        <f t="shared" si="140"/>
        <v>49Isabela de Melo Aceto44927MSc</v>
      </c>
      <c r="B7410">
        <v>49</v>
      </c>
      <c r="C7410" t="s">
        <v>1986</v>
      </c>
      <c r="D7410" t="s">
        <v>3785</v>
      </c>
      <c r="E7410">
        <v>2230</v>
      </c>
      <c r="F7410" t="s">
        <v>1114</v>
      </c>
    </row>
    <row r="7411" spans="1:6">
      <c r="A7411" t="str">
        <f t="shared" si="140"/>
        <v>49Lucas Bandeira44927MSc</v>
      </c>
      <c r="B7411">
        <v>49</v>
      </c>
      <c r="C7411" t="s">
        <v>1995</v>
      </c>
      <c r="D7411" t="s">
        <v>3785</v>
      </c>
      <c r="E7411">
        <v>2230</v>
      </c>
      <c r="F7411" t="s">
        <v>1114</v>
      </c>
    </row>
    <row r="7412" spans="1:6">
      <c r="A7412" t="str">
        <f t="shared" si="140"/>
        <v>49Maycom Cezar Valeriano44927MSc</v>
      </c>
      <c r="B7412">
        <v>49</v>
      </c>
      <c r="C7412" t="s">
        <v>1997</v>
      </c>
      <c r="D7412" t="s">
        <v>3785</v>
      </c>
      <c r="E7412">
        <v>2230</v>
      </c>
      <c r="F7412" t="s">
        <v>1114</v>
      </c>
    </row>
    <row r="7413" spans="1:6">
      <c r="A7413" t="str">
        <f t="shared" si="140"/>
        <v>49Thayná Mesquita Gomes dos Santos44927MSc</v>
      </c>
      <c r="B7413">
        <v>49</v>
      </c>
      <c r="C7413" t="s">
        <v>1992</v>
      </c>
      <c r="D7413" t="s">
        <v>3785</v>
      </c>
      <c r="E7413">
        <v>2230</v>
      </c>
      <c r="F7413" t="s">
        <v>1114</v>
      </c>
    </row>
    <row r="7414" spans="1:6">
      <c r="A7414" t="str">
        <f t="shared" si="140"/>
        <v>49Bruna Castanheira44927PDSC</v>
      </c>
      <c r="B7414">
        <v>49</v>
      </c>
      <c r="C7414" t="s">
        <v>2581</v>
      </c>
      <c r="D7414" t="s">
        <v>3785</v>
      </c>
      <c r="E7414">
        <v>6110</v>
      </c>
      <c r="F7414" t="s">
        <v>1165</v>
      </c>
    </row>
    <row r="7415" spans="1:6">
      <c r="A7415" t="str">
        <f t="shared" si="140"/>
        <v>49Fabiane de Jesus Trindade44927PV</v>
      </c>
      <c r="B7415">
        <v>49</v>
      </c>
      <c r="C7415" t="s">
        <v>2000</v>
      </c>
      <c r="D7415" t="s">
        <v>3785</v>
      </c>
      <c r="E7415">
        <v>7750</v>
      </c>
      <c r="F7415" t="s">
        <v>1115</v>
      </c>
    </row>
    <row r="7416" spans="1:6">
      <c r="A7416" t="str">
        <f t="shared" si="140"/>
        <v>50Inês Seidel44927AT</v>
      </c>
      <c r="B7416">
        <v>50</v>
      </c>
      <c r="C7416" t="s">
        <v>2001</v>
      </c>
      <c r="D7416" t="s">
        <v>3785</v>
      </c>
      <c r="E7416">
        <v>820</v>
      </c>
      <c r="F7416" t="s">
        <v>1117</v>
      </c>
    </row>
    <row r="7417" spans="1:6">
      <c r="A7417" t="str">
        <f t="shared" si="140"/>
        <v>50Diogo Pompéu de Moraes44927COO</v>
      </c>
      <c r="B7417">
        <v>50</v>
      </c>
      <c r="C7417" t="s">
        <v>2228</v>
      </c>
      <c r="D7417" t="s">
        <v>3785</v>
      </c>
      <c r="E7417">
        <v>2800</v>
      </c>
      <c r="F7417" t="s">
        <v>1113</v>
      </c>
    </row>
    <row r="7418" spans="1:6">
      <c r="A7418" t="str">
        <f t="shared" si="140"/>
        <v>50Ana Carla Specht Boeira44927DSC</v>
      </c>
      <c r="B7418">
        <v>50</v>
      </c>
      <c r="C7418" t="s">
        <v>2582</v>
      </c>
      <c r="D7418" t="s">
        <v>3785</v>
      </c>
      <c r="E7418">
        <v>3280</v>
      </c>
      <c r="F7418" t="s">
        <v>1162</v>
      </c>
    </row>
    <row r="7419" spans="1:6">
      <c r="A7419" t="str">
        <f t="shared" si="140"/>
        <v>50Bruna Pés Nicola44927DSC</v>
      </c>
      <c r="B7419">
        <v>50</v>
      </c>
      <c r="C7419" t="s">
        <v>2721</v>
      </c>
      <c r="D7419" t="s">
        <v>3785</v>
      </c>
      <c r="E7419">
        <v>3280</v>
      </c>
      <c r="F7419" t="s">
        <v>1162</v>
      </c>
    </row>
    <row r="7420" spans="1:6">
      <c r="A7420" t="str">
        <f t="shared" si="140"/>
        <v>50Tatiane Pretto44927DSC</v>
      </c>
      <c r="B7420">
        <v>50</v>
      </c>
      <c r="C7420" t="s">
        <v>2002</v>
      </c>
      <c r="D7420" t="s">
        <v>3785</v>
      </c>
      <c r="E7420">
        <v>3280</v>
      </c>
      <c r="F7420" t="s">
        <v>1162</v>
      </c>
    </row>
    <row r="7421" spans="1:6">
      <c r="A7421" t="str">
        <f t="shared" si="140"/>
        <v>50Andressa Vieira Hilário44927MSc</v>
      </c>
      <c r="B7421">
        <v>50</v>
      </c>
      <c r="C7421" t="s">
        <v>2003</v>
      </c>
      <c r="D7421" t="s">
        <v>3785</v>
      </c>
      <c r="E7421">
        <v>2230</v>
      </c>
      <c r="F7421" t="s">
        <v>1114</v>
      </c>
    </row>
    <row r="7422" spans="1:6">
      <c r="A7422" t="str">
        <f t="shared" si="140"/>
        <v>50Arthur Motta de Andrade44927MSc</v>
      </c>
      <c r="B7422">
        <v>50</v>
      </c>
      <c r="C7422" t="s">
        <v>2004</v>
      </c>
      <c r="D7422" t="s">
        <v>3785</v>
      </c>
      <c r="E7422">
        <v>2230</v>
      </c>
      <c r="F7422" t="s">
        <v>1114</v>
      </c>
    </row>
    <row r="7423" spans="1:6">
      <c r="A7423" t="str">
        <f t="shared" si="140"/>
        <v>50Eduarda de Castro Flach44927MSc</v>
      </c>
      <c r="B7423">
        <v>50</v>
      </c>
      <c r="C7423" t="s">
        <v>2583</v>
      </c>
      <c r="D7423" t="s">
        <v>3785</v>
      </c>
      <c r="E7423">
        <v>2230</v>
      </c>
      <c r="F7423" t="s">
        <v>1114</v>
      </c>
    </row>
    <row r="7424" spans="1:6">
      <c r="A7424" t="str">
        <f t="shared" si="140"/>
        <v>50Giovanni Garcia Saboia de Albuquerque44927MSc</v>
      </c>
      <c r="B7424">
        <v>50</v>
      </c>
      <c r="C7424" t="s">
        <v>2005</v>
      </c>
      <c r="D7424" t="s">
        <v>3785</v>
      </c>
      <c r="E7424">
        <v>2230</v>
      </c>
      <c r="F7424" t="s">
        <v>1114</v>
      </c>
    </row>
    <row r="7425" spans="1:6">
      <c r="A7425" t="str">
        <f t="shared" si="140"/>
        <v>50Tatiana Zanette44927MSc</v>
      </c>
      <c r="B7425">
        <v>50</v>
      </c>
      <c r="C7425" t="s">
        <v>2008</v>
      </c>
      <c r="D7425" t="s">
        <v>3785</v>
      </c>
      <c r="E7425">
        <v>2230</v>
      </c>
      <c r="F7425" t="s">
        <v>1114</v>
      </c>
    </row>
    <row r="7426" spans="1:6">
      <c r="A7426" t="str">
        <f t="shared" si="140"/>
        <v>50Gustavo Javier Chacón Rosales44927PDSC</v>
      </c>
      <c r="B7426">
        <v>50</v>
      </c>
      <c r="C7426" t="s">
        <v>2009</v>
      </c>
      <c r="D7426" t="s">
        <v>3785</v>
      </c>
      <c r="E7426">
        <v>6110</v>
      </c>
      <c r="F7426" t="s">
        <v>1165</v>
      </c>
    </row>
    <row r="7427" spans="1:6">
      <c r="A7427" t="str">
        <f t="shared" ref="A7427:A7490" si="141">CONCATENATE(B7427,C7427,VALUE(D7427),F7427)</f>
        <v>50Christian Wittee Lopes44927PV</v>
      </c>
      <c r="B7427">
        <v>50</v>
      </c>
      <c r="C7427" t="s">
        <v>2010</v>
      </c>
      <c r="D7427" t="s">
        <v>3785</v>
      </c>
      <c r="E7427">
        <v>7750</v>
      </c>
      <c r="F7427" t="s">
        <v>1115</v>
      </c>
    </row>
    <row r="7428" spans="1:6">
      <c r="A7428" t="str">
        <f t="shared" si="141"/>
        <v>51Bernardo Vitor de Souza Marins44927AT</v>
      </c>
      <c r="B7428">
        <v>51</v>
      </c>
      <c r="C7428" t="s">
        <v>2011</v>
      </c>
      <c r="D7428" t="s">
        <v>3785</v>
      </c>
      <c r="E7428">
        <v>820</v>
      </c>
      <c r="F7428" t="s">
        <v>1117</v>
      </c>
    </row>
    <row r="7429" spans="1:6">
      <c r="A7429" t="str">
        <f t="shared" si="141"/>
        <v>51Victor Rolando Ruiz Ahon44927COO</v>
      </c>
      <c r="B7429">
        <v>51</v>
      </c>
      <c r="C7429" t="s">
        <v>2231</v>
      </c>
      <c r="D7429" t="s">
        <v>3785</v>
      </c>
      <c r="E7429">
        <v>2800</v>
      </c>
      <c r="F7429" t="s">
        <v>1113</v>
      </c>
    </row>
    <row r="7430" spans="1:6">
      <c r="A7430" t="str">
        <f t="shared" si="141"/>
        <v>51Matheus Coitinho Constantino44927DSC</v>
      </c>
      <c r="B7430">
        <v>51</v>
      </c>
      <c r="C7430" t="s">
        <v>2012</v>
      </c>
      <c r="D7430" t="s">
        <v>3785</v>
      </c>
      <c r="E7430">
        <v>3280</v>
      </c>
      <c r="F7430" t="s">
        <v>1162</v>
      </c>
    </row>
    <row r="7431" spans="1:6">
      <c r="A7431" t="str">
        <f t="shared" si="141"/>
        <v>51York Castillo Santiago44927DSC</v>
      </c>
      <c r="B7431">
        <v>51</v>
      </c>
      <c r="C7431" t="s">
        <v>2013</v>
      </c>
      <c r="D7431" t="s">
        <v>3785</v>
      </c>
      <c r="E7431">
        <v>3280</v>
      </c>
      <c r="F7431" t="s">
        <v>1162</v>
      </c>
    </row>
    <row r="7432" spans="1:6">
      <c r="A7432" t="str">
        <f t="shared" si="141"/>
        <v>51Ana Carolina Loureiro Boavista Lustosa44927GRA</v>
      </c>
      <c r="B7432">
        <v>51</v>
      </c>
      <c r="C7432" t="s">
        <v>2230</v>
      </c>
      <c r="D7432" t="s">
        <v>3785</v>
      </c>
      <c r="E7432">
        <v>600</v>
      </c>
      <c r="F7432" t="s">
        <v>1112</v>
      </c>
    </row>
    <row r="7433" spans="1:6">
      <c r="A7433" t="str">
        <f t="shared" si="141"/>
        <v>51Bruno Arguelhes Fischer44927GRA</v>
      </c>
      <c r="B7433">
        <v>51</v>
      </c>
      <c r="C7433" t="s">
        <v>2015</v>
      </c>
      <c r="D7433" t="s">
        <v>3785</v>
      </c>
      <c r="E7433">
        <v>600</v>
      </c>
      <c r="F7433" t="s">
        <v>1112</v>
      </c>
    </row>
    <row r="7434" spans="1:6">
      <c r="A7434" t="str">
        <f t="shared" si="141"/>
        <v>51Larissa Ferreira Vasconcelos44927GRA</v>
      </c>
      <c r="B7434">
        <v>51</v>
      </c>
      <c r="C7434" t="s">
        <v>2791</v>
      </c>
      <c r="D7434" t="s">
        <v>3785</v>
      </c>
      <c r="E7434">
        <v>600</v>
      </c>
      <c r="F7434" t="s">
        <v>1112</v>
      </c>
    </row>
    <row r="7435" spans="1:6">
      <c r="A7435" t="str">
        <f t="shared" si="141"/>
        <v>51Maria Eduarda Melentovytch Ribeiro de Castro44927GRA</v>
      </c>
      <c r="B7435">
        <v>51</v>
      </c>
      <c r="C7435" t="s">
        <v>2584</v>
      </c>
      <c r="D7435" t="s">
        <v>3785</v>
      </c>
      <c r="E7435">
        <v>600</v>
      </c>
      <c r="F7435" t="s">
        <v>1112</v>
      </c>
    </row>
    <row r="7436" spans="1:6">
      <c r="A7436" t="str">
        <f t="shared" si="141"/>
        <v>51Messias Gutemberg de Moura Vieira Junior44927GRA</v>
      </c>
      <c r="B7436">
        <v>51</v>
      </c>
      <c r="C7436" t="s">
        <v>2016</v>
      </c>
      <c r="D7436" t="s">
        <v>3785</v>
      </c>
      <c r="E7436">
        <v>600</v>
      </c>
      <c r="F7436" t="s">
        <v>1112</v>
      </c>
    </row>
    <row r="7437" spans="1:6">
      <c r="A7437" t="str">
        <f t="shared" si="141"/>
        <v>51Pedro Henrique Modesto Araujo44927GRA</v>
      </c>
      <c r="B7437">
        <v>51</v>
      </c>
      <c r="C7437" t="s">
        <v>2585</v>
      </c>
      <c r="D7437" t="s">
        <v>3785</v>
      </c>
      <c r="E7437">
        <v>600</v>
      </c>
      <c r="F7437" t="s">
        <v>1112</v>
      </c>
    </row>
    <row r="7438" spans="1:6">
      <c r="A7438" t="str">
        <f t="shared" si="141"/>
        <v>51Rebecca Bastos Boschoski44927GRA</v>
      </c>
      <c r="B7438">
        <v>51</v>
      </c>
      <c r="C7438" t="s">
        <v>2792</v>
      </c>
      <c r="D7438" t="s">
        <v>3785</v>
      </c>
      <c r="E7438">
        <v>600</v>
      </c>
      <c r="F7438" t="s">
        <v>1112</v>
      </c>
    </row>
    <row r="7439" spans="1:6">
      <c r="A7439" t="str">
        <f t="shared" si="141"/>
        <v>51Victor Hugo Couto e Silva44927GRA</v>
      </c>
      <c r="B7439">
        <v>51</v>
      </c>
      <c r="C7439" t="s">
        <v>2017</v>
      </c>
      <c r="D7439" t="s">
        <v>3785</v>
      </c>
      <c r="E7439">
        <v>600</v>
      </c>
      <c r="F7439" t="s">
        <v>1112</v>
      </c>
    </row>
    <row r="7440" spans="1:6">
      <c r="A7440" t="str">
        <f t="shared" si="141"/>
        <v>51Vinicius Silva Pio Abreu44927GRA</v>
      </c>
      <c r="B7440">
        <v>51</v>
      </c>
      <c r="C7440" t="s">
        <v>2229</v>
      </c>
      <c r="D7440" t="s">
        <v>3785</v>
      </c>
      <c r="E7440">
        <v>600</v>
      </c>
      <c r="F7440" t="s">
        <v>1112</v>
      </c>
    </row>
    <row r="7441" spans="1:6">
      <c r="A7441" t="str">
        <f t="shared" si="141"/>
        <v>51Brunno Abreu da Fonseca Vargas44927MSc</v>
      </c>
      <c r="B7441">
        <v>51</v>
      </c>
      <c r="C7441" t="s">
        <v>2018</v>
      </c>
      <c r="D7441" t="s">
        <v>3785</v>
      </c>
      <c r="E7441">
        <v>2230</v>
      </c>
      <c r="F7441" t="s">
        <v>1114</v>
      </c>
    </row>
    <row r="7442" spans="1:6">
      <c r="A7442" t="str">
        <f t="shared" si="141"/>
        <v>51Daniel Rubano Barretto Turci44927MSc</v>
      </c>
      <c r="B7442">
        <v>51</v>
      </c>
      <c r="C7442" t="s">
        <v>2019</v>
      </c>
      <c r="D7442" t="s">
        <v>3785</v>
      </c>
      <c r="E7442">
        <v>2230</v>
      </c>
      <c r="F7442" t="s">
        <v>1114</v>
      </c>
    </row>
    <row r="7443" spans="1:6">
      <c r="A7443" t="str">
        <f t="shared" si="141"/>
        <v>51Mauricio de Souza Maciel44927MSc</v>
      </c>
      <c r="B7443">
        <v>51</v>
      </c>
      <c r="C7443" t="s">
        <v>2020</v>
      </c>
      <c r="D7443" t="s">
        <v>3785</v>
      </c>
      <c r="E7443">
        <v>2230</v>
      </c>
      <c r="F7443" t="s">
        <v>1114</v>
      </c>
    </row>
    <row r="7444" spans="1:6">
      <c r="A7444" t="str">
        <f t="shared" si="141"/>
        <v>51Antonio Claudio Soares44927PV</v>
      </c>
      <c r="B7444">
        <v>51</v>
      </c>
      <c r="C7444" t="s">
        <v>2022</v>
      </c>
      <c r="D7444" t="s">
        <v>3785</v>
      </c>
      <c r="E7444">
        <v>7750</v>
      </c>
      <c r="F7444" t="s">
        <v>1115</v>
      </c>
    </row>
    <row r="7445" spans="1:6">
      <c r="A7445" t="str">
        <f t="shared" si="141"/>
        <v>52Marcos Alexandro Vargas Mello44927AT</v>
      </c>
      <c r="B7445">
        <v>52</v>
      </c>
      <c r="C7445" t="s">
        <v>2023</v>
      </c>
      <c r="D7445" t="s">
        <v>3785</v>
      </c>
      <c r="E7445">
        <v>820</v>
      </c>
      <c r="F7445" t="s">
        <v>1117</v>
      </c>
    </row>
    <row r="7446" spans="1:6">
      <c r="A7446" t="str">
        <f t="shared" si="141"/>
        <v>52Fernanda de Castilhos44927COO</v>
      </c>
      <c r="B7446">
        <v>52</v>
      </c>
      <c r="C7446" t="s">
        <v>2024</v>
      </c>
      <c r="D7446" t="s">
        <v>3785</v>
      </c>
      <c r="E7446">
        <v>2800</v>
      </c>
      <c r="F7446" t="s">
        <v>1113</v>
      </c>
    </row>
    <row r="7447" spans="1:6">
      <c r="A7447" t="str">
        <f t="shared" si="141"/>
        <v>52Crisleine Perinazzo Draszewski44927DSC</v>
      </c>
      <c r="B7447">
        <v>52</v>
      </c>
      <c r="C7447" t="s">
        <v>2025</v>
      </c>
      <c r="D7447" t="s">
        <v>3785</v>
      </c>
      <c r="E7447">
        <v>3280</v>
      </c>
      <c r="F7447" t="s">
        <v>1162</v>
      </c>
    </row>
    <row r="7448" spans="1:6">
      <c r="A7448" t="str">
        <f t="shared" si="141"/>
        <v>52Henrique Gasparetto44927DSC</v>
      </c>
      <c r="B7448">
        <v>52</v>
      </c>
      <c r="C7448" t="s">
        <v>2040</v>
      </c>
      <c r="D7448" t="s">
        <v>3785</v>
      </c>
      <c r="E7448">
        <v>3280</v>
      </c>
      <c r="F7448" t="s">
        <v>1162</v>
      </c>
    </row>
    <row r="7449" spans="1:6">
      <c r="A7449" t="str">
        <f t="shared" si="141"/>
        <v>52Lauren Marcilene Maciel Machado44927DSC</v>
      </c>
      <c r="B7449">
        <v>52</v>
      </c>
      <c r="C7449" t="s">
        <v>2026</v>
      </c>
      <c r="D7449" t="s">
        <v>3785</v>
      </c>
      <c r="E7449">
        <v>3280</v>
      </c>
      <c r="F7449" t="s">
        <v>1162</v>
      </c>
    </row>
    <row r="7450" spans="1:6">
      <c r="A7450" t="str">
        <f t="shared" si="141"/>
        <v>52ADRIANA HOLZSCHUH GUILHERMANO44927GRA</v>
      </c>
      <c r="B7450">
        <v>52</v>
      </c>
      <c r="C7450" t="s">
        <v>2586</v>
      </c>
      <c r="D7450" t="s">
        <v>3785</v>
      </c>
      <c r="E7450">
        <v>600</v>
      </c>
      <c r="F7450" t="s">
        <v>1112</v>
      </c>
    </row>
    <row r="7451" spans="1:6">
      <c r="A7451" t="str">
        <f t="shared" si="141"/>
        <v>52Ana Caroline de Borba Schwendler44927GRA</v>
      </c>
      <c r="B7451">
        <v>52</v>
      </c>
      <c r="C7451" t="s">
        <v>2587</v>
      </c>
      <c r="D7451" t="s">
        <v>3785</v>
      </c>
      <c r="E7451">
        <v>600</v>
      </c>
      <c r="F7451" t="s">
        <v>1112</v>
      </c>
    </row>
    <row r="7452" spans="1:6">
      <c r="A7452" t="str">
        <f t="shared" si="141"/>
        <v>52André Luis de Oliveira Perilli44927GRA</v>
      </c>
      <c r="B7452">
        <v>52</v>
      </c>
      <c r="C7452" t="s">
        <v>2029</v>
      </c>
      <c r="D7452" t="s">
        <v>3785</v>
      </c>
      <c r="E7452">
        <v>600</v>
      </c>
      <c r="F7452" t="s">
        <v>1112</v>
      </c>
    </row>
    <row r="7453" spans="1:6">
      <c r="A7453" t="str">
        <f t="shared" si="141"/>
        <v>52Bruna da Cunha Padoin44927GRA</v>
      </c>
      <c r="B7453">
        <v>52</v>
      </c>
      <c r="C7453" t="s">
        <v>2031</v>
      </c>
      <c r="D7453" t="s">
        <v>3785</v>
      </c>
      <c r="E7453">
        <v>600</v>
      </c>
      <c r="F7453" t="s">
        <v>1112</v>
      </c>
    </row>
    <row r="7454" spans="1:6">
      <c r="A7454" t="str">
        <f t="shared" si="141"/>
        <v>52Carolina Thomas Lau44927GRA</v>
      </c>
      <c r="B7454">
        <v>52</v>
      </c>
      <c r="C7454" t="s">
        <v>2588</v>
      </c>
      <c r="D7454" t="s">
        <v>3785</v>
      </c>
      <c r="E7454">
        <v>600</v>
      </c>
      <c r="F7454" t="s">
        <v>1112</v>
      </c>
    </row>
    <row r="7455" spans="1:6">
      <c r="A7455" t="str">
        <f t="shared" si="141"/>
        <v>52Caroline Marta Weise44927GRA</v>
      </c>
      <c r="B7455">
        <v>52</v>
      </c>
      <c r="C7455" t="s">
        <v>2232</v>
      </c>
      <c r="D7455" t="s">
        <v>3785</v>
      </c>
      <c r="E7455">
        <v>600</v>
      </c>
      <c r="F7455" t="s">
        <v>1112</v>
      </c>
    </row>
    <row r="7456" spans="1:6">
      <c r="A7456" t="str">
        <f t="shared" si="141"/>
        <v>52Fernanda Airoldi Colombo44927GRA</v>
      </c>
      <c r="B7456">
        <v>52</v>
      </c>
      <c r="C7456" t="s">
        <v>2793</v>
      </c>
      <c r="D7456" t="s">
        <v>3785</v>
      </c>
      <c r="E7456">
        <v>600</v>
      </c>
      <c r="F7456" t="s">
        <v>1112</v>
      </c>
    </row>
    <row r="7457" spans="1:6">
      <c r="A7457" t="str">
        <f t="shared" si="141"/>
        <v>52Flávia Fernandes de Oliveira44927GRA</v>
      </c>
      <c r="B7457">
        <v>52</v>
      </c>
      <c r="C7457" t="s">
        <v>2032</v>
      </c>
      <c r="D7457" t="s">
        <v>3785</v>
      </c>
      <c r="E7457">
        <v>600</v>
      </c>
      <c r="F7457" t="s">
        <v>1112</v>
      </c>
    </row>
    <row r="7458" spans="1:6">
      <c r="A7458" t="str">
        <f t="shared" si="141"/>
        <v>52Geovana Mussato Mello44927GRA</v>
      </c>
      <c r="B7458">
        <v>52</v>
      </c>
      <c r="C7458" t="s">
        <v>2589</v>
      </c>
      <c r="D7458" t="s">
        <v>3785</v>
      </c>
      <c r="E7458">
        <v>600</v>
      </c>
      <c r="F7458" t="s">
        <v>1112</v>
      </c>
    </row>
    <row r="7459" spans="1:6">
      <c r="A7459" t="str">
        <f t="shared" si="141"/>
        <v>52Jamille Harbouki Moura44927GRA</v>
      </c>
      <c r="B7459">
        <v>52</v>
      </c>
      <c r="C7459" t="s">
        <v>2033</v>
      </c>
      <c r="D7459" t="s">
        <v>3785</v>
      </c>
      <c r="E7459">
        <v>600</v>
      </c>
      <c r="F7459" t="s">
        <v>1112</v>
      </c>
    </row>
    <row r="7460" spans="1:6">
      <c r="A7460" t="str">
        <f t="shared" si="141"/>
        <v>52Luana Carline Becker44927GRA</v>
      </c>
      <c r="B7460">
        <v>52</v>
      </c>
      <c r="C7460" t="s">
        <v>2036</v>
      </c>
      <c r="D7460" t="s">
        <v>3785</v>
      </c>
      <c r="E7460">
        <v>600</v>
      </c>
      <c r="F7460" t="s">
        <v>1112</v>
      </c>
    </row>
    <row r="7461" spans="1:6">
      <c r="A7461" t="str">
        <f t="shared" si="141"/>
        <v>52Maiko Rodrigues Monteiro44927GRA</v>
      </c>
      <c r="B7461">
        <v>52</v>
      </c>
      <c r="C7461" t="s">
        <v>2722</v>
      </c>
      <c r="D7461" t="s">
        <v>3785</v>
      </c>
      <c r="E7461">
        <v>600</v>
      </c>
      <c r="F7461" t="s">
        <v>1112</v>
      </c>
    </row>
    <row r="7462" spans="1:6">
      <c r="A7462" t="str">
        <f t="shared" si="141"/>
        <v>52Pedro Augusto Assini44927GRA</v>
      </c>
      <c r="B7462">
        <v>52</v>
      </c>
      <c r="C7462" t="s">
        <v>2590</v>
      </c>
      <c r="D7462" t="s">
        <v>3785</v>
      </c>
      <c r="E7462">
        <v>600</v>
      </c>
      <c r="F7462" t="s">
        <v>1112</v>
      </c>
    </row>
    <row r="7463" spans="1:6">
      <c r="A7463" t="str">
        <f t="shared" si="141"/>
        <v>52Renata Vieira Corrêa44927GRA</v>
      </c>
      <c r="B7463">
        <v>52</v>
      </c>
      <c r="C7463" t="s">
        <v>2591</v>
      </c>
      <c r="D7463" t="s">
        <v>3785</v>
      </c>
      <c r="E7463">
        <v>600</v>
      </c>
      <c r="F7463" t="s">
        <v>1112</v>
      </c>
    </row>
    <row r="7464" spans="1:6">
      <c r="A7464" t="str">
        <f t="shared" si="141"/>
        <v>52Roger Sartori Chagas44927GRA</v>
      </c>
      <c r="B7464">
        <v>52</v>
      </c>
      <c r="C7464" t="s">
        <v>2038</v>
      </c>
      <c r="D7464" t="s">
        <v>3785</v>
      </c>
      <c r="E7464">
        <v>600</v>
      </c>
      <c r="F7464" t="s">
        <v>1112</v>
      </c>
    </row>
    <row r="7465" spans="1:6">
      <c r="A7465" t="str">
        <f t="shared" si="141"/>
        <v>52Vinícius Milani Nunes44927GRA</v>
      </c>
      <c r="B7465">
        <v>52</v>
      </c>
      <c r="C7465" t="s">
        <v>2592</v>
      </c>
      <c r="D7465" t="s">
        <v>3785</v>
      </c>
      <c r="E7465">
        <v>600</v>
      </c>
      <c r="F7465" t="s">
        <v>1112</v>
      </c>
    </row>
    <row r="7466" spans="1:6">
      <c r="A7466" t="str">
        <f t="shared" si="141"/>
        <v>52Mateus da Silva Mesquita44927MSc</v>
      </c>
      <c r="B7466">
        <v>52</v>
      </c>
      <c r="C7466" t="s">
        <v>2043</v>
      </c>
      <c r="D7466" t="s">
        <v>3785</v>
      </c>
      <c r="E7466">
        <v>2230</v>
      </c>
      <c r="F7466" t="s">
        <v>1114</v>
      </c>
    </row>
    <row r="7467" spans="1:6">
      <c r="A7467" t="str">
        <f t="shared" si="141"/>
        <v>52Mirela de Araujo Reis44927MSc</v>
      </c>
      <c r="B7467">
        <v>52</v>
      </c>
      <c r="C7467" t="s">
        <v>2723</v>
      </c>
      <c r="D7467" t="s">
        <v>3785</v>
      </c>
      <c r="E7467">
        <v>2230</v>
      </c>
      <c r="F7467" t="s">
        <v>1114</v>
      </c>
    </row>
    <row r="7468" spans="1:6">
      <c r="A7468" t="str">
        <f t="shared" si="141"/>
        <v>52Mirela Francesquet44927MSc</v>
      </c>
      <c r="B7468">
        <v>52</v>
      </c>
      <c r="C7468" t="s">
        <v>2044</v>
      </c>
      <c r="D7468" t="s">
        <v>3785</v>
      </c>
      <c r="E7468">
        <v>2230</v>
      </c>
      <c r="F7468" t="s">
        <v>1114</v>
      </c>
    </row>
    <row r="7469" spans="1:6">
      <c r="A7469" t="str">
        <f t="shared" si="141"/>
        <v>52Suelly  Ribeiro Hollas44927MSc</v>
      </c>
      <c r="B7469">
        <v>52</v>
      </c>
      <c r="C7469" t="s">
        <v>2593</v>
      </c>
      <c r="D7469" t="s">
        <v>3785</v>
      </c>
      <c r="E7469">
        <v>2230</v>
      </c>
      <c r="F7469" t="s">
        <v>1114</v>
      </c>
    </row>
    <row r="7470" spans="1:6">
      <c r="A7470" t="str">
        <f t="shared" si="141"/>
        <v>52Thalyta Fonseca Silva44927MSc</v>
      </c>
      <c r="B7470">
        <v>52</v>
      </c>
      <c r="C7470" t="s">
        <v>2794</v>
      </c>
      <c r="D7470" t="s">
        <v>3785</v>
      </c>
      <c r="E7470">
        <v>2230</v>
      </c>
      <c r="F7470" t="s">
        <v>1114</v>
      </c>
    </row>
    <row r="7471" spans="1:6">
      <c r="A7471" t="str">
        <f t="shared" si="141"/>
        <v>52Thamires Rafaelle da Silva44927MSc</v>
      </c>
      <c r="B7471">
        <v>52</v>
      </c>
      <c r="C7471" t="s">
        <v>2594</v>
      </c>
      <c r="D7471" t="s">
        <v>3785</v>
      </c>
      <c r="E7471">
        <v>2230</v>
      </c>
      <c r="F7471" t="s">
        <v>1114</v>
      </c>
    </row>
    <row r="7472" spans="1:6">
      <c r="A7472" t="str">
        <f t="shared" si="141"/>
        <v>52João Wancura44927PDSC</v>
      </c>
      <c r="B7472">
        <v>52</v>
      </c>
      <c r="C7472" t="s">
        <v>2795</v>
      </c>
      <c r="D7472" t="s">
        <v>3785</v>
      </c>
      <c r="E7472">
        <v>6110</v>
      </c>
      <c r="F7472" t="s">
        <v>1165</v>
      </c>
    </row>
    <row r="7473" spans="1:6">
      <c r="A7473" t="str">
        <f t="shared" si="141"/>
        <v>52Michel Brondani44927PV</v>
      </c>
      <c r="B7473">
        <v>52</v>
      </c>
      <c r="C7473" t="s">
        <v>2046</v>
      </c>
      <c r="D7473" t="s">
        <v>3785</v>
      </c>
      <c r="E7473">
        <v>7750</v>
      </c>
      <c r="F7473" t="s">
        <v>1115</v>
      </c>
    </row>
    <row r="7474" spans="1:6">
      <c r="A7474" t="str">
        <f t="shared" si="141"/>
        <v>53Josiane Baldo Gomes44927AT</v>
      </c>
      <c r="B7474">
        <v>53</v>
      </c>
      <c r="C7474" t="s">
        <v>2595</v>
      </c>
      <c r="D7474" t="s">
        <v>3785</v>
      </c>
      <c r="E7474">
        <v>820</v>
      </c>
      <c r="F7474" t="s">
        <v>1117</v>
      </c>
    </row>
    <row r="7475" spans="1:6">
      <c r="A7475" t="str">
        <f t="shared" si="141"/>
        <v>53Oldrich Joel Romero Guzmán44927COO</v>
      </c>
      <c r="B7475">
        <v>53</v>
      </c>
      <c r="C7475" t="s">
        <v>2048</v>
      </c>
      <c r="D7475" t="s">
        <v>3785</v>
      </c>
      <c r="E7475">
        <v>2800</v>
      </c>
      <c r="F7475" t="s">
        <v>1113</v>
      </c>
    </row>
    <row r="7476" spans="1:6">
      <c r="A7476" t="str">
        <f t="shared" si="141"/>
        <v>53Kelly Costa Cabral Salazar R. Moreira44927DSC</v>
      </c>
      <c r="B7476">
        <v>53</v>
      </c>
      <c r="C7476" t="s">
        <v>2049</v>
      </c>
      <c r="D7476" t="s">
        <v>3785</v>
      </c>
      <c r="E7476">
        <v>3280</v>
      </c>
      <c r="F7476" t="s">
        <v>1162</v>
      </c>
    </row>
    <row r="7477" spans="1:6">
      <c r="A7477" t="str">
        <f t="shared" si="141"/>
        <v>53Roberta Tristão Pinto44927DSC</v>
      </c>
      <c r="B7477">
        <v>53</v>
      </c>
      <c r="C7477" t="s">
        <v>2050</v>
      </c>
      <c r="D7477" t="s">
        <v>3785</v>
      </c>
      <c r="E7477">
        <v>3280</v>
      </c>
      <c r="F7477" t="s">
        <v>1162</v>
      </c>
    </row>
    <row r="7478" spans="1:6">
      <c r="A7478" t="str">
        <f t="shared" si="141"/>
        <v>53Walter Sperandio Sampaio44927DSC</v>
      </c>
      <c r="B7478">
        <v>53</v>
      </c>
      <c r="C7478" t="s">
        <v>2796</v>
      </c>
      <c r="D7478" t="s">
        <v>3785</v>
      </c>
      <c r="E7478">
        <v>3280</v>
      </c>
      <c r="F7478" t="s">
        <v>1162</v>
      </c>
    </row>
    <row r="7479" spans="1:6">
      <c r="A7479" t="str">
        <f t="shared" si="141"/>
        <v>53Amanda Puttin Vidoto44927GRA</v>
      </c>
      <c r="B7479">
        <v>53</v>
      </c>
      <c r="C7479" t="s">
        <v>2051</v>
      </c>
      <c r="D7479" t="s">
        <v>3785</v>
      </c>
      <c r="E7479">
        <v>600</v>
      </c>
      <c r="F7479" t="s">
        <v>1112</v>
      </c>
    </row>
    <row r="7480" spans="1:6">
      <c r="A7480" t="str">
        <f t="shared" si="141"/>
        <v>53Camila Kelly Alves Teixeira44927GRA</v>
      </c>
      <c r="B7480">
        <v>53</v>
      </c>
      <c r="C7480" t="s">
        <v>2053</v>
      </c>
      <c r="D7480" t="s">
        <v>3785</v>
      </c>
      <c r="E7480">
        <v>600</v>
      </c>
      <c r="F7480" t="s">
        <v>1112</v>
      </c>
    </row>
    <row r="7481" spans="1:6">
      <c r="A7481" t="str">
        <f t="shared" si="141"/>
        <v>53Gabriella Carolina Lopes44927GRA</v>
      </c>
      <c r="B7481">
        <v>53</v>
      </c>
      <c r="C7481" t="s">
        <v>2054</v>
      </c>
      <c r="D7481" t="s">
        <v>3785</v>
      </c>
      <c r="E7481">
        <v>600</v>
      </c>
      <c r="F7481" t="s">
        <v>1112</v>
      </c>
    </row>
    <row r="7482" spans="1:6">
      <c r="A7482" t="str">
        <f t="shared" si="141"/>
        <v>53Mileni Dürr Neves44927GRA</v>
      </c>
      <c r="B7482">
        <v>53</v>
      </c>
      <c r="C7482" t="s">
        <v>2055</v>
      </c>
      <c r="D7482" t="s">
        <v>3785</v>
      </c>
      <c r="E7482">
        <v>600</v>
      </c>
      <c r="F7482" t="s">
        <v>1112</v>
      </c>
    </row>
    <row r="7483" spans="1:6">
      <c r="A7483" t="str">
        <f t="shared" si="141"/>
        <v>53Nathalia Barbosa Coelho44927GRA</v>
      </c>
      <c r="B7483">
        <v>53</v>
      </c>
      <c r="C7483" t="s">
        <v>2056</v>
      </c>
      <c r="D7483" t="s">
        <v>3785</v>
      </c>
      <c r="E7483">
        <v>600</v>
      </c>
      <c r="F7483" t="s">
        <v>1112</v>
      </c>
    </row>
    <row r="7484" spans="1:6">
      <c r="A7484" t="str">
        <f t="shared" si="141"/>
        <v>53Nelson Godinho Tebaldi44927GRA</v>
      </c>
      <c r="B7484">
        <v>53</v>
      </c>
      <c r="C7484" t="s">
        <v>2797</v>
      </c>
      <c r="D7484" t="s">
        <v>3785</v>
      </c>
      <c r="E7484">
        <v>600</v>
      </c>
      <c r="F7484" t="s">
        <v>1112</v>
      </c>
    </row>
    <row r="7485" spans="1:6">
      <c r="A7485" t="str">
        <f t="shared" si="141"/>
        <v>53Djanyna Voegel de Carvalho Schmidt44927MSc</v>
      </c>
      <c r="B7485">
        <v>53</v>
      </c>
      <c r="C7485" t="s">
        <v>2233</v>
      </c>
      <c r="D7485" t="s">
        <v>3785</v>
      </c>
      <c r="E7485">
        <v>2230</v>
      </c>
      <c r="F7485" t="s">
        <v>1114</v>
      </c>
    </row>
    <row r="7486" spans="1:6">
      <c r="A7486" t="str">
        <f t="shared" si="141"/>
        <v>53João Pedro Massaria de Arcanto44927MSc</v>
      </c>
      <c r="B7486">
        <v>53</v>
      </c>
      <c r="C7486" t="s">
        <v>2057</v>
      </c>
      <c r="D7486" t="s">
        <v>3785</v>
      </c>
      <c r="E7486">
        <v>2230</v>
      </c>
      <c r="F7486" t="s">
        <v>1114</v>
      </c>
    </row>
    <row r="7487" spans="1:6">
      <c r="A7487" t="str">
        <f t="shared" si="141"/>
        <v>53Marla Almeida Siqueira44927MSc</v>
      </c>
      <c r="B7487">
        <v>53</v>
      </c>
      <c r="C7487" t="s">
        <v>2234</v>
      </c>
      <c r="D7487" t="s">
        <v>3785</v>
      </c>
      <c r="E7487">
        <v>2230</v>
      </c>
      <c r="F7487" t="s">
        <v>1114</v>
      </c>
    </row>
    <row r="7488" spans="1:6">
      <c r="A7488" t="str">
        <f t="shared" si="141"/>
        <v>53Valéria Silva dos Santos44927MSc</v>
      </c>
      <c r="B7488">
        <v>53</v>
      </c>
      <c r="C7488" t="s">
        <v>2058</v>
      </c>
      <c r="D7488" t="s">
        <v>3785</v>
      </c>
      <c r="E7488">
        <v>2230</v>
      </c>
      <c r="F7488" t="s">
        <v>1114</v>
      </c>
    </row>
    <row r="7489" spans="1:6">
      <c r="A7489" t="str">
        <f t="shared" si="141"/>
        <v>53Pablo Santana Lemos44927PDSC</v>
      </c>
      <c r="B7489">
        <v>53</v>
      </c>
      <c r="C7489" t="s">
        <v>2798</v>
      </c>
      <c r="D7489" t="s">
        <v>3785</v>
      </c>
      <c r="E7489">
        <v>6110</v>
      </c>
      <c r="F7489" t="s">
        <v>1165</v>
      </c>
    </row>
    <row r="7490" spans="1:6">
      <c r="A7490" t="str">
        <f t="shared" si="141"/>
        <v>53Alexandre Persuhn Morawski44927PV</v>
      </c>
      <c r="B7490">
        <v>53</v>
      </c>
      <c r="C7490" t="s">
        <v>2235</v>
      </c>
      <c r="D7490" t="s">
        <v>3785</v>
      </c>
      <c r="E7490">
        <v>7750</v>
      </c>
      <c r="F7490" t="s">
        <v>1115</v>
      </c>
    </row>
    <row r="7491" spans="1:6">
      <c r="A7491" t="str">
        <f t="shared" ref="A7491:A7554" si="142">CONCATENATE(B7491,C7491,VALUE(D7491),F7491)</f>
        <v>54MONICA ARAUJO DAS NEVES44927AT</v>
      </c>
      <c r="B7491">
        <v>54</v>
      </c>
      <c r="C7491" t="s">
        <v>2724</v>
      </c>
      <c r="D7491" t="s">
        <v>3785</v>
      </c>
      <c r="E7491">
        <v>820</v>
      </c>
      <c r="F7491" t="s">
        <v>1117</v>
      </c>
    </row>
    <row r="7492" spans="1:6">
      <c r="A7492" t="str">
        <f t="shared" si="142"/>
        <v>54WENDELL FERREIRA DE LA SALLES44927COO</v>
      </c>
      <c r="B7492">
        <v>54</v>
      </c>
      <c r="C7492" t="s">
        <v>2725</v>
      </c>
      <c r="D7492" t="s">
        <v>3785</v>
      </c>
      <c r="E7492">
        <v>2800</v>
      </c>
      <c r="F7492" t="s">
        <v>1113</v>
      </c>
    </row>
    <row r="7493" spans="1:6">
      <c r="A7493" t="str">
        <f t="shared" si="142"/>
        <v>54CLOVIS DA CONCEIÇÃO MELO MARTINS JUNIOR44927DSC</v>
      </c>
      <c r="B7493">
        <v>54</v>
      </c>
      <c r="C7493" t="s">
        <v>2726</v>
      </c>
      <c r="D7493" t="s">
        <v>3785</v>
      </c>
      <c r="E7493">
        <v>3280</v>
      </c>
      <c r="F7493" t="s">
        <v>1162</v>
      </c>
    </row>
    <row r="7494" spans="1:6">
      <c r="A7494" t="str">
        <f t="shared" si="142"/>
        <v>54DIEGO DE OLIVEIRA DANTAS44927DSC</v>
      </c>
      <c r="B7494">
        <v>54</v>
      </c>
      <c r="C7494" t="s">
        <v>2727</v>
      </c>
      <c r="D7494" t="s">
        <v>3785</v>
      </c>
      <c r="E7494">
        <v>3280</v>
      </c>
      <c r="F7494" t="s">
        <v>1162</v>
      </c>
    </row>
    <row r="7495" spans="1:6">
      <c r="A7495" t="str">
        <f t="shared" si="142"/>
        <v>54YAN FERREIRA DA SILVA44927DSC</v>
      </c>
      <c r="B7495">
        <v>54</v>
      </c>
      <c r="C7495" t="s">
        <v>2728</v>
      </c>
      <c r="D7495" t="s">
        <v>3785</v>
      </c>
      <c r="E7495">
        <v>3280</v>
      </c>
      <c r="F7495" t="s">
        <v>1162</v>
      </c>
    </row>
    <row r="7496" spans="1:6">
      <c r="A7496" t="str">
        <f t="shared" si="142"/>
        <v>54Adhila Freitas Sanches44927GRA</v>
      </c>
      <c r="B7496">
        <v>54</v>
      </c>
      <c r="C7496" t="s">
        <v>2596</v>
      </c>
      <c r="D7496" t="s">
        <v>3785</v>
      </c>
      <c r="E7496">
        <v>600</v>
      </c>
      <c r="F7496" t="s">
        <v>1112</v>
      </c>
    </row>
    <row r="7497" spans="1:6">
      <c r="A7497" t="str">
        <f t="shared" si="142"/>
        <v>54Aline de Meneses Cunha44927GRA</v>
      </c>
      <c r="B7497">
        <v>54</v>
      </c>
      <c r="C7497" t="s">
        <v>2799</v>
      </c>
      <c r="D7497" t="s">
        <v>3785</v>
      </c>
      <c r="E7497">
        <v>600</v>
      </c>
      <c r="F7497" t="s">
        <v>1112</v>
      </c>
    </row>
    <row r="7498" spans="1:6">
      <c r="A7498" t="str">
        <f t="shared" si="142"/>
        <v>54ANA BEATRIZ DA SILVA DOS SANTOS44927GRA</v>
      </c>
      <c r="B7498">
        <v>54</v>
      </c>
      <c r="C7498" t="s">
        <v>2729</v>
      </c>
      <c r="D7498" t="s">
        <v>3785</v>
      </c>
      <c r="E7498">
        <v>600</v>
      </c>
      <c r="F7498" t="s">
        <v>1112</v>
      </c>
    </row>
    <row r="7499" spans="1:6">
      <c r="A7499" t="str">
        <f t="shared" si="142"/>
        <v>54BIANCA DE MELO MAIA DAS NEVES44927GRA</v>
      </c>
      <c r="B7499">
        <v>54</v>
      </c>
      <c r="C7499" t="s">
        <v>2800</v>
      </c>
      <c r="D7499" t="s">
        <v>3785</v>
      </c>
      <c r="E7499">
        <v>600</v>
      </c>
      <c r="F7499" t="s">
        <v>1112</v>
      </c>
    </row>
    <row r="7500" spans="1:6">
      <c r="A7500" t="str">
        <f t="shared" si="142"/>
        <v>54DIEGO MARTINS MONTEIRO44927GRA</v>
      </c>
      <c r="B7500">
        <v>54</v>
      </c>
      <c r="C7500" t="s">
        <v>2730</v>
      </c>
      <c r="D7500" t="s">
        <v>3785</v>
      </c>
      <c r="E7500">
        <v>600</v>
      </c>
      <c r="F7500" t="s">
        <v>1112</v>
      </c>
    </row>
    <row r="7501" spans="1:6">
      <c r="A7501" t="str">
        <f t="shared" si="142"/>
        <v>54ERISON WALDIRIO VIEIRA SANTOS44927GRA</v>
      </c>
      <c r="B7501">
        <v>54</v>
      </c>
      <c r="C7501" t="s">
        <v>2731</v>
      </c>
      <c r="D7501" t="s">
        <v>3785</v>
      </c>
      <c r="E7501">
        <v>600</v>
      </c>
      <c r="F7501" t="s">
        <v>1112</v>
      </c>
    </row>
    <row r="7502" spans="1:6">
      <c r="A7502" t="str">
        <f t="shared" si="142"/>
        <v>54Glendha Aryelli Carvalho de Souza44927GRA</v>
      </c>
      <c r="B7502">
        <v>54</v>
      </c>
      <c r="C7502" t="s">
        <v>2597</v>
      </c>
      <c r="D7502" t="s">
        <v>3785</v>
      </c>
      <c r="E7502">
        <v>600</v>
      </c>
      <c r="F7502" t="s">
        <v>1112</v>
      </c>
    </row>
    <row r="7503" spans="1:6">
      <c r="A7503" t="str">
        <f t="shared" si="142"/>
        <v>54ISRAEL DA LUZ RODRIGUES44927GRA</v>
      </c>
      <c r="B7503">
        <v>54</v>
      </c>
      <c r="C7503" t="s">
        <v>2733</v>
      </c>
      <c r="D7503" t="s">
        <v>3785</v>
      </c>
      <c r="E7503">
        <v>600</v>
      </c>
      <c r="F7503" t="s">
        <v>1112</v>
      </c>
    </row>
    <row r="7504" spans="1:6">
      <c r="A7504" t="str">
        <f t="shared" si="142"/>
        <v>54JAINE CARVALHO SILVA44927GRA</v>
      </c>
      <c r="B7504">
        <v>54</v>
      </c>
      <c r="C7504" t="s">
        <v>2734</v>
      </c>
      <c r="D7504" t="s">
        <v>3785</v>
      </c>
      <c r="E7504">
        <v>600</v>
      </c>
      <c r="F7504" t="s">
        <v>1112</v>
      </c>
    </row>
    <row r="7505" spans="1:6">
      <c r="A7505" t="str">
        <f t="shared" si="142"/>
        <v>54Lorena Ribeiro de Melo44927GRA</v>
      </c>
      <c r="B7505">
        <v>54</v>
      </c>
      <c r="C7505" t="s">
        <v>2598</v>
      </c>
      <c r="D7505" t="s">
        <v>3785</v>
      </c>
      <c r="E7505">
        <v>600</v>
      </c>
      <c r="F7505" t="s">
        <v>1112</v>
      </c>
    </row>
    <row r="7506" spans="1:6">
      <c r="A7506" t="str">
        <f t="shared" si="142"/>
        <v>54LUANA CRISTINA SOUSA DE OLIVEIRA44927GRA</v>
      </c>
      <c r="B7506">
        <v>54</v>
      </c>
      <c r="C7506" t="s">
        <v>2801</v>
      </c>
      <c r="D7506" t="s">
        <v>3785</v>
      </c>
      <c r="E7506">
        <v>600</v>
      </c>
      <c r="F7506" t="s">
        <v>1112</v>
      </c>
    </row>
    <row r="7507" spans="1:6">
      <c r="A7507" t="str">
        <f t="shared" si="142"/>
        <v>54STHEFFERSON BRUNO COSTA FERREIRA44927GRA</v>
      </c>
      <c r="B7507">
        <v>54</v>
      </c>
      <c r="C7507" t="s">
        <v>2802</v>
      </c>
      <c r="D7507" t="s">
        <v>3785</v>
      </c>
      <c r="E7507">
        <v>600</v>
      </c>
      <c r="F7507" t="s">
        <v>1112</v>
      </c>
    </row>
    <row r="7508" spans="1:6">
      <c r="A7508" t="str">
        <f t="shared" si="142"/>
        <v>54Yan Caio Morais Costa44927GRA</v>
      </c>
      <c r="B7508">
        <v>54</v>
      </c>
      <c r="C7508" t="s">
        <v>2803</v>
      </c>
      <c r="D7508" t="s">
        <v>3785</v>
      </c>
      <c r="E7508">
        <v>600</v>
      </c>
      <c r="F7508" t="s">
        <v>1112</v>
      </c>
    </row>
    <row r="7509" spans="1:6">
      <c r="A7509" t="str">
        <f t="shared" si="142"/>
        <v>54CAMILA ALMEIDA DOS SANTOS44927MSc</v>
      </c>
      <c r="B7509">
        <v>54</v>
      </c>
      <c r="C7509" t="s">
        <v>2738</v>
      </c>
      <c r="D7509" t="s">
        <v>3785</v>
      </c>
      <c r="E7509">
        <v>2230</v>
      </c>
      <c r="F7509" t="s">
        <v>1114</v>
      </c>
    </row>
    <row r="7510" spans="1:6">
      <c r="A7510" t="str">
        <f t="shared" si="142"/>
        <v>54LUCIANA PEREIRA BARBOSA44927MSc</v>
      </c>
      <c r="B7510">
        <v>54</v>
      </c>
      <c r="C7510" t="s">
        <v>2739</v>
      </c>
      <c r="D7510" t="s">
        <v>3785</v>
      </c>
      <c r="E7510">
        <v>2230</v>
      </c>
      <c r="F7510" t="s">
        <v>1114</v>
      </c>
    </row>
    <row r="7511" spans="1:6">
      <c r="A7511" t="str">
        <f t="shared" si="142"/>
        <v>54Luiz Eugênio Hoffmann Lopes44927MSc</v>
      </c>
      <c r="B7511">
        <v>54</v>
      </c>
      <c r="C7511" t="s">
        <v>2076</v>
      </c>
      <c r="D7511" t="s">
        <v>3785</v>
      </c>
      <c r="E7511">
        <v>2230</v>
      </c>
      <c r="F7511" t="s">
        <v>1114</v>
      </c>
    </row>
    <row r="7512" spans="1:6">
      <c r="A7512" t="str">
        <f t="shared" si="142"/>
        <v>54TAYNA CRISTINA SOUSA SILVA44927MSc</v>
      </c>
      <c r="B7512">
        <v>54</v>
      </c>
      <c r="C7512" t="s">
        <v>2740</v>
      </c>
      <c r="D7512" t="s">
        <v>3785</v>
      </c>
      <c r="E7512">
        <v>2230</v>
      </c>
      <c r="F7512" t="s">
        <v>1114</v>
      </c>
    </row>
    <row r="7513" spans="1:6">
      <c r="A7513" t="str">
        <f t="shared" si="142"/>
        <v>54Marta de Oliveira Barreiros44927PDSC</v>
      </c>
      <c r="B7513">
        <v>54</v>
      </c>
      <c r="C7513" t="s">
        <v>2079</v>
      </c>
      <c r="D7513" t="s">
        <v>3785</v>
      </c>
      <c r="E7513">
        <v>6110</v>
      </c>
      <c r="F7513" t="s">
        <v>1165</v>
      </c>
    </row>
    <row r="7514" spans="1:6">
      <c r="A7514" t="str">
        <f t="shared" si="142"/>
        <v>54LYZETTE GONÇALVES MORAES DE MOURA44927PV</v>
      </c>
      <c r="B7514">
        <v>54</v>
      </c>
      <c r="C7514" t="s">
        <v>2742</v>
      </c>
      <c r="D7514" t="s">
        <v>3785</v>
      </c>
      <c r="E7514">
        <v>7750</v>
      </c>
      <c r="F7514" t="s">
        <v>1115</v>
      </c>
    </row>
    <row r="7515" spans="1:6">
      <c r="A7515" t="str">
        <f t="shared" si="142"/>
        <v>55Anara Luana Nunes Gomes44927AT</v>
      </c>
      <c r="B7515">
        <v>55</v>
      </c>
      <c r="C7515" t="s">
        <v>2081</v>
      </c>
      <c r="D7515" t="s">
        <v>3785</v>
      </c>
      <c r="E7515">
        <v>820</v>
      </c>
      <c r="F7515" t="s">
        <v>1117</v>
      </c>
    </row>
    <row r="7516" spans="1:6">
      <c r="A7516" t="str">
        <f t="shared" si="142"/>
        <v>55Frederico Ribeiro do Carmo44927COO</v>
      </c>
      <c r="B7516">
        <v>55</v>
      </c>
      <c r="C7516" t="s">
        <v>2082</v>
      </c>
      <c r="D7516" t="s">
        <v>3785</v>
      </c>
      <c r="E7516">
        <v>2800</v>
      </c>
      <c r="F7516" t="s">
        <v>1113</v>
      </c>
    </row>
    <row r="7517" spans="1:6">
      <c r="A7517" t="str">
        <f t="shared" si="142"/>
        <v>55Cydianne Cavalcante da Silva44927DSC</v>
      </c>
      <c r="B7517">
        <v>55</v>
      </c>
      <c r="C7517" t="s">
        <v>2083</v>
      </c>
      <c r="D7517" t="s">
        <v>3785</v>
      </c>
      <c r="E7517">
        <v>3280</v>
      </c>
      <c r="F7517" t="s">
        <v>1162</v>
      </c>
    </row>
    <row r="7518" spans="1:6">
      <c r="A7518" t="str">
        <f t="shared" si="142"/>
        <v>55Kilton Renan Alves Pereira44927DSC</v>
      </c>
      <c r="B7518">
        <v>55</v>
      </c>
      <c r="C7518" t="s">
        <v>2599</v>
      </c>
      <c r="D7518" t="s">
        <v>3785</v>
      </c>
      <c r="E7518">
        <v>3280</v>
      </c>
      <c r="F7518" t="s">
        <v>1162</v>
      </c>
    </row>
    <row r="7519" spans="1:6">
      <c r="A7519" t="str">
        <f t="shared" si="142"/>
        <v>55Lizandra Evylyn Freitas Lucas44927DSC</v>
      </c>
      <c r="B7519">
        <v>55</v>
      </c>
      <c r="C7519" t="s">
        <v>2084</v>
      </c>
      <c r="D7519" t="s">
        <v>3785</v>
      </c>
      <c r="E7519">
        <v>3280</v>
      </c>
      <c r="F7519" t="s">
        <v>1162</v>
      </c>
    </row>
    <row r="7520" spans="1:6">
      <c r="A7520" t="str">
        <f t="shared" si="142"/>
        <v>55Anderson Marciel Pereira De Sales44927GRA</v>
      </c>
      <c r="B7520">
        <v>55</v>
      </c>
      <c r="C7520" t="s">
        <v>2600</v>
      </c>
      <c r="D7520" t="s">
        <v>3785</v>
      </c>
      <c r="E7520">
        <v>600</v>
      </c>
      <c r="F7520" t="s">
        <v>1112</v>
      </c>
    </row>
    <row r="7521" spans="1:6">
      <c r="A7521" t="str">
        <f t="shared" si="142"/>
        <v>55Bruna Assunção Antunes Rebouças44927GRA</v>
      </c>
      <c r="B7521">
        <v>55</v>
      </c>
      <c r="C7521" t="s">
        <v>2601</v>
      </c>
      <c r="D7521" t="s">
        <v>3785</v>
      </c>
      <c r="E7521">
        <v>600</v>
      </c>
      <c r="F7521" t="s">
        <v>1112</v>
      </c>
    </row>
    <row r="7522" spans="1:6">
      <c r="A7522" t="str">
        <f t="shared" si="142"/>
        <v>55Carlos Eduardo de Lima Sousa44927GRA</v>
      </c>
      <c r="B7522">
        <v>55</v>
      </c>
      <c r="C7522" t="s">
        <v>2085</v>
      </c>
      <c r="D7522" t="s">
        <v>3785</v>
      </c>
      <c r="E7522">
        <v>600</v>
      </c>
      <c r="F7522" t="s">
        <v>1112</v>
      </c>
    </row>
    <row r="7523" spans="1:6">
      <c r="A7523" t="str">
        <f t="shared" si="142"/>
        <v>55Daniel Viana de Freitas44927GRA</v>
      </c>
      <c r="B7523">
        <v>55</v>
      </c>
      <c r="C7523" t="s">
        <v>2602</v>
      </c>
      <c r="D7523" t="s">
        <v>3785</v>
      </c>
      <c r="E7523">
        <v>600</v>
      </c>
      <c r="F7523" t="s">
        <v>1112</v>
      </c>
    </row>
    <row r="7524" spans="1:6">
      <c r="A7524" t="str">
        <f t="shared" si="142"/>
        <v>55Francisco Medeiros de Andrade Neto44927GRA</v>
      </c>
      <c r="B7524">
        <v>55</v>
      </c>
      <c r="C7524" t="s">
        <v>2086</v>
      </c>
      <c r="D7524" t="s">
        <v>3785</v>
      </c>
      <c r="E7524">
        <v>600</v>
      </c>
      <c r="F7524" t="s">
        <v>1112</v>
      </c>
    </row>
    <row r="7525" spans="1:6">
      <c r="A7525" t="str">
        <f t="shared" si="142"/>
        <v>55Glaíce Oliveira Araújo44927GRA</v>
      </c>
      <c r="B7525">
        <v>55</v>
      </c>
      <c r="C7525" t="s">
        <v>2603</v>
      </c>
      <c r="D7525" t="s">
        <v>3785</v>
      </c>
      <c r="E7525">
        <v>600</v>
      </c>
      <c r="F7525" t="s">
        <v>1112</v>
      </c>
    </row>
    <row r="7526" spans="1:6">
      <c r="A7526" t="str">
        <f t="shared" si="142"/>
        <v>55Iara Maria Souza Medeiros44927GRA</v>
      </c>
      <c r="B7526">
        <v>55</v>
      </c>
      <c r="C7526" t="s">
        <v>2604</v>
      </c>
      <c r="D7526" t="s">
        <v>3785</v>
      </c>
      <c r="E7526">
        <v>600</v>
      </c>
      <c r="F7526" t="s">
        <v>1112</v>
      </c>
    </row>
    <row r="7527" spans="1:6">
      <c r="A7527" t="str">
        <f t="shared" si="142"/>
        <v>55João Paulo de Souza Pereira44927GRA</v>
      </c>
      <c r="B7527">
        <v>55</v>
      </c>
      <c r="C7527" t="s">
        <v>2605</v>
      </c>
      <c r="D7527" t="s">
        <v>3785</v>
      </c>
      <c r="E7527">
        <v>600</v>
      </c>
      <c r="F7527" t="s">
        <v>1112</v>
      </c>
    </row>
    <row r="7528" spans="1:6">
      <c r="A7528" t="str">
        <f t="shared" si="142"/>
        <v>55Josilândia dos Santos Carvalho44927GRA</v>
      </c>
      <c r="B7528">
        <v>55</v>
      </c>
      <c r="C7528" t="s">
        <v>2606</v>
      </c>
      <c r="D7528" t="s">
        <v>3785</v>
      </c>
      <c r="E7528">
        <v>600</v>
      </c>
      <c r="F7528" t="s">
        <v>1112</v>
      </c>
    </row>
    <row r="7529" spans="1:6">
      <c r="A7529" t="str">
        <f t="shared" si="142"/>
        <v>55Letícia Costa da Silva44927GRA</v>
      </c>
      <c r="B7529">
        <v>55</v>
      </c>
      <c r="C7529" t="s">
        <v>2607</v>
      </c>
      <c r="D7529" t="s">
        <v>3785</v>
      </c>
      <c r="E7529">
        <v>600</v>
      </c>
      <c r="F7529" t="s">
        <v>1112</v>
      </c>
    </row>
    <row r="7530" spans="1:6">
      <c r="A7530" t="str">
        <f t="shared" si="142"/>
        <v>55Luiz Augusto Galdino Melo44927GRA</v>
      </c>
      <c r="B7530">
        <v>55</v>
      </c>
      <c r="C7530" t="s">
        <v>2608</v>
      </c>
      <c r="D7530" t="s">
        <v>3785</v>
      </c>
      <c r="E7530">
        <v>600</v>
      </c>
      <c r="F7530" t="s">
        <v>1112</v>
      </c>
    </row>
    <row r="7531" spans="1:6">
      <c r="A7531" t="str">
        <f t="shared" si="142"/>
        <v>55Luiz Augusto Galdino Melo44896GRA</v>
      </c>
      <c r="B7531">
        <v>55</v>
      </c>
      <c r="C7531" t="s">
        <v>2608</v>
      </c>
      <c r="D7531" t="s">
        <v>3784</v>
      </c>
      <c r="E7531">
        <v>600</v>
      </c>
      <c r="F7531" t="s">
        <v>1112</v>
      </c>
    </row>
    <row r="7532" spans="1:6">
      <c r="A7532" t="str">
        <f t="shared" si="142"/>
        <v>55Marcos Antonio dos Santos Filho44927GRA</v>
      </c>
      <c r="B7532">
        <v>55</v>
      </c>
      <c r="C7532" t="s">
        <v>2087</v>
      </c>
      <c r="D7532" t="s">
        <v>3785</v>
      </c>
      <c r="E7532">
        <v>600</v>
      </c>
      <c r="F7532" t="s">
        <v>1112</v>
      </c>
    </row>
    <row r="7533" spans="1:6">
      <c r="A7533" t="str">
        <f t="shared" si="142"/>
        <v>55Marcus Vinicius Batista de Morais44927GRA</v>
      </c>
      <c r="B7533">
        <v>55</v>
      </c>
      <c r="C7533" t="s">
        <v>2609</v>
      </c>
      <c r="D7533" t="s">
        <v>3785</v>
      </c>
      <c r="E7533">
        <v>600</v>
      </c>
      <c r="F7533" t="s">
        <v>1112</v>
      </c>
    </row>
    <row r="7534" spans="1:6">
      <c r="A7534" t="str">
        <f t="shared" si="142"/>
        <v>55Maria Helena Lima da Silva44927GRA</v>
      </c>
      <c r="B7534">
        <v>55</v>
      </c>
      <c r="C7534" t="s">
        <v>2610</v>
      </c>
      <c r="D7534" t="s">
        <v>3785</v>
      </c>
      <c r="E7534">
        <v>600</v>
      </c>
      <c r="F7534" t="s">
        <v>1112</v>
      </c>
    </row>
    <row r="7535" spans="1:6">
      <c r="A7535" t="str">
        <f t="shared" si="142"/>
        <v>55Rian Aurélio Vieira44927GRA</v>
      </c>
      <c r="B7535">
        <v>55</v>
      </c>
      <c r="C7535" t="s">
        <v>2611</v>
      </c>
      <c r="D7535" t="s">
        <v>3785</v>
      </c>
      <c r="E7535">
        <v>600</v>
      </c>
      <c r="F7535" t="s">
        <v>1112</v>
      </c>
    </row>
    <row r="7536" spans="1:6">
      <c r="A7536" t="str">
        <f t="shared" si="142"/>
        <v>55Emanuelly Kelly Gomes de Oliveira44927MSc</v>
      </c>
      <c r="B7536">
        <v>55</v>
      </c>
      <c r="C7536" t="s">
        <v>2612</v>
      </c>
      <c r="D7536" t="s">
        <v>3785</v>
      </c>
      <c r="E7536">
        <v>2230</v>
      </c>
      <c r="F7536" t="s">
        <v>1114</v>
      </c>
    </row>
    <row r="7537" spans="1:6">
      <c r="A7537" t="str">
        <f t="shared" si="142"/>
        <v>55Giovana Soares Danino44927MSc</v>
      </c>
      <c r="B7537">
        <v>55</v>
      </c>
      <c r="C7537" t="s">
        <v>2089</v>
      </c>
      <c r="D7537" t="s">
        <v>3785</v>
      </c>
      <c r="E7537">
        <v>2230</v>
      </c>
      <c r="F7537" t="s">
        <v>1114</v>
      </c>
    </row>
    <row r="7538" spans="1:6">
      <c r="A7538" t="str">
        <f t="shared" si="142"/>
        <v>55Jessica Crhistie de Castro Granjeiro Oliveira44927MSc</v>
      </c>
      <c r="B7538">
        <v>55</v>
      </c>
      <c r="C7538" t="s">
        <v>2613</v>
      </c>
      <c r="D7538" t="s">
        <v>3785</v>
      </c>
      <c r="E7538">
        <v>2230</v>
      </c>
      <c r="F7538" t="s">
        <v>1114</v>
      </c>
    </row>
    <row r="7539" spans="1:6">
      <c r="A7539" t="str">
        <f t="shared" si="142"/>
        <v>55Kaline Soares da Silva44927MSc</v>
      </c>
      <c r="B7539">
        <v>55</v>
      </c>
      <c r="C7539" t="s">
        <v>2090</v>
      </c>
      <c r="D7539" t="s">
        <v>3785</v>
      </c>
      <c r="E7539">
        <v>2230</v>
      </c>
      <c r="F7539" t="s">
        <v>1114</v>
      </c>
    </row>
    <row r="7540" spans="1:6">
      <c r="A7540" t="str">
        <f t="shared" si="142"/>
        <v>55Paulo Reginaldo Costa Filho44927MSc</v>
      </c>
      <c r="B7540">
        <v>55</v>
      </c>
      <c r="C7540" t="s">
        <v>2614</v>
      </c>
      <c r="D7540" t="s">
        <v>3785</v>
      </c>
      <c r="E7540">
        <v>2230</v>
      </c>
      <c r="F7540" t="s">
        <v>1114</v>
      </c>
    </row>
    <row r="7541" spans="1:6">
      <c r="A7541" t="str">
        <f t="shared" si="142"/>
        <v>55Taysa Dayana Freire de Lima44927MSc</v>
      </c>
      <c r="B7541">
        <v>55</v>
      </c>
      <c r="C7541" t="s">
        <v>2091</v>
      </c>
      <c r="D7541" t="s">
        <v>3785</v>
      </c>
      <c r="E7541">
        <v>2230</v>
      </c>
      <c r="F7541" t="s">
        <v>1114</v>
      </c>
    </row>
    <row r="7542" spans="1:6">
      <c r="A7542" t="str">
        <f t="shared" si="142"/>
        <v>55Ruza Gabriela Medeiros de Araujo Macedo44927PV</v>
      </c>
      <c r="B7542">
        <v>55</v>
      </c>
      <c r="C7542" t="s">
        <v>2238</v>
      </c>
      <c r="D7542" t="s">
        <v>3785</v>
      </c>
      <c r="E7542">
        <v>7750</v>
      </c>
      <c r="F7542" t="s">
        <v>1115</v>
      </c>
    </row>
    <row r="7543" spans="1:6">
      <c r="A7543" t="str">
        <f t="shared" si="142"/>
        <v>3Matheus da Silva Campos44927GRA</v>
      </c>
      <c r="B7543">
        <v>3</v>
      </c>
      <c r="C7543" t="s">
        <v>2804</v>
      </c>
      <c r="D7543" t="s">
        <v>3785</v>
      </c>
      <c r="E7543">
        <v>600</v>
      </c>
      <c r="F7543" t="s">
        <v>1112</v>
      </c>
    </row>
    <row r="7544" spans="1:6">
      <c r="A7544" t="str">
        <f t="shared" si="142"/>
        <v>1Hérico Gonçalves Valiati44958AT</v>
      </c>
      <c r="B7544">
        <v>1</v>
      </c>
      <c r="C7544" t="s">
        <v>2325</v>
      </c>
      <c r="D7544" t="s">
        <v>3786</v>
      </c>
      <c r="E7544">
        <v>820</v>
      </c>
      <c r="F7544" t="s">
        <v>1117</v>
      </c>
    </row>
    <row r="7545" spans="1:6">
      <c r="A7545" t="str">
        <f t="shared" si="142"/>
        <v>1Vânya Márcia Duarte Pasa44958COO</v>
      </c>
      <c r="B7545">
        <v>1</v>
      </c>
      <c r="C7545" t="s">
        <v>1160</v>
      </c>
      <c r="D7545" t="s">
        <v>3786</v>
      </c>
      <c r="E7545">
        <v>2800</v>
      </c>
      <c r="F7545" t="s">
        <v>1113</v>
      </c>
    </row>
    <row r="7546" spans="1:6">
      <c r="A7546" t="str">
        <f t="shared" si="142"/>
        <v>1Francisca Gabriela Lopes Rosado44958DSC</v>
      </c>
      <c r="B7546">
        <v>1</v>
      </c>
      <c r="C7546" t="s">
        <v>1161</v>
      </c>
      <c r="D7546" t="s">
        <v>3786</v>
      </c>
      <c r="E7546">
        <v>3280</v>
      </c>
      <c r="F7546" t="s">
        <v>1162</v>
      </c>
    </row>
    <row r="7547" spans="1:6">
      <c r="A7547" t="str">
        <f t="shared" si="142"/>
        <v>1Yuri Gontijo Rosa44958DSC</v>
      </c>
      <c r="B7547">
        <v>1</v>
      </c>
      <c r="C7547" t="s">
        <v>1175</v>
      </c>
      <c r="D7547" t="s">
        <v>3786</v>
      </c>
      <c r="E7547">
        <v>3280</v>
      </c>
      <c r="F7547" t="s">
        <v>1162</v>
      </c>
    </row>
    <row r="7548" spans="1:6">
      <c r="A7548" t="str">
        <f t="shared" si="142"/>
        <v>1Alexandre Augusto Salvador Barbosa44958GRA</v>
      </c>
      <c r="B7548">
        <v>1</v>
      </c>
      <c r="C7548" t="s">
        <v>2124</v>
      </c>
      <c r="D7548" t="s">
        <v>3786</v>
      </c>
      <c r="E7548">
        <v>600</v>
      </c>
      <c r="F7548" t="s">
        <v>1112</v>
      </c>
    </row>
    <row r="7549" spans="1:6">
      <c r="A7549" t="str">
        <f t="shared" si="142"/>
        <v>1Denner Silva de Carvalho44958GRA</v>
      </c>
      <c r="B7549">
        <v>1</v>
      </c>
      <c r="C7549" t="s">
        <v>2661</v>
      </c>
      <c r="D7549" t="s">
        <v>3786</v>
      </c>
      <c r="E7549">
        <v>600</v>
      </c>
      <c r="F7549" t="s">
        <v>1112</v>
      </c>
    </row>
    <row r="7550" spans="1:6">
      <c r="A7550" t="str">
        <f t="shared" si="142"/>
        <v>1Gabriel Dias Godinho44958GRA</v>
      </c>
      <c r="B7550">
        <v>1</v>
      </c>
      <c r="C7550" t="s">
        <v>2125</v>
      </c>
      <c r="D7550" t="s">
        <v>3786</v>
      </c>
      <c r="E7550">
        <v>600</v>
      </c>
      <c r="F7550" t="s">
        <v>1112</v>
      </c>
    </row>
    <row r="7551" spans="1:6">
      <c r="A7551" t="str">
        <f t="shared" si="142"/>
        <v>1Pablo Batista Mendes44958GRA</v>
      </c>
      <c r="B7551">
        <v>1</v>
      </c>
      <c r="C7551" t="s">
        <v>2126</v>
      </c>
      <c r="D7551" t="s">
        <v>3786</v>
      </c>
      <c r="E7551">
        <v>600</v>
      </c>
      <c r="F7551" t="s">
        <v>1112</v>
      </c>
    </row>
    <row r="7552" spans="1:6">
      <c r="A7552" t="str">
        <f t="shared" si="142"/>
        <v>1Ítalo Marques da Costa44958MSc</v>
      </c>
      <c r="B7552">
        <v>1</v>
      </c>
      <c r="C7552" t="s">
        <v>1166</v>
      </c>
      <c r="D7552" t="s">
        <v>3786</v>
      </c>
      <c r="E7552">
        <v>2230</v>
      </c>
      <c r="F7552" t="s">
        <v>1114</v>
      </c>
    </row>
    <row r="7553" spans="1:6">
      <c r="A7553" t="str">
        <f t="shared" si="142"/>
        <v>1Jéssika Thayanne da Silva44958MSc</v>
      </c>
      <c r="B7553">
        <v>1</v>
      </c>
      <c r="C7553" t="s">
        <v>2128</v>
      </c>
      <c r="D7553" t="s">
        <v>3786</v>
      </c>
      <c r="E7553">
        <v>2230</v>
      </c>
      <c r="F7553" t="s">
        <v>1114</v>
      </c>
    </row>
    <row r="7554" spans="1:6">
      <c r="A7554" t="str">
        <f t="shared" si="142"/>
        <v>1Leonardo Gomes de Abreu44958MSc</v>
      </c>
      <c r="B7554">
        <v>1</v>
      </c>
      <c r="C7554" t="s">
        <v>2129</v>
      </c>
      <c r="D7554" t="s">
        <v>3786</v>
      </c>
      <c r="E7554">
        <v>2230</v>
      </c>
      <c r="F7554" t="s">
        <v>1114</v>
      </c>
    </row>
    <row r="7555" spans="1:6">
      <c r="A7555" t="str">
        <f t="shared" ref="A7555:A7618" si="143">CONCATENATE(B7555,C7555,VALUE(D7555),F7555)</f>
        <v>1Mariana Gualberto de Mendonça44958MSc</v>
      </c>
      <c r="B7555">
        <v>1</v>
      </c>
      <c r="C7555" t="s">
        <v>1173</v>
      </c>
      <c r="D7555" t="s">
        <v>3786</v>
      </c>
      <c r="E7555">
        <v>2230</v>
      </c>
      <c r="F7555" t="s">
        <v>1114</v>
      </c>
    </row>
    <row r="7556" spans="1:6">
      <c r="A7556" t="str">
        <f t="shared" si="143"/>
        <v>1Fabiana Pereira de Sousa44958PDSC</v>
      </c>
      <c r="B7556">
        <v>1</v>
      </c>
      <c r="C7556" t="s">
        <v>1176</v>
      </c>
      <c r="D7556" t="s">
        <v>3786</v>
      </c>
      <c r="E7556">
        <v>6110</v>
      </c>
      <c r="F7556" t="s">
        <v>1165</v>
      </c>
    </row>
    <row r="7557" spans="1:6">
      <c r="A7557" t="str">
        <f t="shared" si="143"/>
        <v>1Henrique dos Santos Oliveira44958PV</v>
      </c>
      <c r="B7557">
        <v>1</v>
      </c>
      <c r="C7557" t="s">
        <v>1177</v>
      </c>
      <c r="D7557" t="s">
        <v>3786</v>
      </c>
      <c r="E7557">
        <v>7750</v>
      </c>
      <c r="F7557" t="s">
        <v>1115</v>
      </c>
    </row>
    <row r="7558" spans="1:6">
      <c r="A7558" t="str">
        <f t="shared" si="143"/>
        <v>2Livia Scheffer Santos44958AT</v>
      </c>
      <c r="B7558">
        <v>2</v>
      </c>
      <c r="C7558" t="s">
        <v>2329</v>
      </c>
      <c r="D7558" t="s">
        <v>3786</v>
      </c>
      <c r="E7558">
        <v>820</v>
      </c>
      <c r="F7558" t="s">
        <v>1117</v>
      </c>
    </row>
    <row r="7559" spans="1:6">
      <c r="A7559" t="str">
        <f t="shared" si="143"/>
        <v>2Rodolfo César Costa Flesch44958COO</v>
      </c>
      <c r="B7559">
        <v>2</v>
      </c>
      <c r="C7559" t="s">
        <v>1179</v>
      </c>
      <c r="D7559" t="s">
        <v>3786</v>
      </c>
      <c r="E7559">
        <v>2800</v>
      </c>
      <c r="F7559" t="s">
        <v>1113</v>
      </c>
    </row>
    <row r="7560" spans="1:6">
      <c r="A7560" t="str">
        <f t="shared" si="143"/>
        <v>2Rafael Sartori44958DSC</v>
      </c>
      <c r="B7560">
        <v>2</v>
      </c>
      <c r="C7560" t="s">
        <v>1180</v>
      </c>
      <c r="D7560" t="s">
        <v>3786</v>
      </c>
      <c r="E7560">
        <v>3280</v>
      </c>
      <c r="F7560" t="s">
        <v>1162</v>
      </c>
    </row>
    <row r="7561" spans="1:6">
      <c r="A7561" t="str">
        <f t="shared" si="143"/>
        <v>2Vinicius Trombin Barros44958DSC</v>
      </c>
      <c r="B7561">
        <v>2</v>
      </c>
      <c r="C7561" t="s">
        <v>2130</v>
      </c>
      <c r="D7561" t="s">
        <v>3786</v>
      </c>
      <c r="E7561">
        <v>3280</v>
      </c>
      <c r="F7561" t="s">
        <v>1162</v>
      </c>
    </row>
    <row r="7562" spans="1:6">
      <c r="A7562" t="str">
        <f t="shared" si="143"/>
        <v>2Carlos Eduardo Xavier Correia44958GRA</v>
      </c>
      <c r="B7562">
        <v>2</v>
      </c>
      <c r="C7562" t="s">
        <v>2131</v>
      </c>
      <c r="D7562" t="s">
        <v>3786</v>
      </c>
      <c r="E7562">
        <v>600</v>
      </c>
      <c r="F7562" t="s">
        <v>1112</v>
      </c>
    </row>
    <row r="7563" spans="1:6">
      <c r="A7563" t="str">
        <f t="shared" si="143"/>
        <v>2Cassiano Montibeller44958GRA</v>
      </c>
      <c r="B7563">
        <v>2</v>
      </c>
      <c r="C7563" t="s">
        <v>1181</v>
      </c>
      <c r="D7563" t="s">
        <v>3786</v>
      </c>
      <c r="E7563">
        <v>600</v>
      </c>
      <c r="F7563" t="s">
        <v>1112</v>
      </c>
    </row>
    <row r="7564" spans="1:6">
      <c r="A7564" t="str">
        <f t="shared" si="143"/>
        <v>2Luiz Gustavo Dal Magro44958GRA</v>
      </c>
      <c r="B7564">
        <v>2</v>
      </c>
      <c r="C7564" t="s">
        <v>2132</v>
      </c>
      <c r="D7564" t="s">
        <v>3786</v>
      </c>
      <c r="E7564">
        <v>600</v>
      </c>
      <c r="F7564" t="s">
        <v>1112</v>
      </c>
    </row>
    <row r="7565" spans="1:6">
      <c r="A7565" t="str">
        <f t="shared" si="143"/>
        <v>2Pedro Slaviero de Vargas44958GRA</v>
      </c>
      <c r="B7565">
        <v>2</v>
      </c>
      <c r="C7565" t="s">
        <v>1185</v>
      </c>
      <c r="D7565" t="s">
        <v>3786</v>
      </c>
      <c r="E7565">
        <v>600</v>
      </c>
      <c r="F7565" t="s">
        <v>1112</v>
      </c>
    </row>
    <row r="7566" spans="1:6">
      <c r="A7566" t="str">
        <f t="shared" si="143"/>
        <v>2Rafael Heidemann de Santana44958GRA</v>
      </c>
      <c r="B7566">
        <v>2</v>
      </c>
      <c r="C7566" t="s">
        <v>2133</v>
      </c>
      <c r="D7566" t="s">
        <v>3786</v>
      </c>
      <c r="E7566">
        <v>600</v>
      </c>
      <c r="F7566" t="s">
        <v>1112</v>
      </c>
    </row>
    <row r="7567" spans="1:6">
      <c r="A7567" t="str">
        <f t="shared" si="143"/>
        <v>2Caio Cesar Branco Nunes44958MSc</v>
      </c>
      <c r="B7567">
        <v>2</v>
      </c>
      <c r="C7567" t="s">
        <v>2134</v>
      </c>
      <c r="D7567" t="s">
        <v>3786</v>
      </c>
      <c r="E7567">
        <v>2230</v>
      </c>
      <c r="F7567" t="s">
        <v>1114</v>
      </c>
    </row>
    <row r="7568" spans="1:6">
      <c r="A7568" t="str">
        <f t="shared" si="143"/>
        <v>2Eric Mochiutti44958MSc</v>
      </c>
      <c r="B7568">
        <v>2</v>
      </c>
      <c r="C7568" t="s">
        <v>1187</v>
      </c>
      <c r="D7568" t="s">
        <v>3786</v>
      </c>
      <c r="E7568">
        <v>2230</v>
      </c>
      <c r="F7568" t="s">
        <v>1114</v>
      </c>
    </row>
    <row r="7569" spans="1:6">
      <c r="A7569" t="str">
        <f t="shared" si="143"/>
        <v>2Erique Moser44958MSc</v>
      </c>
      <c r="B7569">
        <v>2</v>
      </c>
      <c r="C7569" t="s">
        <v>1188</v>
      </c>
      <c r="D7569" t="s">
        <v>3786</v>
      </c>
      <c r="E7569">
        <v>2230</v>
      </c>
      <c r="F7569" t="s">
        <v>1114</v>
      </c>
    </row>
    <row r="7570" spans="1:6">
      <c r="A7570" t="str">
        <f t="shared" si="143"/>
        <v>2João Pedro Brunoni44958MSc</v>
      </c>
      <c r="B7570">
        <v>2</v>
      </c>
      <c r="C7570" t="s">
        <v>2326</v>
      </c>
      <c r="D7570" t="s">
        <v>3786</v>
      </c>
      <c r="E7570">
        <v>2230</v>
      </c>
      <c r="F7570" t="s">
        <v>1114</v>
      </c>
    </row>
    <row r="7571" spans="1:6">
      <c r="A7571" t="str">
        <f t="shared" si="143"/>
        <v>2Serigne Khassim Mbaye44958MSc</v>
      </c>
      <c r="B7571">
        <v>2</v>
      </c>
      <c r="C7571" t="s">
        <v>1189</v>
      </c>
      <c r="D7571" t="s">
        <v>3786</v>
      </c>
      <c r="E7571">
        <v>2230</v>
      </c>
      <c r="F7571" t="s">
        <v>1114</v>
      </c>
    </row>
    <row r="7572" spans="1:6">
      <c r="A7572" t="str">
        <f t="shared" si="143"/>
        <v>2Ahryman Seixas Busse de Siqueira Nascimento44958PV</v>
      </c>
      <c r="B7572">
        <v>2</v>
      </c>
      <c r="C7572" t="s">
        <v>1191</v>
      </c>
      <c r="D7572" t="s">
        <v>3786</v>
      </c>
      <c r="E7572">
        <v>7750</v>
      </c>
      <c r="F7572" t="s">
        <v>1115</v>
      </c>
    </row>
    <row r="7573" spans="1:6">
      <c r="A7573" t="str">
        <f t="shared" si="143"/>
        <v>3Bruno Lenilson Costa da Gama Saraiva44958AT</v>
      </c>
      <c r="B7573">
        <v>3</v>
      </c>
      <c r="C7573" t="s">
        <v>1192</v>
      </c>
      <c r="D7573" t="s">
        <v>3786</v>
      </c>
      <c r="E7573">
        <v>820</v>
      </c>
      <c r="F7573" t="s">
        <v>1117</v>
      </c>
    </row>
    <row r="7574" spans="1:6">
      <c r="A7574" t="str">
        <f t="shared" si="143"/>
        <v>3Eduardo Mach Queiroz44958COO</v>
      </c>
      <c r="B7574">
        <v>3</v>
      </c>
      <c r="C7574" t="s">
        <v>2136</v>
      </c>
      <c r="D7574" t="s">
        <v>3786</v>
      </c>
      <c r="E7574">
        <v>2800</v>
      </c>
      <c r="F7574" t="s">
        <v>1113</v>
      </c>
    </row>
    <row r="7575" spans="1:6">
      <c r="A7575" t="str">
        <f t="shared" si="143"/>
        <v>3Camilla Rocha de Oliveira Fontoura44958DSC</v>
      </c>
      <c r="B7575">
        <v>3</v>
      </c>
      <c r="C7575" t="s">
        <v>2751</v>
      </c>
      <c r="D7575" t="s">
        <v>3786</v>
      </c>
      <c r="E7575">
        <v>3280</v>
      </c>
      <c r="F7575" t="s">
        <v>1162</v>
      </c>
    </row>
    <row r="7576" spans="1:6">
      <c r="A7576" t="str">
        <f t="shared" si="143"/>
        <v>3Felipe Pereira da Silva44958DSC</v>
      </c>
      <c r="B7576">
        <v>3</v>
      </c>
      <c r="C7576" t="s">
        <v>1193</v>
      </c>
      <c r="D7576" t="s">
        <v>3786</v>
      </c>
      <c r="E7576">
        <v>3280</v>
      </c>
      <c r="F7576" t="s">
        <v>1162</v>
      </c>
    </row>
    <row r="7577" spans="1:6">
      <c r="A7577" t="str">
        <f t="shared" si="143"/>
        <v>3Rodrigo Curvelo Santos44958DSC</v>
      </c>
      <c r="B7577">
        <v>3</v>
      </c>
      <c r="C7577" t="s">
        <v>1194</v>
      </c>
      <c r="D7577" t="s">
        <v>3786</v>
      </c>
      <c r="E7577">
        <v>3280</v>
      </c>
      <c r="F7577" t="s">
        <v>1162</v>
      </c>
    </row>
    <row r="7578" spans="1:6">
      <c r="A7578" t="str">
        <f t="shared" si="143"/>
        <v>3Ana Luiza Oliveira da Silva44958GRA</v>
      </c>
      <c r="B7578">
        <v>3</v>
      </c>
      <c r="C7578" t="s">
        <v>2330</v>
      </c>
      <c r="D7578" t="s">
        <v>3786</v>
      </c>
      <c r="E7578">
        <v>600</v>
      </c>
      <c r="F7578" t="s">
        <v>1112</v>
      </c>
    </row>
    <row r="7579" spans="1:6">
      <c r="A7579" t="str">
        <f t="shared" si="143"/>
        <v>3Gabriel Carlos Francisco44958GRA</v>
      </c>
      <c r="B7579">
        <v>3</v>
      </c>
      <c r="C7579" t="s">
        <v>2331</v>
      </c>
      <c r="D7579" t="s">
        <v>3786</v>
      </c>
      <c r="E7579">
        <v>600</v>
      </c>
      <c r="F7579" t="s">
        <v>1112</v>
      </c>
    </row>
    <row r="7580" spans="1:6">
      <c r="A7580" t="str">
        <f t="shared" si="143"/>
        <v>3Gabriel Guedes dos Santos Motta44958GRA</v>
      </c>
      <c r="B7580">
        <v>3</v>
      </c>
      <c r="C7580" t="s">
        <v>2332</v>
      </c>
      <c r="D7580" t="s">
        <v>3786</v>
      </c>
      <c r="E7580">
        <v>600</v>
      </c>
      <c r="F7580" t="s">
        <v>1112</v>
      </c>
    </row>
    <row r="7581" spans="1:6">
      <c r="A7581" t="str">
        <f t="shared" si="143"/>
        <v>3Igor Schanuel Cardoso44958GRA</v>
      </c>
      <c r="B7581">
        <v>3</v>
      </c>
      <c r="C7581" t="s">
        <v>2333</v>
      </c>
      <c r="D7581" t="s">
        <v>3786</v>
      </c>
      <c r="E7581">
        <v>600</v>
      </c>
      <c r="F7581" t="s">
        <v>1112</v>
      </c>
    </row>
    <row r="7582" spans="1:6">
      <c r="A7582" t="str">
        <f t="shared" si="143"/>
        <v>3José Victor Neves Ibrahim44958GRA</v>
      </c>
      <c r="B7582">
        <v>3</v>
      </c>
      <c r="C7582" t="s">
        <v>2662</v>
      </c>
      <c r="D7582" t="s">
        <v>3786</v>
      </c>
      <c r="E7582">
        <v>600</v>
      </c>
      <c r="F7582" t="s">
        <v>1112</v>
      </c>
    </row>
    <row r="7583" spans="1:6">
      <c r="A7583" t="str">
        <f t="shared" si="143"/>
        <v>3Júlia Frauches do Nascimento44958GRA</v>
      </c>
      <c r="B7583">
        <v>3</v>
      </c>
      <c r="C7583" t="s">
        <v>1197</v>
      </c>
      <c r="D7583" t="s">
        <v>3786</v>
      </c>
      <c r="E7583">
        <v>600</v>
      </c>
      <c r="F7583" t="s">
        <v>1112</v>
      </c>
    </row>
    <row r="7584" spans="1:6">
      <c r="A7584" t="str">
        <f t="shared" si="143"/>
        <v>3Karen Perez dos Santos44958GRA</v>
      </c>
      <c r="B7584">
        <v>3</v>
      </c>
      <c r="C7584" t="s">
        <v>2334</v>
      </c>
      <c r="D7584" t="s">
        <v>3786</v>
      </c>
      <c r="E7584">
        <v>600</v>
      </c>
      <c r="F7584" t="s">
        <v>1112</v>
      </c>
    </row>
    <row r="7585" spans="1:6">
      <c r="A7585" t="str">
        <f t="shared" si="143"/>
        <v>3Maria Eduarda Pereira Barros44958GRA</v>
      </c>
      <c r="B7585">
        <v>3</v>
      </c>
      <c r="C7585" t="s">
        <v>1198</v>
      </c>
      <c r="D7585" t="s">
        <v>3786</v>
      </c>
      <c r="E7585">
        <v>600</v>
      </c>
      <c r="F7585" t="s">
        <v>1112</v>
      </c>
    </row>
    <row r="7586" spans="1:6">
      <c r="A7586" t="str">
        <f t="shared" si="143"/>
        <v>3Mariana Areias Correia Cardoso44958GRA</v>
      </c>
      <c r="B7586">
        <v>3</v>
      </c>
      <c r="C7586" t="s">
        <v>2752</v>
      </c>
      <c r="D7586" t="s">
        <v>3786</v>
      </c>
      <c r="E7586">
        <v>600</v>
      </c>
      <c r="F7586" t="s">
        <v>1112</v>
      </c>
    </row>
    <row r="7587" spans="1:6">
      <c r="A7587" t="str">
        <f t="shared" si="143"/>
        <v>3Matheus da Silva Campos44958GRA</v>
      </c>
      <c r="B7587">
        <v>3</v>
      </c>
      <c r="C7587" t="s">
        <v>2804</v>
      </c>
      <c r="D7587" t="s">
        <v>3786</v>
      </c>
      <c r="E7587">
        <v>600</v>
      </c>
      <c r="F7587" t="s">
        <v>1112</v>
      </c>
    </row>
    <row r="7588" spans="1:6">
      <c r="A7588" t="str">
        <f t="shared" si="143"/>
        <v>3Moisés Monteiro Ramos da Silva44958GRA</v>
      </c>
      <c r="B7588">
        <v>3</v>
      </c>
      <c r="C7588" t="s">
        <v>2335</v>
      </c>
      <c r="D7588" t="s">
        <v>3786</v>
      </c>
      <c r="E7588">
        <v>600</v>
      </c>
      <c r="F7588" t="s">
        <v>1112</v>
      </c>
    </row>
    <row r="7589" spans="1:6">
      <c r="A7589" t="str">
        <f t="shared" si="143"/>
        <v>3Ohanna da Motta de Jesus Teixeira44958GRA</v>
      </c>
      <c r="B7589">
        <v>3</v>
      </c>
      <c r="C7589" t="s">
        <v>1199</v>
      </c>
      <c r="D7589" t="s">
        <v>3786</v>
      </c>
      <c r="E7589">
        <v>600</v>
      </c>
      <c r="F7589" t="s">
        <v>1112</v>
      </c>
    </row>
    <row r="7590" spans="1:6">
      <c r="A7590" t="str">
        <f t="shared" si="143"/>
        <v>3Pedro Tavares Pereira44958GRA</v>
      </c>
      <c r="B7590">
        <v>3</v>
      </c>
      <c r="C7590" t="s">
        <v>2336</v>
      </c>
      <c r="D7590" t="s">
        <v>3786</v>
      </c>
      <c r="E7590">
        <v>600</v>
      </c>
      <c r="F7590" t="s">
        <v>1112</v>
      </c>
    </row>
    <row r="7591" spans="1:6">
      <c r="A7591" t="str">
        <f t="shared" si="143"/>
        <v>3Polyanna Kort Kamp Dias44958GRA</v>
      </c>
      <c r="B7591">
        <v>3</v>
      </c>
      <c r="C7591" t="s">
        <v>1200</v>
      </c>
      <c r="D7591" t="s">
        <v>3786</v>
      </c>
      <c r="E7591">
        <v>600</v>
      </c>
      <c r="F7591" t="s">
        <v>1112</v>
      </c>
    </row>
    <row r="7592" spans="1:6">
      <c r="A7592" t="str">
        <f t="shared" si="143"/>
        <v>3Raquel Reiner Tavares44958GRA</v>
      </c>
      <c r="B7592">
        <v>3</v>
      </c>
      <c r="C7592" t="s">
        <v>1201</v>
      </c>
      <c r="D7592" t="s">
        <v>3786</v>
      </c>
      <c r="E7592">
        <v>600</v>
      </c>
      <c r="F7592" t="s">
        <v>1112</v>
      </c>
    </row>
    <row r="7593" spans="1:6">
      <c r="A7593" t="str">
        <f t="shared" si="143"/>
        <v>3Tatiana de Oliveira Pinto44958GRA</v>
      </c>
      <c r="B7593">
        <v>3</v>
      </c>
      <c r="C7593" t="s">
        <v>1202</v>
      </c>
      <c r="D7593" t="s">
        <v>3786</v>
      </c>
      <c r="E7593">
        <v>600</v>
      </c>
      <c r="F7593" t="s">
        <v>1112</v>
      </c>
    </row>
    <row r="7594" spans="1:6">
      <c r="A7594" t="str">
        <f t="shared" si="143"/>
        <v>3LUCAS PEREIRA LADEIRA44958MSc</v>
      </c>
      <c r="B7594">
        <v>3</v>
      </c>
      <c r="C7594" t="s">
        <v>2337</v>
      </c>
      <c r="D7594" t="s">
        <v>3786</v>
      </c>
      <c r="E7594">
        <v>2230</v>
      </c>
      <c r="F7594" t="s">
        <v>1114</v>
      </c>
    </row>
    <row r="7595" spans="1:6">
      <c r="A7595" t="str">
        <f t="shared" si="143"/>
        <v>3MARIANA AFONSO PINTO PEDROZA44958MSc</v>
      </c>
      <c r="B7595">
        <v>3</v>
      </c>
      <c r="C7595" t="s">
        <v>2338</v>
      </c>
      <c r="D7595" t="s">
        <v>3786</v>
      </c>
      <c r="E7595">
        <v>2230</v>
      </c>
      <c r="F7595" t="s">
        <v>1114</v>
      </c>
    </row>
    <row r="7596" spans="1:6">
      <c r="A7596" t="str">
        <f t="shared" si="143"/>
        <v>3Andréa Pereira Parente44958PDSC</v>
      </c>
      <c r="B7596">
        <v>3</v>
      </c>
      <c r="C7596" t="s">
        <v>1545</v>
      </c>
      <c r="D7596" t="s">
        <v>3786</v>
      </c>
      <c r="E7596">
        <v>6110</v>
      </c>
      <c r="F7596" t="s">
        <v>1165</v>
      </c>
    </row>
    <row r="7597" spans="1:6">
      <c r="A7597" t="str">
        <f t="shared" si="143"/>
        <v>3Flávio da Silva Francisco44958PV</v>
      </c>
      <c r="B7597">
        <v>3</v>
      </c>
      <c r="C7597" t="s">
        <v>1205</v>
      </c>
      <c r="D7597" t="s">
        <v>3786</v>
      </c>
      <c r="E7597">
        <v>7750</v>
      </c>
      <c r="F7597" t="s">
        <v>1115</v>
      </c>
    </row>
    <row r="7598" spans="1:6">
      <c r="A7598" t="str">
        <f t="shared" si="143"/>
        <v>4Mônica Caruso Stoque44958AT</v>
      </c>
      <c r="B7598">
        <v>4</v>
      </c>
      <c r="C7598" t="s">
        <v>1206</v>
      </c>
      <c r="D7598" t="s">
        <v>3786</v>
      </c>
      <c r="E7598">
        <v>820</v>
      </c>
      <c r="F7598" t="s">
        <v>1117</v>
      </c>
    </row>
    <row r="7599" spans="1:6">
      <c r="A7599" t="str">
        <f t="shared" si="143"/>
        <v>4Alexandre Gonçalves Evsukoff44958COO</v>
      </c>
      <c r="B7599">
        <v>4</v>
      </c>
      <c r="C7599" t="s">
        <v>1207</v>
      </c>
      <c r="D7599" t="s">
        <v>3786</v>
      </c>
      <c r="E7599">
        <v>2800</v>
      </c>
      <c r="F7599" t="s">
        <v>1113</v>
      </c>
    </row>
    <row r="7600" spans="1:6">
      <c r="A7600" t="str">
        <f t="shared" si="143"/>
        <v>4Bruno Cavalcante Mota44958DSC</v>
      </c>
      <c r="B7600">
        <v>4</v>
      </c>
      <c r="C7600" t="s">
        <v>2339</v>
      </c>
      <c r="D7600" t="s">
        <v>3786</v>
      </c>
      <c r="E7600">
        <v>3280</v>
      </c>
      <c r="F7600" t="s">
        <v>1162</v>
      </c>
    </row>
    <row r="7601" spans="1:6">
      <c r="A7601" t="str">
        <f t="shared" si="143"/>
        <v>4CANDY SHIRLEY ROSA CONTRERAS44958DSC</v>
      </c>
      <c r="B7601">
        <v>4</v>
      </c>
      <c r="C7601" t="s">
        <v>2340</v>
      </c>
      <c r="D7601" t="s">
        <v>3786</v>
      </c>
      <c r="E7601">
        <v>3280</v>
      </c>
      <c r="F7601" t="s">
        <v>1162</v>
      </c>
    </row>
    <row r="7602" spans="1:6">
      <c r="A7602" t="str">
        <f t="shared" si="143"/>
        <v>4Abraao Carvalho Gomes44958GRA</v>
      </c>
      <c r="B7602">
        <v>4</v>
      </c>
      <c r="C7602" t="s">
        <v>2341</v>
      </c>
      <c r="D7602" t="s">
        <v>3786</v>
      </c>
      <c r="E7602">
        <v>600</v>
      </c>
      <c r="F7602" t="s">
        <v>1112</v>
      </c>
    </row>
    <row r="7603" spans="1:6">
      <c r="A7603" t="str">
        <f t="shared" si="143"/>
        <v>4Emily Katarine Ferreira Vale44958GRA</v>
      </c>
      <c r="B7603">
        <v>4</v>
      </c>
      <c r="C7603" t="s">
        <v>1209</v>
      </c>
      <c r="D7603" t="s">
        <v>3786</v>
      </c>
      <c r="E7603">
        <v>600</v>
      </c>
      <c r="F7603" t="s">
        <v>1112</v>
      </c>
    </row>
    <row r="7604" spans="1:6">
      <c r="A7604" t="str">
        <f t="shared" si="143"/>
        <v>4Gabriel da Silva Souza44958GRA</v>
      </c>
      <c r="B7604">
        <v>4</v>
      </c>
      <c r="C7604" t="s">
        <v>2342</v>
      </c>
      <c r="D7604" t="s">
        <v>3786</v>
      </c>
      <c r="E7604">
        <v>600</v>
      </c>
      <c r="F7604" t="s">
        <v>1112</v>
      </c>
    </row>
    <row r="7605" spans="1:6">
      <c r="A7605" t="str">
        <f t="shared" si="143"/>
        <v>4Gabriel de Abreu Pinto Junior44958GRA</v>
      </c>
      <c r="B7605">
        <v>4</v>
      </c>
      <c r="C7605" t="s">
        <v>1210</v>
      </c>
      <c r="D7605" t="s">
        <v>3786</v>
      </c>
      <c r="E7605">
        <v>600</v>
      </c>
      <c r="F7605" t="s">
        <v>1112</v>
      </c>
    </row>
    <row r="7606" spans="1:6">
      <c r="A7606" t="str">
        <f t="shared" si="143"/>
        <v>4Rafael Cardim dos Santos44958GRA</v>
      </c>
      <c r="B7606">
        <v>4</v>
      </c>
      <c r="C7606" t="s">
        <v>2343</v>
      </c>
      <c r="D7606" t="s">
        <v>3786</v>
      </c>
      <c r="E7606">
        <v>600</v>
      </c>
      <c r="F7606" t="s">
        <v>1112</v>
      </c>
    </row>
    <row r="7607" spans="1:6">
      <c r="A7607" t="str">
        <f t="shared" si="143"/>
        <v>4ANAXIMANDRO ANDERSON PEREIRA MELO DE SOUZA44958MSc</v>
      </c>
      <c r="B7607">
        <v>4</v>
      </c>
      <c r="C7607" t="s">
        <v>2344</v>
      </c>
      <c r="D7607" t="s">
        <v>3786</v>
      </c>
      <c r="E7607">
        <v>2230</v>
      </c>
      <c r="F7607" t="s">
        <v>1114</v>
      </c>
    </row>
    <row r="7608" spans="1:6">
      <c r="A7608" t="str">
        <f t="shared" si="143"/>
        <v>4Anderson Bueno Lopes44958MSc</v>
      </c>
      <c r="B7608">
        <v>4</v>
      </c>
      <c r="C7608" t="s">
        <v>2753</v>
      </c>
      <c r="D7608" t="s">
        <v>3786</v>
      </c>
      <c r="E7608">
        <v>2230</v>
      </c>
      <c r="F7608" t="s">
        <v>1114</v>
      </c>
    </row>
    <row r="7609" spans="1:6">
      <c r="A7609" t="str">
        <f t="shared" si="143"/>
        <v>4DANIEL SOUZA CRUZ44958MSc</v>
      </c>
      <c r="B7609">
        <v>4</v>
      </c>
      <c r="C7609" t="s">
        <v>2345</v>
      </c>
      <c r="D7609" t="s">
        <v>3786</v>
      </c>
      <c r="E7609">
        <v>2230</v>
      </c>
      <c r="F7609" t="s">
        <v>1114</v>
      </c>
    </row>
    <row r="7610" spans="1:6">
      <c r="A7610" t="str">
        <f t="shared" si="143"/>
        <v>4Diego Angelo Libânio44958MSc</v>
      </c>
      <c r="B7610">
        <v>4</v>
      </c>
      <c r="C7610" t="s">
        <v>1212</v>
      </c>
      <c r="D7610" t="s">
        <v>3786</v>
      </c>
      <c r="E7610">
        <v>2230</v>
      </c>
      <c r="F7610" t="s">
        <v>1114</v>
      </c>
    </row>
    <row r="7611" spans="1:6">
      <c r="A7611" t="str">
        <f t="shared" si="143"/>
        <v>4Fernando Henrique Guimarães Rezende44958MSc</v>
      </c>
      <c r="B7611">
        <v>4</v>
      </c>
      <c r="C7611" t="s">
        <v>1213</v>
      </c>
      <c r="D7611" t="s">
        <v>3786</v>
      </c>
      <c r="E7611">
        <v>2230</v>
      </c>
      <c r="F7611" t="s">
        <v>1114</v>
      </c>
    </row>
    <row r="7612" spans="1:6">
      <c r="A7612" t="str">
        <f t="shared" si="143"/>
        <v>4Gabrielle de Souza Brum44958MSc</v>
      </c>
      <c r="B7612">
        <v>4</v>
      </c>
      <c r="C7612" t="s">
        <v>2137</v>
      </c>
      <c r="D7612" t="s">
        <v>3786</v>
      </c>
      <c r="E7612">
        <v>2230</v>
      </c>
      <c r="F7612" t="s">
        <v>1114</v>
      </c>
    </row>
    <row r="7613" spans="1:6">
      <c r="A7613" t="str">
        <f t="shared" si="143"/>
        <v>4Miquéias Mateus Ferreira Leite44958MSc</v>
      </c>
      <c r="B7613">
        <v>4</v>
      </c>
      <c r="C7613" t="s">
        <v>2346</v>
      </c>
      <c r="D7613" t="s">
        <v>3786</v>
      </c>
      <c r="E7613">
        <v>2230</v>
      </c>
      <c r="F7613" t="s">
        <v>1114</v>
      </c>
    </row>
    <row r="7614" spans="1:6">
      <c r="A7614" t="str">
        <f t="shared" si="143"/>
        <v>4VIVIAN DE CARVALHO RODRIGUES44958MSc</v>
      </c>
      <c r="B7614">
        <v>4</v>
      </c>
      <c r="C7614" t="s">
        <v>2347</v>
      </c>
      <c r="D7614" t="s">
        <v>3786</v>
      </c>
      <c r="E7614">
        <v>2230</v>
      </c>
      <c r="F7614" t="s">
        <v>1114</v>
      </c>
    </row>
    <row r="7615" spans="1:6">
      <c r="A7615" t="str">
        <f t="shared" si="143"/>
        <v>4Simone de Carvalho Miyoshi44958PDSC</v>
      </c>
      <c r="B7615">
        <v>4</v>
      </c>
      <c r="C7615" t="s">
        <v>1214</v>
      </c>
      <c r="D7615" t="s">
        <v>3786</v>
      </c>
      <c r="E7615">
        <v>6110</v>
      </c>
      <c r="F7615" t="s">
        <v>1165</v>
      </c>
    </row>
    <row r="7616" spans="1:6">
      <c r="A7616" t="str">
        <f t="shared" si="143"/>
        <v>4Félix Thadeu Teixeira Gonçalves44958PV</v>
      </c>
      <c r="B7616">
        <v>4</v>
      </c>
      <c r="C7616" t="s">
        <v>1215</v>
      </c>
      <c r="D7616" t="s">
        <v>3786</v>
      </c>
      <c r="E7616">
        <v>7750</v>
      </c>
      <c r="F7616" t="s">
        <v>1115</v>
      </c>
    </row>
    <row r="7617" spans="1:6">
      <c r="A7617" t="str">
        <f t="shared" si="143"/>
        <v>5Caio Cesar de Oliveira Trigo44958AT</v>
      </c>
      <c r="B7617">
        <v>5</v>
      </c>
      <c r="C7617" t="s">
        <v>1216</v>
      </c>
      <c r="D7617" t="s">
        <v>3786</v>
      </c>
      <c r="E7617">
        <v>820</v>
      </c>
      <c r="F7617" t="s">
        <v>1117</v>
      </c>
    </row>
    <row r="7618" spans="1:6">
      <c r="A7618" t="str">
        <f t="shared" si="143"/>
        <v>5Sérgio Nascimento Bordalo44958COO</v>
      </c>
      <c r="B7618">
        <v>5</v>
      </c>
      <c r="C7618" t="s">
        <v>1217</v>
      </c>
      <c r="D7618" t="s">
        <v>3786</v>
      </c>
      <c r="E7618">
        <v>2800</v>
      </c>
      <c r="F7618" t="s">
        <v>1113</v>
      </c>
    </row>
    <row r="7619" spans="1:6">
      <c r="A7619" t="str">
        <f t="shared" ref="A7619:A7682" si="144">CONCATENATE(B7619,C7619,VALUE(D7619),F7619)</f>
        <v>5Thiago Guedin Verratti44958DSC</v>
      </c>
      <c r="B7619">
        <v>5</v>
      </c>
      <c r="C7619" t="s">
        <v>1218</v>
      </c>
      <c r="D7619" t="s">
        <v>3786</v>
      </c>
      <c r="E7619">
        <v>3280</v>
      </c>
      <c r="F7619" t="s">
        <v>1162</v>
      </c>
    </row>
    <row r="7620" spans="1:6">
      <c r="A7620" t="str">
        <f t="shared" si="144"/>
        <v>5Amanda Gabriela Aparecida Silva Leite44958MSc</v>
      </c>
      <c r="B7620">
        <v>5</v>
      </c>
      <c r="C7620" t="s">
        <v>1223</v>
      </c>
      <c r="D7620" t="s">
        <v>3786</v>
      </c>
      <c r="E7620">
        <v>2230</v>
      </c>
      <c r="F7620" t="s">
        <v>1114</v>
      </c>
    </row>
    <row r="7621" spans="1:6">
      <c r="A7621" t="str">
        <f t="shared" si="144"/>
        <v>5Eshail Miguel Vallejos44958MSc</v>
      </c>
      <c r="B7621">
        <v>5</v>
      </c>
      <c r="C7621" t="s">
        <v>2348</v>
      </c>
      <c r="D7621" t="s">
        <v>3786</v>
      </c>
      <c r="E7621">
        <v>2230</v>
      </c>
      <c r="F7621" t="s">
        <v>1114</v>
      </c>
    </row>
    <row r="7622" spans="1:6">
      <c r="A7622" t="str">
        <f t="shared" si="144"/>
        <v>6Lânia Camilo de Oliveira44958AT</v>
      </c>
      <c r="B7622">
        <v>6</v>
      </c>
      <c r="C7622" t="s">
        <v>1229</v>
      </c>
      <c r="D7622" t="s">
        <v>3786</v>
      </c>
      <c r="E7622">
        <v>820</v>
      </c>
      <c r="F7622" t="s">
        <v>1117</v>
      </c>
    </row>
    <row r="7623" spans="1:6">
      <c r="A7623" t="str">
        <f t="shared" si="144"/>
        <v>6Marcelo Ramos Martins44958COO</v>
      </c>
      <c r="B7623">
        <v>6</v>
      </c>
      <c r="C7623" t="s">
        <v>1230</v>
      </c>
      <c r="D7623" t="s">
        <v>3786</v>
      </c>
      <c r="E7623">
        <v>2800</v>
      </c>
      <c r="F7623" t="s">
        <v>1113</v>
      </c>
    </row>
    <row r="7624" spans="1:6">
      <c r="A7624" t="str">
        <f t="shared" si="144"/>
        <v>6Cleiton de Souza Beraldo44958DSC</v>
      </c>
      <c r="B7624">
        <v>6</v>
      </c>
      <c r="C7624" t="s">
        <v>2349</v>
      </c>
      <c r="D7624" t="s">
        <v>3786</v>
      </c>
      <c r="E7624">
        <v>3280</v>
      </c>
      <c r="F7624" t="s">
        <v>1162</v>
      </c>
    </row>
    <row r="7625" spans="1:6">
      <c r="A7625" t="str">
        <f t="shared" si="144"/>
        <v>6Eduardo Henrique Gomes Evaristo44958DSC</v>
      </c>
      <c r="B7625">
        <v>6</v>
      </c>
      <c r="C7625" t="s">
        <v>1231</v>
      </c>
      <c r="D7625" t="s">
        <v>3786</v>
      </c>
      <c r="E7625">
        <v>3280</v>
      </c>
      <c r="F7625" t="s">
        <v>1162</v>
      </c>
    </row>
    <row r="7626" spans="1:6">
      <c r="A7626" t="str">
        <f t="shared" si="144"/>
        <v>6Isabella Branco Renolphi44958GRA</v>
      </c>
      <c r="B7626">
        <v>6</v>
      </c>
      <c r="C7626" t="s">
        <v>1233</v>
      </c>
      <c r="D7626" t="s">
        <v>3786</v>
      </c>
      <c r="E7626">
        <v>600</v>
      </c>
      <c r="F7626" t="s">
        <v>1112</v>
      </c>
    </row>
    <row r="7627" spans="1:6">
      <c r="A7627" t="str">
        <f t="shared" si="144"/>
        <v>6Pedro Henrique Duarte Romera44958GRA</v>
      </c>
      <c r="B7627">
        <v>6</v>
      </c>
      <c r="C7627" t="s">
        <v>2350</v>
      </c>
      <c r="D7627" t="s">
        <v>3786</v>
      </c>
      <c r="E7627">
        <v>600</v>
      </c>
      <c r="F7627" t="s">
        <v>1112</v>
      </c>
    </row>
    <row r="7628" spans="1:6">
      <c r="A7628" t="str">
        <f t="shared" si="144"/>
        <v>6Lucas Ribeiro de Almeida44958MSc</v>
      </c>
      <c r="B7628">
        <v>6</v>
      </c>
      <c r="C7628" t="s">
        <v>1236</v>
      </c>
      <c r="D7628" t="s">
        <v>3786</v>
      </c>
      <c r="E7628">
        <v>2230</v>
      </c>
      <c r="F7628" t="s">
        <v>1114</v>
      </c>
    </row>
    <row r="7629" spans="1:6">
      <c r="A7629" t="str">
        <f t="shared" si="144"/>
        <v>6Luís Eduardo de A. P. e F. de Carvalho44958MSc</v>
      </c>
      <c r="B7629">
        <v>6</v>
      </c>
      <c r="C7629" t="s">
        <v>2351</v>
      </c>
      <c r="D7629" t="s">
        <v>3786</v>
      </c>
      <c r="E7629">
        <v>2230</v>
      </c>
      <c r="F7629" t="s">
        <v>1114</v>
      </c>
    </row>
    <row r="7630" spans="1:6">
      <c r="A7630" t="str">
        <f t="shared" si="144"/>
        <v>6Renata de Toledo Cintra44958MSc</v>
      </c>
      <c r="B7630">
        <v>6</v>
      </c>
      <c r="C7630" t="s">
        <v>2352</v>
      </c>
      <c r="D7630" t="s">
        <v>3786</v>
      </c>
      <c r="E7630">
        <v>2230</v>
      </c>
      <c r="F7630" t="s">
        <v>1114</v>
      </c>
    </row>
    <row r="7631" spans="1:6">
      <c r="A7631" t="str">
        <f t="shared" si="144"/>
        <v>6Ricardo Sbragio44958PV</v>
      </c>
      <c r="B7631">
        <v>6</v>
      </c>
      <c r="C7631" t="s">
        <v>1240</v>
      </c>
      <c r="D7631" t="s">
        <v>3786</v>
      </c>
      <c r="E7631">
        <v>7750</v>
      </c>
      <c r="F7631" t="s">
        <v>1115</v>
      </c>
    </row>
    <row r="7632" spans="1:6">
      <c r="A7632" t="str">
        <f t="shared" si="144"/>
        <v>7Rodrigo Vital Salvador44958AT</v>
      </c>
      <c r="B7632">
        <v>7</v>
      </c>
      <c r="C7632" t="s">
        <v>1241</v>
      </c>
      <c r="D7632" t="s">
        <v>3786</v>
      </c>
      <c r="E7632">
        <v>820</v>
      </c>
      <c r="F7632" t="s">
        <v>1117</v>
      </c>
    </row>
    <row r="7633" spans="1:6">
      <c r="A7633" t="str">
        <f t="shared" si="144"/>
        <v>7Marysilvia Ferreira da Costa44958COO</v>
      </c>
      <c r="B7633">
        <v>7</v>
      </c>
      <c r="C7633" t="s">
        <v>2289</v>
      </c>
      <c r="D7633" t="s">
        <v>3786</v>
      </c>
      <c r="E7633">
        <v>2800</v>
      </c>
      <c r="F7633" t="s">
        <v>1113</v>
      </c>
    </row>
    <row r="7634" spans="1:6">
      <c r="A7634" t="str">
        <f t="shared" si="144"/>
        <v>7DIEGO FILIPE CRAVEIRO DE SOUZA QUEIROZ44958DSC</v>
      </c>
      <c r="B7634">
        <v>7</v>
      </c>
      <c r="C7634" t="s">
        <v>2353</v>
      </c>
      <c r="D7634" t="s">
        <v>3786</v>
      </c>
      <c r="E7634">
        <v>3280</v>
      </c>
      <c r="F7634" t="s">
        <v>1162</v>
      </c>
    </row>
    <row r="7635" spans="1:6">
      <c r="A7635" t="str">
        <f t="shared" si="144"/>
        <v>7Ehsan Nikkhah44958DSC</v>
      </c>
      <c r="B7635">
        <v>7</v>
      </c>
      <c r="C7635" t="s">
        <v>1242</v>
      </c>
      <c r="D7635" t="s">
        <v>3786</v>
      </c>
      <c r="E7635">
        <v>3280</v>
      </c>
      <c r="F7635" t="s">
        <v>1162</v>
      </c>
    </row>
    <row r="7636" spans="1:6">
      <c r="A7636" t="str">
        <f t="shared" si="144"/>
        <v>7Sérgio Luis Gonzalez Assias44958DSC</v>
      </c>
      <c r="B7636">
        <v>7</v>
      </c>
      <c r="C7636" t="s">
        <v>1243</v>
      </c>
      <c r="D7636" t="s">
        <v>3786</v>
      </c>
      <c r="E7636">
        <v>3280</v>
      </c>
      <c r="F7636" t="s">
        <v>1162</v>
      </c>
    </row>
    <row r="7637" spans="1:6">
      <c r="A7637" t="str">
        <f t="shared" si="144"/>
        <v>7ALEXANDRE DE JESUS PITTA44958GRA</v>
      </c>
      <c r="B7637">
        <v>7</v>
      </c>
      <c r="C7637" t="s">
        <v>2354</v>
      </c>
      <c r="D7637" t="s">
        <v>3786</v>
      </c>
      <c r="E7637">
        <v>600</v>
      </c>
      <c r="F7637" t="s">
        <v>1112</v>
      </c>
    </row>
    <row r="7638" spans="1:6">
      <c r="A7638" t="str">
        <f t="shared" si="144"/>
        <v>7Daniel da Silva Calixto44958GRA</v>
      </c>
      <c r="B7638">
        <v>7</v>
      </c>
      <c r="C7638" t="s">
        <v>2138</v>
      </c>
      <c r="D7638" t="s">
        <v>3786</v>
      </c>
      <c r="E7638">
        <v>600</v>
      </c>
      <c r="F7638" t="s">
        <v>1112</v>
      </c>
    </row>
    <row r="7639" spans="1:6">
      <c r="A7639" t="str">
        <f t="shared" si="144"/>
        <v>7Eloá Cruz Puell44958GRA</v>
      </c>
      <c r="B7639">
        <v>7</v>
      </c>
      <c r="C7639" t="s">
        <v>2139</v>
      </c>
      <c r="D7639" t="s">
        <v>3786</v>
      </c>
      <c r="E7639">
        <v>600</v>
      </c>
      <c r="F7639" t="s">
        <v>1112</v>
      </c>
    </row>
    <row r="7640" spans="1:6">
      <c r="A7640" t="str">
        <f t="shared" si="144"/>
        <v>7Gabriel Luiz Ribeiro44958GRA</v>
      </c>
      <c r="B7640">
        <v>7</v>
      </c>
      <c r="C7640" t="s">
        <v>2140</v>
      </c>
      <c r="D7640" t="s">
        <v>3786</v>
      </c>
      <c r="E7640">
        <v>600</v>
      </c>
      <c r="F7640" t="s">
        <v>1112</v>
      </c>
    </row>
    <row r="7641" spans="1:6">
      <c r="A7641" t="str">
        <f t="shared" si="144"/>
        <v>7Luana de Jesus da Silva Lima44958GRA</v>
      </c>
      <c r="B7641">
        <v>7</v>
      </c>
      <c r="C7641" t="s">
        <v>1247</v>
      </c>
      <c r="D7641" t="s">
        <v>3786</v>
      </c>
      <c r="E7641">
        <v>600</v>
      </c>
      <c r="F7641" t="s">
        <v>1112</v>
      </c>
    </row>
    <row r="7642" spans="1:6">
      <c r="A7642" t="str">
        <f t="shared" si="144"/>
        <v>7Marcelo Florentino Bahia44958GRA</v>
      </c>
      <c r="B7642">
        <v>7</v>
      </c>
      <c r="C7642" t="s">
        <v>1249</v>
      </c>
      <c r="D7642" t="s">
        <v>3786</v>
      </c>
      <c r="E7642">
        <v>600</v>
      </c>
      <c r="F7642" t="s">
        <v>1112</v>
      </c>
    </row>
    <row r="7643" spans="1:6">
      <c r="A7643" t="str">
        <f t="shared" si="144"/>
        <v>7MARCIA CHRISTINA LEANDRO PACHECO LOPES44958GRA</v>
      </c>
      <c r="B7643">
        <v>7</v>
      </c>
      <c r="C7643" t="s">
        <v>2355</v>
      </c>
      <c r="D7643" t="s">
        <v>3786</v>
      </c>
      <c r="E7643">
        <v>600</v>
      </c>
      <c r="F7643" t="s">
        <v>1112</v>
      </c>
    </row>
    <row r="7644" spans="1:6">
      <c r="A7644" t="str">
        <f t="shared" si="144"/>
        <v>7Matheus Pereira de Oliveira e Silva44958GRA</v>
      </c>
      <c r="B7644">
        <v>7</v>
      </c>
      <c r="C7644" t="s">
        <v>2141</v>
      </c>
      <c r="D7644" t="s">
        <v>3786</v>
      </c>
      <c r="E7644">
        <v>600</v>
      </c>
      <c r="F7644" t="s">
        <v>1112</v>
      </c>
    </row>
    <row r="7645" spans="1:6">
      <c r="A7645" t="str">
        <f t="shared" si="144"/>
        <v>7NATHAN CARVALHAES DE MAGALHÃES LOUBACK44958GRA</v>
      </c>
      <c r="B7645">
        <v>7</v>
      </c>
      <c r="C7645" t="s">
        <v>2356</v>
      </c>
      <c r="D7645" t="s">
        <v>3786</v>
      </c>
      <c r="E7645">
        <v>600</v>
      </c>
      <c r="F7645" t="s">
        <v>1112</v>
      </c>
    </row>
    <row r="7646" spans="1:6">
      <c r="A7646" t="str">
        <f t="shared" si="144"/>
        <v>7PAULO ROGÉRIO CRUZ E SILVA44958GRA</v>
      </c>
      <c r="B7646">
        <v>7</v>
      </c>
      <c r="C7646" t="s">
        <v>2357</v>
      </c>
      <c r="D7646" t="s">
        <v>3786</v>
      </c>
      <c r="E7646">
        <v>600</v>
      </c>
      <c r="F7646" t="s">
        <v>1112</v>
      </c>
    </row>
    <row r="7647" spans="1:6">
      <c r="A7647" t="str">
        <f t="shared" si="144"/>
        <v>7Pedro Luna Araújo Oliveira44958GRA</v>
      </c>
      <c r="B7647">
        <v>7</v>
      </c>
      <c r="C7647" t="s">
        <v>1252</v>
      </c>
      <c r="D7647" t="s">
        <v>3786</v>
      </c>
      <c r="E7647">
        <v>600</v>
      </c>
      <c r="F7647" t="s">
        <v>1112</v>
      </c>
    </row>
    <row r="7648" spans="1:6">
      <c r="A7648" t="str">
        <f t="shared" si="144"/>
        <v>7Pedro Wutkovsky dos Reis44958GRA</v>
      </c>
      <c r="B7648">
        <v>7</v>
      </c>
      <c r="C7648" t="s">
        <v>1253</v>
      </c>
      <c r="D7648" t="s">
        <v>3786</v>
      </c>
      <c r="E7648">
        <v>600</v>
      </c>
      <c r="F7648" t="s">
        <v>1112</v>
      </c>
    </row>
    <row r="7649" spans="1:6">
      <c r="A7649" t="str">
        <f t="shared" si="144"/>
        <v>7Tami Takahashi Goes de Souza44958GRA</v>
      </c>
      <c r="B7649">
        <v>7</v>
      </c>
      <c r="C7649" t="s">
        <v>1254</v>
      </c>
      <c r="D7649" t="s">
        <v>3786</v>
      </c>
      <c r="E7649">
        <v>600</v>
      </c>
      <c r="F7649" t="s">
        <v>1112</v>
      </c>
    </row>
    <row r="7650" spans="1:6">
      <c r="A7650" t="str">
        <f t="shared" si="144"/>
        <v>7Filipe Salvador Lopes44958MSc</v>
      </c>
      <c r="B7650">
        <v>7</v>
      </c>
      <c r="C7650" t="s">
        <v>1257</v>
      </c>
      <c r="D7650" t="s">
        <v>3786</v>
      </c>
      <c r="E7650">
        <v>2230</v>
      </c>
      <c r="F7650" t="s">
        <v>1114</v>
      </c>
    </row>
    <row r="7651" spans="1:6">
      <c r="A7651" t="str">
        <f t="shared" si="144"/>
        <v>7Gabriella Ramos Lacerda Ferreira44958MSc</v>
      </c>
      <c r="B7651">
        <v>7</v>
      </c>
      <c r="C7651" t="s">
        <v>1258</v>
      </c>
      <c r="D7651" t="s">
        <v>3786</v>
      </c>
      <c r="E7651">
        <v>2230</v>
      </c>
      <c r="F7651" t="s">
        <v>1114</v>
      </c>
    </row>
    <row r="7652" spans="1:6">
      <c r="A7652" t="str">
        <f t="shared" si="144"/>
        <v>7HENRIQUE MACHADO ALVES44958MSc</v>
      </c>
      <c r="B7652">
        <v>7</v>
      </c>
      <c r="C7652" t="s">
        <v>2358</v>
      </c>
      <c r="D7652" t="s">
        <v>3786</v>
      </c>
      <c r="E7652">
        <v>2230</v>
      </c>
      <c r="F7652" t="s">
        <v>1114</v>
      </c>
    </row>
    <row r="7653" spans="1:6">
      <c r="A7653" t="str">
        <f t="shared" si="144"/>
        <v>7LEIDIANE DE AMORIM COSTA44958MSc</v>
      </c>
      <c r="B7653">
        <v>7</v>
      </c>
      <c r="C7653" t="s">
        <v>1260</v>
      </c>
      <c r="D7653" t="s">
        <v>3786</v>
      </c>
      <c r="E7653">
        <v>2230</v>
      </c>
      <c r="F7653" t="s">
        <v>1114</v>
      </c>
    </row>
    <row r="7654" spans="1:6">
      <c r="A7654" t="str">
        <f t="shared" si="144"/>
        <v>7MATHEUS PARANHOS PEREIRA GONÇALVES44958MSc</v>
      </c>
      <c r="B7654">
        <v>7</v>
      </c>
      <c r="C7654" t="s">
        <v>2359</v>
      </c>
      <c r="D7654" t="s">
        <v>3786</v>
      </c>
      <c r="E7654">
        <v>2230</v>
      </c>
      <c r="F7654" t="s">
        <v>1114</v>
      </c>
    </row>
    <row r="7655" spans="1:6">
      <c r="A7655" t="str">
        <f t="shared" si="144"/>
        <v>7Geovana Pereira Drumond44958PV</v>
      </c>
      <c r="B7655">
        <v>7</v>
      </c>
      <c r="C7655" t="s">
        <v>1262</v>
      </c>
      <c r="D7655" t="s">
        <v>3786</v>
      </c>
      <c r="E7655">
        <v>7750</v>
      </c>
      <c r="F7655" t="s">
        <v>1115</v>
      </c>
    </row>
    <row r="7656" spans="1:6">
      <c r="A7656" t="str">
        <f t="shared" si="144"/>
        <v>8João Roberto Alves44958AT</v>
      </c>
      <c r="B7656">
        <v>8</v>
      </c>
      <c r="C7656" t="s">
        <v>1263</v>
      </c>
      <c r="D7656" t="s">
        <v>3786</v>
      </c>
      <c r="E7656">
        <v>820</v>
      </c>
      <c r="F7656" t="s">
        <v>1117</v>
      </c>
    </row>
    <row r="7657" spans="1:6">
      <c r="A7657" t="str">
        <f t="shared" si="144"/>
        <v>8Marcelo José Colaço44958COO</v>
      </c>
      <c r="B7657">
        <v>8</v>
      </c>
      <c r="C7657" t="s">
        <v>1264</v>
      </c>
      <c r="D7657" t="s">
        <v>3786</v>
      </c>
      <c r="E7657">
        <v>2800</v>
      </c>
      <c r="F7657" t="s">
        <v>1113</v>
      </c>
    </row>
    <row r="7658" spans="1:6">
      <c r="A7658" t="str">
        <f t="shared" si="144"/>
        <v>8Carlos Eduardo Polatschek Kopperschmidt44958DSC</v>
      </c>
      <c r="B7658">
        <v>8</v>
      </c>
      <c r="C7658" t="s">
        <v>1266</v>
      </c>
      <c r="D7658" t="s">
        <v>3786</v>
      </c>
      <c r="E7658">
        <v>3280</v>
      </c>
      <c r="F7658" t="s">
        <v>1162</v>
      </c>
    </row>
    <row r="7659" spans="1:6">
      <c r="A7659" t="str">
        <f t="shared" si="144"/>
        <v>8Anna Barbara Serejo Coimbra44958GRA</v>
      </c>
      <c r="B7659">
        <v>8</v>
      </c>
      <c r="C7659" t="s">
        <v>2665</v>
      </c>
      <c r="D7659" t="s">
        <v>3786</v>
      </c>
      <c r="E7659">
        <v>600</v>
      </c>
      <c r="F7659" t="s">
        <v>1112</v>
      </c>
    </row>
    <row r="7660" spans="1:6">
      <c r="A7660" t="str">
        <f t="shared" si="144"/>
        <v>8Carolina Nascimento da Silva44958GRA</v>
      </c>
      <c r="B7660">
        <v>8</v>
      </c>
      <c r="C7660" t="s">
        <v>1269</v>
      </c>
      <c r="D7660" t="s">
        <v>3786</v>
      </c>
      <c r="E7660">
        <v>600</v>
      </c>
      <c r="F7660" t="s">
        <v>1112</v>
      </c>
    </row>
    <row r="7661" spans="1:6">
      <c r="A7661" t="str">
        <f t="shared" si="144"/>
        <v>8Daniel Moreira Spesani44958GRA</v>
      </c>
      <c r="B7661">
        <v>8</v>
      </c>
      <c r="C7661" t="s">
        <v>1270</v>
      </c>
      <c r="D7661" t="s">
        <v>3786</v>
      </c>
      <c r="E7661">
        <v>600</v>
      </c>
      <c r="F7661" t="s">
        <v>1112</v>
      </c>
    </row>
    <row r="7662" spans="1:6">
      <c r="A7662" t="str">
        <f t="shared" si="144"/>
        <v>8João Pedro Rodrigues Ferreira44958GRA</v>
      </c>
      <c r="B7662">
        <v>8</v>
      </c>
      <c r="C7662" t="s">
        <v>1273</v>
      </c>
      <c r="D7662" t="s">
        <v>3786</v>
      </c>
      <c r="E7662">
        <v>600</v>
      </c>
      <c r="F7662" t="s">
        <v>1112</v>
      </c>
    </row>
    <row r="7663" spans="1:6">
      <c r="A7663" t="str">
        <f t="shared" si="144"/>
        <v>8Felipe Feres Ferreira44958MSc</v>
      </c>
      <c r="B7663">
        <v>8</v>
      </c>
      <c r="C7663" t="s">
        <v>1274</v>
      </c>
      <c r="D7663" t="s">
        <v>3786</v>
      </c>
      <c r="E7663">
        <v>2230</v>
      </c>
      <c r="F7663" t="s">
        <v>1114</v>
      </c>
    </row>
    <row r="7664" spans="1:6">
      <c r="A7664" t="str">
        <f t="shared" si="144"/>
        <v>8Michel Silva Bonifácio44958MSc</v>
      </c>
      <c r="B7664">
        <v>8</v>
      </c>
      <c r="C7664" t="s">
        <v>1275</v>
      </c>
      <c r="D7664" t="s">
        <v>3786</v>
      </c>
      <c r="E7664">
        <v>2230</v>
      </c>
      <c r="F7664" t="s">
        <v>1114</v>
      </c>
    </row>
    <row r="7665" spans="1:6">
      <c r="A7665" t="str">
        <f t="shared" si="144"/>
        <v>8Carlos Rodrigues Pereira Belchior44958PV</v>
      </c>
      <c r="B7665">
        <v>8</v>
      </c>
      <c r="C7665" t="s">
        <v>1277</v>
      </c>
      <c r="D7665" t="s">
        <v>3786</v>
      </c>
      <c r="E7665">
        <v>7750</v>
      </c>
      <c r="F7665" t="s">
        <v>1115</v>
      </c>
    </row>
    <row r="7666" spans="1:6">
      <c r="A7666" t="str">
        <f t="shared" si="144"/>
        <v>9Sebastião Guilherme Pedroso44958AT</v>
      </c>
      <c r="B7666">
        <v>9</v>
      </c>
      <c r="C7666" t="s">
        <v>1278</v>
      </c>
      <c r="D7666" t="s">
        <v>3786</v>
      </c>
      <c r="E7666">
        <v>820</v>
      </c>
      <c r="F7666" t="s">
        <v>1117</v>
      </c>
    </row>
    <row r="7667" spans="1:6">
      <c r="A7667" t="str">
        <f t="shared" si="144"/>
        <v>9Breno Pinheiro Jacob44958COO</v>
      </c>
      <c r="B7667">
        <v>9</v>
      </c>
      <c r="C7667" t="s">
        <v>1279</v>
      </c>
      <c r="D7667" t="s">
        <v>3786</v>
      </c>
      <c r="E7667">
        <v>2800</v>
      </c>
      <c r="F7667" t="s">
        <v>1113</v>
      </c>
    </row>
    <row r="7668" spans="1:6">
      <c r="A7668" t="str">
        <f t="shared" si="144"/>
        <v>9Gustavo Luz Xavier da Costa44958DSC</v>
      </c>
      <c r="B7668">
        <v>9</v>
      </c>
      <c r="C7668" t="s">
        <v>2143</v>
      </c>
      <c r="D7668" t="s">
        <v>3786</v>
      </c>
      <c r="E7668">
        <v>3280</v>
      </c>
      <c r="F7668" t="s">
        <v>1162</v>
      </c>
    </row>
    <row r="7669" spans="1:6">
      <c r="A7669" t="str">
        <f t="shared" si="144"/>
        <v>9Lucas Ruffo Pinto44958DSC</v>
      </c>
      <c r="B7669">
        <v>9</v>
      </c>
      <c r="C7669" t="s">
        <v>1280</v>
      </c>
      <c r="D7669" t="s">
        <v>3786</v>
      </c>
      <c r="E7669">
        <v>3280</v>
      </c>
      <c r="F7669" t="s">
        <v>1162</v>
      </c>
    </row>
    <row r="7670" spans="1:6">
      <c r="A7670" t="str">
        <f t="shared" si="144"/>
        <v>9Thiago Camargo Rodrigues44958DSC</v>
      </c>
      <c r="B7670">
        <v>9</v>
      </c>
      <c r="C7670" t="s">
        <v>1287</v>
      </c>
      <c r="D7670" t="s">
        <v>3786</v>
      </c>
      <c r="E7670">
        <v>3280</v>
      </c>
      <c r="F7670" t="s">
        <v>1162</v>
      </c>
    </row>
    <row r="7671" spans="1:6">
      <c r="A7671" t="str">
        <f t="shared" si="144"/>
        <v>9Bruno Guilherme Corrêa Silva44958GRA</v>
      </c>
      <c r="B7671">
        <v>9</v>
      </c>
      <c r="C7671" t="s">
        <v>1281</v>
      </c>
      <c r="D7671" t="s">
        <v>3786</v>
      </c>
      <c r="E7671">
        <v>600</v>
      </c>
      <c r="F7671" t="s">
        <v>1112</v>
      </c>
    </row>
    <row r="7672" spans="1:6">
      <c r="A7672" t="str">
        <f t="shared" si="144"/>
        <v>9Christie de Vilhena Prata Machado44958MSc</v>
      </c>
      <c r="B7672">
        <v>9</v>
      </c>
      <c r="C7672" t="s">
        <v>2144</v>
      </c>
      <c r="D7672" t="s">
        <v>3786</v>
      </c>
      <c r="E7672">
        <v>2230</v>
      </c>
      <c r="F7672" t="s">
        <v>1114</v>
      </c>
    </row>
    <row r="7673" spans="1:6">
      <c r="A7673" t="str">
        <f t="shared" si="144"/>
        <v>9Gabriela Alves Estrela44958MSc</v>
      </c>
      <c r="B7673">
        <v>9</v>
      </c>
      <c r="C7673" t="s">
        <v>2361</v>
      </c>
      <c r="D7673" t="s">
        <v>3786</v>
      </c>
      <c r="E7673">
        <v>2230</v>
      </c>
      <c r="F7673" t="s">
        <v>1114</v>
      </c>
    </row>
    <row r="7674" spans="1:6">
      <c r="A7674" t="str">
        <f t="shared" si="144"/>
        <v>9Joao Marcos Bastos Vieira44958MSc</v>
      </c>
      <c r="B7674">
        <v>9</v>
      </c>
      <c r="C7674" t="s">
        <v>2670</v>
      </c>
      <c r="D7674" t="s">
        <v>3786</v>
      </c>
      <c r="E7674">
        <v>2230</v>
      </c>
      <c r="F7674" t="s">
        <v>1114</v>
      </c>
    </row>
    <row r="7675" spans="1:6">
      <c r="A7675" t="str">
        <f t="shared" si="144"/>
        <v>9Magnus Carvalho de Vilhena Prata44958MSc</v>
      </c>
      <c r="B7675">
        <v>9</v>
      </c>
      <c r="C7675" t="s">
        <v>2145</v>
      </c>
      <c r="D7675" t="s">
        <v>3786</v>
      </c>
      <c r="E7675">
        <v>2230</v>
      </c>
      <c r="F7675" t="s">
        <v>1114</v>
      </c>
    </row>
    <row r="7676" spans="1:6">
      <c r="A7676" t="str">
        <f t="shared" si="144"/>
        <v>9Priscilla Velloso de Albuquerque Nunes44958MSc</v>
      </c>
      <c r="B7676">
        <v>9</v>
      </c>
      <c r="C7676" t="s">
        <v>1286</v>
      </c>
      <c r="D7676" t="s">
        <v>3786</v>
      </c>
      <c r="E7676">
        <v>2230</v>
      </c>
      <c r="F7676" t="s">
        <v>1114</v>
      </c>
    </row>
    <row r="7677" spans="1:6">
      <c r="A7677" t="str">
        <f t="shared" si="144"/>
        <v>9José Antonio Moreira Lima44958PV</v>
      </c>
      <c r="B7677">
        <v>9</v>
      </c>
      <c r="C7677" t="s">
        <v>1289</v>
      </c>
      <c r="D7677" t="s">
        <v>3786</v>
      </c>
      <c r="E7677">
        <v>7750</v>
      </c>
      <c r="F7677" t="s">
        <v>1115</v>
      </c>
    </row>
    <row r="7678" spans="1:6">
      <c r="A7678" t="str">
        <f t="shared" si="144"/>
        <v>10Grace Mary dos Santos Silva44958AT</v>
      </c>
      <c r="B7678">
        <v>10</v>
      </c>
      <c r="C7678" t="s">
        <v>1290</v>
      </c>
      <c r="D7678" t="s">
        <v>3786</v>
      </c>
      <c r="E7678">
        <v>820</v>
      </c>
      <c r="F7678" t="s">
        <v>1117</v>
      </c>
    </row>
    <row r="7679" spans="1:6">
      <c r="A7679" t="str">
        <f t="shared" si="144"/>
        <v>10Rafael Menezes de Oliveira44958COO</v>
      </c>
      <c r="B7679">
        <v>10</v>
      </c>
      <c r="C7679" t="s">
        <v>1291</v>
      </c>
      <c r="D7679" t="s">
        <v>3786</v>
      </c>
      <c r="E7679">
        <v>2800</v>
      </c>
      <c r="F7679" t="s">
        <v>1113</v>
      </c>
    </row>
    <row r="7680" spans="1:6">
      <c r="A7680" t="str">
        <f t="shared" si="144"/>
        <v>10Bruno Jorge Macedo dos Santos44958DSC</v>
      </c>
      <c r="B7680">
        <v>10</v>
      </c>
      <c r="C7680" t="s">
        <v>1292</v>
      </c>
      <c r="D7680" t="s">
        <v>3786</v>
      </c>
      <c r="E7680">
        <v>3280</v>
      </c>
      <c r="F7680" t="s">
        <v>1162</v>
      </c>
    </row>
    <row r="7681" spans="1:6">
      <c r="A7681" t="str">
        <f t="shared" si="144"/>
        <v>10Edson de Souza Laya Junior44958DSC</v>
      </c>
      <c r="B7681">
        <v>10</v>
      </c>
      <c r="C7681" t="s">
        <v>2362</v>
      </c>
      <c r="D7681" t="s">
        <v>3786</v>
      </c>
      <c r="E7681">
        <v>3280</v>
      </c>
      <c r="F7681" t="s">
        <v>1162</v>
      </c>
    </row>
    <row r="7682" spans="1:6">
      <c r="A7682" t="str">
        <f t="shared" si="144"/>
        <v>10Yago Chamoun Ferreira Soares44958DSC</v>
      </c>
      <c r="B7682">
        <v>10</v>
      </c>
      <c r="C7682" t="s">
        <v>1293</v>
      </c>
      <c r="D7682" t="s">
        <v>3786</v>
      </c>
      <c r="E7682">
        <v>3280</v>
      </c>
      <c r="F7682" t="s">
        <v>1162</v>
      </c>
    </row>
    <row r="7683" spans="1:6">
      <c r="A7683" t="str">
        <f t="shared" ref="A7683:A7746" si="145">CONCATENATE(B7683,C7683,VALUE(D7683),F7683)</f>
        <v>10Ana Carolina Destri Liberatore44958GRA</v>
      </c>
      <c r="B7683">
        <v>10</v>
      </c>
      <c r="C7683" t="s">
        <v>2363</v>
      </c>
      <c r="D7683" t="s">
        <v>3786</v>
      </c>
      <c r="E7683">
        <v>600</v>
      </c>
      <c r="F7683" t="s">
        <v>1112</v>
      </c>
    </row>
    <row r="7684" spans="1:6">
      <c r="A7684" t="str">
        <f t="shared" si="145"/>
        <v>10Júlia Machado de Souza44958GRA</v>
      </c>
      <c r="B7684">
        <v>10</v>
      </c>
      <c r="C7684" t="s">
        <v>1294</v>
      </c>
      <c r="D7684" t="s">
        <v>3786</v>
      </c>
      <c r="E7684">
        <v>600</v>
      </c>
      <c r="F7684" t="s">
        <v>1112</v>
      </c>
    </row>
    <row r="7685" spans="1:6">
      <c r="A7685" t="str">
        <f t="shared" si="145"/>
        <v>10Patricia Almeida Tristão44958GRA</v>
      </c>
      <c r="B7685">
        <v>10</v>
      </c>
      <c r="C7685" t="s">
        <v>1297</v>
      </c>
      <c r="D7685" t="s">
        <v>3786</v>
      </c>
      <c r="E7685">
        <v>600</v>
      </c>
      <c r="F7685" t="s">
        <v>1112</v>
      </c>
    </row>
    <row r="7686" spans="1:6">
      <c r="A7686" t="str">
        <f t="shared" si="145"/>
        <v>10Pedro Soledade da Camara44958GRA</v>
      </c>
      <c r="B7686">
        <v>10</v>
      </c>
      <c r="C7686" t="s">
        <v>1299</v>
      </c>
      <c r="D7686" t="s">
        <v>3786</v>
      </c>
      <c r="E7686">
        <v>600</v>
      </c>
      <c r="F7686" t="s">
        <v>1112</v>
      </c>
    </row>
    <row r="7687" spans="1:6">
      <c r="A7687" t="str">
        <f t="shared" si="145"/>
        <v>10Roberto Miguel Mollinedo Hevia44958GRA</v>
      </c>
      <c r="B7687">
        <v>10</v>
      </c>
      <c r="C7687" t="s">
        <v>1300</v>
      </c>
      <c r="D7687" t="s">
        <v>3786</v>
      </c>
      <c r="E7687">
        <v>600</v>
      </c>
      <c r="F7687" t="s">
        <v>1112</v>
      </c>
    </row>
    <row r="7688" spans="1:6">
      <c r="A7688" t="str">
        <f t="shared" si="145"/>
        <v>10Pedro Henrique Amorim Anjos44958PDSC</v>
      </c>
      <c r="B7688">
        <v>10</v>
      </c>
      <c r="C7688" t="s">
        <v>2364</v>
      </c>
      <c r="D7688" t="s">
        <v>3786</v>
      </c>
      <c r="E7688">
        <v>6110</v>
      </c>
      <c r="F7688" t="s">
        <v>1165</v>
      </c>
    </row>
    <row r="7689" spans="1:6">
      <c r="A7689" t="str">
        <f t="shared" si="145"/>
        <v>10Paula Aida Sesini44958PV</v>
      </c>
      <c r="B7689">
        <v>10</v>
      </c>
      <c r="C7689" t="s">
        <v>1303</v>
      </c>
      <c r="D7689" t="s">
        <v>3786</v>
      </c>
      <c r="E7689">
        <v>7750</v>
      </c>
      <c r="F7689" t="s">
        <v>1115</v>
      </c>
    </row>
    <row r="7690" spans="1:6">
      <c r="A7690" t="str">
        <f t="shared" si="145"/>
        <v>11Francyne Martins Espíndola44958AT</v>
      </c>
      <c r="B7690">
        <v>11</v>
      </c>
      <c r="C7690" t="s">
        <v>1304</v>
      </c>
      <c r="D7690" t="s">
        <v>3786</v>
      </c>
      <c r="E7690">
        <v>820</v>
      </c>
      <c r="F7690" t="s">
        <v>1117</v>
      </c>
    </row>
    <row r="7691" spans="1:6">
      <c r="A7691" t="str">
        <f t="shared" si="145"/>
        <v>11CRISTIANO JOSÉ DE ANDRADE44958COO</v>
      </c>
      <c r="B7691">
        <v>11</v>
      </c>
      <c r="C7691" t="s">
        <v>2367</v>
      </c>
      <c r="D7691" t="s">
        <v>3786</v>
      </c>
      <c r="E7691">
        <v>2800</v>
      </c>
      <c r="F7691" t="s">
        <v>1113</v>
      </c>
    </row>
    <row r="7692" spans="1:6">
      <c r="A7692" t="str">
        <f t="shared" si="145"/>
        <v>11Diego Alex Mayer44958DSC</v>
      </c>
      <c r="B7692">
        <v>11</v>
      </c>
      <c r="C7692" t="s">
        <v>1306</v>
      </c>
      <c r="D7692" t="s">
        <v>3786</v>
      </c>
      <c r="E7692">
        <v>3280</v>
      </c>
      <c r="F7692" t="s">
        <v>1162</v>
      </c>
    </row>
    <row r="7693" spans="1:6">
      <c r="A7693" t="str">
        <f t="shared" si="145"/>
        <v>11Raimundo Renato de Melo Neto44958DSC</v>
      </c>
      <c r="B7693">
        <v>11</v>
      </c>
      <c r="C7693" t="s">
        <v>1307</v>
      </c>
      <c r="D7693" t="s">
        <v>3786</v>
      </c>
      <c r="E7693">
        <v>3280</v>
      </c>
      <c r="F7693" t="s">
        <v>1162</v>
      </c>
    </row>
    <row r="7694" spans="1:6">
      <c r="A7694" t="str">
        <f t="shared" si="145"/>
        <v>11André Sorato Fragnani44958GRA</v>
      </c>
      <c r="B7694">
        <v>11</v>
      </c>
      <c r="C7694" t="s">
        <v>1309</v>
      </c>
      <c r="D7694" t="s">
        <v>3786</v>
      </c>
      <c r="E7694">
        <v>600</v>
      </c>
      <c r="F7694" t="s">
        <v>1112</v>
      </c>
    </row>
    <row r="7695" spans="1:6">
      <c r="A7695" t="str">
        <f t="shared" si="145"/>
        <v>11Anna Luíza Lima Zortéa44958GRA</v>
      </c>
      <c r="B7695">
        <v>11</v>
      </c>
      <c r="C7695" t="s">
        <v>1310</v>
      </c>
      <c r="D7695" t="s">
        <v>3786</v>
      </c>
      <c r="E7695">
        <v>600</v>
      </c>
      <c r="F7695" t="s">
        <v>1112</v>
      </c>
    </row>
    <row r="7696" spans="1:6">
      <c r="A7696" t="str">
        <f t="shared" si="145"/>
        <v>11Diego Simão Gonçalves44958GRA</v>
      </c>
      <c r="B7696">
        <v>11</v>
      </c>
      <c r="C7696" t="s">
        <v>1311</v>
      </c>
      <c r="D7696" t="s">
        <v>3786</v>
      </c>
      <c r="E7696">
        <v>600</v>
      </c>
      <c r="F7696" t="s">
        <v>1112</v>
      </c>
    </row>
    <row r="7697" spans="1:6">
      <c r="A7697" t="str">
        <f t="shared" si="145"/>
        <v>11Eduardo Carpes Dib44958GRA</v>
      </c>
      <c r="B7697">
        <v>11</v>
      </c>
      <c r="C7697" t="s">
        <v>1312</v>
      </c>
      <c r="D7697" t="s">
        <v>3786</v>
      </c>
      <c r="E7697">
        <v>600</v>
      </c>
      <c r="F7697" t="s">
        <v>1112</v>
      </c>
    </row>
    <row r="7698" spans="1:6">
      <c r="A7698" t="str">
        <f t="shared" si="145"/>
        <v>11LARISSA MOREIRA CAFFARO DOS SANTOS44958GRA</v>
      </c>
      <c r="B7698">
        <v>11</v>
      </c>
      <c r="C7698" t="s">
        <v>1314</v>
      </c>
      <c r="D7698" t="s">
        <v>3786</v>
      </c>
      <c r="E7698">
        <v>600</v>
      </c>
      <c r="F7698" t="s">
        <v>1112</v>
      </c>
    </row>
    <row r="7699" spans="1:6">
      <c r="A7699" t="str">
        <f t="shared" si="145"/>
        <v>11LETICIA DIETRICH44958GRA</v>
      </c>
      <c r="B7699">
        <v>11</v>
      </c>
      <c r="C7699" t="s">
        <v>1315</v>
      </c>
      <c r="D7699" t="s">
        <v>3786</v>
      </c>
      <c r="E7699">
        <v>600</v>
      </c>
      <c r="F7699" t="s">
        <v>1112</v>
      </c>
    </row>
    <row r="7700" spans="1:6">
      <c r="A7700" t="str">
        <f t="shared" si="145"/>
        <v>11Mateus Yunes De Meirelles44958GRA</v>
      </c>
      <c r="B7700">
        <v>11</v>
      </c>
      <c r="C7700" t="s">
        <v>1317</v>
      </c>
      <c r="D7700" t="s">
        <v>3786</v>
      </c>
      <c r="E7700">
        <v>600</v>
      </c>
      <c r="F7700" t="s">
        <v>1112</v>
      </c>
    </row>
    <row r="7701" spans="1:6">
      <c r="A7701" t="str">
        <f t="shared" si="145"/>
        <v>11Thomas Philip Starucka44958GRA</v>
      </c>
      <c r="B7701">
        <v>11</v>
      </c>
      <c r="C7701" t="s">
        <v>1318</v>
      </c>
      <c r="D7701" t="s">
        <v>3786</v>
      </c>
      <c r="E7701">
        <v>600</v>
      </c>
      <c r="F7701" t="s">
        <v>1112</v>
      </c>
    </row>
    <row r="7702" spans="1:6">
      <c r="A7702" t="str">
        <f t="shared" si="145"/>
        <v>11JESÚS EFRAÍN APOLINAR HERNÁNDEZ44958MSc</v>
      </c>
      <c r="B7702">
        <v>11</v>
      </c>
      <c r="C7702" t="s">
        <v>2671</v>
      </c>
      <c r="D7702" t="s">
        <v>3786</v>
      </c>
      <c r="E7702">
        <v>2230</v>
      </c>
      <c r="F7702" t="s">
        <v>1114</v>
      </c>
    </row>
    <row r="7703" spans="1:6">
      <c r="A7703" t="str">
        <f t="shared" si="145"/>
        <v>11José Estevão André Mendonça44958MSc</v>
      </c>
      <c r="B7703">
        <v>11</v>
      </c>
      <c r="C7703" t="s">
        <v>2365</v>
      </c>
      <c r="D7703" t="s">
        <v>3786</v>
      </c>
      <c r="E7703">
        <v>2230</v>
      </c>
      <c r="F7703" t="s">
        <v>1114</v>
      </c>
    </row>
    <row r="7704" spans="1:6">
      <c r="A7704" t="str">
        <f t="shared" si="145"/>
        <v>11Júlia de Oliveira Martins Muller44958MSc</v>
      </c>
      <c r="B7704">
        <v>11</v>
      </c>
      <c r="C7704" t="s">
        <v>2366</v>
      </c>
      <c r="D7704" t="s">
        <v>3786</v>
      </c>
      <c r="E7704">
        <v>2230</v>
      </c>
      <c r="F7704" t="s">
        <v>1114</v>
      </c>
    </row>
    <row r="7705" spans="1:6">
      <c r="A7705" t="str">
        <f t="shared" si="145"/>
        <v>11Luís Henrique Zimmermann Feistel44958MSc</v>
      </c>
      <c r="B7705">
        <v>11</v>
      </c>
      <c r="C7705" t="s">
        <v>1320</v>
      </c>
      <c r="D7705" t="s">
        <v>3786</v>
      </c>
      <c r="E7705">
        <v>2230</v>
      </c>
      <c r="F7705" t="s">
        <v>1114</v>
      </c>
    </row>
    <row r="7706" spans="1:6">
      <c r="A7706" t="str">
        <f t="shared" si="145"/>
        <v>11Micael Kukla Ramos44958MSc</v>
      </c>
      <c r="B7706">
        <v>11</v>
      </c>
      <c r="C7706" t="s">
        <v>2147</v>
      </c>
      <c r="D7706" t="s">
        <v>3786</v>
      </c>
      <c r="E7706">
        <v>2230</v>
      </c>
      <c r="F7706" t="s">
        <v>1114</v>
      </c>
    </row>
    <row r="7707" spans="1:6">
      <c r="A7707" t="str">
        <f t="shared" si="145"/>
        <v>11Victor de Aguiar Pedott44958MSc</v>
      </c>
      <c r="B7707">
        <v>11</v>
      </c>
      <c r="C7707" t="s">
        <v>1321</v>
      </c>
      <c r="D7707" t="s">
        <v>3786</v>
      </c>
      <c r="E7707">
        <v>2230</v>
      </c>
      <c r="F7707" t="s">
        <v>1114</v>
      </c>
    </row>
    <row r="7708" spans="1:6">
      <c r="A7708" t="str">
        <f t="shared" si="145"/>
        <v>11Elisângela Guzi de Moraes44958PDSC</v>
      </c>
      <c r="B7708">
        <v>11</v>
      </c>
      <c r="C7708" t="s">
        <v>1190</v>
      </c>
      <c r="D7708" t="s">
        <v>3786</v>
      </c>
      <c r="E7708">
        <v>6110</v>
      </c>
      <c r="F7708" t="s">
        <v>1165</v>
      </c>
    </row>
    <row r="7709" spans="1:6">
      <c r="A7709" t="str">
        <f t="shared" si="145"/>
        <v>11Letícia Alves da Costa Laqua44958PV</v>
      </c>
      <c r="B7709">
        <v>11</v>
      </c>
      <c r="C7709" t="s">
        <v>1323</v>
      </c>
      <c r="D7709" t="s">
        <v>3786</v>
      </c>
      <c r="E7709">
        <v>7750</v>
      </c>
      <c r="F7709" t="s">
        <v>1115</v>
      </c>
    </row>
    <row r="7710" spans="1:6">
      <c r="A7710" t="str">
        <f t="shared" si="145"/>
        <v>12Ana Paula Canarines44958AT</v>
      </c>
      <c r="B7710">
        <v>12</v>
      </c>
      <c r="C7710" t="s">
        <v>1324</v>
      </c>
      <c r="D7710" t="s">
        <v>3786</v>
      </c>
      <c r="E7710">
        <v>820</v>
      </c>
      <c r="F7710" t="s">
        <v>1117</v>
      </c>
    </row>
    <row r="7711" spans="1:6">
      <c r="A7711" t="str">
        <f t="shared" si="145"/>
        <v>12Haroldo de Araújo Ponte44958COO</v>
      </c>
      <c r="B7711">
        <v>12</v>
      </c>
      <c r="C7711" t="s">
        <v>1325</v>
      </c>
      <c r="D7711" t="s">
        <v>3786</v>
      </c>
      <c r="E7711">
        <v>2800</v>
      </c>
      <c r="F7711" t="s">
        <v>1113</v>
      </c>
    </row>
    <row r="7712" spans="1:6">
      <c r="A7712" t="str">
        <f t="shared" si="145"/>
        <v>12Bruna Ricetti Margarida44958DSC</v>
      </c>
      <c r="B7712">
        <v>12</v>
      </c>
      <c r="C7712" t="s">
        <v>1326</v>
      </c>
      <c r="D7712" t="s">
        <v>3786</v>
      </c>
      <c r="E7712">
        <v>3280</v>
      </c>
      <c r="F7712" t="s">
        <v>1162</v>
      </c>
    </row>
    <row r="7713" spans="1:6">
      <c r="A7713" t="str">
        <f t="shared" si="145"/>
        <v>12Samuel Cavalli Kluthcovsky44958DSC</v>
      </c>
      <c r="B7713">
        <v>12</v>
      </c>
      <c r="C7713" t="s">
        <v>2148</v>
      </c>
      <c r="D7713" t="s">
        <v>3786</v>
      </c>
      <c r="E7713">
        <v>3280</v>
      </c>
      <c r="F7713" t="s">
        <v>1162</v>
      </c>
    </row>
    <row r="7714" spans="1:6">
      <c r="A7714" t="str">
        <f t="shared" si="145"/>
        <v>12Sandmara Lanhi44958DSC</v>
      </c>
      <c r="B7714">
        <v>12</v>
      </c>
      <c r="C7714" t="s">
        <v>1327</v>
      </c>
      <c r="D7714" t="s">
        <v>3786</v>
      </c>
      <c r="E7714">
        <v>3280</v>
      </c>
      <c r="F7714" t="s">
        <v>1162</v>
      </c>
    </row>
    <row r="7715" spans="1:6">
      <c r="A7715" t="str">
        <f t="shared" si="145"/>
        <v>12GABRIELLI MARCHI BARBOSA44958GRA</v>
      </c>
      <c r="B7715">
        <v>12</v>
      </c>
      <c r="C7715" t="s">
        <v>2150</v>
      </c>
      <c r="D7715" t="s">
        <v>3786</v>
      </c>
      <c r="E7715">
        <v>600</v>
      </c>
      <c r="F7715" t="s">
        <v>1112</v>
      </c>
    </row>
    <row r="7716" spans="1:6">
      <c r="A7716" t="str">
        <f t="shared" si="145"/>
        <v>12Henrique da Rosa Galeski44958GRA</v>
      </c>
      <c r="B7716">
        <v>12</v>
      </c>
      <c r="C7716" t="s">
        <v>1328</v>
      </c>
      <c r="D7716" t="s">
        <v>3786</v>
      </c>
      <c r="E7716">
        <v>600</v>
      </c>
      <c r="F7716" t="s">
        <v>1112</v>
      </c>
    </row>
    <row r="7717" spans="1:6">
      <c r="A7717" t="str">
        <f t="shared" si="145"/>
        <v>12Igor Carvalho Losina44958GRA</v>
      </c>
      <c r="B7717">
        <v>12</v>
      </c>
      <c r="C7717" t="s">
        <v>1329</v>
      </c>
      <c r="D7717" t="s">
        <v>3786</v>
      </c>
      <c r="E7717">
        <v>600</v>
      </c>
      <c r="F7717" t="s">
        <v>1112</v>
      </c>
    </row>
    <row r="7718" spans="1:6">
      <c r="A7718" t="str">
        <f t="shared" si="145"/>
        <v>12ISABELLA DO ROSÁRIO44958GRA</v>
      </c>
      <c r="B7718">
        <v>12</v>
      </c>
      <c r="C7718" t="s">
        <v>2151</v>
      </c>
      <c r="D7718" t="s">
        <v>3786</v>
      </c>
      <c r="E7718">
        <v>600</v>
      </c>
      <c r="F7718" t="s">
        <v>1112</v>
      </c>
    </row>
    <row r="7719" spans="1:6">
      <c r="A7719" t="str">
        <f t="shared" si="145"/>
        <v>12José Antônio Miranda Mattei44958GRA</v>
      </c>
      <c r="B7719">
        <v>12</v>
      </c>
      <c r="C7719" t="s">
        <v>2368</v>
      </c>
      <c r="D7719" t="s">
        <v>3786</v>
      </c>
      <c r="E7719">
        <v>600</v>
      </c>
      <c r="F7719" t="s">
        <v>1112</v>
      </c>
    </row>
    <row r="7720" spans="1:6">
      <c r="A7720" t="str">
        <f t="shared" si="145"/>
        <v>12Juliana de Fatima Prestes Souza44958GRA</v>
      </c>
      <c r="B7720">
        <v>12</v>
      </c>
      <c r="C7720" t="s">
        <v>2369</v>
      </c>
      <c r="D7720" t="s">
        <v>3786</v>
      </c>
      <c r="E7720">
        <v>600</v>
      </c>
      <c r="F7720" t="s">
        <v>1112</v>
      </c>
    </row>
    <row r="7721" spans="1:6">
      <c r="A7721" t="str">
        <f t="shared" si="145"/>
        <v>12Juliana Tiemi David44958GRA</v>
      </c>
      <c r="B7721">
        <v>12</v>
      </c>
      <c r="C7721" t="s">
        <v>2370</v>
      </c>
      <c r="D7721" t="s">
        <v>3786</v>
      </c>
      <c r="E7721">
        <v>600</v>
      </c>
      <c r="F7721" t="s">
        <v>1112</v>
      </c>
    </row>
    <row r="7722" spans="1:6">
      <c r="A7722" t="str">
        <f t="shared" si="145"/>
        <v>12Kevin Vinicius Branco Yang44958GRA</v>
      </c>
      <c r="B7722">
        <v>12</v>
      </c>
      <c r="C7722" t="s">
        <v>1331</v>
      </c>
      <c r="D7722" t="s">
        <v>3786</v>
      </c>
      <c r="E7722">
        <v>600</v>
      </c>
      <c r="F7722" t="s">
        <v>1112</v>
      </c>
    </row>
    <row r="7723" spans="1:6">
      <c r="A7723" t="str">
        <f t="shared" si="145"/>
        <v>12MARIA FERNANDA MURASKI44958GRA</v>
      </c>
      <c r="B7723">
        <v>12</v>
      </c>
      <c r="C7723" t="s">
        <v>2152</v>
      </c>
      <c r="D7723" t="s">
        <v>3786</v>
      </c>
      <c r="E7723">
        <v>600</v>
      </c>
      <c r="F7723" t="s">
        <v>1112</v>
      </c>
    </row>
    <row r="7724" spans="1:6">
      <c r="A7724" t="str">
        <f t="shared" si="145"/>
        <v>12Mayara Mizevski Cecco44958GRA</v>
      </c>
      <c r="B7724">
        <v>12</v>
      </c>
      <c r="C7724" t="s">
        <v>2371</v>
      </c>
      <c r="D7724" t="s">
        <v>3786</v>
      </c>
      <c r="E7724">
        <v>600</v>
      </c>
      <c r="F7724" t="s">
        <v>1112</v>
      </c>
    </row>
    <row r="7725" spans="1:6">
      <c r="A7725" t="str">
        <f t="shared" si="145"/>
        <v>12Rodrigo Enzo Viergbiski Schwitzner44958GRA</v>
      </c>
      <c r="B7725">
        <v>12</v>
      </c>
      <c r="C7725" t="s">
        <v>2372</v>
      </c>
      <c r="D7725" t="s">
        <v>3786</v>
      </c>
      <c r="E7725">
        <v>600</v>
      </c>
      <c r="F7725" t="s">
        <v>1112</v>
      </c>
    </row>
    <row r="7726" spans="1:6">
      <c r="A7726" t="str">
        <f t="shared" si="145"/>
        <v>12Vitor Lucas Vaz Soeira44958GRA</v>
      </c>
      <c r="B7726">
        <v>12</v>
      </c>
      <c r="C7726" t="s">
        <v>2754</v>
      </c>
      <c r="D7726" t="s">
        <v>3786</v>
      </c>
      <c r="E7726">
        <v>600</v>
      </c>
      <c r="F7726" t="s">
        <v>1112</v>
      </c>
    </row>
    <row r="7727" spans="1:6">
      <c r="A7727" t="str">
        <f t="shared" si="145"/>
        <v>12Bruno Ferrari de Almeida Prado44958MSc</v>
      </c>
      <c r="B7727">
        <v>12</v>
      </c>
      <c r="C7727" t="s">
        <v>1335</v>
      </c>
      <c r="D7727" t="s">
        <v>3786</v>
      </c>
      <c r="E7727">
        <v>2230</v>
      </c>
      <c r="F7727" t="s">
        <v>1114</v>
      </c>
    </row>
    <row r="7728" spans="1:6">
      <c r="A7728" t="str">
        <f t="shared" si="145"/>
        <v>12Eduardo Bonatto Dalla Vecchia44958MSc</v>
      </c>
      <c r="B7728">
        <v>12</v>
      </c>
      <c r="C7728" t="s">
        <v>2153</v>
      </c>
      <c r="D7728" t="s">
        <v>3786</v>
      </c>
      <c r="E7728">
        <v>2230</v>
      </c>
      <c r="F7728" t="s">
        <v>1114</v>
      </c>
    </row>
    <row r="7729" spans="1:6">
      <c r="A7729" t="str">
        <f t="shared" si="145"/>
        <v>12Felipe Penteado Hardt44958MSc</v>
      </c>
      <c r="B7729">
        <v>12</v>
      </c>
      <c r="C7729" t="s">
        <v>2373</v>
      </c>
      <c r="D7729" t="s">
        <v>3786</v>
      </c>
      <c r="E7729">
        <v>2230</v>
      </c>
      <c r="F7729" t="s">
        <v>1114</v>
      </c>
    </row>
    <row r="7730" spans="1:6">
      <c r="A7730" t="str">
        <f t="shared" si="145"/>
        <v>12Giovana Signori Iamin44958MSc</v>
      </c>
      <c r="B7730">
        <v>12</v>
      </c>
      <c r="C7730" t="s">
        <v>1336</v>
      </c>
      <c r="D7730" t="s">
        <v>3786</v>
      </c>
      <c r="E7730">
        <v>2230</v>
      </c>
      <c r="F7730" t="s">
        <v>1114</v>
      </c>
    </row>
    <row r="7731" spans="1:6">
      <c r="A7731" t="str">
        <f t="shared" si="145"/>
        <v>12Nadia Maria do Valle Ramos44958MSc</v>
      </c>
      <c r="B7731">
        <v>12</v>
      </c>
      <c r="C7731" t="s">
        <v>1337</v>
      </c>
      <c r="D7731" t="s">
        <v>3786</v>
      </c>
      <c r="E7731">
        <v>2230</v>
      </c>
      <c r="F7731" t="s">
        <v>1114</v>
      </c>
    </row>
    <row r="7732" spans="1:6">
      <c r="A7732" t="str">
        <f t="shared" si="145"/>
        <v>12Carolina Mocelin Gomes Pires44958PDSC</v>
      </c>
      <c r="B7732">
        <v>12</v>
      </c>
      <c r="C7732" t="s">
        <v>2755</v>
      </c>
      <c r="D7732" t="s">
        <v>3786</v>
      </c>
      <c r="E7732">
        <v>6110</v>
      </c>
      <c r="F7732" t="s">
        <v>1165</v>
      </c>
    </row>
    <row r="7733" spans="1:6">
      <c r="A7733" t="str">
        <f t="shared" si="145"/>
        <v>12Renata Bachmann Guimarães Valt44958PV</v>
      </c>
      <c r="B7733">
        <v>12</v>
      </c>
      <c r="C7733" t="s">
        <v>1338</v>
      </c>
      <c r="D7733" t="s">
        <v>3786</v>
      </c>
      <c r="E7733">
        <v>7750</v>
      </c>
      <c r="F7733" t="s">
        <v>1115</v>
      </c>
    </row>
    <row r="7734" spans="1:6">
      <c r="A7734" t="str">
        <f t="shared" si="145"/>
        <v>13Márcia Corrêa Machado44958AT</v>
      </c>
      <c r="B7734">
        <v>13</v>
      </c>
      <c r="C7734" t="s">
        <v>1339</v>
      </c>
      <c r="D7734" t="s">
        <v>3786</v>
      </c>
      <c r="E7734">
        <v>820</v>
      </c>
      <c r="F7734" t="s">
        <v>1117</v>
      </c>
    </row>
    <row r="7735" spans="1:6">
      <c r="A7735" t="str">
        <f t="shared" si="145"/>
        <v>13Carlos Pérez Bergmann44958COO</v>
      </c>
      <c r="B7735">
        <v>13</v>
      </c>
      <c r="C7735" t="s">
        <v>1340</v>
      </c>
      <c r="D7735" t="s">
        <v>3786</v>
      </c>
      <c r="E7735">
        <v>2800</v>
      </c>
      <c r="F7735" t="s">
        <v>1113</v>
      </c>
    </row>
    <row r="7736" spans="1:6">
      <c r="A7736" t="str">
        <f t="shared" si="145"/>
        <v>13Francieli Gonçalves Franceschini44958DSC</v>
      </c>
      <c r="B7736">
        <v>13</v>
      </c>
      <c r="C7736" t="s">
        <v>1341</v>
      </c>
      <c r="D7736" t="s">
        <v>3786</v>
      </c>
      <c r="E7736">
        <v>3280</v>
      </c>
      <c r="F7736" t="s">
        <v>1162</v>
      </c>
    </row>
    <row r="7737" spans="1:6">
      <c r="A7737" t="str">
        <f t="shared" si="145"/>
        <v>13Letícia Steckel44958DSC</v>
      </c>
      <c r="B7737">
        <v>13</v>
      </c>
      <c r="C7737" t="s">
        <v>2655</v>
      </c>
      <c r="D7737" t="s">
        <v>3786</v>
      </c>
      <c r="E7737">
        <v>3280</v>
      </c>
      <c r="F7737" t="s">
        <v>1162</v>
      </c>
    </row>
    <row r="7738" spans="1:6">
      <c r="A7738" t="str">
        <f t="shared" si="145"/>
        <v>13Tailane Hauschild44958DSC</v>
      </c>
      <c r="B7738">
        <v>13</v>
      </c>
      <c r="C7738" t="s">
        <v>2672</v>
      </c>
      <c r="D7738" t="s">
        <v>3786</v>
      </c>
      <c r="E7738">
        <v>3280</v>
      </c>
      <c r="F7738" t="s">
        <v>1162</v>
      </c>
    </row>
    <row r="7739" spans="1:6">
      <c r="A7739" t="str">
        <f t="shared" si="145"/>
        <v>13Alice Guimarães Wendestein44958GRA</v>
      </c>
      <c r="B7739">
        <v>13</v>
      </c>
      <c r="C7739" t="s">
        <v>1342</v>
      </c>
      <c r="D7739" t="s">
        <v>3786</v>
      </c>
      <c r="E7739">
        <v>600</v>
      </c>
      <c r="F7739" t="s">
        <v>1112</v>
      </c>
    </row>
    <row r="7740" spans="1:6">
      <c r="A7740" t="str">
        <f t="shared" si="145"/>
        <v>13Bruno Silveira Gomes44958GRA</v>
      </c>
      <c r="B7740">
        <v>13</v>
      </c>
      <c r="C7740" t="s">
        <v>2756</v>
      </c>
      <c r="D7740" t="s">
        <v>3786</v>
      </c>
      <c r="E7740">
        <v>600</v>
      </c>
      <c r="F7740" t="s">
        <v>1112</v>
      </c>
    </row>
    <row r="7741" spans="1:6">
      <c r="A7741" t="str">
        <f t="shared" si="145"/>
        <v>13Eduardo Blauth Ahlert44958GRA</v>
      </c>
      <c r="B7741">
        <v>13</v>
      </c>
      <c r="C7741" t="s">
        <v>1344</v>
      </c>
      <c r="D7741" t="s">
        <v>3786</v>
      </c>
      <c r="E7741">
        <v>600</v>
      </c>
      <c r="F7741" t="s">
        <v>1112</v>
      </c>
    </row>
    <row r="7742" spans="1:6">
      <c r="A7742" t="str">
        <f t="shared" si="145"/>
        <v>13Eduardo Rodrigues Gonçalves44958GRA</v>
      </c>
      <c r="B7742">
        <v>13</v>
      </c>
      <c r="C7742" t="s">
        <v>1345</v>
      </c>
      <c r="D7742" t="s">
        <v>3786</v>
      </c>
      <c r="E7742">
        <v>600</v>
      </c>
      <c r="F7742" t="s">
        <v>1112</v>
      </c>
    </row>
    <row r="7743" spans="1:6">
      <c r="A7743" t="str">
        <f t="shared" si="145"/>
        <v>13Gabriel Cestari Alfaya44958GRA</v>
      </c>
      <c r="B7743">
        <v>13</v>
      </c>
      <c r="C7743" t="s">
        <v>2673</v>
      </c>
      <c r="D7743" t="s">
        <v>3786</v>
      </c>
      <c r="E7743">
        <v>600</v>
      </c>
      <c r="F7743" t="s">
        <v>1112</v>
      </c>
    </row>
    <row r="7744" spans="1:6">
      <c r="A7744" t="str">
        <f t="shared" si="145"/>
        <v>13Giovana Fior Giacomolli44958GRA</v>
      </c>
      <c r="B7744">
        <v>13</v>
      </c>
      <c r="C7744" t="s">
        <v>2155</v>
      </c>
      <c r="D7744" t="s">
        <v>3786</v>
      </c>
      <c r="E7744">
        <v>600</v>
      </c>
      <c r="F7744" t="s">
        <v>1112</v>
      </c>
    </row>
    <row r="7745" spans="1:6">
      <c r="A7745" t="str">
        <f t="shared" si="145"/>
        <v>13Jennifer Leiria44958GRA</v>
      </c>
      <c r="B7745">
        <v>13</v>
      </c>
      <c r="C7745" t="s">
        <v>2157</v>
      </c>
      <c r="D7745" t="s">
        <v>3786</v>
      </c>
      <c r="E7745">
        <v>600</v>
      </c>
      <c r="F7745" t="s">
        <v>1112</v>
      </c>
    </row>
    <row r="7746" spans="1:6">
      <c r="A7746" t="str">
        <f t="shared" si="145"/>
        <v>13Ana Paula Gomes de Almeida44958MSc</v>
      </c>
      <c r="B7746">
        <v>13</v>
      </c>
      <c r="C7746" t="s">
        <v>1343</v>
      </c>
      <c r="D7746" t="s">
        <v>3786</v>
      </c>
      <c r="E7746">
        <v>2230</v>
      </c>
      <c r="F7746" t="s">
        <v>1114</v>
      </c>
    </row>
    <row r="7747" spans="1:6">
      <c r="A7747" t="str">
        <f t="shared" ref="A7747:A7810" si="146">CONCATENATE(B7747,C7747,VALUE(D7747),F7747)</f>
        <v>13Eduardo Souza da Cunha44958MSc</v>
      </c>
      <c r="B7747">
        <v>13</v>
      </c>
      <c r="C7747" t="s">
        <v>2674</v>
      </c>
      <c r="D7747" t="s">
        <v>3786</v>
      </c>
      <c r="E7747">
        <v>2230</v>
      </c>
      <c r="F7747" t="s">
        <v>1114</v>
      </c>
    </row>
    <row r="7748" spans="1:6">
      <c r="A7748" t="str">
        <f t="shared" si="146"/>
        <v>13Felipe Costa Girardi44958MSc</v>
      </c>
      <c r="B7748">
        <v>13</v>
      </c>
      <c r="C7748" t="s">
        <v>2805</v>
      </c>
      <c r="D7748" t="s">
        <v>3786</v>
      </c>
      <c r="E7748">
        <v>2230</v>
      </c>
      <c r="F7748" t="s">
        <v>1114</v>
      </c>
    </row>
    <row r="7749" spans="1:6">
      <c r="A7749" t="str">
        <f t="shared" si="146"/>
        <v>13Gabriela Alves Zorzi44958MSc</v>
      </c>
      <c r="B7749">
        <v>13</v>
      </c>
      <c r="C7749" t="s">
        <v>1347</v>
      </c>
      <c r="D7749" t="s">
        <v>3786</v>
      </c>
      <c r="E7749">
        <v>2230</v>
      </c>
      <c r="F7749" t="s">
        <v>1114</v>
      </c>
    </row>
    <row r="7750" spans="1:6">
      <c r="A7750" t="str">
        <f t="shared" si="146"/>
        <v>13Henrique Emílio Aguilar44958MSc</v>
      </c>
      <c r="B7750">
        <v>13</v>
      </c>
      <c r="C7750" t="s">
        <v>1353</v>
      </c>
      <c r="D7750" t="s">
        <v>3786</v>
      </c>
      <c r="E7750">
        <v>2230</v>
      </c>
      <c r="F7750" t="s">
        <v>1114</v>
      </c>
    </row>
    <row r="7751" spans="1:6">
      <c r="A7751" t="str">
        <f t="shared" si="146"/>
        <v>13Pedro Augusto Machado Vitor44958PDSC</v>
      </c>
      <c r="B7751">
        <v>13</v>
      </c>
      <c r="C7751" t="s">
        <v>2374</v>
      </c>
      <c r="D7751" t="s">
        <v>3786</v>
      </c>
      <c r="E7751">
        <v>6110</v>
      </c>
      <c r="F7751" t="s">
        <v>1165</v>
      </c>
    </row>
    <row r="7752" spans="1:6">
      <c r="A7752" t="str">
        <f t="shared" si="146"/>
        <v>13Tania Maria Basegio44958PV</v>
      </c>
      <c r="B7752">
        <v>13</v>
      </c>
      <c r="C7752" t="s">
        <v>1355</v>
      </c>
      <c r="D7752" t="s">
        <v>3786</v>
      </c>
      <c r="E7752">
        <v>7750</v>
      </c>
      <c r="F7752" t="s">
        <v>1115</v>
      </c>
    </row>
    <row r="7753" spans="1:6">
      <c r="A7753" t="str">
        <f t="shared" si="146"/>
        <v>14Erick Vaz44958AT</v>
      </c>
      <c r="B7753">
        <v>14</v>
      </c>
      <c r="C7753" t="s">
        <v>1356</v>
      </c>
      <c r="D7753" t="s">
        <v>3786</v>
      </c>
      <c r="E7753">
        <v>820</v>
      </c>
      <c r="F7753" t="s">
        <v>1117</v>
      </c>
    </row>
    <row r="7754" spans="1:6">
      <c r="A7754" t="str">
        <f t="shared" si="146"/>
        <v>14Roberto Iannuzzi44958COO</v>
      </c>
      <c r="B7754">
        <v>14</v>
      </c>
      <c r="C7754" t="s">
        <v>1357</v>
      </c>
      <c r="D7754" t="s">
        <v>3786</v>
      </c>
      <c r="E7754">
        <v>2800</v>
      </c>
      <c r="F7754" t="s">
        <v>1113</v>
      </c>
    </row>
    <row r="7755" spans="1:6">
      <c r="A7755" t="str">
        <f t="shared" si="146"/>
        <v>14Mariane Cristina Trombetta44958DSC</v>
      </c>
      <c r="B7755">
        <v>14</v>
      </c>
      <c r="C7755" t="s">
        <v>1358</v>
      </c>
      <c r="D7755" t="s">
        <v>3786</v>
      </c>
      <c r="E7755">
        <v>3280</v>
      </c>
      <c r="F7755" t="s">
        <v>1162</v>
      </c>
    </row>
    <row r="7756" spans="1:6">
      <c r="A7756" t="str">
        <f t="shared" si="146"/>
        <v>14Monica Oliveira Manna44958DSC</v>
      </c>
      <c r="B7756">
        <v>14</v>
      </c>
      <c r="C7756" t="s">
        <v>1359</v>
      </c>
      <c r="D7756" t="s">
        <v>3786</v>
      </c>
      <c r="E7756">
        <v>3280</v>
      </c>
      <c r="F7756" t="s">
        <v>1162</v>
      </c>
    </row>
    <row r="7757" spans="1:6">
      <c r="A7757" t="str">
        <f t="shared" si="146"/>
        <v>14Ana Paula Mirabelli Stensmann44958GRA</v>
      </c>
      <c r="B7757">
        <v>14</v>
      </c>
      <c r="C7757" t="s">
        <v>1360</v>
      </c>
      <c r="D7757" t="s">
        <v>3786</v>
      </c>
      <c r="E7757">
        <v>600</v>
      </c>
      <c r="F7757" t="s">
        <v>1112</v>
      </c>
    </row>
    <row r="7758" spans="1:6">
      <c r="A7758" t="str">
        <f t="shared" si="146"/>
        <v>14Andressa Feldkircher44958GRA</v>
      </c>
      <c r="B7758">
        <v>14</v>
      </c>
      <c r="C7758" t="s">
        <v>2375</v>
      </c>
      <c r="D7758" t="s">
        <v>3786</v>
      </c>
      <c r="E7758">
        <v>600</v>
      </c>
      <c r="F7758" t="s">
        <v>1112</v>
      </c>
    </row>
    <row r="7759" spans="1:6">
      <c r="A7759" t="str">
        <f t="shared" si="146"/>
        <v>14Caroline Azzolini Pontel44958GRA</v>
      </c>
      <c r="B7759">
        <v>14</v>
      </c>
      <c r="C7759" t="s">
        <v>2376</v>
      </c>
      <c r="D7759" t="s">
        <v>3786</v>
      </c>
      <c r="E7759">
        <v>600</v>
      </c>
      <c r="F7759" t="s">
        <v>1112</v>
      </c>
    </row>
    <row r="7760" spans="1:6">
      <c r="A7760" t="str">
        <f t="shared" si="146"/>
        <v>14Caroline Volcato Oleques44958GRA</v>
      </c>
      <c r="B7760">
        <v>14</v>
      </c>
      <c r="C7760" t="s">
        <v>2377</v>
      </c>
      <c r="D7760" t="s">
        <v>3786</v>
      </c>
      <c r="E7760">
        <v>600</v>
      </c>
      <c r="F7760" t="s">
        <v>1112</v>
      </c>
    </row>
    <row r="7761" spans="1:6">
      <c r="A7761" t="str">
        <f t="shared" si="146"/>
        <v>14INGRID MULLER MOHR44958GRA</v>
      </c>
      <c r="B7761">
        <v>14</v>
      </c>
      <c r="C7761" t="s">
        <v>1364</v>
      </c>
      <c r="D7761" t="s">
        <v>3786</v>
      </c>
      <c r="E7761">
        <v>600</v>
      </c>
      <c r="F7761" t="s">
        <v>1112</v>
      </c>
    </row>
    <row r="7762" spans="1:6">
      <c r="A7762" t="str">
        <f t="shared" si="146"/>
        <v>14João Miguel Maraschin Santos44958GRA</v>
      </c>
      <c r="B7762">
        <v>14</v>
      </c>
      <c r="C7762" t="s">
        <v>1366</v>
      </c>
      <c r="D7762" t="s">
        <v>3786</v>
      </c>
      <c r="E7762">
        <v>600</v>
      </c>
      <c r="F7762" t="s">
        <v>1112</v>
      </c>
    </row>
    <row r="7763" spans="1:6">
      <c r="A7763" t="str">
        <f t="shared" si="146"/>
        <v>14JOAO VITOR FRAGA MENCHICK44958GRA</v>
      </c>
      <c r="B7763">
        <v>14</v>
      </c>
      <c r="C7763" t="s">
        <v>1367</v>
      </c>
      <c r="D7763" t="s">
        <v>3786</v>
      </c>
      <c r="E7763">
        <v>600</v>
      </c>
      <c r="F7763" t="s">
        <v>1112</v>
      </c>
    </row>
    <row r="7764" spans="1:6">
      <c r="A7764" t="str">
        <f t="shared" si="146"/>
        <v>14JÚLIA PERESIN CARBONERA44958GRA</v>
      </c>
      <c r="B7764">
        <v>14</v>
      </c>
      <c r="C7764" t="s">
        <v>1368</v>
      </c>
      <c r="D7764" t="s">
        <v>3786</v>
      </c>
      <c r="E7764">
        <v>600</v>
      </c>
      <c r="F7764" t="s">
        <v>1112</v>
      </c>
    </row>
    <row r="7765" spans="1:6">
      <c r="A7765" t="str">
        <f t="shared" si="146"/>
        <v>14Laís Vieira Genro44958GRA</v>
      </c>
      <c r="B7765">
        <v>14</v>
      </c>
      <c r="C7765" t="s">
        <v>2378</v>
      </c>
      <c r="D7765" t="s">
        <v>3786</v>
      </c>
      <c r="E7765">
        <v>600</v>
      </c>
      <c r="F7765" t="s">
        <v>1112</v>
      </c>
    </row>
    <row r="7766" spans="1:6">
      <c r="A7766" t="str">
        <f t="shared" si="146"/>
        <v>14Michelle Cardoso da Silva44958GRA</v>
      </c>
      <c r="B7766">
        <v>14</v>
      </c>
      <c r="C7766" t="s">
        <v>2379</v>
      </c>
      <c r="D7766" t="s">
        <v>3786</v>
      </c>
      <c r="E7766">
        <v>600</v>
      </c>
      <c r="F7766" t="s">
        <v>1112</v>
      </c>
    </row>
    <row r="7767" spans="1:6">
      <c r="A7767" t="str">
        <f t="shared" si="146"/>
        <v>14Pedro Costabile de Souza44958GRA</v>
      </c>
      <c r="B7767">
        <v>14</v>
      </c>
      <c r="C7767" t="s">
        <v>2380</v>
      </c>
      <c r="D7767" t="s">
        <v>3786</v>
      </c>
      <c r="E7767">
        <v>600</v>
      </c>
      <c r="F7767" t="s">
        <v>1112</v>
      </c>
    </row>
    <row r="7768" spans="1:6">
      <c r="A7768" t="str">
        <f t="shared" si="146"/>
        <v>14THAÍS SCHÄFER LUIZ44958GRA</v>
      </c>
      <c r="B7768">
        <v>14</v>
      </c>
      <c r="C7768" t="s">
        <v>1373</v>
      </c>
      <c r="D7768" t="s">
        <v>3786</v>
      </c>
      <c r="E7768">
        <v>600</v>
      </c>
      <c r="F7768" t="s">
        <v>1112</v>
      </c>
    </row>
    <row r="7769" spans="1:6">
      <c r="A7769" t="str">
        <f t="shared" si="146"/>
        <v>14Thiago Ariel Rambo Mohr44958GRA</v>
      </c>
      <c r="B7769">
        <v>14</v>
      </c>
      <c r="C7769" t="s">
        <v>2381</v>
      </c>
      <c r="D7769" t="s">
        <v>3786</v>
      </c>
      <c r="E7769">
        <v>600</v>
      </c>
      <c r="F7769" t="s">
        <v>1112</v>
      </c>
    </row>
    <row r="7770" spans="1:6">
      <c r="A7770" t="str">
        <f t="shared" si="146"/>
        <v>14Bruno Silverston Angonese44958MSc</v>
      </c>
      <c r="B7770">
        <v>14</v>
      </c>
      <c r="C7770" t="s">
        <v>1374</v>
      </c>
      <c r="D7770" t="s">
        <v>3786</v>
      </c>
      <c r="E7770">
        <v>2230</v>
      </c>
      <c r="F7770" t="s">
        <v>1114</v>
      </c>
    </row>
    <row r="7771" spans="1:6">
      <c r="A7771" t="str">
        <f t="shared" si="146"/>
        <v>14Gabriel Schäffer Sipp44958MSc</v>
      </c>
      <c r="B7771">
        <v>14</v>
      </c>
      <c r="C7771" t="s">
        <v>2382</v>
      </c>
      <c r="D7771" t="s">
        <v>3786</v>
      </c>
      <c r="E7771">
        <v>2230</v>
      </c>
      <c r="F7771" t="s">
        <v>1114</v>
      </c>
    </row>
    <row r="7772" spans="1:6">
      <c r="A7772" t="str">
        <f t="shared" si="146"/>
        <v>14GABRIELA MEYER NEIBERT KNOBELOCK DOS SANTOS44958MSc</v>
      </c>
      <c r="B7772">
        <v>14</v>
      </c>
      <c r="C7772" t="s">
        <v>2158</v>
      </c>
      <c r="D7772" t="s">
        <v>3786</v>
      </c>
      <c r="E7772">
        <v>2230</v>
      </c>
      <c r="F7772" t="s">
        <v>1114</v>
      </c>
    </row>
    <row r="7773" spans="1:6">
      <c r="A7773" t="str">
        <f t="shared" si="146"/>
        <v>14Jhenifer Caroline da Silva Paim44958MSc</v>
      </c>
      <c r="B7773">
        <v>14</v>
      </c>
      <c r="C7773" t="s">
        <v>1365</v>
      </c>
      <c r="D7773" t="s">
        <v>3786</v>
      </c>
      <c r="E7773">
        <v>2230</v>
      </c>
      <c r="F7773" t="s">
        <v>1114</v>
      </c>
    </row>
    <row r="7774" spans="1:6">
      <c r="A7774" t="str">
        <f t="shared" si="146"/>
        <v>14Marcelo Canals Meucci44958MSc</v>
      </c>
      <c r="B7774">
        <v>14</v>
      </c>
      <c r="C7774" t="s">
        <v>1369</v>
      </c>
      <c r="D7774" t="s">
        <v>3786</v>
      </c>
      <c r="E7774">
        <v>2230</v>
      </c>
      <c r="F7774" t="s">
        <v>1114</v>
      </c>
    </row>
    <row r="7775" spans="1:6">
      <c r="A7775" t="str">
        <f t="shared" si="146"/>
        <v>14Rossano Dalla Lana Michel44958MSc</v>
      </c>
      <c r="B7775">
        <v>14</v>
      </c>
      <c r="C7775" t="s">
        <v>1375</v>
      </c>
      <c r="D7775" t="s">
        <v>3786</v>
      </c>
      <c r="E7775">
        <v>2230</v>
      </c>
      <c r="F7775" t="s">
        <v>1114</v>
      </c>
    </row>
    <row r="7776" spans="1:6">
      <c r="A7776" t="str">
        <f t="shared" si="146"/>
        <v>14Gabriel Bertolini44958PDSC</v>
      </c>
      <c r="B7776">
        <v>14</v>
      </c>
      <c r="C7776" t="s">
        <v>2383</v>
      </c>
      <c r="D7776" t="s">
        <v>3786</v>
      </c>
      <c r="E7776">
        <v>6110</v>
      </c>
      <c r="F7776" t="s">
        <v>1165</v>
      </c>
    </row>
    <row r="7777" spans="1:6">
      <c r="A7777" t="str">
        <f t="shared" si="146"/>
        <v>14Renata dos Santos Alvarenga Kuchle44958PV</v>
      </c>
      <c r="B7777">
        <v>14</v>
      </c>
      <c r="C7777" t="s">
        <v>1377</v>
      </c>
      <c r="D7777" t="s">
        <v>3786</v>
      </c>
      <c r="E7777">
        <v>7750</v>
      </c>
      <c r="F7777" t="s">
        <v>1115</v>
      </c>
    </row>
    <row r="7778" spans="1:6">
      <c r="A7778" t="str">
        <f t="shared" si="146"/>
        <v>15Jacqueline Gisele Batista Silva44958AT</v>
      </c>
      <c r="B7778">
        <v>15</v>
      </c>
      <c r="C7778" t="s">
        <v>1378</v>
      </c>
      <c r="D7778" t="s">
        <v>3786</v>
      </c>
      <c r="E7778">
        <v>820</v>
      </c>
      <c r="F7778" t="s">
        <v>1117</v>
      </c>
    </row>
    <row r="7779" spans="1:6">
      <c r="A7779" t="str">
        <f t="shared" si="146"/>
        <v>15Marcelo Colomer Ferraro44958COO</v>
      </c>
      <c r="B7779">
        <v>15</v>
      </c>
      <c r="C7779" t="s">
        <v>2388</v>
      </c>
      <c r="D7779" t="s">
        <v>3786</v>
      </c>
      <c r="E7779">
        <v>2800</v>
      </c>
      <c r="F7779" t="s">
        <v>1113</v>
      </c>
    </row>
    <row r="7780" spans="1:6">
      <c r="A7780" t="str">
        <f t="shared" si="146"/>
        <v>15Carlos Felipe Guimarães Lodi44958DSC</v>
      </c>
      <c r="B7780">
        <v>15</v>
      </c>
      <c r="C7780" t="s">
        <v>2675</v>
      </c>
      <c r="D7780" t="s">
        <v>3786</v>
      </c>
      <c r="E7780">
        <v>3280</v>
      </c>
      <c r="F7780" t="s">
        <v>1162</v>
      </c>
    </row>
    <row r="7781" spans="1:6">
      <c r="A7781" t="str">
        <f t="shared" si="146"/>
        <v>15Bernardo Millan Morgado44958GRA</v>
      </c>
      <c r="B7781">
        <v>15</v>
      </c>
      <c r="C7781" t="s">
        <v>1381</v>
      </c>
      <c r="D7781" t="s">
        <v>3786</v>
      </c>
      <c r="E7781">
        <v>600</v>
      </c>
      <c r="F7781" t="s">
        <v>1112</v>
      </c>
    </row>
    <row r="7782" spans="1:6">
      <c r="A7782" t="str">
        <f t="shared" si="146"/>
        <v>15Hugo Borges da Silva44958GRA</v>
      </c>
      <c r="B7782">
        <v>15</v>
      </c>
      <c r="C7782" t="s">
        <v>2384</v>
      </c>
      <c r="D7782" t="s">
        <v>3786</v>
      </c>
      <c r="E7782">
        <v>600</v>
      </c>
      <c r="F7782" t="s">
        <v>1112</v>
      </c>
    </row>
    <row r="7783" spans="1:6">
      <c r="A7783" t="str">
        <f t="shared" si="146"/>
        <v>15João Pedro Bastos da Rocha Miranda44958GRA</v>
      </c>
      <c r="B7783">
        <v>15</v>
      </c>
      <c r="C7783" t="s">
        <v>2385</v>
      </c>
      <c r="D7783" t="s">
        <v>3786</v>
      </c>
      <c r="E7783">
        <v>600</v>
      </c>
      <c r="F7783" t="s">
        <v>1112</v>
      </c>
    </row>
    <row r="7784" spans="1:6">
      <c r="A7784" t="str">
        <f t="shared" si="146"/>
        <v>15Joseane Amorim Silva44958GRA</v>
      </c>
      <c r="B7784">
        <v>15</v>
      </c>
      <c r="C7784" t="s">
        <v>2757</v>
      </c>
      <c r="D7784" t="s">
        <v>3786</v>
      </c>
      <c r="E7784">
        <v>600</v>
      </c>
      <c r="F7784" t="s">
        <v>1112</v>
      </c>
    </row>
    <row r="7785" spans="1:6">
      <c r="A7785" t="str">
        <f t="shared" si="146"/>
        <v>15Pedro de Campos Barbosa Moreno44958GRA</v>
      </c>
      <c r="B7785">
        <v>15</v>
      </c>
      <c r="C7785" t="s">
        <v>2386</v>
      </c>
      <c r="D7785" t="s">
        <v>3786</v>
      </c>
      <c r="E7785">
        <v>600</v>
      </c>
      <c r="F7785" t="s">
        <v>1112</v>
      </c>
    </row>
    <row r="7786" spans="1:6">
      <c r="A7786" t="str">
        <f t="shared" si="146"/>
        <v>15Renato Barros Lima44958GRA</v>
      </c>
      <c r="B7786">
        <v>15</v>
      </c>
      <c r="C7786" t="s">
        <v>1383</v>
      </c>
      <c r="D7786" t="s">
        <v>3786</v>
      </c>
      <c r="E7786">
        <v>600</v>
      </c>
      <c r="F7786" t="s">
        <v>1112</v>
      </c>
    </row>
    <row r="7787" spans="1:6">
      <c r="A7787" t="str">
        <f t="shared" si="146"/>
        <v>15Ricardo Gonçalves Cavalcante44958GRA</v>
      </c>
      <c r="B7787">
        <v>15</v>
      </c>
      <c r="C7787" t="s">
        <v>1384</v>
      </c>
      <c r="D7787" t="s">
        <v>3786</v>
      </c>
      <c r="E7787">
        <v>600</v>
      </c>
      <c r="F7787" t="s">
        <v>1112</v>
      </c>
    </row>
    <row r="7788" spans="1:6">
      <c r="A7788" t="str">
        <f t="shared" si="146"/>
        <v>15Beatriz Rosenburg Marques44958MSc</v>
      </c>
      <c r="B7788">
        <v>15</v>
      </c>
      <c r="C7788" t="s">
        <v>1385</v>
      </c>
      <c r="D7788" t="s">
        <v>3786</v>
      </c>
      <c r="E7788">
        <v>2230</v>
      </c>
      <c r="F7788" t="s">
        <v>1114</v>
      </c>
    </row>
    <row r="7789" spans="1:6">
      <c r="A7789" t="str">
        <f t="shared" si="146"/>
        <v>15Eliel Prueza de Oliveira44958MSc</v>
      </c>
      <c r="B7789">
        <v>15</v>
      </c>
      <c r="C7789" t="s">
        <v>1386</v>
      </c>
      <c r="D7789" t="s">
        <v>3786</v>
      </c>
      <c r="E7789">
        <v>2230</v>
      </c>
      <c r="F7789" t="s">
        <v>1114</v>
      </c>
    </row>
    <row r="7790" spans="1:6">
      <c r="A7790" t="str">
        <f t="shared" si="146"/>
        <v>15Letícia Anselmo de Mattos44958MSc</v>
      </c>
      <c r="B7790">
        <v>15</v>
      </c>
      <c r="C7790" t="s">
        <v>1387</v>
      </c>
      <c r="D7790" t="s">
        <v>3786</v>
      </c>
      <c r="E7790">
        <v>2230</v>
      </c>
      <c r="F7790" t="s">
        <v>1114</v>
      </c>
    </row>
    <row r="7791" spans="1:6">
      <c r="A7791" t="str">
        <f t="shared" si="146"/>
        <v>15Maria Luíza Fernandes Fonseca44958MSc</v>
      </c>
      <c r="B7791">
        <v>15</v>
      </c>
      <c r="C7791" t="s">
        <v>2387</v>
      </c>
      <c r="D7791" t="s">
        <v>3786</v>
      </c>
      <c r="E7791">
        <v>2230</v>
      </c>
      <c r="F7791" t="s">
        <v>1114</v>
      </c>
    </row>
    <row r="7792" spans="1:6">
      <c r="A7792" t="str">
        <f t="shared" si="146"/>
        <v>15Paulo Camargo Silva44958PV</v>
      </c>
      <c r="B7792">
        <v>15</v>
      </c>
      <c r="C7792" t="s">
        <v>1390</v>
      </c>
      <c r="D7792" t="s">
        <v>3786</v>
      </c>
      <c r="E7792">
        <v>7750</v>
      </c>
      <c r="F7792" t="s">
        <v>1115</v>
      </c>
    </row>
    <row r="7793" spans="1:6">
      <c r="A7793" t="str">
        <f t="shared" si="146"/>
        <v>16Rodrigo Rosa de Barros44958AT</v>
      </c>
      <c r="B7793">
        <v>16</v>
      </c>
      <c r="C7793" t="s">
        <v>2806</v>
      </c>
      <c r="D7793" t="s">
        <v>3786</v>
      </c>
      <c r="E7793">
        <v>820</v>
      </c>
      <c r="F7793" t="s">
        <v>1117</v>
      </c>
    </row>
    <row r="7794" spans="1:6">
      <c r="A7794" t="str">
        <f t="shared" si="146"/>
        <v>16Elizabete Fernandes Lucas44958COO</v>
      </c>
      <c r="B7794">
        <v>16</v>
      </c>
      <c r="C7794" t="s">
        <v>1392</v>
      </c>
      <c r="D7794" t="s">
        <v>3786</v>
      </c>
      <c r="E7794">
        <v>2800</v>
      </c>
      <c r="F7794" t="s">
        <v>1113</v>
      </c>
    </row>
    <row r="7795" spans="1:6">
      <c r="A7795" t="str">
        <f t="shared" si="146"/>
        <v>16Juan David Lopes Vargas44958DSC</v>
      </c>
      <c r="B7795">
        <v>16</v>
      </c>
      <c r="C7795" t="s">
        <v>2389</v>
      </c>
      <c r="D7795" t="s">
        <v>3786</v>
      </c>
      <c r="E7795">
        <v>3280</v>
      </c>
      <c r="F7795" t="s">
        <v>1162</v>
      </c>
    </row>
    <row r="7796" spans="1:6">
      <c r="A7796" t="str">
        <f t="shared" si="146"/>
        <v>16Juan Pablo Cuenca Vargas44958DSC</v>
      </c>
      <c r="B7796">
        <v>16</v>
      </c>
      <c r="C7796" t="s">
        <v>2159</v>
      </c>
      <c r="D7796" t="s">
        <v>3786</v>
      </c>
      <c r="E7796">
        <v>3280</v>
      </c>
      <c r="F7796" t="s">
        <v>1162</v>
      </c>
    </row>
    <row r="7797" spans="1:6">
      <c r="A7797" t="str">
        <f t="shared" si="146"/>
        <v>16Alexandre Rafael Kuzniewski44958GRA</v>
      </c>
      <c r="B7797">
        <v>16</v>
      </c>
      <c r="C7797" t="s">
        <v>2390</v>
      </c>
      <c r="D7797" t="s">
        <v>3786</v>
      </c>
      <c r="E7797">
        <v>600</v>
      </c>
      <c r="F7797" t="s">
        <v>1112</v>
      </c>
    </row>
    <row r="7798" spans="1:6">
      <c r="A7798" t="str">
        <f t="shared" si="146"/>
        <v>16Eduardo Soares da Silva Pereira44958GRA</v>
      </c>
      <c r="B7798">
        <v>16</v>
      </c>
      <c r="C7798" t="s">
        <v>1395</v>
      </c>
      <c r="D7798" t="s">
        <v>3786</v>
      </c>
      <c r="E7798">
        <v>600</v>
      </c>
      <c r="F7798" t="s">
        <v>1112</v>
      </c>
    </row>
    <row r="7799" spans="1:6">
      <c r="A7799" t="str">
        <f t="shared" si="146"/>
        <v>16Giulia Silvares Vieira44958GRA</v>
      </c>
      <c r="B7799">
        <v>16</v>
      </c>
      <c r="C7799" t="s">
        <v>2391</v>
      </c>
      <c r="D7799" t="s">
        <v>3786</v>
      </c>
      <c r="E7799">
        <v>600</v>
      </c>
      <c r="F7799" t="s">
        <v>1112</v>
      </c>
    </row>
    <row r="7800" spans="1:6">
      <c r="A7800" t="str">
        <f t="shared" si="146"/>
        <v>16Julia Barboza de Souza44958GRA</v>
      </c>
      <c r="B7800">
        <v>16</v>
      </c>
      <c r="C7800" t="s">
        <v>1398</v>
      </c>
      <c r="D7800" t="s">
        <v>3786</v>
      </c>
      <c r="E7800">
        <v>600</v>
      </c>
      <c r="F7800" t="s">
        <v>1112</v>
      </c>
    </row>
    <row r="7801" spans="1:6">
      <c r="A7801" t="str">
        <f t="shared" si="146"/>
        <v>16Lucas Fernandes Teixeira44958GRA</v>
      </c>
      <c r="B7801">
        <v>16</v>
      </c>
      <c r="C7801" t="s">
        <v>1399</v>
      </c>
      <c r="D7801" t="s">
        <v>3786</v>
      </c>
      <c r="E7801">
        <v>600</v>
      </c>
      <c r="F7801" t="s">
        <v>1112</v>
      </c>
    </row>
    <row r="7802" spans="1:6">
      <c r="A7802" t="str">
        <f t="shared" si="146"/>
        <v>16Luis Felipe Ribeiro Andrade44958GRA</v>
      </c>
      <c r="B7802">
        <v>16</v>
      </c>
      <c r="C7802" t="s">
        <v>2392</v>
      </c>
      <c r="D7802" t="s">
        <v>3786</v>
      </c>
      <c r="E7802">
        <v>600</v>
      </c>
      <c r="F7802" t="s">
        <v>1112</v>
      </c>
    </row>
    <row r="7803" spans="1:6">
      <c r="A7803" t="str">
        <f t="shared" si="146"/>
        <v>16Maria Eduarda Pinto David Furtado44958GRA</v>
      </c>
      <c r="B7803">
        <v>16</v>
      </c>
      <c r="C7803" t="s">
        <v>1401</v>
      </c>
      <c r="D7803" t="s">
        <v>3786</v>
      </c>
      <c r="E7803">
        <v>600</v>
      </c>
      <c r="F7803" t="s">
        <v>1112</v>
      </c>
    </row>
    <row r="7804" spans="1:6">
      <c r="A7804" t="str">
        <f t="shared" si="146"/>
        <v>16Mateus Silva Barros Rosado44958GRA</v>
      </c>
      <c r="B7804">
        <v>16</v>
      </c>
      <c r="C7804" t="s">
        <v>1402</v>
      </c>
      <c r="D7804" t="s">
        <v>3786</v>
      </c>
      <c r="E7804">
        <v>600</v>
      </c>
      <c r="F7804" t="s">
        <v>1112</v>
      </c>
    </row>
    <row r="7805" spans="1:6">
      <c r="A7805" t="str">
        <f t="shared" si="146"/>
        <v>16Pedro Felipe Geminiano Primo de Paula e Sousa44958GRA</v>
      </c>
      <c r="B7805">
        <v>16</v>
      </c>
      <c r="C7805" t="s">
        <v>2394</v>
      </c>
      <c r="D7805" t="s">
        <v>3786</v>
      </c>
      <c r="E7805">
        <v>600</v>
      </c>
      <c r="F7805" t="s">
        <v>1112</v>
      </c>
    </row>
    <row r="7806" spans="1:6">
      <c r="A7806" t="str">
        <f t="shared" si="146"/>
        <v>16Sophia Elizabeth Cezar e Silva44958GRA</v>
      </c>
      <c r="B7806">
        <v>16</v>
      </c>
      <c r="C7806" t="s">
        <v>1404</v>
      </c>
      <c r="D7806" t="s">
        <v>3786</v>
      </c>
      <c r="E7806">
        <v>600</v>
      </c>
      <c r="F7806" t="s">
        <v>1112</v>
      </c>
    </row>
    <row r="7807" spans="1:6">
      <c r="A7807" t="str">
        <f t="shared" si="146"/>
        <v>16Thiago Maia Martins44958GRA</v>
      </c>
      <c r="B7807">
        <v>16</v>
      </c>
      <c r="C7807" t="s">
        <v>1405</v>
      </c>
      <c r="D7807" t="s">
        <v>3786</v>
      </c>
      <c r="E7807">
        <v>600</v>
      </c>
      <c r="F7807" t="s">
        <v>1112</v>
      </c>
    </row>
    <row r="7808" spans="1:6">
      <c r="A7808" t="str">
        <f t="shared" si="146"/>
        <v>16Vitor Soares Ferreira44958GRA</v>
      </c>
      <c r="B7808">
        <v>16</v>
      </c>
      <c r="C7808" t="s">
        <v>1406</v>
      </c>
      <c r="D7808" t="s">
        <v>3786</v>
      </c>
      <c r="E7808">
        <v>600</v>
      </c>
      <c r="F7808" t="s">
        <v>1112</v>
      </c>
    </row>
    <row r="7809" spans="1:6">
      <c r="A7809" t="str">
        <f t="shared" si="146"/>
        <v>16Bianca Bassetti e Silva44958MSc</v>
      </c>
      <c r="B7809">
        <v>16</v>
      </c>
      <c r="C7809" t="s">
        <v>1407</v>
      </c>
      <c r="D7809" t="s">
        <v>3786</v>
      </c>
      <c r="E7809">
        <v>2230</v>
      </c>
      <c r="F7809" t="s">
        <v>1114</v>
      </c>
    </row>
    <row r="7810" spans="1:6">
      <c r="A7810" t="str">
        <f t="shared" si="146"/>
        <v>16João Pedro Dantas Ferreira44958MSc</v>
      </c>
      <c r="B7810">
        <v>16</v>
      </c>
      <c r="C7810" t="s">
        <v>2395</v>
      </c>
      <c r="D7810" t="s">
        <v>3786</v>
      </c>
      <c r="E7810">
        <v>2230</v>
      </c>
      <c r="F7810" t="s">
        <v>1114</v>
      </c>
    </row>
    <row r="7811" spans="1:6">
      <c r="A7811" t="str">
        <f t="shared" ref="A7811:A7874" si="147">CONCATENATE(B7811,C7811,VALUE(D7811),F7811)</f>
        <v>16Mariana dos Santos de Aquino44958MSc</v>
      </c>
      <c r="B7811">
        <v>16</v>
      </c>
      <c r="C7811" t="s">
        <v>1408</v>
      </c>
      <c r="D7811" t="s">
        <v>3786</v>
      </c>
      <c r="E7811">
        <v>2230</v>
      </c>
      <c r="F7811" t="s">
        <v>1114</v>
      </c>
    </row>
    <row r="7812" spans="1:6">
      <c r="A7812" t="str">
        <f t="shared" si="147"/>
        <v>16Vanessa Martins Picoli44958MSc</v>
      </c>
      <c r="B7812">
        <v>16</v>
      </c>
      <c r="C7812" t="s">
        <v>1410</v>
      </c>
      <c r="D7812" t="s">
        <v>3786</v>
      </c>
      <c r="E7812">
        <v>2230</v>
      </c>
      <c r="F7812" t="s">
        <v>1114</v>
      </c>
    </row>
    <row r="7813" spans="1:6">
      <c r="A7813" t="str">
        <f t="shared" si="147"/>
        <v>17Kárida Lúcia Silva do Espirito Santo Palheiros44958AT</v>
      </c>
      <c r="B7813">
        <v>17</v>
      </c>
      <c r="C7813" t="s">
        <v>1411</v>
      </c>
      <c r="D7813" t="s">
        <v>3786</v>
      </c>
      <c r="E7813">
        <v>820</v>
      </c>
      <c r="F7813" t="s">
        <v>1117</v>
      </c>
    </row>
    <row r="7814" spans="1:6">
      <c r="A7814" t="str">
        <f t="shared" si="147"/>
        <v>17Lídia Yokoyama44958COO</v>
      </c>
      <c r="B7814">
        <v>17</v>
      </c>
      <c r="C7814" t="s">
        <v>2163</v>
      </c>
      <c r="D7814" t="s">
        <v>3786</v>
      </c>
      <c r="E7814">
        <v>2800</v>
      </c>
      <c r="F7814" t="s">
        <v>1113</v>
      </c>
    </row>
    <row r="7815" spans="1:6">
      <c r="A7815" t="str">
        <f t="shared" si="147"/>
        <v>17Daniela Hurtado Tejada44958DSC</v>
      </c>
      <c r="B7815">
        <v>17</v>
      </c>
      <c r="C7815" t="s">
        <v>1412</v>
      </c>
      <c r="D7815" t="s">
        <v>3786</v>
      </c>
      <c r="E7815">
        <v>3280</v>
      </c>
      <c r="F7815" t="s">
        <v>1162</v>
      </c>
    </row>
    <row r="7816" spans="1:6">
      <c r="A7816" t="str">
        <f t="shared" si="147"/>
        <v>17Gabriel de Figueiredo da Costa44958DSC</v>
      </c>
      <c r="B7816">
        <v>17</v>
      </c>
      <c r="C7816" t="s">
        <v>2396</v>
      </c>
      <c r="D7816" t="s">
        <v>3786</v>
      </c>
      <c r="E7816">
        <v>3280</v>
      </c>
      <c r="F7816" t="s">
        <v>1162</v>
      </c>
    </row>
    <row r="7817" spans="1:6">
      <c r="A7817" t="str">
        <f t="shared" si="147"/>
        <v>17Icaro Barboza Boa Morte44958DSC</v>
      </c>
      <c r="B7817">
        <v>17</v>
      </c>
      <c r="C7817" t="s">
        <v>1413</v>
      </c>
      <c r="D7817" t="s">
        <v>3786</v>
      </c>
      <c r="E7817">
        <v>3280</v>
      </c>
      <c r="F7817" t="s">
        <v>1162</v>
      </c>
    </row>
    <row r="7818" spans="1:6">
      <c r="A7818" t="str">
        <f t="shared" si="147"/>
        <v>17André Lopes Pereira44958GRA</v>
      </c>
      <c r="B7818">
        <v>17</v>
      </c>
      <c r="C7818" t="s">
        <v>1414</v>
      </c>
      <c r="D7818" t="s">
        <v>3786</v>
      </c>
      <c r="E7818">
        <v>600</v>
      </c>
      <c r="F7818" t="s">
        <v>1112</v>
      </c>
    </row>
    <row r="7819" spans="1:6">
      <c r="A7819" t="str">
        <f t="shared" si="147"/>
        <v>17Arthur Martins Sales de Faria44958GRA</v>
      </c>
      <c r="B7819">
        <v>17</v>
      </c>
      <c r="C7819" t="s">
        <v>2397</v>
      </c>
      <c r="D7819" t="s">
        <v>3786</v>
      </c>
      <c r="E7819">
        <v>600</v>
      </c>
      <c r="F7819" t="s">
        <v>1112</v>
      </c>
    </row>
    <row r="7820" spans="1:6">
      <c r="A7820" t="str">
        <f t="shared" si="147"/>
        <v>17Carolina Coutinho Mendonça de Souza44958GRA</v>
      </c>
      <c r="B7820">
        <v>17</v>
      </c>
      <c r="C7820" t="s">
        <v>2161</v>
      </c>
      <c r="D7820" t="s">
        <v>3786</v>
      </c>
      <c r="E7820">
        <v>600</v>
      </c>
      <c r="F7820" t="s">
        <v>1112</v>
      </c>
    </row>
    <row r="7821" spans="1:6">
      <c r="A7821" t="str">
        <f t="shared" si="147"/>
        <v>17Gabriella Casado Coelho da Silva44958GRA</v>
      </c>
      <c r="B7821">
        <v>17</v>
      </c>
      <c r="C7821" t="s">
        <v>1415</v>
      </c>
      <c r="D7821" t="s">
        <v>3786</v>
      </c>
      <c r="E7821">
        <v>600</v>
      </c>
      <c r="F7821" t="s">
        <v>1112</v>
      </c>
    </row>
    <row r="7822" spans="1:6">
      <c r="A7822" t="str">
        <f t="shared" si="147"/>
        <v>17Giulia de Jesus da Silva44958GRA</v>
      </c>
      <c r="B7822">
        <v>17</v>
      </c>
      <c r="C7822" t="s">
        <v>2398</v>
      </c>
      <c r="D7822" t="s">
        <v>3786</v>
      </c>
      <c r="E7822">
        <v>600</v>
      </c>
      <c r="F7822" t="s">
        <v>1112</v>
      </c>
    </row>
    <row r="7823" spans="1:6">
      <c r="A7823" t="str">
        <f t="shared" si="147"/>
        <v>17Gonçalo Fontenele Batista Junior44958GRA</v>
      </c>
      <c r="B7823">
        <v>17</v>
      </c>
      <c r="C7823" t="s">
        <v>1416</v>
      </c>
      <c r="D7823" t="s">
        <v>3786</v>
      </c>
      <c r="E7823">
        <v>600</v>
      </c>
      <c r="F7823" t="s">
        <v>1112</v>
      </c>
    </row>
    <row r="7824" spans="1:6">
      <c r="A7824" t="str">
        <f t="shared" si="147"/>
        <v>17Isabella Araujo Martins Fernandes44958GRA</v>
      </c>
      <c r="B7824">
        <v>17</v>
      </c>
      <c r="C7824" t="s">
        <v>2399</v>
      </c>
      <c r="D7824" t="s">
        <v>3786</v>
      </c>
      <c r="E7824">
        <v>600</v>
      </c>
      <c r="F7824" t="s">
        <v>1112</v>
      </c>
    </row>
    <row r="7825" spans="1:6">
      <c r="A7825" t="str">
        <f t="shared" si="147"/>
        <v>17Janine Aparecida Pereira Gazoni44958GRA</v>
      </c>
      <c r="B7825">
        <v>17</v>
      </c>
      <c r="C7825" t="s">
        <v>2758</v>
      </c>
      <c r="D7825" t="s">
        <v>3786</v>
      </c>
      <c r="E7825">
        <v>600</v>
      </c>
      <c r="F7825" t="s">
        <v>1112</v>
      </c>
    </row>
    <row r="7826" spans="1:6">
      <c r="A7826" t="str">
        <f t="shared" si="147"/>
        <v>17Jessica dos Santos Cugula44958GRA</v>
      </c>
      <c r="B7826">
        <v>17</v>
      </c>
      <c r="C7826" t="s">
        <v>1417</v>
      </c>
      <c r="D7826" t="s">
        <v>3786</v>
      </c>
      <c r="E7826">
        <v>600</v>
      </c>
      <c r="F7826" t="s">
        <v>1112</v>
      </c>
    </row>
    <row r="7827" spans="1:6">
      <c r="A7827" t="str">
        <f t="shared" si="147"/>
        <v>17Jhonatã Henrique Paiva de Melo44958GRA</v>
      </c>
      <c r="B7827">
        <v>17</v>
      </c>
      <c r="C7827" t="s">
        <v>2400</v>
      </c>
      <c r="D7827" t="s">
        <v>3786</v>
      </c>
      <c r="E7827">
        <v>600</v>
      </c>
      <c r="F7827" t="s">
        <v>1112</v>
      </c>
    </row>
    <row r="7828" spans="1:6">
      <c r="A7828" t="str">
        <f t="shared" si="147"/>
        <v>17Juan Carlos Ramos de Oliveira44958GRA</v>
      </c>
      <c r="B7828">
        <v>17</v>
      </c>
      <c r="C7828" t="s">
        <v>2759</v>
      </c>
      <c r="D7828" t="s">
        <v>3786</v>
      </c>
      <c r="E7828">
        <v>600</v>
      </c>
      <c r="F7828" t="s">
        <v>1112</v>
      </c>
    </row>
    <row r="7829" spans="1:6">
      <c r="A7829" t="str">
        <f t="shared" si="147"/>
        <v>17Larissa Zamuner44958GRA</v>
      </c>
      <c r="B7829">
        <v>17</v>
      </c>
      <c r="C7829" t="s">
        <v>1418</v>
      </c>
      <c r="D7829" t="s">
        <v>3786</v>
      </c>
      <c r="E7829">
        <v>600</v>
      </c>
      <c r="F7829" t="s">
        <v>1112</v>
      </c>
    </row>
    <row r="7830" spans="1:6">
      <c r="A7830" t="str">
        <f t="shared" si="147"/>
        <v>17Luan Lopes dos Santos44958GRA</v>
      </c>
      <c r="B7830">
        <v>17</v>
      </c>
      <c r="C7830" t="s">
        <v>1419</v>
      </c>
      <c r="D7830" t="s">
        <v>3786</v>
      </c>
      <c r="E7830">
        <v>600</v>
      </c>
      <c r="F7830" t="s">
        <v>1112</v>
      </c>
    </row>
    <row r="7831" spans="1:6">
      <c r="A7831" t="str">
        <f t="shared" si="147"/>
        <v>17Luiza Gonçalves Ibanez Ribeiro44958GRA</v>
      </c>
      <c r="B7831">
        <v>17</v>
      </c>
      <c r="C7831" t="s">
        <v>1420</v>
      </c>
      <c r="D7831" t="s">
        <v>3786</v>
      </c>
      <c r="E7831">
        <v>600</v>
      </c>
      <c r="F7831" t="s">
        <v>1112</v>
      </c>
    </row>
    <row r="7832" spans="1:6">
      <c r="A7832" t="str">
        <f t="shared" si="147"/>
        <v>17Rhamon Victor Menezes Lima Bastos Garcia44958GRA</v>
      </c>
      <c r="B7832">
        <v>17</v>
      </c>
      <c r="C7832" t="s">
        <v>1423</v>
      </c>
      <c r="D7832" t="s">
        <v>3786</v>
      </c>
      <c r="E7832">
        <v>600</v>
      </c>
      <c r="F7832" t="s">
        <v>1112</v>
      </c>
    </row>
    <row r="7833" spans="1:6">
      <c r="A7833" t="str">
        <f t="shared" si="147"/>
        <v>17Rodrigo Vasconcelos Glória44958GRA</v>
      </c>
      <c r="B7833">
        <v>17</v>
      </c>
      <c r="C7833" t="s">
        <v>2402</v>
      </c>
      <c r="D7833" t="s">
        <v>3786</v>
      </c>
      <c r="E7833">
        <v>600</v>
      </c>
      <c r="F7833" t="s">
        <v>1112</v>
      </c>
    </row>
    <row r="7834" spans="1:6">
      <c r="A7834" t="str">
        <f t="shared" si="147"/>
        <v>17Thamiris Bernardo de Paula44958GRA</v>
      </c>
      <c r="B7834">
        <v>17</v>
      </c>
      <c r="C7834" t="s">
        <v>2403</v>
      </c>
      <c r="D7834" t="s">
        <v>3786</v>
      </c>
      <c r="E7834">
        <v>600</v>
      </c>
      <c r="F7834" t="s">
        <v>1112</v>
      </c>
    </row>
    <row r="7835" spans="1:6">
      <c r="A7835" t="str">
        <f t="shared" si="147"/>
        <v>17Fernando Nogueira Cardoso44958MSc</v>
      </c>
      <c r="B7835">
        <v>17</v>
      </c>
      <c r="C7835" t="s">
        <v>2760</v>
      </c>
      <c r="D7835" t="s">
        <v>3786</v>
      </c>
      <c r="E7835">
        <v>2230</v>
      </c>
      <c r="F7835" t="s">
        <v>1114</v>
      </c>
    </row>
    <row r="7836" spans="1:6">
      <c r="A7836" t="str">
        <f t="shared" si="147"/>
        <v>17Juliana Barboza do Nascimento44958MSc</v>
      </c>
      <c r="B7836">
        <v>17</v>
      </c>
      <c r="C7836" t="s">
        <v>1427</v>
      </c>
      <c r="D7836" t="s">
        <v>3786</v>
      </c>
      <c r="E7836">
        <v>2230</v>
      </c>
      <c r="F7836" t="s">
        <v>1114</v>
      </c>
    </row>
    <row r="7837" spans="1:6">
      <c r="A7837" t="str">
        <f t="shared" si="147"/>
        <v>17Rafael de Freitas Moura44958MSc</v>
      </c>
      <c r="B7837">
        <v>17</v>
      </c>
      <c r="C7837" t="s">
        <v>1428</v>
      </c>
      <c r="D7837" t="s">
        <v>3786</v>
      </c>
      <c r="E7837">
        <v>2230</v>
      </c>
      <c r="F7837" t="s">
        <v>1114</v>
      </c>
    </row>
    <row r="7838" spans="1:6">
      <c r="A7838" t="str">
        <f t="shared" si="147"/>
        <v>17Raíssa André de Araujo44958MSc</v>
      </c>
      <c r="B7838">
        <v>17</v>
      </c>
      <c r="C7838" t="s">
        <v>1429</v>
      </c>
      <c r="D7838" t="s">
        <v>3786</v>
      </c>
      <c r="E7838">
        <v>2230</v>
      </c>
      <c r="F7838" t="s">
        <v>1114</v>
      </c>
    </row>
    <row r="7839" spans="1:6">
      <c r="A7839" t="str">
        <f t="shared" si="147"/>
        <v>17Tiphane Andrade Figueira44958PDSC</v>
      </c>
      <c r="B7839">
        <v>17</v>
      </c>
      <c r="C7839" t="s">
        <v>2404</v>
      </c>
      <c r="D7839" t="s">
        <v>3786</v>
      </c>
      <c r="E7839">
        <v>6110</v>
      </c>
      <c r="F7839" t="s">
        <v>1165</v>
      </c>
    </row>
    <row r="7840" spans="1:6">
      <c r="A7840" t="str">
        <f t="shared" si="147"/>
        <v>17Elisa Maria Mano Esteves44958PV</v>
      </c>
      <c r="B7840">
        <v>17</v>
      </c>
      <c r="C7840" t="s">
        <v>1430</v>
      </c>
      <c r="D7840" t="s">
        <v>3786</v>
      </c>
      <c r="E7840">
        <v>7750</v>
      </c>
      <c r="F7840" t="s">
        <v>1115</v>
      </c>
    </row>
    <row r="7841" spans="1:6">
      <c r="A7841" t="str">
        <f t="shared" si="147"/>
        <v>18Josias de Souza Borges44958AT</v>
      </c>
      <c r="B7841">
        <v>18</v>
      </c>
      <c r="C7841" t="s">
        <v>1431</v>
      </c>
      <c r="D7841" t="s">
        <v>3786</v>
      </c>
      <c r="E7841">
        <v>820</v>
      </c>
      <c r="F7841" t="s">
        <v>1117</v>
      </c>
    </row>
    <row r="7842" spans="1:6">
      <c r="A7842" t="str">
        <f t="shared" si="147"/>
        <v>18Julio Cesar Ramalho Cyrino44958COO</v>
      </c>
      <c r="B7842">
        <v>18</v>
      </c>
      <c r="C7842" t="s">
        <v>1432</v>
      </c>
      <c r="D7842" t="s">
        <v>3786</v>
      </c>
      <c r="E7842">
        <v>2800</v>
      </c>
      <c r="F7842" t="s">
        <v>1113</v>
      </c>
    </row>
    <row r="7843" spans="1:6">
      <c r="A7843" t="str">
        <f t="shared" si="147"/>
        <v>18Gabriele dos Santos Silva44958DSC</v>
      </c>
      <c r="B7843">
        <v>18</v>
      </c>
      <c r="C7843" t="s">
        <v>1433</v>
      </c>
      <c r="D7843" t="s">
        <v>3786</v>
      </c>
      <c r="E7843">
        <v>3280</v>
      </c>
      <c r="F7843" t="s">
        <v>1162</v>
      </c>
    </row>
    <row r="7844" spans="1:6">
      <c r="A7844" t="str">
        <f t="shared" si="147"/>
        <v>18Renata Mont`Alverne Braun Chaves Martins44958DSC</v>
      </c>
      <c r="B7844">
        <v>18</v>
      </c>
      <c r="C7844" t="s">
        <v>1434</v>
      </c>
      <c r="D7844" t="s">
        <v>3786</v>
      </c>
      <c r="E7844">
        <v>3280</v>
      </c>
      <c r="F7844" t="s">
        <v>1162</v>
      </c>
    </row>
    <row r="7845" spans="1:6">
      <c r="A7845" t="str">
        <f t="shared" si="147"/>
        <v>18Agnaldo Santana dos Santos44958GRA</v>
      </c>
      <c r="B7845">
        <v>18</v>
      </c>
      <c r="C7845" t="s">
        <v>2405</v>
      </c>
      <c r="D7845" t="s">
        <v>3786</v>
      </c>
      <c r="E7845">
        <v>600</v>
      </c>
      <c r="F7845" t="s">
        <v>1112</v>
      </c>
    </row>
    <row r="7846" spans="1:6">
      <c r="A7846" t="str">
        <f t="shared" si="147"/>
        <v>18Bruno Vaz Silva44958GRA</v>
      </c>
      <c r="B7846">
        <v>18</v>
      </c>
      <c r="C7846" t="s">
        <v>2406</v>
      </c>
      <c r="D7846" t="s">
        <v>3786</v>
      </c>
      <c r="E7846">
        <v>600</v>
      </c>
      <c r="F7846" t="s">
        <v>1112</v>
      </c>
    </row>
    <row r="7847" spans="1:6">
      <c r="A7847" t="str">
        <f t="shared" si="147"/>
        <v>18Caio Henrique Manganeli44958GRA</v>
      </c>
      <c r="B7847">
        <v>18</v>
      </c>
      <c r="C7847" t="s">
        <v>2407</v>
      </c>
      <c r="D7847" t="s">
        <v>3786</v>
      </c>
      <c r="E7847">
        <v>600</v>
      </c>
      <c r="F7847" t="s">
        <v>1112</v>
      </c>
    </row>
    <row r="7848" spans="1:6">
      <c r="A7848" t="str">
        <f t="shared" si="147"/>
        <v>18Giulia Elvira Araujo Santana Carvalho44958GRA</v>
      </c>
      <c r="B7848">
        <v>18</v>
      </c>
      <c r="C7848" t="s">
        <v>2408</v>
      </c>
      <c r="D7848" t="s">
        <v>3786</v>
      </c>
      <c r="E7848">
        <v>600</v>
      </c>
      <c r="F7848" t="s">
        <v>1112</v>
      </c>
    </row>
    <row r="7849" spans="1:6">
      <c r="A7849" t="str">
        <f t="shared" si="147"/>
        <v>18Janaina Alves Monteiro de Castro44958GRA</v>
      </c>
      <c r="B7849">
        <v>18</v>
      </c>
      <c r="C7849" t="s">
        <v>2409</v>
      </c>
      <c r="D7849" t="s">
        <v>3786</v>
      </c>
      <c r="E7849">
        <v>600</v>
      </c>
      <c r="F7849" t="s">
        <v>1112</v>
      </c>
    </row>
    <row r="7850" spans="1:6">
      <c r="A7850" t="str">
        <f t="shared" si="147"/>
        <v>18Laryssa Maria Ramos da Silva44958GRA</v>
      </c>
      <c r="B7850">
        <v>18</v>
      </c>
      <c r="C7850" t="s">
        <v>2410</v>
      </c>
      <c r="D7850" t="s">
        <v>3786</v>
      </c>
      <c r="E7850">
        <v>600</v>
      </c>
      <c r="F7850" t="s">
        <v>1112</v>
      </c>
    </row>
    <row r="7851" spans="1:6">
      <c r="A7851" t="str">
        <f t="shared" si="147"/>
        <v>18MARCELLY DE ALMEIDA TEIXEIRA44958GRA</v>
      </c>
      <c r="B7851">
        <v>18</v>
      </c>
      <c r="C7851" t="s">
        <v>1436</v>
      </c>
      <c r="D7851" t="s">
        <v>3786</v>
      </c>
      <c r="E7851">
        <v>600</v>
      </c>
      <c r="F7851" t="s">
        <v>1112</v>
      </c>
    </row>
    <row r="7852" spans="1:6">
      <c r="A7852" t="str">
        <f t="shared" si="147"/>
        <v>18Marcus Vinícius da Cruz44958GRA</v>
      </c>
      <c r="B7852">
        <v>18</v>
      </c>
      <c r="C7852" t="s">
        <v>2164</v>
      </c>
      <c r="D7852" t="s">
        <v>3786</v>
      </c>
      <c r="E7852">
        <v>600</v>
      </c>
      <c r="F7852" t="s">
        <v>1112</v>
      </c>
    </row>
    <row r="7853" spans="1:6">
      <c r="A7853" t="str">
        <f t="shared" si="147"/>
        <v>18Marlon Barreto Silva44958GRA</v>
      </c>
      <c r="B7853">
        <v>18</v>
      </c>
      <c r="C7853" t="s">
        <v>1437</v>
      </c>
      <c r="D7853" t="s">
        <v>3786</v>
      </c>
      <c r="E7853">
        <v>600</v>
      </c>
      <c r="F7853" t="s">
        <v>1112</v>
      </c>
    </row>
    <row r="7854" spans="1:6">
      <c r="A7854" t="str">
        <f t="shared" si="147"/>
        <v>18Pedro Lucas Fonseca de Sena44958GRA</v>
      </c>
      <c r="B7854">
        <v>18</v>
      </c>
      <c r="C7854" t="s">
        <v>2411</v>
      </c>
      <c r="D7854" t="s">
        <v>3786</v>
      </c>
      <c r="E7854">
        <v>600</v>
      </c>
      <c r="F7854" t="s">
        <v>1112</v>
      </c>
    </row>
    <row r="7855" spans="1:6">
      <c r="A7855" t="str">
        <f t="shared" si="147"/>
        <v>18RAQUEL SILVA MARTINS44958GRA</v>
      </c>
      <c r="B7855">
        <v>18</v>
      </c>
      <c r="C7855" t="s">
        <v>1438</v>
      </c>
      <c r="D7855" t="s">
        <v>3786</v>
      </c>
      <c r="E7855">
        <v>600</v>
      </c>
      <c r="F7855" t="s">
        <v>1112</v>
      </c>
    </row>
    <row r="7856" spans="1:6">
      <c r="A7856" t="str">
        <f t="shared" si="147"/>
        <v>18RINA PERUZZO RIGONI44958GRA</v>
      </c>
      <c r="B7856">
        <v>18</v>
      </c>
      <c r="C7856" t="s">
        <v>1439</v>
      </c>
      <c r="D7856" t="s">
        <v>3786</v>
      </c>
      <c r="E7856">
        <v>600</v>
      </c>
      <c r="F7856" t="s">
        <v>1112</v>
      </c>
    </row>
    <row r="7857" spans="1:6">
      <c r="A7857" t="str">
        <f t="shared" si="147"/>
        <v>18Vinícius Almeida de Oliveira44958GRA</v>
      </c>
      <c r="B7857">
        <v>18</v>
      </c>
      <c r="C7857" t="s">
        <v>1440</v>
      </c>
      <c r="D7857" t="s">
        <v>3786</v>
      </c>
      <c r="E7857">
        <v>600</v>
      </c>
      <c r="F7857" t="s">
        <v>1112</v>
      </c>
    </row>
    <row r="7858" spans="1:6">
      <c r="A7858" t="str">
        <f t="shared" si="147"/>
        <v>18Vitor Fiori44958GRA</v>
      </c>
      <c r="B7858">
        <v>18</v>
      </c>
      <c r="C7858" t="s">
        <v>2412</v>
      </c>
      <c r="D7858" t="s">
        <v>3786</v>
      </c>
      <c r="E7858">
        <v>600</v>
      </c>
      <c r="F7858" t="s">
        <v>1112</v>
      </c>
    </row>
    <row r="7859" spans="1:6">
      <c r="A7859" t="str">
        <f t="shared" si="147"/>
        <v>18Victor Hugo Fagundes Peclat44958MSc</v>
      </c>
      <c r="B7859">
        <v>18</v>
      </c>
      <c r="C7859" t="s">
        <v>1443</v>
      </c>
      <c r="D7859" t="s">
        <v>3786</v>
      </c>
      <c r="E7859">
        <v>2230</v>
      </c>
      <c r="F7859" t="s">
        <v>1114</v>
      </c>
    </row>
    <row r="7860" spans="1:6">
      <c r="A7860" t="str">
        <f t="shared" si="147"/>
        <v>18Mojtaba Maali Amiri44958PV</v>
      </c>
      <c r="B7860">
        <v>18</v>
      </c>
      <c r="C7860" t="s">
        <v>1444</v>
      </c>
      <c r="D7860" t="s">
        <v>3786</v>
      </c>
      <c r="E7860">
        <v>7750</v>
      </c>
      <c r="F7860" t="s">
        <v>1115</v>
      </c>
    </row>
    <row r="7861" spans="1:6">
      <c r="A7861" t="str">
        <f t="shared" si="147"/>
        <v>19Barbara Cassu Manzano44958AT</v>
      </c>
      <c r="B7861">
        <v>19</v>
      </c>
      <c r="C7861" t="s">
        <v>1445</v>
      </c>
      <c r="D7861" t="s">
        <v>3786</v>
      </c>
      <c r="E7861">
        <v>820</v>
      </c>
      <c r="F7861" t="s">
        <v>1117</v>
      </c>
    </row>
    <row r="7862" spans="1:6">
      <c r="A7862" t="str">
        <f t="shared" si="147"/>
        <v>19Carlos Roberto de Souza Filho44958COO</v>
      </c>
      <c r="B7862">
        <v>19</v>
      </c>
      <c r="C7862" t="s">
        <v>1446</v>
      </c>
      <c r="D7862" t="s">
        <v>3786</v>
      </c>
      <c r="E7862">
        <v>2800</v>
      </c>
      <c r="F7862" t="s">
        <v>1113</v>
      </c>
    </row>
    <row r="7863" spans="1:6">
      <c r="A7863" t="str">
        <f t="shared" si="147"/>
        <v>19Luciano Areas Carvalho44958DSC</v>
      </c>
      <c r="B7863">
        <v>19</v>
      </c>
      <c r="C7863" t="s">
        <v>1447</v>
      </c>
      <c r="D7863" t="s">
        <v>3786</v>
      </c>
      <c r="E7863">
        <v>3280</v>
      </c>
      <c r="F7863" t="s">
        <v>1162</v>
      </c>
    </row>
    <row r="7864" spans="1:6">
      <c r="A7864" t="str">
        <f t="shared" si="147"/>
        <v>19Maria Liceth Cabrera Ruiz44958DSC</v>
      </c>
      <c r="B7864">
        <v>19</v>
      </c>
      <c r="C7864" t="s">
        <v>2413</v>
      </c>
      <c r="D7864" t="s">
        <v>3786</v>
      </c>
      <c r="E7864">
        <v>3280</v>
      </c>
      <c r="F7864" t="s">
        <v>1162</v>
      </c>
    </row>
    <row r="7865" spans="1:6">
      <c r="A7865" t="str">
        <f t="shared" si="147"/>
        <v>19Priscila Martins Oliveira44958DSC</v>
      </c>
      <c r="B7865">
        <v>19</v>
      </c>
      <c r="C7865" t="s">
        <v>1448</v>
      </c>
      <c r="D7865" t="s">
        <v>3786</v>
      </c>
      <c r="E7865">
        <v>3280</v>
      </c>
      <c r="F7865" t="s">
        <v>1162</v>
      </c>
    </row>
    <row r="7866" spans="1:6">
      <c r="A7866" t="str">
        <f t="shared" si="147"/>
        <v>19Ana Laura Silva Gomes44958GRA</v>
      </c>
      <c r="B7866">
        <v>19</v>
      </c>
      <c r="C7866" t="s">
        <v>2414</v>
      </c>
      <c r="D7866" t="s">
        <v>3786</v>
      </c>
      <c r="E7866">
        <v>600</v>
      </c>
      <c r="F7866" t="s">
        <v>1112</v>
      </c>
    </row>
    <row r="7867" spans="1:6">
      <c r="A7867" t="str">
        <f t="shared" si="147"/>
        <v>19Davi Machado Querubim44958GRA</v>
      </c>
      <c r="B7867">
        <v>19</v>
      </c>
      <c r="C7867" t="s">
        <v>1451</v>
      </c>
      <c r="D7867" t="s">
        <v>3786</v>
      </c>
      <c r="E7867">
        <v>600</v>
      </c>
      <c r="F7867" t="s">
        <v>1112</v>
      </c>
    </row>
    <row r="7868" spans="1:6">
      <c r="A7868" t="str">
        <f t="shared" si="147"/>
        <v>19Felipe Fortuna Perez44958GRA</v>
      </c>
      <c r="B7868">
        <v>19</v>
      </c>
      <c r="C7868" t="s">
        <v>1453</v>
      </c>
      <c r="D7868" t="s">
        <v>3786</v>
      </c>
      <c r="E7868">
        <v>600</v>
      </c>
      <c r="F7868" t="s">
        <v>1112</v>
      </c>
    </row>
    <row r="7869" spans="1:6">
      <c r="A7869" t="str">
        <f t="shared" si="147"/>
        <v>19Filipe Constantino dos Santos44958GRA</v>
      </c>
      <c r="B7869">
        <v>19</v>
      </c>
      <c r="C7869" t="s">
        <v>2761</v>
      </c>
      <c r="D7869" t="s">
        <v>3786</v>
      </c>
      <c r="E7869">
        <v>600</v>
      </c>
      <c r="F7869" t="s">
        <v>1112</v>
      </c>
    </row>
    <row r="7870" spans="1:6">
      <c r="A7870" t="str">
        <f t="shared" si="147"/>
        <v>19Gabriel Mateus Alves de Lima44958GRA</v>
      </c>
      <c r="B7870">
        <v>19</v>
      </c>
      <c r="C7870" t="s">
        <v>1455</v>
      </c>
      <c r="D7870" t="s">
        <v>3786</v>
      </c>
      <c r="E7870">
        <v>600</v>
      </c>
      <c r="F7870" t="s">
        <v>1112</v>
      </c>
    </row>
    <row r="7871" spans="1:6">
      <c r="A7871" t="str">
        <f t="shared" si="147"/>
        <v>19Gabriel Roberto Andrioli de Almeida44958GRA</v>
      </c>
      <c r="B7871">
        <v>19</v>
      </c>
      <c r="C7871" t="s">
        <v>2762</v>
      </c>
      <c r="D7871" t="s">
        <v>3786</v>
      </c>
      <c r="E7871">
        <v>600</v>
      </c>
      <c r="F7871" t="s">
        <v>1112</v>
      </c>
    </row>
    <row r="7872" spans="1:6">
      <c r="A7872" t="str">
        <f t="shared" si="147"/>
        <v>19Iasmim Ribeiro Portela Lima44958GRA</v>
      </c>
      <c r="B7872">
        <v>19</v>
      </c>
      <c r="C7872" t="s">
        <v>1456</v>
      </c>
      <c r="D7872" t="s">
        <v>3786</v>
      </c>
      <c r="E7872">
        <v>600</v>
      </c>
      <c r="F7872" t="s">
        <v>1112</v>
      </c>
    </row>
    <row r="7873" spans="1:6">
      <c r="A7873" t="str">
        <f t="shared" si="147"/>
        <v>19Lorenzo Bueno Correa44958GRA</v>
      </c>
      <c r="B7873">
        <v>19</v>
      </c>
      <c r="C7873" t="s">
        <v>1457</v>
      </c>
      <c r="D7873" t="s">
        <v>3786</v>
      </c>
      <c r="E7873">
        <v>600</v>
      </c>
      <c r="F7873" t="s">
        <v>1112</v>
      </c>
    </row>
    <row r="7874" spans="1:6">
      <c r="A7874" t="str">
        <f t="shared" si="147"/>
        <v>19Marcela Liberato Silva44958GRA</v>
      </c>
      <c r="B7874">
        <v>19</v>
      </c>
      <c r="C7874" t="s">
        <v>2415</v>
      </c>
      <c r="D7874" t="s">
        <v>3786</v>
      </c>
      <c r="E7874">
        <v>600</v>
      </c>
      <c r="F7874" t="s">
        <v>1112</v>
      </c>
    </row>
    <row r="7875" spans="1:6">
      <c r="A7875" t="str">
        <f t="shared" ref="A7875:A7938" si="148">CONCATENATE(B7875,C7875,VALUE(D7875),F7875)</f>
        <v>19Maria Gabriela Santos Bedran Gauy44958GRA</v>
      </c>
      <c r="B7875">
        <v>19</v>
      </c>
      <c r="C7875" t="s">
        <v>2763</v>
      </c>
      <c r="D7875" t="s">
        <v>3786</v>
      </c>
      <c r="E7875">
        <v>600</v>
      </c>
      <c r="F7875" t="s">
        <v>1112</v>
      </c>
    </row>
    <row r="7876" spans="1:6">
      <c r="A7876" t="str">
        <f t="shared" si="148"/>
        <v>19Mariane Ribeiro Franco44958GRA</v>
      </c>
      <c r="B7876">
        <v>19</v>
      </c>
      <c r="C7876" t="s">
        <v>2416</v>
      </c>
      <c r="D7876" t="s">
        <v>3786</v>
      </c>
      <c r="E7876">
        <v>600</v>
      </c>
      <c r="F7876" t="s">
        <v>1112</v>
      </c>
    </row>
    <row r="7877" spans="1:6">
      <c r="A7877" t="str">
        <f t="shared" si="148"/>
        <v>19Pedro Dias Antunes44958GRA</v>
      </c>
      <c r="B7877">
        <v>19</v>
      </c>
      <c r="C7877" t="s">
        <v>1460</v>
      </c>
      <c r="D7877" t="s">
        <v>3786</v>
      </c>
      <c r="E7877">
        <v>600</v>
      </c>
      <c r="F7877" t="s">
        <v>1112</v>
      </c>
    </row>
    <row r="7878" spans="1:6">
      <c r="A7878" t="str">
        <f t="shared" si="148"/>
        <v>19Scarlet Inácio44958GRA</v>
      </c>
      <c r="B7878">
        <v>19</v>
      </c>
      <c r="C7878" t="s">
        <v>2165</v>
      </c>
      <c r="D7878" t="s">
        <v>3786</v>
      </c>
      <c r="E7878">
        <v>600</v>
      </c>
      <c r="F7878" t="s">
        <v>1112</v>
      </c>
    </row>
    <row r="7879" spans="1:6">
      <c r="A7879" t="str">
        <f t="shared" si="148"/>
        <v>19Taisa Rebuá Barroso44958GRA</v>
      </c>
      <c r="B7879">
        <v>19</v>
      </c>
      <c r="C7879" t="s">
        <v>1462</v>
      </c>
      <c r="D7879" t="s">
        <v>3786</v>
      </c>
      <c r="E7879">
        <v>600</v>
      </c>
      <c r="F7879" t="s">
        <v>1112</v>
      </c>
    </row>
    <row r="7880" spans="1:6">
      <c r="A7880" t="str">
        <f t="shared" si="148"/>
        <v>19Thassia Pine Gondek44958GRA</v>
      </c>
      <c r="B7880">
        <v>19</v>
      </c>
      <c r="C7880" t="s">
        <v>2418</v>
      </c>
      <c r="D7880" t="s">
        <v>3786</v>
      </c>
      <c r="E7880">
        <v>600</v>
      </c>
      <c r="F7880" t="s">
        <v>1112</v>
      </c>
    </row>
    <row r="7881" spans="1:6">
      <c r="A7881" t="str">
        <f t="shared" si="148"/>
        <v>19Vinicius de Souza Brito44958GRA</v>
      </c>
      <c r="B7881">
        <v>19</v>
      </c>
      <c r="C7881" t="s">
        <v>2419</v>
      </c>
      <c r="D7881" t="s">
        <v>3786</v>
      </c>
      <c r="E7881">
        <v>600</v>
      </c>
      <c r="F7881" t="s">
        <v>1112</v>
      </c>
    </row>
    <row r="7882" spans="1:6">
      <c r="A7882" t="str">
        <f t="shared" si="148"/>
        <v>19Vinicius dos Santos Pereira44958GRA</v>
      </c>
      <c r="B7882">
        <v>19</v>
      </c>
      <c r="C7882" t="s">
        <v>2420</v>
      </c>
      <c r="D7882" t="s">
        <v>3786</v>
      </c>
      <c r="E7882">
        <v>600</v>
      </c>
      <c r="F7882" t="s">
        <v>1112</v>
      </c>
    </row>
    <row r="7883" spans="1:6">
      <c r="A7883" t="str">
        <f t="shared" si="148"/>
        <v>19Vitória Ventura44958GRA</v>
      </c>
      <c r="B7883">
        <v>19</v>
      </c>
      <c r="C7883" t="s">
        <v>1463</v>
      </c>
      <c r="D7883" t="s">
        <v>3786</v>
      </c>
      <c r="E7883">
        <v>600</v>
      </c>
      <c r="F7883" t="s">
        <v>1112</v>
      </c>
    </row>
    <row r="7884" spans="1:6">
      <c r="A7884" t="str">
        <f t="shared" si="148"/>
        <v>19Carlos Henrique Gomes Tabarelli44958MSc</v>
      </c>
      <c r="B7884">
        <v>19</v>
      </c>
      <c r="C7884" t="s">
        <v>2421</v>
      </c>
      <c r="D7884" t="s">
        <v>3786</v>
      </c>
      <c r="E7884">
        <v>2230</v>
      </c>
      <c r="F7884" t="s">
        <v>1114</v>
      </c>
    </row>
    <row r="7885" spans="1:6">
      <c r="A7885" t="str">
        <f t="shared" si="148"/>
        <v>19Fernando Lessa Pereira44958MSc</v>
      </c>
      <c r="B7885">
        <v>19</v>
      </c>
      <c r="C7885" t="s">
        <v>1464</v>
      </c>
      <c r="D7885" t="s">
        <v>3786</v>
      </c>
      <c r="E7885">
        <v>2230</v>
      </c>
      <c r="F7885" t="s">
        <v>1114</v>
      </c>
    </row>
    <row r="7886" spans="1:6">
      <c r="A7886" t="str">
        <f t="shared" si="148"/>
        <v>19Luiz Henrique Joca Leite44958MSc</v>
      </c>
      <c r="B7886">
        <v>19</v>
      </c>
      <c r="C7886" t="s">
        <v>2166</v>
      </c>
      <c r="D7886" t="s">
        <v>3786</v>
      </c>
      <c r="E7886">
        <v>2230</v>
      </c>
      <c r="F7886" t="s">
        <v>1114</v>
      </c>
    </row>
    <row r="7887" spans="1:6">
      <c r="A7887" t="str">
        <f t="shared" si="148"/>
        <v>19Pietro Demattê Avona44958MSc</v>
      </c>
      <c r="B7887">
        <v>19</v>
      </c>
      <c r="C7887" t="s">
        <v>2167</v>
      </c>
      <c r="D7887" t="s">
        <v>3786</v>
      </c>
      <c r="E7887">
        <v>2230</v>
      </c>
      <c r="F7887" t="s">
        <v>1114</v>
      </c>
    </row>
    <row r="7888" spans="1:6">
      <c r="A7888" t="str">
        <f t="shared" si="148"/>
        <v>19Thiago Rivaben Lopes44958MSc</v>
      </c>
      <c r="B7888">
        <v>19</v>
      </c>
      <c r="C7888" t="s">
        <v>1467</v>
      </c>
      <c r="D7888" t="s">
        <v>3786</v>
      </c>
      <c r="E7888">
        <v>2230</v>
      </c>
      <c r="F7888" t="s">
        <v>1114</v>
      </c>
    </row>
    <row r="7889" spans="1:6">
      <c r="A7889" t="str">
        <f t="shared" si="148"/>
        <v>19Daniel Andrade Miranda44958PDSC</v>
      </c>
      <c r="B7889">
        <v>19</v>
      </c>
      <c r="C7889" t="s">
        <v>2764</v>
      </c>
      <c r="D7889" t="s">
        <v>3786</v>
      </c>
      <c r="E7889">
        <v>6110</v>
      </c>
      <c r="F7889" t="s">
        <v>1165</v>
      </c>
    </row>
    <row r="7890" spans="1:6">
      <c r="A7890" t="str">
        <f t="shared" si="148"/>
        <v>19Áquila Ferreira Mesquita44958PV</v>
      </c>
      <c r="B7890">
        <v>19</v>
      </c>
      <c r="C7890" t="s">
        <v>1469</v>
      </c>
      <c r="D7890" t="s">
        <v>3786</v>
      </c>
      <c r="E7890">
        <v>7750</v>
      </c>
      <c r="F7890" t="s">
        <v>1115</v>
      </c>
    </row>
    <row r="7891" spans="1:6">
      <c r="A7891" t="str">
        <f t="shared" si="148"/>
        <v>20ALINE DE OLIVEIRA MACHADO44958AT</v>
      </c>
      <c r="B7891">
        <v>20</v>
      </c>
      <c r="C7891" t="s">
        <v>1470</v>
      </c>
      <c r="D7891" t="s">
        <v>3786</v>
      </c>
      <c r="E7891">
        <v>820</v>
      </c>
      <c r="F7891" t="s">
        <v>1117</v>
      </c>
    </row>
    <row r="7892" spans="1:6">
      <c r="A7892" t="str">
        <f t="shared" si="148"/>
        <v>20JUSSARA LOPES DE MIRANDA44958COO</v>
      </c>
      <c r="B7892">
        <v>20</v>
      </c>
      <c r="C7892" t="s">
        <v>2656</v>
      </c>
      <c r="D7892" t="s">
        <v>3786</v>
      </c>
      <c r="E7892">
        <v>2800</v>
      </c>
      <c r="F7892" t="s">
        <v>1113</v>
      </c>
    </row>
    <row r="7893" spans="1:6">
      <c r="A7893" t="str">
        <f t="shared" si="148"/>
        <v>20BRENNO DANHO VÉRAS EVANGELISTA44958DSC</v>
      </c>
      <c r="B7893">
        <v>20</v>
      </c>
      <c r="C7893" t="s">
        <v>2677</v>
      </c>
      <c r="D7893" t="s">
        <v>3786</v>
      </c>
      <c r="E7893">
        <v>3280</v>
      </c>
      <c r="F7893" t="s">
        <v>1162</v>
      </c>
    </row>
    <row r="7894" spans="1:6">
      <c r="A7894" t="str">
        <f t="shared" si="148"/>
        <v>20Michelle Ramos Cavalcante Fortunato44958DSC</v>
      </c>
      <c r="B7894">
        <v>20</v>
      </c>
      <c r="C7894" t="s">
        <v>1480</v>
      </c>
      <c r="D7894" t="s">
        <v>3786</v>
      </c>
      <c r="E7894">
        <v>3280</v>
      </c>
      <c r="F7894" t="s">
        <v>1162</v>
      </c>
    </row>
    <row r="7895" spans="1:6">
      <c r="A7895" t="str">
        <f t="shared" si="148"/>
        <v>20AMANDA VIEIRA XAVIER44958GRA</v>
      </c>
      <c r="B7895">
        <v>20</v>
      </c>
      <c r="C7895" t="s">
        <v>2168</v>
      </c>
      <c r="D7895" t="s">
        <v>3786</v>
      </c>
      <c r="E7895">
        <v>600</v>
      </c>
      <c r="F7895" t="s">
        <v>1112</v>
      </c>
    </row>
    <row r="7896" spans="1:6">
      <c r="A7896" t="str">
        <f t="shared" si="148"/>
        <v>20Ana Clara Lima do Nascimento Ferreira44958GRA</v>
      </c>
      <c r="B7896">
        <v>20</v>
      </c>
      <c r="C7896" t="s">
        <v>2422</v>
      </c>
      <c r="D7896" t="s">
        <v>3786</v>
      </c>
      <c r="E7896">
        <v>600</v>
      </c>
      <c r="F7896" t="s">
        <v>1112</v>
      </c>
    </row>
    <row r="7897" spans="1:6">
      <c r="A7897" t="str">
        <f t="shared" si="148"/>
        <v>20Beatriz de Matos David44958GRA</v>
      </c>
      <c r="B7897">
        <v>20</v>
      </c>
      <c r="C7897" t="s">
        <v>2423</v>
      </c>
      <c r="D7897" t="s">
        <v>3786</v>
      </c>
      <c r="E7897">
        <v>600</v>
      </c>
      <c r="F7897" t="s">
        <v>1112</v>
      </c>
    </row>
    <row r="7898" spans="1:6">
      <c r="A7898" t="str">
        <f t="shared" si="148"/>
        <v>20BEATRIZ HENRIQUE DA ROCHA44958GRA</v>
      </c>
      <c r="B7898">
        <v>20</v>
      </c>
      <c r="C7898" t="s">
        <v>2169</v>
      </c>
      <c r="D7898" t="s">
        <v>3786</v>
      </c>
      <c r="E7898">
        <v>600</v>
      </c>
      <c r="F7898" t="s">
        <v>1112</v>
      </c>
    </row>
    <row r="7899" spans="1:6">
      <c r="A7899" t="str">
        <f t="shared" si="148"/>
        <v>20CAIO BARBOSA E SOUZA44958GRA</v>
      </c>
      <c r="B7899">
        <v>20</v>
      </c>
      <c r="C7899" t="s">
        <v>1473</v>
      </c>
      <c r="D7899" t="s">
        <v>3786</v>
      </c>
      <c r="E7899">
        <v>600</v>
      </c>
      <c r="F7899" t="s">
        <v>1112</v>
      </c>
    </row>
    <row r="7900" spans="1:6">
      <c r="A7900" t="str">
        <f t="shared" si="148"/>
        <v>20Giovana Passos Silva Gonzales44958GRA</v>
      </c>
      <c r="B7900">
        <v>20</v>
      </c>
      <c r="C7900" t="s">
        <v>2424</v>
      </c>
      <c r="D7900" t="s">
        <v>3786</v>
      </c>
      <c r="E7900">
        <v>600</v>
      </c>
      <c r="F7900" t="s">
        <v>1112</v>
      </c>
    </row>
    <row r="7901" spans="1:6">
      <c r="A7901" t="str">
        <f t="shared" si="148"/>
        <v>20JOAO MATHEUS CHAGAS SOUSA44958GRA</v>
      </c>
      <c r="B7901">
        <v>20</v>
      </c>
      <c r="C7901" t="s">
        <v>2170</v>
      </c>
      <c r="D7901" t="s">
        <v>3786</v>
      </c>
      <c r="E7901">
        <v>600</v>
      </c>
      <c r="F7901" t="s">
        <v>1112</v>
      </c>
    </row>
    <row r="7902" spans="1:6">
      <c r="A7902" t="str">
        <f t="shared" si="148"/>
        <v>20KEVIN ENRICK ALVES DE ABREU44958GRA</v>
      </c>
      <c r="B7902">
        <v>20</v>
      </c>
      <c r="C7902" t="s">
        <v>1478</v>
      </c>
      <c r="D7902" t="s">
        <v>3786</v>
      </c>
      <c r="E7902">
        <v>600</v>
      </c>
      <c r="F7902" t="s">
        <v>1112</v>
      </c>
    </row>
    <row r="7903" spans="1:6">
      <c r="A7903" t="str">
        <f t="shared" si="148"/>
        <v>20LARISSA DE OLIVEIRA AUGUSTO44958GRA</v>
      </c>
      <c r="B7903">
        <v>20</v>
      </c>
      <c r="C7903" t="s">
        <v>2426</v>
      </c>
      <c r="D7903" t="s">
        <v>3786</v>
      </c>
      <c r="E7903">
        <v>600</v>
      </c>
      <c r="F7903" t="s">
        <v>1112</v>
      </c>
    </row>
    <row r="7904" spans="1:6">
      <c r="A7904" t="str">
        <f t="shared" si="148"/>
        <v>20Lorraine Beatriz de Oliveira Teixeira44958GRA</v>
      </c>
      <c r="B7904">
        <v>20</v>
      </c>
      <c r="C7904" t="s">
        <v>2427</v>
      </c>
      <c r="D7904" t="s">
        <v>3786</v>
      </c>
      <c r="E7904">
        <v>600</v>
      </c>
      <c r="F7904" t="s">
        <v>1112</v>
      </c>
    </row>
    <row r="7905" spans="1:6">
      <c r="A7905" t="str">
        <f t="shared" si="148"/>
        <v>20MARIA LUIZA MARUJO DE ARAUJO44958GRA</v>
      </c>
      <c r="B7905">
        <v>20</v>
      </c>
      <c r="C7905" t="s">
        <v>2171</v>
      </c>
      <c r="D7905" t="s">
        <v>3786</v>
      </c>
      <c r="E7905">
        <v>600</v>
      </c>
      <c r="F7905" t="s">
        <v>1112</v>
      </c>
    </row>
    <row r="7906" spans="1:6">
      <c r="A7906" t="str">
        <f t="shared" si="148"/>
        <v>20Mateus Freitas Eulálio44958GRA</v>
      </c>
      <c r="B7906">
        <v>20</v>
      </c>
      <c r="C7906" t="s">
        <v>2428</v>
      </c>
      <c r="D7906" t="s">
        <v>3786</v>
      </c>
      <c r="E7906">
        <v>600</v>
      </c>
      <c r="F7906" t="s">
        <v>1112</v>
      </c>
    </row>
    <row r="7907" spans="1:6">
      <c r="A7907" t="str">
        <f t="shared" si="148"/>
        <v>20RAYANE DE SOUZA SOARES44958GRA</v>
      </c>
      <c r="B7907">
        <v>20</v>
      </c>
      <c r="C7907" t="s">
        <v>2682</v>
      </c>
      <c r="D7907" t="s">
        <v>3786</v>
      </c>
      <c r="E7907">
        <v>600</v>
      </c>
      <c r="F7907" t="s">
        <v>1112</v>
      </c>
    </row>
    <row r="7908" spans="1:6">
      <c r="A7908" t="str">
        <f t="shared" si="148"/>
        <v>20VALTER SOUZA MOREIRA44958GRA</v>
      </c>
      <c r="B7908">
        <v>20</v>
      </c>
      <c r="C7908" t="s">
        <v>2172</v>
      </c>
      <c r="D7908" t="s">
        <v>3786</v>
      </c>
      <c r="E7908">
        <v>600</v>
      </c>
      <c r="F7908" t="s">
        <v>1112</v>
      </c>
    </row>
    <row r="7909" spans="1:6">
      <c r="A7909" t="str">
        <f t="shared" si="148"/>
        <v>20VITÓRIA DA NOBREGA GALVÃO44958GRA</v>
      </c>
      <c r="B7909">
        <v>20</v>
      </c>
      <c r="C7909" t="s">
        <v>2744</v>
      </c>
      <c r="D7909" t="s">
        <v>3786</v>
      </c>
      <c r="E7909">
        <v>600</v>
      </c>
      <c r="F7909" t="s">
        <v>1112</v>
      </c>
    </row>
    <row r="7910" spans="1:6">
      <c r="A7910" t="str">
        <f t="shared" si="148"/>
        <v>20Flávia Rodrigues Alvares44958MSc</v>
      </c>
      <c r="B7910">
        <v>20</v>
      </c>
      <c r="C7910" t="s">
        <v>2429</v>
      </c>
      <c r="D7910" t="s">
        <v>3786</v>
      </c>
      <c r="E7910">
        <v>2230</v>
      </c>
      <c r="F7910" t="s">
        <v>1114</v>
      </c>
    </row>
    <row r="7911" spans="1:6">
      <c r="A7911" t="str">
        <f t="shared" si="148"/>
        <v>20JÉSSICA DE OLIVEIRA SOUZA44958MSc</v>
      </c>
      <c r="B7911">
        <v>20</v>
      </c>
      <c r="C7911" t="s">
        <v>2683</v>
      </c>
      <c r="D7911" t="s">
        <v>3786</v>
      </c>
      <c r="E7911">
        <v>2230</v>
      </c>
      <c r="F7911" t="s">
        <v>1114</v>
      </c>
    </row>
    <row r="7912" spans="1:6">
      <c r="A7912" t="str">
        <f t="shared" si="148"/>
        <v>20JOAO ROGERIO BORGES DE AMORIM RODRIGUES44958MSc</v>
      </c>
      <c r="B7912">
        <v>20</v>
      </c>
      <c r="C7912" t="s">
        <v>2430</v>
      </c>
      <c r="D7912" t="s">
        <v>3786</v>
      </c>
      <c r="E7912">
        <v>2230</v>
      </c>
      <c r="F7912" t="s">
        <v>1114</v>
      </c>
    </row>
    <row r="7913" spans="1:6">
      <c r="A7913" t="str">
        <f t="shared" si="148"/>
        <v>20PEDRO HENRIQUE ANTUNES DA SILVA44958MSc</v>
      </c>
      <c r="B7913">
        <v>20</v>
      </c>
      <c r="C7913" t="s">
        <v>2686</v>
      </c>
      <c r="D7913" t="s">
        <v>3786</v>
      </c>
      <c r="E7913">
        <v>2230</v>
      </c>
      <c r="F7913" t="s">
        <v>1114</v>
      </c>
    </row>
    <row r="7914" spans="1:6">
      <c r="A7914" t="str">
        <f t="shared" si="148"/>
        <v>20Taiane Fíngolo Duarte44958MSc</v>
      </c>
      <c r="B7914">
        <v>20</v>
      </c>
      <c r="C7914" t="s">
        <v>2431</v>
      </c>
      <c r="D7914" t="s">
        <v>3786</v>
      </c>
      <c r="E7914">
        <v>2230</v>
      </c>
      <c r="F7914" t="s">
        <v>1114</v>
      </c>
    </row>
    <row r="7915" spans="1:6">
      <c r="A7915" t="str">
        <f t="shared" si="148"/>
        <v>20VANESSA GOMES FURTADO DA CRUZ44958MSc</v>
      </c>
      <c r="B7915">
        <v>20</v>
      </c>
      <c r="C7915" t="s">
        <v>2174</v>
      </c>
      <c r="D7915" t="s">
        <v>3786</v>
      </c>
      <c r="E7915">
        <v>2230</v>
      </c>
      <c r="F7915" t="s">
        <v>1114</v>
      </c>
    </row>
    <row r="7916" spans="1:6">
      <c r="A7916" t="str">
        <f t="shared" si="148"/>
        <v>20Cristiane Gimenes44958PV</v>
      </c>
      <c r="B7916">
        <v>20</v>
      </c>
      <c r="C7916" t="s">
        <v>2432</v>
      </c>
      <c r="D7916" t="s">
        <v>3786</v>
      </c>
      <c r="E7916">
        <v>7750</v>
      </c>
      <c r="F7916" t="s">
        <v>1115</v>
      </c>
    </row>
    <row r="7917" spans="1:6">
      <c r="A7917" t="str">
        <f t="shared" si="148"/>
        <v>21Roberta Caroline Raucher do Canto44958AT</v>
      </c>
      <c r="B7917">
        <v>21</v>
      </c>
      <c r="C7917" t="s">
        <v>2433</v>
      </c>
      <c r="D7917" t="s">
        <v>3786</v>
      </c>
      <c r="E7917">
        <v>820</v>
      </c>
      <c r="F7917" t="s">
        <v>1117</v>
      </c>
    </row>
    <row r="7918" spans="1:6">
      <c r="A7918" t="str">
        <f t="shared" si="148"/>
        <v>21Paulo Henrique Dias dos Santos44958COO</v>
      </c>
      <c r="B7918">
        <v>21</v>
      </c>
      <c r="C7918" t="s">
        <v>2434</v>
      </c>
      <c r="D7918" t="s">
        <v>3786</v>
      </c>
      <c r="E7918">
        <v>2800</v>
      </c>
      <c r="F7918" t="s">
        <v>1113</v>
      </c>
    </row>
    <row r="7919" spans="1:6">
      <c r="A7919" t="str">
        <f t="shared" si="148"/>
        <v>21Carolina Cimarelli Rodrigues44958DSC</v>
      </c>
      <c r="B7919">
        <v>21</v>
      </c>
      <c r="C7919" t="s">
        <v>1489</v>
      </c>
      <c r="D7919" t="s">
        <v>3786</v>
      </c>
      <c r="E7919">
        <v>3280</v>
      </c>
      <c r="F7919" t="s">
        <v>1162</v>
      </c>
    </row>
    <row r="7920" spans="1:6">
      <c r="A7920" t="str">
        <f t="shared" si="148"/>
        <v>21Marco Aurélio Ferrari44958DSC</v>
      </c>
      <c r="B7920">
        <v>21</v>
      </c>
      <c r="C7920" t="s">
        <v>2807</v>
      </c>
      <c r="D7920" t="s">
        <v>3786</v>
      </c>
      <c r="E7920">
        <v>3280</v>
      </c>
      <c r="F7920" t="s">
        <v>1162</v>
      </c>
    </row>
    <row r="7921" spans="1:6">
      <c r="A7921" t="str">
        <f t="shared" si="148"/>
        <v>21Nicolas Dalmedico44958DSC</v>
      </c>
      <c r="B7921">
        <v>21</v>
      </c>
      <c r="C7921" t="s">
        <v>1490</v>
      </c>
      <c r="D7921" t="s">
        <v>3786</v>
      </c>
      <c r="E7921">
        <v>3280</v>
      </c>
      <c r="F7921" t="s">
        <v>1162</v>
      </c>
    </row>
    <row r="7922" spans="1:6">
      <c r="A7922" t="str">
        <f t="shared" si="148"/>
        <v>21Camila Rodrigues de Sousa44958GRA</v>
      </c>
      <c r="B7922">
        <v>21</v>
      </c>
      <c r="C7922" t="s">
        <v>1491</v>
      </c>
      <c r="D7922" t="s">
        <v>3786</v>
      </c>
      <c r="E7922">
        <v>600</v>
      </c>
      <c r="F7922" t="s">
        <v>1112</v>
      </c>
    </row>
    <row r="7923" spans="1:6">
      <c r="A7923" t="str">
        <f t="shared" si="148"/>
        <v>21Cassio Vinicius Kurutz44958GRA</v>
      </c>
      <c r="B7923">
        <v>21</v>
      </c>
      <c r="C7923" t="s">
        <v>1492</v>
      </c>
      <c r="D7923" t="s">
        <v>3786</v>
      </c>
      <c r="E7923">
        <v>600</v>
      </c>
      <c r="F7923" t="s">
        <v>1112</v>
      </c>
    </row>
    <row r="7924" spans="1:6">
      <c r="A7924" t="str">
        <f t="shared" si="148"/>
        <v>21Daniel Ligmanovski Ferreira44958GRA</v>
      </c>
      <c r="B7924">
        <v>21</v>
      </c>
      <c r="C7924" t="s">
        <v>1493</v>
      </c>
      <c r="D7924" t="s">
        <v>3786</v>
      </c>
      <c r="E7924">
        <v>600</v>
      </c>
      <c r="F7924" t="s">
        <v>1112</v>
      </c>
    </row>
    <row r="7925" spans="1:6">
      <c r="A7925" t="str">
        <f t="shared" si="148"/>
        <v>21Felipe Kneip Marozo44958GRA</v>
      </c>
      <c r="B7925">
        <v>21</v>
      </c>
      <c r="C7925" t="s">
        <v>2765</v>
      </c>
      <c r="D7925" t="s">
        <v>3786</v>
      </c>
      <c r="E7925">
        <v>600</v>
      </c>
      <c r="F7925" t="s">
        <v>1112</v>
      </c>
    </row>
    <row r="7926" spans="1:6">
      <c r="A7926" t="str">
        <f t="shared" si="148"/>
        <v>21Gabriel Rocha Sallem44958GRA</v>
      </c>
      <c r="B7926">
        <v>21</v>
      </c>
      <c r="C7926" t="s">
        <v>1494</v>
      </c>
      <c r="D7926" t="s">
        <v>3786</v>
      </c>
      <c r="E7926">
        <v>600</v>
      </c>
      <c r="F7926" t="s">
        <v>1112</v>
      </c>
    </row>
    <row r="7927" spans="1:6">
      <c r="A7927" t="str">
        <f t="shared" si="148"/>
        <v>21Guilherme Kenji Takeda Kaneko44958GRA</v>
      </c>
      <c r="B7927">
        <v>21</v>
      </c>
      <c r="C7927" t="s">
        <v>1495</v>
      </c>
      <c r="D7927" t="s">
        <v>3786</v>
      </c>
      <c r="E7927">
        <v>600</v>
      </c>
      <c r="F7927" t="s">
        <v>1112</v>
      </c>
    </row>
    <row r="7928" spans="1:6">
      <c r="A7928" t="str">
        <f t="shared" si="148"/>
        <v>21Paula Wassão Forigo44958GRA</v>
      </c>
      <c r="B7928">
        <v>21</v>
      </c>
      <c r="C7928" t="s">
        <v>1497</v>
      </c>
      <c r="D7928" t="s">
        <v>3786</v>
      </c>
      <c r="E7928">
        <v>600</v>
      </c>
      <c r="F7928" t="s">
        <v>1112</v>
      </c>
    </row>
    <row r="7929" spans="1:6">
      <c r="A7929" t="str">
        <f t="shared" si="148"/>
        <v>21Pedro Augusto Ferreira Hreczkiu44958GRA</v>
      </c>
      <c r="B7929">
        <v>21</v>
      </c>
      <c r="C7929" t="s">
        <v>1498</v>
      </c>
      <c r="D7929" t="s">
        <v>3786</v>
      </c>
      <c r="E7929">
        <v>600</v>
      </c>
      <c r="F7929" t="s">
        <v>1112</v>
      </c>
    </row>
    <row r="7930" spans="1:6">
      <c r="A7930" t="str">
        <f t="shared" si="148"/>
        <v>21Roberto Kato Roehrig44958GRA</v>
      </c>
      <c r="B7930">
        <v>21</v>
      </c>
      <c r="C7930" t="s">
        <v>1499</v>
      </c>
      <c r="D7930" t="s">
        <v>3786</v>
      </c>
      <c r="E7930">
        <v>600</v>
      </c>
      <c r="F7930" t="s">
        <v>1112</v>
      </c>
    </row>
    <row r="7931" spans="1:6">
      <c r="A7931" t="str">
        <f t="shared" si="148"/>
        <v>21Thiago Estrela Kalid44958GRA</v>
      </c>
      <c r="B7931">
        <v>21</v>
      </c>
      <c r="C7931" t="s">
        <v>2766</v>
      </c>
      <c r="D7931" t="s">
        <v>3786</v>
      </c>
      <c r="E7931">
        <v>600</v>
      </c>
      <c r="F7931" t="s">
        <v>1112</v>
      </c>
    </row>
    <row r="7932" spans="1:6">
      <c r="A7932" t="str">
        <f t="shared" si="148"/>
        <v>21Victor Hugo Rodrigues Machado44958GRA</v>
      </c>
      <c r="B7932">
        <v>21</v>
      </c>
      <c r="C7932" t="s">
        <v>2767</v>
      </c>
      <c r="D7932" t="s">
        <v>3786</v>
      </c>
      <c r="E7932">
        <v>600</v>
      </c>
      <c r="F7932" t="s">
        <v>1112</v>
      </c>
    </row>
    <row r="7933" spans="1:6">
      <c r="A7933" t="str">
        <f t="shared" si="148"/>
        <v>21Anna Carolina Zornitta Liston44958MSc</v>
      </c>
      <c r="B7933">
        <v>21</v>
      </c>
      <c r="C7933" t="s">
        <v>1501</v>
      </c>
      <c r="D7933" t="s">
        <v>3786</v>
      </c>
      <c r="E7933">
        <v>2230</v>
      </c>
      <c r="F7933" t="s">
        <v>1114</v>
      </c>
    </row>
    <row r="7934" spans="1:6">
      <c r="A7934" t="str">
        <f t="shared" si="148"/>
        <v>21Felipe Derewlany Gutierrez44958MSc</v>
      </c>
      <c r="B7934">
        <v>21</v>
      </c>
      <c r="C7934" t="s">
        <v>2768</v>
      </c>
      <c r="D7934" t="s">
        <v>3786</v>
      </c>
      <c r="E7934">
        <v>2230</v>
      </c>
      <c r="F7934" t="s">
        <v>1114</v>
      </c>
    </row>
    <row r="7935" spans="1:6">
      <c r="A7935" t="str">
        <f t="shared" si="148"/>
        <v>21Murilo Henrique Almeida Santos44958MSc</v>
      </c>
      <c r="B7935">
        <v>21</v>
      </c>
      <c r="C7935" t="s">
        <v>1502</v>
      </c>
      <c r="D7935" t="s">
        <v>3786</v>
      </c>
      <c r="E7935">
        <v>2230</v>
      </c>
      <c r="F7935" t="s">
        <v>1114</v>
      </c>
    </row>
    <row r="7936" spans="1:6">
      <c r="A7936" t="str">
        <f t="shared" si="148"/>
        <v>21Tiago Henrique Leitao Dalcuche44958MSc</v>
      </c>
      <c r="B7936">
        <v>21</v>
      </c>
      <c r="C7936" t="s">
        <v>1503</v>
      </c>
      <c r="D7936" t="s">
        <v>3786</v>
      </c>
      <c r="E7936">
        <v>2230</v>
      </c>
      <c r="F7936" t="s">
        <v>1114</v>
      </c>
    </row>
    <row r="7937" spans="1:6">
      <c r="A7937" t="str">
        <f t="shared" si="148"/>
        <v>21Celina Kakitani44958PDSC</v>
      </c>
      <c r="B7937">
        <v>21</v>
      </c>
      <c r="C7937" t="s">
        <v>2769</v>
      </c>
      <c r="D7937" t="s">
        <v>3786</v>
      </c>
      <c r="E7937">
        <v>6110</v>
      </c>
      <c r="F7937" t="s">
        <v>1165</v>
      </c>
    </row>
    <row r="7938" spans="1:6">
      <c r="A7938" t="str">
        <f t="shared" si="148"/>
        <v>21Rômulo Luis de Paiva Rodrigues44958PV</v>
      </c>
      <c r="B7938">
        <v>21</v>
      </c>
      <c r="C7938" t="s">
        <v>1504</v>
      </c>
      <c r="D7938" t="s">
        <v>3786</v>
      </c>
      <c r="E7938">
        <v>7750</v>
      </c>
      <c r="F7938" t="s">
        <v>1115</v>
      </c>
    </row>
    <row r="7939" spans="1:6">
      <c r="A7939" t="str">
        <f t="shared" ref="A7939:A8002" si="149">CONCATENATE(B7939,C7939,VALUE(D7939),F7939)</f>
        <v>22Pâmela Oliveira Borges44958AT</v>
      </c>
      <c r="B7939">
        <v>22</v>
      </c>
      <c r="C7939" t="s">
        <v>2441</v>
      </c>
      <c r="D7939" t="s">
        <v>3786</v>
      </c>
      <c r="E7939">
        <v>820</v>
      </c>
      <c r="F7939" t="s">
        <v>1117</v>
      </c>
    </row>
    <row r="7940" spans="1:6">
      <c r="A7940" t="str">
        <f t="shared" si="149"/>
        <v>22Silvia Silva da Costa Botelho44958COO</v>
      </c>
      <c r="B7940">
        <v>22</v>
      </c>
      <c r="C7940" t="s">
        <v>1505</v>
      </c>
      <c r="D7940" t="s">
        <v>3786</v>
      </c>
      <c r="E7940">
        <v>2800</v>
      </c>
      <c r="F7940" t="s">
        <v>1113</v>
      </c>
    </row>
    <row r="7941" spans="1:6">
      <c r="A7941" t="str">
        <f t="shared" si="149"/>
        <v>22Amanda Lopes dos Santos44958DSC</v>
      </c>
      <c r="B7941">
        <v>22</v>
      </c>
      <c r="C7941" t="s">
        <v>2435</v>
      </c>
      <c r="D7941" t="s">
        <v>3786</v>
      </c>
      <c r="E7941">
        <v>3280</v>
      </c>
      <c r="F7941" t="s">
        <v>1162</v>
      </c>
    </row>
    <row r="7942" spans="1:6">
      <c r="A7942" t="str">
        <f t="shared" si="149"/>
        <v>22Luciane Baldassari Soares44958DSC</v>
      </c>
      <c r="B7942">
        <v>22</v>
      </c>
      <c r="C7942" t="s">
        <v>2688</v>
      </c>
      <c r="D7942" t="s">
        <v>3786</v>
      </c>
      <c r="E7942">
        <v>3280</v>
      </c>
      <c r="F7942" t="s">
        <v>1162</v>
      </c>
    </row>
    <row r="7943" spans="1:6">
      <c r="A7943" t="str">
        <f t="shared" si="149"/>
        <v>22Sersana Sabreda de Oliveira44958DSC</v>
      </c>
      <c r="B7943">
        <v>22</v>
      </c>
      <c r="C7943" t="s">
        <v>1507</v>
      </c>
      <c r="D7943" t="s">
        <v>3786</v>
      </c>
      <c r="E7943">
        <v>3280</v>
      </c>
      <c r="F7943" t="s">
        <v>1162</v>
      </c>
    </row>
    <row r="7944" spans="1:6">
      <c r="A7944" t="str">
        <f t="shared" si="149"/>
        <v>22Adir Arocha Pedroso Junior44958GRA</v>
      </c>
      <c r="B7944">
        <v>22</v>
      </c>
      <c r="C7944" t="s">
        <v>2175</v>
      </c>
      <c r="D7944" t="s">
        <v>3786</v>
      </c>
      <c r="E7944">
        <v>600</v>
      </c>
      <c r="F7944" t="s">
        <v>1112</v>
      </c>
    </row>
    <row r="7945" spans="1:6">
      <c r="A7945" t="str">
        <f t="shared" si="149"/>
        <v>22Andressa Cavalcante da Silva44958GRA</v>
      </c>
      <c r="B7945">
        <v>22</v>
      </c>
      <c r="C7945" t="s">
        <v>2176</v>
      </c>
      <c r="D7945" t="s">
        <v>3786</v>
      </c>
      <c r="E7945">
        <v>600</v>
      </c>
      <c r="F7945" t="s">
        <v>1112</v>
      </c>
    </row>
    <row r="7946" spans="1:6">
      <c r="A7946" t="str">
        <f t="shared" si="149"/>
        <v>22Carolina de Lima Santana44958GRA</v>
      </c>
      <c r="B7946">
        <v>22</v>
      </c>
      <c r="C7946" t="s">
        <v>1508</v>
      </c>
      <c r="D7946" t="s">
        <v>3786</v>
      </c>
      <c r="E7946">
        <v>600</v>
      </c>
      <c r="F7946" t="s">
        <v>1112</v>
      </c>
    </row>
    <row r="7947" spans="1:6">
      <c r="A7947" t="str">
        <f t="shared" si="149"/>
        <v>22Gustavo Pereira de Almeida44958GRA</v>
      </c>
      <c r="B7947">
        <v>22</v>
      </c>
      <c r="C7947" t="s">
        <v>2436</v>
      </c>
      <c r="D7947" t="s">
        <v>3786</v>
      </c>
      <c r="E7947">
        <v>600</v>
      </c>
      <c r="F7947" t="s">
        <v>1112</v>
      </c>
    </row>
    <row r="7948" spans="1:6">
      <c r="A7948" t="str">
        <f t="shared" si="149"/>
        <v>22Hallysson Mateus Santos Assunção44958GRA</v>
      </c>
      <c r="B7948">
        <v>22</v>
      </c>
      <c r="C7948" t="s">
        <v>1512</v>
      </c>
      <c r="D7948" t="s">
        <v>3786</v>
      </c>
      <c r="E7948">
        <v>600</v>
      </c>
      <c r="F7948" t="s">
        <v>1112</v>
      </c>
    </row>
    <row r="7949" spans="1:6">
      <c r="A7949" t="str">
        <f t="shared" si="149"/>
        <v>22Herica Pereira Rodrigues44958GRA</v>
      </c>
      <c r="B7949">
        <v>22</v>
      </c>
      <c r="C7949" t="s">
        <v>1513</v>
      </c>
      <c r="D7949" t="s">
        <v>3786</v>
      </c>
      <c r="E7949">
        <v>600</v>
      </c>
      <c r="F7949" t="s">
        <v>1112</v>
      </c>
    </row>
    <row r="7950" spans="1:6">
      <c r="A7950" t="str">
        <f t="shared" si="149"/>
        <v>22Joana da Silva Sgandella44958GRA</v>
      </c>
      <c r="B7950">
        <v>22</v>
      </c>
      <c r="C7950" t="s">
        <v>1515</v>
      </c>
      <c r="D7950" t="s">
        <v>3786</v>
      </c>
      <c r="E7950">
        <v>600</v>
      </c>
      <c r="F7950" t="s">
        <v>1112</v>
      </c>
    </row>
    <row r="7951" spans="1:6">
      <c r="A7951" t="str">
        <f t="shared" si="149"/>
        <v>22João Francisco de Souza Santos Lemos44958GRA</v>
      </c>
      <c r="B7951">
        <v>22</v>
      </c>
      <c r="C7951" t="s">
        <v>1517</v>
      </c>
      <c r="D7951" t="s">
        <v>3786</v>
      </c>
      <c r="E7951">
        <v>600</v>
      </c>
      <c r="F7951" t="s">
        <v>1112</v>
      </c>
    </row>
    <row r="7952" spans="1:6">
      <c r="A7952" t="str">
        <f t="shared" si="149"/>
        <v>22Júlia de Amorim Cometti44958GRA</v>
      </c>
      <c r="B7952">
        <v>22</v>
      </c>
      <c r="C7952" t="s">
        <v>1518</v>
      </c>
      <c r="D7952" t="s">
        <v>3786</v>
      </c>
      <c r="E7952">
        <v>600</v>
      </c>
      <c r="F7952" t="s">
        <v>1112</v>
      </c>
    </row>
    <row r="7953" spans="1:6">
      <c r="A7953" t="str">
        <f t="shared" si="149"/>
        <v>22Larissa de Paula Miranda44958GRA</v>
      </c>
      <c r="B7953">
        <v>22</v>
      </c>
      <c r="C7953" t="s">
        <v>2437</v>
      </c>
      <c r="D7953" t="s">
        <v>3786</v>
      </c>
      <c r="E7953">
        <v>600</v>
      </c>
      <c r="F7953" t="s">
        <v>1112</v>
      </c>
    </row>
    <row r="7954" spans="1:6">
      <c r="A7954" t="str">
        <f t="shared" si="149"/>
        <v>22Lorayne Pereira da Silva Magalhães44958GRA</v>
      </c>
      <c r="B7954">
        <v>22</v>
      </c>
      <c r="C7954" t="s">
        <v>2438</v>
      </c>
      <c r="D7954" t="s">
        <v>3786</v>
      </c>
      <c r="E7954">
        <v>600</v>
      </c>
      <c r="F7954" t="s">
        <v>1112</v>
      </c>
    </row>
    <row r="7955" spans="1:6">
      <c r="A7955" t="str">
        <f t="shared" si="149"/>
        <v>22Nicolle Ribeiro Pereira44958GRA</v>
      </c>
      <c r="B7955">
        <v>22</v>
      </c>
      <c r="C7955" t="s">
        <v>1519</v>
      </c>
      <c r="D7955" t="s">
        <v>3786</v>
      </c>
      <c r="E7955">
        <v>600</v>
      </c>
      <c r="F7955" t="s">
        <v>1112</v>
      </c>
    </row>
    <row r="7956" spans="1:6">
      <c r="A7956" t="str">
        <f t="shared" si="149"/>
        <v>22Pedro Lima Corçaque44958GRA</v>
      </c>
      <c r="B7956">
        <v>22</v>
      </c>
      <c r="C7956" t="s">
        <v>1520</v>
      </c>
      <c r="D7956" t="s">
        <v>3786</v>
      </c>
      <c r="E7956">
        <v>600</v>
      </c>
      <c r="F7956" t="s">
        <v>1112</v>
      </c>
    </row>
    <row r="7957" spans="1:6">
      <c r="A7957" t="str">
        <f t="shared" si="149"/>
        <v>22Rebekah Caroline Diniz Veiga44958GRA</v>
      </c>
      <c r="B7957">
        <v>22</v>
      </c>
      <c r="C7957" t="s">
        <v>1521</v>
      </c>
      <c r="D7957" t="s">
        <v>3786</v>
      </c>
      <c r="E7957">
        <v>600</v>
      </c>
      <c r="F7957" t="s">
        <v>1112</v>
      </c>
    </row>
    <row r="7958" spans="1:6">
      <c r="A7958" t="str">
        <f t="shared" si="149"/>
        <v>22Cleverton Bueno dos Santos Junior44958MSc</v>
      </c>
      <c r="B7958">
        <v>22</v>
      </c>
      <c r="C7958" t="s">
        <v>2439</v>
      </c>
      <c r="D7958" t="s">
        <v>3786</v>
      </c>
      <c r="E7958">
        <v>2230</v>
      </c>
      <c r="F7958" t="s">
        <v>1114</v>
      </c>
    </row>
    <row r="7959" spans="1:6">
      <c r="A7959" t="str">
        <f t="shared" si="149"/>
        <v>22Flavia da Silva Macedo44958MSc</v>
      </c>
      <c r="B7959">
        <v>22</v>
      </c>
      <c r="C7959" t="s">
        <v>1523</v>
      </c>
      <c r="D7959" t="s">
        <v>3786</v>
      </c>
      <c r="E7959">
        <v>2230</v>
      </c>
      <c r="F7959" t="s">
        <v>1114</v>
      </c>
    </row>
    <row r="7960" spans="1:6">
      <c r="A7960" t="str">
        <f t="shared" si="149"/>
        <v>22Isadora Vieira Carvalho44958MSc</v>
      </c>
      <c r="B7960">
        <v>22</v>
      </c>
      <c r="C7960" t="s">
        <v>1514</v>
      </c>
      <c r="D7960" t="s">
        <v>3786</v>
      </c>
      <c r="E7960">
        <v>2230</v>
      </c>
      <c r="F7960" t="s">
        <v>1114</v>
      </c>
    </row>
    <row r="7961" spans="1:6">
      <c r="A7961" t="str">
        <f t="shared" si="149"/>
        <v>22Matheus Gonçalves Mateus44958MSc</v>
      </c>
      <c r="B7961">
        <v>22</v>
      </c>
      <c r="C7961" t="s">
        <v>2440</v>
      </c>
      <c r="D7961" t="s">
        <v>3786</v>
      </c>
      <c r="E7961">
        <v>2230</v>
      </c>
      <c r="F7961" t="s">
        <v>1114</v>
      </c>
    </row>
    <row r="7962" spans="1:6">
      <c r="A7962" t="str">
        <f t="shared" si="149"/>
        <v>22Vinicius Vasconcelos Maurente44958MSc</v>
      </c>
      <c r="B7962">
        <v>22</v>
      </c>
      <c r="C7962" t="s">
        <v>1525</v>
      </c>
      <c r="D7962" t="s">
        <v>3786</v>
      </c>
      <c r="E7962">
        <v>2230</v>
      </c>
      <c r="F7962" t="s">
        <v>1114</v>
      </c>
    </row>
    <row r="7963" spans="1:6">
      <c r="A7963" t="str">
        <f t="shared" si="149"/>
        <v>22Matheus Machado dos Santos44958PDSC</v>
      </c>
      <c r="B7963">
        <v>22</v>
      </c>
      <c r="C7963" t="s">
        <v>2770</v>
      </c>
      <c r="D7963" t="s">
        <v>3786</v>
      </c>
      <c r="E7963">
        <v>6110</v>
      </c>
      <c r="F7963" t="s">
        <v>1165</v>
      </c>
    </row>
    <row r="7964" spans="1:6">
      <c r="A7964" t="str">
        <f t="shared" si="149"/>
        <v>22Paula Spotorno de Oliveira44958PV</v>
      </c>
      <c r="B7964">
        <v>22</v>
      </c>
      <c r="C7964" t="s">
        <v>2771</v>
      </c>
      <c r="D7964" t="s">
        <v>3786</v>
      </c>
      <c r="E7964">
        <v>7750</v>
      </c>
      <c r="F7964" t="s">
        <v>1115</v>
      </c>
    </row>
    <row r="7965" spans="1:6">
      <c r="A7965" t="str">
        <f t="shared" si="149"/>
        <v>23Gisele Barbosa Florêncio44958AT</v>
      </c>
      <c r="B7965">
        <v>23</v>
      </c>
      <c r="C7965" t="s">
        <v>2689</v>
      </c>
      <c r="D7965" t="s">
        <v>3786</v>
      </c>
      <c r="E7965">
        <v>820</v>
      </c>
      <c r="F7965" t="s">
        <v>1117</v>
      </c>
    </row>
    <row r="7966" spans="1:6">
      <c r="A7966" t="str">
        <f t="shared" si="149"/>
        <v>23Maria Isabel Pais da Silva44958COO</v>
      </c>
      <c r="B7966">
        <v>23</v>
      </c>
      <c r="C7966" t="s">
        <v>1527</v>
      </c>
      <c r="D7966" t="s">
        <v>3786</v>
      </c>
      <c r="E7966">
        <v>2800</v>
      </c>
      <c r="F7966" t="s">
        <v>1113</v>
      </c>
    </row>
    <row r="7967" spans="1:6">
      <c r="A7967" t="str">
        <f t="shared" si="149"/>
        <v>23Gabriel Ribeiro de Andrade44958GRA</v>
      </c>
      <c r="B7967">
        <v>23</v>
      </c>
      <c r="C7967" t="s">
        <v>1530</v>
      </c>
      <c r="D7967" t="s">
        <v>3786</v>
      </c>
      <c r="E7967">
        <v>600</v>
      </c>
      <c r="F7967" t="s">
        <v>1112</v>
      </c>
    </row>
    <row r="7968" spans="1:6">
      <c r="A7968" t="str">
        <f t="shared" si="149"/>
        <v>23Letícia Leiroz Fangueira Campos44958GRA</v>
      </c>
      <c r="B7968">
        <v>23</v>
      </c>
      <c r="C7968" t="s">
        <v>1533</v>
      </c>
      <c r="D7968" t="s">
        <v>3786</v>
      </c>
      <c r="E7968">
        <v>600</v>
      </c>
      <c r="F7968" t="s">
        <v>1112</v>
      </c>
    </row>
    <row r="7969" spans="1:6">
      <c r="A7969" t="str">
        <f t="shared" si="149"/>
        <v>23Mariana Passos Bandeira de Mello44958GRA</v>
      </c>
      <c r="B7969">
        <v>23</v>
      </c>
      <c r="C7969" t="s">
        <v>1536</v>
      </c>
      <c r="D7969" t="s">
        <v>3786</v>
      </c>
      <c r="E7969">
        <v>600</v>
      </c>
      <c r="F7969" t="s">
        <v>1112</v>
      </c>
    </row>
    <row r="7970" spans="1:6">
      <c r="A7970" t="str">
        <f t="shared" si="149"/>
        <v>23Pedro Henrique Menegotto Weingartner44958GRA</v>
      </c>
      <c r="B7970">
        <v>23</v>
      </c>
      <c r="C7970" t="s">
        <v>1537</v>
      </c>
      <c r="D7970" t="s">
        <v>3786</v>
      </c>
      <c r="E7970">
        <v>600</v>
      </c>
      <c r="F7970" t="s">
        <v>1112</v>
      </c>
    </row>
    <row r="7971" spans="1:6">
      <c r="A7971" t="str">
        <f t="shared" si="149"/>
        <v>23Priscila Carvalhais de Oliveira44958GRA</v>
      </c>
      <c r="B7971">
        <v>23</v>
      </c>
      <c r="C7971" t="s">
        <v>2178</v>
      </c>
      <c r="D7971" t="s">
        <v>3786</v>
      </c>
      <c r="E7971">
        <v>600</v>
      </c>
      <c r="F7971" t="s">
        <v>1112</v>
      </c>
    </row>
    <row r="7972" spans="1:6">
      <c r="A7972" t="str">
        <f t="shared" si="149"/>
        <v>23Raysa Brandão Soares Silva44958GRA</v>
      </c>
      <c r="B7972">
        <v>23</v>
      </c>
      <c r="C7972" t="s">
        <v>1538</v>
      </c>
      <c r="D7972" t="s">
        <v>3786</v>
      </c>
      <c r="E7972">
        <v>600</v>
      </c>
      <c r="F7972" t="s">
        <v>1112</v>
      </c>
    </row>
    <row r="7973" spans="1:6">
      <c r="A7973" t="str">
        <f t="shared" si="149"/>
        <v>23Bruno Wellsausen Canario44958MSc</v>
      </c>
      <c r="B7973">
        <v>23</v>
      </c>
      <c r="C7973" t="s">
        <v>1540</v>
      </c>
      <c r="D7973" t="s">
        <v>3786</v>
      </c>
      <c r="E7973">
        <v>2230</v>
      </c>
      <c r="F7973" t="s">
        <v>1114</v>
      </c>
    </row>
    <row r="7974" spans="1:6">
      <c r="A7974" t="str">
        <f t="shared" si="149"/>
        <v>23Francisco José Burok Teixeira Leite Strunck44958MSc</v>
      </c>
      <c r="B7974">
        <v>23</v>
      </c>
      <c r="C7974" t="s">
        <v>1542</v>
      </c>
      <c r="D7974" t="s">
        <v>3786</v>
      </c>
      <c r="E7974">
        <v>2230</v>
      </c>
      <c r="F7974" t="s">
        <v>1114</v>
      </c>
    </row>
    <row r="7975" spans="1:6">
      <c r="A7975" t="str">
        <f t="shared" si="149"/>
        <v>23Marco Antonio Magalhães de Menezes44958PV</v>
      </c>
      <c r="B7975">
        <v>23</v>
      </c>
      <c r="C7975" t="s">
        <v>1546</v>
      </c>
      <c r="D7975" t="s">
        <v>3786</v>
      </c>
      <c r="E7975">
        <v>7750</v>
      </c>
      <c r="F7975" t="s">
        <v>1115</v>
      </c>
    </row>
    <row r="7976" spans="1:6">
      <c r="A7976" t="str">
        <f t="shared" si="149"/>
        <v>24Maxwell Schiavon44958AT</v>
      </c>
      <c r="B7976">
        <v>24</v>
      </c>
      <c r="C7976" t="s">
        <v>2772</v>
      </c>
      <c r="D7976" t="s">
        <v>3786</v>
      </c>
      <c r="E7976">
        <v>820</v>
      </c>
      <c r="F7976" t="s">
        <v>1117</v>
      </c>
    </row>
    <row r="7977" spans="1:6">
      <c r="A7977" t="str">
        <f t="shared" si="149"/>
        <v>24Márcio Luis Lyra Paredes44958COO</v>
      </c>
      <c r="B7977">
        <v>24</v>
      </c>
      <c r="C7977" t="s">
        <v>1548</v>
      </c>
      <c r="D7977" t="s">
        <v>3786</v>
      </c>
      <c r="E7977">
        <v>2800</v>
      </c>
      <c r="F7977" t="s">
        <v>1113</v>
      </c>
    </row>
    <row r="7978" spans="1:6">
      <c r="A7978" t="str">
        <f t="shared" si="149"/>
        <v>24Lívia Gomes Monteiro44958DSC</v>
      </c>
      <c r="B7978">
        <v>24</v>
      </c>
      <c r="C7978" t="s">
        <v>2442</v>
      </c>
      <c r="D7978" t="s">
        <v>3786</v>
      </c>
      <c r="E7978">
        <v>3280</v>
      </c>
      <c r="F7978" t="s">
        <v>1162</v>
      </c>
    </row>
    <row r="7979" spans="1:6">
      <c r="A7979" t="str">
        <f t="shared" si="149"/>
        <v>24Patricia Braz Ximango44958DSC</v>
      </c>
      <c r="B7979">
        <v>24</v>
      </c>
      <c r="C7979" t="s">
        <v>1550</v>
      </c>
      <c r="D7979" t="s">
        <v>3786</v>
      </c>
      <c r="E7979">
        <v>3280</v>
      </c>
      <c r="F7979" t="s">
        <v>1162</v>
      </c>
    </row>
    <row r="7980" spans="1:6">
      <c r="A7980" t="str">
        <f t="shared" si="149"/>
        <v>24Acácia Rocha de Oliveira44958GRA</v>
      </c>
      <c r="B7980">
        <v>24</v>
      </c>
      <c r="C7980" t="s">
        <v>2179</v>
      </c>
      <c r="D7980" t="s">
        <v>3786</v>
      </c>
      <c r="E7980">
        <v>600</v>
      </c>
      <c r="F7980" t="s">
        <v>1112</v>
      </c>
    </row>
    <row r="7981" spans="1:6">
      <c r="A7981" t="str">
        <f t="shared" si="149"/>
        <v>24Alexandre Bruno Calero Garriga44958GRA</v>
      </c>
      <c r="B7981">
        <v>24</v>
      </c>
      <c r="C7981" t="s">
        <v>2808</v>
      </c>
      <c r="D7981" t="s">
        <v>3786</v>
      </c>
      <c r="E7981">
        <v>600</v>
      </c>
      <c r="F7981" t="s">
        <v>1112</v>
      </c>
    </row>
    <row r="7982" spans="1:6">
      <c r="A7982" t="str">
        <f t="shared" si="149"/>
        <v>24Camila Maria Ribeiro de Oliveira44958GRA</v>
      </c>
      <c r="B7982">
        <v>24</v>
      </c>
      <c r="C7982" t="s">
        <v>1551</v>
      </c>
      <c r="D7982" t="s">
        <v>3786</v>
      </c>
      <c r="E7982">
        <v>600</v>
      </c>
      <c r="F7982" t="s">
        <v>1112</v>
      </c>
    </row>
    <row r="7983" spans="1:6">
      <c r="A7983" t="str">
        <f t="shared" si="149"/>
        <v>24Christina de Melo Teixeira44958GRA</v>
      </c>
      <c r="B7983">
        <v>24</v>
      </c>
      <c r="C7983" t="s">
        <v>2809</v>
      </c>
      <c r="D7983" t="s">
        <v>3786</v>
      </c>
      <c r="E7983">
        <v>600</v>
      </c>
      <c r="F7983" t="s">
        <v>1112</v>
      </c>
    </row>
    <row r="7984" spans="1:6">
      <c r="A7984" t="str">
        <f t="shared" si="149"/>
        <v>24Crislaine Soares Bastos44958GRA</v>
      </c>
      <c r="B7984">
        <v>24</v>
      </c>
      <c r="C7984" t="s">
        <v>2180</v>
      </c>
      <c r="D7984" t="s">
        <v>3786</v>
      </c>
      <c r="E7984">
        <v>600</v>
      </c>
      <c r="F7984" t="s">
        <v>1112</v>
      </c>
    </row>
    <row r="7985" spans="1:6">
      <c r="A7985" t="str">
        <f t="shared" si="149"/>
        <v>24Felipe Santos Rodrigues44958GRA</v>
      </c>
      <c r="B7985">
        <v>24</v>
      </c>
      <c r="C7985" t="s">
        <v>2810</v>
      </c>
      <c r="D7985" t="s">
        <v>3786</v>
      </c>
      <c r="E7985">
        <v>600</v>
      </c>
      <c r="F7985" t="s">
        <v>1112</v>
      </c>
    </row>
    <row r="7986" spans="1:6">
      <c r="A7986" t="str">
        <f t="shared" si="149"/>
        <v>24Giovanna Benvenuto Ferraz Reis44958GRA</v>
      </c>
      <c r="B7986">
        <v>24</v>
      </c>
      <c r="C7986" t="s">
        <v>2181</v>
      </c>
      <c r="D7986" t="s">
        <v>3786</v>
      </c>
      <c r="E7986">
        <v>600</v>
      </c>
      <c r="F7986" t="s">
        <v>1112</v>
      </c>
    </row>
    <row r="7987" spans="1:6">
      <c r="A7987" t="str">
        <f t="shared" si="149"/>
        <v>24Gustavo Martins Marzullo de Britto44958GRA</v>
      </c>
      <c r="B7987">
        <v>24</v>
      </c>
      <c r="C7987" t="s">
        <v>2811</v>
      </c>
      <c r="D7987" t="s">
        <v>3786</v>
      </c>
      <c r="E7987">
        <v>600</v>
      </c>
      <c r="F7987" t="s">
        <v>1112</v>
      </c>
    </row>
    <row r="7988" spans="1:6">
      <c r="A7988" t="str">
        <f t="shared" si="149"/>
        <v>24Larissa Paiva Godinho44958GRA</v>
      </c>
      <c r="B7988">
        <v>24</v>
      </c>
      <c r="C7988" t="s">
        <v>2812</v>
      </c>
      <c r="D7988" t="s">
        <v>3786</v>
      </c>
      <c r="E7988">
        <v>600</v>
      </c>
      <c r="F7988" t="s">
        <v>1112</v>
      </c>
    </row>
    <row r="7989" spans="1:6">
      <c r="A7989" t="str">
        <f t="shared" si="149"/>
        <v>24Leonardo Carletti Lorenzo Koatz44958GRA</v>
      </c>
      <c r="B7989">
        <v>24</v>
      </c>
      <c r="C7989" t="s">
        <v>2182</v>
      </c>
      <c r="D7989" t="s">
        <v>3786</v>
      </c>
      <c r="E7989">
        <v>600</v>
      </c>
      <c r="F7989" t="s">
        <v>1112</v>
      </c>
    </row>
    <row r="7990" spans="1:6">
      <c r="A7990" t="str">
        <f t="shared" si="149"/>
        <v>24Marcely Cristiny Conrado da Costa44958GRA</v>
      </c>
      <c r="B7990">
        <v>24</v>
      </c>
      <c r="C7990" t="s">
        <v>1557</v>
      </c>
      <c r="D7990" t="s">
        <v>3786</v>
      </c>
      <c r="E7990">
        <v>600</v>
      </c>
      <c r="F7990" t="s">
        <v>1112</v>
      </c>
    </row>
    <row r="7991" spans="1:6">
      <c r="A7991" t="str">
        <f t="shared" si="149"/>
        <v>24Miguel Base de Abreu44958GRA</v>
      </c>
      <c r="B7991">
        <v>24</v>
      </c>
      <c r="C7991" t="s">
        <v>2813</v>
      </c>
      <c r="D7991" t="s">
        <v>3786</v>
      </c>
      <c r="E7991">
        <v>600</v>
      </c>
      <c r="F7991" t="s">
        <v>1112</v>
      </c>
    </row>
    <row r="7992" spans="1:6">
      <c r="A7992" t="str">
        <f t="shared" si="149"/>
        <v>24Rayza Maria de Oliveira Fonseca44958GRA</v>
      </c>
      <c r="B7992">
        <v>24</v>
      </c>
      <c r="C7992" t="s">
        <v>2814</v>
      </c>
      <c r="D7992" t="s">
        <v>3786</v>
      </c>
      <c r="E7992">
        <v>600</v>
      </c>
      <c r="F7992" t="s">
        <v>1112</v>
      </c>
    </row>
    <row r="7993" spans="1:6">
      <c r="A7993" t="str">
        <f t="shared" si="149"/>
        <v>24Guilherme Martinez Sechi44958MSc</v>
      </c>
      <c r="B7993">
        <v>24</v>
      </c>
      <c r="C7993" t="s">
        <v>1563</v>
      </c>
      <c r="D7993" t="s">
        <v>3786</v>
      </c>
      <c r="E7993">
        <v>2230</v>
      </c>
      <c r="F7993" t="s">
        <v>1114</v>
      </c>
    </row>
    <row r="7994" spans="1:6">
      <c r="A7994" t="str">
        <f t="shared" si="149"/>
        <v>24João Victor de Moraes Silva44958MSc</v>
      </c>
      <c r="B7994">
        <v>24</v>
      </c>
      <c r="C7994" t="s">
        <v>2443</v>
      </c>
      <c r="D7994" t="s">
        <v>3786</v>
      </c>
      <c r="E7994">
        <v>2230</v>
      </c>
      <c r="F7994" t="s">
        <v>1114</v>
      </c>
    </row>
    <row r="7995" spans="1:6">
      <c r="A7995" t="str">
        <f t="shared" si="149"/>
        <v>24Milena Mendonça Guimarães44958MSc</v>
      </c>
      <c r="B7995">
        <v>24</v>
      </c>
      <c r="C7995" t="s">
        <v>1558</v>
      </c>
      <c r="D7995" t="s">
        <v>3786</v>
      </c>
      <c r="E7995">
        <v>2230</v>
      </c>
      <c r="F7995" t="s">
        <v>1114</v>
      </c>
    </row>
    <row r="7996" spans="1:6">
      <c r="A7996" t="str">
        <f t="shared" si="149"/>
        <v>24Taisa Correa Dantas44958MSc</v>
      </c>
      <c r="B7996">
        <v>24</v>
      </c>
      <c r="C7996" t="s">
        <v>2444</v>
      </c>
      <c r="D7996" t="s">
        <v>3786</v>
      </c>
      <c r="E7996">
        <v>2230</v>
      </c>
      <c r="F7996" t="s">
        <v>1114</v>
      </c>
    </row>
    <row r="7997" spans="1:6">
      <c r="A7997" t="str">
        <f t="shared" si="149"/>
        <v>24Marcos José Moraes da Silva44958PDSC</v>
      </c>
      <c r="B7997">
        <v>24</v>
      </c>
      <c r="C7997" t="s">
        <v>2773</v>
      </c>
      <c r="D7997" t="s">
        <v>3786</v>
      </c>
      <c r="E7997">
        <v>6110</v>
      </c>
      <c r="F7997" t="s">
        <v>1165</v>
      </c>
    </row>
    <row r="7998" spans="1:6">
      <c r="A7998" t="str">
        <f t="shared" si="149"/>
        <v>24Walmir Gomes dos Santos44958PV</v>
      </c>
      <c r="B7998">
        <v>24</v>
      </c>
      <c r="C7998" t="s">
        <v>1567</v>
      </c>
      <c r="D7998" t="s">
        <v>3786</v>
      </c>
      <c r="E7998">
        <v>7750</v>
      </c>
      <c r="F7998" t="s">
        <v>1115</v>
      </c>
    </row>
    <row r="7999" spans="1:6">
      <c r="A7999" t="str">
        <f t="shared" si="149"/>
        <v>26Emerson Azevedo do Nascimento44958AT</v>
      </c>
      <c r="B7999">
        <v>26</v>
      </c>
      <c r="C7999" t="s">
        <v>1568</v>
      </c>
      <c r="D7999" t="s">
        <v>3786</v>
      </c>
      <c r="E7999">
        <v>820</v>
      </c>
      <c r="F7999" t="s">
        <v>1117</v>
      </c>
    </row>
    <row r="8000" spans="1:6">
      <c r="A8000" t="str">
        <f t="shared" si="149"/>
        <v>26EDNEY RAFAEL VIANA PINHEIRO GALVÃO44958COO</v>
      </c>
      <c r="B8000">
        <v>26</v>
      </c>
      <c r="C8000" t="s">
        <v>1569</v>
      </c>
      <c r="D8000" t="s">
        <v>3786</v>
      </c>
      <c r="E8000">
        <v>2800</v>
      </c>
      <c r="F8000" t="s">
        <v>1113</v>
      </c>
    </row>
    <row r="8001" spans="1:6">
      <c r="A8001" t="str">
        <f t="shared" si="149"/>
        <v>26GUILHERME MENTGES ARRUDA44958DSC</v>
      </c>
      <c r="B8001">
        <v>26</v>
      </c>
      <c r="C8001" t="s">
        <v>1570</v>
      </c>
      <c r="D8001" t="s">
        <v>3786</v>
      </c>
      <c r="E8001">
        <v>3280</v>
      </c>
      <c r="F8001" t="s">
        <v>1162</v>
      </c>
    </row>
    <row r="8002" spans="1:6">
      <c r="A8002" t="str">
        <f t="shared" si="149"/>
        <v>26RIVALDO LEONN BEZERRA CABRAL44958DSC</v>
      </c>
      <c r="B8002">
        <v>26</v>
      </c>
      <c r="C8002" t="s">
        <v>2183</v>
      </c>
      <c r="D8002" t="s">
        <v>3786</v>
      </c>
      <c r="E8002">
        <v>3280</v>
      </c>
      <c r="F8002" t="s">
        <v>1162</v>
      </c>
    </row>
    <row r="8003" spans="1:6">
      <c r="A8003" t="str">
        <f t="shared" ref="A8003:A8066" si="150">CONCATENATE(B8003,C8003,VALUE(D8003),F8003)</f>
        <v>26ALICE BASTOS HOLANDA44958GRA</v>
      </c>
      <c r="B8003">
        <v>26</v>
      </c>
      <c r="C8003" t="s">
        <v>2445</v>
      </c>
      <c r="D8003" t="s">
        <v>3786</v>
      </c>
      <c r="E8003">
        <v>600</v>
      </c>
      <c r="F8003" t="s">
        <v>1112</v>
      </c>
    </row>
    <row r="8004" spans="1:6">
      <c r="A8004" t="str">
        <f t="shared" si="150"/>
        <v>26Alysson Guilherme Lopes da Costa44958GRA</v>
      </c>
      <c r="B8004">
        <v>26</v>
      </c>
      <c r="C8004" t="s">
        <v>2446</v>
      </c>
      <c r="D8004" t="s">
        <v>3786</v>
      </c>
      <c r="E8004">
        <v>600</v>
      </c>
      <c r="F8004" t="s">
        <v>1112</v>
      </c>
    </row>
    <row r="8005" spans="1:6">
      <c r="A8005" t="str">
        <f t="shared" si="150"/>
        <v>26ANTONIO MARQUES PEDRA44958GRA</v>
      </c>
      <c r="B8005">
        <v>26</v>
      </c>
      <c r="C8005" t="s">
        <v>1573</v>
      </c>
      <c r="D8005" t="s">
        <v>3786</v>
      </c>
      <c r="E8005">
        <v>600</v>
      </c>
      <c r="F8005" t="s">
        <v>1112</v>
      </c>
    </row>
    <row r="8006" spans="1:6">
      <c r="A8006" t="str">
        <f t="shared" si="150"/>
        <v>26CAYRO THIAGO DE LIMA44958GRA</v>
      </c>
      <c r="B8006">
        <v>26</v>
      </c>
      <c r="C8006" t="s">
        <v>2185</v>
      </c>
      <c r="D8006" t="s">
        <v>3786</v>
      </c>
      <c r="E8006">
        <v>600</v>
      </c>
      <c r="F8006" t="s">
        <v>1112</v>
      </c>
    </row>
    <row r="8007" spans="1:6">
      <c r="A8007" t="str">
        <f t="shared" si="150"/>
        <v>26DÉBORA RAÍSSA FREITAS DE SOUZA44958GRA</v>
      </c>
      <c r="B8007">
        <v>26</v>
      </c>
      <c r="C8007" t="s">
        <v>2447</v>
      </c>
      <c r="D8007" t="s">
        <v>3786</v>
      </c>
      <c r="E8007">
        <v>600</v>
      </c>
      <c r="F8007" t="s">
        <v>1112</v>
      </c>
    </row>
    <row r="8008" spans="1:6">
      <c r="A8008" t="str">
        <f t="shared" si="150"/>
        <v>26Eriberto da Silva Bezerra Junior44958GRA</v>
      </c>
      <c r="B8008">
        <v>26</v>
      </c>
      <c r="C8008" t="s">
        <v>2448</v>
      </c>
      <c r="D8008" t="s">
        <v>3786</v>
      </c>
      <c r="E8008">
        <v>600</v>
      </c>
      <c r="F8008" t="s">
        <v>1112</v>
      </c>
    </row>
    <row r="8009" spans="1:6">
      <c r="A8009" t="str">
        <f t="shared" si="150"/>
        <v>26EUDES MEDEIROS DO CARMO FILHO44958GRA</v>
      </c>
      <c r="B8009">
        <v>26</v>
      </c>
      <c r="C8009" t="s">
        <v>1574</v>
      </c>
      <c r="D8009" t="s">
        <v>3786</v>
      </c>
      <c r="E8009">
        <v>600</v>
      </c>
      <c r="F8009" t="s">
        <v>1112</v>
      </c>
    </row>
    <row r="8010" spans="1:6">
      <c r="A8010" t="str">
        <f t="shared" si="150"/>
        <v>26FELIPE WICLEF SILVA CAVALCANTE44958GRA</v>
      </c>
      <c r="B8010">
        <v>26</v>
      </c>
      <c r="C8010" t="s">
        <v>1575</v>
      </c>
      <c r="D8010" t="s">
        <v>3786</v>
      </c>
      <c r="E8010">
        <v>600</v>
      </c>
      <c r="F8010" t="s">
        <v>1112</v>
      </c>
    </row>
    <row r="8011" spans="1:6">
      <c r="A8011" t="str">
        <f t="shared" si="150"/>
        <v>26FERNANDA DE BRITO ANSELMO44958GRA</v>
      </c>
      <c r="B8011">
        <v>26</v>
      </c>
      <c r="C8011" t="s">
        <v>2449</v>
      </c>
      <c r="D8011" t="s">
        <v>3786</v>
      </c>
      <c r="E8011">
        <v>600</v>
      </c>
      <c r="F8011" t="s">
        <v>1112</v>
      </c>
    </row>
    <row r="8012" spans="1:6">
      <c r="A8012" t="str">
        <f t="shared" si="150"/>
        <v>26IURI BOTELHO MARQUES XENOFONTE44958GRA</v>
      </c>
      <c r="B8012">
        <v>26</v>
      </c>
      <c r="C8012" t="s">
        <v>2450</v>
      </c>
      <c r="D8012" t="s">
        <v>3786</v>
      </c>
      <c r="E8012">
        <v>600</v>
      </c>
      <c r="F8012" t="s">
        <v>1112</v>
      </c>
    </row>
    <row r="8013" spans="1:6">
      <c r="A8013" t="str">
        <f t="shared" si="150"/>
        <v>26JENIFFER BOMFIM DA SILVA44958GRA</v>
      </c>
      <c r="B8013">
        <v>26</v>
      </c>
      <c r="C8013" t="s">
        <v>2451</v>
      </c>
      <c r="D8013" t="s">
        <v>3786</v>
      </c>
      <c r="E8013">
        <v>600</v>
      </c>
      <c r="F8013" t="s">
        <v>1112</v>
      </c>
    </row>
    <row r="8014" spans="1:6">
      <c r="A8014" t="str">
        <f t="shared" si="150"/>
        <v>26LINNIK DA SILVA BARBOSA44958GRA</v>
      </c>
      <c r="B8014">
        <v>26</v>
      </c>
      <c r="C8014" t="s">
        <v>2452</v>
      </c>
      <c r="D8014" t="s">
        <v>3786</v>
      </c>
      <c r="E8014">
        <v>600</v>
      </c>
      <c r="F8014" t="s">
        <v>1112</v>
      </c>
    </row>
    <row r="8015" spans="1:6">
      <c r="A8015" t="str">
        <f t="shared" si="150"/>
        <v>26MARIA EDUARDA MELO DE ALMEIDA44958GRA</v>
      </c>
      <c r="B8015">
        <v>26</v>
      </c>
      <c r="C8015" t="s">
        <v>1580</v>
      </c>
      <c r="D8015" t="s">
        <v>3786</v>
      </c>
      <c r="E8015">
        <v>600</v>
      </c>
      <c r="F8015" t="s">
        <v>1112</v>
      </c>
    </row>
    <row r="8016" spans="1:6">
      <c r="A8016" t="str">
        <f t="shared" si="150"/>
        <v>26NORMANN PAULO DANTAS DA SILVA44958GRA</v>
      </c>
      <c r="B8016">
        <v>26</v>
      </c>
      <c r="C8016" t="s">
        <v>2453</v>
      </c>
      <c r="D8016" t="s">
        <v>3786</v>
      </c>
      <c r="E8016">
        <v>600</v>
      </c>
      <c r="F8016" t="s">
        <v>1112</v>
      </c>
    </row>
    <row r="8017" spans="1:6">
      <c r="A8017" t="str">
        <f t="shared" si="150"/>
        <v>26RAFAEL DE LIMA NUNES44958GRA</v>
      </c>
      <c r="B8017">
        <v>26</v>
      </c>
      <c r="C8017" t="s">
        <v>1581</v>
      </c>
      <c r="D8017" t="s">
        <v>3786</v>
      </c>
      <c r="E8017">
        <v>600</v>
      </c>
      <c r="F8017" t="s">
        <v>1112</v>
      </c>
    </row>
    <row r="8018" spans="1:6">
      <c r="A8018" t="str">
        <f t="shared" si="150"/>
        <v>26SÉRGIO LUIZ SOUZA DA SILVA JÚNIOR44958GRA</v>
      </c>
      <c r="B8018">
        <v>26</v>
      </c>
      <c r="C8018" t="s">
        <v>1582</v>
      </c>
      <c r="D8018" t="s">
        <v>3786</v>
      </c>
      <c r="E8018">
        <v>600</v>
      </c>
      <c r="F8018" t="s">
        <v>1112</v>
      </c>
    </row>
    <row r="8019" spans="1:6">
      <c r="A8019" t="str">
        <f t="shared" si="150"/>
        <v>26TATIANE SILVA BEZERRA DE SOUSA44958GRA</v>
      </c>
      <c r="B8019">
        <v>26</v>
      </c>
      <c r="C8019" t="s">
        <v>2454</v>
      </c>
      <c r="D8019" t="s">
        <v>3786</v>
      </c>
      <c r="E8019">
        <v>600</v>
      </c>
      <c r="F8019" t="s">
        <v>1112</v>
      </c>
    </row>
    <row r="8020" spans="1:6">
      <c r="A8020" t="str">
        <f t="shared" si="150"/>
        <v>26ISABELA OLIVEIRA COSTA44958MSc</v>
      </c>
      <c r="B8020">
        <v>26</v>
      </c>
      <c r="C8020" t="s">
        <v>2456</v>
      </c>
      <c r="D8020" t="s">
        <v>3786</v>
      </c>
      <c r="E8020">
        <v>2230</v>
      </c>
      <c r="F8020" t="s">
        <v>1114</v>
      </c>
    </row>
    <row r="8021" spans="1:6">
      <c r="A8021" t="str">
        <f t="shared" si="150"/>
        <v>26PAULO HENRIQUE ALVES DE AZEVÊDO44958MSc</v>
      </c>
      <c r="B8021">
        <v>26</v>
      </c>
      <c r="C8021" t="s">
        <v>2457</v>
      </c>
      <c r="D8021" t="s">
        <v>3786</v>
      </c>
      <c r="E8021">
        <v>2230</v>
      </c>
      <c r="F8021" t="s">
        <v>1114</v>
      </c>
    </row>
    <row r="8022" spans="1:6">
      <c r="A8022" t="str">
        <f t="shared" si="150"/>
        <v>26RAFAELA BRENDA DE SOUZA ALVES44958MSc</v>
      </c>
      <c r="B8022">
        <v>26</v>
      </c>
      <c r="C8022" t="s">
        <v>1583</v>
      </c>
      <c r="D8022" t="s">
        <v>3786</v>
      </c>
      <c r="E8022">
        <v>2230</v>
      </c>
      <c r="F8022" t="s">
        <v>1114</v>
      </c>
    </row>
    <row r="8023" spans="1:6">
      <c r="A8023" t="str">
        <f t="shared" si="150"/>
        <v>26TATYANE MEDEIROS GOMES DA SILVA44958MSc</v>
      </c>
      <c r="B8023">
        <v>26</v>
      </c>
      <c r="C8023" t="s">
        <v>1584</v>
      </c>
      <c r="D8023" t="s">
        <v>3786</v>
      </c>
      <c r="E8023">
        <v>2230</v>
      </c>
      <c r="F8023" t="s">
        <v>1114</v>
      </c>
    </row>
    <row r="8024" spans="1:6">
      <c r="A8024" t="str">
        <f t="shared" si="150"/>
        <v>26MAYRA KEROLLY SALES MONTEIRO44958PDSC</v>
      </c>
      <c r="B8024">
        <v>26</v>
      </c>
      <c r="C8024" t="s">
        <v>2458</v>
      </c>
      <c r="D8024" t="s">
        <v>3786</v>
      </c>
      <c r="E8024">
        <v>6110</v>
      </c>
      <c r="F8024" t="s">
        <v>1165</v>
      </c>
    </row>
    <row r="8025" spans="1:6">
      <c r="A8025" t="str">
        <f t="shared" si="150"/>
        <v>26WILSON DA MATA44958PV</v>
      </c>
      <c r="B8025">
        <v>26</v>
      </c>
      <c r="C8025" t="s">
        <v>1585</v>
      </c>
      <c r="D8025" t="s">
        <v>3786</v>
      </c>
      <c r="E8025">
        <v>7750</v>
      </c>
      <c r="F8025" t="s">
        <v>1115</v>
      </c>
    </row>
    <row r="8026" spans="1:6">
      <c r="A8026" t="str">
        <f t="shared" si="150"/>
        <v>27Carolina Cristina dos Santos Silva44958AT</v>
      </c>
      <c r="B8026">
        <v>27</v>
      </c>
      <c r="C8026" t="s">
        <v>1586</v>
      </c>
      <c r="D8026" t="s">
        <v>3786</v>
      </c>
      <c r="E8026">
        <v>820</v>
      </c>
      <c r="F8026" t="s">
        <v>1117</v>
      </c>
    </row>
    <row r="8027" spans="1:6">
      <c r="A8027" t="str">
        <f t="shared" si="150"/>
        <v>27Lílian Lefol Nani Guarieiro44958COO</v>
      </c>
      <c r="B8027">
        <v>27</v>
      </c>
      <c r="C8027" t="s">
        <v>1587</v>
      </c>
      <c r="D8027" t="s">
        <v>3786</v>
      </c>
      <c r="E8027">
        <v>2800</v>
      </c>
      <c r="F8027" t="s">
        <v>1113</v>
      </c>
    </row>
    <row r="8028" spans="1:6">
      <c r="A8028" t="str">
        <f t="shared" si="150"/>
        <v>27Adroaldo Santos Soares44958DSC</v>
      </c>
      <c r="B8028">
        <v>27</v>
      </c>
      <c r="C8028" t="s">
        <v>2459</v>
      </c>
      <c r="D8028" t="s">
        <v>3786</v>
      </c>
      <c r="E8028">
        <v>3280</v>
      </c>
      <c r="F8028" t="s">
        <v>1162</v>
      </c>
    </row>
    <row r="8029" spans="1:6">
      <c r="A8029" t="str">
        <f t="shared" si="150"/>
        <v>27Daniel Andrade de Lira44958DSC</v>
      </c>
      <c r="B8029">
        <v>27</v>
      </c>
      <c r="C8029" t="s">
        <v>1588</v>
      </c>
      <c r="D8029" t="s">
        <v>3786</v>
      </c>
      <c r="E8029">
        <v>3280</v>
      </c>
      <c r="F8029" t="s">
        <v>1162</v>
      </c>
    </row>
    <row r="8030" spans="1:6">
      <c r="A8030" t="str">
        <f t="shared" si="150"/>
        <v>27Fabio de Sousa Santos44958DSC</v>
      </c>
      <c r="B8030">
        <v>27</v>
      </c>
      <c r="C8030" t="s">
        <v>2186</v>
      </c>
      <c r="D8030" t="s">
        <v>3786</v>
      </c>
      <c r="E8030">
        <v>3280</v>
      </c>
      <c r="F8030" t="s">
        <v>1162</v>
      </c>
    </row>
    <row r="8031" spans="1:6">
      <c r="A8031" t="str">
        <f t="shared" si="150"/>
        <v>27Ana Clara MOREIRA DE SANTANA SANTOS44958GRA</v>
      </c>
      <c r="B8031">
        <v>27</v>
      </c>
      <c r="C8031" t="s">
        <v>2774</v>
      </c>
      <c r="D8031" t="s">
        <v>3786</v>
      </c>
      <c r="E8031">
        <v>600</v>
      </c>
      <c r="F8031" t="s">
        <v>1112</v>
      </c>
    </row>
    <row r="8032" spans="1:6">
      <c r="A8032" t="str">
        <f t="shared" si="150"/>
        <v>27Catarina Silva Ferreira44958GRA</v>
      </c>
      <c r="B8032">
        <v>27</v>
      </c>
      <c r="C8032" t="s">
        <v>1591</v>
      </c>
      <c r="D8032" t="s">
        <v>3786</v>
      </c>
      <c r="E8032">
        <v>600</v>
      </c>
      <c r="F8032" t="s">
        <v>1112</v>
      </c>
    </row>
    <row r="8033" spans="1:6">
      <c r="A8033" t="str">
        <f t="shared" si="150"/>
        <v>27Fernanda dos Santos Cardoso44958GRA</v>
      </c>
      <c r="B8033">
        <v>27</v>
      </c>
      <c r="C8033" t="s">
        <v>1592</v>
      </c>
      <c r="D8033" t="s">
        <v>3786</v>
      </c>
      <c r="E8033">
        <v>600</v>
      </c>
      <c r="F8033" t="s">
        <v>1112</v>
      </c>
    </row>
    <row r="8034" spans="1:6">
      <c r="A8034" t="str">
        <f t="shared" si="150"/>
        <v>27Gisele Beatriz Teles Góes44958GRA</v>
      </c>
      <c r="B8034">
        <v>27</v>
      </c>
      <c r="C8034" t="s">
        <v>1593</v>
      </c>
      <c r="D8034" t="s">
        <v>3786</v>
      </c>
      <c r="E8034">
        <v>600</v>
      </c>
      <c r="F8034" t="s">
        <v>1112</v>
      </c>
    </row>
    <row r="8035" spans="1:6">
      <c r="A8035" t="str">
        <f t="shared" si="150"/>
        <v>27João Victor Carvalho de Mattos44958GRA</v>
      </c>
      <c r="B8035">
        <v>27</v>
      </c>
      <c r="C8035" t="s">
        <v>2775</v>
      </c>
      <c r="D8035" t="s">
        <v>3786</v>
      </c>
      <c r="E8035">
        <v>600</v>
      </c>
      <c r="F8035" t="s">
        <v>1112</v>
      </c>
    </row>
    <row r="8036" spans="1:6">
      <c r="A8036" t="str">
        <f t="shared" si="150"/>
        <v>27Larissa Sousa Cardeal de Miranda44958GRA</v>
      </c>
      <c r="B8036">
        <v>27</v>
      </c>
      <c r="C8036" t="s">
        <v>1595</v>
      </c>
      <c r="D8036" t="s">
        <v>3786</v>
      </c>
      <c r="E8036">
        <v>600</v>
      </c>
      <c r="F8036" t="s">
        <v>1112</v>
      </c>
    </row>
    <row r="8037" spans="1:6">
      <c r="A8037" t="str">
        <f t="shared" si="150"/>
        <v>27Laura Beatriz de Carvalho Embiruçu44958GRA</v>
      </c>
      <c r="B8037">
        <v>27</v>
      </c>
      <c r="C8037" t="s">
        <v>1596</v>
      </c>
      <c r="D8037" t="s">
        <v>3786</v>
      </c>
      <c r="E8037">
        <v>600</v>
      </c>
      <c r="F8037" t="s">
        <v>1112</v>
      </c>
    </row>
    <row r="8038" spans="1:6">
      <c r="A8038" t="str">
        <f t="shared" si="150"/>
        <v>27Lucas Meireles Fontes44958GRA</v>
      </c>
      <c r="B8038">
        <v>27</v>
      </c>
      <c r="C8038" t="s">
        <v>2187</v>
      </c>
      <c r="D8038" t="s">
        <v>3786</v>
      </c>
      <c r="E8038">
        <v>600</v>
      </c>
      <c r="F8038" t="s">
        <v>1112</v>
      </c>
    </row>
    <row r="8039" spans="1:6">
      <c r="A8039" t="str">
        <f t="shared" si="150"/>
        <v>27Matheus Nogueira Gusmão Rodrigues dos Santos44958GRA</v>
      </c>
      <c r="B8039">
        <v>27</v>
      </c>
      <c r="C8039" t="s">
        <v>2776</v>
      </c>
      <c r="D8039" t="s">
        <v>3786</v>
      </c>
      <c r="E8039">
        <v>600</v>
      </c>
      <c r="F8039" t="s">
        <v>1112</v>
      </c>
    </row>
    <row r="8040" spans="1:6">
      <c r="A8040" t="str">
        <f t="shared" si="150"/>
        <v>27Stefany Araujo Matos Lima44958GRA</v>
      </c>
      <c r="B8040">
        <v>27</v>
      </c>
      <c r="C8040" t="s">
        <v>2777</v>
      </c>
      <c r="D8040" t="s">
        <v>3786</v>
      </c>
      <c r="E8040">
        <v>600</v>
      </c>
      <c r="F8040" t="s">
        <v>1112</v>
      </c>
    </row>
    <row r="8041" spans="1:6">
      <c r="A8041" t="str">
        <f t="shared" si="150"/>
        <v>27Thaylanne Kadman Costa Duarte44958GRA</v>
      </c>
      <c r="B8041">
        <v>27</v>
      </c>
      <c r="C8041" t="s">
        <v>1600</v>
      </c>
      <c r="D8041" t="s">
        <v>3786</v>
      </c>
      <c r="E8041">
        <v>600</v>
      </c>
      <c r="F8041" t="s">
        <v>1112</v>
      </c>
    </row>
    <row r="8042" spans="1:6">
      <c r="A8042" t="str">
        <f t="shared" si="150"/>
        <v>27Beatriz Almeida Carneiro Palmeira44958MSc</v>
      </c>
      <c r="B8042">
        <v>27</v>
      </c>
      <c r="C8042" t="s">
        <v>1602</v>
      </c>
      <c r="D8042" t="s">
        <v>3786</v>
      </c>
      <c r="E8042">
        <v>2230</v>
      </c>
      <c r="F8042" t="s">
        <v>1114</v>
      </c>
    </row>
    <row r="8043" spans="1:6">
      <c r="A8043" t="str">
        <f t="shared" si="150"/>
        <v>27Danielle Silva Santos44958MSc</v>
      </c>
      <c r="B8043">
        <v>27</v>
      </c>
      <c r="C8043" t="s">
        <v>1603</v>
      </c>
      <c r="D8043" t="s">
        <v>3786</v>
      </c>
      <c r="E8043">
        <v>2230</v>
      </c>
      <c r="F8043" t="s">
        <v>1114</v>
      </c>
    </row>
    <row r="8044" spans="1:6">
      <c r="A8044" t="str">
        <f t="shared" si="150"/>
        <v>27Joyce Mara Brito Maia44958MSc</v>
      </c>
      <c r="B8044">
        <v>27</v>
      </c>
      <c r="C8044" t="s">
        <v>1605</v>
      </c>
      <c r="D8044" t="s">
        <v>3786</v>
      </c>
      <c r="E8044">
        <v>2230</v>
      </c>
      <c r="F8044" t="s">
        <v>1114</v>
      </c>
    </row>
    <row r="8045" spans="1:6">
      <c r="A8045" t="str">
        <f t="shared" si="150"/>
        <v>27Luiz Gutemberg Santiago Dias Junior44958MSc</v>
      </c>
      <c r="B8045">
        <v>27</v>
      </c>
      <c r="C8045" t="s">
        <v>2188</v>
      </c>
      <c r="D8045" t="s">
        <v>3786</v>
      </c>
      <c r="E8045">
        <v>2230</v>
      </c>
      <c r="F8045" t="s">
        <v>1114</v>
      </c>
    </row>
    <row r="8046" spans="1:6">
      <c r="A8046" t="str">
        <f t="shared" si="150"/>
        <v>27Renata Gomes Carvalho44958PDSC</v>
      </c>
      <c r="B8046">
        <v>27</v>
      </c>
      <c r="C8046" t="s">
        <v>2778</v>
      </c>
      <c r="D8046" t="s">
        <v>3786</v>
      </c>
      <c r="E8046">
        <v>6110</v>
      </c>
      <c r="F8046" t="s">
        <v>1165</v>
      </c>
    </row>
    <row r="8047" spans="1:6">
      <c r="A8047" t="str">
        <f t="shared" si="150"/>
        <v>27Reinaldo Coelho Mirre44958PV</v>
      </c>
      <c r="B8047">
        <v>27</v>
      </c>
      <c r="C8047" t="s">
        <v>1606</v>
      </c>
      <c r="D8047" t="s">
        <v>3786</v>
      </c>
      <c r="E8047">
        <v>7750</v>
      </c>
      <c r="F8047" t="s">
        <v>1115</v>
      </c>
    </row>
    <row r="8048" spans="1:6">
      <c r="A8048" t="str">
        <f t="shared" si="150"/>
        <v>28Sergio Bergamaschi44958COO</v>
      </c>
      <c r="B8048">
        <v>28</v>
      </c>
      <c r="C8048" t="s">
        <v>1607</v>
      </c>
      <c r="D8048" t="s">
        <v>3786</v>
      </c>
      <c r="E8048">
        <v>2800</v>
      </c>
      <c r="F8048" t="s">
        <v>1113</v>
      </c>
    </row>
    <row r="8049" spans="1:6">
      <c r="A8049" t="str">
        <f t="shared" si="150"/>
        <v>28Giovanni de Oliveira Eneas44958DSC</v>
      </c>
      <c r="B8049">
        <v>28</v>
      </c>
      <c r="C8049" t="s">
        <v>1618</v>
      </c>
      <c r="D8049" t="s">
        <v>3786</v>
      </c>
      <c r="E8049">
        <v>3280</v>
      </c>
      <c r="F8049" t="s">
        <v>1162</v>
      </c>
    </row>
    <row r="8050" spans="1:6">
      <c r="A8050" t="str">
        <f t="shared" si="150"/>
        <v>28Mariana Bessa Fagundes44958DSC</v>
      </c>
      <c r="B8050">
        <v>28</v>
      </c>
      <c r="C8050" t="s">
        <v>1608</v>
      </c>
      <c r="D8050" t="s">
        <v>3786</v>
      </c>
      <c r="E8050">
        <v>3280</v>
      </c>
      <c r="F8050" t="s">
        <v>1162</v>
      </c>
    </row>
    <row r="8051" spans="1:6">
      <c r="A8051" t="str">
        <f t="shared" si="150"/>
        <v>28Raíssa de Castro Oliveira44958DSC</v>
      </c>
      <c r="B8051">
        <v>28</v>
      </c>
      <c r="C8051" t="s">
        <v>1609</v>
      </c>
      <c r="D8051" t="s">
        <v>3786</v>
      </c>
      <c r="E8051">
        <v>3280</v>
      </c>
      <c r="F8051" t="s">
        <v>1162</v>
      </c>
    </row>
    <row r="8052" spans="1:6">
      <c r="A8052" t="str">
        <f t="shared" si="150"/>
        <v>28Bruno Nascimento Pereira44958GRA</v>
      </c>
      <c r="B8052">
        <v>28</v>
      </c>
      <c r="C8052" t="s">
        <v>2779</v>
      </c>
      <c r="D8052" t="s">
        <v>3786</v>
      </c>
      <c r="E8052">
        <v>600</v>
      </c>
      <c r="F8052" t="s">
        <v>1112</v>
      </c>
    </row>
    <row r="8053" spans="1:6">
      <c r="A8053" t="str">
        <f t="shared" si="150"/>
        <v>28Leticia Brandão Gomes de Sousa44958GRA</v>
      </c>
      <c r="B8053">
        <v>28</v>
      </c>
      <c r="C8053" t="s">
        <v>2780</v>
      </c>
      <c r="D8053" t="s">
        <v>3786</v>
      </c>
      <c r="E8053">
        <v>600</v>
      </c>
      <c r="F8053" t="s">
        <v>1112</v>
      </c>
    </row>
    <row r="8054" spans="1:6">
      <c r="A8054" t="str">
        <f t="shared" si="150"/>
        <v>28LUCAS BARBOSA PINHO44958GRA</v>
      </c>
      <c r="B8054">
        <v>28</v>
      </c>
      <c r="C8054" t="s">
        <v>1615</v>
      </c>
      <c r="D8054" t="s">
        <v>3786</v>
      </c>
      <c r="E8054">
        <v>600</v>
      </c>
      <c r="F8054" t="s">
        <v>1112</v>
      </c>
    </row>
    <row r="8055" spans="1:6">
      <c r="A8055" t="str">
        <f t="shared" si="150"/>
        <v>28Milena Ramos da Silva Duarte44958GRA</v>
      </c>
      <c r="B8055">
        <v>28</v>
      </c>
      <c r="C8055" t="s">
        <v>2781</v>
      </c>
      <c r="D8055" t="s">
        <v>3786</v>
      </c>
      <c r="E8055">
        <v>600</v>
      </c>
      <c r="F8055" t="s">
        <v>1112</v>
      </c>
    </row>
    <row r="8056" spans="1:6">
      <c r="A8056" t="str">
        <f t="shared" si="150"/>
        <v>28RACHEL RODRIGUES LOPES44958GRA</v>
      </c>
      <c r="B8056">
        <v>28</v>
      </c>
      <c r="C8056" t="s">
        <v>1616</v>
      </c>
      <c r="D8056" t="s">
        <v>3786</v>
      </c>
      <c r="E8056">
        <v>600</v>
      </c>
      <c r="F8056" t="s">
        <v>1112</v>
      </c>
    </row>
    <row r="8057" spans="1:6">
      <c r="A8057" t="str">
        <f t="shared" si="150"/>
        <v>28Rafael Silva dos Santos44958GRA</v>
      </c>
      <c r="B8057">
        <v>28</v>
      </c>
      <c r="C8057" t="s">
        <v>2782</v>
      </c>
      <c r="D8057" t="s">
        <v>3786</v>
      </c>
      <c r="E8057">
        <v>600</v>
      </c>
      <c r="F8057" t="s">
        <v>1112</v>
      </c>
    </row>
    <row r="8058" spans="1:6">
      <c r="A8058" t="str">
        <f t="shared" si="150"/>
        <v>28Rodrigo Yamaki Mitre44958GRA</v>
      </c>
      <c r="B8058">
        <v>28</v>
      </c>
      <c r="C8058" t="s">
        <v>2783</v>
      </c>
      <c r="D8058" t="s">
        <v>3786</v>
      </c>
      <c r="E8058">
        <v>600</v>
      </c>
      <c r="F8058" t="s">
        <v>1112</v>
      </c>
    </row>
    <row r="8059" spans="1:6">
      <c r="A8059" t="str">
        <f t="shared" si="150"/>
        <v>28Gabrielle Silva Neves44958MSc</v>
      </c>
      <c r="B8059">
        <v>28</v>
      </c>
      <c r="C8059" t="s">
        <v>2460</v>
      </c>
      <c r="D8059" t="s">
        <v>3786</v>
      </c>
      <c r="E8059">
        <v>2230</v>
      </c>
      <c r="F8059" t="s">
        <v>1114</v>
      </c>
    </row>
    <row r="8060" spans="1:6">
      <c r="A8060" t="str">
        <f t="shared" si="150"/>
        <v>28Carmen Fernandes Cardoso Santos44958MSc</v>
      </c>
      <c r="B8060">
        <v>28</v>
      </c>
      <c r="C8060" t="s">
        <v>1617</v>
      </c>
      <c r="D8060" t="s">
        <v>3786</v>
      </c>
      <c r="E8060">
        <v>2230</v>
      </c>
      <c r="F8060" t="s">
        <v>1114</v>
      </c>
    </row>
    <row r="8061" spans="1:6">
      <c r="A8061" t="str">
        <f t="shared" si="150"/>
        <v>28Juliana Melo de Godoy44958MSc</v>
      </c>
      <c r="B8061">
        <v>28</v>
      </c>
      <c r="C8061" t="s">
        <v>2189</v>
      </c>
      <c r="D8061" t="s">
        <v>3786</v>
      </c>
      <c r="E8061">
        <v>2230</v>
      </c>
      <c r="F8061" t="s">
        <v>1114</v>
      </c>
    </row>
    <row r="8062" spans="1:6">
      <c r="A8062" t="str">
        <f t="shared" si="150"/>
        <v>28Karine Lima Cardozo44958MSc</v>
      </c>
      <c r="B8062">
        <v>28</v>
      </c>
      <c r="C8062" t="s">
        <v>1619</v>
      </c>
      <c r="D8062" t="s">
        <v>3786</v>
      </c>
      <c r="E8062">
        <v>2230</v>
      </c>
      <c r="F8062" t="s">
        <v>1114</v>
      </c>
    </row>
    <row r="8063" spans="1:6">
      <c r="A8063" t="str">
        <f t="shared" si="150"/>
        <v>28Leonardo Campos João44958MSc</v>
      </c>
      <c r="B8063">
        <v>28</v>
      </c>
      <c r="C8063" t="s">
        <v>1620</v>
      </c>
      <c r="D8063" t="s">
        <v>3786</v>
      </c>
      <c r="E8063">
        <v>2230</v>
      </c>
      <c r="F8063" t="s">
        <v>1114</v>
      </c>
    </row>
    <row r="8064" spans="1:6">
      <c r="A8064" t="str">
        <f t="shared" si="150"/>
        <v>28RENÉ RODRIGUES44958PV</v>
      </c>
      <c r="B8064">
        <v>28</v>
      </c>
      <c r="C8064" t="s">
        <v>3260</v>
      </c>
      <c r="D8064" t="s">
        <v>3786</v>
      </c>
      <c r="E8064">
        <v>7750</v>
      </c>
      <c r="F8064" t="s">
        <v>1115</v>
      </c>
    </row>
    <row r="8065" spans="1:6">
      <c r="A8065" t="str">
        <f t="shared" si="150"/>
        <v>29Aline Gomes Pinelli44958AT</v>
      </c>
      <c r="B8065">
        <v>29</v>
      </c>
      <c r="C8065" t="s">
        <v>1621</v>
      </c>
      <c r="D8065" t="s">
        <v>3786</v>
      </c>
      <c r="E8065">
        <v>820</v>
      </c>
      <c r="F8065" t="s">
        <v>1117</v>
      </c>
    </row>
    <row r="8066" spans="1:6">
      <c r="A8066" t="str">
        <f t="shared" si="150"/>
        <v>29Mariana Conceição da Costa44958COO</v>
      </c>
      <c r="B8066">
        <v>29</v>
      </c>
      <c r="C8066" t="s">
        <v>1622</v>
      </c>
      <c r="D8066" t="s">
        <v>3786</v>
      </c>
      <c r="E8066">
        <v>2800</v>
      </c>
      <c r="F8066" t="s">
        <v>1113</v>
      </c>
    </row>
    <row r="8067" spans="1:6">
      <c r="A8067" t="str">
        <f t="shared" ref="A8067:A8130" si="151">CONCATENATE(B8067,C8067,VALUE(D8067),F8067)</f>
        <v>29Flavia Ferreira dos Santos Vieira44958DSC</v>
      </c>
      <c r="B8067">
        <v>29</v>
      </c>
      <c r="C8067" t="s">
        <v>2461</v>
      </c>
      <c r="D8067" t="s">
        <v>3786</v>
      </c>
      <c r="E8067">
        <v>3280</v>
      </c>
      <c r="F8067" t="s">
        <v>1162</v>
      </c>
    </row>
    <row r="8068" spans="1:6">
      <c r="A8068" t="str">
        <f t="shared" si="151"/>
        <v>29Marina Barbosa de Farias44958DSC</v>
      </c>
      <c r="B8068">
        <v>29</v>
      </c>
      <c r="C8068" t="s">
        <v>1623</v>
      </c>
      <c r="D8068" t="s">
        <v>3786</v>
      </c>
      <c r="E8068">
        <v>3280</v>
      </c>
      <c r="F8068" t="s">
        <v>1162</v>
      </c>
    </row>
    <row r="8069" spans="1:6">
      <c r="A8069" t="str">
        <f t="shared" si="151"/>
        <v>29Shella Maria dos Santos44958DSC</v>
      </c>
      <c r="B8069">
        <v>29</v>
      </c>
      <c r="C8069" t="s">
        <v>1624</v>
      </c>
      <c r="D8069" t="s">
        <v>3786</v>
      </c>
      <c r="E8069">
        <v>3280</v>
      </c>
      <c r="F8069" t="s">
        <v>1162</v>
      </c>
    </row>
    <row r="8070" spans="1:6">
      <c r="A8070" t="str">
        <f t="shared" si="151"/>
        <v>29Bruno Cesar Ferreira44958GRA</v>
      </c>
      <c r="B8070">
        <v>29</v>
      </c>
      <c r="C8070" t="s">
        <v>2462</v>
      </c>
      <c r="D8070" t="s">
        <v>3786</v>
      </c>
      <c r="E8070">
        <v>600</v>
      </c>
      <c r="F8070" t="s">
        <v>1112</v>
      </c>
    </row>
    <row r="8071" spans="1:6">
      <c r="A8071" t="str">
        <f t="shared" si="151"/>
        <v>29Carla Gabriele Gato44958GRA</v>
      </c>
      <c r="B8071">
        <v>29</v>
      </c>
      <c r="C8071" t="s">
        <v>2463</v>
      </c>
      <c r="D8071" t="s">
        <v>3786</v>
      </c>
      <c r="E8071">
        <v>600</v>
      </c>
      <c r="F8071" t="s">
        <v>1112</v>
      </c>
    </row>
    <row r="8072" spans="1:6">
      <c r="A8072" t="str">
        <f t="shared" si="151"/>
        <v>29Daniel de Almeida Cardoso Giampaoli44958GRA</v>
      </c>
      <c r="B8072">
        <v>29</v>
      </c>
      <c r="C8072" t="s">
        <v>2464</v>
      </c>
      <c r="D8072" t="s">
        <v>3786</v>
      </c>
      <c r="E8072">
        <v>600</v>
      </c>
      <c r="F8072" t="s">
        <v>1112</v>
      </c>
    </row>
    <row r="8073" spans="1:6">
      <c r="A8073" t="str">
        <f t="shared" si="151"/>
        <v>29Danilo Patrício do Nascimento44958GRA</v>
      </c>
      <c r="B8073">
        <v>29</v>
      </c>
      <c r="C8073" t="s">
        <v>2691</v>
      </c>
      <c r="D8073" t="s">
        <v>3786</v>
      </c>
      <c r="E8073">
        <v>600</v>
      </c>
      <c r="F8073" t="s">
        <v>1112</v>
      </c>
    </row>
    <row r="8074" spans="1:6">
      <c r="A8074" t="str">
        <f t="shared" si="151"/>
        <v>29Gabriela Garcia Blanco44958GRA</v>
      </c>
      <c r="B8074">
        <v>29</v>
      </c>
      <c r="C8074" t="s">
        <v>2465</v>
      </c>
      <c r="D8074" t="s">
        <v>3786</v>
      </c>
      <c r="E8074">
        <v>600</v>
      </c>
      <c r="F8074" t="s">
        <v>1112</v>
      </c>
    </row>
    <row r="8075" spans="1:6">
      <c r="A8075" t="str">
        <f t="shared" si="151"/>
        <v>29Guilherme Nogueira de Moura Delfino44958GRA</v>
      </c>
      <c r="B8075">
        <v>29</v>
      </c>
      <c r="C8075" t="s">
        <v>2466</v>
      </c>
      <c r="D8075" t="s">
        <v>3786</v>
      </c>
      <c r="E8075">
        <v>600</v>
      </c>
      <c r="F8075" t="s">
        <v>1112</v>
      </c>
    </row>
    <row r="8076" spans="1:6">
      <c r="A8076" t="str">
        <f t="shared" si="151"/>
        <v>29João Miguel de Matos Queiroz44958GRA</v>
      </c>
      <c r="B8076">
        <v>29</v>
      </c>
      <c r="C8076" t="s">
        <v>2692</v>
      </c>
      <c r="D8076" t="s">
        <v>3786</v>
      </c>
      <c r="E8076">
        <v>600</v>
      </c>
      <c r="F8076" t="s">
        <v>1112</v>
      </c>
    </row>
    <row r="8077" spans="1:6">
      <c r="A8077" t="str">
        <f t="shared" si="151"/>
        <v>29Juliana Pauluk Imark44958GRA</v>
      </c>
      <c r="B8077">
        <v>29</v>
      </c>
      <c r="C8077" t="s">
        <v>2467</v>
      </c>
      <c r="D8077" t="s">
        <v>3786</v>
      </c>
      <c r="E8077">
        <v>600</v>
      </c>
      <c r="F8077" t="s">
        <v>1112</v>
      </c>
    </row>
    <row r="8078" spans="1:6">
      <c r="A8078" t="str">
        <f t="shared" si="151"/>
        <v>29Loreena Yoshii Pinotti44958GRA</v>
      </c>
      <c r="B8078">
        <v>29</v>
      </c>
      <c r="C8078" t="s">
        <v>1632</v>
      </c>
      <c r="D8078" t="s">
        <v>3786</v>
      </c>
      <c r="E8078">
        <v>600</v>
      </c>
      <c r="F8078" t="s">
        <v>1112</v>
      </c>
    </row>
    <row r="8079" spans="1:6">
      <c r="A8079" t="str">
        <f t="shared" si="151"/>
        <v>29Maria Vitória Souza Gonçalves44958GRA</v>
      </c>
      <c r="B8079">
        <v>29</v>
      </c>
      <c r="C8079" t="s">
        <v>1634</v>
      </c>
      <c r="D8079" t="s">
        <v>3786</v>
      </c>
      <c r="E8079">
        <v>600</v>
      </c>
      <c r="F8079" t="s">
        <v>1112</v>
      </c>
    </row>
    <row r="8080" spans="1:6">
      <c r="A8080" t="str">
        <f t="shared" si="151"/>
        <v>29Maurício Prado de Omena Souza44958GRA</v>
      </c>
      <c r="B8080">
        <v>29</v>
      </c>
      <c r="C8080" t="s">
        <v>1635</v>
      </c>
      <c r="D8080" t="s">
        <v>3786</v>
      </c>
      <c r="E8080">
        <v>600</v>
      </c>
      <c r="F8080" t="s">
        <v>1112</v>
      </c>
    </row>
    <row r="8081" spans="1:6">
      <c r="A8081" t="str">
        <f t="shared" si="151"/>
        <v>29Natália Alves Costa44958GRA</v>
      </c>
      <c r="B8081">
        <v>29</v>
      </c>
      <c r="C8081" t="s">
        <v>2468</v>
      </c>
      <c r="D8081" t="s">
        <v>3786</v>
      </c>
      <c r="E8081">
        <v>600</v>
      </c>
      <c r="F8081" t="s">
        <v>1112</v>
      </c>
    </row>
    <row r="8082" spans="1:6">
      <c r="A8082" t="str">
        <f t="shared" si="151"/>
        <v>29Rodrigo Morais Cordeiro de Lima44958GRA</v>
      </c>
      <c r="B8082">
        <v>29</v>
      </c>
      <c r="C8082" t="s">
        <v>1636</v>
      </c>
      <c r="D8082" t="s">
        <v>3786</v>
      </c>
      <c r="E8082">
        <v>600</v>
      </c>
      <c r="F8082" t="s">
        <v>1112</v>
      </c>
    </row>
    <row r="8083" spans="1:6">
      <c r="A8083" t="str">
        <f t="shared" si="151"/>
        <v>29Simão Pedro Assis Costa44958GRA</v>
      </c>
      <c r="B8083">
        <v>29</v>
      </c>
      <c r="C8083" t="s">
        <v>1637</v>
      </c>
      <c r="D8083" t="s">
        <v>3786</v>
      </c>
      <c r="E8083">
        <v>600</v>
      </c>
      <c r="F8083" t="s">
        <v>1112</v>
      </c>
    </row>
    <row r="8084" spans="1:6">
      <c r="A8084" t="str">
        <f t="shared" si="151"/>
        <v>29Talys Henrique Macedo Romero44958GRA</v>
      </c>
      <c r="B8084">
        <v>29</v>
      </c>
      <c r="C8084" t="s">
        <v>2469</v>
      </c>
      <c r="D8084" t="s">
        <v>3786</v>
      </c>
      <c r="E8084">
        <v>600</v>
      </c>
      <c r="F8084" t="s">
        <v>1112</v>
      </c>
    </row>
    <row r="8085" spans="1:6">
      <c r="A8085" t="str">
        <f t="shared" si="151"/>
        <v>29Arthur Lobato Silva Carvalho44958MSc</v>
      </c>
      <c r="B8085">
        <v>29</v>
      </c>
      <c r="C8085" t="s">
        <v>2470</v>
      </c>
      <c r="D8085" t="s">
        <v>3786</v>
      </c>
      <c r="E8085">
        <v>2230</v>
      </c>
      <c r="F8085" t="s">
        <v>1114</v>
      </c>
    </row>
    <row r="8086" spans="1:6">
      <c r="A8086" t="str">
        <f t="shared" si="151"/>
        <v>29Vinícius Mateó e Melo44958MSc</v>
      </c>
      <c r="B8086">
        <v>29</v>
      </c>
      <c r="C8086" t="s">
        <v>1642</v>
      </c>
      <c r="D8086" t="s">
        <v>3786</v>
      </c>
      <c r="E8086">
        <v>2230</v>
      </c>
      <c r="F8086" t="s">
        <v>1114</v>
      </c>
    </row>
    <row r="8087" spans="1:6">
      <c r="A8087" t="str">
        <f t="shared" si="151"/>
        <v>29Daniel Lachos Perez44958PDSC</v>
      </c>
      <c r="B8087">
        <v>29</v>
      </c>
      <c r="C8087" t="s">
        <v>2045</v>
      </c>
      <c r="D8087" t="s">
        <v>3786</v>
      </c>
      <c r="E8087">
        <v>6110</v>
      </c>
      <c r="F8087" t="s">
        <v>1165</v>
      </c>
    </row>
    <row r="8088" spans="1:6">
      <c r="A8088" t="str">
        <f t="shared" si="151"/>
        <v>29Wai Nam Chan44958PV</v>
      </c>
      <c r="B8088">
        <v>29</v>
      </c>
      <c r="C8088" t="s">
        <v>1643</v>
      </c>
      <c r="D8088" t="s">
        <v>3786</v>
      </c>
      <c r="E8088">
        <v>7750</v>
      </c>
      <c r="F8088" t="s">
        <v>1115</v>
      </c>
    </row>
    <row r="8089" spans="1:6">
      <c r="A8089" t="str">
        <f t="shared" si="151"/>
        <v>30VILCKMA OLIVEIRA DE SANTANA44958AT</v>
      </c>
      <c r="B8089">
        <v>30</v>
      </c>
      <c r="C8089" t="s">
        <v>2694</v>
      </c>
      <c r="D8089" t="s">
        <v>3786</v>
      </c>
      <c r="E8089">
        <v>820</v>
      </c>
      <c r="F8089" t="s">
        <v>1117</v>
      </c>
    </row>
    <row r="8090" spans="1:6">
      <c r="A8090" t="str">
        <f t="shared" si="151"/>
        <v>30CELMY MARIA BEZERRA DE MENEZES BARBOSA44958COO</v>
      </c>
      <c r="B8090">
        <v>30</v>
      </c>
      <c r="C8090" t="s">
        <v>2695</v>
      </c>
      <c r="D8090" t="s">
        <v>3786</v>
      </c>
      <c r="E8090">
        <v>2800</v>
      </c>
      <c r="F8090" t="s">
        <v>1113</v>
      </c>
    </row>
    <row r="8091" spans="1:6">
      <c r="A8091" t="str">
        <f t="shared" si="151"/>
        <v>30ALAN GOMES DA CÂMARA44958DSC</v>
      </c>
      <c r="B8091">
        <v>30</v>
      </c>
      <c r="C8091" t="s">
        <v>2696</v>
      </c>
      <c r="D8091" t="s">
        <v>3786</v>
      </c>
      <c r="E8091">
        <v>3280</v>
      </c>
      <c r="F8091" t="s">
        <v>1162</v>
      </c>
    </row>
    <row r="8092" spans="1:6">
      <c r="A8092" t="str">
        <f t="shared" si="151"/>
        <v>30Ayrlane Alves de Lima Sales Lopes44958DSC</v>
      </c>
      <c r="B8092">
        <v>30</v>
      </c>
      <c r="C8092" t="s">
        <v>2472</v>
      </c>
      <c r="D8092" t="s">
        <v>3786</v>
      </c>
      <c r="E8092">
        <v>3280</v>
      </c>
      <c r="F8092" t="s">
        <v>1162</v>
      </c>
    </row>
    <row r="8093" spans="1:6">
      <c r="A8093" t="str">
        <f t="shared" si="151"/>
        <v>30Bruno Augusto Cabral Roque44958DSC</v>
      </c>
      <c r="B8093">
        <v>30</v>
      </c>
      <c r="C8093" t="s">
        <v>2473</v>
      </c>
      <c r="D8093" t="s">
        <v>3786</v>
      </c>
      <c r="E8093">
        <v>3280</v>
      </c>
      <c r="F8093" t="s">
        <v>1162</v>
      </c>
    </row>
    <row r="8094" spans="1:6">
      <c r="A8094" t="str">
        <f t="shared" si="151"/>
        <v>30DJHONY BARBOSA DE OLIVEIRA44958GRA</v>
      </c>
      <c r="B8094">
        <v>30</v>
      </c>
      <c r="C8094" t="s">
        <v>2697</v>
      </c>
      <c r="D8094" t="s">
        <v>3786</v>
      </c>
      <c r="E8094">
        <v>600</v>
      </c>
      <c r="F8094" t="s">
        <v>1112</v>
      </c>
    </row>
    <row r="8095" spans="1:6">
      <c r="A8095" t="str">
        <f t="shared" si="151"/>
        <v>30ELTON FILIPE TENÓRIO DE LIMA44958GRA</v>
      </c>
      <c r="B8095">
        <v>30</v>
      </c>
      <c r="C8095" t="s">
        <v>2698</v>
      </c>
      <c r="D8095" t="s">
        <v>3786</v>
      </c>
      <c r="E8095">
        <v>600</v>
      </c>
      <c r="F8095" t="s">
        <v>1112</v>
      </c>
    </row>
    <row r="8096" spans="1:6">
      <c r="A8096" t="str">
        <f t="shared" si="151"/>
        <v>30ERICK PATRICK LEITE GOMES44958GRA</v>
      </c>
      <c r="B8096">
        <v>30</v>
      </c>
      <c r="C8096" t="s">
        <v>2474</v>
      </c>
      <c r="D8096" t="s">
        <v>3786</v>
      </c>
      <c r="E8096">
        <v>600</v>
      </c>
      <c r="F8096" t="s">
        <v>1112</v>
      </c>
    </row>
    <row r="8097" spans="1:6">
      <c r="A8097" t="str">
        <f t="shared" si="151"/>
        <v>30GLENDA EVELYN MARIA DE FREITAS44958GRA</v>
      </c>
      <c r="B8097">
        <v>30</v>
      </c>
      <c r="C8097" t="s">
        <v>2475</v>
      </c>
      <c r="D8097" t="s">
        <v>3786</v>
      </c>
      <c r="E8097">
        <v>600</v>
      </c>
      <c r="F8097" t="s">
        <v>1112</v>
      </c>
    </row>
    <row r="8098" spans="1:6">
      <c r="A8098" t="str">
        <f t="shared" si="151"/>
        <v>30HELAN THAIRE DE ALBUQUERQUE ALVES44958GRA</v>
      </c>
      <c r="B8098">
        <v>30</v>
      </c>
      <c r="C8098" t="s">
        <v>2699</v>
      </c>
      <c r="D8098" t="s">
        <v>3786</v>
      </c>
      <c r="E8098">
        <v>600</v>
      </c>
      <c r="F8098" t="s">
        <v>1112</v>
      </c>
    </row>
    <row r="8099" spans="1:6">
      <c r="A8099" t="str">
        <f t="shared" si="151"/>
        <v>30ÍCARO VINÍCIUS DE SOUZA JUVENAL44958GRA</v>
      </c>
      <c r="B8099">
        <v>30</v>
      </c>
      <c r="C8099" t="s">
        <v>2700</v>
      </c>
      <c r="D8099" t="s">
        <v>3786</v>
      </c>
      <c r="E8099">
        <v>600</v>
      </c>
      <c r="F8099" t="s">
        <v>1112</v>
      </c>
    </row>
    <row r="8100" spans="1:6">
      <c r="A8100" t="str">
        <f t="shared" si="151"/>
        <v>30JOÃO HENRIQUE BARROS PONTES44958GRA</v>
      </c>
      <c r="B8100">
        <v>30</v>
      </c>
      <c r="C8100" t="s">
        <v>2476</v>
      </c>
      <c r="D8100" t="s">
        <v>3786</v>
      </c>
      <c r="E8100">
        <v>600</v>
      </c>
      <c r="F8100" t="s">
        <v>1112</v>
      </c>
    </row>
    <row r="8101" spans="1:6">
      <c r="A8101" t="str">
        <f t="shared" si="151"/>
        <v>30JOSÉ RUTÊNIO DO AMARAL NETO44958GRA</v>
      </c>
      <c r="B8101">
        <v>30</v>
      </c>
      <c r="C8101" t="s">
        <v>2477</v>
      </c>
      <c r="D8101" t="s">
        <v>3786</v>
      </c>
      <c r="E8101">
        <v>600</v>
      </c>
      <c r="F8101" t="s">
        <v>1112</v>
      </c>
    </row>
    <row r="8102" spans="1:6">
      <c r="A8102" t="str">
        <f t="shared" si="151"/>
        <v>30MARINE TRICOT PAES BARRETTO44958GRA</v>
      </c>
      <c r="B8102">
        <v>30</v>
      </c>
      <c r="C8102" t="s">
        <v>2478</v>
      </c>
      <c r="D8102" t="s">
        <v>3786</v>
      </c>
      <c r="E8102">
        <v>600</v>
      </c>
      <c r="F8102" t="s">
        <v>1112</v>
      </c>
    </row>
    <row r="8103" spans="1:6">
      <c r="A8103" t="str">
        <f t="shared" si="151"/>
        <v>30MATHEUS LEONARDO GOMES DA SILVA44958GRA</v>
      </c>
      <c r="B8103">
        <v>30</v>
      </c>
      <c r="C8103" t="s">
        <v>2479</v>
      </c>
      <c r="D8103" t="s">
        <v>3786</v>
      </c>
      <c r="E8103">
        <v>600</v>
      </c>
      <c r="F8103" t="s">
        <v>1112</v>
      </c>
    </row>
    <row r="8104" spans="1:6">
      <c r="A8104" t="str">
        <f t="shared" si="151"/>
        <v>30PEDRO LUCAS ARAÚJO DO NASCIMENTO44958GRA</v>
      </c>
      <c r="B8104">
        <v>30</v>
      </c>
      <c r="C8104" t="s">
        <v>2480</v>
      </c>
      <c r="D8104" t="s">
        <v>3786</v>
      </c>
      <c r="E8104">
        <v>600</v>
      </c>
      <c r="F8104" t="s">
        <v>1112</v>
      </c>
    </row>
    <row r="8105" spans="1:6">
      <c r="A8105" t="str">
        <f t="shared" si="151"/>
        <v>30RAFAELA DE MELO FREIRE44958GRA</v>
      </c>
      <c r="B8105">
        <v>30</v>
      </c>
      <c r="C8105" t="s">
        <v>2701</v>
      </c>
      <c r="D8105" t="s">
        <v>3786</v>
      </c>
      <c r="E8105">
        <v>600</v>
      </c>
      <c r="F8105" t="s">
        <v>1112</v>
      </c>
    </row>
    <row r="8106" spans="1:6">
      <c r="A8106" t="str">
        <f t="shared" si="151"/>
        <v>30TAINAH LOPES FERREIRA44958GRA</v>
      </c>
      <c r="B8106">
        <v>30</v>
      </c>
      <c r="C8106" t="s">
        <v>2702</v>
      </c>
      <c r="D8106" t="s">
        <v>3786</v>
      </c>
      <c r="E8106">
        <v>600</v>
      </c>
      <c r="F8106" t="s">
        <v>1112</v>
      </c>
    </row>
    <row r="8107" spans="1:6">
      <c r="A8107" t="str">
        <f t="shared" si="151"/>
        <v>30THAISA MARIA NASCIMENTO44958GRA</v>
      </c>
      <c r="B8107">
        <v>30</v>
      </c>
      <c r="C8107" t="s">
        <v>2481</v>
      </c>
      <c r="D8107" t="s">
        <v>3786</v>
      </c>
      <c r="E8107">
        <v>600</v>
      </c>
      <c r="F8107" t="s">
        <v>1112</v>
      </c>
    </row>
    <row r="8108" spans="1:6">
      <c r="A8108" t="str">
        <f t="shared" si="151"/>
        <v>30VÍCTOR DE ANDRADE LIMA44958GRA</v>
      </c>
      <c r="B8108">
        <v>30</v>
      </c>
      <c r="C8108" t="s">
        <v>2482</v>
      </c>
      <c r="D8108" t="s">
        <v>3786</v>
      </c>
      <c r="E8108">
        <v>600</v>
      </c>
      <c r="F8108" t="s">
        <v>1112</v>
      </c>
    </row>
    <row r="8109" spans="1:6">
      <c r="A8109" t="str">
        <f t="shared" si="151"/>
        <v>30WILLIAM OTTONI BARBOSA AZEVEDO44958GRA</v>
      </c>
      <c r="B8109">
        <v>30</v>
      </c>
      <c r="C8109" t="s">
        <v>2703</v>
      </c>
      <c r="D8109" t="s">
        <v>3786</v>
      </c>
      <c r="E8109">
        <v>600</v>
      </c>
      <c r="F8109" t="s">
        <v>1112</v>
      </c>
    </row>
    <row r="8110" spans="1:6">
      <c r="A8110" t="str">
        <f t="shared" si="151"/>
        <v>30GABRIEL FILIPE OLIVEIRA DO NASCIMENTO44958MSc</v>
      </c>
      <c r="B8110">
        <v>30</v>
      </c>
      <c r="C8110" t="s">
        <v>2704</v>
      </c>
      <c r="D8110" t="s">
        <v>3786</v>
      </c>
      <c r="E8110">
        <v>2230</v>
      </c>
      <c r="F8110" t="s">
        <v>1114</v>
      </c>
    </row>
    <row r="8111" spans="1:6">
      <c r="A8111" t="str">
        <f t="shared" si="151"/>
        <v>30MARCELA BINO DA SILVA SANTOS44958MSc</v>
      </c>
      <c r="B8111">
        <v>30</v>
      </c>
      <c r="C8111" t="s">
        <v>2705</v>
      </c>
      <c r="D8111" t="s">
        <v>3786</v>
      </c>
      <c r="E8111">
        <v>2230</v>
      </c>
      <c r="F8111" t="s">
        <v>1114</v>
      </c>
    </row>
    <row r="8112" spans="1:6">
      <c r="A8112" t="str">
        <f t="shared" si="151"/>
        <v>30MATHEUS HENRIQUE CASTANHA CAVALCANTI44958MSc</v>
      </c>
      <c r="B8112">
        <v>30</v>
      </c>
      <c r="C8112" t="s">
        <v>2706</v>
      </c>
      <c r="D8112" t="s">
        <v>3786</v>
      </c>
      <c r="E8112">
        <v>2230</v>
      </c>
      <c r="F8112" t="s">
        <v>1114</v>
      </c>
    </row>
    <row r="8113" spans="1:6">
      <c r="A8113" t="str">
        <f t="shared" si="151"/>
        <v>30Michael Lopes Mendes da Silva44958MSc</v>
      </c>
      <c r="B8113">
        <v>30</v>
      </c>
      <c r="C8113" t="s">
        <v>2483</v>
      </c>
      <c r="D8113" t="s">
        <v>3786</v>
      </c>
      <c r="E8113">
        <v>2230</v>
      </c>
      <c r="F8113" t="s">
        <v>1114</v>
      </c>
    </row>
    <row r="8114" spans="1:6">
      <c r="A8114" t="str">
        <f t="shared" si="151"/>
        <v>30Santiago Arias Henao44958PDSC</v>
      </c>
      <c r="B8114">
        <v>30</v>
      </c>
      <c r="C8114" t="s">
        <v>1654</v>
      </c>
      <c r="D8114" t="s">
        <v>3786</v>
      </c>
      <c r="E8114">
        <v>6110</v>
      </c>
      <c r="F8114" t="s">
        <v>1165</v>
      </c>
    </row>
    <row r="8115" spans="1:6">
      <c r="A8115" t="str">
        <f t="shared" si="151"/>
        <v>30JEAN HÉLITON LOPES DOS SANTOS44958PV</v>
      </c>
      <c r="B8115">
        <v>30</v>
      </c>
      <c r="C8115" t="s">
        <v>2708</v>
      </c>
      <c r="D8115" t="s">
        <v>3786</v>
      </c>
      <c r="E8115">
        <v>7750</v>
      </c>
      <c r="F8115" t="s">
        <v>1115</v>
      </c>
    </row>
    <row r="8116" spans="1:6">
      <c r="A8116" t="str">
        <f t="shared" si="151"/>
        <v>31Francisco Antonio de Farias Bandeira44958AT</v>
      </c>
      <c r="B8116">
        <v>31</v>
      </c>
      <c r="C8116" t="s">
        <v>1655</v>
      </c>
      <c r="D8116" t="s">
        <v>3786</v>
      </c>
      <c r="E8116">
        <v>820</v>
      </c>
      <c r="F8116" t="s">
        <v>1117</v>
      </c>
    </row>
    <row r="8117" spans="1:6">
      <c r="A8117" t="str">
        <f t="shared" si="151"/>
        <v>31Jorge Barbosa Soares44958COO</v>
      </c>
      <c r="B8117">
        <v>31</v>
      </c>
      <c r="C8117" t="s">
        <v>2193</v>
      </c>
      <c r="D8117" t="s">
        <v>3786</v>
      </c>
      <c r="E8117">
        <v>2800</v>
      </c>
      <c r="F8117" t="s">
        <v>1113</v>
      </c>
    </row>
    <row r="8118" spans="1:6">
      <c r="A8118" t="str">
        <f t="shared" si="151"/>
        <v>31Caio Victor Pereira Pascoal44958DSC</v>
      </c>
      <c r="B8118">
        <v>31</v>
      </c>
      <c r="C8118" t="s">
        <v>2484</v>
      </c>
      <c r="D8118" t="s">
        <v>3786</v>
      </c>
      <c r="E8118">
        <v>3280</v>
      </c>
      <c r="F8118" t="s">
        <v>1162</v>
      </c>
    </row>
    <row r="8119" spans="1:6">
      <c r="A8119" t="str">
        <f t="shared" si="151"/>
        <v>31Natália Porto Alexandre44958DSC</v>
      </c>
      <c r="B8119">
        <v>31</v>
      </c>
      <c r="C8119" t="s">
        <v>2485</v>
      </c>
      <c r="D8119" t="s">
        <v>3786</v>
      </c>
      <c r="E8119">
        <v>3280</v>
      </c>
      <c r="F8119" t="s">
        <v>1162</v>
      </c>
    </row>
    <row r="8120" spans="1:6">
      <c r="A8120" t="str">
        <f t="shared" si="151"/>
        <v>31Rodolpho Ramilton de Castro Monteiro44958DSC</v>
      </c>
      <c r="B8120">
        <v>31</v>
      </c>
      <c r="C8120" t="s">
        <v>1657</v>
      </c>
      <c r="D8120" t="s">
        <v>3786</v>
      </c>
      <c r="E8120">
        <v>3280</v>
      </c>
      <c r="F8120" t="s">
        <v>1162</v>
      </c>
    </row>
    <row r="8121" spans="1:6">
      <c r="A8121" t="str">
        <f t="shared" si="151"/>
        <v>31Alice Oliveira Gurgel44958GRA</v>
      </c>
      <c r="B8121">
        <v>31</v>
      </c>
      <c r="C8121" t="s">
        <v>1658</v>
      </c>
      <c r="D8121" t="s">
        <v>3786</v>
      </c>
      <c r="E8121">
        <v>600</v>
      </c>
      <c r="F8121" t="s">
        <v>1112</v>
      </c>
    </row>
    <row r="8122" spans="1:6">
      <c r="A8122" t="str">
        <f t="shared" si="151"/>
        <v>31Ellen Scárllet Abreu Feitosa44958GRA</v>
      </c>
      <c r="B8122">
        <v>31</v>
      </c>
      <c r="C8122" t="s">
        <v>1661</v>
      </c>
      <c r="D8122" t="s">
        <v>3786</v>
      </c>
      <c r="E8122">
        <v>600</v>
      </c>
      <c r="F8122" t="s">
        <v>1112</v>
      </c>
    </row>
    <row r="8123" spans="1:6">
      <c r="A8123" t="str">
        <f t="shared" si="151"/>
        <v>31João Pedro Teles Araújo44958GRA</v>
      </c>
      <c r="B8123">
        <v>31</v>
      </c>
      <c r="C8123" t="s">
        <v>1663</v>
      </c>
      <c r="D8123" t="s">
        <v>3786</v>
      </c>
      <c r="E8123">
        <v>600</v>
      </c>
      <c r="F8123" t="s">
        <v>1112</v>
      </c>
    </row>
    <row r="8124" spans="1:6">
      <c r="A8124" t="str">
        <f t="shared" si="151"/>
        <v>31João Victor da Silva Coelho44958GRA</v>
      </c>
      <c r="B8124">
        <v>31</v>
      </c>
      <c r="C8124" t="s">
        <v>2486</v>
      </c>
      <c r="D8124" t="s">
        <v>3786</v>
      </c>
      <c r="E8124">
        <v>600</v>
      </c>
      <c r="F8124" t="s">
        <v>1112</v>
      </c>
    </row>
    <row r="8125" spans="1:6">
      <c r="A8125" t="str">
        <f t="shared" si="151"/>
        <v>31Lucas Coelho Gonçalves da Silva44958GRA</v>
      </c>
      <c r="B8125">
        <v>31</v>
      </c>
      <c r="C8125" t="s">
        <v>1666</v>
      </c>
      <c r="D8125" t="s">
        <v>3786</v>
      </c>
      <c r="E8125">
        <v>600</v>
      </c>
      <c r="F8125" t="s">
        <v>1112</v>
      </c>
    </row>
    <row r="8126" spans="1:6">
      <c r="A8126" t="str">
        <f t="shared" si="151"/>
        <v>31Paulo Ricardo Moura Rodrigues44958GRA</v>
      </c>
      <c r="B8126">
        <v>31</v>
      </c>
      <c r="C8126" t="s">
        <v>1668</v>
      </c>
      <c r="D8126" t="s">
        <v>3786</v>
      </c>
      <c r="E8126">
        <v>600</v>
      </c>
      <c r="F8126" t="s">
        <v>1112</v>
      </c>
    </row>
    <row r="8127" spans="1:6">
      <c r="A8127" t="str">
        <f t="shared" si="151"/>
        <v>31Ana Beatriz Ferreira Sousa44958MSc</v>
      </c>
      <c r="B8127">
        <v>31</v>
      </c>
      <c r="C8127" t="s">
        <v>2488</v>
      </c>
      <c r="D8127" t="s">
        <v>3786</v>
      </c>
      <c r="E8127">
        <v>2230</v>
      </c>
      <c r="F8127" t="s">
        <v>1114</v>
      </c>
    </row>
    <row r="8128" spans="1:6">
      <c r="A8128" t="str">
        <f t="shared" si="151"/>
        <v>31Andressa Cristina Borges Chaves44958MSc</v>
      </c>
      <c r="B8128">
        <v>31</v>
      </c>
      <c r="C8128" t="s">
        <v>1670</v>
      </c>
      <c r="D8128" t="s">
        <v>3786</v>
      </c>
      <c r="E8128">
        <v>2230</v>
      </c>
      <c r="F8128" t="s">
        <v>1114</v>
      </c>
    </row>
    <row r="8129" spans="1:6">
      <c r="A8129" t="str">
        <f t="shared" si="151"/>
        <v>31Lucas Sassaki Vieira da Silva44958MSc</v>
      </c>
      <c r="B8129">
        <v>31</v>
      </c>
      <c r="C8129" t="s">
        <v>1671</v>
      </c>
      <c r="D8129" t="s">
        <v>3786</v>
      </c>
      <c r="E8129">
        <v>2230</v>
      </c>
      <c r="F8129" t="s">
        <v>1114</v>
      </c>
    </row>
    <row r="8130" spans="1:6">
      <c r="A8130" t="str">
        <f t="shared" si="151"/>
        <v>31Moacir Frutuoso Leal da Costa44958MSc</v>
      </c>
      <c r="B8130">
        <v>31</v>
      </c>
      <c r="C8130" t="s">
        <v>2489</v>
      </c>
      <c r="D8130" t="s">
        <v>3786</v>
      </c>
      <c r="E8130">
        <v>2230</v>
      </c>
      <c r="F8130" t="s">
        <v>1114</v>
      </c>
    </row>
    <row r="8131" spans="1:6">
      <c r="A8131" t="str">
        <f t="shared" ref="A8131:A8194" si="152">CONCATENATE(B8131,C8131,VALUE(D8131),F8131)</f>
        <v>31Thiago Marques da Frota44958MSc</v>
      </c>
      <c r="B8131">
        <v>31</v>
      </c>
      <c r="C8131" t="s">
        <v>1672</v>
      </c>
      <c r="D8131" t="s">
        <v>3786</v>
      </c>
      <c r="E8131">
        <v>2230</v>
      </c>
      <c r="F8131" t="s">
        <v>1114</v>
      </c>
    </row>
    <row r="8132" spans="1:6">
      <c r="A8132" t="str">
        <f t="shared" si="152"/>
        <v>31Jorge Luiz Oliveira Lucas Júnior44958PV</v>
      </c>
      <c r="B8132">
        <v>31</v>
      </c>
      <c r="C8132" t="s">
        <v>1656</v>
      </c>
      <c r="D8132" t="s">
        <v>3786</v>
      </c>
      <c r="E8132">
        <v>7750</v>
      </c>
      <c r="F8132" t="s">
        <v>1115</v>
      </c>
    </row>
    <row r="8133" spans="1:6">
      <c r="A8133" t="str">
        <f t="shared" si="152"/>
        <v>32AMANDA SOUSA ARAUJO44958AT</v>
      </c>
      <c r="B8133">
        <v>32</v>
      </c>
      <c r="C8133" t="s">
        <v>1674</v>
      </c>
      <c r="D8133" t="s">
        <v>3786</v>
      </c>
      <c r="E8133">
        <v>820</v>
      </c>
      <c r="F8133" t="s">
        <v>1117</v>
      </c>
    </row>
    <row r="8134" spans="1:6">
      <c r="A8134" t="str">
        <f t="shared" si="152"/>
        <v>32Antonio Eduardo Martinelli44958COO</v>
      </c>
      <c r="B8134">
        <v>32</v>
      </c>
      <c r="C8134" t="s">
        <v>1675</v>
      </c>
      <c r="D8134" t="s">
        <v>3786</v>
      </c>
      <c r="E8134">
        <v>2800</v>
      </c>
      <c r="F8134" t="s">
        <v>1113</v>
      </c>
    </row>
    <row r="8135" spans="1:6">
      <c r="A8135" t="str">
        <f t="shared" si="152"/>
        <v>32MUCIO DANTAS DE MEDEIROS44958DSC</v>
      </c>
      <c r="B8135">
        <v>32</v>
      </c>
      <c r="C8135" t="s">
        <v>1677</v>
      </c>
      <c r="D8135" t="s">
        <v>3786</v>
      </c>
      <c r="E8135">
        <v>3280</v>
      </c>
      <c r="F8135" t="s">
        <v>1162</v>
      </c>
    </row>
    <row r="8136" spans="1:6">
      <c r="A8136" t="str">
        <f t="shared" si="152"/>
        <v>32Thereza Beatriz Oliveira Nunes44958DSC</v>
      </c>
      <c r="B8136">
        <v>32</v>
      </c>
      <c r="C8136" t="s">
        <v>2490</v>
      </c>
      <c r="D8136" t="s">
        <v>3786</v>
      </c>
      <c r="E8136">
        <v>3280</v>
      </c>
      <c r="F8136" t="s">
        <v>1162</v>
      </c>
    </row>
    <row r="8137" spans="1:6">
      <c r="A8137" t="str">
        <f t="shared" si="152"/>
        <v>32ANA BIATRIZ GUEDES DO NASCIMENTO44958GRA</v>
      </c>
      <c r="B8137">
        <v>32</v>
      </c>
      <c r="C8137" t="s">
        <v>1678</v>
      </c>
      <c r="D8137" t="s">
        <v>3786</v>
      </c>
      <c r="E8137">
        <v>600</v>
      </c>
      <c r="F8137" t="s">
        <v>1112</v>
      </c>
    </row>
    <row r="8138" spans="1:6">
      <c r="A8138" t="str">
        <f t="shared" si="152"/>
        <v>32CAMILA LOUYSE OLIVEIRA DA ROCHA44958GRA</v>
      </c>
      <c r="B8138">
        <v>32</v>
      </c>
      <c r="C8138" t="s">
        <v>1679</v>
      </c>
      <c r="D8138" t="s">
        <v>3786</v>
      </c>
      <c r="E8138">
        <v>600</v>
      </c>
      <c r="F8138" t="s">
        <v>1112</v>
      </c>
    </row>
    <row r="8139" spans="1:6">
      <c r="A8139" t="str">
        <f t="shared" si="152"/>
        <v>32ELOAM JESSICA NUNES HOLANDA44958GRA</v>
      </c>
      <c r="B8139">
        <v>32</v>
      </c>
      <c r="C8139" t="s">
        <v>1681</v>
      </c>
      <c r="D8139" t="s">
        <v>3786</v>
      </c>
      <c r="E8139">
        <v>600</v>
      </c>
      <c r="F8139" t="s">
        <v>1112</v>
      </c>
    </row>
    <row r="8140" spans="1:6">
      <c r="A8140" t="str">
        <f t="shared" si="152"/>
        <v>32JANARY MARTINS FIGUEIREDO FILHO44958GRA</v>
      </c>
      <c r="B8140">
        <v>32</v>
      </c>
      <c r="C8140" t="s">
        <v>1683</v>
      </c>
      <c r="D8140" t="s">
        <v>3786</v>
      </c>
      <c r="E8140">
        <v>600</v>
      </c>
      <c r="F8140" t="s">
        <v>1112</v>
      </c>
    </row>
    <row r="8141" spans="1:6">
      <c r="A8141" t="str">
        <f t="shared" si="152"/>
        <v>32Karolynne Emanuelle Alves Rodrigues44958GRA</v>
      </c>
      <c r="B8141">
        <v>32</v>
      </c>
      <c r="C8141" t="s">
        <v>2491</v>
      </c>
      <c r="D8141" t="s">
        <v>3786</v>
      </c>
      <c r="E8141">
        <v>600</v>
      </c>
      <c r="F8141" t="s">
        <v>1112</v>
      </c>
    </row>
    <row r="8142" spans="1:6">
      <c r="A8142" t="str">
        <f t="shared" si="152"/>
        <v>32TAYNNARA MENDES VELOSO44958GRA</v>
      </c>
      <c r="B8142">
        <v>32</v>
      </c>
      <c r="C8142" t="s">
        <v>1684</v>
      </c>
      <c r="D8142" t="s">
        <v>3786</v>
      </c>
      <c r="E8142">
        <v>600</v>
      </c>
      <c r="F8142" t="s">
        <v>1112</v>
      </c>
    </row>
    <row r="8143" spans="1:6">
      <c r="A8143" t="str">
        <f t="shared" si="152"/>
        <v>32Vinicius Medeiros de Oliveira Dantas44958GRA</v>
      </c>
      <c r="B8143">
        <v>32</v>
      </c>
      <c r="C8143" t="s">
        <v>2492</v>
      </c>
      <c r="D8143" t="s">
        <v>3786</v>
      </c>
      <c r="E8143">
        <v>600</v>
      </c>
      <c r="F8143" t="s">
        <v>1112</v>
      </c>
    </row>
    <row r="8144" spans="1:6">
      <c r="A8144" t="str">
        <f t="shared" si="152"/>
        <v>32Clenildo de Longe44958MSc</v>
      </c>
      <c r="B8144">
        <v>32</v>
      </c>
      <c r="C8144" t="s">
        <v>1686</v>
      </c>
      <c r="D8144" t="s">
        <v>3786</v>
      </c>
      <c r="E8144">
        <v>2230</v>
      </c>
      <c r="F8144" t="s">
        <v>1114</v>
      </c>
    </row>
    <row r="8145" spans="1:6">
      <c r="A8145" t="str">
        <f t="shared" si="152"/>
        <v>32Eduardo Jorge da Cunha Lins44958MSc</v>
      </c>
      <c r="B8145">
        <v>32</v>
      </c>
      <c r="C8145" t="s">
        <v>2493</v>
      </c>
      <c r="D8145" t="s">
        <v>3786</v>
      </c>
      <c r="E8145">
        <v>2230</v>
      </c>
      <c r="F8145" t="s">
        <v>1114</v>
      </c>
    </row>
    <row r="8146" spans="1:6">
      <c r="A8146" t="str">
        <f t="shared" si="152"/>
        <v>32Francisco Emanuel da Silva44958MSc</v>
      </c>
      <c r="B8146">
        <v>32</v>
      </c>
      <c r="C8146" t="s">
        <v>2494</v>
      </c>
      <c r="D8146" t="s">
        <v>3786</v>
      </c>
      <c r="E8146">
        <v>2230</v>
      </c>
      <c r="F8146" t="s">
        <v>1114</v>
      </c>
    </row>
    <row r="8147" spans="1:6">
      <c r="A8147" t="str">
        <f t="shared" si="152"/>
        <v>32Maria Monique de Brito Leite44958MSc</v>
      </c>
      <c r="B8147">
        <v>32</v>
      </c>
      <c r="C8147" t="s">
        <v>1687</v>
      </c>
      <c r="D8147" t="s">
        <v>3786</v>
      </c>
      <c r="E8147">
        <v>2230</v>
      </c>
      <c r="F8147" t="s">
        <v>1114</v>
      </c>
    </row>
    <row r="8148" spans="1:6">
      <c r="A8148" t="str">
        <f t="shared" si="152"/>
        <v>32Rayssa Ribeiro Rodrigues44958MSc</v>
      </c>
      <c r="B8148">
        <v>32</v>
      </c>
      <c r="C8148" t="s">
        <v>2495</v>
      </c>
      <c r="D8148" t="s">
        <v>3786</v>
      </c>
      <c r="E8148">
        <v>2230</v>
      </c>
      <c r="F8148" t="s">
        <v>1114</v>
      </c>
    </row>
    <row r="8149" spans="1:6">
      <c r="A8149" t="str">
        <f t="shared" si="152"/>
        <v>32Armando Monte Mendes44958PDSC</v>
      </c>
      <c r="B8149">
        <v>32</v>
      </c>
      <c r="C8149" t="s">
        <v>1688</v>
      </c>
      <c r="D8149" t="s">
        <v>3786</v>
      </c>
      <c r="E8149">
        <v>6110</v>
      </c>
      <c r="F8149" t="s">
        <v>1165</v>
      </c>
    </row>
    <row r="8150" spans="1:6">
      <c r="A8150" t="str">
        <f t="shared" si="152"/>
        <v>32Jose Ribamar Campos Junior44958PV</v>
      </c>
      <c r="B8150">
        <v>32</v>
      </c>
      <c r="C8150" t="s">
        <v>1689</v>
      </c>
      <c r="D8150" t="s">
        <v>3786</v>
      </c>
      <c r="E8150">
        <v>7750</v>
      </c>
      <c r="F8150" t="s">
        <v>1115</v>
      </c>
    </row>
    <row r="8151" spans="1:6">
      <c r="A8151" t="str">
        <f t="shared" si="152"/>
        <v>33Raphael Caio Alvarez Diegues44958AT</v>
      </c>
      <c r="B8151">
        <v>33</v>
      </c>
      <c r="C8151" t="s">
        <v>1690</v>
      </c>
      <c r="D8151" t="s">
        <v>3786</v>
      </c>
      <c r="E8151">
        <v>820</v>
      </c>
      <c r="F8151" t="s">
        <v>1117</v>
      </c>
    </row>
    <row r="8152" spans="1:6">
      <c r="A8152" t="str">
        <f t="shared" si="152"/>
        <v>33Edmilson Moutinho dos Santos44958COO</v>
      </c>
      <c r="B8152">
        <v>33</v>
      </c>
      <c r="C8152" t="s">
        <v>1691</v>
      </c>
      <c r="D8152" t="s">
        <v>3786</v>
      </c>
      <c r="E8152">
        <v>2800</v>
      </c>
      <c r="F8152" t="s">
        <v>1113</v>
      </c>
    </row>
    <row r="8153" spans="1:6">
      <c r="A8153" t="str">
        <f t="shared" si="152"/>
        <v>33Dalmo de Souza Amorim Junior44958DSC</v>
      </c>
      <c r="B8153">
        <v>33</v>
      </c>
      <c r="C8153" t="s">
        <v>2194</v>
      </c>
      <c r="D8153" t="s">
        <v>3786</v>
      </c>
      <c r="E8153">
        <v>3280</v>
      </c>
      <c r="F8153" t="s">
        <v>1162</v>
      </c>
    </row>
    <row r="8154" spans="1:6">
      <c r="A8154" t="str">
        <f t="shared" si="152"/>
        <v>33Rodrigo Pereira Botão44958DSC</v>
      </c>
      <c r="B8154">
        <v>33</v>
      </c>
      <c r="C8154" t="s">
        <v>2195</v>
      </c>
      <c r="D8154" t="s">
        <v>3786</v>
      </c>
      <c r="E8154">
        <v>3280</v>
      </c>
      <c r="F8154" t="s">
        <v>1162</v>
      </c>
    </row>
    <row r="8155" spans="1:6">
      <c r="A8155" t="str">
        <f t="shared" si="152"/>
        <v>33Stephanie San Martin Cañas44958DSC</v>
      </c>
      <c r="B8155">
        <v>33</v>
      </c>
      <c r="C8155" t="s">
        <v>1692</v>
      </c>
      <c r="D8155" t="s">
        <v>3786</v>
      </c>
      <c r="E8155">
        <v>3280</v>
      </c>
      <c r="F8155" t="s">
        <v>1162</v>
      </c>
    </row>
    <row r="8156" spans="1:6">
      <c r="A8156" t="str">
        <f t="shared" si="152"/>
        <v>33Gabriel Fiorini Reis Maciel e Bastos44958GRA</v>
      </c>
      <c r="B8156">
        <v>33</v>
      </c>
      <c r="C8156" t="s">
        <v>1694</v>
      </c>
      <c r="D8156" t="s">
        <v>3786</v>
      </c>
      <c r="E8156">
        <v>600</v>
      </c>
      <c r="F8156" t="s">
        <v>1112</v>
      </c>
    </row>
    <row r="8157" spans="1:6">
      <c r="A8157" t="str">
        <f t="shared" si="152"/>
        <v>33Laila Franca da Costa44958GRA</v>
      </c>
      <c r="B8157">
        <v>33</v>
      </c>
      <c r="C8157" t="s">
        <v>2710</v>
      </c>
      <c r="D8157" t="s">
        <v>3786</v>
      </c>
      <c r="E8157">
        <v>600</v>
      </c>
      <c r="F8157" t="s">
        <v>1112</v>
      </c>
    </row>
    <row r="8158" spans="1:6">
      <c r="A8158" t="str">
        <f t="shared" si="152"/>
        <v>33Matheus Antonio Souza Ferreira44958GRA</v>
      </c>
      <c r="B8158">
        <v>33</v>
      </c>
      <c r="C8158" t="s">
        <v>1699</v>
      </c>
      <c r="D8158" t="s">
        <v>3786</v>
      </c>
      <c r="E8158">
        <v>600</v>
      </c>
      <c r="F8158" t="s">
        <v>1112</v>
      </c>
    </row>
    <row r="8159" spans="1:6">
      <c r="A8159" t="str">
        <f t="shared" si="152"/>
        <v>33Pamela Ramos Rocha dos Santos44958GRA</v>
      </c>
      <c r="B8159">
        <v>33</v>
      </c>
      <c r="C8159" t="s">
        <v>1700</v>
      </c>
      <c r="D8159" t="s">
        <v>3786</v>
      </c>
      <c r="E8159">
        <v>600</v>
      </c>
      <c r="F8159" t="s">
        <v>1112</v>
      </c>
    </row>
    <row r="8160" spans="1:6">
      <c r="A8160" t="str">
        <f t="shared" si="152"/>
        <v>33Thalles Moreira de Oliveira44958GRA</v>
      </c>
      <c r="B8160">
        <v>33</v>
      </c>
      <c r="C8160" t="s">
        <v>1705</v>
      </c>
      <c r="D8160" t="s">
        <v>3786</v>
      </c>
      <c r="E8160">
        <v>600</v>
      </c>
      <c r="F8160" t="s">
        <v>1112</v>
      </c>
    </row>
    <row r="8161" spans="1:6">
      <c r="A8161" t="str">
        <f t="shared" si="152"/>
        <v>33Alice Akemi Tagima44958MSc</v>
      </c>
      <c r="B8161">
        <v>33</v>
      </c>
      <c r="C8161" t="s">
        <v>1707</v>
      </c>
      <c r="D8161" t="s">
        <v>3786</v>
      </c>
      <c r="E8161">
        <v>2230</v>
      </c>
      <c r="F8161" t="s">
        <v>1114</v>
      </c>
    </row>
    <row r="8162" spans="1:6">
      <c r="A8162" t="str">
        <f t="shared" si="152"/>
        <v>33Brenda Honório Mazzeu Silveira44958MSc</v>
      </c>
      <c r="B8162">
        <v>33</v>
      </c>
      <c r="C8162" t="s">
        <v>1708</v>
      </c>
      <c r="D8162" t="s">
        <v>3786</v>
      </c>
      <c r="E8162">
        <v>2230</v>
      </c>
      <c r="F8162" t="s">
        <v>1114</v>
      </c>
    </row>
    <row r="8163" spans="1:6">
      <c r="A8163" t="str">
        <f t="shared" si="152"/>
        <v>33Gabriela Pantoja Passos44958MSc</v>
      </c>
      <c r="B8163">
        <v>33</v>
      </c>
      <c r="C8163" t="s">
        <v>1709</v>
      </c>
      <c r="D8163" t="s">
        <v>3786</v>
      </c>
      <c r="E8163">
        <v>2230</v>
      </c>
      <c r="F8163" t="s">
        <v>1114</v>
      </c>
    </row>
    <row r="8164" spans="1:6">
      <c r="A8164" t="str">
        <f t="shared" si="152"/>
        <v>33João Paulo Guilherme Rodrigues Alves44958MSc</v>
      </c>
      <c r="B8164">
        <v>33</v>
      </c>
      <c r="C8164" t="s">
        <v>1697</v>
      </c>
      <c r="D8164" t="s">
        <v>3786</v>
      </c>
      <c r="E8164">
        <v>2230</v>
      </c>
      <c r="F8164" t="s">
        <v>1114</v>
      </c>
    </row>
    <row r="8165" spans="1:6">
      <c r="A8165" t="str">
        <f t="shared" si="152"/>
        <v>33Maxiane Frank Oliveira Cardoso44958MSc</v>
      </c>
      <c r="B8165">
        <v>33</v>
      </c>
      <c r="C8165" t="s">
        <v>2196</v>
      </c>
      <c r="D8165" t="s">
        <v>3786</v>
      </c>
      <c r="E8165">
        <v>2230</v>
      </c>
      <c r="F8165" t="s">
        <v>1114</v>
      </c>
    </row>
    <row r="8166" spans="1:6">
      <c r="A8166" t="str">
        <f t="shared" si="152"/>
        <v>33Rafael Luis Sacco44958MSc</v>
      </c>
      <c r="B8166">
        <v>33</v>
      </c>
      <c r="C8166" t="s">
        <v>2197</v>
      </c>
      <c r="D8166" t="s">
        <v>3786</v>
      </c>
      <c r="E8166">
        <v>2230</v>
      </c>
      <c r="F8166" t="s">
        <v>1114</v>
      </c>
    </row>
    <row r="8167" spans="1:6">
      <c r="A8167" t="str">
        <f t="shared" si="152"/>
        <v>33Hirdan Katarina de Medeiros Costa44958PV</v>
      </c>
      <c r="B8167">
        <v>33</v>
      </c>
      <c r="C8167" t="s">
        <v>1711</v>
      </c>
      <c r="D8167" t="s">
        <v>3786</v>
      </c>
      <c r="E8167">
        <v>7750</v>
      </c>
      <c r="F8167" t="s">
        <v>1115</v>
      </c>
    </row>
    <row r="8168" spans="1:6">
      <c r="A8168" t="str">
        <f t="shared" si="152"/>
        <v>34Renan Albert Hansen44958AT</v>
      </c>
      <c r="B8168">
        <v>34</v>
      </c>
      <c r="C8168" t="s">
        <v>1712</v>
      </c>
      <c r="D8168" t="s">
        <v>3786</v>
      </c>
      <c r="E8168">
        <v>820</v>
      </c>
      <c r="F8168" t="s">
        <v>1117</v>
      </c>
    </row>
    <row r="8169" spans="1:6">
      <c r="A8169" t="str">
        <f t="shared" si="152"/>
        <v>34Mauro Hugo Mathias44958COO</v>
      </c>
      <c r="B8169">
        <v>34</v>
      </c>
      <c r="C8169" t="s">
        <v>2784</v>
      </c>
      <c r="D8169" t="s">
        <v>3786</v>
      </c>
      <c r="E8169">
        <v>2800</v>
      </c>
      <c r="F8169" t="s">
        <v>1113</v>
      </c>
    </row>
    <row r="8170" spans="1:6">
      <c r="A8170" t="str">
        <f t="shared" si="152"/>
        <v>34Fernando Henrique Mayworm de Araujo44958DSC</v>
      </c>
      <c r="B8170">
        <v>34</v>
      </c>
      <c r="C8170" t="s">
        <v>1714</v>
      </c>
      <c r="D8170" t="s">
        <v>3786</v>
      </c>
      <c r="E8170">
        <v>3280</v>
      </c>
      <c r="F8170" t="s">
        <v>1162</v>
      </c>
    </row>
    <row r="8171" spans="1:6">
      <c r="A8171" t="str">
        <f t="shared" si="152"/>
        <v>34Mônica Valéria dos Santos Machado44958DSC</v>
      </c>
      <c r="B8171">
        <v>34</v>
      </c>
      <c r="C8171" t="s">
        <v>1732</v>
      </c>
      <c r="D8171" t="s">
        <v>3786</v>
      </c>
      <c r="E8171">
        <v>3280</v>
      </c>
      <c r="F8171" t="s">
        <v>1162</v>
      </c>
    </row>
    <row r="8172" spans="1:6">
      <c r="A8172" t="str">
        <f t="shared" si="152"/>
        <v>34Rubens Coutinho Toledo44958DSC</v>
      </c>
      <c r="B8172">
        <v>34</v>
      </c>
      <c r="C8172" t="s">
        <v>1715</v>
      </c>
      <c r="D8172" t="s">
        <v>3786</v>
      </c>
      <c r="E8172">
        <v>3280</v>
      </c>
      <c r="F8172" t="s">
        <v>1162</v>
      </c>
    </row>
    <row r="8173" spans="1:6">
      <c r="A8173" t="str">
        <f t="shared" si="152"/>
        <v>34Arthur da Silva de Carvalho44958GRA</v>
      </c>
      <c r="B8173">
        <v>34</v>
      </c>
      <c r="C8173" t="s">
        <v>1716</v>
      </c>
      <c r="D8173" t="s">
        <v>3786</v>
      </c>
      <c r="E8173">
        <v>600</v>
      </c>
      <c r="F8173" t="s">
        <v>1112</v>
      </c>
    </row>
    <row r="8174" spans="1:6">
      <c r="A8174" t="str">
        <f t="shared" si="152"/>
        <v>34Arthur Freitas dos Santos44958GRA</v>
      </c>
      <c r="B8174">
        <v>34</v>
      </c>
      <c r="C8174" t="s">
        <v>2496</v>
      </c>
      <c r="D8174" t="s">
        <v>3786</v>
      </c>
      <c r="E8174">
        <v>600</v>
      </c>
      <c r="F8174" t="s">
        <v>1112</v>
      </c>
    </row>
    <row r="8175" spans="1:6">
      <c r="A8175" t="str">
        <f t="shared" si="152"/>
        <v>34Fernando Gianelli Farias de Souza44958GRA</v>
      </c>
      <c r="B8175">
        <v>34</v>
      </c>
      <c r="C8175" t="s">
        <v>2497</v>
      </c>
      <c r="D8175" t="s">
        <v>3786</v>
      </c>
      <c r="E8175">
        <v>600</v>
      </c>
      <c r="F8175" t="s">
        <v>1112</v>
      </c>
    </row>
    <row r="8176" spans="1:6">
      <c r="A8176" t="str">
        <f t="shared" si="152"/>
        <v>34Gustavo Henrique Romeu da Silva44958GRA</v>
      </c>
      <c r="B8176">
        <v>34</v>
      </c>
      <c r="C8176" t="s">
        <v>1718</v>
      </c>
      <c r="D8176" t="s">
        <v>3786</v>
      </c>
      <c r="E8176">
        <v>600</v>
      </c>
      <c r="F8176" t="s">
        <v>1112</v>
      </c>
    </row>
    <row r="8177" spans="1:6">
      <c r="A8177" t="str">
        <f t="shared" si="152"/>
        <v>34Ian Ryuji Matsumoto Rolim44958GRA</v>
      </c>
      <c r="B8177">
        <v>34</v>
      </c>
      <c r="C8177" t="s">
        <v>2498</v>
      </c>
      <c r="D8177" t="s">
        <v>3786</v>
      </c>
      <c r="E8177">
        <v>600</v>
      </c>
      <c r="F8177" t="s">
        <v>1112</v>
      </c>
    </row>
    <row r="8178" spans="1:6">
      <c r="A8178" t="str">
        <f t="shared" si="152"/>
        <v>34João Vitor dos Santos Oliveira44958GRA</v>
      </c>
      <c r="B8178">
        <v>34</v>
      </c>
      <c r="C8178" t="s">
        <v>1720</v>
      </c>
      <c r="D8178" t="s">
        <v>3786</v>
      </c>
      <c r="E8178">
        <v>600</v>
      </c>
      <c r="F8178" t="s">
        <v>1112</v>
      </c>
    </row>
    <row r="8179" spans="1:6">
      <c r="A8179" t="str">
        <f t="shared" si="152"/>
        <v>34Nikolas Maky Takinami44958GRA</v>
      </c>
      <c r="B8179">
        <v>34</v>
      </c>
      <c r="C8179" t="s">
        <v>1723</v>
      </c>
      <c r="D8179" t="s">
        <v>3786</v>
      </c>
      <c r="E8179">
        <v>600</v>
      </c>
      <c r="F8179" t="s">
        <v>1112</v>
      </c>
    </row>
    <row r="8180" spans="1:6">
      <c r="A8180" t="str">
        <f t="shared" si="152"/>
        <v>34Tobias Lombardi Garcia Tiburcio44958GRA</v>
      </c>
      <c r="B8180">
        <v>34</v>
      </c>
      <c r="C8180" t="s">
        <v>2499</v>
      </c>
      <c r="D8180" t="s">
        <v>3786</v>
      </c>
      <c r="E8180">
        <v>600</v>
      </c>
      <c r="F8180" t="s">
        <v>1112</v>
      </c>
    </row>
    <row r="8181" spans="1:6">
      <c r="A8181" t="str">
        <f t="shared" si="152"/>
        <v>34Victor Barbosa Nunes44958GRA</v>
      </c>
      <c r="B8181">
        <v>34</v>
      </c>
      <c r="C8181" t="s">
        <v>1726</v>
      </c>
      <c r="D8181" t="s">
        <v>3786</v>
      </c>
      <c r="E8181">
        <v>600</v>
      </c>
      <c r="F8181" t="s">
        <v>1112</v>
      </c>
    </row>
    <row r="8182" spans="1:6">
      <c r="A8182" t="str">
        <f t="shared" si="152"/>
        <v>34Vitor Pioltine Murari44958GRA</v>
      </c>
      <c r="B8182">
        <v>34</v>
      </c>
      <c r="C8182" t="s">
        <v>1727</v>
      </c>
      <c r="D8182" t="s">
        <v>3786</v>
      </c>
      <c r="E8182">
        <v>600</v>
      </c>
      <c r="F8182" t="s">
        <v>1112</v>
      </c>
    </row>
    <row r="8183" spans="1:6">
      <c r="A8183" t="str">
        <f t="shared" si="152"/>
        <v>34Carlos Eduardo Moraes44958MSc</v>
      </c>
      <c r="B8183">
        <v>34</v>
      </c>
      <c r="C8183" t="s">
        <v>1728</v>
      </c>
      <c r="D8183" t="s">
        <v>3786</v>
      </c>
      <c r="E8183">
        <v>2230</v>
      </c>
      <c r="F8183" t="s">
        <v>1114</v>
      </c>
    </row>
    <row r="8184" spans="1:6">
      <c r="A8184" t="str">
        <f t="shared" si="152"/>
        <v>34Daniel Solferini de Carvalho44958MSc</v>
      </c>
      <c r="B8184">
        <v>34</v>
      </c>
      <c r="C8184" t="s">
        <v>2198</v>
      </c>
      <c r="D8184" t="s">
        <v>3786</v>
      </c>
      <c r="E8184">
        <v>2230</v>
      </c>
      <c r="F8184" t="s">
        <v>1114</v>
      </c>
    </row>
    <row r="8185" spans="1:6">
      <c r="A8185" t="str">
        <f t="shared" si="152"/>
        <v>34Luis Fernando Junior Saldaña Bernuy44958MSc</v>
      </c>
      <c r="B8185">
        <v>34</v>
      </c>
      <c r="C8185" t="s">
        <v>1730</v>
      </c>
      <c r="D8185" t="s">
        <v>3786</v>
      </c>
      <c r="E8185">
        <v>2230</v>
      </c>
      <c r="F8185" t="s">
        <v>1114</v>
      </c>
    </row>
    <row r="8186" spans="1:6">
      <c r="A8186" t="str">
        <f t="shared" si="152"/>
        <v>34Manuel Anthony Toribio Pacherres Uchalin44958MSc</v>
      </c>
      <c r="B8186">
        <v>34</v>
      </c>
      <c r="C8186" t="s">
        <v>2199</v>
      </c>
      <c r="D8186" t="s">
        <v>3786</v>
      </c>
      <c r="E8186">
        <v>2230</v>
      </c>
      <c r="F8186" t="s">
        <v>1114</v>
      </c>
    </row>
    <row r="8187" spans="1:6">
      <c r="A8187" t="str">
        <f t="shared" si="152"/>
        <v>34Marcelo Pacheco Oliveira44958MSc</v>
      </c>
      <c r="B8187">
        <v>34</v>
      </c>
      <c r="C8187" t="s">
        <v>1731</v>
      </c>
      <c r="D8187" t="s">
        <v>3786</v>
      </c>
      <c r="E8187">
        <v>2230</v>
      </c>
      <c r="F8187" t="s">
        <v>1114</v>
      </c>
    </row>
    <row r="8188" spans="1:6">
      <c r="A8188" t="str">
        <f t="shared" si="152"/>
        <v>34Marta Leite da Silva Nascimento44958PDSC</v>
      </c>
      <c r="B8188">
        <v>34</v>
      </c>
      <c r="C8188" t="s">
        <v>2500</v>
      </c>
      <c r="D8188" t="s">
        <v>3786</v>
      </c>
      <c r="E8188">
        <v>6110</v>
      </c>
      <c r="F8188" t="s">
        <v>1165</v>
      </c>
    </row>
    <row r="8189" spans="1:6">
      <c r="A8189" t="str">
        <f t="shared" si="152"/>
        <v>34Nazem Nascimento44958PV</v>
      </c>
      <c r="B8189">
        <v>34</v>
      </c>
      <c r="C8189" t="s">
        <v>1734</v>
      </c>
      <c r="D8189" t="s">
        <v>3786</v>
      </c>
      <c r="E8189">
        <v>7750</v>
      </c>
      <c r="F8189" t="s">
        <v>1115</v>
      </c>
    </row>
    <row r="8190" spans="1:6">
      <c r="A8190" t="str">
        <f t="shared" si="152"/>
        <v>35Armando Sá Ribeiro Júnior44958COO</v>
      </c>
      <c r="B8190">
        <v>35</v>
      </c>
      <c r="C8190" t="s">
        <v>2503</v>
      </c>
      <c r="D8190" t="s">
        <v>3786</v>
      </c>
      <c r="E8190">
        <v>2800</v>
      </c>
      <c r="F8190" t="s">
        <v>1113</v>
      </c>
    </row>
    <row r="8191" spans="1:6">
      <c r="A8191" t="str">
        <f t="shared" si="152"/>
        <v>35Bruno Aguiar Santana44958DSC</v>
      </c>
      <c r="B8191">
        <v>35</v>
      </c>
      <c r="C8191" t="s">
        <v>1736</v>
      </c>
      <c r="D8191" t="s">
        <v>3786</v>
      </c>
      <c r="E8191">
        <v>3280</v>
      </c>
      <c r="F8191" t="s">
        <v>1162</v>
      </c>
    </row>
    <row r="8192" spans="1:6">
      <c r="A8192" t="str">
        <f t="shared" si="152"/>
        <v>35Witã dos Santos Rocha44958DSC</v>
      </c>
      <c r="B8192">
        <v>35</v>
      </c>
      <c r="C8192" t="s">
        <v>1737</v>
      </c>
      <c r="D8192" t="s">
        <v>3786</v>
      </c>
      <c r="E8192">
        <v>3280</v>
      </c>
      <c r="F8192" t="s">
        <v>1162</v>
      </c>
    </row>
    <row r="8193" spans="1:6">
      <c r="A8193" t="str">
        <f t="shared" si="152"/>
        <v>35Helena Peres Alchimin44958GRA</v>
      </c>
      <c r="B8193">
        <v>35</v>
      </c>
      <c r="C8193" t="s">
        <v>2501</v>
      </c>
      <c r="D8193" t="s">
        <v>3786</v>
      </c>
      <c r="E8193">
        <v>600</v>
      </c>
      <c r="F8193" t="s">
        <v>1112</v>
      </c>
    </row>
    <row r="8194" spans="1:6">
      <c r="A8194" t="str">
        <f t="shared" si="152"/>
        <v>35Felipe da Silva Oliveira44958MSc</v>
      </c>
      <c r="B8194">
        <v>35</v>
      </c>
      <c r="C8194" t="s">
        <v>2502</v>
      </c>
      <c r="D8194" t="s">
        <v>3786</v>
      </c>
      <c r="E8194">
        <v>2230</v>
      </c>
      <c r="F8194" t="s">
        <v>1114</v>
      </c>
    </row>
    <row r="8195" spans="1:6">
      <c r="A8195" t="str">
        <f t="shared" ref="A8195:A8258" si="153">CONCATENATE(B8195,C8195,VALUE(D8195),F8195)</f>
        <v>35Juan Pablo Solorzano44958MSc</v>
      </c>
      <c r="B8195">
        <v>35</v>
      </c>
      <c r="C8195" t="s">
        <v>1740</v>
      </c>
      <c r="D8195" t="s">
        <v>3786</v>
      </c>
      <c r="E8195">
        <v>2230</v>
      </c>
      <c r="F8195" t="s">
        <v>1114</v>
      </c>
    </row>
    <row r="8196" spans="1:6">
      <c r="A8196" t="str">
        <f t="shared" si="153"/>
        <v>35Patrick Souza Lima44958MSc</v>
      </c>
      <c r="B8196">
        <v>35</v>
      </c>
      <c r="C8196" t="s">
        <v>2200</v>
      </c>
      <c r="D8196" t="s">
        <v>3786</v>
      </c>
      <c r="E8196">
        <v>2230</v>
      </c>
      <c r="F8196" t="s">
        <v>1114</v>
      </c>
    </row>
    <row r="8197" spans="1:6">
      <c r="A8197" t="str">
        <f t="shared" si="153"/>
        <v>35Leonardo Silva de Souza44958PV</v>
      </c>
      <c r="B8197">
        <v>35</v>
      </c>
      <c r="C8197" t="s">
        <v>1743</v>
      </c>
      <c r="D8197" t="s">
        <v>3786</v>
      </c>
      <c r="E8197">
        <v>7750</v>
      </c>
      <c r="F8197" t="s">
        <v>1115</v>
      </c>
    </row>
    <row r="8198" spans="1:6">
      <c r="A8198" t="str">
        <f t="shared" si="153"/>
        <v>36Luiz Carlos Lobato dos Santos44958COO</v>
      </c>
      <c r="B8198">
        <v>36</v>
      </c>
      <c r="C8198" t="s">
        <v>1744</v>
      </c>
      <c r="D8198" t="s">
        <v>3786</v>
      </c>
      <c r="E8198">
        <v>2800</v>
      </c>
      <c r="F8198" t="s">
        <v>1113</v>
      </c>
    </row>
    <row r="8199" spans="1:6">
      <c r="A8199" t="str">
        <f t="shared" si="153"/>
        <v>36Célia Karina Maia Cardoso44958DSC</v>
      </c>
      <c r="B8199">
        <v>36</v>
      </c>
      <c r="C8199" t="s">
        <v>1745</v>
      </c>
      <c r="D8199" t="s">
        <v>3786</v>
      </c>
      <c r="E8199">
        <v>3280</v>
      </c>
      <c r="F8199" t="s">
        <v>1162</v>
      </c>
    </row>
    <row r="8200" spans="1:6">
      <c r="A8200" t="str">
        <f t="shared" si="153"/>
        <v>36Larissa Bianca Leão Santos44958DSC</v>
      </c>
      <c r="B8200">
        <v>36</v>
      </c>
      <c r="C8200" t="s">
        <v>1756</v>
      </c>
      <c r="D8200" t="s">
        <v>3786</v>
      </c>
      <c r="E8200">
        <v>3280</v>
      </c>
      <c r="F8200" t="s">
        <v>1162</v>
      </c>
    </row>
    <row r="8201" spans="1:6">
      <c r="A8201" t="str">
        <f t="shared" si="153"/>
        <v>36Monique Santos Sarly da Silva44958DSC</v>
      </c>
      <c r="B8201">
        <v>36</v>
      </c>
      <c r="C8201" t="s">
        <v>1746</v>
      </c>
      <c r="D8201" t="s">
        <v>3786</v>
      </c>
      <c r="E8201">
        <v>3280</v>
      </c>
      <c r="F8201" t="s">
        <v>1162</v>
      </c>
    </row>
    <row r="8202" spans="1:6">
      <c r="A8202" t="str">
        <f t="shared" si="153"/>
        <v>36Ana Beatriz Teixeira Dourado44958GRA</v>
      </c>
      <c r="B8202">
        <v>36</v>
      </c>
      <c r="C8202" t="s">
        <v>2504</v>
      </c>
      <c r="D8202" t="s">
        <v>3786</v>
      </c>
      <c r="E8202">
        <v>600</v>
      </c>
      <c r="F8202" t="s">
        <v>1112</v>
      </c>
    </row>
    <row r="8203" spans="1:6">
      <c r="A8203" t="str">
        <f t="shared" si="153"/>
        <v>36Caico Bitancourt Reis44958GRA</v>
      </c>
      <c r="B8203">
        <v>36</v>
      </c>
      <c r="C8203" t="s">
        <v>2505</v>
      </c>
      <c r="D8203" t="s">
        <v>3786</v>
      </c>
      <c r="E8203">
        <v>600</v>
      </c>
      <c r="F8203" t="s">
        <v>1112</v>
      </c>
    </row>
    <row r="8204" spans="1:6">
      <c r="A8204" t="str">
        <f t="shared" si="153"/>
        <v>36Felipe Costa Reis da Silva44958GRA</v>
      </c>
      <c r="B8204">
        <v>36</v>
      </c>
      <c r="C8204" t="s">
        <v>1748</v>
      </c>
      <c r="D8204" t="s">
        <v>3786</v>
      </c>
      <c r="E8204">
        <v>600</v>
      </c>
      <c r="F8204" t="s">
        <v>1112</v>
      </c>
    </row>
    <row r="8205" spans="1:6">
      <c r="A8205" t="str">
        <f t="shared" si="153"/>
        <v>36Gladson Pessanha de Souza44958GRA</v>
      </c>
      <c r="B8205">
        <v>36</v>
      </c>
      <c r="C8205" t="s">
        <v>1749</v>
      </c>
      <c r="D8205" t="s">
        <v>3786</v>
      </c>
      <c r="E8205">
        <v>600</v>
      </c>
      <c r="F8205" t="s">
        <v>1112</v>
      </c>
    </row>
    <row r="8206" spans="1:6">
      <c r="A8206" t="str">
        <f t="shared" si="153"/>
        <v>36Keila Misaelle de Souza Nunes44958GRA</v>
      </c>
      <c r="B8206">
        <v>36</v>
      </c>
      <c r="C8206" t="s">
        <v>2506</v>
      </c>
      <c r="D8206" t="s">
        <v>3786</v>
      </c>
      <c r="E8206">
        <v>600</v>
      </c>
      <c r="F8206" t="s">
        <v>1112</v>
      </c>
    </row>
    <row r="8207" spans="1:6">
      <c r="A8207" t="str">
        <f t="shared" si="153"/>
        <v>36Mariana Santos Figueiredo de Freitas44958GRA</v>
      </c>
      <c r="B8207">
        <v>36</v>
      </c>
      <c r="C8207" t="s">
        <v>1752</v>
      </c>
      <c r="D8207" t="s">
        <v>3786</v>
      </c>
      <c r="E8207">
        <v>600</v>
      </c>
      <c r="F8207" t="s">
        <v>1112</v>
      </c>
    </row>
    <row r="8208" spans="1:6">
      <c r="A8208" t="str">
        <f t="shared" si="153"/>
        <v>36Narailson da Conceição Barreto44958GRA</v>
      </c>
      <c r="B8208">
        <v>36</v>
      </c>
      <c r="C8208" t="s">
        <v>2507</v>
      </c>
      <c r="D8208" t="s">
        <v>3786</v>
      </c>
      <c r="E8208">
        <v>600</v>
      </c>
      <c r="F8208" t="s">
        <v>1112</v>
      </c>
    </row>
    <row r="8209" spans="1:6">
      <c r="A8209" t="str">
        <f t="shared" si="153"/>
        <v>36Silvana Santos de Jesus44958GRA</v>
      </c>
      <c r="B8209">
        <v>36</v>
      </c>
      <c r="C8209" t="s">
        <v>2508</v>
      </c>
      <c r="D8209" t="s">
        <v>3786</v>
      </c>
      <c r="E8209">
        <v>600</v>
      </c>
      <c r="F8209" t="s">
        <v>1112</v>
      </c>
    </row>
    <row r="8210" spans="1:6">
      <c r="A8210" t="str">
        <f t="shared" si="153"/>
        <v>36Stephanie Evangelista dos Santos44958GRA</v>
      </c>
      <c r="B8210">
        <v>36</v>
      </c>
      <c r="C8210" t="s">
        <v>2509</v>
      </c>
      <c r="D8210" t="s">
        <v>3786</v>
      </c>
      <c r="E8210">
        <v>600</v>
      </c>
      <c r="F8210" t="s">
        <v>1112</v>
      </c>
    </row>
    <row r="8211" spans="1:6">
      <c r="A8211" t="str">
        <f t="shared" si="153"/>
        <v>36Tairone Santos da Paixão Filho44958GRA</v>
      </c>
      <c r="B8211">
        <v>36</v>
      </c>
      <c r="C8211" t="s">
        <v>1753</v>
      </c>
      <c r="D8211" t="s">
        <v>3786</v>
      </c>
      <c r="E8211">
        <v>600</v>
      </c>
      <c r="F8211" t="s">
        <v>1112</v>
      </c>
    </row>
    <row r="8212" spans="1:6">
      <c r="A8212" t="str">
        <f t="shared" si="153"/>
        <v>36Uilliams Alves de Oliveira Paz44958GRA</v>
      </c>
      <c r="B8212">
        <v>36</v>
      </c>
      <c r="C8212" t="s">
        <v>2510</v>
      </c>
      <c r="D8212" t="s">
        <v>3786</v>
      </c>
      <c r="E8212">
        <v>600</v>
      </c>
      <c r="F8212" t="s">
        <v>1112</v>
      </c>
    </row>
    <row r="8213" spans="1:6">
      <c r="A8213" t="str">
        <f t="shared" si="153"/>
        <v>36Danilo Silva Ferreira44958MSc</v>
      </c>
      <c r="B8213">
        <v>36</v>
      </c>
      <c r="C8213" t="s">
        <v>2511</v>
      </c>
      <c r="D8213" t="s">
        <v>3786</v>
      </c>
      <c r="E8213">
        <v>2230</v>
      </c>
      <c r="F8213" t="s">
        <v>1114</v>
      </c>
    </row>
    <row r="8214" spans="1:6">
      <c r="A8214" t="str">
        <f t="shared" si="153"/>
        <v>36Luiza Figueira de Siqueira44958MSc</v>
      </c>
      <c r="B8214">
        <v>36</v>
      </c>
      <c r="C8214" t="s">
        <v>1757</v>
      </c>
      <c r="D8214" t="s">
        <v>3786</v>
      </c>
      <c r="E8214">
        <v>2230</v>
      </c>
      <c r="F8214" t="s">
        <v>1114</v>
      </c>
    </row>
    <row r="8215" spans="1:6">
      <c r="A8215" t="str">
        <f t="shared" si="153"/>
        <v>36Marcela Félix Sobral44958MSc</v>
      </c>
      <c r="B8215">
        <v>36</v>
      </c>
      <c r="C8215" t="s">
        <v>1758</v>
      </c>
      <c r="D8215" t="s">
        <v>3786</v>
      </c>
      <c r="E8215">
        <v>2230</v>
      </c>
      <c r="F8215" t="s">
        <v>1114</v>
      </c>
    </row>
    <row r="8216" spans="1:6">
      <c r="A8216" t="str">
        <f t="shared" si="153"/>
        <v>36Thamyris Queiroz Silva44958MSc</v>
      </c>
      <c r="B8216">
        <v>36</v>
      </c>
      <c r="C8216" t="s">
        <v>1759</v>
      </c>
      <c r="D8216" t="s">
        <v>3786</v>
      </c>
      <c r="E8216">
        <v>2230</v>
      </c>
      <c r="F8216" t="s">
        <v>1114</v>
      </c>
    </row>
    <row r="8217" spans="1:6">
      <c r="A8217" t="str">
        <f t="shared" si="153"/>
        <v>36Ronaldo Costa Santos44958PDSC</v>
      </c>
      <c r="B8217">
        <v>36</v>
      </c>
      <c r="C8217" t="s">
        <v>2512</v>
      </c>
      <c r="D8217" t="s">
        <v>3786</v>
      </c>
      <c r="E8217">
        <v>6110</v>
      </c>
      <c r="F8217" t="s">
        <v>1165</v>
      </c>
    </row>
    <row r="8218" spans="1:6">
      <c r="A8218" t="str">
        <f t="shared" si="153"/>
        <v>36Kleberson Ricardo de Oliveira Pereira44958PV</v>
      </c>
      <c r="B8218">
        <v>36</v>
      </c>
      <c r="C8218" t="s">
        <v>1760</v>
      </c>
      <c r="D8218" t="s">
        <v>3786</v>
      </c>
      <c r="E8218">
        <v>7750</v>
      </c>
      <c r="F8218" t="s">
        <v>1115</v>
      </c>
    </row>
    <row r="8219" spans="1:6">
      <c r="A8219" t="str">
        <f t="shared" si="153"/>
        <v>37Suzana da Silva Macedo44958AT</v>
      </c>
      <c r="B8219">
        <v>37</v>
      </c>
      <c r="C8219" t="s">
        <v>1761</v>
      </c>
      <c r="D8219" t="s">
        <v>3786</v>
      </c>
      <c r="E8219">
        <v>820</v>
      </c>
      <c r="F8219" t="s">
        <v>1117</v>
      </c>
    </row>
    <row r="8220" spans="1:6">
      <c r="A8220" t="str">
        <f t="shared" si="153"/>
        <v>37Amanda Duarte Gondim44958COO</v>
      </c>
      <c r="B8220">
        <v>37</v>
      </c>
      <c r="C8220" t="s">
        <v>1762</v>
      </c>
      <c r="D8220" t="s">
        <v>3786</v>
      </c>
      <c r="E8220">
        <v>2800</v>
      </c>
      <c r="F8220" t="s">
        <v>1113</v>
      </c>
    </row>
    <row r="8221" spans="1:6">
      <c r="A8221" t="str">
        <f t="shared" si="153"/>
        <v>37Alyxandra Carla de Medeiros Batista44958DSC</v>
      </c>
      <c r="B8221">
        <v>37</v>
      </c>
      <c r="C8221" t="s">
        <v>1763</v>
      </c>
      <c r="D8221" t="s">
        <v>3786</v>
      </c>
      <c r="E8221">
        <v>3280</v>
      </c>
      <c r="F8221" t="s">
        <v>1162</v>
      </c>
    </row>
    <row r="8222" spans="1:6">
      <c r="A8222" t="str">
        <f t="shared" si="153"/>
        <v>37FERNANDO VELCIC MAZIVIERO44958DSC</v>
      </c>
      <c r="B8222">
        <v>37</v>
      </c>
      <c r="C8222" t="s">
        <v>1764</v>
      </c>
      <c r="D8222" t="s">
        <v>3786</v>
      </c>
      <c r="E8222">
        <v>3280</v>
      </c>
      <c r="F8222" t="s">
        <v>1162</v>
      </c>
    </row>
    <row r="8223" spans="1:6">
      <c r="A8223" t="str">
        <f t="shared" si="153"/>
        <v>37Magno Klebson Augustinho Sena44958DSC</v>
      </c>
      <c r="B8223">
        <v>37</v>
      </c>
      <c r="C8223" t="s">
        <v>2513</v>
      </c>
      <c r="D8223" t="s">
        <v>3786</v>
      </c>
      <c r="E8223">
        <v>3280</v>
      </c>
      <c r="F8223" t="s">
        <v>1162</v>
      </c>
    </row>
    <row r="8224" spans="1:6">
      <c r="A8224" t="str">
        <f t="shared" si="153"/>
        <v>37Anderson Bonifácio da Silva44958GRA</v>
      </c>
      <c r="B8224">
        <v>37</v>
      </c>
      <c r="C8224" t="s">
        <v>2514</v>
      </c>
      <c r="D8224" t="s">
        <v>3786</v>
      </c>
      <c r="E8224">
        <v>600</v>
      </c>
      <c r="F8224" t="s">
        <v>1112</v>
      </c>
    </row>
    <row r="8225" spans="1:6">
      <c r="A8225" t="str">
        <f t="shared" si="153"/>
        <v>37Icaro Silva de Paula44958GRA</v>
      </c>
      <c r="B8225">
        <v>37</v>
      </c>
      <c r="C8225" t="s">
        <v>1767</v>
      </c>
      <c r="D8225" t="s">
        <v>3786</v>
      </c>
      <c r="E8225">
        <v>600</v>
      </c>
      <c r="F8225" t="s">
        <v>1112</v>
      </c>
    </row>
    <row r="8226" spans="1:6">
      <c r="A8226" t="str">
        <f t="shared" si="153"/>
        <v>37Ingrid Nayara de Medeiros Brito44958GRA</v>
      </c>
      <c r="B8226">
        <v>37</v>
      </c>
      <c r="C8226" t="s">
        <v>2515</v>
      </c>
      <c r="D8226" t="s">
        <v>3786</v>
      </c>
      <c r="E8226">
        <v>600</v>
      </c>
      <c r="F8226" t="s">
        <v>1112</v>
      </c>
    </row>
    <row r="8227" spans="1:6">
      <c r="A8227" t="str">
        <f t="shared" si="153"/>
        <v>37Isabelle de Medeiros Albuquerque44958GRA</v>
      </c>
      <c r="B8227">
        <v>37</v>
      </c>
      <c r="C8227" t="s">
        <v>2516</v>
      </c>
      <c r="D8227" t="s">
        <v>3786</v>
      </c>
      <c r="E8227">
        <v>600</v>
      </c>
      <c r="F8227" t="s">
        <v>1112</v>
      </c>
    </row>
    <row r="8228" spans="1:6">
      <c r="A8228" t="str">
        <f t="shared" si="153"/>
        <v>37Jessica Nicole Barros de Sousa44958GRA</v>
      </c>
      <c r="B8228">
        <v>37</v>
      </c>
      <c r="C8228" t="s">
        <v>1768</v>
      </c>
      <c r="D8228" t="s">
        <v>3786</v>
      </c>
      <c r="E8228">
        <v>600</v>
      </c>
      <c r="F8228" t="s">
        <v>1112</v>
      </c>
    </row>
    <row r="8229" spans="1:6">
      <c r="A8229" t="str">
        <f t="shared" si="153"/>
        <v>37Luana Gabriela Costa Brito44958GRA</v>
      </c>
      <c r="B8229">
        <v>37</v>
      </c>
      <c r="C8229" t="s">
        <v>1770</v>
      </c>
      <c r="D8229" t="s">
        <v>3786</v>
      </c>
      <c r="E8229">
        <v>600</v>
      </c>
      <c r="F8229" t="s">
        <v>1112</v>
      </c>
    </row>
    <row r="8230" spans="1:6">
      <c r="A8230" t="str">
        <f t="shared" si="153"/>
        <v>37Marcos Antonio do Nascimento Junior44958GRA</v>
      </c>
      <c r="B8230">
        <v>37</v>
      </c>
      <c r="C8230" t="s">
        <v>1771</v>
      </c>
      <c r="D8230" t="s">
        <v>3786</v>
      </c>
      <c r="E8230">
        <v>600</v>
      </c>
      <c r="F8230" t="s">
        <v>1112</v>
      </c>
    </row>
    <row r="8231" spans="1:6">
      <c r="A8231" t="str">
        <f t="shared" si="153"/>
        <v>37Maria Vitoria Ferreira de Souza44958GRA</v>
      </c>
      <c r="B8231">
        <v>37</v>
      </c>
      <c r="C8231" t="s">
        <v>1772</v>
      </c>
      <c r="D8231" t="s">
        <v>3786</v>
      </c>
      <c r="E8231">
        <v>600</v>
      </c>
      <c r="F8231" t="s">
        <v>1112</v>
      </c>
    </row>
    <row r="8232" spans="1:6">
      <c r="A8232" t="str">
        <f t="shared" si="153"/>
        <v>37Mateus Madson do Nascimento Jales44958GRA</v>
      </c>
      <c r="B8232">
        <v>37</v>
      </c>
      <c r="C8232" t="s">
        <v>1773</v>
      </c>
      <c r="D8232" t="s">
        <v>3786</v>
      </c>
      <c r="E8232">
        <v>600</v>
      </c>
      <c r="F8232" t="s">
        <v>1112</v>
      </c>
    </row>
    <row r="8233" spans="1:6">
      <c r="A8233" t="str">
        <f t="shared" si="153"/>
        <v>37Nicolle Thaynna Alves Marreiro44958GRA</v>
      </c>
      <c r="B8233">
        <v>37</v>
      </c>
      <c r="C8233" t="s">
        <v>2517</v>
      </c>
      <c r="D8233" t="s">
        <v>3786</v>
      </c>
      <c r="E8233">
        <v>600</v>
      </c>
      <c r="F8233" t="s">
        <v>1112</v>
      </c>
    </row>
    <row r="8234" spans="1:6">
      <c r="A8234" t="str">
        <f t="shared" si="153"/>
        <v>37Sarah Rayanne de Lima Silva44958GRA</v>
      </c>
      <c r="B8234">
        <v>37</v>
      </c>
      <c r="C8234" t="s">
        <v>2518</v>
      </c>
      <c r="D8234" t="s">
        <v>3786</v>
      </c>
      <c r="E8234">
        <v>600</v>
      </c>
      <c r="F8234" t="s">
        <v>1112</v>
      </c>
    </row>
    <row r="8235" spans="1:6">
      <c r="A8235" t="str">
        <f t="shared" si="153"/>
        <v>37Amanda Medeiros de Azevedo44958MSc</v>
      </c>
      <c r="B8235">
        <v>37</v>
      </c>
      <c r="C8235" t="s">
        <v>1774</v>
      </c>
      <c r="D8235" t="s">
        <v>3786</v>
      </c>
      <c r="E8235">
        <v>2230</v>
      </c>
      <c r="F8235" t="s">
        <v>1114</v>
      </c>
    </row>
    <row r="8236" spans="1:6">
      <c r="A8236" t="str">
        <f t="shared" si="153"/>
        <v>37Elon Fernandes Silva44958MSc</v>
      </c>
      <c r="B8236">
        <v>37</v>
      </c>
      <c r="C8236" t="s">
        <v>2519</v>
      </c>
      <c r="D8236" t="s">
        <v>3786</v>
      </c>
      <c r="E8236">
        <v>2230</v>
      </c>
      <c r="F8236" t="s">
        <v>1114</v>
      </c>
    </row>
    <row r="8237" spans="1:6">
      <c r="A8237" t="str">
        <f t="shared" si="153"/>
        <v>37Jhonatan Ferreira Camara44958MSc</v>
      </c>
      <c r="B8237">
        <v>37</v>
      </c>
      <c r="C8237" t="s">
        <v>1775</v>
      </c>
      <c r="D8237" t="s">
        <v>3786</v>
      </c>
      <c r="E8237">
        <v>2230</v>
      </c>
      <c r="F8237" t="s">
        <v>1114</v>
      </c>
    </row>
    <row r="8238" spans="1:6">
      <c r="A8238" t="str">
        <f t="shared" si="153"/>
        <v>37Johnathan Herbert Freire da Silva44958MSc</v>
      </c>
      <c r="B8238">
        <v>37</v>
      </c>
      <c r="C8238" t="s">
        <v>2520</v>
      </c>
      <c r="D8238" t="s">
        <v>3786</v>
      </c>
      <c r="E8238">
        <v>2230</v>
      </c>
      <c r="F8238" t="s">
        <v>1114</v>
      </c>
    </row>
    <row r="8239" spans="1:6">
      <c r="A8239" t="str">
        <f t="shared" si="153"/>
        <v>37Letícia Milena Gomes da Silva44958MSc</v>
      </c>
      <c r="B8239">
        <v>37</v>
      </c>
      <c r="C8239" t="s">
        <v>2521</v>
      </c>
      <c r="D8239" t="s">
        <v>3786</v>
      </c>
      <c r="E8239">
        <v>2230</v>
      </c>
      <c r="F8239" t="s">
        <v>1114</v>
      </c>
    </row>
    <row r="8240" spans="1:6">
      <c r="A8240" t="str">
        <f t="shared" si="153"/>
        <v>37Pedro Filipe Alves Chaves de Queiroz44958MSc</v>
      </c>
      <c r="B8240">
        <v>37</v>
      </c>
      <c r="C8240" t="s">
        <v>1776</v>
      </c>
      <c r="D8240" t="s">
        <v>3786</v>
      </c>
      <c r="E8240">
        <v>2230</v>
      </c>
      <c r="F8240" t="s">
        <v>1114</v>
      </c>
    </row>
    <row r="8241" spans="1:6">
      <c r="A8241" t="str">
        <f t="shared" si="153"/>
        <v>37Aline Maria Sales Solano44958PDSC</v>
      </c>
      <c r="B8241">
        <v>37</v>
      </c>
      <c r="C8241" t="s">
        <v>2785</v>
      </c>
      <c r="D8241" t="s">
        <v>3786</v>
      </c>
      <c r="E8241">
        <v>6110</v>
      </c>
      <c r="F8241" t="s">
        <v>1165</v>
      </c>
    </row>
    <row r="8242" spans="1:6">
      <c r="A8242" t="str">
        <f t="shared" si="153"/>
        <v>37Aruzza Mabel de Morais Araújo44958PV</v>
      </c>
      <c r="B8242">
        <v>37</v>
      </c>
      <c r="C8242" t="s">
        <v>1778</v>
      </c>
      <c r="D8242" t="s">
        <v>3786</v>
      </c>
      <c r="E8242">
        <v>7750</v>
      </c>
      <c r="F8242" t="s">
        <v>1115</v>
      </c>
    </row>
    <row r="8243" spans="1:6">
      <c r="A8243" t="str">
        <f t="shared" si="153"/>
        <v>38Izabelle Lima Cabral44958AT</v>
      </c>
      <c r="B8243">
        <v>38</v>
      </c>
      <c r="C8243" t="s">
        <v>1779</v>
      </c>
      <c r="D8243" t="s">
        <v>3786</v>
      </c>
      <c r="E8243">
        <v>820</v>
      </c>
      <c r="F8243" t="s">
        <v>1117</v>
      </c>
    </row>
    <row r="8244" spans="1:6">
      <c r="A8244" t="str">
        <f t="shared" si="153"/>
        <v>38Márcio José das Chagas Moura44958COO</v>
      </c>
      <c r="B8244">
        <v>38</v>
      </c>
      <c r="C8244" t="s">
        <v>1780</v>
      </c>
      <c r="D8244" t="s">
        <v>3786</v>
      </c>
      <c r="E8244">
        <v>2800</v>
      </c>
      <c r="F8244" t="s">
        <v>1113</v>
      </c>
    </row>
    <row r="8245" spans="1:6">
      <c r="A8245" t="str">
        <f t="shared" si="153"/>
        <v>38Francisco Cordeiro do Nascimento Neto44958DSC</v>
      </c>
      <c r="B8245">
        <v>38</v>
      </c>
      <c r="C8245" t="s">
        <v>1781</v>
      </c>
      <c r="D8245" t="s">
        <v>3786</v>
      </c>
      <c r="E8245">
        <v>3280</v>
      </c>
      <c r="F8245" t="s">
        <v>1162</v>
      </c>
    </row>
    <row r="8246" spans="1:6">
      <c r="A8246" t="str">
        <f t="shared" si="153"/>
        <v>38Paulo Gabriel Santos Campos de Siqueira44958DSC</v>
      </c>
      <c r="B8246">
        <v>38</v>
      </c>
      <c r="C8246" t="s">
        <v>2713</v>
      </c>
      <c r="D8246" t="s">
        <v>3786</v>
      </c>
      <c r="E8246">
        <v>3280</v>
      </c>
      <c r="F8246" t="s">
        <v>1162</v>
      </c>
    </row>
    <row r="8247" spans="1:6">
      <c r="A8247" t="str">
        <f t="shared" si="153"/>
        <v>38Plínio Marcio da Silva Ramos44958DSC</v>
      </c>
      <c r="B8247">
        <v>38</v>
      </c>
      <c r="C8247" t="s">
        <v>1782</v>
      </c>
      <c r="D8247" t="s">
        <v>3786</v>
      </c>
      <c r="E8247">
        <v>3280</v>
      </c>
      <c r="F8247" t="s">
        <v>1162</v>
      </c>
    </row>
    <row r="8248" spans="1:6">
      <c r="A8248" t="str">
        <f t="shared" si="153"/>
        <v>38Anna Carolina Felipe Silva44958GRA</v>
      </c>
      <c r="B8248">
        <v>38</v>
      </c>
      <c r="C8248" t="s">
        <v>1783</v>
      </c>
      <c r="D8248" t="s">
        <v>3786</v>
      </c>
      <c r="E8248">
        <v>600</v>
      </c>
      <c r="F8248" t="s">
        <v>1112</v>
      </c>
    </row>
    <row r="8249" spans="1:6">
      <c r="A8249" t="str">
        <f t="shared" si="153"/>
        <v>38Beatriz Almeida Rodrigues e Silva44958GRA</v>
      </c>
      <c r="B8249">
        <v>38</v>
      </c>
      <c r="C8249" t="s">
        <v>1785</v>
      </c>
      <c r="D8249" t="s">
        <v>3786</v>
      </c>
      <c r="E8249">
        <v>600</v>
      </c>
      <c r="F8249" t="s">
        <v>1112</v>
      </c>
    </row>
    <row r="8250" spans="1:6">
      <c r="A8250" t="str">
        <f t="shared" si="153"/>
        <v>38Gabriela Farias Gomes44958GRA</v>
      </c>
      <c r="B8250">
        <v>38</v>
      </c>
      <c r="C8250" t="s">
        <v>2522</v>
      </c>
      <c r="D8250" t="s">
        <v>3786</v>
      </c>
      <c r="E8250">
        <v>600</v>
      </c>
      <c r="F8250" t="s">
        <v>1112</v>
      </c>
    </row>
    <row r="8251" spans="1:6">
      <c r="A8251" t="str">
        <f t="shared" si="153"/>
        <v>38Graziela Hanny Claudino de Souza e Silva44958GRA</v>
      </c>
      <c r="B8251">
        <v>38</v>
      </c>
      <c r="C8251" t="s">
        <v>1787</v>
      </c>
      <c r="D8251" t="s">
        <v>3786</v>
      </c>
      <c r="E8251">
        <v>600</v>
      </c>
      <c r="F8251" t="s">
        <v>1112</v>
      </c>
    </row>
    <row r="8252" spans="1:6">
      <c r="A8252" t="str">
        <f t="shared" si="153"/>
        <v>38Herbert Rafael Barbosa de Souza44958GRA</v>
      </c>
      <c r="B8252">
        <v>38</v>
      </c>
      <c r="C8252" t="s">
        <v>1788</v>
      </c>
      <c r="D8252" t="s">
        <v>3786</v>
      </c>
      <c r="E8252">
        <v>600</v>
      </c>
      <c r="F8252" t="s">
        <v>1112</v>
      </c>
    </row>
    <row r="8253" spans="1:6">
      <c r="A8253" t="str">
        <f t="shared" si="153"/>
        <v>38João Bosco José Barbosa44958GRA</v>
      </c>
      <c r="B8253">
        <v>38</v>
      </c>
      <c r="C8253" t="s">
        <v>2523</v>
      </c>
      <c r="D8253" t="s">
        <v>3786</v>
      </c>
      <c r="E8253">
        <v>600</v>
      </c>
      <c r="F8253" t="s">
        <v>1112</v>
      </c>
    </row>
    <row r="8254" spans="1:6">
      <c r="A8254" t="str">
        <f t="shared" si="153"/>
        <v>38Jose Fernando da Silva Neto44958GRA</v>
      </c>
      <c r="B8254">
        <v>38</v>
      </c>
      <c r="C8254" t="s">
        <v>2524</v>
      </c>
      <c r="D8254" t="s">
        <v>3786</v>
      </c>
      <c r="E8254">
        <v>600</v>
      </c>
      <c r="F8254" t="s">
        <v>1112</v>
      </c>
    </row>
    <row r="8255" spans="1:6">
      <c r="A8255" t="str">
        <f t="shared" si="153"/>
        <v>38Leonardo Soares Cavalcante de Miranda44958GRA</v>
      </c>
      <c r="B8255">
        <v>38</v>
      </c>
      <c r="C8255" t="s">
        <v>1791</v>
      </c>
      <c r="D8255" t="s">
        <v>3786</v>
      </c>
      <c r="E8255">
        <v>600</v>
      </c>
      <c r="F8255" t="s">
        <v>1112</v>
      </c>
    </row>
    <row r="8256" spans="1:6">
      <c r="A8256" t="str">
        <f t="shared" si="153"/>
        <v>38Maria Eduarda Freire de Araújo44958GRA</v>
      </c>
      <c r="B8256">
        <v>38</v>
      </c>
      <c r="C8256" t="s">
        <v>2714</v>
      </c>
      <c r="D8256" t="s">
        <v>3786</v>
      </c>
      <c r="E8256">
        <v>600</v>
      </c>
      <c r="F8256" t="s">
        <v>1112</v>
      </c>
    </row>
    <row r="8257" spans="1:6">
      <c r="A8257" t="str">
        <f t="shared" si="153"/>
        <v>38Mateus Francisco Silva de Lima44958GRA</v>
      </c>
      <c r="B8257">
        <v>38</v>
      </c>
      <c r="C8257" t="s">
        <v>2201</v>
      </c>
      <c r="D8257" t="s">
        <v>3786</v>
      </c>
      <c r="E8257">
        <v>600</v>
      </c>
      <c r="F8257" t="s">
        <v>1112</v>
      </c>
    </row>
    <row r="8258" spans="1:6">
      <c r="A8258" t="str">
        <f t="shared" si="153"/>
        <v>38Rebeca Vitória da Luz Silva44958GRA</v>
      </c>
      <c r="B8258">
        <v>38</v>
      </c>
      <c r="C8258" t="s">
        <v>2525</v>
      </c>
      <c r="D8258" t="s">
        <v>3786</v>
      </c>
      <c r="E8258">
        <v>600</v>
      </c>
      <c r="F8258" t="s">
        <v>1112</v>
      </c>
    </row>
    <row r="8259" spans="1:6">
      <c r="A8259" t="str">
        <f t="shared" ref="A8259:A8322" si="154">CONCATENATE(B8259,C8259,VALUE(D8259),F8259)</f>
        <v>38Sérgio Leandro Pessoa de Q. Campos44958GRA</v>
      </c>
      <c r="B8259">
        <v>38</v>
      </c>
      <c r="C8259" t="s">
        <v>2715</v>
      </c>
      <c r="D8259" t="s">
        <v>3786</v>
      </c>
      <c r="E8259">
        <v>600</v>
      </c>
      <c r="F8259" t="s">
        <v>1112</v>
      </c>
    </row>
    <row r="8260" spans="1:6">
      <c r="A8260" t="str">
        <f t="shared" si="154"/>
        <v>38Silvio Henrique Viana Lima Pinto44958GRA</v>
      </c>
      <c r="B8260">
        <v>38</v>
      </c>
      <c r="C8260" t="s">
        <v>1793</v>
      </c>
      <c r="D8260" t="s">
        <v>3786</v>
      </c>
      <c r="E8260">
        <v>600</v>
      </c>
      <c r="F8260" t="s">
        <v>1112</v>
      </c>
    </row>
    <row r="8261" spans="1:6">
      <c r="A8261" t="str">
        <f t="shared" si="154"/>
        <v>38Tarsila Sousa Lima44958GRA</v>
      </c>
      <c r="B8261">
        <v>38</v>
      </c>
      <c r="C8261" t="s">
        <v>2202</v>
      </c>
      <c r="D8261" t="s">
        <v>3786</v>
      </c>
      <c r="E8261">
        <v>600</v>
      </c>
      <c r="F8261" t="s">
        <v>1112</v>
      </c>
    </row>
    <row r="8262" spans="1:6">
      <c r="A8262" t="str">
        <f t="shared" si="154"/>
        <v>38Arthur Alves Prates Gomes44958MSc</v>
      </c>
      <c r="B8262">
        <v>38</v>
      </c>
      <c r="C8262" t="s">
        <v>1794</v>
      </c>
      <c r="D8262" t="s">
        <v>3786</v>
      </c>
      <c r="E8262">
        <v>2230</v>
      </c>
      <c r="F8262" t="s">
        <v>1114</v>
      </c>
    </row>
    <row r="8263" spans="1:6">
      <c r="A8263" t="str">
        <f t="shared" si="154"/>
        <v>38Caique Emanuel da Silva Nunes44958MSc</v>
      </c>
      <c r="B8263">
        <v>38</v>
      </c>
      <c r="C8263" t="s">
        <v>2526</v>
      </c>
      <c r="D8263" t="s">
        <v>3786</v>
      </c>
      <c r="E8263">
        <v>2230</v>
      </c>
      <c r="F8263" t="s">
        <v>1114</v>
      </c>
    </row>
    <row r="8264" spans="1:6">
      <c r="A8264" t="str">
        <f t="shared" si="154"/>
        <v>38IONARA FREITAS SILVA44958MSc</v>
      </c>
      <c r="B8264">
        <v>38</v>
      </c>
      <c r="C8264" t="s">
        <v>2786</v>
      </c>
      <c r="D8264" t="s">
        <v>3786</v>
      </c>
      <c r="E8264">
        <v>2230</v>
      </c>
      <c r="F8264" t="s">
        <v>1114</v>
      </c>
    </row>
    <row r="8265" spans="1:6">
      <c r="A8265" t="str">
        <f t="shared" si="154"/>
        <v>38LAVÍNIA MARIA MENDES ARAÚJO44958MSc</v>
      </c>
      <c r="B8265">
        <v>38</v>
      </c>
      <c r="C8265" t="s">
        <v>1795</v>
      </c>
      <c r="D8265" t="s">
        <v>3786</v>
      </c>
      <c r="E8265">
        <v>2230</v>
      </c>
      <c r="F8265" t="s">
        <v>1114</v>
      </c>
    </row>
    <row r="8266" spans="1:6">
      <c r="A8266" t="str">
        <f t="shared" si="154"/>
        <v>38Thales Henrique Castro de Barros44958MSc</v>
      </c>
      <c r="B8266">
        <v>38</v>
      </c>
      <c r="C8266" t="s">
        <v>1797</v>
      </c>
      <c r="D8266" t="s">
        <v>3786</v>
      </c>
      <c r="E8266">
        <v>2230</v>
      </c>
      <c r="F8266" t="s">
        <v>1114</v>
      </c>
    </row>
    <row r="8267" spans="1:6">
      <c r="A8267" t="str">
        <f t="shared" si="154"/>
        <v>38Túlio Rodrigues Feitosa da Silva44958MSc</v>
      </c>
      <c r="B8267">
        <v>38</v>
      </c>
      <c r="C8267" t="s">
        <v>2787</v>
      </c>
      <c r="D8267" t="s">
        <v>3786</v>
      </c>
      <c r="E8267">
        <v>2230</v>
      </c>
      <c r="F8267" t="s">
        <v>1114</v>
      </c>
    </row>
    <row r="8268" spans="1:6">
      <c r="A8268" t="str">
        <f t="shared" si="154"/>
        <v>38Carlos Esteban Delgado Noriega44958PDSC</v>
      </c>
      <c r="B8268">
        <v>38</v>
      </c>
      <c r="C8268" t="s">
        <v>2716</v>
      </c>
      <c r="D8268" t="s">
        <v>3786</v>
      </c>
      <c r="E8268">
        <v>6110</v>
      </c>
      <c r="F8268" t="s">
        <v>1165</v>
      </c>
    </row>
    <row r="8269" spans="1:6">
      <c r="A8269" t="str">
        <f t="shared" si="154"/>
        <v>38Paulo Estevão Lemos de Oliveira44958PV</v>
      </c>
      <c r="B8269">
        <v>38</v>
      </c>
      <c r="C8269" t="s">
        <v>1799</v>
      </c>
      <c r="D8269" t="s">
        <v>3786</v>
      </c>
      <c r="E8269">
        <v>7750</v>
      </c>
      <c r="F8269" t="s">
        <v>1115</v>
      </c>
    </row>
    <row r="8270" spans="1:6">
      <c r="A8270" t="str">
        <f t="shared" si="154"/>
        <v>39Alcione Francisco de Almeida44958AT</v>
      </c>
      <c r="B8270">
        <v>39</v>
      </c>
      <c r="C8270" t="s">
        <v>1800</v>
      </c>
      <c r="D8270" t="s">
        <v>3786</v>
      </c>
      <c r="E8270">
        <v>820</v>
      </c>
      <c r="F8270" t="s">
        <v>1117</v>
      </c>
    </row>
    <row r="8271" spans="1:6">
      <c r="A8271" t="str">
        <f t="shared" si="154"/>
        <v>39Jose Mansur Assaf44958COO</v>
      </c>
      <c r="B8271">
        <v>39</v>
      </c>
      <c r="C8271" t="s">
        <v>1801</v>
      </c>
      <c r="D8271" t="s">
        <v>3786</v>
      </c>
      <c r="E8271">
        <v>2800</v>
      </c>
      <c r="F8271" t="s">
        <v>1113</v>
      </c>
    </row>
    <row r="8272" spans="1:6">
      <c r="A8272" t="str">
        <f t="shared" si="154"/>
        <v>39Eliane Soares da Silva44958DSC</v>
      </c>
      <c r="B8272">
        <v>39</v>
      </c>
      <c r="C8272" t="s">
        <v>2203</v>
      </c>
      <c r="D8272" t="s">
        <v>3786</v>
      </c>
      <c r="E8272">
        <v>3280</v>
      </c>
      <c r="F8272" t="s">
        <v>1162</v>
      </c>
    </row>
    <row r="8273" spans="1:6">
      <c r="A8273" t="str">
        <f t="shared" si="154"/>
        <v>39Letícia Pereira Almeida44958DSC</v>
      </c>
      <c r="B8273">
        <v>39</v>
      </c>
      <c r="C8273" t="s">
        <v>1802</v>
      </c>
      <c r="D8273" t="s">
        <v>3786</v>
      </c>
      <c r="E8273">
        <v>3280</v>
      </c>
      <c r="F8273" t="s">
        <v>1162</v>
      </c>
    </row>
    <row r="8274" spans="1:6">
      <c r="A8274" t="str">
        <f t="shared" si="154"/>
        <v>39Luana do Nascimento Rocha de Paula44958DSC</v>
      </c>
      <c r="B8274">
        <v>39</v>
      </c>
      <c r="C8274" t="s">
        <v>1803</v>
      </c>
      <c r="D8274" t="s">
        <v>3786</v>
      </c>
      <c r="E8274">
        <v>3280</v>
      </c>
      <c r="F8274" t="s">
        <v>1162</v>
      </c>
    </row>
    <row r="8275" spans="1:6">
      <c r="A8275" t="str">
        <f t="shared" si="154"/>
        <v>39Alessandro Hiroyuki Iwai da Conceição44958GRA</v>
      </c>
      <c r="B8275">
        <v>39</v>
      </c>
      <c r="C8275" t="s">
        <v>2527</v>
      </c>
      <c r="D8275" t="s">
        <v>3786</v>
      </c>
      <c r="E8275">
        <v>600</v>
      </c>
      <c r="F8275" t="s">
        <v>1112</v>
      </c>
    </row>
    <row r="8276" spans="1:6">
      <c r="A8276" t="str">
        <f t="shared" si="154"/>
        <v>39Amanda Silvestre Chiquites44958GRA</v>
      </c>
      <c r="B8276">
        <v>39</v>
      </c>
      <c r="C8276" t="s">
        <v>2528</v>
      </c>
      <c r="D8276" t="s">
        <v>3786</v>
      </c>
      <c r="E8276">
        <v>600</v>
      </c>
      <c r="F8276" t="s">
        <v>1112</v>
      </c>
    </row>
    <row r="8277" spans="1:6">
      <c r="A8277" t="str">
        <f t="shared" si="154"/>
        <v>39Arthur Corrado Salomão44958GRA</v>
      </c>
      <c r="B8277">
        <v>39</v>
      </c>
      <c r="C8277" t="s">
        <v>1804</v>
      </c>
      <c r="D8277" t="s">
        <v>3786</v>
      </c>
      <c r="E8277">
        <v>600</v>
      </c>
      <c r="F8277" t="s">
        <v>1112</v>
      </c>
    </row>
    <row r="8278" spans="1:6">
      <c r="A8278" t="str">
        <f t="shared" si="154"/>
        <v>39Beatriz Pelichek Moreira44958GRA</v>
      </c>
      <c r="B8278">
        <v>39</v>
      </c>
      <c r="C8278" t="s">
        <v>2529</v>
      </c>
      <c r="D8278" t="s">
        <v>3786</v>
      </c>
      <c r="E8278">
        <v>600</v>
      </c>
      <c r="F8278" t="s">
        <v>1112</v>
      </c>
    </row>
    <row r="8279" spans="1:6">
      <c r="A8279" t="str">
        <f t="shared" si="154"/>
        <v>39Carolina Yaguinuma44958GRA</v>
      </c>
      <c r="B8279">
        <v>39</v>
      </c>
      <c r="C8279" t="s">
        <v>1805</v>
      </c>
      <c r="D8279" t="s">
        <v>3786</v>
      </c>
      <c r="E8279">
        <v>600</v>
      </c>
      <c r="F8279" t="s">
        <v>1112</v>
      </c>
    </row>
    <row r="8280" spans="1:6">
      <c r="A8280" t="str">
        <f t="shared" si="154"/>
        <v>39Caroline de Lima Silva44958GRA</v>
      </c>
      <c r="B8280">
        <v>39</v>
      </c>
      <c r="C8280" t="s">
        <v>1806</v>
      </c>
      <c r="D8280" t="s">
        <v>3786</v>
      </c>
      <c r="E8280">
        <v>600</v>
      </c>
      <c r="F8280" t="s">
        <v>1112</v>
      </c>
    </row>
    <row r="8281" spans="1:6">
      <c r="A8281" t="str">
        <f t="shared" si="154"/>
        <v>39Débora Rodrigues Jahnel44958GRA</v>
      </c>
      <c r="B8281">
        <v>39</v>
      </c>
      <c r="C8281" t="s">
        <v>1808</v>
      </c>
      <c r="D8281" t="s">
        <v>3786</v>
      </c>
      <c r="E8281">
        <v>600</v>
      </c>
      <c r="F8281" t="s">
        <v>1112</v>
      </c>
    </row>
    <row r="8282" spans="1:6">
      <c r="A8282" t="str">
        <f t="shared" si="154"/>
        <v>39Gabriel Azarias de Souza44958GRA</v>
      </c>
      <c r="B8282">
        <v>39</v>
      </c>
      <c r="C8282" t="s">
        <v>2530</v>
      </c>
      <c r="D8282" t="s">
        <v>3786</v>
      </c>
      <c r="E8282">
        <v>600</v>
      </c>
      <c r="F8282" t="s">
        <v>1112</v>
      </c>
    </row>
    <row r="8283" spans="1:6">
      <c r="A8283" t="str">
        <f t="shared" si="154"/>
        <v>39Jade Gusmão Silveira El Check Liasere44958GRA</v>
      </c>
      <c r="B8283">
        <v>39</v>
      </c>
      <c r="C8283" t="s">
        <v>2531</v>
      </c>
      <c r="D8283" t="s">
        <v>3786</v>
      </c>
      <c r="E8283">
        <v>600</v>
      </c>
      <c r="F8283" t="s">
        <v>1112</v>
      </c>
    </row>
    <row r="8284" spans="1:6">
      <c r="A8284" t="str">
        <f t="shared" si="154"/>
        <v>39Júlia Aparecida Sanson44958GRA</v>
      </c>
      <c r="B8284">
        <v>39</v>
      </c>
      <c r="C8284" t="s">
        <v>1811</v>
      </c>
      <c r="D8284" t="s">
        <v>3786</v>
      </c>
      <c r="E8284">
        <v>600</v>
      </c>
      <c r="F8284" t="s">
        <v>1112</v>
      </c>
    </row>
    <row r="8285" spans="1:6">
      <c r="A8285" t="str">
        <f t="shared" si="154"/>
        <v>39Lídia Aparecida Branco44958GRA</v>
      </c>
      <c r="B8285">
        <v>39</v>
      </c>
      <c r="C8285" t="s">
        <v>2532</v>
      </c>
      <c r="D8285" t="s">
        <v>3786</v>
      </c>
      <c r="E8285">
        <v>600</v>
      </c>
      <c r="F8285" t="s">
        <v>1112</v>
      </c>
    </row>
    <row r="8286" spans="1:6">
      <c r="A8286" t="str">
        <f t="shared" si="154"/>
        <v>39Luan Domingues Amaral44958GRA</v>
      </c>
      <c r="B8286">
        <v>39</v>
      </c>
      <c r="C8286" t="s">
        <v>2533</v>
      </c>
      <c r="D8286" t="s">
        <v>3786</v>
      </c>
      <c r="E8286">
        <v>600</v>
      </c>
      <c r="F8286" t="s">
        <v>1112</v>
      </c>
    </row>
    <row r="8287" spans="1:6">
      <c r="A8287" t="str">
        <f t="shared" si="154"/>
        <v>39Lucas Ravagnani Rodrigues44958GRA</v>
      </c>
      <c r="B8287">
        <v>39</v>
      </c>
      <c r="C8287" t="s">
        <v>1813</v>
      </c>
      <c r="D8287" t="s">
        <v>3786</v>
      </c>
      <c r="E8287">
        <v>600</v>
      </c>
      <c r="F8287" t="s">
        <v>1112</v>
      </c>
    </row>
    <row r="8288" spans="1:6">
      <c r="A8288" t="str">
        <f t="shared" si="154"/>
        <v>39Maria Lúia Monelli Sossai44958GRA</v>
      </c>
      <c r="B8288">
        <v>39</v>
      </c>
      <c r="C8288" t="s">
        <v>2534</v>
      </c>
      <c r="D8288" t="s">
        <v>3786</v>
      </c>
      <c r="E8288">
        <v>600</v>
      </c>
      <c r="F8288" t="s">
        <v>1112</v>
      </c>
    </row>
    <row r="8289" spans="1:6">
      <c r="A8289" t="str">
        <f t="shared" si="154"/>
        <v>39Victor Elias Silva44958GRA</v>
      </c>
      <c r="B8289">
        <v>39</v>
      </c>
      <c r="C8289" t="s">
        <v>1817</v>
      </c>
      <c r="D8289" t="s">
        <v>3786</v>
      </c>
      <c r="E8289">
        <v>600</v>
      </c>
      <c r="F8289" t="s">
        <v>1112</v>
      </c>
    </row>
    <row r="8290" spans="1:6">
      <c r="A8290" t="str">
        <f t="shared" si="154"/>
        <v>39Victor Mazutti Malveiro44958GRA</v>
      </c>
      <c r="B8290">
        <v>39</v>
      </c>
      <c r="C8290" t="s">
        <v>1818</v>
      </c>
      <c r="D8290" t="s">
        <v>3786</v>
      </c>
      <c r="E8290">
        <v>600</v>
      </c>
      <c r="F8290" t="s">
        <v>1112</v>
      </c>
    </row>
    <row r="8291" spans="1:6">
      <c r="A8291" t="str">
        <f t="shared" si="154"/>
        <v>39João Pedro Ferreira de Campos44958MSc</v>
      </c>
      <c r="B8291">
        <v>39</v>
      </c>
      <c r="C8291" t="s">
        <v>1819</v>
      </c>
      <c r="D8291" t="s">
        <v>3786</v>
      </c>
      <c r="E8291">
        <v>2230</v>
      </c>
      <c r="F8291" t="s">
        <v>1114</v>
      </c>
    </row>
    <row r="8292" spans="1:6">
      <c r="A8292" t="str">
        <f t="shared" si="154"/>
        <v>39Nilton Silva Costa Mafra44958MSc</v>
      </c>
      <c r="B8292">
        <v>39</v>
      </c>
      <c r="C8292" t="s">
        <v>1820</v>
      </c>
      <c r="D8292" t="s">
        <v>3786</v>
      </c>
      <c r="E8292">
        <v>2230</v>
      </c>
      <c r="F8292" t="s">
        <v>1114</v>
      </c>
    </row>
    <row r="8293" spans="1:6">
      <c r="A8293" t="str">
        <f t="shared" si="154"/>
        <v>39Wallas Douglas de Macedo Souza44958MSc</v>
      </c>
      <c r="B8293">
        <v>39</v>
      </c>
      <c r="C8293" t="s">
        <v>1821</v>
      </c>
      <c r="D8293" t="s">
        <v>3786</v>
      </c>
      <c r="E8293">
        <v>2230</v>
      </c>
      <c r="F8293" t="s">
        <v>1114</v>
      </c>
    </row>
    <row r="8294" spans="1:6">
      <c r="A8294" t="str">
        <f t="shared" si="154"/>
        <v>39Luiz Henrique Vieira44958PV</v>
      </c>
      <c r="B8294">
        <v>39</v>
      </c>
      <c r="C8294" t="s">
        <v>1823</v>
      </c>
      <c r="D8294" t="s">
        <v>3786</v>
      </c>
      <c r="E8294">
        <v>7750</v>
      </c>
      <c r="F8294" t="s">
        <v>1115</v>
      </c>
    </row>
    <row r="8295" spans="1:6">
      <c r="A8295" t="str">
        <f t="shared" si="154"/>
        <v>40Leandro Hirokazu Hirose44958AT</v>
      </c>
      <c r="B8295">
        <v>40</v>
      </c>
      <c r="C8295" t="s">
        <v>1824</v>
      </c>
      <c r="D8295" t="s">
        <v>3786</v>
      </c>
      <c r="E8295">
        <v>820</v>
      </c>
      <c r="F8295" t="s">
        <v>1117</v>
      </c>
    </row>
    <row r="8296" spans="1:6">
      <c r="A8296" t="str">
        <f t="shared" si="154"/>
        <v>40Fábio Augusto Gomes Vieira Reis44958COO</v>
      </c>
      <c r="B8296">
        <v>40</v>
      </c>
      <c r="C8296" t="s">
        <v>2717</v>
      </c>
      <c r="D8296" t="s">
        <v>3786</v>
      </c>
      <c r="E8296">
        <v>2800</v>
      </c>
      <c r="F8296" t="s">
        <v>1113</v>
      </c>
    </row>
    <row r="8297" spans="1:6">
      <c r="A8297" t="str">
        <f t="shared" si="154"/>
        <v>40Gabrielle Roveratti Ceccato44958DSC</v>
      </c>
      <c r="B8297">
        <v>40</v>
      </c>
      <c r="C8297" t="s">
        <v>1835</v>
      </c>
      <c r="D8297" t="s">
        <v>3786</v>
      </c>
      <c r="E8297">
        <v>3280</v>
      </c>
      <c r="F8297" t="s">
        <v>1162</v>
      </c>
    </row>
    <row r="8298" spans="1:6">
      <c r="A8298" t="str">
        <f t="shared" si="154"/>
        <v>40Mariza Gomes Rodrigues44958DSC</v>
      </c>
      <c r="B8298">
        <v>40</v>
      </c>
      <c r="C8298" t="s">
        <v>1825</v>
      </c>
      <c r="D8298" t="s">
        <v>3786</v>
      </c>
      <c r="E8298">
        <v>3280</v>
      </c>
      <c r="F8298" t="s">
        <v>1162</v>
      </c>
    </row>
    <row r="8299" spans="1:6">
      <c r="A8299" t="str">
        <f t="shared" si="154"/>
        <v>40Nayara de Macedo dos Santos44958DSC</v>
      </c>
      <c r="B8299">
        <v>40</v>
      </c>
      <c r="C8299" t="s">
        <v>1826</v>
      </c>
      <c r="D8299" t="s">
        <v>3786</v>
      </c>
      <c r="E8299">
        <v>3280</v>
      </c>
      <c r="F8299" t="s">
        <v>1162</v>
      </c>
    </row>
    <row r="8300" spans="1:6">
      <c r="A8300" t="str">
        <f t="shared" si="154"/>
        <v>40Alexandre Nasser Brolezzi Menezes44958GRA</v>
      </c>
      <c r="B8300">
        <v>40</v>
      </c>
      <c r="C8300" t="s">
        <v>1827</v>
      </c>
      <c r="D8300" t="s">
        <v>3786</v>
      </c>
      <c r="E8300">
        <v>600</v>
      </c>
      <c r="F8300" t="s">
        <v>1112</v>
      </c>
    </row>
    <row r="8301" spans="1:6">
      <c r="A8301" t="str">
        <f t="shared" si="154"/>
        <v>40Caíque Giovanni44958GRA</v>
      </c>
      <c r="B8301">
        <v>40</v>
      </c>
      <c r="C8301" t="s">
        <v>2535</v>
      </c>
      <c r="D8301" t="s">
        <v>3786</v>
      </c>
      <c r="E8301">
        <v>600</v>
      </c>
      <c r="F8301" t="s">
        <v>1112</v>
      </c>
    </row>
    <row r="8302" spans="1:6">
      <c r="A8302" t="str">
        <f t="shared" si="154"/>
        <v>40Daniela Kuranaka44958GRA</v>
      </c>
      <c r="B8302">
        <v>40</v>
      </c>
      <c r="C8302" t="s">
        <v>2536</v>
      </c>
      <c r="D8302" t="s">
        <v>3786</v>
      </c>
      <c r="E8302">
        <v>600</v>
      </c>
      <c r="F8302" t="s">
        <v>1112</v>
      </c>
    </row>
    <row r="8303" spans="1:6">
      <c r="A8303" t="str">
        <f t="shared" si="154"/>
        <v>40Isabela Carolini Souza Araujo44958GRA</v>
      </c>
      <c r="B8303">
        <v>40</v>
      </c>
      <c r="C8303" t="s">
        <v>2537</v>
      </c>
      <c r="D8303" t="s">
        <v>3786</v>
      </c>
      <c r="E8303">
        <v>600</v>
      </c>
      <c r="F8303" t="s">
        <v>1112</v>
      </c>
    </row>
    <row r="8304" spans="1:6">
      <c r="A8304" t="str">
        <f t="shared" si="154"/>
        <v>40Isabela Dall’Acqua44958GRA</v>
      </c>
      <c r="B8304">
        <v>40</v>
      </c>
      <c r="C8304" t="s">
        <v>2538</v>
      </c>
      <c r="D8304" t="s">
        <v>3786</v>
      </c>
      <c r="E8304">
        <v>600</v>
      </c>
      <c r="F8304" t="s">
        <v>1112</v>
      </c>
    </row>
    <row r="8305" spans="1:6">
      <c r="A8305" t="str">
        <f t="shared" si="154"/>
        <v>40Lucas Pereira Fontanetti44958GRA</v>
      </c>
      <c r="B8305">
        <v>40</v>
      </c>
      <c r="C8305" t="s">
        <v>1830</v>
      </c>
      <c r="D8305" t="s">
        <v>3786</v>
      </c>
      <c r="E8305">
        <v>600</v>
      </c>
      <c r="F8305" t="s">
        <v>1112</v>
      </c>
    </row>
    <row r="8306" spans="1:6">
      <c r="A8306" t="str">
        <f t="shared" si="154"/>
        <v>40Murílo de Oliveira Martins44958GRA</v>
      </c>
      <c r="B8306">
        <v>40</v>
      </c>
      <c r="C8306" t="s">
        <v>2539</v>
      </c>
      <c r="D8306" t="s">
        <v>3786</v>
      </c>
      <c r="E8306">
        <v>600</v>
      </c>
      <c r="F8306" t="s">
        <v>1112</v>
      </c>
    </row>
    <row r="8307" spans="1:6">
      <c r="A8307" t="str">
        <f t="shared" si="154"/>
        <v>40Nathália Alves Weigel de Araújo44958GRA</v>
      </c>
      <c r="B8307">
        <v>40</v>
      </c>
      <c r="C8307" t="s">
        <v>2540</v>
      </c>
      <c r="D8307" t="s">
        <v>3786</v>
      </c>
      <c r="E8307">
        <v>600</v>
      </c>
      <c r="F8307" t="s">
        <v>1112</v>
      </c>
    </row>
    <row r="8308" spans="1:6">
      <c r="A8308" t="str">
        <f t="shared" si="154"/>
        <v>40Priscila Figueiredo Rodrigues44958GRA</v>
      </c>
      <c r="B8308">
        <v>40</v>
      </c>
      <c r="C8308" t="s">
        <v>1831</v>
      </c>
      <c r="D8308" t="s">
        <v>3786</v>
      </c>
      <c r="E8308">
        <v>600</v>
      </c>
      <c r="F8308" t="s">
        <v>1112</v>
      </c>
    </row>
    <row r="8309" spans="1:6">
      <c r="A8309" t="str">
        <f t="shared" si="154"/>
        <v>40Rafaela Casonatto Della Coletta44958GRA</v>
      </c>
      <c r="B8309">
        <v>40</v>
      </c>
      <c r="C8309" t="s">
        <v>1832</v>
      </c>
      <c r="D8309" t="s">
        <v>3786</v>
      </c>
      <c r="E8309">
        <v>600</v>
      </c>
      <c r="F8309" t="s">
        <v>1112</v>
      </c>
    </row>
    <row r="8310" spans="1:6">
      <c r="A8310" t="str">
        <f t="shared" si="154"/>
        <v>40Renata Silva Martins44958GRA</v>
      </c>
      <c r="B8310">
        <v>40</v>
      </c>
      <c r="C8310" t="s">
        <v>2541</v>
      </c>
      <c r="D8310" t="s">
        <v>3786</v>
      </c>
      <c r="E8310">
        <v>600</v>
      </c>
      <c r="F8310" t="s">
        <v>1112</v>
      </c>
    </row>
    <row r="8311" spans="1:6">
      <c r="A8311" t="str">
        <f t="shared" si="154"/>
        <v>40Thais Cerqueira Santos44958GRA</v>
      </c>
      <c r="B8311">
        <v>40</v>
      </c>
      <c r="C8311" t="s">
        <v>1833</v>
      </c>
      <c r="D8311" t="s">
        <v>3786</v>
      </c>
      <c r="E8311">
        <v>600</v>
      </c>
      <c r="F8311" t="s">
        <v>1112</v>
      </c>
    </row>
    <row r="8312" spans="1:6">
      <c r="A8312" t="str">
        <f t="shared" si="154"/>
        <v>40Velda Fraga Farah Barros do Nascimento44958GRA</v>
      </c>
      <c r="B8312">
        <v>40</v>
      </c>
      <c r="C8312" t="s">
        <v>2542</v>
      </c>
      <c r="D8312" t="s">
        <v>3786</v>
      </c>
      <c r="E8312">
        <v>600</v>
      </c>
      <c r="F8312" t="s">
        <v>1112</v>
      </c>
    </row>
    <row r="8313" spans="1:6">
      <c r="A8313" t="str">
        <f t="shared" si="154"/>
        <v>40Beatriz Christofoletti44958MSc</v>
      </c>
      <c r="B8313">
        <v>40</v>
      </c>
      <c r="C8313" t="s">
        <v>1828</v>
      </c>
      <c r="D8313" t="s">
        <v>3786</v>
      </c>
      <c r="E8313">
        <v>2230</v>
      </c>
      <c r="F8313" t="s">
        <v>1114</v>
      </c>
    </row>
    <row r="8314" spans="1:6">
      <c r="A8314" t="str">
        <f t="shared" si="154"/>
        <v>40Sarah Felix Santos44958MSc</v>
      </c>
      <c r="B8314">
        <v>40</v>
      </c>
      <c r="C8314" t="s">
        <v>1837</v>
      </c>
      <c r="D8314" t="s">
        <v>3786</v>
      </c>
      <c r="E8314">
        <v>2230</v>
      </c>
      <c r="F8314" t="s">
        <v>1114</v>
      </c>
    </row>
    <row r="8315" spans="1:6">
      <c r="A8315" t="str">
        <f t="shared" si="154"/>
        <v>40Victor Hugo Hoffmann44958MSc</v>
      </c>
      <c r="B8315">
        <v>40</v>
      </c>
      <c r="C8315" t="s">
        <v>1838</v>
      </c>
      <c r="D8315" t="s">
        <v>3786</v>
      </c>
      <c r="E8315">
        <v>2230</v>
      </c>
      <c r="F8315" t="s">
        <v>1114</v>
      </c>
    </row>
    <row r="8316" spans="1:6">
      <c r="A8316" t="str">
        <f t="shared" si="154"/>
        <v>40Vinicius Mendes Veiga44958MSc</v>
      </c>
      <c r="B8316">
        <v>40</v>
      </c>
      <c r="C8316" t="s">
        <v>1839</v>
      </c>
      <c r="D8316" t="s">
        <v>3786</v>
      </c>
      <c r="E8316">
        <v>2230</v>
      </c>
      <c r="F8316" t="s">
        <v>1114</v>
      </c>
    </row>
    <row r="8317" spans="1:6">
      <c r="A8317" t="str">
        <f t="shared" si="154"/>
        <v>40Juliana Okubo44958PDSC</v>
      </c>
      <c r="B8317">
        <v>40</v>
      </c>
      <c r="C8317" t="s">
        <v>2204</v>
      </c>
      <c r="D8317" t="s">
        <v>3786</v>
      </c>
      <c r="E8317">
        <v>6110</v>
      </c>
      <c r="F8317" t="s">
        <v>1165</v>
      </c>
    </row>
    <row r="8318" spans="1:6">
      <c r="A8318" t="str">
        <f t="shared" si="154"/>
        <v>40Mitsuru Arai44958PV</v>
      </c>
      <c r="B8318">
        <v>40</v>
      </c>
      <c r="C8318" t="s">
        <v>2543</v>
      </c>
      <c r="D8318" t="s">
        <v>3786</v>
      </c>
      <c r="E8318">
        <v>7750</v>
      </c>
      <c r="F8318" t="s">
        <v>1115</v>
      </c>
    </row>
    <row r="8319" spans="1:6">
      <c r="A8319" t="str">
        <f t="shared" si="154"/>
        <v>41Irene do Nascimento Xavier Delgado44958AT</v>
      </c>
      <c r="B8319">
        <v>41</v>
      </c>
      <c r="C8319" t="s">
        <v>1840</v>
      </c>
      <c r="D8319" t="s">
        <v>3786</v>
      </c>
      <c r="E8319">
        <v>820</v>
      </c>
      <c r="F8319" t="s">
        <v>1117</v>
      </c>
    </row>
    <row r="8320" spans="1:6">
      <c r="A8320" t="str">
        <f t="shared" si="154"/>
        <v>41David Alves Castelo Branco44958COO</v>
      </c>
      <c r="B8320">
        <v>41</v>
      </c>
      <c r="C8320" t="s">
        <v>1841</v>
      </c>
      <c r="D8320" t="s">
        <v>3786</v>
      </c>
      <c r="E8320">
        <v>2800</v>
      </c>
      <c r="F8320" t="s">
        <v>1113</v>
      </c>
    </row>
    <row r="8321" spans="1:6">
      <c r="A8321" t="str">
        <f t="shared" si="154"/>
        <v>41Julia Paleta Crespo44958DSC</v>
      </c>
      <c r="B8321">
        <v>41</v>
      </c>
      <c r="C8321" t="s">
        <v>2206</v>
      </c>
      <c r="D8321" t="s">
        <v>3786</v>
      </c>
      <c r="E8321">
        <v>3280</v>
      </c>
      <c r="F8321" t="s">
        <v>1162</v>
      </c>
    </row>
    <row r="8322" spans="1:6">
      <c r="A8322" t="str">
        <f t="shared" si="154"/>
        <v>41PEDRO LUIZ BARBOSA MAIA44958DSC</v>
      </c>
      <c r="B8322">
        <v>41</v>
      </c>
      <c r="C8322" t="s">
        <v>1843</v>
      </c>
      <c r="D8322" t="s">
        <v>3786</v>
      </c>
      <c r="E8322">
        <v>3280</v>
      </c>
      <c r="F8322" t="s">
        <v>1162</v>
      </c>
    </row>
    <row r="8323" spans="1:6">
      <c r="A8323" t="str">
        <f t="shared" ref="A8323:A8386" si="155">CONCATENATE(B8323,C8323,VALUE(D8323),F8323)</f>
        <v>41CAROLINE FERREIRA ALVES44958GRA</v>
      </c>
      <c r="B8323">
        <v>41</v>
      </c>
      <c r="C8323" t="s">
        <v>2208</v>
      </c>
      <c r="D8323" t="s">
        <v>3786</v>
      </c>
      <c r="E8323">
        <v>600</v>
      </c>
      <c r="F8323" t="s">
        <v>1112</v>
      </c>
    </row>
    <row r="8324" spans="1:6">
      <c r="A8324" t="str">
        <f t="shared" si="155"/>
        <v>41DOUGLAS PEREIRA LOPES44958GRA</v>
      </c>
      <c r="B8324">
        <v>41</v>
      </c>
      <c r="C8324" t="s">
        <v>1845</v>
      </c>
      <c r="D8324" t="s">
        <v>3786</v>
      </c>
      <c r="E8324">
        <v>600</v>
      </c>
      <c r="F8324" t="s">
        <v>1112</v>
      </c>
    </row>
    <row r="8325" spans="1:6">
      <c r="A8325" t="str">
        <f t="shared" si="155"/>
        <v>41NAYANA CAMPOS OLIVEIRA44958GRA</v>
      </c>
      <c r="B8325">
        <v>41</v>
      </c>
      <c r="C8325" t="s">
        <v>1848</v>
      </c>
      <c r="D8325" t="s">
        <v>3786</v>
      </c>
      <c r="E8325">
        <v>600</v>
      </c>
      <c r="F8325" t="s">
        <v>1112</v>
      </c>
    </row>
    <row r="8326" spans="1:6">
      <c r="A8326" t="str">
        <f t="shared" si="155"/>
        <v>41Bruno Lopes Ferreira44958MSc</v>
      </c>
      <c r="B8326">
        <v>41</v>
      </c>
      <c r="C8326" t="s">
        <v>1850</v>
      </c>
      <c r="D8326" t="s">
        <v>3786</v>
      </c>
      <c r="E8326">
        <v>2230</v>
      </c>
      <c r="F8326" t="s">
        <v>1114</v>
      </c>
    </row>
    <row r="8327" spans="1:6">
      <c r="A8327" t="str">
        <f t="shared" si="155"/>
        <v>41Tainara Araujo Dias44958MSc</v>
      </c>
      <c r="B8327">
        <v>41</v>
      </c>
      <c r="C8327" t="s">
        <v>1852</v>
      </c>
      <c r="D8327" t="s">
        <v>3786</v>
      </c>
      <c r="E8327">
        <v>2230</v>
      </c>
      <c r="F8327" t="s">
        <v>1114</v>
      </c>
    </row>
    <row r="8328" spans="1:6">
      <c r="A8328" t="str">
        <f t="shared" si="155"/>
        <v>41Rafael Cancella Morais44958PDSC</v>
      </c>
      <c r="B8328">
        <v>41</v>
      </c>
      <c r="C8328" t="s">
        <v>1853</v>
      </c>
      <c r="D8328" t="s">
        <v>3786</v>
      </c>
      <c r="E8328">
        <v>6110</v>
      </c>
      <c r="F8328" t="s">
        <v>1165</v>
      </c>
    </row>
    <row r="8329" spans="1:6">
      <c r="A8329" t="str">
        <f t="shared" si="155"/>
        <v>41Bruno Scola Lopes da Cunha44958PV</v>
      </c>
      <c r="B8329">
        <v>41</v>
      </c>
      <c r="C8329" t="s">
        <v>1854</v>
      </c>
      <c r="D8329" t="s">
        <v>3786</v>
      </c>
      <c r="E8329">
        <v>7750</v>
      </c>
      <c r="F8329" t="s">
        <v>1115</v>
      </c>
    </row>
    <row r="8330" spans="1:6">
      <c r="A8330" t="str">
        <f t="shared" si="155"/>
        <v>42Marconi Dantas Rosendo44958AT</v>
      </c>
      <c r="B8330">
        <v>42</v>
      </c>
      <c r="C8330" t="s">
        <v>1855</v>
      </c>
      <c r="D8330" t="s">
        <v>3786</v>
      </c>
      <c r="E8330">
        <v>820</v>
      </c>
      <c r="F8330" t="s">
        <v>1117</v>
      </c>
    </row>
    <row r="8331" spans="1:6">
      <c r="A8331" t="str">
        <f t="shared" si="155"/>
        <v>42David Lopes de Castro44958COO</v>
      </c>
      <c r="B8331">
        <v>42</v>
      </c>
      <c r="C8331" t="s">
        <v>1856</v>
      </c>
      <c r="D8331" t="s">
        <v>3786</v>
      </c>
      <c r="E8331">
        <v>2800</v>
      </c>
      <c r="F8331" t="s">
        <v>1113</v>
      </c>
    </row>
    <row r="8332" spans="1:6">
      <c r="A8332" t="str">
        <f t="shared" si="155"/>
        <v>42Alinne Jéssica Dantas de Araújo44958DSC</v>
      </c>
      <c r="B8332">
        <v>42</v>
      </c>
      <c r="C8332" t="s">
        <v>1857</v>
      </c>
      <c r="D8332" t="s">
        <v>3786</v>
      </c>
      <c r="E8332">
        <v>3280</v>
      </c>
      <c r="F8332" t="s">
        <v>1162</v>
      </c>
    </row>
    <row r="8333" spans="1:6">
      <c r="A8333" t="str">
        <f t="shared" si="155"/>
        <v>42Leonardo Carvalho Palhano44958DSC</v>
      </c>
      <c r="B8333">
        <v>42</v>
      </c>
      <c r="C8333" t="s">
        <v>2209</v>
      </c>
      <c r="D8333" t="s">
        <v>3786</v>
      </c>
      <c r="E8333">
        <v>3280</v>
      </c>
      <c r="F8333" t="s">
        <v>1162</v>
      </c>
    </row>
    <row r="8334" spans="1:6">
      <c r="A8334" t="str">
        <f t="shared" si="155"/>
        <v>42Marilia Barbosa Venâncio44958DSC</v>
      </c>
      <c r="B8334">
        <v>42</v>
      </c>
      <c r="C8334" t="s">
        <v>1858</v>
      </c>
      <c r="D8334" t="s">
        <v>3786</v>
      </c>
      <c r="E8334">
        <v>3280</v>
      </c>
      <c r="F8334" t="s">
        <v>1162</v>
      </c>
    </row>
    <row r="8335" spans="1:6">
      <c r="A8335" t="str">
        <f t="shared" si="155"/>
        <v>42Dara Luany Alves Fernandes44958GRA</v>
      </c>
      <c r="B8335">
        <v>42</v>
      </c>
      <c r="C8335" t="s">
        <v>1860</v>
      </c>
      <c r="D8335" t="s">
        <v>3786</v>
      </c>
      <c r="E8335">
        <v>600</v>
      </c>
      <c r="F8335" t="s">
        <v>1112</v>
      </c>
    </row>
    <row r="8336" spans="1:6">
      <c r="A8336" t="str">
        <f t="shared" si="155"/>
        <v>42Luiz Henrique Gomes da Silva Santos44958GRA</v>
      </c>
      <c r="B8336">
        <v>42</v>
      </c>
      <c r="C8336" t="s">
        <v>1863</v>
      </c>
      <c r="D8336" t="s">
        <v>3786</v>
      </c>
      <c r="E8336">
        <v>600</v>
      </c>
      <c r="F8336" t="s">
        <v>1112</v>
      </c>
    </row>
    <row r="8337" spans="1:6">
      <c r="A8337" t="str">
        <f t="shared" si="155"/>
        <v>42Rafaela de Araujo e Silva44958GRA</v>
      </c>
      <c r="B8337">
        <v>42</v>
      </c>
      <c r="C8337" t="s">
        <v>2210</v>
      </c>
      <c r="D8337" t="s">
        <v>3786</v>
      </c>
      <c r="E8337">
        <v>600</v>
      </c>
      <c r="F8337" t="s">
        <v>1112</v>
      </c>
    </row>
    <row r="8338" spans="1:6">
      <c r="A8338" t="str">
        <f t="shared" si="155"/>
        <v>42Vitória Pereira Alves de Medeiros44958GRA</v>
      </c>
      <c r="B8338">
        <v>42</v>
      </c>
      <c r="C8338" t="s">
        <v>2545</v>
      </c>
      <c r="D8338" t="s">
        <v>3786</v>
      </c>
      <c r="E8338">
        <v>600</v>
      </c>
      <c r="F8338" t="s">
        <v>1112</v>
      </c>
    </row>
    <row r="8339" spans="1:6">
      <c r="A8339" t="str">
        <f t="shared" si="155"/>
        <v>42Jasmin Lanker Godenzi44958MSc</v>
      </c>
      <c r="B8339">
        <v>42</v>
      </c>
      <c r="C8339" t="s">
        <v>1867</v>
      </c>
      <c r="D8339" t="s">
        <v>3786</v>
      </c>
      <c r="E8339">
        <v>2230</v>
      </c>
      <c r="F8339" t="s">
        <v>1114</v>
      </c>
    </row>
    <row r="8340" spans="1:6">
      <c r="A8340" t="str">
        <f t="shared" si="155"/>
        <v>42José Romero dos Santos Silva Júnior44958MSc</v>
      </c>
      <c r="B8340">
        <v>42</v>
      </c>
      <c r="C8340" t="s">
        <v>2546</v>
      </c>
      <c r="D8340" t="s">
        <v>3786</v>
      </c>
      <c r="E8340">
        <v>2230</v>
      </c>
      <c r="F8340" t="s">
        <v>1114</v>
      </c>
    </row>
    <row r="8341" spans="1:6">
      <c r="A8341" t="str">
        <f t="shared" si="155"/>
        <v>42Luana Sousa da Silva44958MSc</v>
      </c>
      <c r="B8341">
        <v>42</v>
      </c>
      <c r="C8341" t="s">
        <v>1868</v>
      </c>
      <c r="D8341" t="s">
        <v>3786</v>
      </c>
      <c r="E8341">
        <v>2230</v>
      </c>
      <c r="F8341" t="s">
        <v>1114</v>
      </c>
    </row>
    <row r="8342" spans="1:6">
      <c r="A8342" t="str">
        <f t="shared" si="155"/>
        <v>42Alanny Christiny Costa de Melo44958PDSC</v>
      </c>
      <c r="B8342">
        <v>42</v>
      </c>
      <c r="C8342" t="s">
        <v>2547</v>
      </c>
      <c r="D8342" t="s">
        <v>3786</v>
      </c>
      <c r="E8342">
        <v>6110</v>
      </c>
      <c r="F8342" t="s">
        <v>1165</v>
      </c>
    </row>
    <row r="8343" spans="1:6">
      <c r="A8343" t="str">
        <f t="shared" si="155"/>
        <v>42Pedro Xavier Neto44958PV</v>
      </c>
      <c r="B8343">
        <v>42</v>
      </c>
      <c r="C8343" t="s">
        <v>1870</v>
      </c>
      <c r="D8343" t="s">
        <v>3786</v>
      </c>
      <c r="E8343">
        <v>7750</v>
      </c>
      <c r="F8343" t="s">
        <v>1115</v>
      </c>
    </row>
    <row r="8344" spans="1:6">
      <c r="A8344" t="str">
        <f t="shared" si="155"/>
        <v>43Thays Desiree Mineli44958AT</v>
      </c>
      <c r="B8344">
        <v>43</v>
      </c>
      <c r="C8344" t="s">
        <v>1871</v>
      </c>
      <c r="D8344" t="s">
        <v>3786</v>
      </c>
      <c r="E8344">
        <v>820</v>
      </c>
      <c r="F8344" t="s">
        <v>1117</v>
      </c>
    </row>
    <row r="8345" spans="1:6">
      <c r="A8345" t="str">
        <f t="shared" si="155"/>
        <v>43Paulo Eduardo de Oliveira44958COO</v>
      </c>
      <c r="B8345">
        <v>43</v>
      </c>
      <c r="C8345" t="s">
        <v>1872</v>
      </c>
      <c r="D8345" t="s">
        <v>3786</v>
      </c>
      <c r="E8345">
        <v>2800</v>
      </c>
      <c r="F8345" t="s">
        <v>1113</v>
      </c>
    </row>
    <row r="8346" spans="1:6">
      <c r="A8346" t="str">
        <f t="shared" si="155"/>
        <v>43Ana Maria Patino Acevedo44958DSC</v>
      </c>
      <c r="B8346">
        <v>43</v>
      </c>
      <c r="C8346" t="s">
        <v>2548</v>
      </c>
      <c r="D8346" t="s">
        <v>3786</v>
      </c>
      <c r="E8346">
        <v>3280</v>
      </c>
      <c r="F8346" t="s">
        <v>1162</v>
      </c>
    </row>
    <row r="8347" spans="1:6">
      <c r="A8347" t="str">
        <f t="shared" si="155"/>
        <v>43Eduer Giovanny Nova Rodriguez44958DSC</v>
      </c>
      <c r="B8347">
        <v>43</v>
      </c>
      <c r="C8347" t="s">
        <v>1873</v>
      </c>
      <c r="D8347" t="s">
        <v>3786</v>
      </c>
      <c r="E8347">
        <v>3280</v>
      </c>
      <c r="F8347" t="s">
        <v>1162</v>
      </c>
    </row>
    <row r="8348" spans="1:6">
      <c r="A8348" t="str">
        <f t="shared" si="155"/>
        <v>43German Meneses Hernandez44958DSC</v>
      </c>
      <c r="B8348">
        <v>43</v>
      </c>
      <c r="C8348" t="s">
        <v>1874</v>
      </c>
      <c r="D8348" t="s">
        <v>3786</v>
      </c>
      <c r="E8348">
        <v>3280</v>
      </c>
      <c r="F8348" t="s">
        <v>1162</v>
      </c>
    </row>
    <row r="8349" spans="1:6">
      <c r="A8349" t="str">
        <f t="shared" si="155"/>
        <v>43Ayron Della Coleta de Oliveira44958GRA</v>
      </c>
      <c r="B8349">
        <v>43</v>
      </c>
      <c r="C8349" t="s">
        <v>1876</v>
      </c>
      <c r="D8349" t="s">
        <v>3786</v>
      </c>
      <c r="E8349">
        <v>600</v>
      </c>
      <c r="F8349" t="s">
        <v>1112</v>
      </c>
    </row>
    <row r="8350" spans="1:6">
      <c r="A8350" t="str">
        <f t="shared" si="155"/>
        <v>43Danilo dos Santos Duarte44958GRA</v>
      </c>
      <c r="B8350">
        <v>43</v>
      </c>
      <c r="C8350" t="s">
        <v>1877</v>
      </c>
      <c r="D8350" t="s">
        <v>3786</v>
      </c>
      <c r="E8350">
        <v>600</v>
      </c>
      <c r="F8350" t="s">
        <v>1112</v>
      </c>
    </row>
    <row r="8351" spans="1:6">
      <c r="A8351" t="str">
        <f t="shared" si="155"/>
        <v>43Guilherme Henrique Amancio Campi44958GRA</v>
      </c>
      <c r="B8351">
        <v>43</v>
      </c>
      <c r="C8351" t="s">
        <v>2549</v>
      </c>
      <c r="D8351" t="s">
        <v>3786</v>
      </c>
      <c r="E8351">
        <v>600</v>
      </c>
      <c r="F8351" t="s">
        <v>1112</v>
      </c>
    </row>
    <row r="8352" spans="1:6">
      <c r="A8352" t="str">
        <f t="shared" si="155"/>
        <v>43Lara Poliny Nogueira da Silva44958GRA</v>
      </c>
      <c r="B8352">
        <v>43</v>
      </c>
      <c r="C8352" t="s">
        <v>1880</v>
      </c>
      <c r="D8352" t="s">
        <v>3786</v>
      </c>
      <c r="E8352">
        <v>600</v>
      </c>
      <c r="F8352" t="s">
        <v>1112</v>
      </c>
    </row>
    <row r="8353" spans="1:6">
      <c r="A8353" t="str">
        <f t="shared" si="155"/>
        <v>43Larissa Cristina Hernandez Ortiz44958GRA</v>
      </c>
      <c r="B8353">
        <v>43</v>
      </c>
      <c r="C8353" t="s">
        <v>1881</v>
      </c>
      <c r="D8353" t="s">
        <v>3786</v>
      </c>
      <c r="E8353">
        <v>600</v>
      </c>
      <c r="F8353" t="s">
        <v>1112</v>
      </c>
    </row>
    <row r="8354" spans="1:6">
      <c r="A8354" t="str">
        <f t="shared" si="155"/>
        <v>43Samuel Rodrigues Lima44958GRA</v>
      </c>
      <c r="B8354">
        <v>43</v>
      </c>
      <c r="C8354" t="s">
        <v>1883</v>
      </c>
      <c r="D8354" t="s">
        <v>3786</v>
      </c>
      <c r="E8354">
        <v>600</v>
      </c>
      <c r="F8354" t="s">
        <v>1112</v>
      </c>
    </row>
    <row r="8355" spans="1:6">
      <c r="A8355" t="str">
        <f t="shared" si="155"/>
        <v>43Thomás Comar Miranda44958GRA</v>
      </c>
      <c r="B8355">
        <v>43</v>
      </c>
      <c r="C8355" t="s">
        <v>2550</v>
      </c>
      <c r="D8355" t="s">
        <v>3786</v>
      </c>
      <c r="E8355">
        <v>600</v>
      </c>
      <c r="F8355" t="s">
        <v>1112</v>
      </c>
    </row>
    <row r="8356" spans="1:6">
      <c r="A8356" t="str">
        <f t="shared" si="155"/>
        <v>43Tomaz de Moraes e Castro Santos Heizenreder44958GRA</v>
      </c>
      <c r="B8356">
        <v>43</v>
      </c>
      <c r="C8356" t="s">
        <v>2551</v>
      </c>
      <c r="D8356" t="s">
        <v>3786</v>
      </c>
      <c r="E8356">
        <v>600</v>
      </c>
      <c r="F8356" t="s">
        <v>1112</v>
      </c>
    </row>
    <row r="8357" spans="1:6">
      <c r="A8357" t="str">
        <f t="shared" si="155"/>
        <v>43Vinicius de Lima Passos44958GRA</v>
      </c>
      <c r="B8357">
        <v>43</v>
      </c>
      <c r="C8357" t="s">
        <v>2552</v>
      </c>
      <c r="D8357" t="s">
        <v>3786</v>
      </c>
      <c r="E8357">
        <v>600</v>
      </c>
      <c r="F8357" t="s">
        <v>1112</v>
      </c>
    </row>
    <row r="8358" spans="1:6">
      <c r="A8358" t="str">
        <f t="shared" si="155"/>
        <v>43Carolina Barbosa Leite da Cruz44958MSc</v>
      </c>
      <c r="B8358">
        <v>43</v>
      </c>
      <c r="C8358" t="s">
        <v>1887</v>
      </c>
      <c r="D8358" t="s">
        <v>3786</v>
      </c>
      <c r="E8358">
        <v>2230</v>
      </c>
      <c r="F8358" t="s">
        <v>1114</v>
      </c>
    </row>
    <row r="8359" spans="1:6">
      <c r="A8359" t="str">
        <f t="shared" si="155"/>
        <v>43Ravi Gabriel dos Santos Pinheiro Sampaio44958MSc</v>
      </c>
      <c r="B8359">
        <v>43</v>
      </c>
      <c r="C8359" t="s">
        <v>1889</v>
      </c>
      <c r="D8359" t="s">
        <v>3786</v>
      </c>
      <c r="E8359">
        <v>2230</v>
      </c>
      <c r="F8359" t="s">
        <v>1114</v>
      </c>
    </row>
    <row r="8360" spans="1:6">
      <c r="A8360" t="str">
        <f t="shared" si="155"/>
        <v>43Vinícius Cardoso Lucas44958MSc</v>
      </c>
      <c r="B8360">
        <v>43</v>
      </c>
      <c r="C8360" t="s">
        <v>2815</v>
      </c>
      <c r="D8360" t="s">
        <v>3786</v>
      </c>
      <c r="E8360">
        <v>2230</v>
      </c>
      <c r="F8360" t="s">
        <v>1114</v>
      </c>
    </row>
    <row r="8361" spans="1:6">
      <c r="A8361" t="str">
        <f t="shared" si="155"/>
        <v>43Guilherme Raffaeli Romero44958PDSC</v>
      </c>
      <c r="B8361">
        <v>43</v>
      </c>
      <c r="C8361" t="s">
        <v>1891</v>
      </c>
      <c r="D8361" t="s">
        <v>3786</v>
      </c>
      <c r="E8361">
        <v>6110</v>
      </c>
      <c r="F8361" t="s">
        <v>1165</v>
      </c>
    </row>
    <row r="8362" spans="1:6">
      <c r="A8362" t="str">
        <f t="shared" si="155"/>
        <v>43Larissa Natsumi Tamura44958PV</v>
      </c>
      <c r="B8362">
        <v>43</v>
      </c>
      <c r="C8362" t="s">
        <v>1892</v>
      </c>
      <c r="D8362" t="s">
        <v>3786</v>
      </c>
      <c r="E8362">
        <v>7750</v>
      </c>
      <c r="F8362" t="s">
        <v>1115</v>
      </c>
    </row>
    <row r="8363" spans="1:6">
      <c r="A8363" t="str">
        <f t="shared" si="155"/>
        <v>44Raiano Tavares de Oliveira44958AT</v>
      </c>
      <c r="B8363">
        <v>44</v>
      </c>
      <c r="C8363" t="s">
        <v>1893</v>
      </c>
      <c r="D8363" t="s">
        <v>3786</v>
      </c>
      <c r="E8363">
        <v>820</v>
      </c>
      <c r="F8363" t="s">
        <v>1117</v>
      </c>
    </row>
    <row r="8364" spans="1:6">
      <c r="A8364" t="str">
        <f t="shared" si="155"/>
        <v>44Osvaldo Chiavone Filho44958COO</v>
      </c>
      <c r="B8364">
        <v>44</v>
      </c>
      <c r="C8364" t="s">
        <v>1894</v>
      </c>
      <c r="D8364" t="s">
        <v>3786</v>
      </c>
      <c r="E8364">
        <v>2800</v>
      </c>
      <c r="F8364" t="s">
        <v>1113</v>
      </c>
    </row>
    <row r="8365" spans="1:6">
      <c r="A8365" t="str">
        <f t="shared" si="155"/>
        <v>44KESLEI ROSENDO DA ROCHA44958DSC</v>
      </c>
      <c r="B8365">
        <v>44</v>
      </c>
      <c r="C8365" t="s">
        <v>1895</v>
      </c>
      <c r="D8365" t="s">
        <v>3786</v>
      </c>
      <c r="E8365">
        <v>3280</v>
      </c>
      <c r="F8365" t="s">
        <v>1162</v>
      </c>
    </row>
    <row r="8366" spans="1:6">
      <c r="A8366" t="str">
        <f t="shared" si="155"/>
        <v>44MATEUS FERNANDES MONTEIRO44958DSC</v>
      </c>
      <c r="B8366">
        <v>44</v>
      </c>
      <c r="C8366" t="s">
        <v>1896</v>
      </c>
      <c r="D8366" t="s">
        <v>3786</v>
      </c>
      <c r="E8366">
        <v>3280</v>
      </c>
      <c r="F8366" t="s">
        <v>1162</v>
      </c>
    </row>
    <row r="8367" spans="1:6">
      <c r="A8367" t="str">
        <f t="shared" si="155"/>
        <v>44Maxwell Risseli Laurentino da Silva44958DSC</v>
      </c>
      <c r="B8367">
        <v>44</v>
      </c>
      <c r="C8367" t="s">
        <v>2553</v>
      </c>
      <c r="D8367" t="s">
        <v>3786</v>
      </c>
      <c r="E8367">
        <v>3280</v>
      </c>
      <c r="F8367" t="s">
        <v>1162</v>
      </c>
    </row>
    <row r="8368" spans="1:6">
      <c r="A8368" t="str">
        <f t="shared" si="155"/>
        <v>44AMMARY VIRGÍNIA DA SILVA MOURA44958GRA</v>
      </c>
      <c r="B8368">
        <v>44</v>
      </c>
      <c r="C8368" t="s">
        <v>1897</v>
      </c>
      <c r="D8368" t="s">
        <v>3786</v>
      </c>
      <c r="E8368">
        <v>600</v>
      </c>
      <c r="F8368" t="s">
        <v>1112</v>
      </c>
    </row>
    <row r="8369" spans="1:6">
      <c r="A8369" t="str">
        <f t="shared" si="155"/>
        <v>44ANTÔNIO MATHEUS LIMA BEZERRA44958GRA</v>
      </c>
      <c r="B8369">
        <v>44</v>
      </c>
      <c r="C8369" t="s">
        <v>2554</v>
      </c>
      <c r="D8369" t="s">
        <v>3786</v>
      </c>
      <c r="E8369">
        <v>600</v>
      </c>
      <c r="F8369" t="s">
        <v>1112</v>
      </c>
    </row>
    <row r="8370" spans="1:6">
      <c r="A8370" t="str">
        <f t="shared" si="155"/>
        <v>44ARTHUR CID DE ABREU44958GRA</v>
      </c>
      <c r="B8370">
        <v>44</v>
      </c>
      <c r="C8370" t="s">
        <v>2555</v>
      </c>
      <c r="D8370" t="s">
        <v>3786</v>
      </c>
      <c r="E8370">
        <v>600</v>
      </c>
      <c r="F8370" t="s">
        <v>1112</v>
      </c>
    </row>
    <row r="8371" spans="1:6">
      <c r="A8371" t="str">
        <f t="shared" si="155"/>
        <v>44ARTHUR VINICIUS ROCHA DOS SANTOS44958GRA</v>
      </c>
      <c r="B8371">
        <v>44</v>
      </c>
      <c r="C8371" t="s">
        <v>1898</v>
      </c>
      <c r="D8371" t="s">
        <v>3786</v>
      </c>
      <c r="E8371">
        <v>600</v>
      </c>
      <c r="F8371" t="s">
        <v>1112</v>
      </c>
    </row>
    <row r="8372" spans="1:6">
      <c r="A8372" t="str">
        <f t="shared" si="155"/>
        <v>44ARTHUR VINICIUS VALE BEZERRA44958GRA</v>
      </c>
      <c r="B8372">
        <v>44</v>
      </c>
      <c r="C8372" t="s">
        <v>1899</v>
      </c>
      <c r="D8372" t="s">
        <v>3786</v>
      </c>
      <c r="E8372">
        <v>600</v>
      </c>
      <c r="F8372" t="s">
        <v>1112</v>
      </c>
    </row>
    <row r="8373" spans="1:6">
      <c r="A8373" t="str">
        <f t="shared" si="155"/>
        <v>44BRUNA BEATRIZ ALVES DE FREITAS ALBUQUERQUE44958GRA</v>
      </c>
      <c r="B8373">
        <v>44</v>
      </c>
      <c r="C8373" t="s">
        <v>1900</v>
      </c>
      <c r="D8373" t="s">
        <v>3786</v>
      </c>
      <c r="E8373">
        <v>600</v>
      </c>
      <c r="F8373" t="s">
        <v>1112</v>
      </c>
    </row>
    <row r="8374" spans="1:6">
      <c r="A8374" t="str">
        <f t="shared" si="155"/>
        <v>44EDNOELMA DA SILVA SOUSA44958GRA</v>
      </c>
      <c r="B8374">
        <v>44</v>
      </c>
      <c r="C8374" t="s">
        <v>2556</v>
      </c>
      <c r="D8374" t="s">
        <v>3786</v>
      </c>
      <c r="E8374">
        <v>600</v>
      </c>
      <c r="F8374" t="s">
        <v>1112</v>
      </c>
    </row>
    <row r="8375" spans="1:6">
      <c r="A8375" t="str">
        <f t="shared" si="155"/>
        <v>44ENTONY DAVID DANTAS44958GRA</v>
      </c>
      <c r="B8375">
        <v>44</v>
      </c>
      <c r="C8375" t="s">
        <v>1901</v>
      </c>
      <c r="D8375" t="s">
        <v>3786</v>
      </c>
      <c r="E8375">
        <v>600</v>
      </c>
      <c r="F8375" t="s">
        <v>1112</v>
      </c>
    </row>
    <row r="8376" spans="1:6">
      <c r="A8376" t="str">
        <f t="shared" si="155"/>
        <v>44ISADORA CRISTINA BEZERRA DO NASCIMENTO44958GRA</v>
      </c>
      <c r="B8376">
        <v>44</v>
      </c>
      <c r="C8376" t="s">
        <v>2557</v>
      </c>
      <c r="D8376" t="s">
        <v>3786</v>
      </c>
      <c r="E8376">
        <v>600</v>
      </c>
      <c r="F8376" t="s">
        <v>1112</v>
      </c>
    </row>
    <row r="8377" spans="1:6">
      <c r="A8377" t="str">
        <f t="shared" si="155"/>
        <v>44JALLYSON LEVY DE QUEIROZ ARAUJO44958GRA</v>
      </c>
      <c r="B8377">
        <v>44</v>
      </c>
      <c r="C8377" t="s">
        <v>2558</v>
      </c>
      <c r="D8377" t="s">
        <v>3786</v>
      </c>
      <c r="E8377">
        <v>600</v>
      </c>
      <c r="F8377" t="s">
        <v>1112</v>
      </c>
    </row>
    <row r="8378" spans="1:6">
      <c r="A8378" t="str">
        <f t="shared" si="155"/>
        <v>44JANDERSON GUEDES DA SILVA44958GRA</v>
      </c>
      <c r="B8378">
        <v>44</v>
      </c>
      <c r="C8378" t="s">
        <v>2745</v>
      </c>
      <c r="D8378" t="s">
        <v>3786</v>
      </c>
      <c r="E8378">
        <v>600</v>
      </c>
      <c r="F8378" t="s">
        <v>1112</v>
      </c>
    </row>
    <row r="8379" spans="1:6">
      <c r="A8379" t="str">
        <f t="shared" si="155"/>
        <v>44JOÃO LUCAS HERNANDES DETOGNI44958GRA</v>
      </c>
      <c r="B8379">
        <v>44</v>
      </c>
      <c r="C8379" t="s">
        <v>2559</v>
      </c>
      <c r="D8379" t="s">
        <v>3786</v>
      </c>
      <c r="E8379">
        <v>600</v>
      </c>
      <c r="F8379" t="s">
        <v>1112</v>
      </c>
    </row>
    <row r="8380" spans="1:6">
      <c r="A8380" t="str">
        <f t="shared" si="155"/>
        <v>44JOÃO VINICIUS DE ANDRADE FREIRE44958GRA</v>
      </c>
      <c r="B8380">
        <v>44</v>
      </c>
      <c r="C8380" t="s">
        <v>1902</v>
      </c>
      <c r="D8380" t="s">
        <v>3786</v>
      </c>
      <c r="E8380">
        <v>600</v>
      </c>
      <c r="F8380" t="s">
        <v>1112</v>
      </c>
    </row>
    <row r="8381" spans="1:6">
      <c r="A8381" t="str">
        <f t="shared" si="155"/>
        <v>44PEDRO LUCAS OLIVEIRA BATISTA44958GRA</v>
      </c>
      <c r="B8381">
        <v>44</v>
      </c>
      <c r="C8381" t="s">
        <v>1903</v>
      </c>
      <c r="D8381" t="s">
        <v>3786</v>
      </c>
      <c r="E8381">
        <v>600</v>
      </c>
      <c r="F8381" t="s">
        <v>1112</v>
      </c>
    </row>
    <row r="8382" spans="1:6">
      <c r="A8382" t="str">
        <f t="shared" si="155"/>
        <v>44SÂMARA CAMILA MOURA DE FRANÇA44958GRA</v>
      </c>
      <c r="B8382">
        <v>44</v>
      </c>
      <c r="C8382" t="s">
        <v>2560</v>
      </c>
      <c r="D8382" t="s">
        <v>3786</v>
      </c>
      <c r="E8382">
        <v>600</v>
      </c>
      <c r="F8382" t="s">
        <v>1112</v>
      </c>
    </row>
    <row r="8383" spans="1:6">
      <c r="A8383" t="str">
        <f t="shared" si="155"/>
        <v>44SAMUEL DANTAS DE ALMEIDA44958GRA</v>
      </c>
      <c r="B8383">
        <v>44</v>
      </c>
      <c r="C8383" t="s">
        <v>1904</v>
      </c>
      <c r="D8383" t="s">
        <v>3786</v>
      </c>
      <c r="E8383">
        <v>600</v>
      </c>
      <c r="F8383" t="s">
        <v>1112</v>
      </c>
    </row>
    <row r="8384" spans="1:6">
      <c r="A8384" t="str">
        <f t="shared" si="155"/>
        <v>44Francisco Bruno Ferreira de Freitas44958MSc</v>
      </c>
      <c r="B8384">
        <v>44</v>
      </c>
      <c r="C8384" t="s">
        <v>2561</v>
      </c>
      <c r="D8384" t="s">
        <v>3786</v>
      </c>
      <c r="E8384">
        <v>2230</v>
      </c>
      <c r="F8384" t="s">
        <v>1114</v>
      </c>
    </row>
    <row r="8385" spans="1:6">
      <c r="A8385" t="str">
        <f t="shared" si="155"/>
        <v>44Gleyson Batista de Oliveira44958MSc</v>
      </c>
      <c r="B8385">
        <v>44</v>
      </c>
      <c r="C8385" t="s">
        <v>2562</v>
      </c>
      <c r="D8385" t="s">
        <v>3786</v>
      </c>
      <c r="E8385">
        <v>2230</v>
      </c>
      <c r="F8385" t="s">
        <v>1114</v>
      </c>
    </row>
    <row r="8386" spans="1:6">
      <c r="A8386" t="str">
        <f t="shared" si="155"/>
        <v>44Glória Louine Vital da Costa44958MSc</v>
      </c>
      <c r="B8386">
        <v>44</v>
      </c>
      <c r="C8386" t="s">
        <v>2563</v>
      </c>
      <c r="D8386" t="s">
        <v>3786</v>
      </c>
      <c r="E8386">
        <v>2230</v>
      </c>
      <c r="F8386" t="s">
        <v>1114</v>
      </c>
    </row>
    <row r="8387" spans="1:6">
      <c r="A8387" t="str">
        <f t="shared" ref="A8387:A8450" si="156">CONCATENATE(B8387,C8387,VALUE(D8387),F8387)</f>
        <v>44HORTÊNCIA NATHÂNIA SILVA CÂMARA44958MSc</v>
      </c>
      <c r="B8387">
        <v>44</v>
      </c>
      <c r="C8387" t="s">
        <v>1905</v>
      </c>
      <c r="D8387" t="s">
        <v>3786</v>
      </c>
      <c r="E8387">
        <v>2230</v>
      </c>
      <c r="F8387" t="s">
        <v>1114</v>
      </c>
    </row>
    <row r="8388" spans="1:6">
      <c r="A8388" t="str">
        <f t="shared" si="156"/>
        <v>44JOEMIL OLIVEIRA DE DEUS JUNIOR44958MSc</v>
      </c>
      <c r="B8388">
        <v>44</v>
      </c>
      <c r="C8388" t="s">
        <v>1906</v>
      </c>
      <c r="D8388" t="s">
        <v>3786</v>
      </c>
      <c r="E8388">
        <v>2230</v>
      </c>
      <c r="F8388" t="s">
        <v>1114</v>
      </c>
    </row>
    <row r="8389" spans="1:6">
      <c r="A8389" t="str">
        <f t="shared" si="156"/>
        <v>44JOYCE AZEVEDO BEZERRA DE SOUZA44958MSc</v>
      </c>
      <c r="B8389">
        <v>44</v>
      </c>
      <c r="C8389" t="s">
        <v>1907</v>
      </c>
      <c r="D8389" t="s">
        <v>3786</v>
      </c>
      <c r="E8389">
        <v>2230</v>
      </c>
      <c r="F8389" t="s">
        <v>1114</v>
      </c>
    </row>
    <row r="8390" spans="1:6">
      <c r="A8390" t="str">
        <f t="shared" si="156"/>
        <v>44Fedra Alexandra de Sousa Vaquero Marado Ferreira44958PDSC</v>
      </c>
      <c r="B8390">
        <v>44</v>
      </c>
      <c r="C8390" t="s">
        <v>2746</v>
      </c>
      <c r="D8390" t="s">
        <v>3786</v>
      </c>
      <c r="E8390">
        <v>6110</v>
      </c>
      <c r="F8390" t="s">
        <v>1165</v>
      </c>
    </row>
    <row r="8391" spans="1:6">
      <c r="A8391" t="str">
        <f t="shared" si="156"/>
        <v>44AFONSO AVELINO DANTAS NETO44958PV</v>
      </c>
      <c r="B8391">
        <v>44</v>
      </c>
      <c r="C8391" t="s">
        <v>1908</v>
      </c>
      <c r="D8391" t="s">
        <v>3786</v>
      </c>
      <c r="E8391">
        <v>7750</v>
      </c>
      <c r="F8391" t="s">
        <v>1115</v>
      </c>
    </row>
    <row r="8392" spans="1:6">
      <c r="A8392" t="str">
        <f t="shared" si="156"/>
        <v>45Juliana Martinelli de Lucena44958AT</v>
      </c>
      <c r="B8392">
        <v>45</v>
      </c>
      <c r="C8392" t="s">
        <v>1909</v>
      </c>
      <c r="D8392" t="s">
        <v>3786</v>
      </c>
      <c r="E8392">
        <v>820</v>
      </c>
      <c r="F8392" t="s">
        <v>1117</v>
      </c>
    </row>
    <row r="8393" spans="1:6">
      <c r="A8393" t="str">
        <f t="shared" si="156"/>
        <v>45Júlio César Passos44958COO</v>
      </c>
      <c r="B8393">
        <v>45</v>
      </c>
      <c r="C8393" t="s">
        <v>1910</v>
      </c>
      <c r="D8393" t="s">
        <v>3786</v>
      </c>
      <c r="E8393">
        <v>2800</v>
      </c>
      <c r="F8393" t="s">
        <v>1113</v>
      </c>
    </row>
    <row r="8394" spans="1:6">
      <c r="A8394" t="str">
        <f t="shared" si="156"/>
        <v>45Bruna de Oliveira Busson44958DSC</v>
      </c>
      <c r="B8394">
        <v>45</v>
      </c>
      <c r="C8394" t="s">
        <v>2211</v>
      </c>
      <c r="D8394" t="s">
        <v>3786</v>
      </c>
      <c r="E8394">
        <v>3280</v>
      </c>
      <c r="F8394" t="s">
        <v>1162</v>
      </c>
    </row>
    <row r="8395" spans="1:6">
      <c r="A8395" t="str">
        <f t="shared" si="156"/>
        <v>45Jônatas Vicente44958DSC</v>
      </c>
      <c r="B8395">
        <v>45</v>
      </c>
      <c r="C8395" t="s">
        <v>1911</v>
      </c>
      <c r="D8395" t="s">
        <v>3786</v>
      </c>
      <c r="E8395">
        <v>3280</v>
      </c>
      <c r="F8395" t="s">
        <v>1162</v>
      </c>
    </row>
    <row r="8396" spans="1:6">
      <c r="A8396" t="str">
        <f t="shared" si="156"/>
        <v>45ALEXANDRE BARBOSA DA SILVA44958GRA</v>
      </c>
      <c r="B8396">
        <v>45</v>
      </c>
      <c r="C8396" t="s">
        <v>2749</v>
      </c>
      <c r="D8396" t="s">
        <v>3786</v>
      </c>
      <c r="E8396">
        <v>600</v>
      </c>
      <c r="F8396" t="s">
        <v>1112</v>
      </c>
    </row>
    <row r="8397" spans="1:6">
      <c r="A8397" t="str">
        <f t="shared" si="156"/>
        <v>45Carlos Eduardo Nesi Perin44958GRA</v>
      </c>
      <c r="B8397">
        <v>45</v>
      </c>
      <c r="C8397" t="s">
        <v>2212</v>
      </c>
      <c r="D8397" t="s">
        <v>3786</v>
      </c>
      <c r="E8397">
        <v>600</v>
      </c>
      <c r="F8397" t="s">
        <v>1112</v>
      </c>
    </row>
    <row r="8398" spans="1:6">
      <c r="A8398" t="str">
        <f t="shared" si="156"/>
        <v>45Felipe Antonio Emer44958GRA</v>
      </c>
      <c r="B8398">
        <v>45</v>
      </c>
      <c r="C8398" t="s">
        <v>1914</v>
      </c>
      <c r="D8398" t="s">
        <v>3786</v>
      </c>
      <c r="E8398">
        <v>600</v>
      </c>
      <c r="F8398" t="s">
        <v>1112</v>
      </c>
    </row>
    <row r="8399" spans="1:6">
      <c r="A8399" t="str">
        <f t="shared" si="156"/>
        <v>45Felipe Batista44958GRA</v>
      </c>
      <c r="B8399">
        <v>45</v>
      </c>
      <c r="C8399" t="s">
        <v>1915</v>
      </c>
      <c r="D8399" t="s">
        <v>3786</v>
      </c>
      <c r="E8399">
        <v>600</v>
      </c>
      <c r="F8399" t="s">
        <v>1112</v>
      </c>
    </row>
    <row r="8400" spans="1:6">
      <c r="A8400" t="str">
        <f t="shared" si="156"/>
        <v>45Gabriel Lese Pereira44958GRA</v>
      </c>
      <c r="B8400">
        <v>45</v>
      </c>
      <c r="C8400" t="s">
        <v>2566</v>
      </c>
      <c r="D8400" t="s">
        <v>3786</v>
      </c>
      <c r="E8400">
        <v>600</v>
      </c>
      <c r="F8400" t="s">
        <v>1112</v>
      </c>
    </row>
    <row r="8401" spans="1:6">
      <c r="A8401" t="str">
        <f t="shared" si="156"/>
        <v>45Jéssica Vieira Lomba Avila Barbosa44958GRA</v>
      </c>
      <c r="B8401">
        <v>45</v>
      </c>
      <c r="C8401" t="s">
        <v>1918</v>
      </c>
      <c r="D8401" t="s">
        <v>3786</v>
      </c>
      <c r="E8401">
        <v>600</v>
      </c>
      <c r="F8401" t="s">
        <v>1112</v>
      </c>
    </row>
    <row r="8402" spans="1:6">
      <c r="A8402" t="str">
        <f t="shared" si="156"/>
        <v>45João Pedro Mireski44958GRA</v>
      </c>
      <c r="B8402">
        <v>45</v>
      </c>
      <c r="C8402" t="s">
        <v>2568</v>
      </c>
      <c r="D8402" t="s">
        <v>3786</v>
      </c>
      <c r="E8402">
        <v>600</v>
      </c>
      <c r="F8402" t="s">
        <v>1112</v>
      </c>
    </row>
    <row r="8403" spans="1:6">
      <c r="A8403" t="str">
        <f t="shared" si="156"/>
        <v>45José Ricardo Prochnow44958GRA</v>
      </c>
      <c r="B8403">
        <v>45</v>
      </c>
      <c r="C8403" t="s">
        <v>2816</v>
      </c>
      <c r="D8403" t="s">
        <v>3786</v>
      </c>
      <c r="E8403">
        <v>600</v>
      </c>
      <c r="F8403" t="s">
        <v>1112</v>
      </c>
    </row>
    <row r="8404" spans="1:6">
      <c r="A8404" t="str">
        <f t="shared" si="156"/>
        <v>45Leonardo Matos Brasil44958GRA</v>
      </c>
      <c r="B8404">
        <v>45</v>
      </c>
      <c r="C8404" t="s">
        <v>2213</v>
      </c>
      <c r="D8404" t="s">
        <v>3786</v>
      </c>
      <c r="E8404">
        <v>600</v>
      </c>
      <c r="F8404" t="s">
        <v>1112</v>
      </c>
    </row>
    <row r="8405" spans="1:6">
      <c r="A8405" t="str">
        <f t="shared" si="156"/>
        <v>45Lucas Eli Malagoli44958GRA</v>
      </c>
      <c r="B8405">
        <v>45</v>
      </c>
      <c r="C8405" t="s">
        <v>1919</v>
      </c>
      <c r="D8405" t="s">
        <v>3786</v>
      </c>
      <c r="E8405">
        <v>600</v>
      </c>
      <c r="F8405" t="s">
        <v>1112</v>
      </c>
    </row>
    <row r="8406" spans="1:6">
      <c r="A8406" t="str">
        <f t="shared" si="156"/>
        <v>45Luiza Ternes Moresco44958GRA</v>
      </c>
      <c r="B8406">
        <v>45</v>
      </c>
      <c r="C8406" t="s">
        <v>2569</v>
      </c>
      <c r="D8406" t="s">
        <v>3786</v>
      </c>
      <c r="E8406">
        <v>600</v>
      </c>
      <c r="F8406" t="s">
        <v>1112</v>
      </c>
    </row>
    <row r="8407" spans="1:6">
      <c r="A8407" t="str">
        <f t="shared" si="156"/>
        <v>45Alícia Corrêa Lucena44958MSc</v>
      </c>
      <c r="B8407">
        <v>45</v>
      </c>
      <c r="C8407" t="s">
        <v>2788</v>
      </c>
      <c r="D8407" t="s">
        <v>3786</v>
      </c>
      <c r="E8407">
        <v>2230</v>
      </c>
      <c r="F8407" t="s">
        <v>1114</v>
      </c>
    </row>
    <row r="8408" spans="1:6">
      <c r="A8408" t="str">
        <f t="shared" si="156"/>
        <v>45Daniel Juchem Regner44958MSc</v>
      </c>
      <c r="B8408">
        <v>45</v>
      </c>
      <c r="C8408" t="s">
        <v>1921</v>
      </c>
      <c r="D8408" t="s">
        <v>3786</v>
      </c>
      <c r="E8408">
        <v>2230</v>
      </c>
      <c r="F8408" t="s">
        <v>1114</v>
      </c>
    </row>
    <row r="8409" spans="1:6">
      <c r="A8409" t="str">
        <f t="shared" si="156"/>
        <v>45Duván Sanchés Quintana44958MSc</v>
      </c>
      <c r="B8409">
        <v>45</v>
      </c>
      <c r="C8409" t="s">
        <v>2817</v>
      </c>
      <c r="D8409" t="s">
        <v>3786</v>
      </c>
      <c r="E8409">
        <v>2230</v>
      </c>
      <c r="F8409" t="s">
        <v>1114</v>
      </c>
    </row>
    <row r="8410" spans="1:6">
      <c r="A8410" t="str">
        <f t="shared" si="156"/>
        <v>45Giulia Ciacci Zanella44958MSc</v>
      </c>
      <c r="B8410">
        <v>45</v>
      </c>
      <c r="C8410" t="s">
        <v>2789</v>
      </c>
      <c r="D8410" t="s">
        <v>3786</v>
      </c>
      <c r="E8410">
        <v>2230</v>
      </c>
      <c r="F8410" t="s">
        <v>1114</v>
      </c>
    </row>
    <row r="8411" spans="1:6">
      <c r="A8411" t="str">
        <f t="shared" si="156"/>
        <v>45Luiz Henrique Silva Junior44958MSc</v>
      </c>
      <c r="B8411">
        <v>45</v>
      </c>
      <c r="C8411" t="s">
        <v>1923</v>
      </c>
      <c r="D8411" t="s">
        <v>3786</v>
      </c>
      <c r="E8411">
        <v>2230</v>
      </c>
      <c r="F8411" t="s">
        <v>1114</v>
      </c>
    </row>
    <row r="8412" spans="1:6">
      <c r="A8412" t="str">
        <f t="shared" si="156"/>
        <v>45Vittorio Nardin44958MSc</v>
      </c>
      <c r="B8412">
        <v>45</v>
      </c>
      <c r="C8412" t="s">
        <v>2718</v>
      </c>
      <c r="D8412" t="s">
        <v>3786</v>
      </c>
      <c r="E8412">
        <v>2230</v>
      </c>
      <c r="F8412" t="s">
        <v>1114</v>
      </c>
    </row>
    <row r="8413" spans="1:6">
      <c r="A8413" t="str">
        <f t="shared" si="156"/>
        <v>45Allan Ricardo Starke44958PDSC</v>
      </c>
      <c r="B8413">
        <v>45</v>
      </c>
      <c r="C8413" t="s">
        <v>2790</v>
      </c>
      <c r="D8413" t="s">
        <v>3786</v>
      </c>
      <c r="E8413">
        <v>6110</v>
      </c>
      <c r="F8413" t="s">
        <v>1165</v>
      </c>
    </row>
    <row r="8414" spans="1:6">
      <c r="A8414" t="str">
        <f t="shared" si="156"/>
        <v>45Tatiana Bendo44958PV</v>
      </c>
      <c r="B8414">
        <v>45</v>
      </c>
      <c r="C8414" t="s">
        <v>1924</v>
      </c>
      <c r="D8414" t="s">
        <v>3786</v>
      </c>
      <c r="E8414">
        <v>7750</v>
      </c>
      <c r="F8414" t="s">
        <v>1115</v>
      </c>
    </row>
    <row r="8415" spans="1:6">
      <c r="A8415" t="str">
        <f t="shared" si="156"/>
        <v>46Yascara Fabrina Fernandes da Costa e Silva44958AT</v>
      </c>
      <c r="B8415">
        <v>46</v>
      </c>
      <c r="C8415" t="s">
        <v>1925</v>
      </c>
      <c r="D8415" t="s">
        <v>3786</v>
      </c>
      <c r="E8415">
        <v>820</v>
      </c>
      <c r="F8415" t="s">
        <v>1117</v>
      </c>
    </row>
    <row r="8416" spans="1:6">
      <c r="A8416" t="str">
        <f t="shared" si="156"/>
        <v>46Marcos Vinícius Xavier Dias44958COO</v>
      </c>
      <c r="B8416">
        <v>46</v>
      </c>
      <c r="C8416" t="s">
        <v>1926</v>
      </c>
      <c r="D8416" t="s">
        <v>3786</v>
      </c>
      <c r="E8416">
        <v>2800</v>
      </c>
      <c r="F8416" t="s">
        <v>1113</v>
      </c>
    </row>
    <row r="8417" spans="1:6">
      <c r="A8417" t="str">
        <f t="shared" si="156"/>
        <v>46Aline Pelodan Baboni44958GRA</v>
      </c>
      <c r="B8417">
        <v>46</v>
      </c>
      <c r="C8417" t="s">
        <v>1928</v>
      </c>
      <c r="D8417" t="s">
        <v>3786</v>
      </c>
      <c r="E8417">
        <v>600</v>
      </c>
      <c r="F8417" t="s">
        <v>1112</v>
      </c>
    </row>
    <row r="8418" spans="1:6">
      <c r="A8418" t="str">
        <f t="shared" si="156"/>
        <v>46Felipe Matheus Pereira da Silva44958GRA</v>
      </c>
      <c r="B8418">
        <v>46</v>
      </c>
      <c r="C8418" t="s">
        <v>1931</v>
      </c>
      <c r="D8418" t="s">
        <v>3786</v>
      </c>
      <c r="E8418">
        <v>600</v>
      </c>
      <c r="F8418" t="s">
        <v>1112</v>
      </c>
    </row>
    <row r="8419" spans="1:6">
      <c r="A8419" t="str">
        <f t="shared" si="156"/>
        <v>46Giovanni Lopes Pereira44958GRA</v>
      </c>
      <c r="B8419">
        <v>46</v>
      </c>
      <c r="C8419" t="s">
        <v>1935</v>
      </c>
      <c r="D8419" t="s">
        <v>3786</v>
      </c>
      <c r="E8419">
        <v>600</v>
      </c>
      <c r="F8419" t="s">
        <v>1112</v>
      </c>
    </row>
    <row r="8420" spans="1:6">
      <c r="A8420" t="str">
        <f t="shared" si="156"/>
        <v>46Luiz Pedro Simões da Silva44958GRA</v>
      </c>
      <c r="B8420">
        <v>46</v>
      </c>
      <c r="C8420" t="s">
        <v>1937</v>
      </c>
      <c r="D8420" t="s">
        <v>3786</v>
      </c>
      <c r="E8420">
        <v>600</v>
      </c>
      <c r="F8420" t="s">
        <v>1112</v>
      </c>
    </row>
    <row r="8421" spans="1:6">
      <c r="A8421" t="str">
        <f t="shared" si="156"/>
        <v>46Rafael Jonas Fonseca Luciano44958GRA</v>
      </c>
      <c r="B8421">
        <v>46</v>
      </c>
      <c r="C8421" t="s">
        <v>1939</v>
      </c>
      <c r="D8421" t="s">
        <v>3786</v>
      </c>
      <c r="E8421">
        <v>600</v>
      </c>
      <c r="F8421" t="s">
        <v>1112</v>
      </c>
    </row>
    <row r="8422" spans="1:6">
      <c r="A8422" t="str">
        <f t="shared" si="156"/>
        <v>46Thais Mariano Ribeiro44958GRA</v>
      </c>
      <c r="B8422">
        <v>46</v>
      </c>
      <c r="C8422" t="s">
        <v>1940</v>
      </c>
      <c r="D8422" t="s">
        <v>3786</v>
      </c>
      <c r="E8422">
        <v>600</v>
      </c>
      <c r="F8422" t="s">
        <v>1112</v>
      </c>
    </row>
    <row r="8423" spans="1:6">
      <c r="A8423" t="str">
        <f t="shared" si="156"/>
        <v>46Eric Alberto Ocampo Batlle44958PDSC</v>
      </c>
      <c r="B8423">
        <v>46</v>
      </c>
      <c r="C8423" t="s">
        <v>1945</v>
      </c>
      <c r="D8423" t="s">
        <v>3786</v>
      </c>
      <c r="E8423">
        <v>6110</v>
      </c>
      <c r="F8423" t="s">
        <v>1165</v>
      </c>
    </row>
    <row r="8424" spans="1:6">
      <c r="A8424" t="str">
        <f t="shared" si="156"/>
        <v>46Luiz Augusto Horta Nogueira44958PV</v>
      </c>
      <c r="B8424">
        <v>46</v>
      </c>
      <c r="C8424" t="s">
        <v>1946</v>
      </c>
      <c r="D8424" t="s">
        <v>3786</v>
      </c>
      <c r="E8424">
        <v>7750</v>
      </c>
      <c r="F8424" t="s">
        <v>1115</v>
      </c>
    </row>
    <row r="8425" spans="1:6">
      <c r="A8425" t="str">
        <f t="shared" si="156"/>
        <v>47Sonia Maria Oliveira Agostinho da Silva44958AT</v>
      </c>
      <c r="B8425">
        <v>47</v>
      </c>
      <c r="C8425" t="s">
        <v>1947</v>
      </c>
      <c r="D8425" t="s">
        <v>3786</v>
      </c>
      <c r="E8425">
        <v>820</v>
      </c>
      <c r="F8425" t="s">
        <v>1117</v>
      </c>
    </row>
    <row r="8426" spans="1:6">
      <c r="A8426" t="str">
        <f t="shared" si="156"/>
        <v>47Mario Ferreira de Lima Filho44958COO</v>
      </c>
      <c r="B8426">
        <v>47</v>
      </c>
      <c r="C8426" t="s">
        <v>1948</v>
      </c>
      <c r="D8426" t="s">
        <v>3786</v>
      </c>
      <c r="E8426">
        <v>2800</v>
      </c>
      <c r="F8426" t="s">
        <v>1113</v>
      </c>
    </row>
    <row r="8427" spans="1:6">
      <c r="A8427" t="str">
        <f t="shared" si="156"/>
        <v>47Lucas Marques Teles da Silva44958DSC</v>
      </c>
      <c r="B8427">
        <v>47</v>
      </c>
      <c r="C8427" t="s">
        <v>1950</v>
      </c>
      <c r="D8427" t="s">
        <v>3786</v>
      </c>
      <c r="E8427">
        <v>3280</v>
      </c>
      <c r="F8427" t="s">
        <v>1162</v>
      </c>
    </row>
    <row r="8428" spans="1:6">
      <c r="A8428" t="str">
        <f t="shared" si="156"/>
        <v>47Yaniqui Falcão Costa44958DSC</v>
      </c>
      <c r="B8428">
        <v>47</v>
      </c>
      <c r="C8428" t="s">
        <v>2719</v>
      </c>
      <c r="D8428" t="s">
        <v>3786</v>
      </c>
      <c r="E8428">
        <v>3280</v>
      </c>
      <c r="F8428" t="s">
        <v>1162</v>
      </c>
    </row>
    <row r="8429" spans="1:6">
      <c r="A8429" t="str">
        <f t="shared" si="156"/>
        <v>47Dayanne Fonseca Dantas44958GRA</v>
      </c>
      <c r="B8429">
        <v>47</v>
      </c>
      <c r="C8429" t="s">
        <v>2818</v>
      </c>
      <c r="D8429" t="s">
        <v>3786</v>
      </c>
      <c r="E8429">
        <v>600</v>
      </c>
      <c r="F8429" t="s">
        <v>1112</v>
      </c>
    </row>
    <row r="8430" spans="1:6">
      <c r="A8430" t="str">
        <f t="shared" si="156"/>
        <v>47Lucas Mateus Silva de Andrade Lima44958GRA</v>
      </c>
      <c r="B8430">
        <v>47</v>
      </c>
      <c r="C8430" t="s">
        <v>1952</v>
      </c>
      <c r="D8430" t="s">
        <v>3786</v>
      </c>
      <c r="E8430">
        <v>600</v>
      </c>
      <c r="F8430" t="s">
        <v>1112</v>
      </c>
    </row>
    <row r="8431" spans="1:6">
      <c r="A8431" t="str">
        <f t="shared" si="156"/>
        <v>47Maycon Ferreira44958GRA</v>
      </c>
      <c r="B8431">
        <v>47</v>
      </c>
      <c r="C8431" t="s">
        <v>1953</v>
      </c>
      <c r="D8431" t="s">
        <v>3786</v>
      </c>
      <c r="E8431">
        <v>600</v>
      </c>
      <c r="F8431" t="s">
        <v>1112</v>
      </c>
    </row>
    <row r="8432" spans="1:6">
      <c r="A8432" t="str">
        <f t="shared" si="156"/>
        <v>47Nayara Rodrigues da Silva Souza44958GRA</v>
      </c>
      <c r="B8432">
        <v>47</v>
      </c>
      <c r="C8432" t="s">
        <v>2571</v>
      </c>
      <c r="D8432" t="s">
        <v>3786</v>
      </c>
      <c r="E8432">
        <v>600</v>
      </c>
      <c r="F8432" t="s">
        <v>1112</v>
      </c>
    </row>
    <row r="8433" spans="1:6">
      <c r="A8433" t="str">
        <f t="shared" si="156"/>
        <v>47Sarah Abigail Barbosa44958GRA</v>
      </c>
      <c r="B8433">
        <v>47</v>
      </c>
      <c r="C8433" t="s">
        <v>1956</v>
      </c>
      <c r="D8433" t="s">
        <v>3786</v>
      </c>
      <c r="E8433">
        <v>600</v>
      </c>
      <c r="F8433" t="s">
        <v>1112</v>
      </c>
    </row>
    <row r="8434" spans="1:6">
      <c r="A8434" t="str">
        <f t="shared" si="156"/>
        <v>47Carlos Alves Moreira Junior44958MSc</v>
      </c>
      <c r="B8434">
        <v>47</v>
      </c>
      <c r="C8434" t="s">
        <v>1957</v>
      </c>
      <c r="D8434" t="s">
        <v>3786</v>
      </c>
      <c r="E8434">
        <v>2230</v>
      </c>
      <c r="F8434" t="s">
        <v>1114</v>
      </c>
    </row>
    <row r="8435" spans="1:6">
      <c r="A8435" t="str">
        <f t="shared" si="156"/>
        <v>47Ian Cavalcanti da Costa44958MSc</v>
      </c>
      <c r="B8435">
        <v>47</v>
      </c>
      <c r="C8435" t="s">
        <v>1958</v>
      </c>
      <c r="D8435" t="s">
        <v>3786</v>
      </c>
      <c r="E8435">
        <v>2230</v>
      </c>
      <c r="F8435" t="s">
        <v>1114</v>
      </c>
    </row>
    <row r="8436" spans="1:6">
      <c r="A8436" t="str">
        <f t="shared" si="156"/>
        <v>47José Gedson Fernandes da Silva44958PV</v>
      </c>
      <c r="B8436">
        <v>47</v>
      </c>
      <c r="C8436" t="s">
        <v>1960</v>
      </c>
      <c r="D8436" t="s">
        <v>3786</v>
      </c>
      <c r="E8436">
        <v>7750</v>
      </c>
      <c r="F8436" t="s">
        <v>1115</v>
      </c>
    </row>
    <row r="8437" spans="1:6">
      <c r="A8437" t="str">
        <f t="shared" si="156"/>
        <v>48Alene Ramos Wanderley Farias44958AT</v>
      </c>
      <c r="B8437">
        <v>48</v>
      </c>
      <c r="C8437" t="s">
        <v>1961</v>
      </c>
      <c r="D8437" t="s">
        <v>3786</v>
      </c>
      <c r="E8437">
        <v>820</v>
      </c>
      <c r="F8437" t="s">
        <v>1117</v>
      </c>
    </row>
    <row r="8438" spans="1:6">
      <c r="A8438" t="str">
        <f t="shared" si="156"/>
        <v>48Antonio Celso Dantas Antonino44958COO</v>
      </c>
      <c r="B8438">
        <v>48</v>
      </c>
      <c r="C8438" t="s">
        <v>1962</v>
      </c>
      <c r="D8438" t="s">
        <v>3786</v>
      </c>
      <c r="E8438">
        <v>2800</v>
      </c>
      <c r="F8438" t="s">
        <v>1113</v>
      </c>
    </row>
    <row r="8439" spans="1:6">
      <c r="A8439" t="str">
        <f t="shared" si="156"/>
        <v>48Ialy Rayane de Aguiar Costa44958DSC</v>
      </c>
      <c r="B8439">
        <v>48</v>
      </c>
      <c r="C8439" t="s">
        <v>1963</v>
      </c>
      <c r="D8439" t="s">
        <v>3786</v>
      </c>
      <c r="E8439">
        <v>3280</v>
      </c>
      <c r="F8439" t="s">
        <v>1162</v>
      </c>
    </row>
    <row r="8440" spans="1:6">
      <c r="A8440" t="str">
        <f t="shared" si="156"/>
        <v>48Íthalo Barbosa Silva de Abreu44958DSC</v>
      </c>
      <c r="B8440">
        <v>48</v>
      </c>
      <c r="C8440" t="s">
        <v>1972</v>
      </c>
      <c r="D8440" t="s">
        <v>3786</v>
      </c>
      <c r="E8440">
        <v>3280</v>
      </c>
      <c r="F8440" t="s">
        <v>1162</v>
      </c>
    </row>
    <row r="8441" spans="1:6">
      <c r="A8441" t="str">
        <f t="shared" si="156"/>
        <v>48Acson Gonçalves de Lima44958GRA</v>
      </c>
      <c r="B8441">
        <v>48</v>
      </c>
      <c r="C8441" t="s">
        <v>1964</v>
      </c>
      <c r="D8441" t="s">
        <v>3786</v>
      </c>
      <c r="E8441">
        <v>600</v>
      </c>
      <c r="F8441" t="s">
        <v>1112</v>
      </c>
    </row>
    <row r="8442" spans="1:6">
      <c r="A8442" t="str">
        <f t="shared" si="156"/>
        <v>48Bruno Felipe de Carvalho44958GRA</v>
      </c>
      <c r="B8442">
        <v>48</v>
      </c>
      <c r="C8442" t="s">
        <v>2216</v>
      </c>
      <c r="D8442" t="s">
        <v>3786</v>
      </c>
      <c r="E8442">
        <v>600</v>
      </c>
      <c r="F8442" t="s">
        <v>1112</v>
      </c>
    </row>
    <row r="8443" spans="1:6">
      <c r="A8443" t="str">
        <f t="shared" si="156"/>
        <v>48Charles Guilherme da Silva Dantas44958GRA</v>
      </c>
      <c r="B8443">
        <v>48</v>
      </c>
      <c r="C8443" t="s">
        <v>2217</v>
      </c>
      <c r="D8443" t="s">
        <v>3786</v>
      </c>
      <c r="E8443">
        <v>600</v>
      </c>
      <c r="F8443" t="s">
        <v>1112</v>
      </c>
    </row>
    <row r="8444" spans="1:6">
      <c r="A8444" t="str">
        <f t="shared" si="156"/>
        <v>48Danilo Magalhães de Souza Cavalcante44958GRA</v>
      </c>
      <c r="B8444">
        <v>48</v>
      </c>
      <c r="C8444" t="s">
        <v>1965</v>
      </c>
      <c r="D8444" t="s">
        <v>3786</v>
      </c>
      <c r="E8444">
        <v>600</v>
      </c>
      <c r="F8444" t="s">
        <v>1112</v>
      </c>
    </row>
    <row r="8445" spans="1:6">
      <c r="A8445" t="str">
        <f t="shared" si="156"/>
        <v>48Diego Calheiros Lins44958GRA</v>
      </c>
      <c r="B8445">
        <v>48</v>
      </c>
      <c r="C8445" t="s">
        <v>1966</v>
      </c>
      <c r="D8445" t="s">
        <v>3786</v>
      </c>
      <c r="E8445">
        <v>600</v>
      </c>
      <c r="F8445" t="s">
        <v>1112</v>
      </c>
    </row>
    <row r="8446" spans="1:6">
      <c r="A8446" t="str">
        <f t="shared" si="156"/>
        <v>48Emilly Raquel Oliveira da Silva44958GRA</v>
      </c>
      <c r="B8446">
        <v>48</v>
      </c>
      <c r="C8446" t="s">
        <v>2572</v>
      </c>
      <c r="D8446" t="s">
        <v>3786</v>
      </c>
      <c r="E8446">
        <v>600</v>
      </c>
      <c r="F8446" t="s">
        <v>1112</v>
      </c>
    </row>
    <row r="8447" spans="1:6">
      <c r="A8447" t="str">
        <f t="shared" si="156"/>
        <v>48Francyelle Karolynne Vieira Machado44958GRA</v>
      </c>
      <c r="B8447">
        <v>48</v>
      </c>
      <c r="C8447" t="s">
        <v>1967</v>
      </c>
      <c r="D8447" t="s">
        <v>3786</v>
      </c>
      <c r="E8447">
        <v>600</v>
      </c>
      <c r="F8447" t="s">
        <v>1112</v>
      </c>
    </row>
    <row r="8448" spans="1:6">
      <c r="A8448" t="str">
        <f t="shared" si="156"/>
        <v>48João Victor Siqueira Tenório Silva44958GRA</v>
      </c>
      <c r="B8448">
        <v>48</v>
      </c>
      <c r="C8448" t="s">
        <v>2218</v>
      </c>
      <c r="D8448" t="s">
        <v>3786</v>
      </c>
      <c r="E8448">
        <v>600</v>
      </c>
      <c r="F8448" t="s">
        <v>1112</v>
      </c>
    </row>
    <row r="8449" spans="1:6">
      <c r="A8449" t="str">
        <f t="shared" si="156"/>
        <v>48Jobério Maria dos Santos Filho44958GRA</v>
      </c>
      <c r="B8449">
        <v>48</v>
      </c>
      <c r="C8449" t="s">
        <v>2219</v>
      </c>
      <c r="D8449" t="s">
        <v>3786</v>
      </c>
      <c r="E8449">
        <v>600</v>
      </c>
      <c r="F8449" t="s">
        <v>1112</v>
      </c>
    </row>
    <row r="8450" spans="1:6">
      <c r="A8450" t="str">
        <f t="shared" si="156"/>
        <v>48José Mateus Mendonça da Silva44958GRA</v>
      </c>
      <c r="B8450">
        <v>48</v>
      </c>
      <c r="C8450" t="s">
        <v>2220</v>
      </c>
      <c r="D8450" t="s">
        <v>3786</v>
      </c>
      <c r="E8450">
        <v>600</v>
      </c>
      <c r="F8450" t="s">
        <v>1112</v>
      </c>
    </row>
    <row r="8451" spans="1:6">
      <c r="A8451" t="str">
        <f t="shared" ref="A8451:A8514" si="157">CONCATENATE(B8451,C8451,VALUE(D8451),F8451)</f>
        <v>48Lamarck Mendel Lopes de Sousa44958GRA</v>
      </c>
      <c r="B8451">
        <v>48</v>
      </c>
      <c r="C8451" t="s">
        <v>2221</v>
      </c>
      <c r="D8451" t="s">
        <v>3786</v>
      </c>
      <c r="E8451">
        <v>600</v>
      </c>
      <c r="F8451" t="s">
        <v>1112</v>
      </c>
    </row>
    <row r="8452" spans="1:6">
      <c r="A8452" t="str">
        <f t="shared" si="157"/>
        <v>48Lucas Felipe Queiroz de Araújo Lima44958GRA</v>
      </c>
      <c r="B8452">
        <v>48</v>
      </c>
      <c r="C8452" t="s">
        <v>2222</v>
      </c>
      <c r="D8452" t="s">
        <v>3786</v>
      </c>
      <c r="E8452">
        <v>600</v>
      </c>
      <c r="F8452" t="s">
        <v>1112</v>
      </c>
    </row>
    <row r="8453" spans="1:6">
      <c r="A8453" t="str">
        <f t="shared" si="157"/>
        <v>48Maiesk Rodrigues Barreto44958GRA</v>
      </c>
      <c r="B8453">
        <v>48</v>
      </c>
      <c r="C8453" t="s">
        <v>2573</v>
      </c>
      <c r="D8453" t="s">
        <v>3786</v>
      </c>
      <c r="E8453">
        <v>600</v>
      </c>
      <c r="F8453" t="s">
        <v>1112</v>
      </c>
    </row>
    <row r="8454" spans="1:6">
      <c r="A8454" t="str">
        <f t="shared" si="157"/>
        <v>48Matheus Pessoa de Siqueira Guedes44958GRA</v>
      </c>
      <c r="B8454">
        <v>48</v>
      </c>
      <c r="C8454" t="s">
        <v>1970</v>
      </c>
      <c r="D8454" t="s">
        <v>3786</v>
      </c>
      <c r="E8454">
        <v>600</v>
      </c>
      <c r="F8454" t="s">
        <v>1112</v>
      </c>
    </row>
    <row r="8455" spans="1:6">
      <c r="A8455" t="str">
        <f t="shared" si="157"/>
        <v>48Sofia Luck Teixeira44958GRA</v>
      </c>
      <c r="B8455">
        <v>48</v>
      </c>
      <c r="C8455" t="s">
        <v>2223</v>
      </c>
      <c r="D8455" t="s">
        <v>3786</v>
      </c>
      <c r="E8455">
        <v>600</v>
      </c>
      <c r="F8455" t="s">
        <v>1112</v>
      </c>
    </row>
    <row r="8456" spans="1:6">
      <c r="A8456" t="str">
        <f t="shared" si="157"/>
        <v>48João Victor Furtado Frazão de Medeiros44958MSc</v>
      </c>
      <c r="B8456">
        <v>48</v>
      </c>
      <c r="C8456" t="s">
        <v>1973</v>
      </c>
      <c r="D8456" t="s">
        <v>3786</v>
      </c>
      <c r="E8456">
        <v>2230</v>
      </c>
      <c r="F8456" t="s">
        <v>1114</v>
      </c>
    </row>
    <row r="8457" spans="1:6">
      <c r="A8457" t="str">
        <f t="shared" si="157"/>
        <v>48Karina Maria da Silva44958MSc</v>
      </c>
      <c r="B8457">
        <v>48</v>
      </c>
      <c r="C8457" t="s">
        <v>2574</v>
      </c>
      <c r="D8457" t="s">
        <v>3786</v>
      </c>
      <c r="E8457">
        <v>2230</v>
      </c>
      <c r="F8457" t="s">
        <v>1114</v>
      </c>
    </row>
    <row r="8458" spans="1:6">
      <c r="A8458" t="str">
        <f t="shared" si="157"/>
        <v>48Manoella Almeida Candido44958MSc</v>
      </c>
      <c r="B8458">
        <v>48</v>
      </c>
      <c r="C8458" t="s">
        <v>2224</v>
      </c>
      <c r="D8458" t="s">
        <v>3786</v>
      </c>
      <c r="E8458">
        <v>2230</v>
      </c>
      <c r="F8458" t="s">
        <v>1114</v>
      </c>
    </row>
    <row r="8459" spans="1:6">
      <c r="A8459" t="str">
        <f t="shared" si="157"/>
        <v>48Tallys Celso Mineiro44958MSc</v>
      </c>
      <c r="B8459">
        <v>48</v>
      </c>
      <c r="C8459" t="s">
        <v>2226</v>
      </c>
      <c r="D8459" t="s">
        <v>3786</v>
      </c>
      <c r="E8459">
        <v>2230</v>
      </c>
      <c r="F8459" t="s">
        <v>1114</v>
      </c>
    </row>
    <row r="8460" spans="1:6">
      <c r="A8460" t="str">
        <f t="shared" si="157"/>
        <v>48Tássia Cristina da Silva44958MSc</v>
      </c>
      <c r="B8460">
        <v>48</v>
      </c>
      <c r="C8460" t="s">
        <v>1974</v>
      </c>
      <c r="D8460" t="s">
        <v>3786</v>
      </c>
      <c r="E8460">
        <v>2230</v>
      </c>
      <c r="F8460" t="s">
        <v>1114</v>
      </c>
    </row>
    <row r="8461" spans="1:6">
      <c r="A8461" t="str">
        <f t="shared" si="157"/>
        <v>48Wesley Michael Pereira Silva44958MSc</v>
      </c>
      <c r="B8461">
        <v>48</v>
      </c>
      <c r="C8461" t="s">
        <v>1975</v>
      </c>
      <c r="D8461" t="s">
        <v>3786</v>
      </c>
      <c r="E8461">
        <v>2230</v>
      </c>
      <c r="F8461" t="s">
        <v>1114</v>
      </c>
    </row>
    <row r="8462" spans="1:6">
      <c r="A8462" t="str">
        <f t="shared" si="157"/>
        <v>48Allan de Almeida Albuquerque44958PV</v>
      </c>
      <c r="B8462">
        <v>48</v>
      </c>
      <c r="C8462" t="s">
        <v>1977</v>
      </c>
      <c r="D8462" t="s">
        <v>3786</v>
      </c>
      <c r="E8462">
        <v>7750</v>
      </c>
      <c r="F8462" t="s">
        <v>1115</v>
      </c>
    </row>
    <row r="8463" spans="1:6">
      <c r="A8463" t="str">
        <f t="shared" si="157"/>
        <v>49Geovane Oliveira de Sousa44958AT</v>
      </c>
      <c r="B8463">
        <v>49</v>
      </c>
      <c r="C8463" t="s">
        <v>1978</v>
      </c>
      <c r="D8463" t="s">
        <v>3786</v>
      </c>
      <c r="E8463">
        <v>820</v>
      </c>
      <c r="F8463" t="s">
        <v>1117</v>
      </c>
    </row>
    <row r="8464" spans="1:6">
      <c r="A8464" t="str">
        <f t="shared" si="157"/>
        <v>49Gustavo Martini Dalpian44958COO</v>
      </c>
      <c r="B8464">
        <v>49</v>
      </c>
      <c r="C8464" t="s">
        <v>1979</v>
      </c>
      <c r="D8464" t="s">
        <v>3786</v>
      </c>
      <c r="E8464">
        <v>2800</v>
      </c>
      <c r="F8464" t="s">
        <v>1113</v>
      </c>
    </row>
    <row r="8465" spans="1:6">
      <c r="A8465" t="str">
        <f t="shared" si="157"/>
        <v>49Gabrielle Mathias Reis44958DSC</v>
      </c>
      <c r="B8465">
        <v>49</v>
      </c>
      <c r="C8465" t="s">
        <v>1980</v>
      </c>
      <c r="D8465" t="s">
        <v>3786</v>
      </c>
      <c r="E8465">
        <v>3280</v>
      </c>
      <c r="F8465" t="s">
        <v>1162</v>
      </c>
    </row>
    <row r="8466" spans="1:6">
      <c r="A8466" t="str">
        <f t="shared" si="157"/>
        <v>49Leonardo José Quintero Da Cuna44958DSC</v>
      </c>
      <c r="B8466">
        <v>49</v>
      </c>
      <c r="C8466" t="s">
        <v>2575</v>
      </c>
      <c r="D8466" t="s">
        <v>3786</v>
      </c>
      <c r="E8466">
        <v>3280</v>
      </c>
      <c r="F8466" t="s">
        <v>1162</v>
      </c>
    </row>
    <row r="8467" spans="1:6">
      <c r="A8467" t="str">
        <f t="shared" si="157"/>
        <v>49Samuel Peres Chagas44958DSC</v>
      </c>
      <c r="B8467">
        <v>49</v>
      </c>
      <c r="C8467" t="s">
        <v>1981</v>
      </c>
      <c r="D8467" t="s">
        <v>3786</v>
      </c>
      <c r="E8467">
        <v>3280</v>
      </c>
      <c r="F8467" t="s">
        <v>1162</v>
      </c>
    </row>
    <row r="8468" spans="1:6">
      <c r="A8468" t="str">
        <f t="shared" si="157"/>
        <v>49Alef Costa de Araújo44958GRA</v>
      </c>
      <c r="B8468">
        <v>49</v>
      </c>
      <c r="C8468" t="s">
        <v>2576</v>
      </c>
      <c r="D8468" t="s">
        <v>3786</v>
      </c>
      <c r="E8468">
        <v>600</v>
      </c>
      <c r="F8468" t="s">
        <v>1112</v>
      </c>
    </row>
    <row r="8469" spans="1:6">
      <c r="A8469" t="str">
        <f t="shared" si="157"/>
        <v>49Andréia Joice Oliveira Meira44958GRA</v>
      </c>
      <c r="B8469">
        <v>49</v>
      </c>
      <c r="C8469" t="s">
        <v>2227</v>
      </c>
      <c r="D8469" t="s">
        <v>3786</v>
      </c>
      <c r="E8469">
        <v>600</v>
      </c>
      <c r="F8469" t="s">
        <v>1112</v>
      </c>
    </row>
    <row r="8470" spans="1:6">
      <c r="A8470" t="str">
        <f t="shared" si="157"/>
        <v>49Bria Cisi Ramos44958GRA</v>
      </c>
      <c r="B8470">
        <v>49</v>
      </c>
      <c r="C8470" t="s">
        <v>1983</v>
      </c>
      <c r="D8470" t="s">
        <v>3786</v>
      </c>
      <c r="E8470">
        <v>600</v>
      </c>
      <c r="F8470" t="s">
        <v>1112</v>
      </c>
    </row>
    <row r="8471" spans="1:6">
      <c r="A8471" t="str">
        <f t="shared" si="157"/>
        <v>49Carolina Rufino da Silva44958GRA</v>
      </c>
      <c r="B8471">
        <v>49</v>
      </c>
      <c r="C8471" t="s">
        <v>1984</v>
      </c>
      <c r="D8471" t="s">
        <v>3786</v>
      </c>
      <c r="E8471">
        <v>600</v>
      </c>
      <c r="F8471" t="s">
        <v>1112</v>
      </c>
    </row>
    <row r="8472" spans="1:6">
      <c r="A8472" t="str">
        <f t="shared" si="157"/>
        <v>49Luigi Nogueira Mancuso44958GRA</v>
      </c>
      <c r="B8472">
        <v>49</v>
      </c>
      <c r="C8472" t="s">
        <v>2577</v>
      </c>
      <c r="D8472" t="s">
        <v>3786</v>
      </c>
      <c r="E8472">
        <v>600</v>
      </c>
      <c r="F8472" t="s">
        <v>1112</v>
      </c>
    </row>
    <row r="8473" spans="1:6">
      <c r="A8473" t="str">
        <f t="shared" si="157"/>
        <v>49Otávio Mayoral Colmenero44958GRA</v>
      </c>
      <c r="B8473">
        <v>49</v>
      </c>
      <c r="C8473" t="s">
        <v>1989</v>
      </c>
      <c r="D8473" t="s">
        <v>3786</v>
      </c>
      <c r="E8473">
        <v>600</v>
      </c>
      <c r="F8473" t="s">
        <v>1112</v>
      </c>
    </row>
    <row r="8474" spans="1:6">
      <c r="A8474" t="str">
        <f t="shared" si="157"/>
        <v>49Paulo Cesar de Souza Lima44958GRA</v>
      </c>
      <c r="B8474">
        <v>49</v>
      </c>
      <c r="C8474" t="s">
        <v>1990</v>
      </c>
      <c r="D8474" t="s">
        <v>3786</v>
      </c>
      <c r="E8474">
        <v>600</v>
      </c>
      <c r="F8474" t="s">
        <v>1112</v>
      </c>
    </row>
    <row r="8475" spans="1:6">
      <c r="A8475" t="str">
        <f t="shared" si="157"/>
        <v>49Pollyanna Castilho44958GRA</v>
      </c>
      <c r="B8475">
        <v>49</v>
      </c>
      <c r="C8475" t="s">
        <v>1991</v>
      </c>
      <c r="D8475" t="s">
        <v>3786</v>
      </c>
      <c r="E8475">
        <v>600</v>
      </c>
      <c r="F8475" t="s">
        <v>1112</v>
      </c>
    </row>
    <row r="8476" spans="1:6">
      <c r="A8476" t="str">
        <f t="shared" si="157"/>
        <v>49Suzane Tiemi Kawahara Shimuta44958GRA</v>
      </c>
      <c r="B8476">
        <v>49</v>
      </c>
      <c r="C8476" t="s">
        <v>2579</v>
      </c>
      <c r="D8476" t="s">
        <v>3786</v>
      </c>
      <c r="E8476">
        <v>600</v>
      </c>
      <c r="F8476" t="s">
        <v>1112</v>
      </c>
    </row>
    <row r="8477" spans="1:6">
      <c r="A8477" t="str">
        <f t="shared" si="157"/>
        <v>49Antonio Teofanes Bertollo de Oliveira44958MSc</v>
      </c>
      <c r="B8477">
        <v>49</v>
      </c>
      <c r="C8477" t="s">
        <v>1993</v>
      </c>
      <c r="D8477" t="s">
        <v>3786</v>
      </c>
      <c r="E8477">
        <v>2230</v>
      </c>
      <c r="F8477" t="s">
        <v>1114</v>
      </c>
    </row>
    <row r="8478" spans="1:6">
      <c r="A8478" t="str">
        <f t="shared" si="157"/>
        <v>49Caique Campos de Oliveira44958MSc</v>
      </c>
      <c r="B8478">
        <v>49</v>
      </c>
      <c r="C8478" t="s">
        <v>2580</v>
      </c>
      <c r="D8478" t="s">
        <v>3786</v>
      </c>
      <c r="E8478">
        <v>2230</v>
      </c>
      <c r="F8478" t="s">
        <v>1114</v>
      </c>
    </row>
    <row r="8479" spans="1:6">
      <c r="A8479" t="str">
        <f t="shared" si="157"/>
        <v>49Isabela de Melo Aceto44958MSc</v>
      </c>
      <c r="B8479">
        <v>49</v>
      </c>
      <c r="C8479" t="s">
        <v>1986</v>
      </c>
      <c r="D8479" t="s">
        <v>3786</v>
      </c>
      <c r="E8479">
        <v>2230</v>
      </c>
      <c r="F8479" t="s">
        <v>1114</v>
      </c>
    </row>
    <row r="8480" spans="1:6">
      <c r="A8480" t="str">
        <f t="shared" si="157"/>
        <v>49Lucas Bandeira44958MSc</v>
      </c>
      <c r="B8480">
        <v>49</v>
      </c>
      <c r="C8480" t="s">
        <v>1995</v>
      </c>
      <c r="D8480" t="s">
        <v>3786</v>
      </c>
      <c r="E8480">
        <v>2230</v>
      </c>
      <c r="F8480" t="s">
        <v>1114</v>
      </c>
    </row>
    <row r="8481" spans="1:6">
      <c r="A8481" t="str">
        <f t="shared" si="157"/>
        <v>49Maycom Cezar Valeriano44958MSc</v>
      </c>
      <c r="B8481">
        <v>49</v>
      </c>
      <c r="C8481" t="s">
        <v>1997</v>
      </c>
      <c r="D8481" t="s">
        <v>3786</v>
      </c>
      <c r="E8481">
        <v>2230</v>
      </c>
      <c r="F8481" t="s">
        <v>1114</v>
      </c>
    </row>
    <row r="8482" spans="1:6">
      <c r="A8482" t="str">
        <f t="shared" si="157"/>
        <v>49Thayná Mesquita Gomes dos Santos44958MSc</v>
      </c>
      <c r="B8482">
        <v>49</v>
      </c>
      <c r="C8482" t="s">
        <v>1992</v>
      </c>
      <c r="D8482" t="s">
        <v>3786</v>
      </c>
      <c r="E8482">
        <v>2230</v>
      </c>
      <c r="F8482" t="s">
        <v>1114</v>
      </c>
    </row>
    <row r="8483" spans="1:6">
      <c r="A8483" t="str">
        <f t="shared" si="157"/>
        <v>49Bruna Castanheira44958PDSC</v>
      </c>
      <c r="B8483">
        <v>49</v>
      </c>
      <c r="C8483" t="s">
        <v>2581</v>
      </c>
      <c r="D8483" t="s">
        <v>3786</v>
      </c>
      <c r="E8483">
        <v>6110</v>
      </c>
      <c r="F8483" t="s">
        <v>1165</v>
      </c>
    </row>
    <row r="8484" spans="1:6">
      <c r="A8484" t="str">
        <f t="shared" si="157"/>
        <v>49Fabiane de Jesus Trindade44958PV</v>
      </c>
      <c r="B8484">
        <v>49</v>
      </c>
      <c r="C8484" t="s">
        <v>2000</v>
      </c>
      <c r="D8484" t="s">
        <v>3786</v>
      </c>
      <c r="E8484">
        <v>7750</v>
      </c>
      <c r="F8484" t="s">
        <v>1115</v>
      </c>
    </row>
    <row r="8485" spans="1:6">
      <c r="A8485" t="str">
        <f t="shared" si="157"/>
        <v>50Inês Seidel44958AT</v>
      </c>
      <c r="B8485">
        <v>50</v>
      </c>
      <c r="C8485" t="s">
        <v>2001</v>
      </c>
      <c r="D8485" t="s">
        <v>3786</v>
      </c>
      <c r="E8485">
        <v>820</v>
      </c>
      <c r="F8485" t="s">
        <v>1117</v>
      </c>
    </row>
    <row r="8486" spans="1:6">
      <c r="A8486" t="str">
        <f t="shared" si="157"/>
        <v>50Diogo Pompéu de Moraes44958COO</v>
      </c>
      <c r="B8486">
        <v>50</v>
      </c>
      <c r="C8486" t="s">
        <v>2228</v>
      </c>
      <c r="D8486" t="s">
        <v>3786</v>
      </c>
      <c r="E8486">
        <v>2800</v>
      </c>
      <c r="F8486" t="s">
        <v>1113</v>
      </c>
    </row>
    <row r="8487" spans="1:6">
      <c r="A8487" t="str">
        <f t="shared" si="157"/>
        <v>50Ana Carla Specht Boeira44958DSC</v>
      </c>
      <c r="B8487">
        <v>50</v>
      </c>
      <c r="C8487" t="s">
        <v>2582</v>
      </c>
      <c r="D8487" t="s">
        <v>3786</v>
      </c>
      <c r="E8487">
        <v>3280</v>
      </c>
      <c r="F8487" t="s">
        <v>1162</v>
      </c>
    </row>
    <row r="8488" spans="1:6">
      <c r="A8488" t="str">
        <f t="shared" si="157"/>
        <v>50Bruna Pés Nicola44958DSC</v>
      </c>
      <c r="B8488">
        <v>50</v>
      </c>
      <c r="C8488" t="s">
        <v>2721</v>
      </c>
      <c r="D8488" t="s">
        <v>3786</v>
      </c>
      <c r="E8488">
        <v>3280</v>
      </c>
      <c r="F8488" t="s">
        <v>1162</v>
      </c>
    </row>
    <row r="8489" spans="1:6">
      <c r="A8489" t="str">
        <f t="shared" si="157"/>
        <v>50Tatiane Pretto44958DSC</v>
      </c>
      <c r="B8489">
        <v>50</v>
      </c>
      <c r="C8489" t="s">
        <v>2002</v>
      </c>
      <c r="D8489" t="s">
        <v>3786</v>
      </c>
      <c r="E8489">
        <v>3280</v>
      </c>
      <c r="F8489" t="s">
        <v>1162</v>
      </c>
    </row>
    <row r="8490" spans="1:6">
      <c r="A8490" t="str">
        <f t="shared" si="157"/>
        <v>50Andressa Vieira Hilário44958MSc</v>
      </c>
      <c r="B8490">
        <v>50</v>
      </c>
      <c r="C8490" t="s">
        <v>2003</v>
      </c>
      <c r="D8490" t="s">
        <v>3786</v>
      </c>
      <c r="E8490">
        <v>2230</v>
      </c>
      <c r="F8490" t="s">
        <v>1114</v>
      </c>
    </row>
    <row r="8491" spans="1:6">
      <c r="A8491" t="str">
        <f t="shared" si="157"/>
        <v>50Arthur Motta de Andrade44958MSc</v>
      </c>
      <c r="B8491">
        <v>50</v>
      </c>
      <c r="C8491" t="s">
        <v>2004</v>
      </c>
      <c r="D8491" t="s">
        <v>3786</v>
      </c>
      <c r="E8491">
        <v>2230</v>
      </c>
      <c r="F8491" t="s">
        <v>1114</v>
      </c>
    </row>
    <row r="8492" spans="1:6">
      <c r="A8492" t="str">
        <f t="shared" si="157"/>
        <v>50Eduarda de Castro Flach44958MSc</v>
      </c>
      <c r="B8492">
        <v>50</v>
      </c>
      <c r="C8492" t="s">
        <v>2583</v>
      </c>
      <c r="D8492" t="s">
        <v>3786</v>
      </c>
      <c r="E8492">
        <v>2230</v>
      </c>
      <c r="F8492" t="s">
        <v>1114</v>
      </c>
    </row>
    <row r="8493" spans="1:6">
      <c r="A8493" t="str">
        <f t="shared" si="157"/>
        <v>50Giovanni Garcia Saboia de Albuquerque44958MSc</v>
      </c>
      <c r="B8493">
        <v>50</v>
      </c>
      <c r="C8493" t="s">
        <v>2005</v>
      </c>
      <c r="D8493" t="s">
        <v>3786</v>
      </c>
      <c r="E8493">
        <v>2230</v>
      </c>
      <c r="F8493" t="s">
        <v>1114</v>
      </c>
    </row>
    <row r="8494" spans="1:6">
      <c r="A8494" t="str">
        <f t="shared" si="157"/>
        <v>50Gustavo Javier Chacón Rosales44958PDSC</v>
      </c>
      <c r="B8494">
        <v>50</v>
      </c>
      <c r="C8494" t="s">
        <v>2009</v>
      </c>
      <c r="D8494" t="s">
        <v>3786</v>
      </c>
      <c r="E8494">
        <v>6110</v>
      </c>
      <c r="F8494" t="s">
        <v>1165</v>
      </c>
    </row>
    <row r="8495" spans="1:6">
      <c r="A8495" t="str">
        <f t="shared" si="157"/>
        <v>50Christian Wittee Lopes44958PV</v>
      </c>
      <c r="B8495">
        <v>50</v>
      </c>
      <c r="C8495" t="s">
        <v>2010</v>
      </c>
      <c r="D8495" t="s">
        <v>3786</v>
      </c>
      <c r="E8495">
        <v>7750</v>
      </c>
      <c r="F8495" t="s">
        <v>1115</v>
      </c>
    </row>
    <row r="8496" spans="1:6">
      <c r="A8496" t="str">
        <f t="shared" si="157"/>
        <v>51Bernardo Vitor de Souza Marins44958AT</v>
      </c>
      <c r="B8496">
        <v>51</v>
      </c>
      <c r="C8496" t="s">
        <v>2011</v>
      </c>
      <c r="D8496" t="s">
        <v>3786</v>
      </c>
      <c r="E8496">
        <v>820</v>
      </c>
      <c r="F8496" t="s">
        <v>1117</v>
      </c>
    </row>
    <row r="8497" spans="1:6">
      <c r="A8497" t="str">
        <f t="shared" si="157"/>
        <v>51Victor Rolando Ruiz Ahon44958COO</v>
      </c>
      <c r="B8497">
        <v>51</v>
      </c>
      <c r="C8497" t="s">
        <v>2231</v>
      </c>
      <c r="D8497" t="s">
        <v>3786</v>
      </c>
      <c r="E8497">
        <v>2800</v>
      </c>
      <c r="F8497" t="s">
        <v>1113</v>
      </c>
    </row>
    <row r="8498" spans="1:6">
      <c r="A8498" t="str">
        <f t="shared" si="157"/>
        <v>51Matheus Coitinho Constantino44958DSC</v>
      </c>
      <c r="B8498">
        <v>51</v>
      </c>
      <c r="C8498" t="s">
        <v>2012</v>
      </c>
      <c r="D8498" t="s">
        <v>3786</v>
      </c>
      <c r="E8498">
        <v>3280</v>
      </c>
      <c r="F8498" t="s">
        <v>1162</v>
      </c>
    </row>
    <row r="8499" spans="1:6">
      <c r="A8499" t="str">
        <f t="shared" si="157"/>
        <v>51York Castillo Santiago44958DSC</v>
      </c>
      <c r="B8499">
        <v>51</v>
      </c>
      <c r="C8499" t="s">
        <v>2013</v>
      </c>
      <c r="D8499" t="s">
        <v>3786</v>
      </c>
      <c r="E8499">
        <v>3280</v>
      </c>
      <c r="F8499" t="s">
        <v>1162</v>
      </c>
    </row>
    <row r="8500" spans="1:6">
      <c r="A8500" t="str">
        <f t="shared" si="157"/>
        <v>51Ana Carolina Loureiro Boavista Lustosa44958GRA</v>
      </c>
      <c r="B8500">
        <v>51</v>
      </c>
      <c r="C8500" t="s">
        <v>2230</v>
      </c>
      <c r="D8500" t="s">
        <v>3786</v>
      </c>
      <c r="E8500">
        <v>600</v>
      </c>
      <c r="F8500" t="s">
        <v>1112</v>
      </c>
    </row>
    <row r="8501" spans="1:6">
      <c r="A8501" t="str">
        <f t="shared" si="157"/>
        <v>51Bruno Arguelhes Fischer44958GRA</v>
      </c>
      <c r="B8501">
        <v>51</v>
      </c>
      <c r="C8501" t="s">
        <v>2015</v>
      </c>
      <c r="D8501" t="s">
        <v>3786</v>
      </c>
      <c r="E8501">
        <v>600</v>
      </c>
      <c r="F8501" t="s">
        <v>1112</v>
      </c>
    </row>
    <row r="8502" spans="1:6">
      <c r="A8502" t="str">
        <f t="shared" si="157"/>
        <v>51Larissa Ferreira Vasconcelos44958GRA</v>
      </c>
      <c r="B8502">
        <v>51</v>
      </c>
      <c r="C8502" t="s">
        <v>2791</v>
      </c>
      <c r="D8502" t="s">
        <v>3786</v>
      </c>
      <c r="E8502">
        <v>600</v>
      </c>
      <c r="F8502" t="s">
        <v>1112</v>
      </c>
    </row>
    <row r="8503" spans="1:6">
      <c r="A8503" t="str">
        <f t="shared" si="157"/>
        <v>51Maria Eduarda Melentovytch Ribeiro de Castro44958GRA</v>
      </c>
      <c r="B8503">
        <v>51</v>
      </c>
      <c r="C8503" t="s">
        <v>2584</v>
      </c>
      <c r="D8503" t="s">
        <v>3786</v>
      </c>
      <c r="E8503">
        <v>600</v>
      </c>
      <c r="F8503" t="s">
        <v>1112</v>
      </c>
    </row>
    <row r="8504" spans="1:6">
      <c r="A8504" t="str">
        <f t="shared" si="157"/>
        <v>51Messias Gutemberg de Moura Vieira Junior44958GRA</v>
      </c>
      <c r="B8504">
        <v>51</v>
      </c>
      <c r="C8504" t="s">
        <v>2016</v>
      </c>
      <c r="D8504" t="s">
        <v>3786</v>
      </c>
      <c r="E8504">
        <v>600</v>
      </c>
      <c r="F8504" t="s">
        <v>1112</v>
      </c>
    </row>
    <row r="8505" spans="1:6">
      <c r="A8505" t="str">
        <f t="shared" si="157"/>
        <v>51Pedro Henrique Modesto Araujo44958GRA</v>
      </c>
      <c r="B8505">
        <v>51</v>
      </c>
      <c r="C8505" t="s">
        <v>2585</v>
      </c>
      <c r="D8505" t="s">
        <v>3786</v>
      </c>
      <c r="E8505">
        <v>600</v>
      </c>
      <c r="F8505" t="s">
        <v>1112</v>
      </c>
    </row>
    <row r="8506" spans="1:6">
      <c r="A8506" t="str">
        <f t="shared" si="157"/>
        <v>51Rebecca Bastos Boschoski44958GRA</v>
      </c>
      <c r="B8506">
        <v>51</v>
      </c>
      <c r="C8506" t="s">
        <v>2792</v>
      </c>
      <c r="D8506" t="s">
        <v>3786</v>
      </c>
      <c r="E8506">
        <v>600</v>
      </c>
      <c r="F8506" t="s">
        <v>1112</v>
      </c>
    </row>
    <row r="8507" spans="1:6">
      <c r="A8507" t="str">
        <f t="shared" si="157"/>
        <v>51Victor Hugo Couto e Silva44958GRA</v>
      </c>
      <c r="B8507">
        <v>51</v>
      </c>
      <c r="C8507" t="s">
        <v>2017</v>
      </c>
      <c r="D8507" t="s">
        <v>3786</v>
      </c>
      <c r="E8507">
        <v>600</v>
      </c>
      <c r="F8507" t="s">
        <v>1112</v>
      </c>
    </row>
    <row r="8508" spans="1:6">
      <c r="A8508" t="str">
        <f t="shared" si="157"/>
        <v>51Vinicius Silva Pio Abreu44958GRA</v>
      </c>
      <c r="B8508">
        <v>51</v>
      </c>
      <c r="C8508" t="s">
        <v>2229</v>
      </c>
      <c r="D8508" t="s">
        <v>3786</v>
      </c>
      <c r="E8508">
        <v>600</v>
      </c>
      <c r="F8508" t="s">
        <v>1112</v>
      </c>
    </row>
    <row r="8509" spans="1:6">
      <c r="A8509" t="str">
        <f t="shared" si="157"/>
        <v>51Brunno Abreu da Fonseca Vargas44958MSc</v>
      </c>
      <c r="B8509">
        <v>51</v>
      </c>
      <c r="C8509" t="s">
        <v>2018</v>
      </c>
      <c r="D8509" t="s">
        <v>3786</v>
      </c>
      <c r="E8509">
        <v>2230</v>
      </c>
      <c r="F8509" t="s">
        <v>1114</v>
      </c>
    </row>
    <row r="8510" spans="1:6">
      <c r="A8510" t="str">
        <f t="shared" si="157"/>
        <v>51Daniel Rubano Barretto Turci44958MSc</v>
      </c>
      <c r="B8510">
        <v>51</v>
      </c>
      <c r="C8510" t="s">
        <v>2019</v>
      </c>
      <c r="D8510" t="s">
        <v>3786</v>
      </c>
      <c r="E8510">
        <v>2230</v>
      </c>
      <c r="F8510" t="s">
        <v>1114</v>
      </c>
    </row>
    <row r="8511" spans="1:6">
      <c r="A8511" t="str">
        <f t="shared" si="157"/>
        <v>51Mauricio de Souza Maciel44958MSc</v>
      </c>
      <c r="B8511">
        <v>51</v>
      </c>
      <c r="C8511" t="s">
        <v>2020</v>
      </c>
      <c r="D8511" t="s">
        <v>3786</v>
      </c>
      <c r="E8511">
        <v>2230</v>
      </c>
      <c r="F8511" t="s">
        <v>1114</v>
      </c>
    </row>
    <row r="8512" spans="1:6">
      <c r="A8512" t="str">
        <f t="shared" si="157"/>
        <v>51Antonio Claudio Soares44958PV</v>
      </c>
      <c r="B8512">
        <v>51</v>
      </c>
      <c r="C8512" t="s">
        <v>2022</v>
      </c>
      <c r="D8512" t="s">
        <v>3786</v>
      </c>
      <c r="E8512">
        <v>7750</v>
      </c>
      <c r="F8512" t="s">
        <v>1115</v>
      </c>
    </row>
    <row r="8513" spans="1:6">
      <c r="A8513" t="str">
        <f t="shared" si="157"/>
        <v>52Marcos Alexandro Vargas Mello44958AT</v>
      </c>
      <c r="B8513">
        <v>52</v>
      </c>
      <c r="C8513" t="s">
        <v>2023</v>
      </c>
      <c r="D8513" t="s">
        <v>3786</v>
      </c>
      <c r="E8513">
        <v>820</v>
      </c>
      <c r="F8513" t="s">
        <v>1117</v>
      </c>
    </row>
    <row r="8514" spans="1:6">
      <c r="A8514" t="str">
        <f t="shared" si="157"/>
        <v>52Fernanda de Castilhos44958COO</v>
      </c>
      <c r="B8514">
        <v>52</v>
      </c>
      <c r="C8514" t="s">
        <v>2024</v>
      </c>
      <c r="D8514" t="s">
        <v>3786</v>
      </c>
      <c r="E8514">
        <v>2800</v>
      </c>
      <c r="F8514" t="s">
        <v>1113</v>
      </c>
    </row>
    <row r="8515" spans="1:6">
      <c r="A8515" t="str">
        <f t="shared" ref="A8515:A8578" si="158">CONCATENATE(B8515,C8515,VALUE(D8515),F8515)</f>
        <v>52Crisleine Perinazzo Draszewski44958DSC</v>
      </c>
      <c r="B8515">
        <v>52</v>
      </c>
      <c r="C8515" t="s">
        <v>2025</v>
      </c>
      <c r="D8515" t="s">
        <v>3786</v>
      </c>
      <c r="E8515">
        <v>3280</v>
      </c>
      <c r="F8515" t="s">
        <v>1162</v>
      </c>
    </row>
    <row r="8516" spans="1:6">
      <c r="A8516" t="str">
        <f t="shared" si="158"/>
        <v>52Henrique Gasparetto44958DSC</v>
      </c>
      <c r="B8516">
        <v>52</v>
      </c>
      <c r="C8516" t="s">
        <v>2040</v>
      </c>
      <c r="D8516" t="s">
        <v>3786</v>
      </c>
      <c r="E8516">
        <v>3280</v>
      </c>
      <c r="F8516" t="s">
        <v>1162</v>
      </c>
    </row>
    <row r="8517" spans="1:6">
      <c r="A8517" t="str">
        <f t="shared" si="158"/>
        <v>52Lauren Marcilene Maciel Machado44958DSC</v>
      </c>
      <c r="B8517">
        <v>52</v>
      </c>
      <c r="C8517" t="s">
        <v>2026</v>
      </c>
      <c r="D8517" t="s">
        <v>3786</v>
      </c>
      <c r="E8517">
        <v>3280</v>
      </c>
      <c r="F8517" t="s">
        <v>1162</v>
      </c>
    </row>
    <row r="8518" spans="1:6">
      <c r="A8518" t="str">
        <f t="shared" si="158"/>
        <v>52ADRIANA HOLZSCHUH GUILHERMANO44958GRA</v>
      </c>
      <c r="B8518">
        <v>52</v>
      </c>
      <c r="C8518" t="s">
        <v>2586</v>
      </c>
      <c r="D8518" t="s">
        <v>3786</v>
      </c>
      <c r="E8518">
        <v>600</v>
      </c>
      <c r="F8518" t="s">
        <v>1112</v>
      </c>
    </row>
    <row r="8519" spans="1:6">
      <c r="A8519" t="str">
        <f t="shared" si="158"/>
        <v>52Ana Caroline de Borba Schwendler44958GRA</v>
      </c>
      <c r="B8519">
        <v>52</v>
      </c>
      <c r="C8519" t="s">
        <v>2587</v>
      </c>
      <c r="D8519" t="s">
        <v>3786</v>
      </c>
      <c r="E8519">
        <v>600</v>
      </c>
      <c r="F8519" t="s">
        <v>1112</v>
      </c>
    </row>
    <row r="8520" spans="1:6">
      <c r="A8520" t="str">
        <f t="shared" si="158"/>
        <v>52André Luis de Oliveira Perilli44958GRA</v>
      </c>
      <c r="B8520">
        <v>52</v>
      </c>
      <c r="C8520" t="s">
        <v>2029</v>
      </c>
      <c r="D8520" t="s">
        <v>3786</v>
      </c>
      <c r="E8520">
        <v>600</v>
      </c>
      <c r="F8520" t="s">
        <v>1112</v>
      </c>
    </row>
    <row r="8521" spans="1:6">
      <c r="A8521" t="str">
        <f t="shared" si="158"/>
        <v>52Bruna da Cunha Padoin44958GRA</v>
      </c>
      <c r="B8521">
        <v>52</v>
      </c>
      <c r="C8521" t="s">
        <v>2031</v>
      </c>
      <c r="D8521" t="s">
        <v>3786</v>
      </c>
      <c r="E8521">
        <v>600</v>
      </c>
      <c r="F8521" t="s">
        <v>1112</v>
      </c>
    </row>
    <row r="8522" spans="1:6">
      <c r="A8522" t="str">
        <f t="shared" si="158"/>
        <v>52Carolina Thomas Lau44958GRA</v>
      </c>
      <c r="B8522">
        <v>52</v>
      </c>
      <c r="C8522" t="s">
        <v>2588</v>
      </c>
      <c r="D8522" t="s">
        <v>3786</v>
      </c>
      <c r="E8522">
        <v>600</v>
      </c>
      <c r="F8522" t="s">
        <v>1112</v>
      </c>
    </row>
    <row r="8523" spans="1:6">
      <c r="A8523" t="str">
        <f t="shared" si="158"/>
        <v>52Caroline Marta Weise44958GRA</v>
      </c>
      <c r="B8523">
        <v>52</v>
      </c>
      <c r="C8523" t="s">
        <v>2232</v>
      </c>
      <c r="D8523" t="s">
        <v>3786</v>
      </c>
      <c r="E8523">
        <v>600</v>
      </c>
      <c r="F8523" t="s">
        <v>1112</v>
      </c>
    </row>
    <row r="8524" spans="1:6">
      <c r="A8524" t="str">
        <f t="shared" si="158"/>
        <v>52Fernanda Airoldi Colombo44958GRA</v>
      </c>
      <c r="B8524">
        <v>52</v>
      </c>
      <c r="C8524" t="s">
        <v>2793</v>
      </c>
      <c r="D8524" t="s">
        <v>3786</v>
      </c>
      <c r="E8524">
        <v>600</v>
      </c>
      <c r="F8524" t="s">
        <v>1112</v>
      </c>
    </row>
    <row r="8525" spans="1:6">
      <c r="A8525" t="str">
        <f t="shared" si="158"/>
        <v>52Flávia Fernandes de Oliveira44958GRA</v>
      </c>
      <c r="B8525">
        <v>52</v>
      </c>
      <c r="C8525" t="s">
        <v>2032</v>
      </c>
      <c r="D8525" t="s">
        <v>3786</v>
      </c>
      <c r="E8525">
        <v>600</v>
      </c>
      <c r="F8525" t="s">
        <v>1112</v>
      </c>
    </row>
    <row r="8526" spans="1:6">
      <c r="A8526" t="str">
        <f t="shared" si="158"/>
        <v>52Geovana Mussato Mello44958GRA</v>
      </c>
      <c r="B8526">
        <v>52</v>
      </c>
      <c r="C8526" t="s">
        <v>2589</v>
      </c>
      <c r="D8526" t="s">
        <v>3786</v>
      </c>
      <c r="E8526">
        <v>600</v>
      </c>
      <c r="F8526" t="s">
        <v>1112</v>
      </c>
    </row>
    <row r="8527" spans="1:6">
      <c r="A8527" t="str">
        <f t="shared" si="158"/>
        <v>52Jamille Harbouki Moura44958GRA</v>
      </c>
      <c r="B8527">
        <v>52</v>
      </c>
      <c r="C8527" t="s">
        <v>2033</v>
      </c>
      <c r="D8527" t="s">
        <v>3786</v>
      </c>
      <c r="E8527">
        <v>600</v>
      </c>
      <c r="F8527" t="s">
        <v>1112</v>
      </c>
    </row>
    <row r="8528" spans="1:6">
      <c r="A8528" t="str">
        <f t="shared" si="158"/>
        <v>52Maiko Rodrigues Monteiro44958GRA</v>
      </c>
      <c r="B8528">
        <v>52</v>
      </c>
      <c r="C8528" t="s">
        <v>2722</v>
      </c>
      <c r="D8528" t="s">
        <v>3786</v>
      </c>
      <c r="E8528">
        <v>600</v>
      </c>
      <c r="F8528" t="s">
        <v>1112</v>
      </c>
    </row>
    <row r="8529" spans="1:6">
      <c r="A8529" t="str">
        <f t="shared" si="158"/>
        <v>52Pedro Augusto Assini44958GRA</v>
      </c>
      <c r="B8529">
        <v>52</v>
      </c>
      <c r="C8529" t="s">
        <v>2590</v>
      </c>
      <c r="D8529" t="s">
        <v>3786</v>
      </c>
      <c r="E8529">
        <v>600</v>
      </c>
      <c r="F8529" t="s">
        <v>1112</v>
      </c>
    </row>
    <row r="8530" spans="1:6">
      <c r="A8530" t="str">
        <f t="shared" si="158"/>
        <v>52Renata Vieira Corrêa44958GRA</v>
      </c>
      <c r="B8530">
        <v>52</v>
      </c>
      <c r="C8530" t="s">
        <v>2591</v>
      </c>
      <c r="D8530" t="s">
        <v>3786</v>
      </c>
      <c r="E8530">
        <v>600</v>
      </c>
      <c r="F8530" t="s">
        <v>1112</v>
      </c>
    </row>
    <row r="8531" spans="1:6">
      <c r="A8531" t="str">
        <f t="shared" si="158"/>
        <v>52Roger Sartori Chagas44958GRA</v>
      </c>
      <c r="B8531">
        <v>52</v>
      </c>
      <c r="C8531" t="s">
        <v>2038</v>
      </c>
      <c r="D8531" t="s">
        <v>3786</v>
      </c>
      <c r="E8531">
        <v>600</v>
      </c>
      <c r="F8531" t="s">
        <v>1112</v>
      </c>
    </row>
    <row r="8532" spans="1:6">
      <c r="A8532" t="str">
        <f t="shared" si="158"/>
        <v>52Vinícius Milani Nunes44958GRA</v>
      </c>
      <c r="B8532">
        <v>52</v>
      </c>
      <c r="C8532" t="s">
        <v>2592</v>
      </c>
      <c r="D8532" t="s">
        <v>3786</v>
      </c>
      <c r="E8532">
        <v>600</v>
      </c>
      <c r="F8532" t="s">
        <v>1112</v>
      </c>
    </row>
    <row r="8533" spans="1:6">
      <c r="A8533" t="str">
        <f t="shared" si="158"/>
        <v>52Mateus da Silva Mesquita44958MSc</v>
      </c>
      <c r="B8533">
        <v>52</v>
      </c>
      <c r="C8533" t="s">
        <v>2043</v>
      </c>
      <c r="D8533" t="s">
        <v>3786</v>
      </c>
      <c r="E8533">
        <v>2230</v>
      </c>
      <c r="F8533" t="s">
        <v>1114</v>
      </c>
    </row>
    <row r="8534" spans="1:6">
      <c r="A8534" t="str">
        <f t="shared" si="158"/>
        <v>52Mirela de Araujo Reis44958MSc</v>
      </c>
      <c r="B8534">
        <v>52</v>
      </c>
      <c r="C8534" t="s">
        <v>2723</v>
      </c>
      <c r="D8534" t="s">
        <v>3786</v>
      </c>
      <c r="E8534">
        <v>2230</v>
      </c>
      <c r="F8534" t="s">
        <v>1114</v>
      </c>
    </row>
    <row r="8535" spans="1:6">
      <c r="A8535" t="str">
        <f t="shared" si="158"/>
        <v>52Mirela Francesquet44958MSc</v>
      </c>
      <c r="B8535">
        <v>52</v>
      </c>
      <c r="C8535" t="s">
        <v>2044</v>
      </c>
      <c r="D8535" t="s">
        <v>3786</v>
      </c>
      <c r="E8535">
        <v>2230</v>
      </c>
      <c r="F8535" t="s">
        <v>1114</v>
      </c>
    </row>
    <row r="8536" spans="1:6">
      <c r="A8536" t="str">
        <f t="shared" si="158"/>
        <v>52Suelly  Ribeiro Hollas44958MSc</v>
      </c>
      <c r="B8536">
        <v>52</v>
      </c>
      <c r="C8536" t="s">
        <v>2593</v>
      </c>
      <c r="D8536" t="s">
        <v>3786</v>
      </c>
      <c r="E8536">
        <v>2230</v>
      </c>
      <c r="F8536" t="s">
        <v>1114</v>
      </c>
    </row>
    <row r="8537" spans="1:6">
      <c r="A8537" t="str">
        <f t="shared" si="158"/>
        <v>52Thalyta Fonseca Silva44958MSc</v>
      </c>
      <c r="B8537">
        <v>52</v>
      </c>
      <c r="C8537" t="s">
        <v>2794</v>
      </c>
      <c r="D8537" t="s">
        <v>3786</v>
      </c>
      <c r="E8537">
        <v>2230</v>
      </c>
      <c r="F8537" t="s">
        <v>1114</v>
      </c>
    </row>
    <row r="8538" spans="1:6">
      <c r="A8538" t="str">
        <f t="shared" si="158"/>
        <v>52Thamires Rafaelle da Silva44958MSc</v>
      </c>
      <c r="B8538">
        <v>52</v>
      </c>
      <c r="C8538" t="s">
        <v>2594</v>
      </c>
      <c r="D8538" t="s">
        <v>3786</v>
      </c>
      <c r="E8538">
        <v>2230</v>
      </c>
      <c r="F8538" t="s">
        <v>1114</v>
      </c>
    </row>
    <row r="8539" spans="1:6">
      <c r="A8539" t="str">
        <f t="shared" si="158"/>
        <v>52João Wancura44958PDSC</v>
      </c>
      <c r="B8539">
        <v>52</v>
      </c>
      <c r="C8539" t="s">
        <v>2795</v>
      </c>
      <c r="D8539" t="s">
        <v>3786</v>
      </c>
      <c r="E8539">
        <v>6110</v>
      </c>
      <c r="F8539" t="s">
        <v>1165</v>
      </c>
    </row>
    <row r="8540" spans="1:6">
      <c r="A8540" t="str">
        <f t="shared" si="158"/>
        <v>52Michel Brondani44958PV</v>
      </c>
      <c r="B8540">
        <v>52</v>
      </c>
      <c r="C8540" t="s">
        <v>2046</v>
      </c>
      <c r="D8540" t="s">
        <v>3786</v>
      </c>
      <c r="E8540">
        <v>7750</v>
      </c>
      <c r="F8540" t="s">
        <v>1115</v>
      </c>
    </row>
    <row r="8541" spans="1:6">
      <c r="A8541" t="str">
        <f t="shared" si="158"/>
        <v>53Josiane Baldo Gomes44958AT</v>
      </c>
      <c r="B8541">
        <v>53</v>
      </c>
      <c r="C8541" t="s">
        <v>2595</v>
      </c>
      <c r="D8541" t="s">
        <v>3786</v>
      </c>
      <c r="E8541">
        <v>820</v>
      </c>
      <c r="F8541" t="s">
        <v>1117</v>
      </c>
    </row>
    <row r="8542" spans="1:6">
      <c r="A8542" t="str">
        <f t="shared" si="158"/>
        <v>53Oldrich Joel Romero Guzmán44958COO</v>
      </c>
      <c r="B8542">
        <v>53</v>
      </c>
      <c r="C8542" t="s">
        <v>2048</v>
      </c>
      <c r="D8542" t="s">
        <v>3786</v>
      </c>
      <c r="E8542">
        <v>2800</v>
      </c>
      <c r="F8542" t="s">
        <v>1113</v>
      </c>
    </row>
    <row r="8543" spans="1:6">
      <c r="A8543" t="str">
        <f t="shared" si="158"/>
        <v>53Kelly Costa Cabral Salazar R. Moreira44958DSC</v>
      </c>
      <c r="B8543">
        <v>53</v>
      </c>
      <c r="C8543" t="s">
        <v>2049</v>
      </c>
      <c r="D8543" t="s">
        <v>3786</v>
      </c>
      <c r="E8543">
        <v>3280</v>
      </c>
      <c r="F8543" t="s">
        <v>1162</v>
      </c>
    </row>
    <row r="8544" spans="1:6">
      <c r="A8544" t="str">
        <f t="shared" si="158"/>
        <v>53Roberta Tristão Pinto44958DSC</v>
      </c>
      <c r="B8544">
        <v>53</v>
      </c>
      <c r="C8544" t="s">
        <v>2050</v>
      </c>
      <c r="D8544" t="s">
        <v>3786</v>
      </c>
      <c r="E8544">
        <v>3280</v>
      </c>
      <c r="F8544" t="s">
        <v>1162</v>
      </c>
    </row>
    <row r="8545" spans="1:6">
      <c r="A8545" t="str">
        <f t="shared" si="158"/>
        <v>53Walter Sperandio Sampaio44958DSC</v>
      </c>
      <c r="B8545">
        <v>53</v>
      </c>
      <c r="C8545" t="s">
        <v>2796</v>
      </c>
      <c r="D8545" t="s">
        <v>3786</v>
      </c>
      <c r="E8545">
        <v>3280</v>
      </c>
      <c r="F8545" t="s">
        <v>1162</v>
      </c>
    </row>
    <row r="8546" spans="1:6">
      <c r="A8546" t="str">
        <f t="shared" si="158"/>
        <v>53Amanda Puttin Vidoto44958GRA</v>
      </c>
      <c r="B8546">
        <v>53</v>
      </c>
      <c r="C8546" t="s">
        <v>2051</v>
      </c>
      <c r="D8546" t="s">
        <v>3786</v>
      </c>
      <c r="E8546">
        <v>600</v>
      </c>
      <c r="F8546" t="s">
        <v>1112</v>
      </c>
    </row>
    <row r="8547" spans="1:6">
      <c r="A8547" t="str">
        <f t="shared" si="158"/>
        <v>53Gabriella Carolina Lopes44958GRA</v>
      </c>
      <c r="B8547">
        <v>53</v>
      </c>
      <c r="C8547" t="s">
        <v>2054</v>
      </c>
      <c r="D8547" t="s">
        <v>3786</v>
      </c>
      <c r="E8547">
        <v>600</v>
      </c>
      <c r="F8547" t="s">
        <v>1112</v>
      </c>
    </row>
    <row r="8548" spans="1:6">
      <c r="A8548" t="str">
        <f t="shared" si="158"/>
        <v>53Nathalia Barbosa Coelho44958GRA</v>
      </c>
      <c r="B8548">
        <v>53</v>
      </c>
      <c r="C8548" t="s">
        <v>2056</v>
      </c>
      <c r="D8548" t="s">
        <v>3786</v>
      </c>
      <c r="E8548">
        <v>600</v>
      </c>
      <c r="F8548" t="s">
        <v>1112</v>
      </c>
    </row>
    <row r="8549" spans="1:6">
      <c r="A8549" t="str">
        <f t="shared" si="158"/>
        <v>53Nelson Godinho Tebaldi44958GRA</v>
      </c>
      <c r="B8549">
        <v>53</v>
      </c>
      <c r="C8549" t="s">
        <v>2797</v>
      </c>
      <c r="D8549" t="s">
        <v>3786</v>
      </c>
      <c r="E8549">
        <v>600</v>
      </c>
      <c r="F8549" t="s">
        <v>1112</v>
      </c>
    </row>
    <row r="8550" spans="1:6">
      <c r="A8550" t="str">
        <f t="shared" si="158"/>
        <v>53Djanyna Voegel de Carvalho Schmidt44958MSc</v>
      </c>
      <c r="B8550">
        <v>53</v>
      </c>
      <c r="C8550" t="s">
        <v>2233</v>
      </c>
      <c r="D8550" t="s">
        <v>3786</v>
      </c>
      <c r="E8550">
        <v>2230</v>
      </c>
      <c r="F8550" t="s">
        <v>1114</v>
      </c>
    </row>
    <row r="8551" spans="1:6">
      <c r="A8551" t="str">
        <f t="shared" si="158"/>
        <v>53João Pedro Massaria de Arcanto44958MSc</v>
      </c>
      <c r="B8551">
        <v>53</v>
      </c>
      <c r="C8551" t="s">
        <v>2057</v>
      </c>
      <c r="D8551" t="s">
        <v>3786</v>
      </c>
      <c r="E8551">
        <v>2230</v>
      </c>
      <c r="F8551" t="s">
        <v>1114</v>
      </c>
    </row>
    <row r="8552" spans="1:6">
      <c r="A8552" t="str">
        <f t="shared" si="158"/>
        <v>53Marla Almeida Siqueira44958MSc</v>
      </c>
      <c r="B8552">
        <v>53</v>
      </c>
      <c r="C8552" t="s">
        <v>2234</v>
      </c>
      <c r="D8552" t="s">
        <v>3786</v>
      </c>
      <c r="E8552">
        <v>2230</v>
      </c>
      <c r="F8552" t="s">
        <v>1114</v>
      </c>
    </row>
    <row r="8553" spans="1:6">
      <c r="A8553" t="str">
        <f t="shared" si="158"/>
        <v>53Valéria Silva dos Santos44958MSc</v>
      </c>
      <c r="B8553">
        <v>53</v>
      </c>
      <c r="C8553" t="s">
        <v>2058</v>
      </c>
      <c r="D8553" t="s">
        <v>3786</v>
      </c>
      <c r="E8553">
        <v>2230</v>
      </c>
      <c r="F8553" t="s">
        <v>1114</v>
      </c>
    </row>
    <row r="8554" spans="1:6">
      <c r="A8554" t="str">
        <f t="shared" si="158"/>
        <v>53Pablo Santana Lemos44958PDSC</v>
      </c>
      <c r="B8554">
        <v>53</v>
      </c>
      <c r="C8554" t="s">
        <v>2798</v>
      </c>
      <c r="D8554" t="s">
        <v>3786</v>
      </c>
      <c r="E8554">
        <v>6110</v>
      </c>
      <c r="F8554" t="s">
        <v>1165</v>
      </c>
    </row>
    <row r="8555" spans="1:6">
      <c r="A8555" t="str">
        <f t="shared" si="158"/>
        <v>53Alexandre Persuhn Morawski44958PV</v>
      </c>
      <c r="B8555">
        <v>53</v>
      </c>
      <c r="C8555" t="s">
        <v>2235</v>
      </c>
      <c r="D8555" t="s">
        <v>3786</v>
      </c>
      <c r="E8555">
        <v>7750</v>
      </c>
      <c r="F8555" t="s">
        <v>1115</v>
      </c>
    </row>
    <row r="8556" spans="1:6">
      <c r="A8556" t="str">
        <f t="shared" si="158"/>
        <v>54MONICA ARAUJO DAS NEVES44958AT</v>
      </c>
      <c r="B8556">
        <v>54</v>
      </c>
      <c r="C8556" t="s">
        <v>2724</v>
      </c>
      <c r="D8556" t="s">
        <v>3786</v>
      </c>
      <c r="E8556">
        <v>820</v>
      </c>
      <c r="F8556" t="s">
        <v>1117</v>
      </c>
    </row>
    <row r="8557" spans="1:6">
      <c r="A8557" t="str">
        <f t="shared" si="158"/>
        <v>54WENDELL FERREIRA DE LA SALLES44958COO</v>
      </c>
      <c r="B8557">
        <v>54</v>
      </c>
      <c r="C8557" t="s">
        <v>2725</v>
      </c>
      <c r="D8557" t="s">
        <v>3786</v>
      </c>
      <c r="E8557">
        <v>2800</v>
      </c>
      <c r="F8557" t="s">
        <v>1113</v>
      </c>
    </row>
    <row r="8558" spans="1:6">
      <c r="A8558" t="str">
        <f t="shared" si="158"/>
        <v>54CLOVIS DA CONCEIÇÃO MELO MARTINS JUNIOR44958DSC</v>
      </c>
      <c r="B8558">
        <v>54</v>
      </c>
      <c r="C8558" t="s">
        <v>2726</v>
      </c>
      <c r="D8558" t="s">
        <v>3786</v>
      </c>
      <c r="E8558">
        <v>3280</v>
      </c>
      <c r="F8558" t="s">
        <v>1162</v>
      </c>
    </row>
    <row r="8559" spans="1:6">
      <c r="A8559" t="str">
        <f t="shared" si="158"/>
        <v>54DIEGO DE OLIVEIRA DANTAS44958DSC</v>
      </c>
      <c r="B8559">
        <v>54</v>
      </c>
      <c r="C8559" t="s">
        <v>2727</v>
      </c>
      <c r="D8559" t="s">
        <v>3786</v>
      </c>
      <c r="E8559">
        <v>3280</v>
      </c>
      <c r="F8559" t="s">
        <v>1162</v>
      </c>
    </row>
    <row r="8560" spans="1:6">
      <c r="A8560" t="str">
        <f t="shared" si="158"/>
        <v>54YAN FERREIRA DA SILVA44958DSC</v>
      </c>
      <c r="B8560">
        <v>54</v>
      </c>
      <c r="C8560" t="s">
        <v>2728</v>
      </c>
      <c r="D8560" t="s">
        <v>3786</v>
      </c>
      <c r="E8560">
        <v>3280</v>
      </c>
      <c r="F8560" t="s">
        <v>1162</v>
      </c>
    </row>
    <row r="8561" spans="1:6">
      <c r="A8561" t="str">
        <f t="shared" si="158"/>
        <v>54Adhila Freitas Sanches44958GRA</v>
      </c>
      <c r="B8561">
        <v>54</v>
      </c>
      <c r="C8561" t="s">
        <v>2596</v>
      </c>
      <c r="D8561" t="s">
        <v>3786</v>
      </c>
      <c r="E8561">
        <v>600</v>
      </c>
      <c r="F8561" t="s">
        <v>1112</v>
      </c>
    </row>
    <row r="8562" spans="1:6">
      <c r="A8562" t="str">
        <f t="shared" si="158"/>
        <v>54Aline de Meneses Cunha44958GRA</v>
      </c>
      <c r="B8562">
        <v>54</v>
      </c>
      <c r="C8562" t="s">
        <v>2799</v>
      </c>
      <c r="D8562" t="s">
        <v>3786</v>
      </c>
      <c r="E8562">
        <v>600</v>
      </c>
      <c r="F8562" t="s">
        <v>1112</v>
      </c>
    </row>
    <row r="8563" spans="1:6">
      <c r="A8563" t="str">
        <f t="shared" si="158"/>
        <v>54ANA BEATRIZ DA SILVA DOS SANTOS44958GRA</v>
      </c>
      <c r="B8563">
        <v>54</v>
      </c>
      <c r="C8563" t="s">
        <v>2729</v>
      </c>
      <c r="D8563" t="s">
        <v>3786</v>
      </c>
      <c r="E8563">
        <v>600</v>
      </c>
      <c r="F8563" t="s">
        <v>1112</v>
      </c>
    </row>
    <row r="8564" spans="1:6">
      <c r="A8564" t="str">
        <f t="shared" si="158"/>
        <v>54BIANCA DE MELO MAIA DAS NEVES44958GRA</v>
      </c>
      <c r="B8564">
        <v>54</v>
      </c>
      <c r="C8564" t="s">
        <v>2800</v>
      </c>
      <c r="D8564" t="s">
        <v>3786</v>
      </c>
      <c r="E8564">
        <v>600</v>
      </c>
      <c r="F8564" t="s">
        <v>1112</v>
      </c>
    </row>
    <row r="8565" spans="1:6">
      <c r="A8565" t="str">
        <f t="shared" si="158"/>
        <v>54DIEGO MARTINS MONTEIRO44958GRA</v>
      </c>
      <c r="B8565">
        <v>54</v>
      </c>
      <c r="C8565" t="s">
        <v>2730</v>
      </c>
      <c r="D8565" t="s">
        <v>3786</v>
      </c>
      <c r="E8565">
        <v>600</v>
      </c>
      <c r="F8565" t="s">
        <v>1112</v>
      </c>
    </row>
    <row r="8566" spans="1:6">
      <c r="A8566" t="str">
        <f t="shared" si="158"/>
        <v>54ERISON WALDIRIO VIEIRA SANTOS44958GRA</v>
      </c>
      <c r="B8566">
        <v>54</v>
      </c>
      <c r="C8566" t="s">
        <v>2731</v>
      </c>
      <c r="D8566" t="s">
        <v>3786</v>
      </c>
      <c r="E8566">
        <v>600</v>
      </c>
      <c r="F8566" t="s">
        <v>1112</v>
      </c>
    </row>
    <row r="8567" spans="1:6">
      <c r="A8567" t="str">
        <f t="shared" si="158"/>
        <v>54Glendha Aryelli Carvalho de Souza44958GRA</v>
      </c>
      <c r="B8567">
        <v>54</v>
      </c>
      <c r="C8567" t="s">
        <v>2597</v>
      </c>
      <c r="D8567" t="s">
        <v>3786</v>
      </c>
      <c r="E8567">
        <v>600</v>
      </c>
      <c r="F8567" t="s">
        <v>1112</v>
      </c>
    </row>
    <row r="8568" spans="1:6">
      <c r="A8568" t="str">
        <f t="shared" si="158"/>
        <v>54ISRAEL DA LUZ RODRIGUES44958GRA</v>
      </c>
      <c r="B8568">
        <v>54</v>
      </c>
      <c r="C8568" t="s">
        <v>2733</v>
      </c>
      <c r="D8568" t="s">
        <v>3786</v>
      </c>
      <c r="E8568">
        <v>600</v>
      </c>
      <c r="F8568" t="s">
        <v>1112</v>
      </c>
    </row>
    <row r="8569" spans="1:6">
      <c r="A8569" t="str">
        <f t="shared" si="158"/>
        <v>54JAINE CARVALHO SILVA44958GRA</v>
      </c>
      <c r="B8569">
        <v>54</v>
      </c>
      <c r="C8569" t="s">
        <v>2734</v>
      </c>
      <c r="D8569" t="s">
        <v>3786</v>
      </c>
      <c r="E8569">
        <v>600</v>
      </c>
      <c r="F8569" t="s">
        <v>1112</v>
      </c>
    </row>
    <row r="8570" spans="1:6">
      <c r="A8570" t="str">
        <f t="shared" si="158"/>
        <v>54Lorena Ribeiro de Melo44958GRA</v>
      </c>
      <c r="B8570">
        <v>54</v>
      </c>
      <c r="C8570" t="s">
        <v>2598</v>
      </c>
      <c r="D8570" t="s">
        <v>3786</v>
      </c>
      <c r="E8570">
        <v>600</v>
      </c>
      <c r="F8570" t="s">
        <v>1112</v>
      </c>
    </row>
    <row r="8571" spans="1:6">
      <c r="A8571" t="str">
        <f t="shared" si="158"/>
        <v>54LUANA CRISTINA SOUSA DE OLIVEIRA44958GRA</v>
      </c>
      <c r="B8571">
        <v>54</v>
      </c>
      <c r="C8571" t="s">
        <v>2801</v>
      </c>
      <c r="D8571" t="s">
        <v>3786</v>
      </c>
      <c r="E8571">
        <v>600</v>
      </c>
      <c r="F8571" t="s">
        <v>1112</v>
      </c>
    </row>
    <row r="8572" spans="1:6">
      <c r="A8572" t="str">
        <f t="shared" si="158"/>
        <v>54STHEFFERSON BRUNO COSTA FERREIRA44958GRA</v>
      </c>
      <c r="B8572">
        <v>54</v>
      </c>
      <c r="C8572" t="s">
        <v>2802</v>
      </c>
      <c r="D8572" t="s">
        <v>3786</v>
      </c>
      <c r="E8572">
        <v>600</v>
      </c>
      <c r="F8572" t="s">
        <v>1112</v>
      </c>
    </row>
    <row r="8573" spans="1:6">
      <c r="A8573" t="str">
        <f t="shared" si="158"/>
        <v>54Yan Caio Morais Costa44958GRA</v>
      </c>
      <c r="B8573">
        <v>54</v>
      </c>
      <c r="C8573" t="s">
        <v>2803</v>
      </c>
      <c r="D8573" t="s">
        <v>3786</v>
      </c>
      <c r="E8573">
        <v>600</v>
      </c>
      <c r="F8573" t="s">
        <v>1112</v>
      </c>
    </row>
    <row r="8574" spans="1:6">
      <c r="A8574" t="str">
        <f t="shared" si="158"/>
        <v>54CAMILA ALMEIDA DOS SANTOS44958MSc</v>
      </c>
      <c r="B8574">
        <v>54</v>
      </c>
      <c r="C8574" t="s">
        <v>2738</v>
      </c>
      <c r="D8574" t="s">
        <v>3786</v>
      </c>
      <c r="E8574">
        <v>2230</v>
      </c>
      <c r="F8574" t="s">
        <v>1114</v>
      </c>
    </row>
    <row r="8575" spans="1:6">
      <c r="A8575" t="str">
        <f t="shared" si="158"/>
        <v>54LUCIANA PEREIRA BARBOSA44958MSc</v>
      </c>
      <c r="B8575">
        <v>54</v>
      </c>
      <c r="C8575" t="s">
        <v>2739</v>
      </c>
      <c r="D8575" t="s">
        <v>3786</v>
      </c>
      <c r="E8575">
        <v>2230</v>
      </c>
      <c r="F8575" t="s">
        <v>1114</v>
      </c>
    </row>
    <row r="8576" spans="1:6">
      <c r="A8576" t="str">
        <f t="shared" si="158"/>
        <v>54Luiz Eugênio Hoffmann Lopes44958MSc</v>
      </c>
      <c r="B8576">
        <v>54</v>
      </c>
      <c r="C8576" t="s">
        <v>2076</v>
      </c>
      <c r="D8576" t="s">
        <v>3786</v>
      </c>
      <c r="E8576">
        <v>2230</v>
      </c>
      <c r="F8576" t="s">
        <v>1114</v>
      </c>
    </row>
    <row r="8577" spans="1:6">
      <c r="A8577" t="str">
        <f t="shared" si="158"/>
        <v>54TAYNA CRISTINA SOUSA SILVA44958MSc</v>
      </c>
      <c r="B8577">
        <v>54</v>
      </c>
      <c r="C8577" t="s">
        <v>2740</v>
      </c>
      <c r="D8577" t="s">
        <v>3786</v>
      </c>
      <c r="E8577">
        <v>2230</v>
      </c>
      <c r="F8577" t="s">
        <v>1114</v>
      </c>
    </row>
    <row r="8578" spans="1:6">
      <c r="A8578" t="str">
        <f t="shared" si="158"/>
        <v>54Marta de Oliveira Barreiros44958PDSC</v>
      </c>
      <c r="B8578">
        <v>54</v>
      </c>
      <c r="C8578" t="s">
        <v>2079</v>
      </c>
      <c r="D8578" t="s">
        <v>3786</v>
      </c>
      <c r="E8578">
        <v>6110</v>
      </c>
      <c r="F8578" t="s">
        <v>1165</v>
      </c>
    </row>
    <row r="8579" spans="1:6">
      <c r="A8579" t="str">
        <f t="shared" ref="A8579:A8642" si="159">CONCATENATE(B8579,C8579,VALUE(D8579),F8579)</f>
        <v>54LYZETTE GONÇALVES MORAES DE MOURA44958PV</v>
      </c>
      <c r="B8579">
        <v>54</v>
      </c>
      <c r="C8579" t="s">
        <v>2742</v>
      </c>
      <c r="D8579" t="s">
        <v>3786</v>
      </c>
      <c r="E8579">
        <v>7750</v>
      </c>
      <c r="F8579" t="s">
        <v>1115</v>
      </c>
    </row>
    <row r="8580" spans="1:6">
      <c r="A8580" t="str">
        <f t="shared" si="159"/>
        <v>55Anara Luana Nunes Gomes44958AT</v>
      </c>
      <c r="B8580">
        <v>55</v>
      </c>
      <c r="C8580" t="s">
        <v>2081</v>
      </c>
      <c r="D8580" t="s">
        <v>3786</v>
      </c>
      <c r="E8580">
        <v>820</v>
      </c>
      <c r="F8580" t="s">
        <v>1117</v>
      </c>
    </row>
    <row r="8581" spans="1:6">
      <c r="A8581" t="str">
        <f t="shared" si="159"/>
        <v>55Frederico Ribeiro do Carmo44958COO</v>
      </c>
      <c r="B8581">
        <v>55</v>
      </c>
      <c r="C8581" t="s">
        <v>2082</v>
      </c>
      <c r="D8581" t="s">
        <v>3786</v>
      </c>
      <c r="E8581">
        <v>2800</v>
      </c>
      <c r="F8581" t="s">
        <v>1113</v>
      </c>
    </row>
    <row r="8582" spans="1:6">
      <c r="A8582" t="str">
        <f t="shared" si="159"/>
        <v>55Cydianne Cavalcante da Silva44958DSC</v>
      </c>
      <c r="B8582">
        <v>55</v>
      </c>
      <c r="C8582" t="s">
        <v>2083</v>
      </c>
      <c r="D8582" t="s">
        <v>3786</v>
      </c>
      <c r="E8582">
        <v>3280</v>
      </c>
      <c r="F8582" t="s">
        <v>1162</v>
      </c>
    </row>
    <row r="8583" spans="1:6">
      <c r="A8583" t="str">
        <f t="shared" si="159"/>
        <v>55Kilton Renan Alves Pereira44958DSC</v>
      </c>
      <c r="B8583">
        <v>55</v>
      </c>
      <c r="C8583" t="s">
        <v>2599</v>
      </c>
      <c r="D8583" t="s">
        <v>3786</v>
      </c>
      <c r="E8583">
        <v>3280</v>
      </c>
      <c r="F8583" t="s">
        <v>1162</v>
      </c>
    </row>
    <row r="8584" spans="1:6">
      <c r="A8584" t="str">
        <f t="shared" si="159"/>
        <v>55Lizandra Evylyn Freitas Lucas44958DSC</v>
      </c>
      <c r="B8584">
        <v>55</v>
      </c>
      <c r="C8584" t="s">
        <v>2084</v>
      </c>
      <c r="D8584" t="s">
        <v>3786</v>
      </c>
      <c r="E8584">
        <v>3280</v>
      </c>
      <c r="F8584" t="s">
        <v>1162</v>
      </c>
    </row>
    <row r="8585" spans="1:6">
      <c r="A8585" t="str">
        <f t="shared" si="159"/>
        <v>55Anderson Marciel Pereira De Sales44958GRA</v>
      </c>
      <c r="B8585">
        <v>55</v>
      </c>
      <c r="C8585" t="s">
        <v>2600</v>
      </c>
      <c r="D8585" t="s">
        <v>3786</v>
      </c>
      <c r="E8585">
        <v>600</v>
      </c>
      <c r="F8585" t="s">
        <v>1112</v>
      </c>
    </row>
    <row r="8586" spans="1:6">
      <c r="A8586" t="str">
        <f t="shared" si="159"/>
        <v>55Bruna Assunção Antunes Rebouças44958GRA</v>
      </c>
      <c r="B8586">
        <v>55</v>
      </c>
      <c r="C8586" t="s">
        <v>2601</v>
      </c>
      <c r="D8586" t="s">
        <v>3786</v>
      </c>
      <c r="E8586">
        <v>600</v>
      </c>
      <c r="F8586" t="s">
        <v>1112</v>
      </c>
    </row>
    <row r="8587" spans="1:6">
      <c r="A8587" t="str">
        <f t="shared" si="159"/>
        <v>55Carlos Eduardo de Lima Sousa44958GRA</v>
      </c>
      <c r="B8587">
        <v>55</v>
      </c>
      <c r="C8587" t="s">
        <v>2085</v>
      </c>
      <c r="D8587" t="s">
        <v>3786</v>
      </c>
      <c r="E8587">
        <v>600</v>
      </c>
      <c r="F8587" t="s">
        <v>1112</v>
      </c>
    </row>
    <row r="8588" spans="1:6">
      <c r="A8588" t="str">
        <f t="shared" si="159"/>
        <v>55Daniel Viana de Freitas44958GRA</v>
      </c>
      <c r="B8588">
        <v>55</v>
      </c>
      <c r="C8588" t="s">
        <v>2602</v>
      </c>
      <c r="D8588" t="s">
        <v>3786</v>
      </c>
      <c r="E8588">
        <v>600</v>
      </c>
      <c r="F8588" t="s">
        <v>1112</v>
      </c>
    </row>
    <row r="8589" spans="1:6">
      <c r="A8589" t="str">
        <f t="shared" si="159"/>
        <v>55Francisco Medeiros de Andrade Neto44958GRA</v>
      </c>
      <c r="B8589">
        <v>55</v>
      </c>
      <c r="C8589" t="s">
        <v>2086</v>
      </c>
      <c r="D8589" t="s">
        <v>3786</v>
      </c>
      <c r="E8589">
        <v>600</v>
      </c>
      <c r="F8589" t="s">
        <v>1112</v>
      </c>
    </row>
    <row r="8590" spans="1:6">
      <c r="A8590" t="str">
        <f t="shared" si="159"/>
        <v>55Glaíce Oliveira Araújo44958GRA</v>
      </c>
      <c r="B8590">
        <v>55</v>
      </c>
      <c r="C8590" t="s">
        <v>2603</v>
      </c>
      <c r="D8590" t="s">
        <v>3786</v>
      </c>
      <c r="E8590">
        <v>600</v>
      </c>
      <c r="F8590" t="s">
        <v>1112</v>
      </c>
    </row>
    <row r="8591" spans="1:6">
      <c r="A8591" t="str">
        <f t="shared" si="159"/>
        <v>55Iara Maria Souza Medeiros44958GRA</v>
      </c>
      <c r="B8591">
        <v>55</v>
      </c>
      <c r="C8591" t="s">
        <v>2604</v>
      </c>
      <c r="D8591" t="s">
        <v>3786</v>
      </c>
      <c r="E8591">
        <v>600</v>
      </c>
      <c r="F8591" t="s">
        <v>1112</v>
      </c>
    </row>
    <row r="8592" spans="1:6">
      <c r="A8592" t="str">
        <f t="shared" si="159"/>
        <v>55João Paulo de Souza Pereira44958GRA</v>
      </c>
      <c r="B8592">
        <v>55</v>
      </c>
      <c r="C8592" t="s">
        <v>2605</v>
      </c>
      <c r="D8592" t="s">
        <v>3786</v>
      </c>
      <c r="E8592">
        <v>600</v>
      </c>
      <c r="F8592" t="s">
        <v>1112</v>
      </c>
    </row>
    <row r="8593" spans="1:6">
      <c r="A8593" t="str">
        <f t="shared" si="159"/>
        <v>55Josilândia dos Santos Carvalho44958GRA</v>
      </c>
      <c r="B8593">
        <v>55</v>
      </c>
      <c r="C8593" t="s">
        <v>2606</v>
      </c>
      <c r="D8593" t="s">
        <v>3786</v>
      </c>
      <c r="E8593">
        <v>600</v>
      </c>
      <c r="F8593" t="s">
        <v>1112</v>
      </c>
    </row>
    <row r="8594" spans="1:6">
      <c r="A8594" t="str">
        <f t="shared" si="159"/>
        <v>55Letícia Costa da Silva44958GRA</v>
      </c>
      <c r="B8594">
        <v>55</v>
      </c>
      <c r="C8594" t="s">
        <v>2607</v>
      </c>
      <c r="D8594" t="s">
        <v>3786</v>
      </c>
      <c r="E8594">
        <v>600</v>
      </c>
      <c r="F8594" t="s">
        <v>1112</v>
      </c>
    </row>
    <row r="8595" spans="1:6">
      <c r="A8595" t="str">
        <f t="shared" si="159"/>
        <v>55Luiz Augusto Galdino Melo44958GRA</v>
      </c>
      <c r="B8595">
        <v>55</v>
      </c>
      <c r="C8595" t="s">
        <v>2608</v>
      </c>
      <c r="D8595" t="s">
        <v>3786</v>
      </c>
      <c r="E8595">
        <v>600</v>
      </c>
      <c r="F8595" t="s">
        <v>1112</v>
      </c>
    </row>
    <row r="8596" spans="1:6">
      <c r="A8596" t="str">
        <f t="shared" si="159"/>
        <v>55Marcos Antonio dos Santos Filho44958GRA</v>
      </c>
      <c r="B8596">
        <v>55</v>
      </c>
      <c r="C8596" t="s">
        <v>2087</v>
      </c>
      <c r="D8596" t="s">
        <v>3786</v>
      </c>
      <c r="E8596">
        <v>600</v>
      </c>
      <c r="F8596" t="s">
        <v>1112</v>
      </c>
    </row>
    <row r="8597" spans="1:6">
      <c r="A8597" t="str">
        <f t="shared" si="159"/>
        <v>55Maria Helena Lima da Silva44958GRA</v>
      </c>
      <c r="B8597">
        <v>55</v>
      </c>
      <c r="C8597" t="s">
        <v>2610</v>
      </c>
      <c r="D8597" t="s">
        <v>3786</v>
      </c>
      <c r="E8597">
        <v>600</v>
      </c>
      <c r="F8597" t="s">
        <v>1112</v>
      </c>
    </row>
    <row r="8598" spans="1:6">
      <c r="A8598" t="str">
        <f t="shared" si="159"/>
        <v>55Rian Aurélio Vieira44958GRA</v>
      </c>
      <c r="B8598">
        <v>55</v>
      </c>
      <c r="C8598" t="s">
        <v>2611</v>
      </c>
      <c r="D8598" t="s">
        <v>3786</v>
      </c>
      <c r="E8598">
        <v>600</v>
      </c>
      <c r="F8598" t="s">
        <v>1112</v>
      </c>
    </row>
    <row r="8599" spans="1:6">
      <c r="A8599" t="str">
        <f t="shared" si="159"/>
        <v>55Emanuelly Kelly Gomes de Oliveira44958MSc</v>
      </c>
      <c r="B8599">
        <v>55</v>
      </c>
      <c r="C8599" t="s">
        <v>2612</v>
      </c>
      <c r="D8599" t="s">
        <v>3786</v>
      </c>
      <c r="E8599">
        <v>2230</v>
      </c>
      <c r="F8599" t="s">
        <v>1114</v>
      </c>
    </row>
    <row r="8600" spans="1:6">
      <c r="A8600" t="str">
        <f t="shared" si="159"/>
        <v>55Giovana Soares Danino44958MSc</v>
      </c>
      <c r="B8600">
        <v>55</v>
      </c>
      <c r="C8600" t="s">
        <v>2089</v>
      </c>
      <c r="D8600" t="s">
        <v>3786</v>
      </c>
      <c r="E8600">
        <v>2230</v>
      </c>
      <c r="F8600" t="s">
        <v>1114</v>
      </c>
    </row>
    <row r="8601" spans="1:6">
      <c r="A8601" t="str">
        <f t="shared" si="159"/>
        <v>55Jessica Crhistie de Castro Granjeiro Oliveira44958MSc</v>
      </c>
      <c r="B8601">
        <v>55</v>
      </c>
      <c r="C8601" t="s">
        <v>2613</v>
      </c>
      <c r="D8601" t="s">
        <v>3786</v>
      </c>
      <c r="E8601">
        <v>2230</v>
      </c>
      <c r="F8601" t="s">
        <v>1114</v>
      </c>
    </row>
    <row r="8602" spans="1:6">
      <c r="A8602" t="str">
        <f t="shared" si="159"/>
        <v>55Kaline Soares da Silva44958MSc</v>
      </c>
      <c r="B8602">
        <v>55</v>
      </c>
      <c r="C8602" t="s">
        <v>2090</v>
      </c>
      <c r="D8602" t="s">
        <v>3786</v>
      </c>
      <c r="E8602">
        <v>2230</v>
      </c>
      <c r="F8602" t="s">
        <v>1114</v>
      </c>
    </row>
    <row r="8603" spans="1:6">
      <c r="A8603" t="str">
        <f t="shared" si="159"/>
        <v>55Paulo Reginaldo Costa Filho44958MSc</v>
      </c>
      <c r="B8603">
        <v>55</v>
      </c>
      <c r="C8603" t="s">
        <v>2614</v>
      </c>
      <c r="D8603" t="s">
        <v>3786</v>
      </c>
      <c r="E8603">
        <v>2230</v>
      </c>
      <c r="F8603" t="s">
        <v>1114</v>
      </c>
    </row>
    <row r="8604" spans="1:6">
      <c r="A8604" t="str">
        <f t="shared" si="159"/>
        <v>55Taysa Dayana Freire de Lima44958MSc</v>
      </c>
      <c r="B8604">
        <v>55</v>
      </c>
      <c r="C8604" t="s">
        <v>2091</v>
      </c>
      <c r="D8604" t="s">
        <v>3786</v>
      </c>
      <c r="E8604">
        <v>2230</v>
      </c>
      <c r="F8604" t="s">
        <v>1114</v>
      </c>
    </row>
    <row r="8605" spans="1:6">
      <c r="A8605" t="str">
        <f t="shared" si="159"/>
        <v>55Ruza Gabriela Medeiros de Araujo Macedo44958PV</v>
      </c>
      <c r="B8605">
        <v>55</v>
      </c>
      <c r="C8605" t="s">
        <v>2238</v>
      </c>
      <c r="D8605" t="s">
        <v>3786</v>
      </c>
      <c r="E8605">
        <v>7750</v>
      </c>
      <c r="F8605" t="s">
        <v>1115</v>
      </c>
    </row>
    <row r="8606" spans="1:6">
      <c r="A8606" t="str">
        <f t="shared" si="159"/>
        <v>1Hérico Gonçalves Valiati44986AT</v>
      </c>
      <c r="B8606">
        <v>1</v>
      </c>
      <c r="C8606" t="s">
        <v>2325</v>
      </c>
      <c r="D8606" t="s">
        <v>3787</v>
      </c>
      <c r="E8606">
        <v>820</v>
      </c>
      <c r="F8606" t="s">
        <v>1117</v>
      </c>
    </row>
    <row r="8607" spans="1:6">
      <c r="A8607" t="str">
        <f t="shared" si="159"/>
        <v>1Vânya Márcia Duarte Pasa44986COO</v>
      </c>
      <c r="B8607">
        <v>1</v>
      </c>
      <c r="C8607" t="s">
        <v>1160</v>
      </c>
      <c r="D8607" t="s">
        <v>3787</v>
      </c>
      <c r="E8607">
        <v>2800</v>
      </c>
      <c r="F8607" t="s">
        <v>1113</v>
      </c>
    </row>
    <row r="8608" spans="1:6">
      <c r="A8608" t="str">
        <f t="shared" si="159"/>
        <v>1Francisca Gabriela Lopes Rosado44986DSC</v>
      </c>
      <c r="B8608">
        <v>1</v>
      </c>
      <c r="C8608" t="s">
        <v>1161</v>
      </c>
      <c r="D8608" t="s">
        <v>3787</v>
      </c>
      <c r="E8608">
        <v>3280</v>
      </c>
      <c r="F8608" t="s">
        <v>1162</v>
      </c>
    </row>
    <row r="8609" spans="1:6">
      <c r="A8609" t="str">
        <f t="shared" si="159"/>
        <v>1Yuri Gontijo Rosa44986DSC</v>
      </c>
      <c r="B8609">
        <v>1</v>
      </c>
      <c r="C8609" t="s">
        <v>1175</v>
      </c>
      <c r="D8609" t="s">
        <v>3787</v>
      </c>
      <c r="E8609">
        <v>3280</v>
      </c>
      <c r="F8609" t="s">
        <v>1162</v>
      </c>
    </row>
    <row r="8610" spans="1:6">
      <c r="A8610" t="str">
        <f t="shared" si="159"/>
        <v>1Alexandre Augusto Salvador Barbosa44986GRA</v>
      </c>
      <c r="B8610">
        <v>1</v>
      </c>
      <c r="C8610" t="s">
        <v>2124</v>
      </c>
      <c r="D8610" t="s">
        <v>3787</v>
      </c>
      <c r="E8610">
        <v>600</v>
      </c>
      <c r="F8610" t="s">
        <v>1112</v>
      </c>
    </row>
    <row r="8611" spans="1:6">
      <c r="A8611" t="str">
        <f t="shared" si="159"/>
        <v>1Denner Silva de Carvalho44986GRA</v>
      </c>
      <c r="B8611">
        <v>1</v>
      </c>
      <c r="C8611" t="s">
        <v>2661</v>
      </c>
      <c r="D8611" t="s">
        <v>3787</v>
      </c>
      <c r="E8611">
        <v>600</v>
      </c>
      <c r="F8611" t="s">
        <v>1112</v>
      </c>
    </row>
    <row r="8612" spans="1:6">
      <c r="A8612" t="str">
        <f t="shared" si="159"/>
        <v>1Gabriel Dias Godinho44986GRA</v>
      </c>
      <c r="B8612">
        <v>1</v>
      </c>
      <c r="C8612" t="s">
        <v>2125</v>
      </c>
      <c r="D8612" t="s">
        <v>3787</v>
      </c>
      <c r="E8612">
        <v>600</v>
      </c>
      <c r="F8612" t="s">
        <v>1112</v>
      </c>
    </row>
    <row r="8613" spans="1:6">
      <c r="A8613" t="str">
        <f t="shared" si="159"/>
        <v>1Pablo Batista Mendes44986GRA</v>
      </c>
      <c r="B8613">
        <v>1</v>
      </c>
      <c r="C8613" t="s">
        <v>2126</v>
      </c>
      <c r="D8613" t="s">
        <v>3787</v>
      </c>
      <c r="E8613">
        <v>600</v>
      </c>
      <c r="F8613" t="s">
        <v>1112</v>
      </c>
    </row>
    <row r="8614" spans="1:6">
      <c r="A8614" t="str">
        <f t="shared" si="159"/>
        <v>1Ítalo Marques da Costa44986MSc</v>
      </c>
      <c r="B8614">
        <v>1</v>
      </c>
      <c r="C8614" t="s">
        <v>1166</v>
      </c>
      <c r="D8614" t="s">
        <v>3787</v>
      </c>
      <c r="E8614">
        <v>2230</v>
      </c>
      <c r="F8614" t="s">
        <v>1114</v>
      </c>
    </row>
    <row r="8615" spans="1:6">
      <c r="A8615" t="str">
        <f t="shared" si="159"/>
        <v>1Jéssika Thayanne da Silva44986MSc</v>
      </c>
      <c r="B8615">
        <v>1</v>
      </c>
      <c r="C8615" t="s">
        <v>2128</v>
      </c>
      <c r="D8615" t="s">
        <v>3787</v>
      </c>
      <c r="E8615">
        <v>2230</v>
      </c>
      <c r="F8615" t="s">
        <v>1114</v>
      </c>
    </row>
    <row r="8616" spans="1:6">
      <c r="A8616" t="str">
        <f t="shared" si="159"/>
        <v>1Leonardo Gomes de Abreu44986MSc</v>
      </c>
      <c r="B8616">
        <v>1</v>
      </c>
      <c r="C8616" t="s">
        <v>2129</v>
      </c>
      <c r="D8616" t="s">
        <v>3787</v>
      </c>
      <c r="E8616">
        <v>2230</v>
      </c>
      <c r="F8616" t="s">
        <v>1114</v>
      </c>
    </row>
    <row r="8617" spans="1:6">
      <c r="A8617" t="str">
        <f t="shared" si="159"/>
        <v>1Mariana Gualberto de Mendonça44986MSc</v>
      </c>
      <c r="B8617">
        <v>1</v>
      </c>
      <c r="C8617" t="s">
        <v>1173</v>
      </c>
      <c r="D8617" t="s">
        <v>3787</v>
      </c>
      <c r="E8617">
        <v>2230</v>
      </c>
      <c r="F8617" t="s">
        <v>1114</v>
      </c>
    </row>
    <row r="8618" spans="1:6">
      <c r="A8618" t="str">
        <f t="shared" si="159"/>
        <v>1Fabiana Pereira de Sousa44986PDSC</v>
      </c>
      <c r="B8618">
        <v>1</v>
      </c>
      <c r="C8618" t="s">
        <v>1176</v>
      </c>
      <c r="D8618" t="s">
        <v>3787</v>
      </c>
      <c r="E8618">
        <v>6110</v>
      </c>
      <c r="F8618" t="s">
        <v>1165</v>
      </c>
    </row>
    <row r="8619" spans="1:6">
      <c r="A8619" t="str">
        <f t="shared" si="159"/>
        <v>1Henrique dos Santos Oliveira44986PV</v>
      </c>
      <c r="B8619">
        <v>1</v>
      </c>
      <c r="C8619" t="s">
        <v>1177</v>
      </c>
      <c r="D8619" t="s">
        <v>3787</v>
      </c>
      <c r="E8619">
        <v>7750</v>
      </c>
      <c r="F8619" t="s">
        <v>1115</v>
      </c>
    </row>
    <row r="8620" spans="1:6">
      <c r="A8620" t="str">
        <f t="shared" si="159"/>
        <v>2Livia Scheffer Santos44986AT</v>
      </c>
      <c r="B8620">
        <v>2</v>
      </c>
      <c r="C8620" t="s">
        <v>2329</v>
      </c>
      <c r="D8620" t="s">
        <v>3787</v>
      </c>
      <c r="E8620">
        <v>820</v>
      </c>
      <c r="F8620" t="s">
        <v>1117</v>
      </c>
    </row>
    <row r="8621" spans="1:6">
      <c r="A8621" t="str">
        <f t="shared" si="159"/>
        <v>2Rodolfo César Costa Flesch44986COO</v>
      </c>
      <c r="B8621">
        <v>2</v>
      </c>
      <c r="C8621" t="s">
        <v>1179</v>
      </c>
      <c r="D8621" t="s">
        <v>3787</v>
      </c>
      <c r="E8621">
        <v>2800</v>
      </c>
      <c r="F8621" t="s">
        <v>1113</v>
      </c>
    </row>
    <row r="8622" spans="1:6">
      <c r="A8622" t="str">
        <f t="shared" si="159"/>
        <v>2Rafael Sartori44986DSC</v>
      </c>
      <c r="B8622">
        <v>2</v>
      </c>
      <c r="C8622" t="s">
        <v>1180</v>
      </c>
      <c r="D8622" t="s">
        <v>3787</v>
      </c>
      <c r="E8622">
        <v>3280</v>
      </c>
      <c r="F8622" t="s">
        <v>1162</v>
      </c>
    </row>
    <row r="8623" spans="1:6">
      <c r="A8623" t="str">
        <f t="shared" si="159"/>
        <v>2Vinicius Trombin Barros44986DSC</v>
      </c>
      <c r="B8623">
        <v>2</v>
      </c>
      <c r="C8623" t="s">
        <v>2130</v>
      </c>
      <c r="D8623" t="s">
        <v>3787</v>
      </c>
      <c r="E8623">
        <v>3280</v>
      </c>
      <c r="F8623" t="s">
        <v>1162</v>
      </c>
    </row>
    <row r="8624" spans="1:6">
      <c r="A8624" t="str">
        <f t="shared" si="159"/>
        <v>2Carlos Eduardo Xavier Correia44986GRA</v>
      </c>
      <c r="B8624">
        <v>2</v>
      </c>
      <c r="C8624" t="s">
        <v>2131</v>
      </c>
      <c r="D8624" t="s">
        <v>3787</v>
      </c>
      <c r="E8624">
        <v>600</v>
      </c>
      <c r="F8624" t="s">
        <v>1112</v>
      </c>
    </row>
    <row r="8625" spans="1:6">
      <c r="A8625" t="str">
        <f t="shared" si="159"/>
        <v>2Luiz Gustavo Dal Magro44986GRA</v>
      </c>
      <c r="B8625">
        <v>2</v>
      </c>
      <c r="C8625" t="s">
        <v>2132</v>
      </c>
      <c r="D8625" t="s">
        <v>3787</v>
      </c>
      <c r="E8625">
        <v>600</v>
      </c>
      <c r="F8625" t="s">
        <v>1112</v>
      </c>
    </row>
    <row r="8626" spans="1:6">
      <c r="A8626" t="str">
        <f t="shared" si="159"/>
        <v>2Pedro Slaviero de Vargas44986GRA</v>
      </c>
      <c r="B8626">
        <v>2</v>
      </c>
      <c r="C8626" t="s">
        <v>1185</v>
      </c>
      <c r="D8626" t="s">
        <v>3787</v>
      </c>
      <c r="E8626">
        <v>600</v>
      </c>
      <c r="F8626" t="s">
        <v>1112</v>
      </c>
    </row>
    <row r="8627" spans="1:6">
      <c r="A8627" t="str">
        <f t="shared" si="159"/>
        <v>2Rafael Heidemann de Santana44986GRA</v>
      </c>
      <c r="B8627">
        <v>2</v>
      </c>
      <c r="C8627" t="s">
        <v>2133</v>
      </c>
      <c r="D8627" t="s">
        <v>3787</v>
      </c>
      <c r="E8627">
        <v>600</v>
      </c>
      <c r="F8627" t="s">
        <v>1112</v>
      </c>
    </row>
    <row r="8628" spans="1:6">
      <c r="A8628" t="str">
        <f t="shared" si="159"/>
        <v>2Caio Cesar Branco Nunes44986MSc</v>
      </c>
      <c r="B8628">
        <v>2</v>
      </c>
      <c r="C8628" t="s">
        <v>2134</v>
      </c>
      <c r="D8628" t="s">
        <v>3787</v>
      </c>
      <c r="E8628">
        <v>2230</v>
      </c>
      <c r="F8628" t="s">
        <v>1114</v>
      </c>
    </row>
    <row r="8629" spans="1:6">
      <c r="A8629" t="str">
        <f t="shared" si="159"/>
        <v>2Eric Mochiutti44986MSc</v>
      </c>
      <c r="B8629">
        <v>2</v>
      </c>
      <c r="C8629" t="s">
        <v>1187</v>
      </c>
      <c r="D8629" t="s">
        <v>3787</v>
      </c>
      <c r="E8629">
        <v>2230</v>
      </c>
      <c r="F8629" t="s">
        <v>1114</v>
      </c>
    </row>
    <row r="8630" spans="1:6">
      <c r="A8630" t="str">
        <f t="shared" si="159"/>
        <v>2Erique Moser44986MSc</v>
      </c>
      <c r="B8630">
        <v>2</v>
      </c>
      <c r="C8630" t="s">
        <v>1188</v>
      </c>
      <c r="D8630" t="s">
        <v>3787</v>
      </c>
      <c r="E8630">
        <v>2230</v>
      </c>
      <c r="F8630" t="s">
        <v>1114</v>
      </c>
    </row>
    <row r="8631" spans="1:6">
      <c r="A8631" t="str">
        <f t="shared" si="159"/>
        <v>2João Pedro Brunoni44986MSc</v>
      </c>
      <c r="B8631">
        <v>2</v>
      </c>
      <c r="C8631" t="s">
        <v>2326</v>
      </c>
      <c r="D8631" t="s">
        <v>3787</v>
      </c>
      <c r="E8631">
        <v>2230</v>
      </c>
      <c r="F8631" t="s">
        <v>1114</v>
      </c>
    </row>
    <row r="8632" spans="1:6">
      <c r="A8632" t="str">
        <f t="shared" si="159"/>
        <v>2Serigne Khassim Mbaye44986MSc</v>
      </c>
      <c r="B8632">
        <v>2</v>
      </c>
      <c r="C8632" t="s">
        <v>1189</v>
      </c>
      <c r="D8632" t="s">
        <v>3787</v>
      </c>
      <c r="E8632">
        <v>2230</v>
      </c>
      <c r="F8632" t="s">
        <v>1114</v>
      </c>
    </row>
    <row r="8633" spans="1:6">
      <c r="A8633" t="str">
        <f t="shared" si="159"/>
        <v>2Bernardo Barancelli Schwedersky44958PDSC</v>
      </c>
      <c r="B8633">
        <v>2</v>
      </c>
      <c r="C8633" t="s">
        <v>2328</v>
      </c>
      <c r="D8633" t="s">
        <v>3786</v>
      </c>
      <c r="E8633">
        <v>6110</v>
      </c>
      <c r="F8633" t="s">
        <v>1165</v>
      </c>
    </row>
    <row r="8634" spans="1:6">
      <c r="A8634" t="str">
        <f t="shared" si="159"/>
        <v>3Bruno Lenilson Costa da Gama Saraiva44986AT</v>
      </c>
      <c r="B8634">
        <v>3</v>
      </c>
      <c r="C8634" t="s">
        <v>1192</v>
      </c>
      <c r="D8634" t="s">
        <v>3787</v>
      </c>
      <c r="E8634">
        <v>820</v>
      </c>
      <c r="F8634" t="s">
        <v>1117</v>
      </c>
    </row>
    <row r="8635" spans="1:6">
      <c r="A8635" t="str">
        <f t="shared" si="159"/>
        <v>3Eduardo Mach Queiroz44986COO</v>
      </c>
      <c r="B8635">
        <v>3</v>
      </c>
      <c r="C8635" t="s">
        <v>2136</v>
      </c>
      <c r="D8635" t="s">
        <v>3787</v>
      </c>
      <c r="E8635">
        <v>2800</v>
      </c>
      <c r="F8635" t="s">
        <v>1113</v>
      </c>
    </row>
    <row r="8636" spans="1:6">
      <c r="A8636" t="str">
        <f t="shared" si="159"/>
        <v>3Camilla Rocha de Oliveira Fontoura44986DSC</v>
      </c>
      <c r="B8636">
        <v>3</v>
      </c>
      <c r="C8636" t="s">
        <v>2751</v>
      </c>
      <c r="D8636" t="s">
        <v>3787</v>
      </c>
      <c r="E8636">
        <v>3280</v>
      </c>
      <c r="F8636" t="s">
        <v>1162</v>
      </c>
    </row>
    <row r="8637" spans="1:6">
      <c r="A8637" t="str">
        <f t="shared" si="159"/>
        <v>3Felipe Pereira da Silva44986DSC</v>
      </c>
      <c r="B8637">
        <v>3</v>
      </c>
      <c r="C8637" t="s">
        <v>1193</v>
      </c>
      <c r="D8637" t="s">
        <v>3787</v>
      </c>
      <c r="E8637">
        <v>3280</v>
      </c>
      <c r="F8637" t="s">
        <v>1162</v>
      </c>
    </row>
    <row r="8638" spans="1:6">
      <c r="A8638" t="str">
        <f t="shared" si="159"/>
        <v>3Ana Luiza Oliveira da Silva44986GRA</v>
      </c>
      <c r="B8638">
        <v>3</v>
      </c>
      <c r="C8638" t="s">
        <v>2330</v>
      </c>
      <c r="D8638" t="s">
        <v>3787</v>
      </c>
      <c r="E8638">
        <v>600</v>
      </c>
      <c r="F8638" t="s">
        <v>1112</v>
      </c>
    </row>
    <row r="8639" spans="1:6">
      <c r="A8639" t="str">
        <f t="shared" si="159"/>
        <v>3Gabriel Carlos Francisco44986GRA</v>
      </c>
      <c r="B8639">
        <v>3</v>
      </c>
      <c r="C8639" t="s">
        <v>2331</v>
      </c>
      <c r="D8639" t="s">
        <v>3787</v>
      </c>
      <c r="E8639">
        <v>600</v>
      </c>
      <c r="F8639" t="s">
        <v>1112</v>
      </c>
    </row>
    <row r="8640" spans="1:6">
      <c r="A8640" t="str">
        <f t="shared" si="159"/>
        <v>3Gabriel Guedes dos Santos Motta44986GRA</v>
      </c>
      <c r="B8640">
        <v>3</v>
      </c>
      <c r="C8640" t="s">
        <v>2332</v>
      </c>
      <c r="D8640" t="s">
        <v>3787</v>
      </c>
      <c r="E8640">
        <v>600</v>
      </c>
      <c r="F8640" t="s">
        <v>1112</v>
      </c>
    </row>
    <row r="8641" spans="1:6">
      <c r="A8641" t="str">
        <f t="shared" si="159"/>
        <v>3Igor Schanuel Cardoso44986GRA</v>
      </c>
      <c r="B8641">
        <v>3</v>
      </c>
      <c r="C8641" t="s">
        <v>2333</v>
      </c>
      <c r="D8641" t="s">
        <v>3787</v>
      </c>
      <c r="E8641">
        <v>600</v>
      </c>
      <c r="F8641" t="s">
        <v>1112</v>
      </c>
    </row>
    <row r="8642" spans="1:6">
      <c r="A8642" t="str">
        <f t="shared" si="159"/>
        <v>3José Victor Neves Ibrahim44986GRA</v>
      </c>
      <c r="B8642">
        <v>3</v>
      </c>
      <c r="C8642" t="s">
        <v>2662</v>
      </c>
      <c r="D8642" t="s">
        <v>3787</v>
      </c>
      <c r="E8642">
        <v>600</v>
      </c>
      <c r="F8642" t="s">
        <v>1112</v>
      </c>
    </row>
    <row r="8643" spans="1:6">
      <c r="A8643" t="str">
        <f t="shared" ref="A8643:A8706" si="160">CONCATENATE(B8643,C8643,VALUE(D8643),F8643)</f>
        <v>3Júlia Frauches do Nascimento44986GRA</v>
      </c>
      <c r="B8643">
        <v>3</v>
      </c>
      <c r="C8643" t="s">
        <v>1197</v>
      </c>
      <c r="D8643" t="s">
        <v>3787</v>
      </c>
      <c r="E8643">
        <v>600</v>
      </c>
      <c r="F8643" t="s">
        <v>1112</v>
      </c>
    </row>
    <row r="8644" spans="1:6">
      <c r="A8644" t="str">
        <f t="shared" si="160"/>
        <v>3Karen Perez dos Santos44986GRA</v>
      </c>
      <c r="B8644">
        <v>3</v>
      </c>
      <c r="C8644" t="s">
        <v>2334</v>
      </c>
      <c r="D8644" t="s">
        <v>3787</v>
      </c>
      <c r="E8644">
        <v>600</v>
      </c>
      <c r="F8644" t="s">
        <v>1112</v>
      </c>
    </row>
    <row r="8645" spans="1:6">
      <c r="A8645" t="str">
        <f t="shared" si="160"/>
        <v>3Maria Eduarda Pereira Barros44986GRA</v>
      </c>
      <c r="B8645">
        <v>3</v>
      </c>
      <c r="C8645" t="s">
        <v>1198</v>
      </c>
      <c r="D8645" t="s">
        <v>3787</v>
      </c>
      <c r="E8645">
        <v>600</v>
      </c>
      <c r="F8645" t="s">
        <v>1112</v>
      </c>
    </row>
    <row r="8646" spans="1:6">
      <c r="A8646" t="str">
        <f t="shared" si="160"/>
        <v>3Mariana Areias Correia Cardoso44986GRA</v>
      </c>
      <c r="B8646">
        <v>3</v>
      </c>
      <c r="C8646" t="s">
        <v>2752</v>
      </c>
      <c r="D8646" t="s">
        <v>3787</v>
      </c>
      <c r="E8646">
        <v>600</v>
      </c>
      <c r="F8646" t="s">
        <v>1112</v>
      </c>
    </row>
    <row r="8647" spans="1:6">
      <c r="A8647" t="str">
        <f t="shared" si="160"/>
        <v>3Matheus da Silva Campos44986GRA</v>
      </c>
      <c r="B8647">
        <v>3</v>
      </c>
      <c r="C8647" t="s">
        <v>2804</v>
      </c>
      <c r="D8647" t="s">
        <v>3787</v>
      </c>
      <c r="E8647">
        <v>600</v>
      </c>
      <c r="F8647" t="s">
        <v>1112</v>
      </c>
    </row>
    <row r="8648" spans="1:6">
      <c r="A8648" t="str">
        <f t="shared" si="160"/>
        <v>3Moisés Monteiro Ramos da Silva44986GRA</v>
      </c>
      <c r="B8648">
        <v>3</v>
      </c>
      <c r="C8648" t="s">
        <v>2335</v>
      </c>
      <c r="D8648" t="s">
        <v>3787</v>
      </c>
      <c r="E8648">
        <v>600</v>
      </c>
      <c r="F8648" t="s">
        <v>1112</v>
      </c>
    </row>
    <row r="8649" spans="1:6">
      <c r="A8649" t="str">
        <f t="shared" si="160"/>
        <v>3Ohanna da Motta de Jesus Teixeira44986GRA</v>
      </c>
      <c r="B8649">
        <v>3</v>
      </c>
      <c r="C8649" t="s">
        <v>1199</v>
      </c>
      <c r="D8649" t="s">
        <v>3787</v>
      </c>
      <c r="E8649">
        <v>600</v>
      </c>
      <c r="F8649" t="s">
        <v>1112</v>
      </c>
    </row>
    <row r="8650" spans="1:6">
      <c r="A8650" t="str">
        <f t="shared" si="160"/>
        <v>3Pedro Tavares Pereira44986GRA</v>
      </c>
      <c r="B8650">
        <v>3</v>
      </c>
      <c r="C8650" t="s">
        <v>2336</v>
      </c>
      <c r="D8650" t="s">
        <v>3787</v>
      </c>
      <c r="E8650">
        <v>600</v>
      </c>
      <c r="F8650" t="s">
        <v>1112</v>
      </c>
    </row>
    <row r="8651" spans="1:6">
      <c r="A8651" t="str">
        <f t="shared" si="160"/>
        <v>3Polyanna Kort Kamp Dias44986GRA</v>
      </c>
      <c r="B8651">
        <v>3</v>
      </c>
      <c r="C8651" t="s">
        <v>1200</v>
      </c>
      <c r="D8651" t="s">
        <v>3787</v>
      </c>
      <c r="E8651">
        <v>600</v>
      </c>
      <c r="F8651" t="s">
        <v>1112</v>
      </c>
    </row>
    <row r="8652" spans="1:6">
      <c r="A8652" t="str">
        <f t="shared" si="160"/>
        <v>3Raquel Reiner Tavares44986GRA</v>
      </c>
      <c r="B8652">
        <v>3</v>
      </c>
      <c r="C8652" t="s">
        <v>1201</v>
      </c>
      <c r="D8652" t="s">
        <v>3787</v>
      </c>
      <c r="E8652">
        <v>600</v>
      </c>
      <c r="F8652" t="s">
        <v>1112</v>
      </c>
    </row>
    <row r="8653" spans="1:6">
      <c r="A8653" t="str">
        <f t="shared" si="160"/>
        <v>3Tatiana de Oliveira Pinto44986GRA</v>
      </c>
      <c r="B8653">
        <v>3</v>
      </c>
      <c r="C8653" t="s">
        <v>1202</v>
      </c>
      <c r="D8653" t="s">
        <v>3787</v>
      </c>
      <c r="E8653">
        <v>600</v>
      </c>
      <c r="F8653" t="s">
        <v>1112</v>
      </c>
    </row>
    <row r="8654" spans="1:6">
      <c r="A8654" t="str">
        <f t="shared" si="160"/>
        <v>3LUCAS PEREIRA LADEIRA44986MSc</v>
      </c>
      <c r="B8654">
        <v>3</v>
      </c>
      <c r="C8654" t="s">
        <v>2337</v>
      </c>
      <c r="D8654" t="s">
        <v>3787</v>
      </c>
      <c r="E8654">
        <v>2230</v>
      </c>
      <c r="F8654" t="s">
        <v>1114</v>
      </c>
    </row>
    <row r="8655" spans="1:6">
      <c r="A8655" t="str">
        <f t="shared" si="160"/>
        <v>3MARIANA AFONSO PINTO PEDROZA44986MSc</v>
      </c>
      <c r="B8655">
        <v>3</v>
      </c>
      <c r="C8655" t="s">
        <v>2338</v>
      </c>
      <c r="D8655" t="s">
        <v>3787</v>
      </c>
      <c r="E8655">
        <v>2230</v>
      </c>
      <c r="F8655" t="s">
        <v>1114</v>
      </c>
    </row>
    <row r="8656" spans="1:6">
      <c r="A8656" t="str">
        <f t="shared" si="160"/>
        <v>3Andréa Pereira Parente44986PDSC</v>
      </c>
      <c r="B8656">
        <v>3</v>
      </c>
      <c r="C8656" t="s">
        <v>1545</v>
      </c>
      <c r="D8656" t="s">
        <v>3787</v>
      </c>
      <c r="E8656">
        <v>6110</v>
      </c>
      <c r="F8656" t="s">
        <v>1165</v>
      </c>
    </row>
    <row r="8657" spans="1:6">
      <c r="A8657" t="str">
        <f t="shared" si="160"/>
        <v>3Flávio da Silva Francisco44986PV</v>
      </c>
      <c r="B8657">
        <v>3</v>
      </c>
      <c r="C8657" t="s">
        <v>1205</v>
      </c>
      <c r="D8657" t="s">
        <v>3787</v>
      </c>
      <c r="E8657">
        <v>7750</v>
      </c>
      <c r="F8657" t="s">
        <v>1115</v>
      </c>
    </row>
    <row r="8658" spans="1:6">
      <c r="A8658" t="str">
        <f t="shared" si="160"/>
        <v>4Mônica Caruso Stoque44986AT</v>
      </c>
      <c r="B8658">
        <v>4</v>
      </c>
      <c r="C8658" t="s">
        <v>1206</v>
      </c>
      <c r="D8658" t="s">
        <v>3787</v>
      </c>
      <c r="E8658">
        <v>820</v>
      </c>
      <c r="F8658" t="s">
        <v>1117</v>
      </c>
    </row>
    <row r="8659" spans="1:6">
      <c r="A8659" t="str">
        <f t="shared" si="160"/>
        <v>4Alexandre Gonçalves Evsukoff44986COO</v>
      </c>
      <c r="B8659">
        <v>4</v>
      </c>
      <c r="C8659" t="s">
        <v>1207</v>
      </c>
      <c r="D8659" t="s">
        <v>3787</v>
      </c>
      <c r="E8659">
        <v>2800</v>
      </c>
      <c r="F8659" t="s">
        <v>1113</v>
      </c>
    </row>
    <row r="8660" spans="1:6">
      <c r="A8660" t="str">
        <f t="shared" si="160"/>
        <v>4Bruno Cavalcante Mota44986DSC</v>
      </c>
      <c r="B8660">
        <v>4</v>
      </c>
      <c r="C8660" t="s">
        <v>2339</v>
      </c>
      <c r="D8660" t="s">
        <v>3787</v>
      </c>
      <c r="E8660">
        <v>3280</v>
      </c>
      <c r="F8660" t="s">
        <v>1162</v>
      </c>
    </row>
    <row r="8661" spans="1:6">
      <c r="A8661" t="str">
        <f t="shared" si="160"/>
        <v>4CANDY SHIRLEY ROSA CONTRERAS44986DSC</v>
      </c>
      <c r="B8661">
        <v>4</v>
      </c>
      <c r="C8661" t="s">
        <v>2340</v>
      </c>
      <c r="D8661" t="s">
        <v>3787</v>
      </c>
      <c r="E8661">
        <v>3280</v>
      </c>
      <c r="F8661" t="s">
        <v>1162</v>
      </c>
    </row>
    <row r="8662" spans="1:6">
      <c r="A8662" t="str">
        <f t="shared" si="160"/>
        <v>4Abraao Carvalho Gomes44986GRA</v>
      </c>
      <c r="B8662">
        <v>4</v>
      </c>
      <c r="C8662" t="s">
        <v>2341</v>
      </c>
      <c r="D8662" t="s">
        <v>3787</v>
      </c>
      <c r="E8662">
        <v>600</v>
      </c>
      <c r="F8662" t="s">
        <v>1112</v>
      </c>
    </row>
    <row r="8663" spans="1:6">
      <c r="A8663" t="str">
        <f t="shared" si="160"/>
        <v>4Emily Katarine Ferreira Vale44986GRA</v>
      </c>
      <c r="B8663">
        <v>4</v>
      </c>
      <c r="C8663" t="s">
        <v>1209</v>
      </c>
      <c r="D8663" t="s">
        <v>3787</v>
      </c>
      <c r="E8663">
        <v>600</v>
      </c>
      <c r="F8663" t="s">
        <v>1112</v>
      </c>
    </row>
    <row r="8664" spans="1:6">
      <c r="A8664" t="str">
        <f t="shared" si="160"/>
        <v>4Gabriel da Silva Souza44986GRA</v>
      </c>
      <c r="B8664">
        <v>4</v>
      </c>
      <c r="C8664" t="s">
        <v>2342</v>
      </c>
      <c r="D8664" t="s">
        <v>3787</v>
      </c>
      <c r="E8664">
        <v>600</v>
      </c>
      <c r="F8664" t="s">
        <v>1112</v>
      </c>
    </row>
    <row r="8665" spans="1:6">
      <c r="A8665" t="str">
        <f t="shared" si="160"/>
        <v>4Gabriel de Abreu Pinto Junior44986GRA</v>
      </c>
      <c r="B8665">
        <v>4</v>
      </c>
      <c r="C8665" t="s">
        <v>1210</v>
      </c>
      <c r="D8665" t="s">
        <v>3787</v>
      </c>
      <c r="E8665">
        <v>600</v>
      </c>
      <c r="F8665" t="s">
        <v>1112</v>
      </c>
    </row>
    <row r="8666" spans="1:6">
      <c r="A8666" t="str">
        <f t="shared" si="160"/>
        <v>4Rafael Cardim dos Santos44986GRA</v>
      </c>
      <c r="B8666">
        <v>4</v>
      </c>
      <c r="C8666" t="s">
        <v>2343</v>
      </c>
      <c r="D8666" t="s">
        <v>3787</v>
      </c>
      <c r="E8666">
        <v>600</v>
      </c>
      <c r="F8666" t="s">
        <v>1112</v>
      </c>
    </row>
    <row r="8667" spans="1:6">
      <c r="A8667" t="str">
        <f t="shared" si="160"/>
        <v>4Anderson Bueno Lopes44986MSc</v>
      </c>
      <c r="B8667">
        <v>4</v>
      </c>
      <c r="C8667" t="s">
        <v>2753</v>
      </c>
      <c r="D8667" t="s">
        <v>3787</v>
      </c>
      <c r="E8667">
        <v>2230</v>
      </c>
      <c r="F8667" t="s">
        <v>1114</v>
      </c>
    </row>
    <row r="8668" spans="1:6">
      <c r="A8668" t="str">
        <f t="shared" si="160"/>
        <v>4DANIEL SOUZA CRUZ44986MSc</v>
      </c>
      <c r="B8668">
        <v>4</v>
      </c>
      <c r="C8668" t="s">
        <v>2345</v>
      </c>
      <c r="D8668" t="s">
        <v>3787</v>
      </c>
      <c r="E8668">
        <v>2230</v>
      </c>
      <c r="F8668" t="s">
        <v>1114</v>
      </c>
    </row>
    <row r="8669" spans="1:6">
      <c r="A8669" t="str">
        <f t="shared" si="160"/>
        <v>4Diego Angelo Libânio44986MSc</v>
      </c>
      <c r="B8669">
        <v>4</v>
      </c>
      <c r="C8669" t="s">
        <v>1212</v>
      </c>
      <c r="D8669" t="s">
        <v>3787</v>
      </c>
      <c r="E8669">
        <v>2230</v>
      </c>
      <c r="F8669" t="s">
        <v>1114</v>
      </c>
    </row>
    <row r="8670" spans="1:6">
      <c r="A8670" t="str">
        <f t="shared" si="160"/>
        <v>4Fernando Henrique Guimarães Rezende44986MSc</v>
      </c>
      <c r="B8670">
        <v>4</v>
      </c>
      <c r="C8670" t="s">
        <v>1213</v>
      </c>
      <c r="D8670" t="s">
        <v>3787</v>
      </c>
      <c r="E8670">
        <v>2230</v>
      </c>
      <c r="F8670" t="s">
        <v>1114</v>
      </c>
    </row>
    <row r="8671" spans="1:6">
      <c r="A8671" t="str">
        <f t="shared" si="160"/>
        <v>4Gabrielle de Souza Brum44986MSc</v>
      </c>
      <c r="B8671">
        <v>4</v>
      </c>
      <c r="C8671" t="s">
        <v>2137</v>
      </c>
      <c r="D8671" t="s">
        <v>3787</v>
      </c>
      <c r="E8671">
        <v>2230</v>
      </c>
      <c r="F8671" t="s">
        <v>1114</v>
      </c>
    </row>
    <row r="8672" spans="1:6">
      <c r="A8672" t="str">
        <f t="shared" si="160"/>
        <v>4VIVIAN DE CARVALHO RODRIGUES44986MSc</v>
      </c>
      <c r="B8672">
        <v>4</v>
      </c>
      <c r="C8672" t="s">
        <v>2347</v>
      </c>
      <c r="D8672" t="s">
        <v>3787</v>
      </c>
      <c r="E8672">
        <v>2230</v>
      </c>
      <c r="F8672" t="s">
        <v>1114</v>
      </c>
    </row>
    <row r="8673" spans="1:6">
      <c r="A8673" t="str">
        <f t="shared" si="160"/>
        <v>4Simone de Carvalho Miyoshi44986PDSC</v>
      </c>
      <c r="B8673">
        <v>4</v>
      </c>
      <c r="C8673" t="s">
        <v>1214</v>
      </c>
      <c r="D8673" t="s">
        <v>3787</v>
      </c>
      <c r="E8673">
        <v>6110</v>
      </c>
      <c r="F8673" t="s">
        <v>1165</v>
      </c>
    </row>
    <row r="8674" spans="1:6">
      <c r="A8674" t="str">
        <f t="shared" si="160"/>
        <v>4Félix Thadeu Teixeira Gonçalves44986PV</v>
      </c>
      <c r="B8674">
        <v>4</v>
      </c>
      <c r="C8674" t="s">
        <v>1215</v>
      </c>
      <c r="D8674" t="s">
        <v>3787</v>
      </c>
      <c r="E8674">
        <v>7750</v>
      </c>
      <c r="F8674" t="s">
        <v>1115</v>
      </c>
    </row>
    <row r="8675" spans="1:6">
      <c r="A8675" t="str">
        <f t="shared" si="160"/>
        <v>5Caio Cesar de Oliveira Trigo44986AT</v>
      </c>
      <c r="B8675">
        <v>5</v>
      </c>
      <c r="C8675" t="s">
        <v>1216</v>
      </c>
      <c r="D8675" t="s">
        <v>3787</v>
      </c>
      <c r="E8675">
        <v>820</v>
      </c>
      <c r="F8675" t="s">
        <v>1117</v>
      </c>
    </row>
    <row r="8676" spans="1:6">
      <c r="A8676" t="str">
        <f t="shared" si="160"/>
        <v>5Sérgio Nascimento Bordalo44986COO</v>
      </c>
      <c r="B8676">
        <v>5</v>
      </c>
      <c r="C8676" t="s">
        <v>1217</v>
      </c>
      <c r="D8676" t="s">
        <v>3787</v>
      </c>
      <c r="E8676">
        <v>2800</v>
      </c>
      <c r="F8676" t="s">
        <v>1113</v>
      </c>
    </row>
    <row r="8677" spans="1:6">
      <c r="A8677" t="str">
        <f t="shared" si="160"/>
        <v>5Thiago Guedin Verratti44986DSC</v>
      </c>
      <c r="B8677">
        <v>5</v>
      </c>
      <c r="C8677" t="s">
        <v>1218</v>
      </c>
      <c r="D8677" t="s">
        <v>3787</v>
      </c>
      <c r="E8677">
        <v>3280</v>
      </c>
      <c r="F8677" t="s">
        <v>1162</v>
      </c>
    </row>
    <row r="8678" spans="1:6">
      <c r="A8678" t="str">
        <f t="shared" si="160"/>
        <v>5Vanessa Rufato Carpi44986DSC</v>
      </c>
      <c r="B8678">
        <v>5</v>
      </c>
      <c r="C8678" t="s">
        <v>1227</v>
      </c>
      <c r="D8678" t="s">
        <v>3787</v>
      </c>
      <c r="E8678">
        <v>3280</v>
      </c>
      <c r="F8678" t="s">
        <v>1162</v>
      </c>
    </row>
    <row r="8679" spans="1:6">
      <c r="A8679" t="str">
        <f t="shared" si="160"/>
        <v>5Amanda Gabriela Aparecida Silva Leite44986MSc</v>
      </c>
      <c r="B8679">
        <v>5</v>
      </c>
      <c r="C8679" t="s">
        <v>1223</v>
      </c>
      <c r="D8679" t="s">
        <v>3787</v>
      </c>
      <c r="E8679">
        <v>2230</v>
      </c>
      <c r="F8679" t="s">
        <v>1114</v>
      </c>
    </row>
    <row r="8680" spans="1:6">
      <c r="A8680" t="str">
        <f t="shared" si="160"/>
        <v>5Eshail Miguel Vallejos44986MSc</v>
      </c>
      <c r="B8680">
        <v>5</v>
      </c>
      <c r="C8680" t="s">
        <v>2348</v>
      </c>
      <c r="D8680" t="s">
        <v>3787</v>
      </c>
      <c r="E8680">
        <v>2230</v>
      </c>
      <c r="F8680" t="s">
        <v>1114</v>
      </c>
    </row>
    <row r="8681" spans="1:6">
      <c r="A8681" t="str">
        <f t="shared" si="160"/>
        <v>6Lânia Camilo de Oliveira44986AT</v>
      </c>
      <c r="B8681">
        <v>6</v>
      </c>
      <c r="C8681" t="s">
        <v>1229</v>
      </c>
      <c r="D8681" t="s">
        <v>3787</v>
      </c>
      <c r="E8681">
        <v>820</v>
      </c>
      <c r="F8681" t="s">
        <v>1117</v>
      </c>
    </row>
    <row r="8682" spans="1:6">
      <c r="A8682" t="str">
        <f t="shared" si="160"/>
        <v>6Marcelo Ramos Martins44986COO</v>
      </c>
      <c r="B8682">
        <v>6</v>
      </c>
      <c r="C8682" t="s">
        <v>1230</v>
      </c>
      <c r="D8682" t="s">
        <v>3787</v>
      </c>
      <c r="E8682">
        <v>2800</v>
      </c>
      <c r="F8682" t="s">
        <v>1113</v>
      </c>
    </row>
    <row r="8683" spans="1:6">
      <c r="A8683" t="str">
        <f t="shared" si="160"/>
        <v>6Cleiton de Souza Beraldo44986DSC</v>
      </c>
      <c r="B8683">
        <v>6</v>
      </c>
      <c r="C8683" t="s">
        <v>2349</v>
      </c>
      <c r="D8683" t="s">
        <v>3787</v>
      </c>
      <c r="E8683">
        <v>3280</v>
      </c>
      <c r="F8683" t="s">
        <v>1162</v>
      </c>
    </row>
    <row r="8684" spans="1:6">
      <c r="A8684" t="str">
        <f t="shared" si="160"/>
        <v>6Eduardo Henrique Gomes Evaristo44986DSC</v>
      </c>
      <c r="B8684">
        <v>6</v>
      </c>
      <c r="C8684" t="s">
        <v>1231</v>
      </c>
      <c r="D8684" t="s">
        <v>3787</v>
      </c>
      <c r="E8684">
        <v>3280</v>
      </c>
      <c r="F8684" t="s">
        <v>1162</v>
      </c>
    </row>
    <row r="8685" spans="1:6">
      <c r="A8685" t="str">
        <f t="shared" si="160"/>
        <v>6Isabella Branco Renolphi44986GRA</v>
      </c>
      <c r="B8685">
        <v>6</v>
      </c>
      <c r="C8685" t="s">
        <v>1233</v>
      </c>
      <c r="D8685" t="s">
        <v>3787</v>
      </c>
      <c r="E8685">
        <v>600</v>
      </c>
      <c r="F8685" t="s">
        <v>1112</v>
      </c>
    </row>
    <row r="8686" spans="1:6">
      <c r="A8686" t="str">
        <f t="shared" si="160"/>
        <v>6Pedro Henrique Duarte Romera44986GRA</v>
      </c>
      <c r="B8686">
        <v>6</v>
      </c>
      <c r="C8686" t="s">
        <v>2350</v>
      </c>
      <c r="D8686" t="s">
        <v>3787</v>
      </c>
      <c r="E8686">
        <v>600</v>
      </c>
      <c r="F8686" t="s">
        <v>1112</v>
      </c>
    </row>
    <row r="8687" spans="1:6">
      <c r="A8687" t="str">
        <f t="shared" si="160"/>
        <v>6Lucas Ribeiro de Almeida44986MSc</v>
      </c>
      <c r="B8687">
        <v>6</v>
      </c>
      <c r="C8687" t="s">
        <v>1236</v>
      </c>
      <c r="D8687" t="s">
        <v>3787</v>
      </c>
      <c r="E8687">
        <v>2230</v>
      </c>
      <c r="F8687" t="s">
        <v>1114</v>
      </c>
    </row>
    <row r="8688" spans="1:6">
      <c r="A8688" t="str">
        <f t="shared" si="160"/>
        <v>6Luís Eduardo de A. P. e F. de Carvalho44986MSc</v>
      </c>
      <c r="B8688">
        <v>6</v>
      </c>
      <c r="C8688" t="s">
        <v>2351</v>
      </c>
      <c r="D8688" t="s">
        <v>3787</v>
      </c>
      <c r="E8688">
        <v>2230</v>
      </c>
      <c r="F8688" t="s">
        <v>1114</v>
      </c>
    </row>
    <row r="8689" spans="1:6">
      <c r="A8689" t="str">
        <f t="shared" si="160"/>
        <v>6Renata de Toledo Cintra44986MSc</v>
      </c>
      <c r="B8689">
        <v>6</v>
      </c>
      <c r="C8689" t="s">
        <v>2352</v>
      </c>
      <c r="D8689" t="s">
        <v>3787</v>
      </c>
      <c r="E8689">
        <v>2230</v>
      </c>
      <c r="F8689" t="s">
        <v>1114</v>
      </c>
    </row>
    <row r="8690" spans="1:6">
      <c r="A8690" t="str">
        <f t="shared" si="160"/>
        <v>6Ricardo Sbragio44986PV</v>
      </c>
      <c r="B8690">
        <v>6</v>
      </c>
      <c r="C8690" t="s">
        <v>1240</v>
      </c>
      <c r="D8690" t="s">
        <v>3787</v>
      </c>
      <c r="E8690">
        <v>7750</v>
      </c>
      <c r="F8690" t="s">
        <v>1115</v>
      </c>
    </row>
    <row r="8691" spans="1:6">
      <c r="A8691" t="str">
        <f t="shared" si="160"/>
        <v>7Rodrigo Vital Salvador44986AT</v>
      </c>
      <c r="B8691">
        <v>7</v>
      </c>
      <c r="C8691" t="s">
        <v>1241</v>
      </c>
      <c r="D8691" t="s">
        <v>3787</v>
      </c>
      <c r="E8691">
        <v>820</v>
      </c>
      <c r="F8691" t="s">
        <v>1117</v>
      </c>
    </row>
    <row r="8692" spans="1:6">
      <c r="A8692" t="str">
        <f t="shared" si="160"/>
        <v>7Marysilvia Ferreira da Costa44986COO</v>
      </c>
      <c r="B8692">
        <v>7</v>
      </c>
      <c r="C8692" t="s">
        <v>2289</v>
      </c>
      <c r="D8692" t="s">
        <v>3787</v>
      </c>
      <c r="E8692">
        <v>2800</v>
      </c>
      <c r="F8692" t="s">
        <v>1113</v>
      </c>
    </row>
    <row r="8693" spans="1:6">
      <c r="A8693" t="str">
        <f t="shared" si="160"/>
        <v>7DIEGO FILIPE CRAVEIRO DE SOUZA QUEIROZ44986DSC</v>
      </c>
      <c r="B8693">
        <v>7</v>
      </c>
      <c r="C8693" t="s">
        <v>2353</v>
      </c>
      <c r="D8693" t="s">
        <v>3787</v>
      </c>
      <c r="E8693">
        <v>3280</v>
      </c>
      <c r="F8693" t="s">
        <v>1162</v>
      </c>
    </row>
    <row r="8694" spans="1:6">
      <c r="A8694" t="str">
        <f t="shared" si="160"/>
        <v>7Ehsan Nikkhah44986DSC</v>
      </c>
      <c r="B8694">
        <v>7</v>
      </c>
      <c r="C8694" t="s">
        <v>1242</v>
      </c>
      <c r="D8694" t="s">
        <v>3787</v>
      </c>
      <c r="E8694">
        <v>3280</v>
      </c>
      <c r="F8694" t="s">
        <v>1162</v>
      </c>
    </row>
    <row r="8695" spans="1:6">
      <c r="A8695" t="str">
        <f t="shared" si="160"/>
        <v>7Sérgio Luis Gonzalez Assias44986DSC</v>
      </c>
      <c r="B8695">
        <v>7</v>
      </c>
      <c r="C8695" t="s">
        <v>1243</v>
      </c>
      <c r="D8695" t="s">
        <v>3787</v>
      </c>
      <c r="E8695">
        <v>3280</v>
      </c>
      <c r="F8695" t="s">
        <v>1162</v>
      </c>
    </row>
    <row r="8696" spans="1:6">
      <c r="A8696" t="str">
        <f t="shared" si="160"/>
        <v>7ALEXANDRE DE JESUS PITTA44986GRA</v>
      </c>
      <c r="B8696">
        <v>7</v>
      </c>
      <c r="C8696" t="s">
        <v>2354</v>
      </c>
      <c r="D8696" t="s">
        <v>3787</v>
      </c>
      <c r="E8696">
        <v>600</v>
      </c>
      <c r="F8696" t="s">
        <v>1112</v>
      </c>
    </row>
    <row r="8697" spans="1:6">
      <c r="A8697" t="str">
        <f t="shared" si="160"/>
        <v>7Daniel da Silva Calixto44986GRA</v>
      </c>
      <c r="B8697">
        <v>7</v>
      </c>
      <c r="C8697" t="s">
        <v>2138</v>
      </c>
      <c r="D8697" t="s">
        <v>3787</v>
      </c>
      <c r="E8697">
        <v>600</v>
      </c>
      <c r="F8697" t="s">
        <v>1112</v>
      </c>
    </row>
    <row r="8698" spans="1:6">
      <c r="A8698" t="str">
        <f t="shared" si="160"/>
        <v>7Eloá Cruz Puell44986GRA</v>
      </c>
      <c r="B8698">
        <v>7</v>
      </c>
      <c r="C8698" t="s">
        <v>2139</v>
      </c>
      <c r="D8698" t="s">
        <v>3787</v>
      </c>
      <c r="E8698">
        <v>600</v>
      </c>
      <c r="F8698" t="s">
        <v>1112</v>
      </c>
    </row>
    <row r="8699" spans="1:6">
      <c r="A8699" t="str">
        <f t="shared" si="160"/>
        <v>7Gabriel Luiz Ribeiro44986GRA</v>
      </c>
      <c r="B8699">
        <v>7</v>
      </c>
      <c r="C8699" t="s">
        <v>2140</v>
      </c>
      <c r="D8699" t="s">
        <v>3787</v>
      </c>
      <c r="E8699">
        <v>600</v>
      </c>
      <c r="F8699" t="s">
        <v>1112</v>
      </c>
    </row>
    <row r="8700" spans="1:6">
      <c r="A8700" t="str">
        <f t="shared" si="160"/>
        <v>7Luana de Jesus da Silva Lima44986GRA</v>
      </c>
      <c r="B8700">
        <v>7</v>
      </c>
      <c r="C8700" t="s">
        <v>1247</v>
      </c>
      <c r="D8700" t="s">
        <v>3787</v>
      </c>
      <c r="E8700">
        <v>600</v>
      </c>
      <c r="F8700" t="s">
        <v>1112</v>
      </c>
    </row>
    <row r="8701" spans="1:6">
      <c r="A8701" t="str">
        <f t="shared" si="160"/>
        <v>7MARCIA CHRISTINA LEANDRO PACHECO LOPES44986GRA</v>
      </c>
      <c r="B8701">
        <v>7</v>
      </c>
      <c r="C8701" t="s">
        <v>2355</v>
      </c>
      <c r="D8701" t="s">
        <v>3787</v>
      </c>
      <c r="E8701">
        <v>600</v>
      </c>
      <c r="F8701" t="s">
        <v>1112</v>
      </c>
    </row>
    <row r="8702" spans="1:6">
      <c r="A8702" t="str">
        <f t="shared" si="160"/>
        <v>7Matheus Pereira de Oliveira e Silva44986GRA</v>
      </c>
      <c r="B8702">
        <v>7</v>
      </c>
      <c r="C8702" t="s">
        <v>2141</v>
      </c>
      <c r="D8702" t="s">
        <v>3787</v>
      </c>
      <c r="E8702">
        <v>600</v>
      </c>
      <c r="F8702" t="s">
        <v>1112</v>
      </c>
    </row>
    <row r="8703" spans="1:6">
      <c r="A8703" t="str">
        <f t="shared" si="160"/>
        <v>7NATHAN CARVALHAES DE MAGALHÃES LOUBACK44986GRA</v>
      </c>
      <c r="B8703">
        <v>7</v>
      </c>
      <c r="C8703" t="s">
        <v>2356</v>
      </c>
      <c r="D8703" t="s">
        <v>3787</v>
      </c>
      <c r="E8703">
        <v>600</v>
      </c>
      <c r="F8703" t="s">
        <v>1112</v>
      </c>
    </row>
    <row r="8704" spans="1:6">
      <c r="A8704" t="str">
        <f t="shared" si="160"/>
        <v>7PAULO ROGÉRIO CRUZ E SILVA44986GRA</v>
      </c>
      <c r="B8704">
        <v>7</v>
      </c>
      <c r="C8704" t="s">
        <v>2357</v>
      </c>
      <c r="D8704" t="s">
        <v>3787</v>
      </c>
      <c r="E8704">
        <v>600</v>
      </c>
      <c r="F8704" t="s">
        <v>1112</v>
      </c>
    </row>
    <row r="8705" spans="1:6">
      <c r="A8705" t="str">
        <f t="shared" si="160"/>
        <v>7Pedro Luna Araújo Oliveira44986GRA</v>
      </c>
      <c r="B8705">
        <v>7</v>
      </c>
      <c r="C8705" t="s">
        <v>1252</v>
      </c>
      <c r="D8705" t="s">
        <v>3787</v>
      </c>
      <c r="E8705">
        <v>600</v>
      </c>
      <c r="F8705" t="s">
        <v>1112</v>
      </c>
    </row>
    <row r="8706" spans="1:6">
      <c r="A8706" t="str">
        <f t="shared" si="160"/>
        <v>7Pedro Wutkovsky dos Reis44986GRA</v>
      </c>
      <c r="B8706">
        <v>7</v>
      </c>
      <c r="C8706" t="s">
        <v>1253</v>
      </c>
      <c r="D8706" t="s">
        <v>3787</v>
      </c>
      <c r="E8706">
        <v>600</v>
      </c>
      <c r="F8706" t="s">
        <v>1112</v>
      </c>
    </row>
    <row r="8707" spans="1:6">
      <c r="A8707" t="str">
        <f t="shared" ref="A8707:A8770" si="161">CONCATENATE(B8707,C8707,VALUE(D8707),F8707)</f>
        <v>7Filipe Salvador Lopes44986MSc</v>
      </c>
      <c r="B8707">
        <v>7</v>
      </c>
      <c r="C8707" t="s">
        <v>1257</v>
      </c>
      <c r="D8707" t="s">
        <v>3787</v>
      </c>
      <c r="E8707">
        <v>2230</v>
      </c>
      <c r="F8707" t="s">
        <v>1114</v>
      </c>
    </row>
    <row r="8708" spans="1:6">
      <c r="A8708" t="str">
        <f t="shared" si="161"/>
        <v>7Gabriella Ramos Lacerda Ferreira44986MSc</v>
      </c>
      <c r="B8708">
        <v>7</v>
      </c>
      <c r="C8708" t="s">
        <v>1258</v>
      </c>
      <c r="D8708" t="s">
        <v>3787</v>
      </c>
      <c r="E8708">
        <v>2230</v>
      </c>
      <c r="F8708" t="s">
        <v>1114</v>
      </c>
    </row>
    <row r="8709" spans="1:6">
      <c r="A8709" t="str">
        <f t="shared" si="161"/>
        <v>7HENRIQUE MACHADO ALVES44986MSc</v>
      </c>
      <c r="B8709">
        <v>7</v>
      </c>
      <c r="C8709" t="s">
        <v>2358</v>
      </c>
      <c r="D8709" t="s">
        <v>3787</v>
      </c>
      <c r="E8709">
        <v>2230</v>
      </c>
      <c r="F8709" t="s">
        <v>1114</v>
      </c>
    </row>
    <row r="8710" spans="1:6">
      <c r="A8710" t="str">
        <f t="shared" si="161"/>
        <v>7MATHEUS PARANHOS PEREIRA GONÇALVES44986MSc</v>
      </c>
      <c r="B8710">
        <v>7</v>
      </c>
      <c r="C8710" t="s">
        <v>2359</v>
      </c>
      <c r="D8710" t="s">
        <v>3787</v>
      </c>
      <c r="E8710">
        <v>2230</v>
      </c>
      <c r="F8710" t="s">
        <v>1114</v>
      </c>
    </row>
    <row r="8711" spans="1:6">
      <c r="A8711" t="str">
        <f t="shared" si="161"/>
        <v>7Geovana Pereira Drumond44986PV</v>
      </c>
      <c r="B8711">
        <v>7</v>
      </c>
      <c r="C8711" t="s">
        <v>1262</v>
      </c>
      <c r="D8711" t="s">
        <v>3787</v>
      </c>
      <c r="E8711">
        <v>7750</v>
      </c>
      <c r="F8711" t="s">
        <v>1115</v>
      </c>
    </row>
    <row r="8712" spans="1:6">
      <c r="A8712" t="str">
        <f t="shared" si="161"/>
        <v>8João Roberto Alves44986AT</v>
      </c>
      <c r="B8712">
        <v>8</v>
      </c>
      <c r="C8712" t="s">
        <v>1263</v>
      </c>
      <c r="D8712" t="s">
        <v>3787</v>
      </c>
      <c r="E8712">
        <v>820</v>
      </c>
      <c r="F8712" t="s">
        <v>1117</v>
      </c>
    </row>
    <row r="8713" spans="1:6">
      <c r="A8713" t="str">
        <f t="shared" si="161"/>
        <v>8Marcelo José Colaço44986COO</v>
      </c>
      <c r="B8713">
        <v>8</v>
      </c>
      <c r="C8713" t="s">
        <v>1264</v>
      </c>
      <c r="D8713" t="s">
        <v>3787</v>
      </c>
      <c r="E8713">
        <v>2800</v>
      </c>
      <c r="F8713" t="s">
        <v>1113</v>
      </c>
    </row>
    <row r="8714" spans="1:6">
      <c r="A8714" t="str">
        <f t="shared" si="161"/>
        <v>8Carlos Eduardo Polatschek Kopperschmidt44986DSC</v>
      </c>
      <c r="B8714">
        <v>8</v>
      </c>
      <c r="C8714" t="s">
        <v>1266</v>
      </c>
      <c r="D8714" t="s">
        <v>3787</v>
      </c>
      <c r="E8714">
        <v>3280</v>
      </c>
      <c r="F8714" t="s">
        <v>1162</v>
      </c>
    </row>
    <row r="8715" spans="1:6">
      <c r="A8715" t="str">
        <f t="shared" si="161"/>
        <v>8Anna Barbara Serejo Coimbra44986GRA</v>
      </c>
      <c r="B8715">
        <v>8</v>
      </c>
      <c r="C8715" t="s">
        <v>2665</v>
      </c>
      <c r="D8715" t="s">
        <v>3787</v>
      </c>
      <c r="E8715">
        <v>600</v>
      </c>
      <c r="F8715" t="s">
        <v>1112</v>
      </c>
    </row>
    <row r="8716" spans="1:6">
      <c r="A8716" t="str">
        <f t="shared" si="161"/>
        <v>8Carolina Nascimento da Silva44986GRA</v>
      </c>
      <c r="B8716">
        <v>8</v>
      </c>
      <c r="C8716" t="s">
        <v>1269</v>
      </c>
      <c r="D8716" t="s">
        <v>3787</v>
      </c>
      <c r="E8716">
        <v>600</v>
      </c>
      <c r="F8716" t="s">
        <v>1112</v>
      </c>
    </row>
    <row r="8717" spans="1:6">
      <c r="A8717" t="str">
        <f t="shared" si="161"/>
        <v>8Daniel Moreira Spesani44986GRA</v>
      </c>
      <c r="B8717">
        <v>8</v>
      </c>
      <c r="C8717" t="s">
        <v>1270</v>
      </c>
      <c r="D8717" t="s">
        <v>3787</v>
      </c>
      <c r="E8717">
        <v>600</v>
      </c>
      <c r="F8717" t="s">
        <v>1112</v>
      </c>
    </row>
    <row r="8718" spans="1:6">
      <c r="A8718" t="str">
        <f t="shared" si="161"/>
        <v>8João Pedro Rodrigues Ferreira44986GRA</v>
      </c>
      <c r="B8718">
        <v>8</v>
      </c>
      <c r="C8718" t="s">
        <v>1273</v>
      </c>
      <c r="D8718" t="s">
        <v>3787</v>
      </c>
      <c r="E8718">
        <v>600</v>
      </c>
      <c r="F8718" t="s">
        <v>1112</v>
      </c>
    </row>
    <row r="8719" spans="1:6">
      <c r="A8719" t="str">
        <f t="shared" si="161"/>
        <v>8Felipe Feres Ferreira44986MSc</v>
      </c>
      <c r="B8719">
        <v>8</v>
      </c>
      <c r="C8719" t="s">
        <v>1274</v>
      </c>
      <c r="D8719" t="s">
        <v>3787</v>
      </c>
      <c r="E8719">
        <v>2230</v>
      </c>
      <c r="F8719" t="s">
        <v>1114</v>
      </c>
    </row>
    <row r="8720" spans="1:6">
      <c r="A8720" t="str">
        <f t="shared" si="161"/>
        <v>8Michel Silva Bonifácio44986MSc</v>
      </c>
      <c r="B8720">
        <v>8</v>
      </c>
      <c r="C8720" t="s">
        <v>1275</v>
      </c>
      <c r="D8720" t="s">
        <v>3787</v>
      </c>
      <c r="E8720">
        <v>2230</v>
      </c>
      <c r="F8720" t="s">
        <v>1114</v>
      </c>
    </row>
    <row r="8721" spans="1:6">
      <c r="A8721" t="str">
        <f t="shared" si="161"/>
        <v>8Carlos Rodrigues Pereira Belchior44986PV</v>
      </c>
      <c r="B8721">
        <v>8</v>
      </c>
      <c r="C8721" t="s">
        <v>1277</v>
      </c>
      <c r="D8721" t="s">
        <v>3787</v>
      </c>
      <c r="E8721">
        <v>7750</v>
      </c>
      <c r="F8721" t="s">
        <v>1115</v>
      </c>
    </row>
    <row r="8722" spans="1:6">
      <c r="A8722" t="str">
        <f t="shared" si="161"/>
        <v>9Sebastião Guilherme Pedroso44986AT</v>
      </c>
      <c r="B8722">
        <v>9</v>
      </c>
      <c r="C8722" t="s">
        <v>1278</v>
      </c>
      <c r="D8722" t="s">
        <v>3787</v>
      </c>
      <c r="E8722">
        <v>820</v>
      </c>
      <c r="F8722" t="s">
        <v>1117</v>
      </c>
    </row>
    <row r="8723" spans="1:6">
      <c r="A8723" t="str">
        <f t="shared" si="161"/>
        <v>9Breno Pinheiro Jacob44986COO</v>
      </c>
      <c r="B8723">
        <v>9</v>
      </c>
      <c r="C8723" t="s">
        <v>1279</v>
      </c>
      <c r="D8723" t="s">
        <v>3787</v>
      </c>
      <c r="E8723">
        <v>2800</v>
      </c>
      <c r="F8723" t="s">
        <v>1113</v>
      </c>
    </row>
    <row r="8724" spans="1:6">
      <c r="A8724" t="str">
        <f t="shared" si="161"/>
        <v>9Gustavo Luz Xavier da Costa44986DSC</v>
      </c>
      <c r="B8724">
        <v>9</v>
      </c>
      <c r="C8724" t="s">
        <v>2143</v>
      </c>
      <c r="D8724" t="s">
        <v>3787</v>
      </c>
      <c r="E8724">
        <v>3280</v>
      </c>
      <c r="F8724" t="s">
        <v>1162</v>
      </c>
    </row>
    <row r="8725" spans="1:6">
      <c r="A8725" t="str">
        <f t="shared" si="161"/>
        <v>9Lucas Ruffo Pinto44986DSC</v>
      </c>
      <c r="B8725">
        <v>9</v>
      </c>
      <c r="C8725" t="s">
        <v>1280</v>
      </c>
      <c r="D8725" t="s">
        <v>3787</v>
      </c>
      <c r="E8725">
        <v>3280</v>
      </c>
      <c r="F8725" t="s">
        <v>1162</v>
      </c>
    </row>
    <row r="8726" spans="1:6">
      <c r="A8726" t="str">
        <f t="shared" si="161"/>
        <v>9Thiago Camargo Rodrigues44986DSC</v>
      </c>
      <c r="B8726">
        <v>9</v>
      </c>
      <c r="C8726" t="s">
        <v>1287</v>
      </c>
      <c r="D8726" t="s">
        <v>3787</v>
      </c>
      <c r="E8726">
        <v>3280</v>
      </c>
      <c r="F8726" t="s">
        <v>1162</v>
      </c>
    </row>
    <row r="8727" spans="1:6">
      <c r="A8727" t="str">
        <f t="shared" si="161"/>
        <v>9Bruno Guilherme Corrêa Silva44986GRA</v>
      </c>
      <c r="B8727">
        <v>9</v>
      </c>
      <c r="C8727" t="s">
        <v>1281</v>
      </c>
      <c r="D8727" t="s">
        <v>3787</v>
      </c>
      <c r="E8727">
        <v>600</v>
      </c>
      <c r="F8727" t="s">
        <v>1112</v>
      </c>
    </row>
    <row r="8728" spans="1:6">
      <c r="A8728" t="str">
        <f t="shared" si="161"/>
        <v>9Christie de Vilhena Prata Machado44986MSc</v>
      </c>
      <c r="B8728">
        <v>9</v>
      </c>
      <c r="C8728" t="s">
        <v>2144</v>
      </c>
      <c r="D8728" t="s">
        <v>3787</v>
      </c>
      <c r="E8728">
        <v>2230</v>
      </c>
      <c r="F8728" t="s">
        <v>1114</v>
      </c>
    </row>
    <row r="8729" spans="1:6">
      <c r="A8729" t="str">
        <f t="shared" si="161"/>
        <v>9Gabriela Alves Estrela44986MSc</v>
      </c>
      <c r="B8729">
        <v>9</v>
      </c>
      <c r="C8729" t="s">
        <v>2361</v>
      </c>
      <c r="D8729" t="s">
        <v>3787</v>
      </c>
      <c r="E8729">
        <v>2230</v>
      </c>
      <c r="F8729" t="s">
        <v>1114</v>
      </c>
    </row>
    <row r="8730" spans="1:6">
      <c r="A8730" t="str">
        <f t="shared" si="161"/>
        <v>9Joao Marcos Bastos Vieira44986MSc</v>
      </c>
      <c r="B8730">
        <v>9</v>
      </c>
      <c r="C8730" t="s">
        <v>2670</v>
      </c>
      <c r="D8730" t="s">
        <v>3787</v>
      </c>
      <c r="E8730">
        <v>2230</v>
      </c>
      <c r="F8730" t="s">
        <v>1114</v>
      </c>
    </row>
    <row r="8731" spans="1:6">
      <c r="A8731" t="str">
        <f t="shared" si="161"/>
        <v>9Magnus Carvalho de Vilhena Prata44986MSc</v>
      </c>
      <c r="B8731">
        <v>9</v>
      </c>
      <c r="C8731" t="s">
        <v>2145</v>
      </c>
      <c r="D8731" t="s">
        <v>3787</v>
      </c>
      <c r="E8731">
        <v>2230</v>
      </c>
      <c r="F8731" t="s">
        <v>1114</v>
      </c>
    </row>
    <row r="8732" spans="1:6">
      <c r="A8732" t="str">
        <f t="shared" si="161"/>
        <v>9Priscilla Velloso de Albuquerque Nunes44986MSc</v>
      </c>
      <c r="B8732">
        <v>9</v>
      </c>
      <c r="C8732" t="s">
        <v>1286</v>
      </c>
      <c r="D8732" t="s">
        <v>3787</v>
      </c>
      <c r="E8732">
        <v>2230</v>
      </c>
      <c r="F8732" t="s">
        <v>1114</v>
      </c>
    </row>
    <row r="8733" spans="1:6">
      <c r="A8733" t="str">
        <f t="shared" si="161"/>
        <v>9José Antonio Moreira Lima44986PV</v>
      </c>
      <c r="B8733">
        <v>9</v>
      </c>
      <c r="C8733" t="s">
        <v>1289</v>
      </c>
      <c r="D8733" t="s">
        <v>3787</v>
      </c>
      <c r="E8733">
        <v>7750</v>
      </c>
      <c r="F8733" t="s">
        <v>1115</v>
      </c>
    </row>
    <row r="8734" spans="1:6">
      <c r="A8734" t="str">
        <f t="shared" si="161"/>
        <v>10Grace Mary dos Santos Silva44986AT</v>
      </c>
      <c r="B8734">
        <v>10</v>
      </c>
      <c r="C8734" t="s">
        <v>1290</v>
      </c>
      <c r="D8734" t="s">
        <v>3787</v>
      </c>
      <c r="E8734">
        <v>820</v>
      </c>
      <c r="F8734" t="s">
        <v>1117</v>
      </c>
    </row>
    <row r="8735" spans="1:6">
      <c r="A8735" t="str">
        <f t="shared" si="161"/>
        <v>10Rafael Menezes de Oliveira44986COO</v>
      </c>
      <c r="B8735">
        <v>10</v>
      </c>
      <c r="C8735" t="s">
        <v>1291</v>
      </c>
      <c r="D8735" t="s">
        <v>3787</v>
      </c>
      <c r="E8735">
        <v>2800</v>
      </c>
      <c r="F8735" t="s">
        <v>1113</v>
      </c>
    </row>
    <row r="8736" spans="1:6">
      <c r="A8736" t="str">
        <f t="shared" si="161"/>
        <v>10Bruno Jorge Macedo dos Santos44986DSC</v>
      </c>
      <c r="B8736">
        <v>10</v>
      </c>
      <c r="C8736" t="s">
        <v>1292</v>
      </c>
      <c r="D8736" t="s">
        <v>3787</v>
      </c>
      <c r="E8736">
        <v>3280</v>
      </c>
      <c r="F8736" t="s">
        <v>1162</v>
      </c>
    </row>
    <row r="8737" spans="1:6">
      <c r="A8737" t="str">
        <f t="shared" si="161"/>
        <v>10Yago Chamoun Ferreira Soares44986DSC</v>
      </c>
      <c r="B8737">
        <v>10</v>
      </c>
      <c r="C8737" t="s">
        <v>1293</v>
      </c>
      <c r="D8737" t="s">
        <v>3787</v>
      </c>
      <c r="E8737">
        <v>3280</v>
      </c>
      <c r="F8737" t="s">
        <v>1162</v>
      </c>
    </row>
    <row r="8738" spans="1:6">
      <c r="A8738" t="str">
        <f t="shared" si="161"/>
        <v>10Ana Carolina Destri Liberatore44986GRA</v>
      </c>
      <c r="B8738">
        <v>10</v>
      </c>
      <c r="C8738" t="s">
        <v>2363</v>
      </c>
      <c r="D8738" t="s">
        <v>3787</v>
      </c>
      <c r="E8738">
        <v>600</v>
      </c>
      <c r="F8738" t="s">
        <v>1112</v>
      </c>
    </row>
    <row r="8739" spans="1:6">
      <c r="A8739" t="str">
        <f t="shared" si="161"/>
        <v>10Júlia Machado de Souza44986GRA</v>
      </c>
      <c r="B8739">
        <v>10</v>
      </c>
      <c r="C8739" t="s">
        <v>1294</v>
      </c>
      <c r="D8739" t="s">
        <v>3787</v>
      </c>
      <c r="E8739">
        <v>600</v>
      </c>
      <c r="F8739" t="s">
        <v>1112</v>
      </c>
    </row>
    <row r="8740" spans="1:6">
      <c r="A8740" t="str">
        <f t="shared" si="161"/>
        <v>10Patricia Almeida Tristão44986GRA</v>
      </c>
      <c r="B8740">
        <v>10</v>
      </c>
      <c r="C8740" t="s">
        <v>1297</v>
      </c>
      <c r="D8740" t="s">
        <v>3787</v>
      </c>
      <c r="E8740">
        <v>600</v>
      </c>
      <c r="F8740" t="s">
        <v>1112</v>
      </c>
    </row>
    <row r="8741" spans="1:6">
      <c r="A8741" t="str">
        <f t="shared" si="161"/>
        <v>10Roberto Miguel Mollinedo Hevia44986GRA</v>
      </c>
      <c r="B8741">
        <v>10</v>
      </c>
      <c r="C8741" t="s">
        <v>1300</v>
      </c>
      <c r="D8741" t="s">
        <v>3787</v>
      </c>
      <c r="E8741">
        <v>600</v>
      </c>
      <c r="F8741" t="s">
        <v>1112</v>
      </c>
    </row>
    <row r="8742" spans="1:6">
      <c r="A8742" t="str">
        <f t="shared" si="161"/>
        <v>10Pedro Henrique Amorim Anjos44986PDSC</v>
      </c>
      <c r="B8742">
        <v>10</v>
      </c>
      <c r="C8742" t="s">
        <v>2364</v>
      </c>
      <c r="D8742" t="s">
        <v>3787</v>
      </c>
      <c r="E8742">
        <v>6110</v>
      </c>
      <c r="F8742" t="s">
        <v>1165</v>
      </c>
    </row>
    <row r="8743" spans="1:6">
      <c r="A8743" t="str">
        <f t="shared" si="161"/>
        <v>10Paula Aida Sesini44986PV</v>
      </c>
      <c r="B8743">
        <v>10</v>
      </c>
      <c r="C8743" t="s">
        <v>1303</v>
      </c>
      <c r="D8743" t="s">
        <v>3787</v>
      </c>
      <c r="E8743">
        <v>7750</v>
      </c>
      <c r="F8743" t="s">
        <v>1115</v>
      </c>
    </row>
    <row r="8744" spans="1:6">
      <c r="A8744" t="str">
        <f t="shared" si="161"/>
        <v>11Francyne Martins Espíndola44986AT</v>
      </c>
      <c r="B8744">
        <v>11</v>
      </c>
      <c r="C8744" t="s">
        <v>1304</v>
      </c>
      <c r="D8744" t="s">
        <v>3787</v>
      </c>
      <c r="E8744">
        <v>820</v>
      </c>
      <c r="F8744" t="s">
        <v>1117</v>
      </c>
    </row>
    <row r="8745" spans="1:6">
      <c r="A8745" t="str">
        <f t="shared" si="161"/>
        <v>11CRISTIANO JOSÉ DE ANDRADE44986COO</v>
      </c>
      <c r="B8745">
        <v>11</v>
      </c>
      <c r="C8745" t="s">
        <v>2367</v>
      </c>
      <c r="D8745" t="s">
        <v>3787</v>
      </c>
      <c r="E8745">
        <v>2800</v>
      </c>
      <c r="F8745" t="s">
        <v>1113</v>
      </c>
    </row>
    <row r="8746" spans="1:6">
      <c r="A8746" t="str">
        <f t="shared" si="161"/>
        <v>11Diego Alex Mayer44986DSC</v>
      </c>
      <c r="B8746">
        <v>11</v>
      </c>
      <c r="C8746" t="s">
        <v>1306</v>
      </c>
      <c r="D8746" t="s">
        <v>3787</v>
      </c>
      <c r="E8746">
        <v>3280</v>
      </c>
      <c r="F8746" t="s">
        <v>1162</v>
      </c>
    </row>
    <row r="8747" spans="1:6">
      <c r="A8747" t="str">
        <f t="shared" si="161"/>
        <v>11Raimundo Renato de Melo Neto44986DSC</v>
      </c>
      <c r="B8747">
        <v>11</v>
      </c>
      <c r="C8747" t="s">
        <v>1307</v>
      </c>
      <c r="D8747" t="s">
        <v>3787</v>
      </c>
      <c r="E8747">
        <v>3280</v>
      </c>
      <c r="F8747" t="s">
        <v>1162</v>
      </c>
    </row>
    <row r="8748" spans="1:6">
      <c r="A8748" t="str">
        <f t="shared" si="161"/>
        <v>11André Sorato Fragnani44986GRA</v>
      </c>
      <c r="B8748">
        <v>11</v>
      </c>
      <c r="C8748" t="s">
        <v>1309</v>
      </c>
      <c r="D8748" t="s">
        <v>3787</v>
      </c>
      <c r="E8748">
        <v>600</v>
      </c>
      <c r="F8748" t="s">
        <v>1112</v>
      </c>
    </row>
    <row r="8749" spans="1:6">
      <c r="A8749" t="str">
        <f t="shared" si="161"/>
        <v>11Anna Luíza Lima Zortéa44986GRA</v>
      </c>
      <c r="B8749">
        <v>11</v>
      </c>
      <c r="C8749" t="s">
        <v>1310</v>
      </c>
      <c r="D8749" t="s">
        <v>3787</v>
      </c>
      <c r="E8749">
        <v>600</v>
      </c>
      <c r="F8749" t="s">
        <v>1112</v>
      </c>
    </row>
    <row r="8750" spans="1:6">
      <c r="A8750" t="str">
        <f t="shared" si="161"/>
        <v>11Diego Simão Gonçalves44986GRA</v>
      </c>
      <c r="B8750">
        <v>11</v>
      </c>
      <c r="C8750" t="s">
        <v>1311</v>
      </c>
      <c r="D8750" t="s">
        <v>3787</v>
      </c>
      <c r="E8750">
        <v>600</v>
      </c>
      <c r="F8750" t="s">
        <v>1112</v>
      </c>
    </row>
    <row r="8751" spans="1:6">
      <c r="A8751" t="str">
        <f t="shared" si="161"/>
        <v>11Eduardo Carpes Dib44986GRA</v>
      </c>
      <c r="B8751">
        <v>11</v>
      </c>
      <c r="C8751" t="s">
        <v>1312</v>
      </c>
      <c r="D8751" t="s">
        <v>3787</v>
      </c>
      <c r="E8751">
        <v>600</v>
      </c>
      <c r="F8751" t="s">
        <v>1112</v>
      </c>
    </row>
    <row r="8752" spans="1:6">
      <c r="A8752" t="str">
        <f t="shared" si="161"/>
        <v>11LARISSA MOREIRA CAFFARO DOS SANTOS44986GRA</v>
      </c>
      <c r="B8752">
        <v>11</v>
      </c>
      <c r="C8752" t="s">
        <v>1314</v>
      </c>
      <c r="D8752" t="s">
        <v>3787</v>
      </c>
      <c r="E8752">
        <v>600</v>
      </c>
      <c r="F8752" t="s">
        <v>1112</v>
      </c>
    </row>
    <row r="8753" spans="1:6">
      <c r="A8753" t="str">
        <f t="shared" si="161"/>
        <v>11LETICIA DIETRICH44986GRA</v>
      </c>
      <c r="B8753">
        <v>11</v>
      </c>
      <c r="C8753" t="s">
        <v>1315</v>
      </c>
      <c r="D8753" t="s">
        <v>3787</v>
      </c>
      <c r="E8753">
        <v>600</v>
      </c>
      <c r="F8753" t="s">
        <v>1112</v>
      </c>
    </row>
    <row r="8754" spans="1:6">
      <c r="A8754" t="str">
        <f t="shared" si="161"/>
        <v>11Mateus Yunes De Meirelles44986GRA</v>
      </c>
      <c r="B8754">
        <v>11</v>
      </c>
      <c r="C8754" t="s">
        <v>1317</v>
      </c>
      <c r="D8754" t="s">
        <v>3787</v>
      </c>
      <c r="E8754">
        <v>600</v>
      </c>
      <c r="F8754" t="s">
        <v>1112</v>
      </c>
    </row>
    <row r="8755" spans="1:6">
      <c r="A8755" t="str">
        <f t="shared" si="161"/>
        <v>11Thomas Philip Starucka44986GRA</v>
      </c>
      <c r="B8755">
        <v>11</v>
      </c>
      <c r="C8755" t="s">
        <v>1318</v>
      </c>
      <c r="D8755" t="s">
        <v>3787</v>
      </c>
      <c r="E8755">
        <v>600</v>
      </c>
      <c r="F8755" t="s">
        <v>1112</v>
      </c>
    </row>
    <row r="8756" spans="1:6">
      <c r="A8756" t="str">
        <f t="shared" si="161"/>
        <v>11JESÚS EFRAÍN APOLINAR HERNÁNDEZ44986MSc</v>
      </c>
      <c r="B8756">
        <v>11</v>
      </c>
      <c r="C8756" t="s">
        <v>2671</v>
      </c>
      <c r="D8756" t="s">
        <v>3787</v>
      </c>
      <c r="E8756">
        <v>2230</v>
      </c>
      <c r="F8756" t="s">
        <v>1114</v>
      </c>
    </row>
    <row r="8757" spans="1:6">
      <c r="A8757" t="str">
        <f t="shared" si="161"/>
        <v>11José Estevão André Mendonça44986MSc</v>
      </c>
      <c r="B8757">
        <v>11</v>
      </c>
      <c r="C8757" t="s">
        <v>2365</v>
      </c>
      <c r="D8757" t="s">
        <v>3787</v>
      </c>
      <c r="E8757">
        <v>2230</v>
      </c>
      <c r="F8757" t="s">
        <v>1114</v>
      </c>
    </row>
    <row r="8758" spans="1:6">
      <c r="A8758" t="str">
        <f t="shared" si="161"/>
        <v>11Júlia de Oliveira Martins Muller44986MSc</v>
      </c>
      <c r="B8758">
        <v>11</v>
      </c>
      <c r="C8758" t="s">
        <v>2366</v>
      </c>
      <c r="D8758" t="s">
        <v>3787</v>
      </c>
      <c r="E8758">
        <v>2230</v>
      </c>
      <c r="F8758" t="s">
        <v>1114</v>
      </c>
    </row>
    <row r="8759" spans="1:6">
      <c r="A8759" t="str">
        <f t="shared" si="161"/>
        <v>11Luís Henrique Zimmermann Feistel44986MSc</v>
      </c>
      <c r="B8759">
        <v>11</v>
      </c>
      <c r="C8759" t="s">
        <v>1320</v>
      </c>
      <c r="D8759" t="s">
        <v>3787</v>
      </c>
      <c r="E8759">
        <v>2230</v>
      </c>
      <c r="F8759" t="s">
        <v>1114</v>
      </c>
    </row>
    <row r="8760" spans="1:6">
      <c r="A8760" t="str">
        <f t="shared" si="161"/>
        <v>11Micael Kukla Ramos44986MSc</v>
      </c>
      <c r="B8760">
        <v>11</v>
      </c>
      <c r="C8760" t="s">
        <v>2147</v>
      </c>
      <c r="D8760" t="s">
        <v>3787</v>
      </c>
      <c r="E8760">
        <v>2230</v>
      </c>
      <c r="F8760" t="s">
        <v>1114</v>
      </c>
    </row>
    <row r="8761" spans="1:6">
      <c r="A8761" t="str">
        <f t="shared" si="161"/>
        <v>11Victor de Aguiar Pedott44986MSc</v>
      </c>
      <c r="B8761">
        <v>11</v>
      </c>
      <c r="C8761" t="s">
        <v>1321</v>
      </c>
      <c r="D8761" t="s">
        <v>3787</v>
      </c>
      <c r="E8761">
        <v>2230</v>
      </c>
      <c r="F8761" t="s">
        <v>1114</v>
      </c>
    </row>
    <row r="8762" spans="1:6">
      <c r="A8762" t="str">
        <f t="shared" si="161"/>
        <v>11Elisângela Guzi de Moraes44986PDSC</v>
      </c>
      <c r="B8762">
        <v>11</v>
      </c>
      <c r="C8762" t="s">
        <v>1190</v>
      </c>
      <c r="D8762" t="s">
        <v>3787</v>
      </c>
      <c r="E8762">
        <v>6110</v>
      </c>
      <c r="F8762" t="s">
        <v>1165</v>
      </c>
    </row>
    <row r="8763" spans="1:6">
      <c r="A8763" t="str">
        <f t="shared" si="161"/>
        <v>11Letícia Alves da Costa Laqua44986PV</v>
      </c>
      <c r="B8763">
        <v>11</v>
      </c>
      <c r="C8763" t="s">
        <v>1323</v>
      </c>
      <c r="D8763" t="s">
        <v>3787</v>
      </c>
      <c r="E8763">
        <v>7750</v>
      </c>
      <c r="F8763" t="s">
        <v>1115</v>
      </c>
    </row>
    <row r="8764" spans="1:6">
      <c r="A8764" t="str">
        <f t="shared" si="161"/>
        <v>12Ana Paula Canarines44986AT</v>
      </c>
      <c r="B8764">
        <v>12</v>
      </c>
      <c r="C8764" t="s">
        <v>1324</v>
      </c>
      <c r="D8764" t="s">
        <v>3787</v>
      </c>
      <c r="E8764">
        <v>820</v>
      </c>
      <c r="F8764" t="s">
        <v>1117</v>
      </c>
    </row>
    <row r="8765" spans="1:6">
      <c r="A8765" t="str">
        <f t="shared" si="161"/>
        <v>12Haroldo de Araújo Ponte44986COO</v>
      </c>
      <c r="B8765">
        <v>12</v>
      </c>
      <c r="C8765" t="s">
        <v>1325</v>
      </c>
      <c r="D8765" t="s">
        <v>3787</v>
      </c>
      <c r="E8765">
        <v>2800</v>
      </c>
      <c r="F8765" t="s">
        <v>1113</v>
      </c>
    </row>
    <row r="8766" spans="1:6">
      <c r="A8766" t="str">
        <f t="shared" si="161"/>
        <v>12Bruna Ricetti Margarida44986DSC</v>
      </c>
      <c r="B8766">
        <v>12</v>
      </c>
      <c r="C8766" t="s">
        <v>1326</v>
      </c>
      <c r="D8766" t="s">
        <v>3787</v>
      </c>
      <c r="E8766">
        <v>3280</v>
      </c>
      <c r="F8766" t="s">
        <v>1162</v>
      </c>
    </row>
    <row r="8767" spans="1:6">
      <c r="A8767" t="str">
        <f t="shared" si="161"/>
        <v>12Samuel Cavalli Kluthcovsky44986DSC</v>
      </c>
      <c r="B8767">
        <v>12</v>
      </c>
      <c r="C8767" t="s">
        <v>2148</v>
      </c>
      <c r="D8767" t="s">
        <v>3787</v>
      </c>
      <c r="E8767">
        <v>3280</v>
      </c>
      <c r="F8767" t="s">
        <v>1162</v>
      </c>
    </row>
    <row r="8768" spans="1:6">
      <c r="A8768" t="str">
        <f t="shared" si="161"/>
        <v>12Sandmara Lanhi44986DSC</v>
      </c>
      <c r="B8768">
        <v>12</v>
      </c>
      <c r="C8768" t="s">
        <v>1327</v>
      </c>
      <c r="D8768" t="s">
        <v>3787</v>
      </c>
      <c r="E8768">
        <v>3280</v>
      </c>
      <c r="F8768" t="s">
        <v>1162</v>
      </c>
    </row>
    <row r="8769" spans="1:6">
      <c r="A8769" t="str">
        <f t="shared" si="161"/>
        <v>12GABRIELLI MARCHI BARBOSA44986GRA</v>
      </c>
      <c r="B8769">
        <v>12</v>
      </c>
      <c r="C8769" t="s">
        <v>2150</v>
      </c>
      <c r="D8769" t="s">
        <v>3787</v>
      </c>
      <c r="E8769">
        <v>600</v>
      </c>
      <c r="F8769" t="s">
        <v>1112</v>
      </c>
    </row>
    <row r="8770" spans="1:6">
      <c r="A8770" t="str">
        <f t="shared" si="161"/>
        <v>12Henrique da Rosa Galeski44986GRA</v>
      </c>
      <c r="B8770">
        <v>12</v>
      </c>
      <c r="C8770" t="s">
        <v>1328</v>
      </c>
      <c r="D8770" t="s">
        <v>3787</v>
      </c>
      <c r="E8770">
        <v>600</v>
      </c>
      <c r="F8770" t="s">
        <v>1112</v>
      </c>
    </row>
    <row r="8771" spans="1:6">
      <c r="A8771" t="str">
        <f t="shared" ref="A8771:A8834" si="162">CONCATENATE(B8771,C8771,VALUE(D8771),F8771)</f>
        <v>12Igor Carvalho Losina44986GRA</v>
      </c>
      <c r="B8771">
        <v>12</v>
      </c>
      <c r="C8771" t="s">
        <v>1329</v>
      </c>
      <c r="D8771" t="s">
        <v>3787</v>
      </c>
      <c r="E8771">
        <v>600</v>
      </c>
      <c r="F8771" t="s">
        <v>1112</v>
      </c>
    </row>
    <row r="8772" spans="1:6">
      <c r="A8772" t="str">
        <f t="shared" si="162"/>
        <v>12ISABELLA DO ROSÁRIO44986GRA</v>
      </c>
      <c r="B8772">
        <v>12</v>
      </c>
      <c r="C8772" t="s">
        <v>2151</v>
      </c>
      <c r="D8772" t="s">
        <v>3787</v>
      </c>
      <c r="E8772">
        <v>600</v>
      </c>
      <c r="F8772" t="s">
        <v>1112</v>
      </c>
    </row>
    <row r="8773" spans="1:6">
      <c r="A8773" t="str">
        <f t="shared" si="162"/>
        <v>12José Antônio Miranda Mattei44986GRA</v>
      </c>
      <c r="B8773">
        <v>12</v>
      </c>
      <c r="C8773" t="s">
        <v>2368</v>
      </c>
      <c r="D8773" t="s">
        <v>3787</v>
      </c>
      <c r="E8773">
        <v>600</v>
      </c>
      <c r="F8773" t="s">
        <v>1112</v>
      </c>
    </row>
    <row r="8774" spans="1:6">
      <c r="A8774" t="str">
        <f t="shared" si="162"/>
        <v>12Juliana de Fatima Prestes Souza44986GRA</v>
      </c>
      <c r="B8774">
        <v>12</v>
      </c>
      <c r="C8774" t="s">
        <v>2369</v>
      </c>
      <c r="D8774" t="s">
        <v>3787</v>
      </c>
      <c r="E8774">
        <v>600</v>
      </c>
      <c r="F8774" t="s">
        <v>1112</v>
      </c>
    </row>
    <row r="8775" spans="1:6">
      <c r="A8775" t="str">
        <f t="shared" si="162"/>
        <v>12Juliana Tiemi David44986GRA</v>
      </c>
      <c r="B8775">
        <v>12</v>
      </c>
      <c r="C8775" t="s">
        <v>2370</v>
      </c>
      <c r="D8775" t="s">
        <v>3787</v>
      </c>
      <c r="E8775">
        <v>600</v>
      </c>
      <c r="F8775" t="s">
        <v>1112</v>
      </c>
    </row>
    <row r="8776" spans="1:6">
      <c r="A8776" t="str">
        <f t="shared" si="162"/>
        <v>12Kevin Vinicius Branco Yang44986GRA</v>
      </c>
      <c r="B8776">
        <v>12</v>
      </c>
      <c r="C8776" t="s">
        <v>1331</v>
      </c>
      <c r="D8776" t="s">
        <v>3787</v>
      </c>
      <c r="E8776">
        <v>600</v>
      </c>
      <c r="F8776" t="s">
        <v>1112</v>
      </c>
    </row>
    <row r="8777" spans="1:6">
      <c r="A8777" t="str">
        <f t="shared" si="162"/>
        <v>12MARIA FERNANDA MURASKI44986GRA</v>
      </c>
      <c r="B8777">
        <v>12</v>
      </c>
      <c r="C8777" t="s">
        <v>2152</v>
      </c>
      <c r="D8777" t="s">
        <v>3787</v>
      </c>
      <c r="E8777">
        <v>600</v>
      </c>
      <c r="F8777" t="s">
        <v>1112</v>
      </c>
    </row>
    <row r="8778" spans="1:6">
      <c r="A8778" t="str">
        <f t="shared" si="162"/>
        <v>12Mayara Mizevski Cecco44986GRA</v>
      </c>
      <c r="B8778">
        <v>12</v>
      </c>
      <c r="C8778" t="s">
        <v>2371</v>
      </c>
      <c r="D8778" t="s">
        <v>3787</v>
      </c>
      <c r="E8778">
        <v>600</v>
      </c>
      <c r="F8778" t="s">
        <v>1112</v>
      </c>
    </row>
    <row r="8779" spans="1:6">
      <c r="A8779" t="str">
        <f t="shared" si="162"/>
        <v>12Rodrigo Enzo Viergbiski Schwitzner44986GRA</v>
      </c>
      <c r="B8779">
        <v>12</v>
      </c>
      <c r="C8779" t="s">
        <v>2372</v>
      </c>
      <c r="D8779" t="s">
        <v>3787</v>
      </c>
      <c r="E8779">
        <v>600</v>
      </c>
      <c r="F8779" t="s">
        <v>1112</v>
      </c>
    </row>
    <row r="8780" spans="1:6">
      <c r="A8780" t="str">
        <f t="shared" si="162"/>
        <v>12Vitor Lucas Vaz Soeira44986GRA</v>
      </c>
      <c r="B8780">
        <v>12</v>
      </c>
      <c r="C8780" t="s">
        <v>2754</v>
      </c>
      <c r="D8780" t="s">
        <v>3787</v>
      </c>
      <c r="E8780">
        <v>600</v>
      </c>
      <c r="F8780" t="s">
        <v>1112</v>
      </c>
    </row>
    <row r="8781" spans="1:6">
      <c r="A8781" t="str">
        <f t="shared" si="162"/>
        <v>12Bruno Ferrari de Almeida Prado44986MSc</v>
      </c>
      <c r="B8781">
        <v>12</v>
      </c>
      <c r="C8781" t="s">
        <v>1335</v>
      </c>
      <c r="D8781" t="s">
        <v>3787</v>
      </c>
      <c r="E8781">
        <v>2230</v>
      </c>
      <c r="F8781" t="s">
        <v>1114</v>
      </c>
    </row>
    <row r="8782" spans="1:6">
      <c r="A8782" t="str">
        <f t="shared" si="162"/>
        <v>12Felipe Penteado Hardt44986MSc</v>
      </c>
      <c r="B8782">
        <v>12</v>
      </c>
      <c r="C8782" t="s">
        <v>2373</v>
      </c>
      <c r="D8782" t="s">
        <v>3787</v>
      </c>
      <c r="E8782">
        <v>2230</v>
      </c>
      <c r="F8782" t="s">
        <v>1114</v>
      </c>
    </row>
    <row r="8783" spans="1:6">
      <c r="A8783" t="str">
        <f t="shared" si="162"/>
        <v>12Giovana Signori Iamin44986MSc</v>
      </c>
      <c r="B8783">
        <v>12</v>
      </c>
      <c r="C8783" t="s">
        <v>1336</v>
      </c>
      <c r="D8783" t="s">
        <v>3787</v>
      </c>
      <c r="E8783">
        <v>2230</v>
      </c>
      <c r="F8783" t="s">
        <v>1114</v>
      </c>
    </row>
    <row r="8784" spans="1:6">
      <c r="A8784" t="str">
        <f t="shared" si="162"/>
        <v>12Nadia Maria do Valle Ramos44986MSc</v>
      </c>
      <c r="B8784">
        <v>12</v>
      </c>
      <c r="C8784" t="s">
        <v>1337</v>
      </c>
      <c r="D8784" t="s">
        <v>3787</v>
      </c>
      <c r="E8784">
        <v>2230</v>
      </c>
      <c r="F8784" t="s">
        <v>1114</v>
      </c>
    </row>
    <row r="8785" spans="1:6">
      <c r="A8785" t="str">
        <f t="shared" si="162"/>
        <v>12Carolina Mocelin Gomes Pires44986PDSC</v>
      </c>
      <c r="B8785">
        <v>12</v>
      </c>
      <c r="C8785" t="s">
        <v>2755</v>
      </c>
      <c r="D8785" t="s">
        <v>3787</v>
      </c>
      <c r="E8785">
        <v>6110</v>
      </c>
      <c r="F8785" t="s">
        <v>1165</v>
      </c>
    </row>
    <row r="8786" spans="1:6">
      <c r="A8786" t="str">
        <f t="shared" si="162"/>
        <v>12Renata Bachmann Guimarães Valt44986PV</v>
      </c>
      <c r="B8786">
        <v>12</v>
      </c>
      <c r="C8786" t="s">
        <v>1338</v>
      </c>
      <c r="D8786" t="s">
        <v>3787</v>
      </c>
      <c r="E8786">
        <v>7750</v>
      </c>
      <c r="F8786" t="s">
        <v>1115</v>
      </c>
    </row>
    <row r="8787" spans="1:6">
      <c r="A8787" t="str">
        <f t="shared" si="162"/>
        <v>13Márcia Corrêa Machado44986AT</v>
      </c>
      <c r="B8787">
        <v>13</v>
      </c>
      <c r="C8787" t="s">
        <v>1339</v>
      </c>
      <c r="D8787" t="s">
        <v>3787</v>
      </c>
      <c r="E8787">
        <v>820</v>
      </c>
      <c r="F8787" t="s">
        <v>1117</v>
      </c>
    </row>
    <row r="8788" spans="1:6">
      <c r="A8788" t="str">
        <f t="shared" si="162"/>
        <v>13Carlos Pérez Bergmann44986COO</v>
      </c>
      <c r="B8788">
        <v>13</v>
      </c>
      <c r="C8788" t="s">
        <v>1340</v>
      </c>
      <c r="D8788" t="s">
        <v>3787</v>
      </c>
      <c r="E8788">
        <v>2800</v>
      </c>
      <c r="F8788" t="s">
        <v>1113</v>
      </c>
    </row>
    <row r="8789" spans="1:6">
      <c r="A8789" t="str">
        <f t="shared" si="162"/>
        <v>13Francieli Gonçalves Franceschini44986DSC</v>
      </c>
      <c r="B8789">
        <v>13</v>
      </c>
      <c r="C8789" t="s">
        <v>1341</v>
      </c>
      <c r="D8789" t="s">
        <v>3787</v>
      </c>
      <c r="E8789">
        <v>3280</v>
      </c>
      <c r="F8789" t="s">
        <v>1162</v>
      </c>
    </row>
    <row r="8790" spans="1:6">
      <c r="A8790" t="str">
        <f t="shared" si="162"/>
        <v>13Letícia Steckel44986DSC</v>
      </c>
      <c r="B8790">
        <v>13</v>
      </c>
      <c r="C8790" t="s">
        <v>2655</v>
      </c>
      <c r="D8790" t="s">
        <v>3787</v>
      </c>
      <c r="E8790">
        <v>3280</v>
      </c>
      <c r="F8790" t="s">
        <v>1162</v>
      </c>
    </row>
    <row r="8791" spans="1:6">
      <c r="A8791" t="str">
        <f t="shared" si="162"/>
        <v>13Tailane Hauschild44986DSC</v>
      </c>
      <c r="B8791">
        <v>13</v>
      </c>
      <c r="C8791" t="s">
        <v>2672</v>
      </c>
      <c r="D8791" t="s">
        <v>3787</v>
      </c>
      <c r="E8791">
        <v>3280</v>
      </c>
      <c r="F8791" t="s">
        <v>1162</v>
      </c>
    </row>
    <row r="8792" spans="1:6">
      <c r="A8792" t="str">
        <f t="shared" si="162"/>
        <v>13Alice Guimarães Wendestein44986GRA</v>
      </c>
      <c r="B8792">
        <v>13</v>
      </c>
      <c r="C8792" t="s">
        <v>1342</v>
      </c>
      <c r="D8792" t="s">
        <v>3787</v>
      </c>
      <c r="E8792">
        <v>600</v>
      </c>
      <c r="F8792" t="s">
        <v>1112</v>
      </c>
    </row>
    <row r="8793" spans="1:6">
      <c r="A8793" t="str">
        <f t="shared" si="162"/>
        <v>13Bruno Silveira Gomes44986GRA</v>
      </c>
      <c r="B8793">
        <v>13</v>
      </c>
      <c r="C8793" t="s">
        <v>2756</v>
      </c>
      <c r="D8793" t="s">
        <v>3787</v>
      </c>
      <c r="E8793">
        <v>600</v>
      </c>
      <c r="F8793" t="s">
        <v>1112</v>
      </c>
    </row>
    <row r="8794" spans="1:6">
      <c r="A8794" t="str">
        <f t="shared" si="162"/>
        <v>13Eduardo Blauth Ahlert44986GRA</v>
      </c>
      <c r="B8794">
        <v>13</v>
      </c>
      <c r="C8794" t="s">
        <v>1344</v>
      </c>
      <c r="D8794" t="s">
        <v>3787</v>
      </c>
      <c r="E8794">
        <v>600</v>
      </c>
      <c r="F8794" t="s">
        <v>1112</v>
      </c>
    </row>
    <row r="8795" spans="1:6">
      <c r="A8795" t="str">
        <f t="shared" si="162"/>
        <v>13Eduardo Rodrigues Gonçalves44986GRA</v>
      </c>
      <c r="B8795">
        <v>13</v>
      </c>
      <c r="C8795" t="s">
        <v>1345</v>
      </c>
      <c r="D8795" t="s">
        <v>3787</v>
      </c>
      <c r="E8795">
        <v>600</v>
      </c>
      <c r="F8795" t="s">
        <v>1112</v>
      </c>
    </row>
    <row r="8796" spans="1:6">
      <c r="A8796" t="str">
        <f t="shared" si="162"/>
        <v>13Gabriel Cestari Alfaya44986GRA</v>
      </c>
      <c r="B8796">
        <v>13</v>
      </c>
      <c r="C8796" t="s">
        <v>2673</v>
      </c>
      <c r="D8796" t="s">
        <v>3787</v>
      </c>
      <c r="E8796">
        <v>600</v>
      </c>
      <c r="F8796" t="s">
        <v>1112</v>
      </c>
    </row>
    <row r="8797" spans="1:6">
      <c r="A8797" t="str">
        <f t="shared" si="162"/>
        <v>13Giovana Fior Giacomolli44986GRA</v>
      </c>
      <c r="B8797">
        <v>13</v>
      </c>
      <c r="C8797" t="s">
        <v>2155</v>
      </c>
      <c r="D8797" t="s">
        <v>3787</v>
      </c>
      <c r="E8797">
        <v>600</v>
      </c>
      <c r="F8797" t="s">
        <v>1112</v>
      </c>
    </row>
    <row r="8798" spans="1:6">
      <c r="A8798" t="str">
        <f t="shared" si="162"/>
        <v>13Jennifer Leiria44986GRA</v>
      </c>
      <c r="B8798">
        <v>13</v>
      </c>
      <c r="C8798" t="s">
        <v>2157</v>
      </c>
      <c r="D8798" t="s">
        <v>3787</v>
      </c>
      <c r="E8798">
        <v>600</v>
      </c>
      <c r="F8798" t="s">
        <v>1112</v>
      </c>
    </row>
    <row r="8799" spans="1:6">
      <c r="A8799" t="str">
        <f t="shared" si="162"/>
        <v>13Ana Paula Gomes de Almeida44986MSc</v>
      </c>
      <c r="B8799">
        <v>13</v>
      </c>
      <c r="C8799" t="s">
        <v>1343</v>
      </c>
      <c r="D8799" t="s">
        <v>3787</v>
      </c>
      <c r="E8799">
        <v>2230</v>
      </c>
      <c r="F8799" t="s">
        <v>1114</v>
      </c>
    </row>
    <row r="8800" spans="1:6">
      <c r="A8800" t="str">
        <f t="shared" si="162"/>
        <v>13Eduardo Souza da Cunha44986MSc</v>
      </c>
      <c r="B8800">
        <v>13</v>
      </c>
      <c r="C8800" t="s">
        <v>2674</v>
      </c>
      <c r="D8800" t="s">
        <v>3787</v>
      </c>
      <c r="E8800">
        <v>2230</v>
      </c>
      <c r="F8800" t="s">
        <v>1114</v>
      </c>
    </row>
    <row r="8801" spans="1:6">
      <c r="A8801" t="str">
        <f t="shared" si="162"/>
        <v>13Felipe Costa Girardi44986MSc</v>
      </c>
      <c r="B8801">
        <v>13</v>
      </c>
      <c r="C8801" t="s">
        <v>2805</v>
      </c>
      <c r="D8801" t="s">
        <v>3787</v>
      </c>
      <c r="E8801">
        <v>2230</v>
      </c>
      <c r="F8801" t="s">
        <v>1114</v>
      </c>
    </row>
    <row r="8802" spans="1:6">
      <c r="A8802" t="str">
        <f t="shared" si="162"/>
        <v>13Gabriela Alves Zorzi44986MSc</v>
      </c>
      <c r="B8802">
        <v>13</v>
      </c>
      <c r="C8802" t="s">
        <v>1347</v>
      </c>
      <c r="D8802" t="s">
        <v>3787</v>
      </c>
      <c r="E8802">
        <v>2230</v>
      </c>
      <c r="F8802" t="s">
        <v>1114</v>
      </c>
    </row>
    <row r="8803" spans="1:6">
      <c r="A8803" t="str">
        <f t="shared" si="162"/>
        <v>13Henrique Emílio Aguilar44986MSc</v>
      </c>
      <c r="B8803">
        <v>13</v>
      </c>
      <c r="C8803" t="s">
        <v>1353</v>
      </c>
      <c r="D8803" t="s">
        <v>3787</v>
      </c>
      <c r="E8803">
        <v>2230</v>
      </c>
      <c r="F8803" t="s">
        <v>1114</v>
      </c>
    </row>
    <row r="8804" spans="1:6">
      <c r="A8804" t="str">
        <f t="shared" si="162"/>
        <v>13Pedro Augusto Machado Vitor44986PDSC</v>
      </c>
      <c r="B8804">
        <v>13</v>
      </c>
      <c r="C8804" t="s">
        <v>2374</v>
      </c>
      <c r="D8804" t="s">
        <v>3787</v>
      </c>
      <c r="E8804">
        <v>6110</v>
      </c>
      <c r="F8804" t="s">
        <v>1165</v>
      </c>
    </row>
    <row r="8805" spans="1:6">
      <c r="A8805" t="str">
        <f t="shared" si="162"/>
        <v>13Tania Maria Basegio44986PV</v>
      </c>
      <c r="B8805">
        <v>13</v>
      </c>
      <c r="C8805" t="s">
        <v>1355</v>
      </c>
      <c r="D8805" t="s">
        <v>3787</v>
      </c>
      <c r="E8805">
        <v>7750</v>
      </c>
      <c r="F8805" t="s">
        <v>1115</v>
      </c>
    </row>
    <row r="8806" spans="1:6">
      <c r="A8806" t="str">
        <f t="shared" si="162"/>
        <v>14Erick Vaz44986AT</v>
      </c>
      <c r="B8806">
        <v>14</v>
      </c>
      <c r="C8806" t="s">
        <v>1356</v>
      </c>
      <c r="D8806" t="s">
        <v>3787</v>
      </c>
      <c r="E8806">
        <v>820</v>
      </c>
      <c r="F8806" t="s">
        <v>1117</v>
      </c>
    </row>
    <row r="8807" spans="1:6">
      <c r="A8807" t="str">
        <f t="shared" si="162"/>
        <v>14Roberto Iannuzzi44986COO</v>
      </c>
      <c r="B8807">
        <v>14</v>
      </c>
      <c r="C8807" t="s">
        <v>1357</v>
      </c>
      <c r="D8807" t="s">
        <v>3787</v>
      </c>
      <c r="E8807">
        <v>2800</v>
      </c>
      <c r="F8807" t="s">
        <v>1113</v>
      </c>
    </row>
    <row r="8808" spans="1:6">
      <c r="A8808" t="str">
        <f t="shared" si="162"/>
        <v>14Mariane Cristina Trombetta44986DSC</v>
      </c>
      <c r="B8808">
        <v>14</v>
      </c>
      <c r="C8808" t="s">
        <v>1358</v>
      </c>
      <c r="D8808" t="s">
        <v>3787</v>
      </c>
      <c r="E8808">
        <v>3280</v>
      </c>
      <c r="F8808" t="s">
        <v>1162</v>
      </c>
    </row>
    <row r="8809" spans="1:6">
      <c r="A8809" t="str">
        <f t="shared" si="162"/>
        <v>14Monica Oliveira Manna44986DSC</v>
      </c>
      <c r="B8809">
        <v>14</v>
      </c>
      <c r="C8809" t="s">
        <v>1359</v>
      </c>
      <c r="D8809" t="s">
        <v>3787</v>
      </c>
      <c r="E8809">
        <v>3280</v>
      </c>
      <c r="F8809" t="s">
        <v>1162</v>
      </c>
    </row>
    <row r="8810" spans="1:6">
      <c r="A8810" t="str">
        <f t="shared" si="162"/>
        <v>14Ana Paula Mirabelli Stensmann44986GRA</v>
      </c>
      <c r="B8810">
        <v>14</v>
      </c>
      <c r="C8810" t="s">
        <v>1360</v>
      </c>
      <c r="D8810" t="s">
        <v>3787</v>
      </c>
      <c r="E8810">
        <v>600</v>
      </c>
      <c r="F8810" t="s">
        <v>1112</v>
      </c>
    </row>
    <row r="8811" spans="1:6">
      <c r="A8811" t="str">
        <f t="shared" si="162"/>
        <v>14Andressa Feldkircher44986GRA</v>
      </c>
      <c r="B8811">
        <v>14</v>
      </c>
      <c r="C8811" t="s">
        <v>2375</v>
      </c>
      <c r="D8811" t="s">
        <v>3787</v>
      </c>
      <c r="E8811">
        <v>600</v>
      </c>
      <c r="F8811" t="s">
        <v>1112</v>
      </c>
    </row>
    <row r="8812" spans="1:6">
      <c r="A8812" t="str">
        <f t="shared" si="162"/>
        <v>14Caroline Azzolini Pontel44986GRA</v>
      </c>
      <c r="B8812">
        <v>14</v>
      </c>
      <c r="C8812" t="s">
        <v>2376</v>
      </c>
      <c r="D8812" t="s">
        <v>3787</v>
      </c>
      <c r="E8812">
        <v>600</v>
      </c>
      <c r="F8812" t="s">
        <v>1112</v>
      </c>
    </row>
    <row r="8813" spans="1:6">
      <c r="A8813" t="str">
        <f t="shared" si="162"/>
        <v>14INGRID MULLER MOHR44986GRA</v>
      </c>
      <c r="B8813">
        <v>14</v>
      </c>
      <c r="C8813" t="s">
        <v>1364</v>
      </c>
      <c r="D8813" t="s">
        <v>3787</v>
      </c>
      <c r="E8813">
        <v>600</v>
      </c>
      <c r="F8813" t="s">
        <v>1112</v>
      </c>
    </row>
    <row r="8814" spans="1:6">
      <c r="A8814" t="str">
        <f t="shared" si="162"/>
        <v>14João Miguel Maraschin Santos44986GRA</v>
      </c>
      <c r="B8814">
        <v>14</v>
      </c>
      <c r="C8814" t="s">
        <v>1366</v>
      </c>
      <c r="D8814" t="s">
        <v>3787</v>
      </c>
      <c r="E8814">
        <v>600</v>
      </c>
      <c r="F8814" t="s">
        <v>1112</v>
      </c>
    </row>
    <row r="8815" spans="1:6">
      <c r="A8815" t="str">
        <f t="shared" si="162"/>
        <v>14JOAO VITOR FRAGA MENCHICK44986GRA</v>
      </c>
      <c r="B8815">
        <v>14</v>
      </c>
      <c r="C8815" t="s">
        <v>1367</v>
      </c>
      <c r="D8815" t="s">
        <v>3787</v>
      </c>
      <c r="E8815">
        <v>600</v>
      </c>
      <c r="F8815" t="s">
        <v>1112</v>
      </c>
    </row>
    <row r="8816" spans="1:6">
      <c r="A8816" t="str">
        <f t="shared" si="162"/>
        <v>14JÚLIA PERESIN CARBONERA44986GRA</v>
      </c>
      <c r="B8816">
        <v>14</v>
      </c>
      <c r="C8816" t="s">
        <v>1368</v>
      </c>
      <c r="D8816" t="s">
        <v>3787</v>
      </c>
      <c r="E8816">
        <v>600</v>
      </c>
      <c r="F8816" t="s">
        <v>1112</v>
      </c>
    </row>
    <row r="8817" spans="1:6">
      <c r="A8817" t="str">
        <f t="shared" si="162"/>
        <v>14Laís Vieira Genro44986GRA</v>
      </c>
      <c r="B8817">
        <v>14</v>
      </c>
      <c r="C8817" t="s">
        <v>2378</v>
      </c>
      <c r="D8817" t="s">
        <v>3787</v>
      </c>
      <c r="E8817">
        <v>600</v>
      </c>
      <c r="F8817" t="s">
        <v>1112</v>
      </c>
    </row>
    <row r="8818" spans="1:6">
      <c r="A8818" t="str">
        <f t="shared" si="162"/>
        <v>14Michelle Cardoso da Silva44986GRA</v>
      </c>
      <c r="B8818">
        <v>14</v>
      </c>
      <c r="C8818" t="s">
        <v>2379</v>
      </c>
      <c r="D8818" t="s">
        <v>3787</v>
      </c>
      <c r="E8818">
        <v>600</v>
      </c>
      <c r="F8818" t="s">
        <v>1112</v>
      </c>
    </row>
    <row r="8819" spans="1:6">
      <c r="A8819" t="str">
        <f t="shared" si="162"/>
        <v>14Pedro Costabile de Souza44986GRA</v>
      </c>
      <c r="B8819">
        <v>14</v>
      </c>
      <c r="C8819" t="s">
        <v>2380</v>
      </c>
      <c r="D8819" t="s">
        <v>3787</v>
      </c>
      <c r="E8819">
        <v>600</v>
      </c>
      <c r="F8819" t="s">
        <v>1112</v>
      </c>
    </row>
    <row r="8820" spans="1:6">
      <c r="A8820" t="str">
        <f t="shared" si="162"/>
        <v>14THAÍS SCHÄFER LUIZ44986GRA</v>
      </c>
      <c r="B8820">
        <v>14</v>
      </c>
      <c r="C8820" t="s">
        <v>1373</v>
      </c>
      <c r="D8820" t="s">
        <v>3787</v>
      </c>
      <c r="E8820">
        <v>600</v>
      </c>
      <c r="F8820" t="s">
        <v>1112</v>
      </c>
    </row>
    <row r="8821" spans="1:6">
      <c r="A8821" t="str">
        <f t="shared" si="162"/>
        <v>14Thiago Ariel Rambo Mohr44986GRA</v>
      </c>
      <c r="B8821">
        <v>14</v>
      </c>
      <c r="C8821" t="s">
        <v>2381</v>
      </c>
      <c r="D8821" t="s">
        <v>3787</v>
      </c>
      <c r="E8821">
        <v>600</v>
      </c>
      <c r="F8821" t="s">
        <v>1112</v>
      </c>
    </row>
    <row r="8822" spans="1:6">
      <c r="A8822" t="str">
        <f t="shared" si="162"/>
        <v>14Bruno Silverston Angonese44986MSc</v>
      </c>
      <c r="B8822">
        <v>14</v>
      </c>
      <c r="C8822" t="s">
        <v>1374</v>
      </c>
      <c r="D8822" t="s">
        <v>3787</v>
      </c>
      <c r="E8822">
        <v>2230</v>
      </c>
      <c r="F8822" t="s">
        <v>1114</v>
      </c>
    </row>
    <row r="8823" spans="1:6">
      <c r="A8823" t="str">
        <f t="shared" si="162"/>
        <v>14Gabriel Schäffer Sipp44986MSc</v>
      </c>
      <c r="B8823">
        <v>14</v>
      </c>
      <c r="C8823" t="s">
        <v>2382</v>
      </c>
      <c r="D8823" t="s">
        <v>3787</v>
      </c>
      <c r="E8823">
        <v>2230</v>
      </c>
      <c r="F8823" t="s">
        <v>1114</v>
      </c>
    </row>
    <row r="8824" spans="1:6">
      <c r="A8824" t="str">
        <f t="shared" si="162"/>
        <v>14GABRIELA MEYER NEIBERT KNOBELOCK DOS SANTOS44986MSc</v>
      </c>
      <c r="B8824">
        <v>14</v>
      </c>
      <c r="C8824" t="s">
        <v>2158</v>
      </c>
      <c r="D8824" t="s">
        <v>3787</v>
      </c>
      <c r="E8824">
        <v>2230</v>
      </c>
      <c r="F8824" t="s">
        <v>1114</v>
      </c>
    </row>
    <row r="8825" spans="1:6">
      <c r="A8825" t="str">
        <f t="shared" si="162"/>
        <v>14Jhenifer Caroline da Silva Paim44986MSc</v>
      </c>
      <c r="B8825">
        <v>14</v>
      </c>
      <c r="C8825" t="s">
        <v>1365</v>
      </c>
      <c r="D8825" t="s">
        <v>3787</v>
      </c>
      <c r="E8825">
        <v>2230</v>
      </c>
      <c r="F8825" t="s">
        <v>1114</v>
      </c>
    </row>
    <row r="8826" spans="1:6">
      <c r="A8826" t="str">
        <f t="shared" si="162"/>
        <v>14Marcelo Canals Meucci44986MSc</v>
      </c>
      <c r="B8826">
        <v>14</v>
      </c>
      <c r="C8826" t="s">
        <v>1369</v>
      </c>
      <c r="D8826" t="s">
        <v>3787</v>
      </c>
      <c r="E8826">
        <v>2230</v>
      </c>
      <c r="F8826" t="s">
        <v>1114</v>
      </c>
    </row>
    <row r="8827" spans="1:6">
      <c r="A8827" t="str">
        <f t="shared" si="162"/>
        <v>14Rossano Dalla Lana Michel44986MSc</v>
      </c>
      <c r="B8827">
        <v>14</v>
      </c>
      <c r="C8827" t="s">
        <v>1375</v>
      </c>
      <c r="D8827" t="s">
        <v>3787</v>
      </c>
      <c r="E8827">
        <v>2230</v>
      </c>
      <c r="F8827" t="s">
        <v>1114</v>
      </c>
    </row>
    <row r="8828" spans="1:6">
      <c r="A8828" t="str">
        <f t="shared" si="162"/>
        <v>14Gabriel Bertolini44986PDSC</v>
      </c>
      <c r="B8828">
        <v>14</v>
      </c>
      <c r="C8828" t="s">
        <v>2383</v>
      </c>
      <c r="D8828" t="s">
        <v>3787</v>
      </c>
      <c r="E8828">
        <v>6110</v>
      </c>
      <c r="F8828" t="s">
        <v>1165</v>
      </c>
    </row>
    <row r="8829" spans="1:6">
      <c r="A8829" t="str">
        <f t="shared" si="162"/>
        <v>14Renata dos Santos Alvarenga Kuchle44986PV</v>
      </c>
      <c r="B8829">
        <v>14</v>
      </c>
      <c r="C8829" t="s">
        <v>1377</v>
      </c>
      <c r="D8829" t="s">
        <v>3787</v>
      </c>
      <c r="E8829">
        <v>7750</v>
      </c>
      <c r="F8829" t="s">
        <v>1115</v>
      </c>
    </row>
    <row r="8830" spans="1:6">
      <c r="A8830" t="str">
        <f t="shared" si="162"/>
        <v>15Jacqueline Gisele Batista Silva44986AT</v>
      </c>
      <c r="B8830">
        <v>15</v>
      </c>
      <c r="C8830" t="s">
        <v>1378</v>
      </c>
      <c r="D8830" t="s">
        <v>3787</v>
      </c>
      <c r="E8830">
        <v>820</v>
      </c>
      <c r="F8830" t="s">
        <v>1117</v>
      </c>
    </row>
    <row r="8831" spans="1:6">
      <c r="A8831" t="str">
        <f t="shared" si="162"/>
        <v>15Marcelo Colomer Ferraro44986COO</v>
      </c>
      <c r="B8831">
        <v>15</v>
      </c>
      <c r="C8831" t="s">
        <v>2388</v>
      </c>
      <c r="D8831" t="s">
        <v>3787</v>
      </c>
      <c r="E8831">
        <v>2800</v>
      </c>
      <c r="F8831" t="s">
        <v>1113</v>
      </c>
    </row>
    <row r="8832" spans="1:6">
      <c r="A8832" t="str">
        <f t="shared" si="162"/>
        <v>15Carlos Felipe Guimarães Lodi44986DSC</v>
      </c>
      <c r="B8832">
        <v>15</v>
      </c>
      <c r="C8832" t="s">
        <v>2675</v>
      </c>
      <c r="D8832" t="s">
        <v>3787</v>
      </c>
      <c r="E8832">
        <v>3280</v>
      </c>
      <c r="F8832" t="s">
        <v>1162</v>
      </c>
    </row>
    <row r="8833" spans="1:6">
      <c r="A8833" t="str">
        <f t="shared" si="162"/>
        <v>15Bernardo Millan Morgado44986GRA</v>
      </c>
      <c r="B8833">
        <v>15</v>
      </c>
      <c r="C8833" t="s">
        <v>1381</v>
      </c>
      <c r="D8833" t="s">
        <v>3787</v>
      </c>
      <c r="E8833">
        <v>600</v>
      </c>
      <c r="F8833" t="s">
        <v>1112</v>
      </c>
    </row>
    <row r="8834" spans="1:6">
      <c r="A8834" t="str">
        <f t="shared" si="162"/>
        <v>15Hugo Borges da Silva44986GRA</v>
      </c>
      <c r="B8834">
        <v>15</v>
      </c>
      <c r="C8834" t="s">
        <v>2384</v>
      </c>
      <c r="D8834" t="s">
        <v>3787</v>
      </c>
      <c r="E8834">
        <v>600</v>
      </c>
      <c r="F8834" t="s">
        <v>1112</v>
      </c>
    </row>
    <row r="8835" spans="1:6">
      <c r="A8835" t="str">
        <f t="shared" ref="A8835:A8898" si="163">CONCATENATE(B8835,C8835,VALUE(D8835),F8835)</f>
        <v>15João Pedro Bastos da Rocha Miranda44986GRA</v>
      </c>
      <c r="B8835">
        <v>15</v>
      </c>
      <c r="C8835" t="s">
        <v>2385</v>
      </c>
      <c r="D8835" t="s">
        <v>3787</v>
      </c>
      <c r="E8835">
        <v>600</v>
      </c>
      <c r="F8835" t="s">
        <v>1112</v>
      </c>
    </row>
    <row r="8836" spans="1:6">
      <c r="A8836" t="str">
        <f t="shared" si="163"/>
        <v>15Joseane Amorim Silva44986GRA</v>
      </c>
      <c r="B8836">
        <v>15</v>
      </c>
      <c r="C8836" t="s">
        <v>2757</v>
      </c>
      <c r="D8836" t="s">
        <v>3787</v>
      </c>
      <c r="E8836">
        <v>600</v>
      </c>
      <c r="F8836" t="s">
        <v>1112</v>
      </c>
    </row>
    <row r="8837" spans="1:6">
      <c r="A8837" t="str">
        <f t="shared" si="163"/>
        <v>15Pedro de Campos Barbosa Moreno44986GRA</v>
      </c>
      <c r="B8837">
        <v>15</v>
      </c>
      <c r="C8837" t="s">
        <v>2386</v>
      </c>
      <c r="D8837" t="s">
        <v>3787</v>
      </c>
      <c r="E8837">
        <v>600</v>
      </c>
      <c r="F8837" t="s">
        <v>1112</v>
      </c>
    </row>
    <row r="8838" spans="1:6">
      <c r="A8838" t="str">
        <f t="shared" si="163"/>
        <v>15Renato Barros Lima44986GRA</v>
      </c>
      <c r="B8838">
        <v>15</v>
      </c>
      <c r="C8838" t="s">
        <v>1383</v>
      </c>
      <c r="D8838" t="s">
        <v>3787</v>
      </c>
      <c r="E8838">
        <v>600</v>
      </c>
      <c r="F8838" t="s">
        <v>1112</v>
      </c>
    </row>
    <row r="8839" spans="1:6">
      <c r="A8839" t="str">
        <f t="shared" si="163"/>
        <v>15Ricardo Gonçalves Cavalcante44986GRA</v>
      </c>
      <c r="B8839">
        <v>15</v>
      </c>
      <c r="C8839" t="s">
        <v>1384</v>
      </c>
      <c r="D8839" t="s">
        <v>3787</v>
      </c>
      <c r="E8839">
        <v>600</v>
      </c>
      <c r="F8839" t="s">
        <v>1112</v>
      </c>
    </row>
    <row r="8840" spans="1:6">
      <c r="A8840" t="str">
        <f t="shared" si="163"/>
        <v>15Beatriz Rosenburg Marques44986MSc</v>
      </c>
      <c r="B8840">
        <v>15</v>
      </c>
      <c r="C8840" t="s">
        <v>1385</v>
      </c>
      <c r="D8840" t="s">
        <v>3787</v>
      </c>
      <c r="E8840">
        <v>2230</v>
      </c>
      <c r="F8840" t="s">
        <v>1114</v>
      </c>
    </row>
    <row r="8841" spans="1:6">
      <c r="A8841" t="str">
        <f t="shared" si="163"/>
        <v>15Eliel Prueza de Oliveira44986MSc</v>
      </c>
      <c r="B8841">
        <v>15</v>
      </c>
      <c r="C8841" t="s">
        <v>1386</v>
      </c>
      <c r="D8841" t="s">
        <v>3787</v>
      </c>
      <c r="E8841">
        <v>2230</v>
      </c>
      <c r="F8841" t="s">
        <v>1114</v>
      </c>
    </row>
    <row r="8842" spans="1:6">
      <c r="A8842" t="str">
        <f t="shared" si="163"/>
        <v>15Letícia Anselmo de Mattos44986MSc</v>
      </c>
      <c r="B8842">
        <v>15</v>
      </c>
      <c r="C8842" t="s">
        <v>1387</v>
      </c>
      <c r="D8842" t="s">
        <v>3787</v>
      </c>
      <c r="E8842">
        <v>2230</v>
      </c>
      <c r="F8842" t="s">
        <v>1114</v>
      </c>
    </row>
    <row r="8843" spans="1:6">
      <c r="A8843" t="str">
        <f t="shared" si="163"/>
        <v>15Maria Luíza Fernandes Fonseca44986MSc</v>
      </c>
      <c r="B8843">
        <v>15</v>
      </c>
      <c r="C8843" t="s">
        <v>2387</v>
      </c>
      <c r="D8843" t="s">
        <v>3787</v>
      </c>
      <c r="E8843">
        <v>2230</v>
      </c>
      <c r="F8843" t="s">
        <v>1114</v>
      </c>
    </row>
    <row r="8844" spans="1:6">
      <c r="A8844" t="str">
        <f t="shared" si="163"/>
        <v>15Paulo Camargo Silva44986PV</v>
      </c>
      <c r="B8844">
        <v>15</v>
      </c>
      <c r="C8844" t="s">
        <v>1390</v>
      </c>
      <c r="D8844" t="s">
        <v>3787</v>
      </c>
      <c r="E8844">
        <v>7750</v>
      </c>
      <c r="F8844" t="s">
        <v>1115</v>
      </c>
    </row>
    <row r="8845" spans="1:6">
      <c r="A8845" t="str">
        <f t="shared" si="163"/>
        <v>16Rodrigo Rosa de Barros44986AT</v>
      </c>
      <c r="B8845">
        <v>16</v>
      </c>
      <c r="C8845" t="s">
        <v>2806</v>
      </c>
      <c r="D8845" t="s">
        <v>3787</v>
      </c>
      <c r="E8845">
        <v>820</v>
      </c>
      <c r="F8845" t="s">
        <v>1117</v>
      </c>
    </row>
    <row r="8846" spans="1:6">
      <c r="A8846" t="str">
        <f t="shared" si="163"/>
        <v>16Elizabete Fernandes Lucas44986COO</v>
      </c>
      <c r="B8846">
        <v>16</v>
      </c>
      <c r="C8846" t="s">
        <v>1392</v>
      </c>
      <c r="D8846" t="s">
        <v>3787</v>
      </c>
      <c r="E8846">
        <v>2800</v>
      </c>
      <c r="F8846" t="s">
        <v>1113</v>
      </c>
    </row>
    <row r="8847" spans="1:6">
      <c r="A8847" t="str">
        <f t="shared" si="163"/>
        <v>16Juan David Lopes Vargas44986DSC</v>
      </c>
      <c r="B8847">
        <v>16</v>
      </c>
      <c r="C8847" t="s">
        <v>2389</v>
      </c>
      <c r="D8847" t="s">
        <v>3787</v>
      </c>
      <c r="E8847">
        <v>3280</v>
      </c>
      <c r="F8847" t="s">
        <v>1162</v>
      </c>
    </row>
    <row r="8848" spans="1:6">
      <c r="A8848" t="str">
        <f t="shared" si="163"/>
        <v>16Alexandre Rafael Kuzniewski44986GRA</v>
      </c>
      <c r="B8848">
        <v>16</v>
      </c>
      <c r="C8848" t="s">
        <v>2390</v>
      </c>
      <c r="D8848" t="s">
        <v>3787</v>
      </c>
      <c r="E8848">
        <v>600</v>
      </c>
      <c r="F8848" t="s">
        <v>1112</v>
      </c>
    </row>
    <row r="8849" spans="1:6">
      <c r="A8849" t="str">
        <f t="shared" si="163"/>
        <v>16Eduardo Soares da Silva Pereira44986GRA</v>
      </c>
      <c r="B8849">
        <v>16</v>
      </c>
      <c r="C8849" t="s">
        <v>1395</v>
      </c>
      <c r="D8849" t="s">
        <v>3787</v>
      </c>
      <c r="E8849">
        <v>600</v>
      </c>
      <c r="F8849" t="s">
        <v>1112</v>
      </c>
    </row>
    <row r="8850" spans="1:6">
      <c r="A8850" t="str">
        <f t="shared" si="163"/>
        <v>16Giulia Silvares Vieira44986GRA</v>
      </c>
      <c r="B8850">
        <v>16</v>
      </c>
      <c r="C8850" t="s">
        <v>2391</v>
      </c>
      <c r="D8850" t="s">
        <v>3787</v>
      </c>
      <c r="E8850">
        <v>600</v>
      </c>
      <c r="F8850" t="s">
        <v>1112</v>
      </c>
    </row>
    <row r="8851" spans="1:6">
      <c r="A8851" t="str">
        <f t="shared" si="163"/>
        <v>16Julia Barboza de Souza44986GRA</v>
      </c>
      <c r="B8851">
        <v>16</v>
      </c>
      <c r="C8851" t="s">
        <v>1398</v>
      </c>
      <c r="D8851" t="s">
        <v>3787</v>
      </c>
      <c r="E8851">
        <v>600</v>
      </c>
      <c r="F8851" t="s">
        <v>1112</v>
      </c>
    </row>
    <row r="8852" spans="1:6">
      <c r="A8852" t="str">
        <f t="shared" si="163"/>
        <v>16Lucas Fernandes Teixeira44986GRA</v>
      </c>
      <c r="B8852">
        <v>16</v>
      </c>
      <c r="C8852" t="s">
        <v>1399</v>
      </c>
      <c r="D8852" t="s">
        <v>3787</v>
      </c>
      <c r="E8852">
        <v>600</v>
      </c>
      <c r="F8852" t="s">
        <v>1112</v>
      </c>
    </row>
    <row r="8853" spans="1:6">
      <c r="A8853" t="str">
        <f t="shared" si="163"/>
        <v>16Luis Felipe Ribeiro Andrade44986GRA</v>
      </c>
      <c r="B8853">
        <v>16</v>
      </c>
      <c r="C8853" t="s">
        <v>2392</v>
      </c>
      <c r="D8853" t="s">
        <v>3787</v>
      </c>
      <c r="E8853">
        <v>600</v>
      </c>
      <c r="F8853" t="s">
        <v>1112</v>
      </c>
    </row>
    <row r="8854" spans="1:6">
      <c r="A8854" t="str">
        <f t="shared" si="163"/>
        <v>16Maria Eduarda Pinto David Furtado44986GRA</v>
      </c>
      <c r="B8854">
        <v>16</v>
      </c>
      <c r="C8854" t="s">
        <v>1401</v>
      </c>
      <c r="D8854" t="s">
        <v>3787</v>
      </c>
      <c r="E8854">
        <v>600</v>
      </c>
      <c r="F8854" t="s">
        <v>1112</v>
      </c>
    </row>
    <row r="8855" spans="1:6">
      <c r="A8855" t="str">
        <f t="shared" si="163"/>
        <v>16Mateus Silva Barros Rosado44986GRA</v>
      </c>
      <c r="B8855">
        <v>16</v>
      </c>
      <c r="C8855" t="s">
        <v>1402</v>
      </c>
      <c r="D8855" t="s">
        <v>3787</v>
      </c>
      <c r="E8855">
        <v>600</v>
      </c>
      <c r="F8855" t="s">
        <v>1112</v>
      </c>
    </row>
    <row r="8856" spans="1:6">
      <c r="A8856" t="str">
        <f t="shared" si="163"/>
        <v>16Pedro Felipe Geminiano Primo de Paula e Sousa44986GRA</v>
      </c>
      <c r="B8856">
        <v>16</v>
      </c>
      <c r="C8856" t="s">
        <v>2394</v>
      </c>
      <c r="D8856" t="s">
        <v>3787</v>
      </c>
      <c r="E8856">
        <v>600</v>
      </c>
      <c r="F8856" t="s">
        <v>1112</v>
      </c>
    </row>
    <row r="8857" spans="1:6">
      <c r="A8857" t="str">
        <f t="shared" si="163"/>
        <v>16Sophia Elizabeth Cezar e Silva44986GRA</v>
      </c>
      <c r="B8857">
        <v>16</v>
      </c>
      <c r="C8857" t="s">
        <v>1404</v>
      </c>
      <c r="D8857" t="s">
        <v>3787</v>
      </c>
      <c r="E8857">
        <v>600</v>
      </c>
      <c r="F8857" t="s">
        <v>1112</v>
      </c>
    </row>
    <row r="8858" spans="1:6">
      <c r="A8858" t="str">
        <f t="shared" si="163"/>
        <v>16Thiago Maia Martins44986GRA</v>
      </c>
      <c r="B8858">
        <v>16</v>
      </c>
      <c r="C8858" t="s">
        <v>1405</v>
      </c>
      <c r="D8858" t="s">
        <v>3787</v>
      </c>
      <c r="E8858">
        <v>600</v>
      </c>
      <c r="F8858" t="s">
        <v>1112</v>
      </c>
    </row>
    <row r="8859" spans="1:6">
      <c r="A8859" t="str">
        <f t="shared" si="163"/>
        <v>16Vitor Soares Ferreira44986GRA</v>
      </c>
      <c r="B8859">
        <v>16</v>
      </c>
      <c r="C8859" t="s">
        <v>1406</v>
      </c>
      <c r="D8859" t="s">
        <v>3787</v>
      </c>
      <c r="E8859">
        <v>600</v>
      </c>
      <c r="F8859" t="s">
        <v>1112</v>
      </c>
    </row>
    <row r="8860" spans="1:6">
      <c r="A8860" t="str">
        <f t="shared" si="163"/>
        <v>16João Pedro Dantas Ferreira44986MSc</v>
      </c>
      <c r="B8860">
        <v>16</v>
      </c>
      <c r="C8860" t="s">
        <v>2395</v>
      </c>
      <c r="D8860" t="s">
        <v>3787</v>
      </c>
      <c r="E8860">
        <v>2230</v>
      </c>
      <c r="F8860" t="s">
        <v>1114</v>
      </c>
    </row>
    <row r="8861" spans="1:6">
      <c r="A8861" t="str">
        <f t="shared" si="163"/>
        <v>16Mariana dos Santos de Aquino44986MSc</v>
      </c>
      <c r="B8861">
        <v>16</v>
      </c>
      <c r="C8861" t="s">
        <v>1408</v>
      </c>
      <c r="D8861" t="s">
        <v>3787</v>
      </c>
      <c r="E8861">
        <v>2230</v>
      </c>
      <c r="F8861" t="s">
        <v>1114</v>
      </c>
    </row>
    <row r="8862" spans="1:6">
      <c r="A8862" t="str">
        <f t="shared" si="163"/>
        <v>16Vanessa Martins Picoli44986MSc</v>
      </c>
      <c r="B8862">
        <v>16</v>
      </c>
      <c r="C8862" t="s">
        <v>1410</v>
      </c>
      <c r="D8862" t="s">
        <v>3787</v>
      </c>
      <c r="E8862">
        <v>2230</v>
      </c>
      <c r="F8862" t="s">
        <v>1114</v>
      </c>
    </row>
    <row r="8863" spans="1:6">
      <c r="A8863" t="str">
        <f t="shared" si="163"/>
        <v>16Elaine Cristina Lopes Pereira44986PV</v>
      </c>
      <c r="B8863">
        <v>16</v>
      </c>
      <c r="C8863" t="s">
        <v>2819</v>
      </c>
      <c r="D8863" t="s">
        <v>3787</v>
      </c>
      <c r="E8863">
        <v>7750</v>
      </c>
      <c r="F8863" t="s">
        <v>1115</v>
      </c>
    </row>
    <row r="8864" spans="1:6">
      <c r="A8864" t="str">
        <f t="shared" si="163"/>
        <v>17Kárida Lúcia Silva do Espirito Santo Palheiros44986AT</v>
      </c>
      <c r="B8864">
        <v>17</v>
      </c>
      <c r="C8864" t="s">
        <v>1411</v>
      </c>
      <c r="D8864" t="s">
        <v>3787</v>
      </c>
      <c r="E8864">
        <v>820</v>
      </c>
      <c r="F8864" t="s">
        <v>1117</v>
      </c>
    </row>
    <row r="8865" spans="1:6">
      <c r="A8865" t="str">
        <f t="shared" si="163"/>
        <v>17Lídia Yokoyama44986COO</v>
      </c>
      <c r="B8865">
        <v>17</v>
      </c>
      <c r="C8865" t="s">
        <v>2163</v>
      </c>
      <c r="D8865" t="s">
        <v>3787</v>
      </c>
      <c r="E8865">
        <v>2800</v>
      </c>
      <c r="F8865" t="s">
        <v>1113</v>
      </c>
    </row>
    <row r="8866" spans="1:6">
      <c r="A8866" t="str">
        <f t="shared" si="163"/>
        <v>17Daniela Hurtado Tejada44986DSC</v>
      </c>
      <c r="B8866">
        <v>17</v>
      </c>
      <c r="C8866" t="s">
        <v>1412</v>
      </c>
      <c r="D8866" t="s">
        <v>3787</v>
      </c>
      <c r="E8866">
        <v>3280</v>
      </c>
      <c r="F8866" t="s">
        <v>1162</v>
      </c>
    </row>
    <row r="8867" spans="1:6">
      <c r="A8867" t="str">
        <f t="shared" si="163"/>
        <v>17Gabriel de Figueiredo da Costa44986DSC</v>
      </c>
      <c r="B8867">
        <v>17</v>
      </c>
      <c r="C8867" t="s">
        <v>2396</v>
      </c>
      <c r="D8867" t="s">
        <v>3787</v>
      </c>
      <c r="E8867">
        <v>3280</v>
      </c>
      <c r="F8867" t="s">
        <v>1162</v>
      </c>
    </row>
    <row r="8868" spans="1:6">
      <c r="A8868" t="str">
        <f t="shared" si="163"/>
        <v>17Icaro Barboza Boa Morte44986DSC</v>
      </c>
      <c r="B8868">
        <v>17</v>
      </c>
      <c r="C8868" t="s">
        <v>1413</v>
      </c>
      <c r="D8868" t="s">
        <v>3787</v>
      </c>
      <c r="E8868">
        <v>3280</v>
      </c>
      <c r="F8868" t="s">
        <v>1162</v>
      </c>
    </row>
    <row r="8869" spans="1:6">
      <c r="A8869" t="str">
        <f t="shared" si="163"/>
        <v>17André Lopes Pereira44986GRA</v>
      </c>
      <c r="B8869">
        <v>17</v>
      </c>
      <c r="C8869" t="s">
        <v>1414</v>
      </c>
      <c r="D8869" t="s">
        <v>3787</v>
      </c>
      <c r="E8869">
        <v>600</v>
      </c>
      <c r="F8869" t="s">
        <v>1112</v>
      </c>
    </row>
    <row r="8870" spans="1:6">
      <c r="A8870" t="str">
        <f t="shared" si="163"/>
        <v>17Arthur Martins Sales de Faria44986GRA</v>
      </c>
      <c r="B8870">
        <v>17</v>
      </c>
      <c r="C8870" t="s">
        <v>2397</v>
      </c>
      <c r="D8870" t="s">
        <v>3787</v>
      </c>
      <c r="E8870">
        <v>600</v>
      </c>
      <c r="F8870" t="s">
        <v>1112</v>
      </c>
    </row>
    <row r="8871" spans="1:6">
      <c r="A8871" t="str">
        <f t="shared" si="163"/>
        <v>17Carolina Coutinho Mendonça de Souza44986GRA</v>
      </c>
      <c r="B8871">
        <v>17</v>
      </c>
      <c r="C8871" t="s">
        <v>2161</v>
      </c>
      <c r="D8871" t="s">
        <v>3787</v>
      </c>
      <c r="E8871">
        <v>600</v>
      </c>
      <c r="F8871" t="s">
        <v>1112</v>
      </c>
    </row>
    <row r="8872" spans="1:6">
      <c r="A8872" t="str">
        <f t="shared" si="163"/>
        <v>17Gabriella Casado Coelho da Silva44986GRA</v>
      </c>
      <c r="B8872">
        <v>17</v>
      </c>
      <c r="C8872" t="s">
        <v>1415</v>
      </c>
      <c r="D8872" t="s">
        <v>3787</v>
      </c>
      <c r="E8872">
        <v>600</v>
      </c>
      <c r="F8872" t="s">
        <v>1112</v>
      </c>
    </row>
    <row r="8873" spans="1:6">
      <c r="A8873" t="str">
        <f t="shared" si="163"/>
        <v>17Giulia de Jesus da Silva44986GRA</v>
      </c>
      <c r="B8873">
        <v>17</v>
      </c>
      <c r="C8873" t="s">
        <v>2398</v>
      </c>
      <c r="D8873" t="s">
        <v>3787</v>
      </c>
      <c r="E8873">
        <v>600</v>
      </c>
      <c r="F8873" t="s">
        <v>1112</v>
      </c>
    </row>
    <row r="8874" spans="1:6">
      <c r="A8874" t="str">
        <f t="shared" si="163"/>
        <v>17Gonçalo Fontenele Batista Junior44986GRA</v>
      </c>
      <c r="B8874">
        <v>17</v>
      </c>
      <c r="C8874" t="s">
        <v>1416</v>
      </c>
      <c r="D8874" t="s">
        <v>3787</v>
      </c>
      <c r="E8874">
        <v>600</v>
      </c>
      <c r="F8874" t="s">
        <v>1112</v>
      </c>
    </row>
    <row r="8875" spans="1:6">
      <c r="A8875" t="str">
        <f t="shared" si="163"/>
        <v>17Isabella Araujo Martins Fernandes44986GRA</v>
      </c>
      <c r="B8875">
        <v>17</v>
      </c>
      <c r="C8875" t="s">
        <v>2399</v>
      </c>
      <c r="D8875" t="s">
        <v>3787</v>
      </c>
      <c r="E8875">
        <v>600</v>
      </c>
      <c r="F8875" t="s">
        <v>1112</v>
      </c>
    </row>
    <row r="8876" spans="1:6">
      <c r="A8876" t="str">
        <f t="shared" si="163"/>
        <v>17Janine Aparecida Pereira Gazoni44986GRA</v>
      </c>
      <c r="B8876">
        <v>17</v>
      </c>
      <c r="C8876" t="s">
        <v>2758</v>
      </c>
      <c r="D8876" t="s">
        <v>3787</v>
      </c>
      <c r="E8876">
        <v>600</v>
      </c>
      <c r="F8876" t="s">
        <v>1112</v>
      </c>
    </row>
    <row r="8877" spans="1:6">
      <c r="A8877" t="str">
        <f t="shared" si="163"/>
        <v>17Jessica dos Santos Cugula44986GRA</v>
      </c>
      <c r="B8877">
        <v>17</v>
      </c>
      <c r="C8877" t="s">
        <v>1417</v>
      </c>
      <c r="D8877" t="s">
        <v>3787</v>
      </c>
      <c r="E8877">
        <v>600</v>
      </c>
      <c r="F8877" t="s">
        <v>1112</v>
      </c>
    </row>
    <row r="8878" spans="1:6">
      <c r="A8878" t="str">
        <f t="shared" si="163"/>
        <v>17Jhonatã Henrique Paiva de Melo44986GRA</v>
      </c>
      <c r="B8878">
        <v>17</v>
      </c>
      <c r="C8878" t="s">
        <v>2400</v>
      </c>
      <c r="D8878" t="s">
        <v>3787</v>
      </c>
      <c r="E8878">
        <v>600</v>
      </c>
      <c r="F8878" t="s">
        <v>1112</v>
      </c>
    </row>
    <row r="8879" spans="1:6">
      <c r="A8879" t="str">
        <f t="shared" si="163"/>
        <v>17Juan Carlos Ramos de Oliveira44986GRA</v>
      </c>
      <c r="B8879">
        <v>17</v>
      </c>
      <c r="C8879" t="s">
        <v>2759</v>
      </c>
      <c r="D8879" t="s">
        <v>3787</v>
      </c>
      <c r="E8879">
        <v>600</v>
      </c>
      <c r="F8879" t="s">
        <v>1112</v>
      </c>
    </row>
    <row r="8880" spans="1:6">
      <c r="A8880" t="str">
        <f t="shared" si="163"/>
        <v>17Larissa Zamuner44986GRA</v>
      </c>
      <c r="B8880">
        <v>17</v>
      </c>
      <c r="C8880" t="s">
        <v>1418</v>
      </c>
      <c r="D8880" t="s">
        <v>3787</v>
      </c>
      <c r="E8880">
        <v>600</v>
      </c>
      <c r="F8880" t="s">
        <v>1112</v>
      </c>
    </row>
    <row r="8881" spans="1:6">
      <c r="A8881" t="str">
        <f t="shared" si="163"/>
        <v>17Luan Lopes dos Santos44986GRA</v>
      </c>
      <c r="B8881">
        <v>17</v>
      </c>
      <c r="C8881" t="s">
        <v>1419</v>
      </c>
      <c r="D8881" t="s">
        <v>3787</v>
      </c>
      <c r="E8881">
        <v>600</v>
      </c>
      <c r="F8881" t="s">
        <v>1112</v>
      </c>
    </row>
    <row r="8882" spans="1:6">
      <c r="A8882" t="str">
        <f t="shared" si="163"/>
        <v>17Luiza Gonçalves Ibanez Ribeiro44986GRA</v>
      </c>
      <c r="B8882">
        <v>17</v>
      </c>
      <c r="C8882" t="s">
        <v>1420</v>
      </c>
      <c r="D8882" t="s">
        <v>3787</v>
      </c>
      <c r="E8882">
        <v>600</v>
      </c>
      <c r="F8882" t="s">
        <v>1112</v>
      </c>
    </row>
    <row r="8883" spans="1:6">
      <c r="A8883" t="str">
        <f t="shared" si="163"/>
        <v>17Rhamon Victor Menezes Lima Bastos Garcia44986GRA</v>
      </c>
      <c r="B8883">
        <v>17</v>
      </c>
      <c r="C8883" t="s">
        <v>1423</v>
      </c>
      <c r="D8883" t="s">
        <v>3787</v>
      </c>
      <c r="E8883">
        <v>600</v>
      </c>
      <c r="F8883" t="s">
        <v>1112</v>
      </c>
    </row>
    <row r="8884" spans="1:6">
      <c r="A8884" t="str">
        <f t="shared" si="163"/>
        <v>17Rodrigo Vasconcelos Glória44986GRA</v>
      </c>
      <c r="B8884">
        <v>17</v>
      </c>
      <c r="C8884" t="s">
        <v>2402</v>
      </c>
      <c r="D8884" t="s">
        <v>3787</v>
      </c>
      <c r="E8884">
        <v>600</v>
      </c>
      <c r="F8884" t="s">
        <v>1112</v>
      </c>
    </row>
    <row r="8885" spans="1:6">
      <c r="A8885" t="str">
        <f t="shared" si="163"/>
        <v>17Thamiris Bernardo de Paula44986GRA</v>
      </c>
      <c r="B8885">
        <v>17</v>
      </c>
      <c r="C8885" t="s">
        <v>2403</v>
      </c>
      <c r="D8885" t="s">
        <v>3787</v>
      </c>
      <c r="E8885">
        <v>600</v>
      </c>
      <c r="F8885" t="s">
        <v>1112</v>
      </c>
    </row>
    <row r="8886" spans="1:6">
      <c r="A8886" t="str">
        <f t="shared" si="163"/>
        <v>17Fernando Nogueira Cardoso44986MSc</v>
      </c>
      <c r="B8886">
        <v>17</v>
      </c>
      <c r="C8886" t="s">
        <v>2760</v>
      </c>
      <c r="D8886" t="s">
        <v>3787</v>
      </c>
      <c r="E8886">
        <v>2230</v>
      </c>
      <c r="F8886" t="s">
        <v>1114</v>
      </c>
    </row>
    <row r="8887" spans="1:6">
      <c r="A8887" t="str">
        <f t="shared" si="163"/>
        <v>17Juliana Barboza do Nascimento44986MSc</v>
      </c>
      <c r="B8887">
        <v>17</v>
      </c>
      <c r="C8887" t="s">
        <v>1427</v>
      </c>
      <c r="D8887" t="s">
        <v>3787</v>
      </c>
      <c r="E8887">
        <v>2230</v>
      </c>
      <c r="F8887" t="s">
        <v>1114</v>
      </c>
    </row>
    <row r="8888" spans="1:6">
      <c r="A8888" t="str">
        <f t="shared" si="163"/>
        <v>17Rafael de Freitas Moura44986MSc</v>
      </c>
      <c r="B8888">
        <v>17</v>
      </c>
      <c r="C8888" t="s">
        <v>1428</v>
      </c>
      <c r="D8888" t="s">
        <v>3787</v>
      </c>
      <c r="E8888">
        <v>2230</v>
      </c>
      <c r="F8888" t="s">
        <v>1114</v>
      </c>
    </row>
    <row r="8889" spans="1:6">
      <c r="A8889" t="str">
        <f t="shared" si="163"/>
        <v>17Raíssa André de Araujo44986MSc</v>
      </c>
      <c r="B8889">
        <v>17</v>
      </c>
      <c r="C8889" t="s">
        <v>1429</v>
      </c>
      <c r="D8889" t="s">
        <v>3787</v>
      </c>
      <c r="E8889">
        <v>2230</v>
      </c>
      <c r="F8889" t="s">
        <v>1114</v>
      </c>
    </row>
    <row r="8890" spans="1:6">
      <c r="A8890" t="str">
        <f t="shared" si="163"/>
        <v>17Tiphane Andrade Figueira44986PDSC</v>
      </c>
      <c r="B8890">
        <v>17</v>
      </c>
      <c r="C8890" t="s">
        <v>2404</v>
      </c>
      <c r="D8890" t="s">
        <v>3787</v>
      </c>
      <c r="E8890">
        <v>6110</v>
      </c>
      <c r="F8890" t="s">
        <v>1165</v>
      </c>
    </row>
    <row r="8891" spans="1:6">
      <c r="A8891" t="str">
        <f t="shared" si="163"/>
        <v>17Elisa Maria Mano Esteves44986PV</v>
      </c>
      <c r="B8891">
        <v>17</v>
      </c>
      <c r="C8891" t="s">
        <v>1430</v>
      </c>
      <c r="D8891" t="s">
        <v>3787</v>
      </c>
      <c r="E8891">
        <v>7750</v>
      </c>
      <c r="F8891" t="s">
        <v>1115</v>
      </c>
    </row>
    <row r="8892" spans="1:6">
      <c r="A8892" t="str">
        <f t="shared" si="163"/>
        <v>18Josias de Souza Borges44986AT</v>
      </c>
      <c r="B8892">
        <v>18</v>
      </c>
      <c r="C8892" t="s">
        <v>1431</v>
      </c>
      <c r="D8892" t="s">
        <v>3787</v>
      </c>
      <c r="E8892">
        <v>820</v>
      </c>
      <c r="F8892" t="s">
        <v>1117</v>
      </c>
    </row>
    <row r="8893" spans="1:6">
      <c r="A8893" t="str">
        <f t="shared" si="163"/>
        <v>18Julio Cesar Ramalho Cyrino44986COO</v>
      </c>
      <c r="B8893">
        <v>18</v>
      </c>
      <c r="C8893" t="s">
        <v>1432</v>
      </c>
      <c r="D8893" t="s">
        <v>3787</v>
      </c>
      <c r="E8893">
        <v>2800</v>
      </c>
      <c r="F8893" t="s">
        <v>1113</v>
      </c>
    </row>
    <row r="8894" spans="1:6">
      <c r="A8894" t="str">
        <f t="shared" si="163"/>
        <v>18Gabriele dos Santos Silva44986DSC</v>
      </c>
      <c r="B8894">
        <v>18</v>
      </c>
      <c r="C8894" t="s">
        <v>1433</v>
      </c>
      <c r="D8894" t="s">
        <v>3787</v>
      </c>
      <c r="E8894">
        <v>3280</v>
      </c>
      <c r="F8894" t="s">
        <v>1162</v>
      </c>
    </row>
    <row r="8895" spans="1:6">
      <c r="A8895" t="str">
        <f t="shared" si="163"/>
        <v>18Renata Mont`Alverne Braun Chaves Martins44986DSC</v>
      </c>
      <c r="B8895">
        <v>18</v>
      </c>
      <c r="C8895" t="s">
        <v>1434</v>
      </c>
      <c r="D8895" t="s">
        <v>3787</v>
      </c>
      <c r="E8895">
        <v>3280</v>
      </c>
      <c r="F8895" t="s">
        <v>1162</v>
      </c>
    </row>
    <row r="8896" spans="1:6">
      <c r="A8896" t="str">
        <f t="shared" si="163"/>
        <v>18Agnaldo Santana dos Santos44986GRA</v>
      </c>
      <c r="B8896">
        <v>18</v>
      </c>
      <c r="C8896" t="s">
        <v>2405</v>
      </c>
      <c r="D8896" t="s">
        <v>3787</v>
      </c>
      <c r="E8896">
        <v>600</v>
      </c>
      <c r="F8896" t="s">
        <v>1112</v>
      </c>
    </row>
    <row r="8897" spans="1:6">
      <c r="A8897" t="str">
        <f t="shared" si="163"/>
        <v>18Bruno Vaz Silva44986GRA</v>
      </c>
      <c r="B8897">
        <v>18</v>
      </c>
      <c r="C8897" t="s">
        <v>2406</v>
      </c>
      <c r="D8897" t="s">
        <v>3787</v>
      </c>
      <c r="E8897">
        <v>600</v>
      </c>
      <c r="F8897" t="s">
        <v>1112</v>
      </c>
    </row>
    <row r="8898" spans="1:6">
      <c r="A8898" t="str">
        <f t="shared" si="163"/>
        <v>18Caio Henrique Manganeli44986GRA</v>
      </c>
      <c r="B8898">
        <v>18</v>
      </c>
      <c r="C8898" t="s">
        <v>2407</v>
      </c>
      <c r="D8898" t="s">
        <v>3787</v>
      </c>
      <c r="E8898">
        <v>600</v>
      </c>
      <c r="F8898" t="s">
        <v>1112</v>
      </c>
    </row>
    <row r="8899" spans="1:6">
      <c r="A8899" t="str">
        <f t="shared" ref="A8899:A8962" si="164">CONCATENATE(B8899,C8899,VALUE(D8899),F8899)</f>
        <v>18Giulia Elvira Araujo Santana Carvalho44986GRA</v>
      </c>
      <c r="B8899">
        <v>18</v>
      </c>
      <c r="C8899" t="s">
        <v>2408</v>
      </c>
      <c r="D8899" t="s">
        <v>3787</v>
      </c>
      <c r="E8899">
        <v>600</v>
      </c>
      <c r="F8899" t="s">
        <v>1112</v>
      </c>
    </row>
    <row r="8900" spans="1:6">
      <c r="A8900" t="str">
        <f t="shared" si="164"/>
        <v>18Janaina Alves Monteiro de Castro44986GRA</v>
      </c>
      <c r="B8900">
        <v>18</v>
      </c>
      <c r="C8900" t="s">
        <v>2409</v>
      </c>
      <c r="D8900" t="s">
        <v>3787</v>
      </c>
      <c r="E8900">
        <v>600</v>
      </c>
      <c r="F8900" t="s">
        <v>1112</v>
      </c>
    </row>
    <row r="8901" spans="1:6">
      <c r="A8901" t="str">
        <f t="shared" si="164"/>
        <v>18Laryssa Maria Ramos da Silva44986GRA</v>
      </c>
      <c r="B8901">
        <v>18</v>
      </c>
      <c r="C8901" t="s">
        <v>2410</v>
      </c>
      <c r="D8901" t="s">
        <v>3787</v>
      </c>
      <c r="E8901">
        <v>600</v>
      </c>
      <c r="F8901" t="s">
        <v>1112</v>
      </c>
    </row>
    <row r="8902" spans="1:6">
      <c r="A8902" t="str">
        <f t="shared" si="164"/>
        <v>18MARCELLY DE ALMEIDA TEIXEIRA44986GRA</v>
      </c>
      <c r="B8902">
        <v>18</v>
      </c>
      <c r="C8902" t="s">
        <v>1436</v>
      </c>
      <c r="D8902" t="s">
        <v>3787</v>
      </c>
      <c r="E8902">
        <v>600</v>
      </c>
      <c r="F8902" t="s">
        <v>1112</v>
      </c>
    </row>
    <row r="8903" spans="1:6">
      <c r="A8903" t="str">
        <f t="shared" si="164"/>
        <v>18Marcus Vinícius da Cruz44986GRA</v>
      </c>
      <c r="B8903">
        <v>18</v>
      </c>
      <c r="C8903" t="s">
        <v>2164</v>
      </c>
      <c r="D8903" t="s">
        <v>3787</v>
      </c>
      <c r="E8903">
        <v>600</v>
      </c>
      <c r="F8903" t="s">
        <v>1112</v>
      </c>
    </row>
    <row r="8904" spans="1:6">
      <c r="A8904" t="str">
        <f t="shared" si="164"/>
        <v>18Marlon Barreto Silva44986GRA</v>
      </c>
      <c r="B8904">
        <v>18</v>
      </c>
      <c r="C8904" t="s">
        <v>1437</v>
      </c>
      <c r="D8904" t="s">
        <v>3787</v>
      </c>
      <c r="E8904">
        <v>600</v>
      </c>
      <c r="F8904" t="s">
        <v>1112</v>
      </c>
    </row>
    <row r="8905" spans="1:6">
      <c r="A8905" t="str">
        <f t="shared" si="164"/>
        <v>18Pedro Lucas Fonseca de Sena44986GRA</v>
      </c>
      <c r="B8905">
        <v>18</v>
      </c>
      <c r="C8905" t="s">
        <v>2411</v>
      </c>
      <c r="D8905" t="s">
        <v>3787</v>
      </c>
      <c r="E8905">
        <v>600</v>
      </c>
      <c r="F8905" t="s">
        <v>1112</v>
      </c>
    </row>
    <row r="8906" spans="1:6">
      <c r="A8906" t="str">
        <f t="shared" si="164"/>
        <v>18RAQUEL SILVA MARTINS44986GRA</v>
      </c>
      <c r="B8906">
        <v>18</v>
      </c>
      <c r="C8906" t="s">
        <v>1438</v>
      </c>
      <c r="D8906" t="s">
        <v>3787</v>
      </c>
      <c r="E8906">
        <v>600</v>
      </c>
      <c r="F8906" t="s">
        <v>1112</v>
      </c>
    </row>
    <row r="8907" spans="1:6">
      <c r="A8907" t="str">
        <f t="shared" si="164"/>
        <v>18RINA PERUZZO RIGONI44986GRA</v>
      </c>
      <c r="B8907">
        <v>18</v>
      </c>
      <c r="C8907" t="s">
        <v>1439</v>
      </c>
      <c r="D8907" t="s">
        <v>3787</v>
      </c>
      <c r="E8907">
        <v>600</v>
      </c>
      <c r="F8907" t="s">
        <v>1112</v>
      </c>
    </row>
    <row r="8908" spans="1:6">
      <c r="A8908" t="str">
        <f t="shared" si="164"/>
        <v>18Vinícius Almeida de Oliveira44986GRA</v>
      </c>
      <c r="B8908">
        <v>18</v>
      </c>
      <c r="C8908" t="s">
        <v>1440</v>
      </c>
      <c r="D8908" t="s">
        <v>3787</v>
      </c>
      <c r="E8908">
        <v>600</v>
      </c>
      <c r="F8908" t="s">
        <v>1112</v>
      </c>
    </row>
    <row r="8909" spans="1:6">
      <c r="A8909" t="str">
        <f t="shared" si="164"/>
        <v>18Victor Hugo Fagundes Peclat44986MSc</v>
      </c>
      <c r="B8909">
        <v>18</v>
      </c>
      <c r="C8909" t="s">
        <v>1443</v>
      </c>
      <c r="D8909" t="s">
        <v>3787</v>
      </c>
      <c r="E8909">
        <v>2230</v>
      </c>
      <c r="F8909" t="s">
        <v>1114</v>
      </c>
    </row>
    <row r="8910" spans="1:6">
      <c r="A8910" t="str">
        <f t="shared" si="164"/>
        <v>18Mojtaba Maali Amiri44986PV</v>
      </c>
      <c r="B8910">
        <v>18</v>
      </c>
      <c r="C8910" t="s">
        <v>1444</v>
      </c>
      <c r="D8910" t="s">
        <v>3787</v>
      </c>
      <c r="E8910">
        <v>7750</v>
      </c>
      <c r="F8910" t="s">
        <v>1115</v>
      </c>
    </row>
    <row r="8911" spans="1:6">
      <c r="A8911" t="str">
        <f t="shared" si="164"/>
        <v>19Barbara Cassu Manzano44986AT</v>
      </c>
      <c r="B8911">
        <v>19</v>
      </c>
      <c r="C8911" t="s">
        <v>1445</v>
      </c>
      <c r="D8911" t="s">
        <v>3787</v>
      </c>
      <c r="E8911">
        <v>820</v>
      </c>
      <c r="F8911" t="s">
        <v>1117</v>
      </c>
    </row>
    <row r="8912" spans="1:6">
      <c r="A8912" t="str">
        <f t="shared" si="164"/>
        <v>19Carlos Roberto de Souza Filho44986COO</v>
      </c>
      <c r="B8912">
        <v>19</v>
      </c>
      <c r="C8912" t="s">
        <v>1446</v>
      </c>
      <c r="D8912" t="s">
        <v>3787</v>
      </c>
      <c r="E8912">
        <v>2800</v>
      </c>
      <c r="F8912" t="s">
        <v>1113</v>
      </c>
    </row>
    <row r="8913" spans="1:6">
      <c r="A8913" t="str">
        <f t="shared" si="164"/>
        <v>19Luciano Areas Carvalho44986DSC</v>
      </c>
      <c r="B8913">
        <v>19</v>
      </c>
      <c r="C8913" t="s">
        <v>1447</v>
      </c>
      <c r="D8913" t="s">
        <v>3787</v>
      </c>
      <c r="E8913">
        <v>3280</v>
      </c>
      <c r="F8913" t="s">
        <v>1162</v>
      </c>
    </row>
    <row r="8914" spans="1:6">
      <c r="A8914" t="str">
        <f t="shared" si="164"/>
        <v>19Maria Liceth Cabrera Ruiz44986DSC</v>
      </c>
      <c r="B8914">
        <v>19</v>
      </c>
      <c r="C8914" t="s">
        <v>2413</v>
      </c>
      <c r="D8914" t="s">
        <v>3787</v>
      </c>
      <c r="E8914">
        <v>3280</v>
      </c>
      <c r="F8914" t="s">
        <v>1162</v>
      </c>
    </row>
    <row r="8915" spans="1:6">
      <c r="A8915" t="str">
        <f t="shared" si="164"/>
        <v>19Priscila Martins Oliveira44986DSC</v>
      </c>
      <c r="B8915">
        <v>19</v>
      </c>
      <c r="C8915" t="s">
        <v>1448</v>
      </c>
      <c r="D8915" t="s">
        <v>3787</v>
      </c>
      <c r="E8915">
        <v>3280</v>
      </c>
      <c r="F8915" t="s">
        <v>1162</v>
      </c>
    </row>
    <row r="8916" spans="1:6">
      <c r="A8916" t="str">
        <f t="shared" si="164"/>
        <v>19Ana Laura Silva Gomes44986GRA</v>
      </c>
      <c r="B8916">
        <v>19</v>
      </c>
      <c r="C8916" t="s">
        <v>2414</v>
      </c>
      <c r="D8916" t="s">
        <v>3787</v>
      </c>
      <c r="E8916">
        <v>600</v>
      </c>
      <c r="F8916" t="s">
        <v>1112</v>
      </c>
    </row>
    <row r="8917" spans="1:6">
      <c r="A8917" t="str">
        <f t="shared" si="164"/>
        <v>19Davi Machado Querubim44986GRA</v>
      </c>
      <c r="B8917">
        <v>19</v>
      </c>
      <c r="C8917" t="s">
        <v>1451</v>
      </c>
      <c r="D8917" t="s">
        <v>3787</v>
      </c>
      <c r="E8917">
        <v>600</v>
      </c>
      <c r="F8917" t="s">
        <v>1112</v>
      </c>
    </row>
    <row r="8918" spans="1:6">
      <c r="A8918" t="str">
        <f t="shared" si="164"/>
        <v>19Felipe Fortuna Perez44986GRA</v>
      </c>
      <c r="B8918">
        <v>19</v>
      </c>
      <c r="C8918" t="s">
        <v>1453</v>
      </c>
      <c r="D8918" t="s">
        <v>3787</v>
      </c>
      <c r="E8918">
        <v>600</v>
      </c>
      <c r="F8918" t="s">
        <v>1112</v>
      </c>
    </row>
    <row r="8919" spans="1:6">
      <c r="A8919" t="str">
        <f t="shared" si="164"/>
        <v>19Filipe Constantino dos Santos44986GRA</v>
      </c>
      <c r="B8919">
        <v>19</v>
      </c>
      <c r="C8919" t="s">
        <v>2761</v>
      </c>
      <c r="D8919" t="s">
        <v>3787</v>
      </c>
      <c r="E8919">
        <v>600</v>
      </c>
      <c r="F8919" t="s">
        <v>1112</v>
      </c>
    </row>
    <row r="8920" spans="1:6">
      <c r="A8920" t="str">
        <f t="shared" si="164"/>
        <v>19Gabriel Mateus Alves de Lima44986GRA</v>
      </c>
      <c r="B8920">
        <v>19</v>
      </c>
      <c r="C8920" t="s">
        <v>1455</v>
      </c>
      <c r="D8920" t="s">
        <v>3787</v>
      </c>
      <c r="E8920">
        <v>600</v>
      </c>
      <c r="F8920" t="s">
        <v>1112</v>
      </c>
    </row>
    <row r="8921" spans="1:6">
      <c r="A8921" t="str">
        <f t="shared" si="164"/>
        <v>19Gabriel Roberto Andrioli de Almeida44986GRA</v>
      </c>
      <c r="B8921">
        <v>19</v>
      </c>
      <c r="C8921" t="s">
        <v>2762</v>
      </c>
      <c r="D8921" t="s">
        <v>3787</v>
      </c>
      <c r="E8921">
        <v>600</v>
      </c>
      <c r="F8921" t="s">
        <v>1112</v>
      </c>
    </row>
    <row r="8922" spans="1:6">
      <c r="A8922" t="str">
        <f t="shared" si="164"/>
        <v>19Iasmim Ribeiro Portela Lima44986GRA</v>
      </c>
      <c r="B8922">
        <v>19</v>
      </c>
      <c r="C8922" t="s">
        <v>1456</v>
      </c>
      <c r="D8922" t="s">
        <v>3787</v>
      </c>
      <c r="E8922">
        <v>600</v>
      </c>
      <c r="F8922" t="s">
        <v>1112</v>
      </c>
    </row>
    <row r="8923" spans="1:6">
      <c r="A8923" t="str">
        <f t="shared" si="164"/>
        <v>19Lorenzo Bueno Correa44986GRA</v>
      </c>
      <c r="B8923">
        <v>19</v>
      </c>
      <c r="C8923" t="s">
        <v>1457</v>
      </c>
      <c r="D8923" t="s">
        <v>3787</v>
      </c>
      <c r="E8923">
        <v>600</v>
      </c>
      <c r="F8923" t="s">
        <v>1112</v>
      </c>
    </row>
    <row r="8924" spans="1:6">
      <c r="A8924" t="str">
        <f t="shared" si="164"/>
        <v>19Marcela Liberato Silva44986GRA</v>
      </c>
      <c r="B8924">
        <v>19</v>
      </c>
      <c r="C8924" t="s">
        <v>2415</v>
      </c>
      <c r="D8924" t="s">
        <v>3787</v>
      </c>
      <c r="E8924">
        <v>600</v>
      </c>
      <c r="F8924" t="s">
        <v>1112</v>
      </c>
    </row>
    <row r="8925" spans="1:6">
      <c r="A8925" t="str">
        <f t="shared" si="164"/>
        <v>19Maria Gabriela Santos Bedran Gauy44986GRA</v>
      </c>
      <c r="B8925">
        <v>19</v>
      </c>
      <c r="C8925" t="s">
        <v>2763</v>
      </c>
      <c r="D8925" t="s">
        <v>3787</v>
      </c>
      <c r="E8925">
        <v>600</v>
      </c>
      <c r="F8925" t="s">
        <v>1112</v>
      </c>
    </row>
    <row r="8926" spans="1:6">
      <c r="A8926" t="str">
        <f t="shared" si="164"/>
        <v>19Mariane Ribeiro Franco44986GRA</v>
      </c>
      <c r="B8926">
        <v>19</v>
      </c>
      <c r="C8926" t="s">
        <v>2416</v>
      </c>
      <c r="D8926" t="s">
        <v>3787</v>
      </c>
      <c r="E8926">
        <v>600</v>
      </c>
      <c r="F8926" t="s">
        <v>1112</v>
      </c>
    </row>
    <row r="8927" spans="1:6">
      <c r="A8927" t="str">
        <f t="shared" si="164"/>
        <v>19Pedro Dias Antunes44986GRA</v>
      </c>
      <c r="B8927">
        <v>19</v>
      </c>
      <c r="C8927" t="s">
        <v>1460</v>
      </c>
      <c r="D8927" t="s">
        <v>3787</v>
      </c>
      <c r="E8927">
        <v>600</v>
      </c>
      <c r="F8927" t="s">
        <v>1112</v>
      </c>
    </row>
    <row r="8928" spans="1:6">
      <c r="A8928" t="str">
        <f t="shared" si="164"/>
        <v>19Scarlet Inácio44986GRA</v>
      </c>
      <c r="B8928">
        <v>19</v>
      </c>
      <c r="C8928" t="s">
        <v>2165</v>
      </c>
      <c r="D8928" t="s">
        <v>3787</v>
      </c>
      <c r="E8928">
        <v>600</v>
      </c>
      <c r="F8928" t="s">
        <v>1112</v>
      </c>
    </row>
    <row r="8929" spans="1:6">
      <c r="A8929" t="str">
        <f t="shared" si="164"/>
        <v>19Taisa Rebuá Barroso44986GRA</v>
      </c>
      <c r="B8929">
        <v>19</v>
      </c>
      <c r="C8929" t="s">
        <v>1462</v>
      </c>
      <c r="D8929" t="s">
        <v>3787</v>
      </c>
      <c r="E8929">
        <v>600</v>
      </c>
      <c r="F8929" t="s">
        <v>1112</v>
      </c>
    </row>
    <row r="8930" spans="1:6">
      <c r="A8930" t="str">
        <f t="shared" si="164"/>
        <v>19Thassia Pine Gondek44986GRA</v>
      </c>
      <c r="B8930">
        <v>19</v>
      </c>
      <c r="C8930" t="s">
        <v>2418</v>
      </c>
      <c r="D8930" t="s">
        <v>3787</v>
      </c>
      <c r="E8930">
        <v>600</v>
      </c>
      <c r="F8930" t="s">
        <v>1112</v>
      </c>
    </row>
    <row r="8931" spans="1:6">
      <c r="A8931" t="str">
        <f t="shared" si="164"/>
        <v>19Vinicius de Souza Brito44986GRA</v>
      </c>
      <c r="B8931">
        <v>19</v>
      </c>
      <c r="C8931" t="s">
        <v>2419</v>
      </c>
      <c r="D8931" t="s">
        <v>3787</v>
      </c>
      <c r="E8931">
        <v>600</v>
      </c>
      <c r="F8931" t="s">
        <v>1112</v>
      </c>
    </row>
    <row r="8932" spans="1:6">
      <c r="A8932" t="str">
        <f t="shared" si="164"/>
        <v>19Vinicius dos Santos Pereira44986GRA</v>
      </c>
      <c r="B8932">
        <v>19</v>
      </c>
      <c r="C8932" t="s">
        <v>2420</v>
      </c>
      <c r="D8932" t="s">
        <v>3787</v>
      </c>
      <c r="E8932">
        <v>600</v>
      </c>
      <c r="F8932" t="s">
        <v>1112</v>
      </c>
    </row>
    <row r="8933" spans="1:6">
      <c r="A8933" t="str">
        <f t="shared" si="164"/>
        <v>19Vitória Ventura44986GRA</v>
      </c>
      <c r="B8933">
        <v>19</v>
      </c>
      <c r="C8933" t="s">
        <v>1463</v>
      </c>
      <c r="D8933" t="s">
        <v>3787</v>
      </c>
      <c r="E8933">
        <v>600</v>
      </c>
      <c r="F8933" t="s">
        <v>1112</v>
      </c>
    </row>
    <row r="8934" spans="1:6">
      <c r="A8934" t="str">
        <f t="shared" si="164"/>
        <v>19Carlos Henrique Gomes Tabarelli44986MSc</v>
      </c>
      <c r="B8934">
        <v>19</v>
      </c>
      <c r="C8934" t="s">
        <v>2421</v>
      </c>
      <c r="D8934" t="s">
        <v>3787</v>
      </c>
      <c r="E8934">
        <v>2230</v>
      </c>
      <c r="F8934" t="s">
        <v>1114</v>
      </c>
    </row>
    <row r="8935" spans="1:6">
      <c r="A8935" t="str">
        <f t="shared" si="164"/>
        <v>19Douglas Bazo de Castro44986MSc</v>
      </c>
      <c r="B8935">
        <v>19</v>
      </c>
      <c r="C8935" t="s">
        <v>2820</v>
      </c>
      <c r="D8935" t="s">
        <v>3787</v>
      </c>
      <c r="E8935">
        <v>2230</v>
      </c>
      <c r="F8935" t="s">
        <v>1114</v>
      </c>
    </row>
    <row r="8936" spans="1:6">
      <c r="A8936" t="str">
        <f t="shared" si="164"/>
        <v>19Fernando Lessa Pereira44986MSc</v>
      </c>
      <c r="B8936">
        <v>19</v>
      </c>
      <c r="C8936" t="s">
        <v>1464</v>
      </c>
      <c r="D8936" t="s">
        <v>3787</v>
      </c>
      <c r="E8936">
        <v>2230</v>
      </c>
      <c r="F8936" t="s">
        <v>1114</v>
      </c>
    </row>
    <row r="8937" spans="1:6">
      <c r="A8937" t="str">
        <f t="shared" si="164"/>
        <v>19Luiz Henrique Joca Leite44986MSc</v>
      </c>
      <c r="B8937">
        <v>19</v>
      </c>
      <c r="C8937" t="s">
        <v>2166</v>
      </c>
      <c r="D8937" t="s">
        <v>3787</v>
      </c>
      <c r="E8937">
        <v>2230</v>
      </c>
      <c r="F8937" t="s">
        <v>1114</v>
      </c>
    </row>
    <row r="8938" spans="1:6">
      <c r="A8938" t="str">
        <f t="shared" si="164"/>
        <v>19Pietro Demattê Avona44986MSc</v>
      </c>
      <c r="B8938">
        <v>19</v>
      </c>
      <c r="C8938" t="s">
        <v>2167</v>
      </c>
      <c r="D8938" t="s">
        <v>3787</v>
      </c>
      <c r="E8938">
        <v>2230</v>
      </c>
      <c r="F8938" t="s">
        <v>1114</v>
      </c>
    </row>
    <row r="8939" spans="1:6">
      <c r="A8939" t="str">
        <f t="shared" si="164"/>
        <v>19Thiago Rivaben Lopes44986MSc</v>
      </c>
      <c r="B8939">
        <v>19</v>
      </c>
      <c r="C8939" t="s">
        <v>1467</v>
      </c>
      <c r="D8939" t="s">
        <v>3787</v>
      </c>
      <c r="E8939">
        <v>2230</v>
      </c>
      <c r="F8939" t="s">
        <v>1114</v>
      </c>
    </row>
    <row r="8940" spans="1:6">
      <c r="A8940" t="str">
        <f t="shared" si="164"/>
        <v>19Daniel Andrade Miranda44986PDSC</v>
      </c>
      <c r="B8940">
        <v>19</v>
      </c>
      <c r="C8940" t="s">
        <v>2764</v>
      </c>
      <c r="D8940" t="s">
        <v>3787</v>
      </c>
      <c r="E8940">
        <v>6110</v>
      </c>
      <c r="F8940" t="s">
        <v>1165</v>
      </c>
    </row>
    <row r="8941" spans="1:6">
      <c r="A8941" t="str">
        <f t="shared" si="164"/>
        <v>19Áquila Ferreira Mesquita44986PV</v>
      </c>
      <c r="B8941">
        <v>19</v>
      </c>
      <c r="C8941" t="s">
        <v>1469</v>
      </c>
      <c r="D8941" t="s">
        <v>3787</v>
      </c>
      <c r="E8941">
        <v>7750</v>
      </c>
      <c r="F8941" t="s">
        <v>1115</v>
      </c>
    </row>
    <row r="8942" spans="1:6">
      <c r="A8942" t="str">
        <f t="shared" si="164"/>
        <v>20ALINE DE OLIVEIRA MACHADO44986AT</v>
      </c>
      <c r="B8942">
        <v>20</v>
      </c>
      <c r="C8942" t="s">
        <v>1470</v>
      </c>
      <c r="D8942" t="s">
        <v>3787</v>
      </c>
      <c r="E8942">
        <v>820</v>
      </c>
      <c r="F8942" t="s">
        <v>1117</v>
      </c>
    </row>
    <row r="8943" spans="1:6">
      <c r="A8943" t="str">
        <f t="shared" si="164"/>
        <v>20JUSSARA LOPES DE MIRANDA44986COO</v>
      </c>
      <c r="B8943">
        <v>20</v>
      </c>
      <c r="C8943" t="s">
        <v>2656</v>
      </c>
      <c r="D8943" t="s">
        <v>3787</v>
      </c>
      <c r="E8943">
        <v>2800</v>
      </c>
      <c r="F8943" t="s">
        <v>1113</v>
      </c>
    </row>
    <row r="8944" spans="1:6">
      <c r="A8944" t="str">
        <f t="shared" si="164"/>
        <v>20BRENNO DANHO VÉRAS EVANGELISTA44986DSC</v>
      </c>
      <c r="B8944">
        <v>20</v>
      </c>
      <c r="C8944" t="s">
        <v>2677</v>
      </c>
      <c r="D8944" t="s">
        <v>3787</v>
      </c>
      <c r="E8944">
        <v>3280</v>
      </c>
      <c r="F8944" t="s">
        <v>1162</v>
      </c>
    </row>
    <row r="8945" spans="1:6">
      <c r="A8945" t="str">
        <f t="shared" si="164"/>
        <v>20Michelle Ramos Cavalcante Fortunato44986DSC</v>
      </c>
      <c r="B8945">
        <v>20</v>
      </c>
      <c r="C8945" t="s">
        <v>1480</v>
      </c>
      <c r="D8945" t="s">
        <v>3787</v>
      </c>
      <c r="E8945">
        <v>3280</v>
      </c>
      <c r="F8945" t="s">
        <v>1162</v>
      </c>
    </row>
    <row r="8946" spans="1:6">
      <c r="A8946" t="str">
        <f t="shared" si="164"/>
        <v>20AMANDA VIEIRA XAVIER44986GRA</v>
      </c>
      <c r="B8946">
        <v>20</v>
      </c>
      <c r="C8946" t="s">
        <v>2168</v>
      </c>
      <c r="D8946" t="s">
        <v>3787</v>
      </c>
      <c r="E8946">
        <v>600</v>
      </c>
      <c r="F8946" t="s">
        <v>1112</v>
      </c>
    </row>
    <row r="8947" spans="1:6">
      <c r="A8947" t="str">
        <f t="shared" si="164"/>
        <v>20Ana Clara Lima do Nascimento Ferreira44986GRA</v>
      </c>
      <c r="B8947">
        <v>20</v>
      </c>
      <c r="C8947" t="s">
        <v>2422</v>
      </c>
      <c r="D8947" t="s">
        <v>3787</v>
      </c>
      <c r="E8947">
        <v>600</v>
      </c>
      <c r="F8947" t="s">
        <v>1112</v>
      </c>
    </row>
    <row r="8948" spans="1:6">
      <c r="A8948" t="str">
        <f t="shared" si="164"/>
        <v>20Beatriz de Matos David44986GRA</v>
      </c>
      <c r="B8948">
        <v>20</v>
      </c>
      <c r="C8948" t="s">
        <v>2423</v>
      </c>
      <c r="D8948" t="s">
        <v>3787</v>
      </c>
      <c r="E8948">
        <v>600</v>
      </c>
      <c r="F8948" t="s">
        <v>1112</v>
      </c>
    </row>
    <row r="8949" spans="1:6">
      <c r="A8949" t="str">
        <f t="shared" si="164"/>
        <v>20BEATRIZ HENRIQUE DA ROCHA44986GRA</v>
      </c>
      <c r="B8949">
        <v>20</v>
      </c>
      <c r="C8949" t="s">
        <v>2169</v>
      </c>
      <c r="D8949" t="s">
        <v>3787</v>
      </c>
      <c r="E8949">
        <v>600</v>
      </c>
      <c r="F8949" t="s">
        <v>1112</v>
      </c>
    </row>
    <row r="8950" spans="1:6">
      <c r="A8950" t="str">
        <f t="shared" si="164"/>
        <v>20CAIO BARBOSA E SOUZA44986GRA</v>
      </c>
      <c r="B8950">
        <v>20</v>
      </c>
      <c r="C8950" t="s">
        <v>1473</v>
      </c>
      <c r="D8950" t="s">
        <v>3787</v>
      </c>
      <c r="E8950">
        <v>600</v>
      </c>
      <c r="F8950" t="s">
        <v>1112</v>
      </c>
    </row>
    <row r="8951" spans="1:6">
      <c r="A8951" t="str">
        <f t="shared" si="164"/>
        <v>20Giovana Passos Silva Gonzales44986GRA</v>
      </c>
      <c r="B8951">
        <v>20</v>
      </c>
      <c r="C8951" t="s">
        <v>2424</v>
      </c>
      <c r="D8951" t="s">
        <v>3787</v>
      </c>
      <c r="E8951">
        <v>600</v>
      </c>
      <c r="F8951" t="s">
        <v>1112</v>
      </c>
    </row>
    <row r="8952" spans="1:6">
      <c r="A8952" t="str">
        <f t="shared" si="164"/>
        <v>20JOAO MATHEUS CHAGAS SOUSA44986GRA</v>
      </c>
      <c r="B8952">
        <v>20</v>
      </c>
      <c r="C8952" t="s">
        <v>2170</v>
      </c>
      <c r="D8952" t="s">
        <v>3787</v>
      </c>
      <c r="E8952">
        <v>600</v>
      </c>
      <c r="F8952" t="s">
        <v>1112</v>
      </c>
    </row>
    <row r="8953" spans="1:6">
      <c r="A8953" t="str">
        <f t="shared" si="164"/>
        <v>20KEVIN ENRICK ALVES DE ABREU44986GRA</v>
      </c>
      <c r="B8953">
        <v>20</v>
      </c>
      <c r="C8953" t="s">
        <v>1478</v>
      </c>
      <c r="D8953" t="s">
        <v>3787</v>
      </c>
      <c r="E8953">
        <v>600</v>
      </c>
      <c r="F8953" t="s">
        <v>1112</v>
      </c>
    </row>
    <row r="8954" spans="1:6">
      <c r="A8954" t="str">
        <f t="shared" si="164"/>
        <v>20LARISSA DE OLIVEIRA AUGUSTO44986GRA</v>
      </c>
      <c r="B8954">
        <v>20</v>
      </c>
      <c r="C8954" t="s">
        <v>2426</v>
      </c>
      <c r="D8954" t="s">
        <v>3787</v>
      </c>
      <c r="E8954">
        <v>600</v>
      </c>
      <c r="F8954" t="s">
        <v>1112</v>
      </c>
    </row>
    <row r="8955" spans="1:6">
      <c r="A8955" t="str">
        <f t="shared" si="164"/>
        <v>20Lorraine Beatriz de Oliveira Teixeira44986GRA</v>
      </c>
      <c r="B8955">
        <v>20</v>
      </c>
      <c r="C8955" t="s">
        <v>2427</v>
      </c>
      <c r="D8955" t="s">
        <v>3787</v>
      </c>
      <c r="E8955">
        <v>600</v>
      </c>
      <c r="F8955" t="s">
        <v>1112</v>
      </c>
    </row>
    <row r="8956" spans="1:6">
      <c r="A8956" t="str">
        <f t="shared" si="164"/>
        <v>20MARIA LUIZA MARUJO DE ARAUJO44986GRA</v>
      </c>
      <c r="B8956">
        <v>20</v>
      </c>
      <c r="C8956" t="s">
        <v>2171</v>
      </c>
      <c r="D8956" t="s">
        <v>3787</v>
      </c>
      <c r="E8956">
        <v>600</v>
      </c>
      <c r="F8956" t="s">
        <v>1112</v>
      </c>
    </row>
    <row r="8957" spans="1:6">
      <c r="A8957" t="str">
        <f t="shared" si="164"/>
        <v>20Mateus Freitas Eulálio44986GRA</v>
      </c>
      <c r="B8957">
        <v>20</v>
      </c>
      <c r="C8957" t="s">
        <v>2428</v>
      </c>
      <c r="D8957" t="s">
        <v>3787</v>
      </c>
      <c r="E8957">
        <v>600</v>
      </c>
      <c r="F8957" t="s">
        <v>1112</v>
      </c>
    </row>
    <row r="8958" spans="1:6">
      <c r="A8958" t="str">
        <f t="shared" si="164"/>
        <v>20RAYANE DE SOUZA SOARES44986GRA</v>
      </c>
      <c r="B8958">
        <v>20</v>
      </c>
      <c r="C8958" t="s">
        <v>2682</v>
      </c>
      <c r="D8958" t="s">
        <v>3787</v>
      </c>
      <c r="E8958">
        <v>600</v>
      </c>
      <c r="F8958" t="s">
        <v>1112</v>
      </c>
    </row>
    <row r="8959" spans="1:6">
      <c r="A8959" t="str">
        <f t="shared" si="164"/>
        <v>20VALTER SOUZA MOREIRA44986GRA</v>
      </c>
      <c r="B8959">
        <v>20</v>
      </c>
      <c r="C8959" t="s">
        <v>2172</v>
      </c>
      <c r="D8959" t="s">
        <v>3787</v>
      </c>
      <c r="E8959">
        <v>600</v>
      </c>
      <c r="F8959" t="s">
        <v>1112</v>
      </c>
    </row>
    <row r="8960" spans="1:6">
      <c r="A8960" t="str">
        <f t="shared" si="164"/>
        <v>20VITÓRIA DA NOBREGA GALVÃO44986GRA</v>
      </c>
      <c r="B8960">
        <v>20</v>
      </c>
      <c r="C8960" t="s">
        <v>2744</v>
      </c>
      <c r="D8960" t="s">
        <v>3787</v>
      </c>
      <c r="E8960">
        <v>600</v>
      </c>
      <c r="F8960" t="s">
        <v>1112</v>
      </c>
    </row>
    <row r="8961" spans="1:6">
      <c r="A8961" t="str">
        <f t="shared" si="164"/>
        <v>20Flávia Rodrigues Alvares44986MSc</v>
      </c>
      <c r="B8961">
        <v>20</v>
      </c>
      <c r="C8961" t="s">
        <v>2429</v>
      </c>
      <c r="D8961" t="s">
        <v>3787</v>
      </c>
      <c r="E8961">
        <v>2230</v>
      </c>
      <c r="F8961" t="s">
        <v>1114</v>
      </c>
    </row>
    <row r="8962" spans="1:6">
      <c r="A8962" t="str">
        <f t="shared" si="164"/>
        <v>20JÉSSICA DE OLIVEIRA SOUZA44986MSc</v>
      </c>
      <c r="B8962">
        <v>20</v>
      </c>
      <c r="C8962" t="s">
        <v>2683</v>
      </c>
      <c r="D8962" t="s">
        <v>3787</v>
      </c>
      <c r="E8962">
        <v>2230</v>
      </c>
      <c r="F8962" t="s">
        <v>1114</v>
      </c>
    </row>
    <row r="8963" spans="1:6">
      <c r="A8963" t="str">
        <f t="shared" ref="A8963:A9026" si="165">CONCATENATE(B8963,C8963,VALUE(D8963),F8963)</f>
        <v>20JOAO ROGERIO BORGES DE AMORIM RODRIGUES44986MSc</v>
      </c>
      <c r="B8963">
        <v>20</v>
      </c>
      <c r="C8963" t="s">
        <v>2430</v>
      </c>
      <c r="D8963" t="s">
        <v>3787</v>
      </c>
      <c r="E8963">
        <v>2230</v>
      </c>
      <c r="F8963" t="s">
        <v>1114</v>
      </c>
    </row>
    <row r="8964" spans="1:6">
      <c r="A8964" t="str">
        <f t="shared" si="165"/>
        <v>20PEDRO HENRIQUE ANTUNES DA SILVA44986MSc</v>
      </c>
      <c r="B8964">
        <v>20</v>
      </c>
      <c r="C8964" t="s">
        <v>2686</v>
      </c>
      <c r="D8964" t="s">
        <v>3787</v>
      </c>
      <c r="E8964">
        <v>2230</v>
      </c>
      <c r="F8964" t="s">
        <v>1114</v>
      </c>
    </row>
    <row r="8965" spans="1:6">
      <c r="A8965" t="str">
        <f t="shared" si="165"/>
        <v>20Taiane Fíngolo Duarte44986MSc</v>
      </c>
      <c r="B8965">
        <v>20</v>
      </c>
      <c r="C8965" t="s">
        <v>2431</v>
      </c>
      <c r="D8965" t="s">
        <v>3787</v>
      </c>
      <c r="E8965">
        <v>2230</v>
      </c>
      <c r="F8965" t="s">
        <v>1114</v>
      </c>
    </row>
    <row r="8966" spans="1:6">
      <c r="A8966" t="str">
        <f t="shared" si="165"/>
        <v>20VANESSA GOMES FURTADO DA CRUZ44986MSc</v>
      </c>
      <c r="B8966">
        <v>20</v>
      </c>
      <c r="C8966" t="s">
        <v>2174</v>
      </c>
      <c r="D8966" t="s">
        <v>3787</v>
      </c>
      <c r="E8966">
        <v>2230</v>
      </c>
      <c r="F8966" t="s">
        <v>1114</v>
      </c>
    </row>
    <row r="8967" spans="1:6">
      <c r="A8967" t="str">
        <f t="shared" si="165"/>
        <v>20Cristiane Gimenes44986PV</v>
      </c>
      <c r="B8967">
        <v>20</v>
      </c>
      <c r="C8967" t="s">
        <v>2432</v>
      </c>
      <c r="D8967" t="s">
        <v>3787</v>
      </c>
      <c r="E8967">
        <v>7750</v>
      </c>
      <c r="F8967" t="s">
        <v>1115</v>
      </c>
    </row>
    <row r="8968" spans="1:6">
      <c r="A8968" t="str">
        <f t="shared" si="165"/>
        <v>21Roberta Caroline Raucher do Canto44986AT</v>
      </c>
      <c r="B8968">
        <v>21</v>
      </c>
      <c r="C8968" t="s">
        <v>2433</v>
      </c>
      <c r="D8968" t="s">
        <v>3787</v>
      </c>
      <c r="E8968">
        <v>820</v>
      </c>
      <c r="F8968" t="s">
        <v>1117</v>
      </c>
    </row>
    <row r="8969" spans="1:6">
      <c r="A8969" t="str">
        <f t="shared" si="165"/>
        <v>21Paulo Henrique Dias dos Santos44986COO</v>
      </c>
      <c r="B8969">
        <v>21</v>
      </c>
      <c r="C8969" t="s">
        <v>2434</v>
      </c>
      <c r="D8969" t="s">
        <v>3787</v>
      </c>
      <c r="E8969">
        <v>2800</v>
      </c>
      <c r="F8969" t="s">
        <v>1113</v>
      </c>
    </row>
    <row r="8970" spans="1:6">
      <c r="A8970" t="str">
        <f t="shared" si="165"/>
        <v>21Carolina Cimarelli Rodrigues44986DSC</v>
      </c>
      <c r="B8970">
        <v>21</v>
      </c>
      <c r="C8970" t="s">
        <v>1489</v>
      </c>
      <c r="D8970" t="s">
        <v>3787</v>
      </c>
      <c r="E8970">
        <v>3280</v>
      </c>
      <c r="F8970" t="s">
        <v>1162</v>
      </c>
    </row>
    <row r="8971" spans="1:6">
      <c r="A8971" t="str">
        <f t="shared" si="165"/>
        <v>21Marco Aurélio Ferrari44986DSC</v>
      </c>
      <c r="B8971">
        <v>21</v>
      </c>
      <c r="C8971" t="s">
        <v>2807</v>
      </c>
      <c r="D8971" t="s">
        <v>3787</v>
      </c>
      <c r="E8971">
        <v>3280</v>
      </c>
      <c r="F8971" t="s">
        <v>1162</v>
      </c>
    </row>
    <row r="8972" spans="1:6">
      <c r="A8972" t="str">
        <f t="shared" si="165"/>
        <v>21Nicolas Dalmedico44986DSC</v>
      </c>
      <c r="B8972">
        <v>21</v>
      </c>
      <c r="C8972" t="s">
        <v>1490</v>
      </c>
      <c r="D8972" t="s">
        <v>3787</v>
      </c>
      <c r="E8972">
        <v>3280</v>
      </c>
      <c r="F8972" t="s">
        <v>1162</v>
      </c>
    </row>
    <row r="8973" spans="1:6">
      <c r="A8973" t="str">
        <f t="shared" si="165"/>
        <v>21Camila Rodrigues de Sousa44986GRA</v>
      </c>
      <c r="B8973">
        <v>21</v>
      </c>
      <c r="C8973" t="s">
        <v>1491</v>
      </c>
      <c r="D8973" t="s">
        <v>3787</v>
      </c>
      <c r="E8973">
        <v>600</v>
      </c>
      <c r="F8973" t="s">
        <v>1112</v>
      </c>
    </row>
    <row r="8974" spans="1:6">
      <c r="A8974" t="str">
        <f t="shared" si="165"/>
        <v>21Cassio Vinicius Kurutz44986GRA</v>
      </c>
      <c r="B8974">
        <v>21</v>
      </c>
      <c r="C8974" t="s">
        <v>1492</v>
      </c>
      <c r="D8974" t="s">
        <v>3787</v>
      </c>
      <c r="E8974">
        <v>600</v>
      </c>
      <c r="F8974" t="s">
        <v>1112</v>
      </c>
    </row>
    <row r="8975" spans="1:6">
      <c r="A8975" t="str">
        <f t="shared" si="165"/>
        <v>21Daniel Ligmanovski Ferreira44986GRA</v>
      </c>
      <c r="B8975">
        <v>21</v>
      </c>
      <c r="C8975" t="s">
        <v>1493</v>
      </c>
      <c r="D8975" t="s">
        <v>3787</v>
      </c>
      <c r="E8975">
        <v>600</v>
      </c>
      <c r="F8975" t="s">
        <v>1112</v>
      </c>
    </row>
    <row r="8976" spans="1:6">
      <c r="A8976" t="str">
        <f t="shared" si="165"/>
        <v>21Felipe Kneip Marozo44986GRA</v>
      </c>
      <c r="B8976">
        <v>21</v>
      </c>
      <c r="C8976" t="s">
        <v>2765</v>
      </c>
      <c r="D8976" t="s">
        <v>3787</v>
      </c>
      <c r="E8976">
        <v>600</v>
      </c>
      <c r="F8976" t="s">
        <v>1112</v>
      </c>
    </row>
    <row r="8977" spans="1:6">
      <c r="A8977" t="str">
        <f t="shared" si="165"/>
        <v>21Gabriel Rocha Sallem44986GRA</v>
      </c>
      <c r="B8977">
        <v>21</v>
      </c>
      <c r="C8977" t="s">
        <v>1494</v>
      </c>
      <c r="D8977" t="s">
        <v>3787</v>
      </c>
      <c r="E8977">
        <v>600</v>
      </c>
      <c r="F8977" t="s">
        <v>1112</v>
      </c>
    </row>
    <row r="8978" spans="1:6">
      <c r="A8978" t="str">
        <f t="shared" si="165"/>
        <v>21Guilherme Kenji Takeda Kaneko44986GRA</v>
      </c>
      <c r="B8978">
        <v>21</v>
      </c>
      <c r="C8978" t="s">
        <v>1495</v>
      </c>
      <c r="D8978" t="s">
        <v>3787</v>
      </c>
      <c r="E8978">
        <v>600</v>
      </c>
      <c r="F8978" t="s">
        <v>1112</v>
      </c>
    </row>
    <row r="8979" spans="1:6">
      <c r="A8979" t="str">
        <f t="shared" si="165"/>
        <v>21Paula Wassão Forigo44986GRA</v>
      </c>
      <c r="B8979">
        <v>21</v>
      </c>
      <c r="C8979" t="s">
        <v>1497</v>
      </c>
      <c r="D8979" t="s">
        <v>3787</v>
      </c>
      <c r="E8979">
        <v>600</v>
      </c>
      <c r="F8979" t="s">
        <v>1112</v>
      </c>
    </row>
    <row r="8980" spans="1:6">
      <c r="A8980" t="str">
        <f t="shared" si="165"/>
        <v>21Pedro Augusto Ferreira Hreczkiu44986GRA</v>
      </c>
      <c r="B8980">
        <v>21</v>
      </c>
      <c r="C8980" t="s">
        <v>1498</v>
      </c>
      <c r="D8980" t="s">
        <v>3787</v>
      </c>
      <c r="E8980">
        <v>600</v>
      </c>
      <c r="F8980" t="s">
        <v>1112</v>
      </c>
    </row>
    <row r="8981" spans="1:6">
      <c r="A8981" t="str">
        <f t="shared" si="165"/>
        <v>21Roberto Kato Roehrig44986GRA</v>
      </c>
      <c r="B8981">
        <v>21</v>
      </c>
      <c r="C8981" t="s">
        <v>1499</v>
      </c>
      <c r="D8981" t="s">
        <v>3787</v>
      </c>
      <c r="E8981">
        <v>600</v>
      </c>
      <c r="F8981" t="s">
        <v>1112</v>
      </c>
    </row>
    <row r="8982" spans="1:6">
      <c r="A8982" t="str">
        <f t="shared" si="165"/>
        <v>21Thiago Estrela Kalid44986GRA</v>
      </c>
      <c r="B8982">
        <v>21</v>
      </c>
      <c r="C8982" t="s">
        <v>2766</v>
      </c>
      <c r="D8982" t="s">
        <v>3787</v>
      </c>
      <c r="E8982">
        <v>600</v>
      </c>
      <c r="F8982" t="s">
        <v>1112</v>
      </c>
    </row>
    <row r="8983" spans="1:6">
      <c r="A8983" t="str">
        <f t="shared" si="165"/>
        <v>21Victor Hugo Rodrigues Machado44986GRA</v>
      </c>
      <c r="B8983">
        <v>21</v>
      </c>
      <c r="C8983" t="s">
        <v>2767</v>
      </c>
      <c r="D8983" t="s">
        <v>3787</v>
      </c>
      <c r="E8983">
        <v>600</v>
      </c>
      <c r="F8983" t="s">
        <v>1112</v>
      </c>
    </row>
    <row r="8984" spans="1:6">
      <c r="A8984" t="str">
        <f t="shared" si="165"/>
        <v>21Anna Carolina Zornitta Liston44986MSc</v>
      </c>
      <c r="B8984">
        <v>21</v>
      </c>
      <c r="C8984" t="s">
        <v>1501</v>
      </c>
      <c r="D8984" t="s">
        <v>3787</v>
      </c>
      <c r="E8984">
        <v>2230</v>
      </c>
      <c r="F8984" t="s">
        <v>1114</v>
      </c>
    </row>
    <row r="8985" spans="1:6">
      <c r="A8985" t="str">
        <f t="shared" si="165"/>
        <v>21Felipe Derewlany Gutierrez44986MSc</v>
      </c>
      <c r="B8985">
        <v>21</v>
      </c>
      <c r="C8985" t="s">
        <v>2768</v>
      </c>
      <c r="D8985" t="s">
        <v>3787</v>
      </c>
      <c r="E8985">
        <v>2230</v>
      </c>
      <c r="F8985" t="s">
        <v>1114</v>
      </c>
    </row>
    <row r="8986" spans="1:6">
      <c r="A8986" t="str">
        <f t="shared" si="165"/>
        <v>21Murilo Henrique Almeida Santos44986MSc</v>
      </c>
      <c r="B8986">
        <v>21</v>
      </c>
      <c r="C8986" t="s">
        <v>1502</v>
      </c>
      <c r="D8986" t="s">
        <v>3787</v>
      </c>
      <c r="E8986">
        <v>2230</v>
      </c>
      <c r="F8986" t="s">
        <v>1114</v>
      </c>
    </row>
    <row r="8987" spans="1:6">
      <c r="A8987" t="str">
        <f t="shared" si="165"/>
        <v>21Tiago Henrique Leitao Dalcuche44986MSc</v>
      </c>
      <c r="B8987">
        <v>21</v>
      </c>
      <c r="C8987" t="s">
        <v>1503</v>
      </c>
      <c r="D8987" t="s">
        <v>3787</v>
      </c>
      <c r="E8987">
        <v>2230</v>
      </c>
      <c r="F8987" t="s">
        <v>1114</v>
      </c>
    </row>
    <row r="8988" spans="1:6">
      <c r="A8988" t="str">
        <f t="shared" si="165"/>
        <v>21Celina Kakitani44986PDSC</v>
      </c>
      <c r="B8988">
        <v>21</v>
      </c>
      <c r="C8988" t="s">
        <v>2769</v>
      </c>
      <c r="D8988" t="s">
        <v>3787</v>
      </c>
      <c r="E8988">
        <v>6110</v>
      </c>
      <c r="F8988" t="s">
        <v>1165</v>
      </c>
    </row>
    <row r="8989" spans="1:6">
      <c r="A8989" t="str">
        <f t="shared" si="165"/>
        <v>21Rômulo Luis de Paiva Rodrigues44986PV</v>
      </c>
      <c r="B8989">
        <v>21</v>
      </c>
      <c r="C8989" t="s">
        <v>1504</v>
      </c>
      <c r="D8989" t="s">
        <v>3787</v>
      </c>
      <c r="E8989">
        <v>7750</v>
      </c>
      <c r="F8989" t="s">
        <v>1115</v>
      </c>
    </row>
    <row r="8990" spans="1:6">
      <c r="A8990" t="str">
        <f t="shared" si="165"/>
        <v>22Pâmela Oliveira Borges44986AT</v>
      </c>
      <c r="B8990">
        <v>22</v>
      </c>
      <c r="C8990" t="s">
        <v>2441</v>
      </c>
      <c r="D8990" t="s">
        <v>3787</v>
      </c>
      <c r="E8990">
        <v>820</v>
      </c>
      <c r="F8990" t="s">
        <v>1117</v>
      </c>
    </row>
    <row r="8991" spans="1:6">
      <c r="A8991" t="str">
        <f t="shared" si="165"/>
        <v>22Silvia Silva da Costa Botelho44986COO</v>
      </c>
      <c r="B8991">
        <v>22</v>
      </c>
      <c r="C8991" t="s">
        <v>1505</v>
      </c>
      <c r="D8991" t="s">
        <v>3787</v>
      </c>
      <c r="E8991">
        <v>2800</v>
      </c>
      <c r="F8991" t="s">
        <v>1113</v>
      </c>
    </row>
    <row r="8992" spans="1:6">
      <c r="A8992" t="str">
        <f t="shared" si="165"/>
        <v>22Amanda Lopes dos Santos44986DSC</v>
      </c>
      <c r="B8992">
        <v>22</v>
      </c>
      <c r="C8992" t="s">
        <v>2435</v>
      </c>
      <c r="D8992" t="s">
        <v>3787</v>
      </c>
      <c r="E8992">
        <v>3280</v>
      </c>
      <c r="F8992" t="s">
        <v>1162</v>
      </c>
    </row>
    <row r="8993" spans="1:6">
      <c r="A8993" t="str">
        <f t="shared" si="165"/>
        <v>22Luciane Baldassari Soares44986DSC</v>
      </c>
      <c r="B8993">
        <v>22</v>
      </c>
      <c r="C8993" t="s">
        <v>2688</v>
      </c>
      <c r="D8993" t="s">
        <v>3787</v>
      </c>
      <c r="E8993">
        <v>3280</v>
      </c>
      <c r="F8993" t="s">
        <v>1162</v>
      </c>
    </row>
    <row r="8994" spans="1:6">
      <c r="A8994" t="str">
        <f t="shared" si="165"/>
        <v>22Sersana Sabreda de Oliveira44986DSC</v>
      </c>
      <c r="B8994">
        <v>22</v>
      </c>
      <c r="C8994" t="s">
        <v>1507</v>
      </c>
      <c r="D8994" t="s">
        <v>3787</v>
      </c>
      <c r="E8994">
        <v>3280</v>
      </c>
      <c r="F8994" t="s">
        <v>1162</v>
      </c>
    </row>
    <row r="8995" spans="1:6">
      <c r="A8995" t="str">
        <f t="shared" si="165"/>
        <v>22Adir Arocha Pedroso Junior44986GRA</v>
      </c>
      <c r="B8995">
        <v>22</v>
      </c>
      <c r="C8995" t="s">
        <v>2175</v>
      </c>
      <c r="D8995" t="s">
        <v>3787</v>
      </c>
      <c r="E8995">
        <v>600</v>
      </c>
      <c r="F8995" t="s">
        <v>1112</v>
      </c>
    </row>
    <row r="8996" spans="1:6">
      <c r="A8996" t="str">
        <f t="shared" si="165"/>
        <v>22Andressa Cavalcante da Silva44986GRA</v>
      </c>
      <c r="B8996">
        <v>22</v>
      </c>
      <c r="C8996" t="s">
        <v>2176</v>
      </c>
      <c r="D8996" t="s">
        <v>3787</v>
      </c>
      <c r="E8996">
        <v>600</v>
      </c>
      <c r="F8996" t="s">
        <v>1112</v>
      </c>
    </row>
    <row r="8997" spans="1:6">
      <c r="A8997" t="str">
        <f t="shared" si="165"/>
        <v>22Carolina de Lima Santana44986GRA</v>
      </c>
      <c r="B8997">
        <v>22</v>
      </c>
      <c r="C8997" t="s">
        <v>1508</v>
      </c>
      <c r="D8997" t="s">
        <v>3787</v>
      </c>
      <c r="E8997">
        <v>600</v>
      </c>
      <c r="F8997" t="s">
        <v>1112</v>
      </c>
    </row>
    <row r="8998" spans="1:6">
      <c r="A8998" t="str">
        <f t="shared" si="165"/>
        <v>22Gustavo Pereira de Almeida44986GRA</v>
      </c>
      <c r="B8998">
        <v>22</v>
      </c>
      <c r="C8998" t="s">
        <v>2436</v>
      </c>
      <c r="D8998" t="s">
        <v>3787</v>
      </c>
      <c r="E8998">
        <v>600</v>
      </c>
      <c r="F8998" t="s">
        <v>1112</v>
      </c>
    </row>
    <row r="8999" spans="1:6">
      <c r="A8999" t="str">
        <f t="shared" si="165"/>
        <v>22Hallysson Mateus Santos Assunção44986GRA</v>
      </c>
      <c r="B8999">
        <v>22</v>
      </c>
      <c r="C8999" t="s">
        <v>1512</v>
      </c>
      <c r="D8999" t="s">
        <v>3787</v>
      </c>
      <c r="E8999">
        <v>600</v>
      </c>
      <c r="F8999" t="s">
        <v>1112</v>
      </c>
    </row>
    <row r="9000" spans="1:6">
      <c r="A9000" t="str">
        <f t="shared" si="165"/>
        <v>22Herica Pereira Rodrigues44986GRA</v>
      </c>
      <c r="B9000">
        <v>22</v>
      </c>
      <c r="C9000" t="s">
        <v>1513</v>
      </c>
      <c r="D9000" t="s">
        <v>3787</v>
      </c>
      <c r="E9000">
        <v>600</v>
      </c>
      <c r="F9000" t="s">
        <v>1112</v>
      </c>
    </row>
    <row r="9001" spans="1:6">
      <c r="A9001" t="str">
        <f t="shared" si="165"/>
        <v>22Joana da Silva Sgandella44986GRA</v>
      </c>
      <c r="B9001">
        <v>22</v>
      </c>
      <c r="C9001" t="s">
        <v>1515</v>
      </c>
      <c r="D9001" t="s">
        <v>3787</v>
      </c>
      <c r="E9001">
        <v>600</v>
      </c>
      <c r="F9001" t="s">
        <v>1112</v>
      </c>
    </row>
    <row r="9002" spans="1:6">
      <c r="A9002" t="str">
        <f t="shared" si="165"/>
        <v>22João Francisco de Souza Santos Lemos44986GRA</v>
      </c>
      <c r="B9002">
        <v>22</v>
      </c>
      <c r="C9002" t="s">
        <v>1517</v>
      </c>
      <c r="D9002" t="s">
        <v>3787</v>
      </c>
      <c r="E9002">
        <v>600</v>
      </c>
      <c r="F9002" t="s">
        <v>1112</v>
      </c>
    </row>
    <row r="9003" spans="1:6">
      <c r="A9003" t="str">
        <f t="shared" si="165"/>
        <v>22Júlia de Amorim Cometti44986GRA</v>
      </c>
      <c r="B9003">
        <v>22</v>
      </c>
      <c r="C9003" t="s">
        <v>1518</v>
      </c>
      <c r="D9003" t="s">
        <v>3787</v>
      </c>
      <c r="E9003">
        <v>600</v>
      </c>
      <c r="F9003" t="s">
        <v>1112</v>
      </c>
    </row>
    <row r="9004" spans="1:6">
      <c r="A9004" t="str">
        <f t="shared" si="165"/>
        <v>22Larissa de Paula Miranda44986GRA</v>
      </c>
      <c r="B9004">
        <v>22</v>
      </c>
      <c r="C9004" t="s">
        <v>2437</v>
      </c>
      <c r="D9004" t="s">
        <v>3787</v>
      </c>
      <c r="E9004">
        <v>600</v>
      </c>
      <c r="F9004" t="s">
        <v>1112</v>
      </c>
    </row>
    <row r="9005" spans="1:6">
      <c r="A9005" t="str">
        <f t="shared" si="165"/>
        <v>22Lorayne Pereira da Silva Magalhães44986GRA</v>
      </c>
      <c r="B9005">
        <v>22</v>
      </c>
      <c r="C9005" t="s">
        <v>2438</v>
      </c>
      <c r="D9005" t="s">
        <v>3787</v>
      </c>
      <c r="E9005">
        <v>600</v>
      </c>
      <c r="F9005" t="s">
        <v>1112</v>
      </c>
    </row>
    <row r="9006" spans="1:6">
      <c r="A9006" t="str">
        <f t="shared" si="165"/>
        <v>22Nicolle Ribeiro Pereira44986GRA</v>
      </c>
      <c r="B9006">
        <v>22</v>
      </c>
      <c r="C9006" t="s">
        <v>1519</v>
      </c>
      <c r="D9006" t="s">
        <v>3787</v>
      </c>
      <c r="E9006">
        <v>600</v>
      </c>
      <c r="F9006" t="s">
        <v>1112</v>
      </c>
    </row>
    <row r="9007" spans="1:6">
      <c r="A9007" t="str">
        <f t="shared" si="165"/>
        <v>22Pedro Lima Corçaque44986GRA</v>
      </c>
      <c r="B9007">
        <v>22</v>
      </c>
      <c r="C9007" t="s">
        <v>1520</v>
      </c>
      <c r="D9007" t="s">
        <v>3787</v>
      </c>
      <c r="E9007">
        <v>600</v>
      </c>
      <c r="F9007" t="s">
        <v>1112</v>
      </c>
    </row>
    <row r="9008" spans="1:6">
      <c r="A9008" t="str">
        <f t="shared" si="165"/>
        <v>22Rebekah Caroline Diniz Veiga44986GRA</v>
      </c>
      <c r="B9008">
        <v>22</v>
      </c>
      <c r="C9008" t="s">
        <v>1521</v>
      </c>
      <c r="D9008" t="s">
        <v>3787</v>
      </c>
      <c r="E9008">
        <v>600</v>
      </c>
      <c r="F9008" t="s">
        <v>1112</v>
      </c>
    </row>
    <row r="9009" spans="1:6">
      <c r="A9009" t="str">
        <f t="shared" si="165"/>
        <v>22Cleverton Bueno dos Santos Junior44986MSc</v>
      </c>
      <c r="B9009">
        <v>22</v>
      </c>
      <c r="C9009" t="s">
        <v>2439</v>
      </c>
      <c r="D9009" t="s">
        <v>3787</v>
      </c>
      <c r="E9009">
        <v>2230</v>
      </c>
      <c r="F9009" t="s">
        <v>1114</v>
      </c>
    </row>
    <row r="9010" spans="1:6">
      <c r="A9010" t="str">
        <f t="shared" si="165"/>
        <v>22Flavia da Silva Macedo44986MSc</v>
      </c>
      <c r="B9010">
        <v>22</v>
      </c>
      <c r="C9010" t="s">
        <v>1523</v>
      </c>
      <c r="D9010" t="s">
        <v>3787</v>
      </c>
      <c r="E9010">
        <v>2230</v>
      </c>
      <c r="F9010" t="s">
        <v>1114</v>
      </c>
    </row>
    <row r="9011" spans="1:6">
      <c r="A9011" t="str">
        <f t="shared" si="165"/>
        <v>22Isadora Vieira Carvalho44986MSc</v>
      </c>
      <c r="B9011">
        <v>22</v>
      </c>
      <c r="C9011" t="s">
        <v>1514</v>
      </c>
      <c r="D9011" t="s">
        <v>3787</v>
      </c>
      <c r="E9011">
        <v>2230</v>
      </c>
      <c r="F9011" t="s">
        <v>1114</v>
      </c>
    </row>
    <row r="9012" spans="1:6">
      <c r="A9012" t="str">
        <f t="shared" si="165"/>
        <v>22Matheus Gonçalves Mateus44986MSc</v>
      </c>
      <c r="B9012">
        <v>22</v>
      </c>
      <c r="C9012" t="s">
        <v>2440</v>
      </c>
      <c r="D9012" t="s">
        <v>3787</v>
      </c>
      <c r="E9012">
        <v>2230</v>
      </c>
      <c r="F9012" t="s">
        <v>1114</v>
      </c>
    </row>
    <row r="9013" spans="1:6">
      <c r="A9013" t="str">
        <f t="shared" si="165"/>
        <v>22Vinicius Vasconcelos Maurente44986MSc</v>
      </c>
      <c r="B9013">
        <v>22</v>
      </c>
      <c r="C9013" t="s">
        <v>1525</v>
      </c>
      <c r="D9013" t="s">
        <v>3787</v>
      </c>
      <c r="E9013">
        <v>2230</v>
      </c>
      <c r="F9013" t="s">
        <v>1114</v>
      </c>
    </row>
    <row r="9014" spans="1:6">
      <c r="A9014" t="str">
        <f t="shared" si="165"/>
        <v>22Matheus Machado dos Santos44986PDSC</v>
      </c>
      <c r="B9014">
        <v>22</v>
      </c>
      <c r="C9014" t="s">
        <v>2770</v>
      </c>
      <c r="D9014" t="s">
        <v>3787</v>
      </c>
      <c r="E9014">
        <v>6110</v>
      </c>
      <c r="F9014" t="s">
        <v>1165</v>
      </c>
    </row>
    <row r="9015" spans="1:6">
      <c r="A9015" t="str">
        <f t="shared" si="165"/>
        <v>22Paula Spotorno de Oliveira44986PV</v>
      </c>
      <c r="B9015">
        <v>22</v>
      </c>
      <c r="C9015" t="s">
        <v>2771</v>
      </c>
      <c r="D9015" t="s">
        <v>3787</v>
      </c>
      <c r="E9015">
        <v>7750</v>
      </c>
      <c r="F9015" t="s">
        <v>1115</v>
      </c>
    </row>
    <row r="9016" spans="1:6">
      <c r="A9016" t="str">
        <f t="shared" si="165"/>
        <v>23Gisele Barbosa Florêncio44986AT</v>
      </c>
      <c r="B9016">
        <v>23</v>
      </c>
      <c r="C9016" t="s">
        <v>2689</v>
      </c>
      <c r="D9016" t="s">
        <v>3787</v>
      </c>
      <c r="E9016">
        <v>820</v>
      </c>
      <c r="F9016" t="s">
        <v>1117</v>
      </c>
    </row>
    <row r="9017" spans="1:6">
      <c r="A9017" t="str">
        <f t="shared" si="165"/>
        <v>23Maria Isabel Pais da Silva44986COO</v>
      </c>
      <c r="B9017">
        <v>23</v>
      </c>
      <c r="C9017" t="s">
        <v>1527</v>
      </c>
      <c r="D9017" t="s">
        <v>3787</v>
      </c>
      <c r="E9017">
        <v>2800</v>
      </c>
      <c r="F9017" t="s">
        <v>1113</v>
      </c>
    </row>
    <row r="9018" spans="1:6">
      <c r="A9018" t="str">
        <f t="shared" si="165"/>
        <v>23Gabriel Ribeiro de Andrade44986GRA</v>
      </c>
      <c r="B9018">
        <v>23</v>
      </c>
      <c r="C9018" t="s">
        <v>1530</v>
      </c>
      <c r="D9018" t="s">
        <v>3787</v>
      </c>
      <c r="E9018">
        <v>600</v>
      </c>
      <c r="F9018" t="s">
        <v>1112</v>
      </c>
    </row>
    <row r="9019" spans="1:6">
      <c r="A9019" t="str">
        <f t="shared" si="165"/>
        <v>23Letícia Leiroz Fangueira Campos44986GRA</v>
      </c>
      <c r="B9019">
        <v>23</v>
      </c>
      <c r="C9019" t="s">
        <v>1533</v>
      </c>
      <c r="D9019" t="s">
        <v>3787</v>
      </c>
      <c r="E9019">
        <v>600</v>
      </c>
      <c r="F9019" t="s">
        <v>1112</v>
      </c>
    </row>
    <row r="9020" spans="1:6">
      <c r="A9020" t="str">
        <f t="shared" si="165"/>
        <v>23Mariana Passos Bandeira de Mello44986GRA</v>
      </c>
      <c r="B9020">
        <v>23</v>
      </c>
      <c r="C9020" t="s">
        <v>1536</v>
      </c>
      <c r="D9020" t="s">
        <v>3787</v>
      </c>
      <c r="E9020">
        <v>600</v>
      </c>
      <c r="F9020" t="s">
        <v>1112</v>
      </c>
    </row>
    <row r="9021" spans="1:6">
      <c r="A9021" t="str">
        <f t="shared" si="165"/>
        <v>23Pedro Henrique Menegotto Weingartner44986GRA</v>
      </c>
      <c r="B9021">
        <v>23</v>
      </c>
      <c r="C9021" t="s">
        <v>1537</v>
      </c>
      <c r="D9021" t="s">
        <v>3787</v>
      </c>
      <c r="E9021">
        <v>600</v>
      </c>
      <c r="F9021" t="s">
        <v>1112</v>
      </c>
    </row>
    <row r="9022" spans="1:6">
      <c r="A9022" t="str">
        <f t="shared" si="165"/>
        <v>23Priscila Carvalhais de Oliveira44986GRA</v>
      </c>
      <c r="B9022">
        <v>23</v>
      </c>
      <c r="C9022" t="s">
        <v>2178</v>
      </c>
      <c r="D9022" t="s">
        <v>3787</v>
      </c>
      <c r="E9022">
        <v>600</v>
      </c>
      <c r="F9022" t="s">
        <v>1112</v>
      </c>
    </row>
    <row r="9023" spans="1:6">
      <c r="A9023" t="str">
        <f t="shared" si="165"/>
        <v>23Raysa Brandão Soares Silva44986GRA</v>
      </c>
      <c r="B9023">
        <v>23</v>
      </c>
      <c r="C9023" t="s">
        <v>1538</v>
      </c>
      <c r="D9023" t="s">
        <v>3787</v>
      </c>
      <c r="E9023">
        <v>600</v>
      </c>
      <c r="F9023" t="s">
        <v>1112</v>
      </c>
    </row>
    <row r="9024" spans="1:6">
      <c r="A9024" t="str">
        <f t="shared" si="165"/>
        <v>23Bruno Wellsausen Canario44986MSc</v>
      </c>
      <c r="B9024">
        <v>23</v>
      </c>
      <c r="C9024" t="s">
        <v>1540</v>
      </c>
      <c r="D9024" t="s">
        <v>3787</v>
      </c>
      <c r="E9024">
        <v>2230</v>
      </c>
      <c r="F9024" t="s">
        <v>1114</v>
      </c>
    </row>
    <row r="9025" spans="1:6">
      <c r="A9025" t="str">
        <f t="shared" si="165"/>
        <v>23Carlos Castro Vieira Quaresma44986MSc</v>
      </c>
      <c r="B9025">
        <v>23</v>
      </c>
      <c r="C9025" t="s">
        <v>2821</v>
      </c>
      <c r="D9025" t="s">
        <v>3787</v>
      </c>
      <c r="E9025">
        <v>2230</v>
      </c>
      <c r="F9025" t="s">
        <v>1114</v>
      </c>
    </row>
    <row r="9026" spans="1:6">
      <c r="A9026" t="str">
        <f t="shared" si="165"/>
        <v>23Francisco José Burok Teixeira Leite Strunck44986MSc</v>
      </c>
      <c r="B9026">
        <v>23</v>
      </c>
      <c r="C9026" t="s">
        <v>1542</v>
      </c>
      <c r="D9026" t="s">
        <v>3787</v>
      </c>
      <c r="E9026">
        <v>2230</v>
      </c>
      <c r="F9026" t="s">
        <v>1114</v>
      </c>
    </row>
    <row r="9027" spans="1:6">
      <c r="A9027" t="str">
        <f t="shared" ref="A9027:A9090" si="166">CONCATENATE(B9027,C9027,VALUE(D9027),F9027)</f>
        <v>23Marco Antonio Magalhães de Menezes44986PV</v>
      </c>
      <c r="B9027">
        <v>23</v>
      </c>
      <c r="C9027" t="s">
        <v>1546</v>
      </c>
      <c r="D9027" t="s">
        <v>3787</v>
      </c>
      <c r="E9027">
        <v>7750</v>
      </c>
      <c r="F9027" t="s">
        <v>1115</v>
      </c>
    </row>
    <row r="9028" spans="1:6">
      <c r="A9028" t="str">
        <f t="shared" si="166"/>
        <v>24Maxwell Schiavon44986AT</v>
      </c>
      <c r="B9028">
        <v>24</v>
      </c>
      <c r="C9028" t="s">
        <v>2772</v>
      </c>
      <c r="D9028" t="s">
        <v>3787</v>
      </c>
      <c r="E9028">
        <v>820</v>
      </c>
      <c r="F9028" t="s">
        <v>1117</v>
      </c>
    </row>
    <row r="9029" spans="1:6">
      <c r="A9029" t="str">
        <f t="shared" si="166"/>
        <v>24Márcio Luis Lyra Paredes44986COO</v>
      </c>
      <c r="B9029">
        <v>24</v>
      </c>
      <c r="C9029" t="s">
        <v>1548</v>
      </c>
      <c r="D9029" t="s">
        <v>3787</v>
      </c>
      <c r="E9029">
        <v>2800</v>
      </c>
      <c r="F9029" t="s">
        <v>1113</v>
      </c>
    </row>
    <row r="9030" spans="1:6">
      <c r="A9030" t="str">
        <f t="shared" si="166"/>
        <v>24Lívia Gomes Monteiro44986DSC</v>
      </c>
      <c r="B9030">
        <v>24</v>
      </c>
      <c r="C9030" t="s">
        <v>2442</v>
      </c>
      <c r="D9030" t="s">
        <v>3787</v>
      </c>
      <c r="E9030">
        <v>3280</v>
      </c>
      <c r="F9030" t="s">
        <v>1162</v>
      </c>
    </row>
    <row r="9031" spans="1:6">
      <c r="A9031" t="str">
        <f t="shared" si="166"/>
        <v>24Patricia Braz Ximango44986DSC</v>
      </c>
      <c r="B9031">
        <v>24</v>
      </c>
      <c r="C9031" t="s">
        <v>1550</v>
      </c>
      <c r="D9031" t="s">
        <v>3787</v>
      </c>
      <c r="E9031">
        <v>3280</v>
      </c>
      <c r="F9031" t="s">
        <v>1162</v>
      </c>
    </row>
    <row r="9032" spans="1:6">
      <c r="A9032" t="str">
        <f t="shared" si="166"/>
        <v>24Acácia Rocha de Oliveira44986GRA</v>
      </c>
      <c r="B9032">
        <v>24</v>
      </c>
      <c r="C9032" t="s">
        <v>2179</v>
      </c>
      <c r="D9032" t="s">
        <v>3787</v>
      </c>
      <c r="E9032">
        <v>600</v>
      </c>
      <c r="F9032" t="s">
        <v>1112</v>
      </c>
    </row>
    <row r="9033" spans="1:6">
      <c r="A9033" t="str">
        <f t="shared" si="166"/>
        <v>24Alexandre Bruno Calero Garriga44986GRA</v>
      </c>
      <c r="B9033">
        <v>24</v>
      </c>
      <c r="C9033" t="s">
        <v>2808</v>
      </c>
      <c r="D9033" t="s">
        <v>3787</v>
      </c>
      <c r="E9033">
        <v>600</v>
      </c>
      <c r="F9033" t="s">
        <v>1112</v>
      </c>
    </row>
    <row r="9034" spans="1:6">
      <c r="A9034" t="str">
        <f t="shared" si="166"/>
        <v>24Camila Maria Ribeiro de Oliveira44986GRA</v>
      </c>
      <c r="B9034">
        <v>24</v>
      </c>
      <c r="C9034" t="s">
        <v>1551</v>
      </c>
      <c r="D9034" t="s">
        <v>3787</v>
      </c>
      <c r="E9034">
        <v>600</v>
      </c>
      <c r="F9034" t="s">
        <v>1112</v>
      </c>
    </row>
    <row r="9035" spans="1:6">
      <c r="A9035" t="str">
        <f t="shared" si="166"/>
        <v>24Christina de Melo Teixeira44986GRA</v>
      </c>
      <c r="B9035">
        <v>24</v>
      </c>
      <c r="C9035" t="s">
        <v>2809</v>
      </c>
      <c r="D9035" t="s">
        <v>3787</v>
      </c>
      <c r="E9035">
        <v>600</v>
      </c>
      <c r="F9035" t="s">
        <v>1112</v>
      </c>
    </row>
    <row r="9036" spans="1:6">
      <c r="A9036" t="str">
        <f t="shared" si="166"/>
        <v>24Crislaine Soares Bastos44986GRA</v>
      </c>
      <c r="B9036">
        <v>24</v>
      </c>
      <c r="C9036" t="s">
        <v>2180</v>
      </c>
      <c r="D9036" t="s">
        <v>3787</v>
      </c>
      <c r="E9036">
        <v>600</v>
      </c>
      <c r="F9036" t="s">
        <v>1112</v>
      </c>
    </row>
    <row r="9037" spans="1:6">
      <c r="A9037" t="str">
        <f t="shared" si="166"/>
        <v>24Felipe Santos Rodrigues44986GRA</v>
      </c>
      <c r="B9037">
        <v>24</v>
      </c>
      <c r="C9037" t="s">
        <v>2810</v>
      </c>
      <c r="D9037" t="s">
        <v>3787</v>
      </c>
      <c r="E9037">
        <v>600</v>
      </c>
      <c r="F9037" t="s">
        <v>1112</v>
      </c>
    </row>
    <row r="9038" spans="1:6">
      <c r="A9038" t="str">
        <f t="shared" si="166"/>
        <v>24Giovanna Benvenuto Ferraz Reis44986GRA</v>
      </c>
      <c r="B9038">
        <v>24</v>
      </c>
      <c r="C9038" t="s">
        <v>2181</v>
      </c>
      <c r="D9038" t="s">
        <v>3787</v>
      </c>
      <c r="E9038">
        <v>600</v>
      </c>
      <c r="F9038" t="s">
        <v>1112</v>
      </c>
    </row>
    <row r="9039" spans="1:6">
      <c r="A9039" t="str">
        <f t="shared" si="166"/>
        <v>24Gustavo Martins Marzullo de Britto44986GRA</v>
      </c>
      <c r="B9039">
        <v>24</v>
      </c>
      <c r="C9039" t="s">
        <v>2811</v>
      </c>
      <c r="D9039" t="s">
        <v>3787</v>
      </c>
      <c r="E9039">
        <v>600</v>
      </c>
      <c r="F9039" t="s">
        <v>1112</v>
      </c>
    </row>
    <row r="9040" spans="1:6">
      <c r="A9040" t="str">
        <f t="shared" si="166"/>
        <v>24Larissa Paiva Godinho44986GRA</v>
      </c>
      <c r="B9040">
        <v>24</v>
      </c>
      <c r="C9040" t="s">
        <v>2812</v>
      </c>
      <c r="D9040" t="s">
        <v>3787</v>
      </c>
      <c r="E9040">
        <v>600</v>
      </c>
      <c r="F9040" t="s">
        <v>1112</v>
      </c>
    </row>
    <row r="9041" spans="1:6">
      <c r="A9041" t="str">
        <f t="shared" si="166"/>
        <v>24Leonardo Carletti Lorenzo Koatz44986GRA</v>
      </c>
      <c r="B9041">
        <v>24</v>
      </c>
      <c r="C9041" t="s">
        <v>2182</v>
      </c>
      <c r="D9041" t="s">
        <v>3787</v>
      </c>
      <c r="E9041">
        <v>600</v>
      </c>
      <c r="F9041" t="s">
        <v>1112</v>
      </c>
    </row>
    <row r="9042" spans="1:6">
      <c r="A9042" t="str">
        <f t="shared" si="166"/>
        <v>24Marcely Cristiny Conrado da Costa44986GRA</v>
      </c>
      <c r="B9042">
        <v>24</v>
      </c>
      <c r="C9042" t="s">
        <v>1557</v>
      </c>
      <c r="D9042" t="s">
        <v>3787</v>
      </c>
      <c r="E9042">
        <v>600</v>
      </c>
      <c r="F9042" t="s">
        <v>1112</v>
      </c>
    </row>
    <row r="9043" spans="1:6">
      <c r="A9043" t="str">
        <f t="shared" si="166"/>
        <v>24Miguel Base de Abreu44986GRA</v>
      </c>
      <c r="B9043">
        <v>24</v>
      </c>
      <c r="C9043" t="s">
        <v>2813</v>
      </c>
      <c r="D9043" t="s">
        <v>3787</v>
      </c>
      <c r="E9043">
        <v>600</v>
      </c>
      <c r="F9043" t="s">
        <v>1112</v>
      </c>
    </row>
    <row r="9044" spans="1:6">
      <c r="A9044" t="str">
        <f t="shared" si="166"/>
        <v>24Rayza Maria de Oliveira Fonseca44986GRA</v>
      </c>
      <c r="B9044">
        <v>24</v>
      </c>
      <c r="C9044" t="s">
        <v>2814</v>
      </c>
      <c r="D9044" t="s">
        <v>3787</v>
      </c>
      <c r="E9044">
        <v>600</v>
      </c>
      <c r="F9044" t="s">
        <v>1112</v>
      </c>
    </row>
    <row r="9045" spans="1:6">
      <c r="A9045" t="str">
        <f t="shared" si="166"/>
        <v>24Guilherme Martinez Sechi44986MSc</v>
      </c>
      <c r="B9045">
        <v>24</v>
      </c>
      <c r="C9045" t="s">
        <v>1563</v>
      </c>
      <c r="D9045" t="s">
        <v>3787</v>
      </c>
      <c r="E9045">
        <v>2230</v>
      </c>
      <c r="F9045" t="s">
        <v>1114</v>
      </c>
    </row>
    <row r="9046" spans="1:6">
      <c r="A9046" t="str">
        <f t="shared" si="166"/>
        <v>24João Victor de Moraes Silva44986MSc</v>
      </c>
      <c r="B9046">
        <v>24</v>
      </c>
      <c r="C9046" t="s">
        <v>2443</v>
      </c>
      <c r="D9046" t="s">
        <v>3787</v>
      </c>
      <c r="E9046">
        <v>2230</v>
      </c>
      <c r="F9046" t="s">
        <v>1114</v>
      </c>
    </row>
    <row r="9047" spans="1:6">
      <c r="A9047" t="str">
        <f t="shared" si="166"/>
        <v>24Milena Mendonça Guimarães44986MSc</v>
      </c>
      <c r="B9047">
        <v>24</v>
      </c>
      <c r="C9047" t="s">
        <v>1558</v>
      </c>
      <c r="D9047" t="s">
        <v>3787</v>
      </c>
      <c r="E9047">
        <v>2230</v>
      </c>
      <c r="F9047" t="s">
        <v>1114</v>
      </c>
    </row>
    <row r="9048" spans="1:6">
      <c r="A9048" t="str">
        <f t="shared" si="166"/>
        <v>24Taisa Correa Dantas44986MSc</v>
      </c>
      <c r="B9048">
        <v>24</v>
      </c>
      <c r="C9048" t="s">
        <v>2444</v>
      </c>
      <c r="D9048" t="s">
        <v>3787</v>
      </c>
      <c r="E9048">
        <v>2230</v>
      </c>
      <c r="F9048" t="s">
        <v>1114</v>
      </c>
    </row>
    <row r="9049" spans="1:6">
      <c r="A9049" t="str">
        <f t="shared" si="166"/>
        <v>24Marcos José Moraes da Silva44986PDSC</v>
      </c>
      <c r="B9049">
        <v>24</v>
      </c>
      <c r="C9049" t="s">
        <v>2773</v>
      </c>
      <c r="D9049" t="s">
        <v>3787</v>
      </c>
      <c r="E9049">
        <v>6110</v>
      </c>
      <c r="F9049" t="s">
        <v>1165</v>
      </c>
    </row>
    <row r="9050" spans="1:6">
      <c r="A9050" t="str">
        <f t="shared" si="166"/>
        <v>24Walmir Gomes dos Santos44986PV</v>
      </c>
      <c r="B9050">
        <v>24</v>
      </c>
      <c r="C9050" t="s">
        <v>1567</v>
      </c>
      <c r="D9050" t="s">
        <v>3787</v>
      </c>
      <c r="E9050">
        <v>7750</v>
      </c>
      <c r="F9050" t="s">
        <v>1115</v>
      </c>
    </row>
    <row r="9051" spans="1:6">
      <c r="A9051" t="str">
        <f t="shared" si="166"/>
        <v>26Emerson Azevedo do Nascimento44986AT</v>
      </c>
      <c r="B9051">
        <v>26</v>
      </c>
      <c r="C9051" t="s">
        <v>1568</v>
      </c>
      <c r="D9051" t="s">
        <v>3787</v>
      </c>
      <c r="E9051">
        <v>820</v>
      </c>
      <c r="F9051" t="s">
        <v>1117</v>
      </c>
    </row>
    <row r="9052" spans="1:6">
      <c r="A9052" t="str">
        <f t="shared" si="166"/>
        <v>26EDNEY RAFAEL VIANA PINHEIRO GALVÃO44986COO</v>
      </c>
      <c r="B9052">
        <v>26</v>
      </c>
      <c r="C9052" t="s">
        <v>1569</v>
      </c>
      <c r="D9052" t="s">
        <v>3787</v>
      </c>
      <c r="E9052">
        <v>2800</v>
      </c>
      <c r="F9052" t="s">
        <v>1113</v>
      </c>
    </row>
    <row r="9053" spans="1:6">
      <c r="A9053" t="str">
        <f t="shared" si="166"/>
        <v>26GUILHERME MENTGES ARRUDA44986DSC</v>
      </c>
      <c r="B9053">
        <v>26</v>
      </c>
      <c r="C9053" t="s">
        <v>1570</v>
      </c>
      <c r="D9053" t="s">
        <v>3787</v>
      </c>
      <c r="E9053">
        <v>3280</v>
      </c>
      <c r="F9053" t="s">
        <v>1162</v>
      </c>
    </row>
    <row r="9054" spans="1:6">
      <c r="A9054" t="str">
        <f t="shared" si="166"/>
        <v>26RIVALDO LEONN BEZERRA CABRAL44986DSC</v>
      </c>
      <c r="B9054">
        <v>26</v>
      </c>
      <c r="C9054" t="s">
        <v>2183</v>
      </c>
      <c r="D9054" t="s">
        <v>3787</v>
      </c>
      <c r="E9054">
        <v>3280</v>
      </c>
      <c r="F9054" t="s">
        <v>1162</v>
      </c>
    </row>
    <row r="9055" spans="1:6">
      <c r="A9055" t="str">
        <f t="shared" si="166"/>
        <v>26ALICE BASTOS HOLANDA44986GRA</v>
      </c>
      <c r="B9055">
        <v>26</v>
      </c>
      <c r="C9055" t="s">
        <v>2445</v>
      </c>
      <c r="D9055" t="s">
        <v>3787</v>
      </c>
      <c r="E9055">
        <v>600</v>
      </c>
      <c r="F9055" t="s">
        <v>1112</v>
      </c>
    </row>
    <row r="9056" spans="1:6">
      <c r="A9056" t="str">
        <f t="shared" si="166"/>
        <v>26Alysson Guilherme Lopes da Costa44986GRA</v>
      </c>
      <c r="B9056">
        <v>26</v>
      </c>
      <c r="C9056" t="s">
        <v>2446</v>
      </c>
      <c r="D9056" t="s">
        <v>3787</v>
      </c>
      <c r="E9056">
        <v>600</v>
      </c>
      <c r="F9056" t="s">
        <v>1112</v>
      </c>
    </row>
    <row r="9057" spans="1:6">
      <c r="A9057" t="str">
        <f t="shared" si="166"/>
        <v>26ANTONIO MARQUES PEDRA44986GRA</v>
      </c>
      <c r="B9057">
        <v>26</v>
      </c>
      <c r="C9057" t="s">
        <v>1573</v>
      </c>
      <c r="D9057" t="s">
        <v>3787</v>
      </c>
      <c r="E9057">
        <v>600</v>
      </c>
      <c r="F9057" t="s">
        <v>1112</v>
      </c>
    </row>
    <row r="9058" spans="1:6">
      <c r="A9058" t="str">
        <f t="shared" si="166"/>
        <v>26CAYRO THIAGO DE LIMA44986GRA</v>
      </c>
      <c r="B9058">
        <v>26</v>
      </c>
      <c r="C9058" t="s">
        <v>2185</v>
      </c>
      <c r="D9058" t="s">
        <v>3787</v>
      </c>
      <c r="E9058">
        <v>600</v>
      </c>
      <c r="F9058" t="s">
        <v>1112</v>
      </c>
    </row>
    <row r="9059" spans="1:6">
      <c r="A9059" t="str">
        <f t="shared" si="166"/>
        <v>26DÉBORA RAÍSSA FREITAS DE SOUZA44986GRA</v>
      </c>
      <c r="B9059">
        <v>26</v>
      </c>
      <c r="C9059" t="s">
        <v>2447</v>
      </c>
      <c r="D9059" t="s">
        <v>3787</v>
      </c>
      <c r="E9059">
        <v>600</v>
      </c>
      <c r="F9059" t="s">
        <v>1112</v>
      </c>
    </row>
    <row r="9060" spans="1:6">
      <c r="A9060" t="str">
        <f t="shared" si="166"/>
        <v>26Eriberto da Silva Bezerra Junior44986GRA</v>
      </c>
      <c r="B9060">
        <v>26</v>
      </c>
      <c r="C9060" t="s">
        <v>2448</v>
      </c>
      <c r="D9060" t="s">
        <v>3787</v>
      </c>
      <c r="E9060">
        <v>600</v>
      </c>
      <c r="F9060" t="s">
        <v>1112</v>
      </c>
    </row>
    <row r="9061" spans="1:6">
      <c r="A9061" t="str">
        <f t="shared" si="166"/>
        <v>26EUDES MEDEIROS DO CARMO FILHO44986GRA</v>
      </c>
      <c r="B9061">
        <v>26</v>
      </c>
      <c r="C9061" t="s">
        <v>1574</v>
      </c>
      <c r="D9061" t="s">
        <v>3787</v>
      </c>
      <c r="E9061">
        <v>600</v>
      </c>
      <c r="F9061" t="s">
        <v>1112</v>
      </c>
    </row>
    <row r="9062" spans="1:6">
      <c r="A9062" t="str">
        <f t="shared" si="166"/>
        <v>26FELIPE WICLEF SILVA CAVALCANTE44986GRA</v>
      </c>
      <c r="B9062">
        <v>26</v>
      </c>
      <c r="C9062" t="s">
        <v>1575</v>
      </c>
      <c r="D9062" t="s">
        <v>3787</v>
      </c>
      <c r="E9062">
        <v>600</v>
      </c>
      <c r="F9062" t="s">
        <v>1112</v>
      </c>
    </row>
    <row r="9063" spans="1:6">
      <c r="A9063" t="str">
        <f t="shared" si="166"/>
        <v>26FERNANDA DE BRITO ANSELMO44986GRA</v>
      </c>
      <c r="B9063">
        <v>26</v>
      </c>
      <c r="C9063" t="s">
        <v>2449</v>
      </c>
      <c r="D9063" t="s">
        <v>3787</v>
      </c>
      <c r="E9063">
        <v>600</v>
      </c>
      <c r="F9063" t="s">
        <v>1112</v>
      </c>
    </row>
    <row r="9064" spans="1:6">
      <c r="A9064" t="str">
        <f t="shared" si="166"/>
        <v>26IURI BOTELHO MARQUES XENOFONTE44986GRA</v>
      </c>
      <c r="B9064">
        <v>26</v>
      </c>
      <c r="C9064" t="s">
        <v>2450</v>
      </c>
      <c r="D9064" t="s">
        <v>3787</v>
      </c>
      <c r="E9064">
        <v>600</v>
      </c>
      <c r="F9064" t="s">
        <v>1112</v>
      </c>
    </row>
    <row r="9065" spans="1:6">
      <c r="A9065" t="str">
        <f t="shared" si="166"/>
        <v>26JENIFFER BOMFIM DA SILVA44986GRA</v>
      </c>
      <c r="B9065">
        <v>26</v>
      </c>
      <c r="C9065" t="s">
        <v>2451</v>
      </c>
      <c r="D9065" t="s">
        <v>3787</v>
      </c>
      <c r="E9065">
        <v>600</v>
      </c>
      <c r="F9065" t="s">
        <v>1112</v>
      </c>
    </row>
    <row r="9066" spans="1:6">
      <c r="A9066" t="str">
        <f t="shared" si="166"/>
        <v>26LINNIK DA SILVA BARBOSA44986GRA</v>
      </c>
      <c r="B9066">
        <v>26</v>
      </c>
      <c r="C9066" t="s">
        <v>2452</v>
      </c>
      <c r="D9066" t="s">
        <v>3787</v>
      </c>
      <c r="E9066">
        <v>600</v>
      </c>
      <c r="F9066" t="s">
        <v>1112</v>
      </c>
    </row>
    <row r="9067" spans="1:6">
      <c r="A9067" t="str">
        <f t="shared" si="166"/>
        <v>26MARIA EDUARDA MELO DE ALMEIDA44986GRA</v>
      </c>
      <c r="B9067">
        <v>26</v>
      </c>
      <c r="C9067" t="s">
        <v>1580</v>
      </c>
      <c r="D9067" t="s">
        <v>3787</v>
      </c>
      <c r="E9067">
        <v>600</v>
      </c>
      <c r="F9067" t="s">
        <v>1112</v>
      </c>
    </row>
    <row r="9068" spans="1:6">
      <c r="A9068" t="str">
        <f t="shared" si="166"/>
        <v>26NORMANN PAULO DANTAS DA SILVA44986GRA</v>
      </c>
      <c r="B9068">
        <v>26</v>
      </c>
      <c r="C9068" t="s">
        <v>2453</v>
      </c>
      <c r="D9068" t="s">
        <v>3787</v>
      </c>
      <c r="E9068">
        <v>600</v>
      </c>
      <c r="F9068" t="s">
        <v>1112</v>
      </c>
    </row>
    <row r="9069" spans="1:6">
      <c r="A9069" t="str">
        <f t="shared" si="166"/>
        <v>26RAFAEL DE LIMA NUNES44986GRA</v>
      </c>
      <c r="B9069">
        <v>26</v>
      </c>
      <c r="C9069" t="s">
        <v>1581</v>
      </c>
      <c r="D9069" t="s">
        <v>3787</v>
      </c>
      <c r="E9069">
        <v>600</v>
      </c>
      <c r="F9069" t="s">
        <v>1112</v>
      </c>
    </row>
    <row r="9070" spans="1:6">
      <c r="A9070" t="str">
        <f t="shared" si="166"/>
        <v>26SÉRGIO LUIZ SOUZA DA SILVA JÚNIOR44986GRA</v>
      </c>
      <c r="B9070">
        <v>26</v>
      </c>
      <c r="C9070" t="s">
        <v>1582</v>
      </c>
      <c r="D9070" t="s">
        <v>3787</v>
      </c>
      <c r="E9070">
        <v>600</v>
      </c>
      <c r="F9070" t="s">
        <v>1112</v>
      </c>
    </row>
    <row r="9071" spans="1:6">
      <c r="A9071" t="str">
        <f t="shared" si="166"/>
        <v>26TATIANE SILVA BEZERRA DE SOUSA44986GRA</v>
      </c>
      <c r="B9071">
        <v>26</v>
      </c>
      <c r="C9071" t="s">
        <v>2454</v>
      </c>
      <c r="D9071" t="s">
        <v>3787</v>
      </c>
      <c r="E9071">
        <v>600</v>
      </c>
      <c r="F9071" t="s">
        <v>1112</v>
      </c>
    </row>
    <row r="9072" spans="1:6">
      <c r="A9072" t="str">
        <f t="shared" si="166"/>
        <v>26ISABELA OLIVEIRA COSTA44986MSc</v>
      </c>
      <c r="B9072">
        <v>26</v>
      </c>
      <c r="C9072" t="s">
        <v>2456</v>
      </c>
      <c r="D9072" t="s">
        <v>3787</v>
      </c>
      <c r="E9072">
        <v>2230</v>
      </c>
      <c r="F9072" t="s">
        <v>1114</v>
      </c>
    </row>
    <row r="9073" spans="1:6">
      <c r="A9073" t="str">
        <f t="shared" si="166"/>
        <v>26PAULO HENRIQUE ALVES DE AZEVÊDO44986MSc</v>
      </c>
      <c r="B9073">
        <v>26</v>
      </c>
      <c r="C9073" t="s">
        <v>2457</v>
      </c>
      <c r="D9073" t="s">
        <v>3787</v>
      </c>
      <c r="E9073">
        <v>2230</v>
      </c>
      <c r="F9073" t="s">
        <v>1114</v>
      </c>
    </row>
    <row r="9074" spans="1:6">
      <c r="A9074" t="str">
        <f t="shared" si="166"/>
        <v>26RAFAELA BRENDA DE SOUZA ALVES44986MSc</v>
      </c>
      <c r="B9074">
        <v>26</v>
      </c>
      <c r="C9074" t="s">
        <v>1583</v>
      </c>
      <c r="D9074" t="s">
        <v>3787</v>
      </c>
      <c r="E9074">
        <v>2230</v>
      </c>
      <c r="F9074" t="s">
        <v>1114</v>
      </c>
    </row>
    <row r="9075" spans="1:6">
      <c r="A9075" t="str">
        <f t="shared" si="166"/>
        <v>26TATYANE MEDEIROS GOMES DA SILVA44986MSc</v>
      </c>
      <c r="B9075">
        <v>26</v>
      </c>
      <c r="C9075" t="s">
        <v>1584</v>
      </c>
      <c r="D9075" t="s">
        <v>3787</v>
      </c>
      <c r="E9075">
        <v>2230</v>
      </c>
      <c r="F9075" t="s">
        <v>1114</v>
      </c>
    </row>
    <row r="9076" spans="1:6">
      <c r="A9076" t="str">
        <f t="shared" si="166"/>
        <v>26MAYRA KEROLLY SALES MONTEIRO44986PDSC</v>
      </c>
      <c r="B9076">
        <v>26</v>
      </c>
      <c r="C9076" t="s">
        <v>2458</v>
      </c>
      <c r="D9076" t="s">
        <v>3787</v>
      </c>
      <c r="E9076">
        <v>6110</v>
      </c>
      <c r="F9076" t="s">
        <v>1165</v>
      </c>
    </row>
    <row r="9077" spans="1:6">
      <c r="A9077" t="str">
        <f t="shared" si="166"/>
        <v>26WILSON DA MATA44986PV</v>
      </c>
      <c r="B9077">
        <v>26</v>
      </c>
      <c r="C9077" t="s">
        <v>1585</v>
      </c>
      <c r="D9077" t="s">
        <v>3787</v>
      </c>
      <c r="E9077">
        <v>7750</v>
      </c>
      <c r="F9077" t="s">
        <v>1115</v>
      </c>
    </row>
    <row r="9078" spans="1:6">
      <c r="A9078" t="str">
        <f t="shared" si="166"/>
        <v>27Carolina Cristina dos Santos Silva44986AT</v>
      </c>
      <c r="B9078">
        <v>27</v>
      </c>
      <c r="C9078" t="s">
        <v>1586</v>
      </c>
      <c r="D9078" t="s">
        <v>3787</v>
      </c>
      <c r="E9078">
        <v>820</v>
      </c>
      <c r="F9078" t="s">
        <v>1117</v>
      </c>
    </row>
    <row r="9079" spans="1:6">
      <c r="A9079" t="str">
        <f t="shared" si="166"/>
        <v>27Lílian Lefol Nani Guarieiro44986COO</v>
      </c>
      <c r="B9079">
        <v>27</v>
      </c>
      <c r="C9079" t="s">
        <v>1587</v>
      </c>
      <c r="D9079" t="s">
        <v>3787</v>
      </c>
      <c r="E9079">
        <v>2800</v>
      </c>
      <c r="F9079" t="s">
        <v>1113</v>
      </c>
    </row>
    <row r="9080" spans="1:6">
      <c r="A9080" t="str">
        <f t="shared" si="166"/>
        <v>27Adroaldo Santos Soares44986DSC</v>
      </c>
      <c r="B9080">
        <v>27</v>
      </c>
      <c r="C9080" t="s">
        <v>2459</v>
      </c>
      <c r="D9080" t="s">
        <v>3787</v>
      </c>
      <c r="E9080">
        <v>3280</v>
      </c>
      <c r="F9080" t="s">
        <v>1162</v>
      </c>
    </row>
    <row r="9081" spans="1:6">
      <c r="A9081" t="str">
        <f t="shared" si="166"/>
        <v>27Daniel Andrade de Lira44986DSC</v>
      </c>
      <c r="B9081">
        <v>27</v>
      </c>
      <c r="C9081" t="s">
        <v>1588</v>
      </c>
      <c r="D9081" t="s">
        <v>3787</v>
      </c>
      <c r="E9081">
        <v>3280</v>
      </c>
      <c r="F9081" t="s">
        <v>1162</v>
      </c>
    </row>
    <row r="9082" spans="1:6">
      <c r="A9082" t="str">
        <f t="shared" si="166"/>
        <v>27Fabio de Sousa Santos44986DSC</v>
      </c>
      <c r="B9082">
        <v>27</v>
      </c>
      <c r="C9082" t="s">
        <v>2186</v>
      </c>
      <c r="D9082" t="s">
        <v>3787</v>
      </c>
      <c r="E9082">
        <v>3280</v>
      </c>
      <c r="F9082" t="s">
        <v>1162</v>
      </c>
    </row>
    <row r="9083" spans="1:6">
      <c r="A9083" t="str">
        <f t="shared" si="166"/>
        <v>27Ana Clara MOREIRA DE SANTANA SANTOS44986GRA</v>
      </c>
      <c r="B9083">
        <v>27</v>
      </c>
      <c r="C9083" t="s">
        <v>2774</v>
      </c>
      <c r="D9083" t="s">
        <v>3787</v>
      </c>
      <c r="E9083">
        <v>600</v>
      </c>
      <c r="F9083" t="s">
        <v>1112</v>
      </c>
    </row>
    <row r="9084" spans="1:6">
      <c r="A9084" t="str">
        <f t="shared" si="166"/>
        <v>27Catarina Silva Ferreira44986GRA</v>
      </c>
      <c r="B9084">
        <v>27</v>
      </c>
      <c r="C9084" t="s">
        <v>1591</v>
      </c>
      <c r="D9084" t="s">
        <v>3787</v>
      </c>
      <c r="E9084">
        <v>600</v>
      </c>
      <c r="F9084" t="s">
        <v>1112</v>
      </c>
    </row>
    <row r="9085" spans="1:6">
      <c r="A9085" t="str">
        <f t="shared" si="166"/>
        <v>27Fernanda dos Santos Cardoso44986GRA</v>
      </c>
      <c r="B9085">
        <v>27</v>
      </c>
      <c r="C9085" t="s">
        <v>1592</v>
      </c>
      <c r="D9085" t="s">
        <v>3787</v>
      </c>
      <c r="E9085">
        <v>600</v>
      </c>
      <c r="F9085" t="s">
        <v>1112</v>
      </c>
    </row>
    <row r="9086" spans="1:6">
      <c r="A9086" t="str">
        <f t="shared" si="166"/>
        <v>27Gisele Beatriz Teles Góes44986GRA</v>
      </c>
      <c r="B9086">
        <v>27</v>
      </c>
      <c r="C9086" t="s">
        <v>1593</v>
      </c>
      <c r="D9086" t="s">
        <v>3787</v>
      </c>
      <c r="E9086">
        <v>600</v>
      </c>
      <c r="F9086" t="s">
        <v>1112</v>
      </c>
    </row>
    <row r="9087" spans="1:6">
      <c r="A9087" t="str">
        <f t="shared" si="166"/>
        <v>27João Victor Carvalho de Mattos44986GRA</v>
      </c>
      <c r="B9087">
        <v>27</v>
      </c>
      <c r="C9087" t="s">
        <v>2775</v>
      </c>
      <c r="D9087" t="s">
        <v>3787</v>
      </c>
      <c r="E9087">
        <v>600</v>
      </c>
      <c r="F9087" t="s">
        <v>1112</v>
      </c>
    </row>
    <row r="9088" spans="1:6">
      <c r="A9088" t="str">
        <f t="shared" si="166"/>
        <v>27Larissa Sousa Cardeal de Miranda44986GRA</v>
      </c>
      <c r="B9088">
        <v>27</v>
      </c>
      <c r="C9088" t="s">
        <v>1595</v>
      </c>
      <c r="D9088" t="s">
        <v>3787</v>
      </c>
      <c r="E9088">
        <v>600</v>
      </c>
      <c r="F9088" t="s">
        <v>1112</v>
      </c>
    </row>
    <row r="9089" spans="1:6">
      <c r="A9089" t="str">
        <f t="shared" si="166"/>
        <v>27Laura Beatriz de Carvalho Embiruçu44986GRA</v>
      </c>
      <c r="B9089">
        <v>27</v>
      </c>
      <c r="C9089" t="s">
        <v>1596</v>
      </c>
      <c r="D9089" t="s">
        <v>3787</v>
      </c>
      <c r="E9089">
        <v>600</v>
      </c>
      <c r="F9089" t="s">
        <v>1112</v>
      </c>
    </row>
    <row r="9090" spans="1:6">
      <c r="A9090" t="str">
        <f t="shared" si="166"/>
        <v>27Lucas Meireles Fontes44986GRA</v>
      </c>
      <c r="B9090">
        <v>27</v>
      </c>
      <c r="C9090" t="s">
        <v>2187</v>
      </c>
      <c r="D9090" t="s">
        <v>3787</v>
      </c>
      <c r="E9090">
        <v>600</v>
      </c>
      <c r="F9090" t="s">
        <v>1112</v>
      </c>
    </row>
    <row r="9091" spans="1:6">
      <c r="A9091" t="str">
        <f t="shared" ref="A9091:A9154" si="167">CONCATENATE(B9091,C9091,VALUE(D9091),F9091)</f>
        <v>27Matheus Nogueira Gusmão Rodrigues dos Santos44986GRA</v>
      </c>
      <c r="B9091">
        <v>27</v>
      </c>
      <c r="C9091" t="s">
        <v>2776</v>
      </c>
      <c r="D9091" t="s">
        <v>3787</v>
      </c>
      <c r="E9091">
        <v>600</v>
      </c>
      <c r="F9091" t="s">
        <v>1112</v>
      </c>
    </row>
    <row r="9092" spans="1:6">
      <c r="A9092" t="str">
        <f t="shared" si="167"/>
        <v>27Stefany Araujo Matos Lima44986GRA</v>
      </c>
      <c r="B9092">
        <v>27</v>
      </c>
      <c r="C9092" t="s">
        <v>2777</v>
      </c>
      <c r="D9092" t="s">
        <v>3787</v>
      </c>
      <c r="E9092">
        <v>600</v>
      </c>
      <c r="F9092" t="s">
        <v>1112</v>
      </c>
    </row>
    <row r="9093" spans="1:6">
      <c r="A9093" t="str">
        <f t="shared" si="167"/>
        <v>27Thaylanne Kadman Costa Duarte44986GRA</v>
      </c>
      <c r="B9093">
        <v>27</v>
      </c>
      <c r="C9093" t="s">
        <v>1600</v>
      </c>
      <c r="D9093" t="s">
        <v>3787</v>
      </c>
      <c r="E9093">
        <v>600</v>
      </c>
      <c r="F9093" t="s">
        <v>1112</v>
      </c>
    </row>
    <row r="9094" spans="1:6">
      <c r="A9094" t="str">
        <f t="shared" si="167"/>
        <v>27Danielle Silva Santos44986MSc</v>
      </c>
      <c r="B9094">
        <v>27</v>
      </c>
      <c r="C9094" t="s">
        <v>1603</v>
      </c>
      <c r="D9094" t="s">
        <v>3787</v>
      </c>
      <c r="E9094">
        <v>2230</v>
      </c>
      <c r="F9094" t="s">
        <v>1114</v>
      </c>
    </row>
    <row r="9095" spans="1:6">
      <c r="A9095" t="str">
        <f t="shared" si="167"/>
        <v>27Joyce Mara Brito Maia44986MSc</v>
      </c>
      <c r="B9095">
        <v>27</v>
      </c>
      <c r="C9095" t="s">
        <v>1605</v>
      </c>
      <c r="D9095" t="s">
        <v>3787</v>
      </c>
      <c r="E9095">
        <v>2230</v>
      </c>
      <c r="F9095" t="s">
        <v>1114</v>
      </c>
    </row>
    <row r="9096" spans="1:6">
      <c r="A9096" t="str">
        <f t="shared" si="167"/>
        <v>27Luiz Gutemberg Santiago Dias Junior44986MSc</v>
      </c>
      <c r="B9096">
        <v>27</v>
      </c>
      <c r="C9096" t="s">
        <v>2188</v>
      </c>
      <c r="D9096" t="s">
        <v>3787</v>
      </c>
      <c r="E9096">
        <v>2230</v>
      </c>
      <c r="F9096" t="s">
        <v>1114</v>
      </c>
    </row>
    <row r="9097" spans="1:6">
      <c r="A9097" t="str">
        <f t="shared" si="167"/>
        <v>27Renata Gomes Carvalho44986PDSC</v>
      </c>
      <c r="B9097">
        <v>27</v>
      </c>
      <c r="C9097" t="s">
        <v>2778</v>
      </c>
      <c r="D9097" t="s">
        <v>3787</v>
      </c>
      <c r="E9097">
        <v>6110</v>
      </c>
      <c r="F9097" t="s">
        <v>1165</v>
      </c>
    </row>
    <row r="9098" spans="1:6">
      <c r="A9098" t="str">
        <f t="shared" si="167"/>
        <v>27Reinaldo Coelho Mirre44986PV</v>
      </c>
      <c r="B9098">
        <v>27</v>
      </c>
      <c r="C9098" t="s">
        <v>1606</v>
      </c>
      <c r="D9098" t="s">
        <v>3787</v>
      </c>
      <c r="E9098">
        <v>7750</v>
      </c>
      <c r="F9098" t="s">
        <v>1115</v>
      </c>
    </row>
    <row r="9099" spans="1:6">
      <c r="A9099" t="str">
        <f t="shared" si="167"/>
        <v>28Sergio Bergamaschi44986COO</v>
      </c>
      <c r="B9099">
        <v>28</v>
      </c>
      <c r="C9099" t="s">
        <v>1607</v>
      </c>
      <c r="D9099" t="s">
        <v>3787</v>
      </c>
      <c r="E9099">
        <v>2800</v>
      </c>
      <c r="F9099" t="s">
        <v>1113</v>
      </c>
    </row>
    <row r="9100" spans="1:6">
      <c r="A9100" t="str">
        <f t="shared" si="167"/>
        <v>28Giovanni de Oliveira Eneas44986DSC</v>
      </c>
      <c r="B9100">
        <v>28</v>
      </c>
      <c r="C9100" t="s">
        <v>1618</v>
      </c>
      <c r="D9100" t="s">
        <v>3787</v>
      </c>
      <c r="E9100">
        <v>3280</v>
      </c>
      <c r="F9100" t="s">
        <v>1162</v>
      </c>
    </row>
    <row r="9101" spans="1:6">
      <c r="A9101" t="str">
        <f t="shared" si="167"/>
        <v>28Mariana Bessa Fagundes44986DSC</v>
      </c>
      <c r="B9101">
        <v>28</v>
      </c>
      <c r="C9101" t="s">
        <v>1608</v>
      </c>
      <c r="D9101" t="s">
        <v>3787</v>
      </c>
      <c r="E9101">
        <v>3280</v>
      </c>
      <c r="F9101" t="s">
        <v>1162</v>
      </c>
    </row>
    <row r="9102" spans="1:6">
      <c r="A9102" t="str">
        <f t="shared" si="167"/>
        <v>28Raíssa de Castro Oliveira44986DSC</v>
      </c>
      <c r="B9102">
        <v>28</v>
      </c>
      <c r="C9102" t="s">
        <v>1609</v>
      </c>
      <c r="D9102" t="s">
        <v>3787</v>
      </c>
      <c r="E9102">
        <v>3280</v>
      </c>
      <c r="F9102" t="s">
        <v>1162</v>
      </c>
    </row>
    <row r="9103" spans="1:6">
      <c r="A9103" t="str">
        <f t="shared" si="167"/>
        <v>28Bruno Nascimento Pereira44986GRA</v>
      </c>
      <c r="B9103">
        <v>28</v>
      </c>
      <c r="C9103" t="s">
        <v>2779</v>
      </c>
      <c r="D9103" t="s">
        <v>3787</v>
      </c>
      <c r="E9103">
        <v>600</v>
      </c>
      <c r="F9103" t="s">
        <v>1112</v>
      </c>
    </row>
    <row r="9104" spans="1:6">
      <c r="A9104" t="str">
        <f t="shared" si="167"/>
        <v>28Leticia Brandão Gomes de Sousa44986GRA</v>
      </c>
      <c r="B9104">
        <v>28</v>
      </c>
      <c r="C9104" t="s">
        <v>2780</v>
      </c>
      <c r="D9104" t="s">
        <v>3787</v>
      </c>
      <c r="E9104">
        <v>600</v>
      </c>
      <c r="F9104" t="s">
        <v>1112</v>
      </c>
    </row>
    <row r="9105" spans="1:6">
      <c r="A9105" t="str">
        <f t="shared" si="167"/>
        <v>28LUCAS BARBOSA PINHO44986GRA</v>
      </c>
      <c r="B9105">
        <v>28</v>
      </c>
      <c r="C9105" t="s">
        <v>1615</v>
      </c>
      <c r="D9105" t="s">
        <v>3787</v>
      </c>
      <c r="E9105">
        <v>600</v>
      </c>
      <c r="F9105" t="s">
        <v>1112</v>
      </c>
    </row>
    <row r="9106" spans="1:6">
      <c r="A9106" t="str">
        <f t="shared" si="167"/>
        <v>28Milena Ramos da Silva Duarte44986GRA</v>
      </c>
      <c r="B9106">
        <v>28</v>
      </c>
      <c r="C9106" t="s">
        <v>2781</v>
      </c>
      <c r="D9106" t="s">
        <v>3787</v>
      </c>
      <c r="E9106">
        <v>600</v>
      </c>
      <c r="F9106" t="s">
        <v>1112</v>
      </c>
    </row>
    <row r="9107" spans="1:6">
      <c r="A9107" t="str">
        <f t="shared" si="167"/>
        <v>28RACHEL RODRIGUES LOPES44986GRA</v>
      </c>
      <c r="B9107">
        <v>28</v>
      </c>
      <c r="C9107" t="s">
        <v>1616</v>
      </c>
      <c r="D9107" t="s">
        <v>3787</v>
      </c>
      <c r="E9107">
        <v>600</v>
      </c>
      <c r="F9107" t="s">
        <v>1112</v>
      </c>
    </row>
    <row r="9108" spans="1:6">
      <c r="A9108" t="str">
        <f t="shared" si="167"/>
        <v>28Rafael Silva dos Santos44986GRA</v>
      </c>
      <c r="B9108">
        <v>28</v>
      </c>
      <c r="C9108" t="s">
        <v>2782</v>
      </c>
      <c r="D9108" t="s">
        <v>3787</v>
      </c>
      <c r="E9108">
        <v>600</v>
      </c>
      <c r="F9108" t="s">
        <v>1112</v>
      </c>
    </row>
    <row r="9109" spans="1:6">
      <c r="A9109" t="str">
        <f t="shared" si="167"/>
        <v>28Rodrigo Yamaki Mitre44986GRA</v>
      </c>
      <c r="B9109">
        <v>28</v>
      </c>
      <c r="C9109" t="s">
        <v>2783</v>
      </c>
      <c r="D9109" t="s">
        <v>3787</v>
      </c>
      <c r="E9109">
        <v>600</v>
      </c>
      <c r="F9109" t="s">
        <v>1112</v>
      </c>
    </row>
    <row r="9110" spans="1:6">
      <c r="A9110" t="str">
        <f t="shared" si="167"/>
        <v>28Gabrielle Silva Neves44986MSc</v>
      </c>
      <c r="B9110">
        <v>28</v>
      </c>
      <c r="C9110" t="s">
        <v>2460</v>
      </c>
      <c r="D9110" t="s">
        <v>3787</v>
      </c>
      <c r="E9110">
        <v>2230</v>
      </c>
      <c r="F9110" t="s">
        <v>1114</v>
      </c>
    </row>
    <row r="9111" spans="1:6">
      <c r="A9111" t="str">
        <f t="shared" si="167"/>
        <v>28Juliana Melo de Godoy44986MSc</v>
      </c>
      <c r="B9111">
        <v>28</v>
      </c>
      <c r="C9111" t="s">
        <v>2189</v>
      </c>
      <c r="D9111" t="s">
        <v>3787</v>
      </c>
      <c r="E9111">
        <v>2230</v>
      </c>
      <c r="F9111" t="s">
        <v>1114</v>
      </c>
    </row>
    <row r="9112" spans="1:6">
      <c r="A9112" t="str">
        <f t="shared" si="167"/>
        <v>28Karine Lima Cardozo44986MSc</v>
      </c>
      <c r="B9112">
        <v>28</v>
      </c>
      <c r="C9112" t="s">
        <v>1619</v>
      </c>
      <c r="D9112" t="s">
        <v>3787</v>
      </c>
      <c r="E9112">
        <v>2230</v>
      </c>
      <c r="F9112" t="s">
        <v>1114</v>
      </c>
    </row>
    <row r="9113" spans="1:6">
      <c r="A9113" t="str">
        <f t="shared" si="167"/>
        <v>28Leonardo Campos João44986MSc</v>
      </c>
      <c r="B9113">
        <v>28</v>
      </c>
      <c r="C9113" t="s">
        <v>1620</v>
      </c>
      <c r="D9113" t="s">
        <v>3787</v>
      </c>
      <c r="E9113">
        <v>2230</v>
      </c>
      <c r="F9113" t="s">
        <v>1114</v>
      </c>
    </row>
    <row r="9114" spans="1:6">
      <c r="A9114" t="str">
        <f t="shared" si="167"/>
        <v>28RENÉ RODRIGUES44986PV</v>
      </c>
      <c r="B9114">
        <v>28</v>
      </c>
      <c r="C9114" t="s">
        <v>3260</v>
      </c>
      <c r="D9114" t="s">
        <v>3787</v>
      </c>
      <c r="E9114">
        <v>7750</v>
      </c>
      <c r="F9114" t="s">
        <v>1115</v>
      </c>
    </row>
    <row r="9115" spans="1:6">
      <c r="A9115" t="str">
        <f t="shared" si="167"/>
        <v>29Aline Gomes Pinelli44986AT</v>
      </c>
      <c r="B9115">
        <v>29</v>
      </c>
      <c r="C9115" t="s">
        <v>1621</v>
      </c>
      <c r="D9115" t="s">
        <v>3787</v>
      </c>
      <c r="E9115">
        <v>820</v>
      </c>
      <c r="F9115" t="s">
        <v>1117</v>
      </c>
    </row>
    <row r="9116" spans="1:6">
      <c r="A9116" t="str">
        <f t="shared" si="167"/>
        <v>29Mariana Conceição da Costa44986COO</v>
      </c>
      <c r="B9116">
        <v>29</v>
      </c>
      <c r="C9116" t="s">
        <v>1622</v>
      </c>
      <c r="D9116" t="s">
        <v>3787</v>
      </c>
      <c r="E9116">
        <v>2800</v>
      </c>
      <c r="F9116" t="s">
        <v>1113</v>
      </c>
    </row>
    <row r="9117" spans="1:6">
      <c r="A9117" t="str">
        <f t="shared" si="167"/>
        <v>29Flavia Ferreira dos Santos Vieira44986DSC</v>
      </c>
      <c r="B9117">
        <v>29</v>
      </c>
      <c r="C9117" t="s">
        <v>2461</v>
      </c>
      <c r="D9117" t="s">
        <v>3787</v>
      </c>
      <c r="E9117">
        <v>3280</v>
      </c>
      <c r="F9117" t="s">
        <v>1162</v>
      </c>
    </row>
    <row r="9118" spans="1:6">
      <c r="A9118" t="str">
        <f t="shared" si="167"/>
        <v>29Marina Barbosa de Farias44986DSC</v>
      </c>
      <c r="B9118">
        <v>29</v>
      </c>
      <c r="C9118" t="s">
        <v>1623</v>
      </c>
      <c r="D9118" t="s">
        <v>3787</v>
      </c>
      <c r="E9118">
        <v>3280</v>
      </c>
      <c r="F9118" t="s">
        <v>1162</v>
      </c>
    </row>
    <row r="9119" spans="1:6">
      <c r="A9119" t="str">
        <f t="shared" si="167"/>
        <v>29Shella Maria dos Santos44986DSC</v>
      </c>
      <c r="B9119">
        <v>29</v>
      </c>
      <c r="C9119" t="s">
        <v>1624</v>
      </c>
      <c r="D9119" t="s">
        <v>3787</v>
      </c>
      <c r="E9119">
        <v>3280</v>
      </c>
      <c r="F9119" t="s">
        <v>1162</v>
      </c>
    </row>
    <row r="9120" spans="1:6">
      <c r="A9120" t="str">
        <f t="shared" si="167"/>
        <v>29Bruno Cesar Ferreira44986GRA</v>
      </c>
      <c r="B9120">
        <v>29</v>
      </c>
      <c r="C9120" t="s">
        <v>2462</v>
      </c>
      <c r="D9120" t="s">
        <v>3787</v>
      </c>
      <c r="E9120">
        <v>600</v>
      </c>
      <c r="F9120" t="s">
        <v>1112</v>
      </c>
    </row>
    <row r="9121" spans="1:6">
      <c r="A9121" t="str">
        <f t="shared" si="167"/>
        <v>29Carla Gabriele Gato44986GRA</v>
      </c>
      <c r="B9121">
        <v>29</v>
      </c>
      <c r="C9121" t="s">
        <v>2463</v>
      </c>
      <c r="D9121" t="s">
        <v>3787</v>
      </c>
      <c r="E9121">
        <v>600</v>
      </c>
      <c r="F9121" t="s">
        <v>1112</v>
      </c>
    </row>
    <row r="9122" spans="1:6">
      <c r="A9122" t="str">
        <f t="shared" si="167"/>
        <v>29Daniel de Almeida Cardoso Giampaoli44986GRA</v>
      </c>
      <c r="B9122">
        <v>29</v>
      </c>
      <c r="C9122" t="s">
        <v>2464</v>
      </c>
      <c r="D9122" t="s">
        <v>3787</v>
      </c>
      <c r="E9122">
        <v>600</v>
      </c>
      <c r="F9122" t="s">
        <v>1112</v>
      </c>
    </row>
    <row r="9123" spans="1:6">
      <c r="A9123" t="str">
        <f t="shared" si="167"/>
        <v>29Danilo Patrício do Nascimento44986GRA</v>
      </c>
      <c r="B9123">
        <v>29</v>
      </c>
      <c r="C9123" t="s">
        <v>2691</v>
      </c>
      <c r="D9123" t="s">
        <v>3787</v>
      </c>
      <c r="E9123">
        <v>600</v>
      </c>
      <c r="F9123" t="s">
        <v>1112</v>
      </c>
    </row>
    <row r="9124" spans="1:6">
      <c r="A9124" t="str">
        <f t="shared" si="167"/>
        <v>29Gabriela Garcia Blanco44986GRA</v>
      </c>
      <c r="B9124">
        <v>29</v>
      </c>
      <c r="C9124" t="s">
        <v>2465</v>
      </c>
      <c r="D9124" t="s">
        <v>3787</v>
      </c>
      <c r="E9124">
        <v>600</v>
      </c>
      <c r="F9124" t="s">
        <v>1112</v>
      </c>
    </row>
    <row r="9125" spans="1:6">
      <c r="A9125" t="str">
        <f t="shared" si="167"/>
        <v>29Guilherme Nogueira de Moura Delfino44986GRA</v>
      </c>
      <c r="B9125">
        <v>29</v>
      </c>
      <c r="C9125" t="s">
        <v>2466</v>
      </c>
      <c r="D9125" t="s">
        <v>3787</v>
      </c>
      <c r="E9125">
        <v>600</v>
      </c>
      <c r="F9125" t="s">
        <v>1112</v>
      </c>
    </row>
    <row r="9126" spans="1:6">
      <c r="A9126" t="str">
        <f t="shared" si="167"/>
        <v>29João Miguel de Matos Queiroz44986GRA</v>
      </c>
      <c r="B9126">
        <v>29</v>
      </c>
      <c r="C9126" t="s">
        <v>2692</v>
      </c>
      <c r="D9126" t="s">
        <v>3787</v>
      </c>
      <c r="E9126">
        <v>600</v>
      </c>
      <c r="F9126" t="s">
        <v>1112</v>
      </c>
    </row>
    <row r="9127" spans="1:6">
      <c r="A9127" t="str">
        <f t="shared" si="167"/>
        <v>29João Victor Velanes de Faria Ribeiro da Silva44986GRA</v>
      </c>
      <c r="B9127">
        <v>29</v>
      </c>
      <c r="C9127" t="s">
        <v>2693</v>
      </c>
      <c r="D9127" t="s">
        <v>3787</v>
      </c>
      <c r="E9127">
        <v>600</v>
      </c>
      <c r="F9127" t="s">
        <v>1112</v>
      </c>
    </row>
    <row r="9128" spans="1:6">
      <c r="A9128" t="str">
        <f t="shared" si="167"/>
        <v>29Loreena Yoshii Pinotti44986GRA</v>
      </c>
      <c r="B9128">
        <v>29</v>
      </c>
      <c r="C9128" t="s">
        <v>1632</v>
      </c>
      <c r="D9128" t="s">
        <v>3787</v>
      </c>
      <c r="E9128">
        <v>600</v>
      </c>
      <c r="F9128" t="s">
        <v>1112</v>
      </c>
    </row>
    <row r="9129" spans="1:6">
      <c r="A9129" t="str">
        <f t="shared" si="167"/>
        <v>29Maria Vitória Souza Gonçalves44986GRA</v>
      </c>
      <c r="B9129">
        <v>29</v>
      </c>
      <c r="C9129" t="s">
        <v>1634</v>
      </c>
      <c r="D9129" t="s">
        <v>3787</v>
      </c>
      <c r="E9129">
        <v>600</v>
      </c>
      <c r="F9129" t="s">
        <v>1112</v>
      </c>
    </row>
    <row r="9130" spans="1:6">
      <c r="A9130" t="str">
        <f t="shared" si="167"/>
        <v>29Maurício Prado de Omena Souza44986GRA</v>
      </c>
      <c r="B9130">
        <v>29</v>
      </c>
      <c r="C9130" t="s">
        <v>1635</v>
      </c>
      <c r="D9130" t="s">
        <v>3787</v>
      </c>
      <c r="E9130">
        <v>600</v>
      </c>
      <c r="F9130" t="s">
        <v>1112</v>
      </c>
    </row>
    <row r="9131" spans="1:6">
      <c r="A9131" t="str">
        <f t="shared" si="167"/>
        <v>29Natália Alves Costa44986GRA</v>
      </c>
      <c r="B9131">
        <v>29</v>
      </c>
      <c r="C9131" t="s">
        <v>2468</v>
      </c>
      <c r="D9131" t="s">
        <v>3787</v>
      </c>
      <c r="E9131">
        <v>600</v>
      </c>
      <c r="F9131" t="s">
        <v>1112</v>
      </c>
    </row>
    <row r="9132" spans="1:6">
      <c r="A9132" t="str">
        <f t="shared" si="167"/>
        <v>29Rodrigo Morais Cordeiro de Lima44986GRA</v>
      </c>
      <c r="B9132">
        <v>29</v>
      </c>
      <c r="C9132" t="s">
        <v>1636</v>
      </c>
      <c r="D9132" t="s">
        <v>3787</v>
      </c>
      <c r="E9132">
        <v>600</v>
      </c>
      <c r="F9132" t="s">
        <v>1112</v>
      </c>
    </row>
    <row r="9133" spans="1:6">
      <c r="A9133" t="str">
        <f t="shared" si="167"/>
        <v>29Simão Pedro Assis Costa44986GRA</v>
      </c>
      <c r="B9133">
        <v>29</v>
      </c>
      <c r="C9133" t="s">
        <v>1637</v>
      </c>
      <c r="D9133" t="s">
        <v>3787</v>
      </c>
      <c r="E9133">
        <v>600</v>
      </c>
      <c r="F9133" t="s">
        <v>1112</v>
      </c>
    </row>
    <row r="9134" spans="1:6">
      <c r="A9134" t="str">
        <f t="shared" si="167"/>
        <v>29Talys Henrique Macedo Romero44986GRA</v>
      </c>
      <c r="B9134">
        <v>29</v>
      </c>
      <c r="C9134" t="s">
        <v>2469</v>
      </c>
      <c r="D9134" t="s">
        <v>3787</v>
      </c>
      <c r="E9134">
        <v>600</v>
      </c>
      <c r="F9134" t="s">
        <v>1112</v>
      </c>
    </row>
    <row r="9135" spans="1:6">
      <c r="A9135" t="str">
        <f t="shared" si="167"/>
        <v>29Arthur Lobato Silva Carvalho44986MSc</v>
      </c>
      <c r="B9135">
        <v>29</v>
      </c>
      <c r="C9135" t="s">
        <v>2470</v>
      </c>
      <c r="D9135" t="s">
        <v>3787</v>
      </c>
      <c r="E9135">
        <v>2230</v>
      </c>
      <c r="F9135" t="s">
        <v>1114</v>
      </c>
    </row>
    <row r="9136" spans="1:6">
      <c r="A9136" t="str">
        <f t="shared" si="167"/>
        <v>29Vinícius Mateó e Melo44986MSc</v>
      </c>
      <c r="B9136">
        <v>29</v>
      </c>
      <c r="C9136" t="s">
        <v>1642</v>
      </c>
      <c r="D9136" t="s">
        <v>3787</v>
      </c>
      <c r="E9136">
        <v>2230</v>
      </c>
      <c r="F9136" t="s">
        <v>1114</v>
      </c>
    </row>
    <row r="9137" spans="1:6">
      <c r="A9137" t="str">
        <f t="shared" si="167"/>
        <v>29Wai Nam Chan44986PV</v>
      </c>
      <c r="B9137">
        <v>29</v>
      </c>
      <c r="C9137" t="s">
        <v>1643</v>
      </c>
      <c r="D9137" t="s">
        <v>3787</v>
      </c>
      <c r="E9137">
        <v>7750</v>
      </c>
      <c r="F9137" t="s">
        <v>1115</v>
      </c>
    </row>
    <row r="9138" spans="1:6">
      <c r="A9138" t="str">
        <f t="shared" si="167"/>
        <v>30VILCKMA OLIVEIRA DE SANTANA44986AT</v>
      </c>
      <c r="B9138">
        <v>30</v>
      </c>
      <c r="C9138" t="s">
        <v>2694</v>
      </c>
      <c r="D9138" t="s">
        <v>3787</v>
      </c>
      <c r="E9138">
        <v>820</v>
      </c>
      <c r="F9138" t="s">
        <v>1117</v>
      </c>
    </row>
    <row r="9139" spans="1:6">
      <c r="A9139" t="str">
        <f t="shared" si="167"/>
        <v>30CELMY MARIA BEZERRA DE MENEZES BARBOSA44986COO</v>
      </c>
      <c r="B9139">
        <v>30</v>
      </c>
      <c r="C9139" t="s">
        <v>2695</v>
      </c>
      <c r="D9139" t="s">
        <v>3787</v>
      </c>
      <c r="E9139">
        <v>2800</v>
      </c>
      <c r="F9139" t="s">
        <v>1113</v>
      </c>
    </row>
    <row r="9140" spans="1:6">
      <c r="A9140" t="str">
        <f t="shared" si="167"/>
        <v>30ALAN GOMES DA CÂMARA44986DSC</v>
      </c>
      <c r="B9140">
        <v>30</v>
      </c>
      <c r="C9140" t="s">
        <v>2696</v>
      </c>
      <c r="D9140" t="s">
        <v>3787</v>
      </c>
      <c r="E9140">
        <v>3280</v>
      </c>
      <c r="F9140" t="s">
        <v>1162</v>
      </c>
    </row>
    <row r="9141" spans="1:6">
      <c r="A9141" t="str">
        <f t="shared" si="167"/>
        <v>30Ayrlane Alves de Lima Sales Lopes44986DSC</v>
      </c>
      <c r="B9141">
        <v>30</v>
      </c>
      <c r="C9141" t="s">
        <v>2472</v>
      </c>
      <c r="D9141" t="s">
        <v>3787</v>
      </c>
      <c r="E9141">
        <v>3280</v>
      </c>
      <c r="F9141" t="s">
        <v>1162</v>
      </c>
    </row>
    <row r="9142" spans="1:6">
      <c r="A9142" t="str">
        <f t="shared" si="167"/>
        <v>30Bruno Augusto Cabral Roque44986DSC</v>
      </c>
      <c r="B9142">
        <v>30</v>
      </c>
      <c r="C9142" t="s">
        <v>2473</v>
      </c>
      <c r="D9142" t="s">
        <v>3787</v>
      </c>
      <c r="E9142">
        <v>3280</v>
      </c>
      <c r="F9142" t="s">
        <v>1162</v>
      </c>
    </row>
    <row r="9143" spans="1:6">
      <c r="A9143" t="str">
        <f t="shared" si="167"/>
        <v>30DJHONY BARBOSA DE OLIVEIRA44986GRA</v>
      </c>
      <c r="B9143">
        <v>30</v>
      </c>
      <c r="C9143" t="s">
        <v>2697</v>
      </c>
      <c r="D9143" t="s">
        <v>3787</v>
      </c>
      <c r="E9143">
        <v>600</v>
      </c>
      <c r="F9143" t="s">
        <v>1112</v>
      </c>
    </row>
    <row r="9144" spans="1:6">
      <c r="A9144" t="str">
        <f t="shared" si="167"/>
        <v>30ELTON FILIPE TENÓRIO DE LIMA44986GRA</v>
      </c>
      <c r="B9144">
        <v>30</v>
      </c>
      <c r="C9144" t="s">
        <v>2698</v>
      </c>
      <c r="D9144" t="s">
        <v>3787</v>
      </c>
      <c r="E9144">
        <v>600</v>
      </c>
      <c r="F9144" t="s">
        <v>1112</v>
      </c>
    </row>
    <row r="9145" spans="1:6">
      <c r="A9145" t="str">
        <f t="shared" si="167"/>
        <v>30ERICK PATRICK LEITE GOMES44986GRA</v>
      </c>
      <c r="B9145">
        <v>30</v>
      </c>
      <c r="C9145" t="s">
        <v>2474</v>
      </c>
      <c r="D9145" t="s">
        <v>3787</v>
      </c>
      <c r="E9145">
        <v>600</v>
      </c>
      <c r="F9145" t="s">
        <v>1112</v>
      </c>
    </row>
    <row r="9146" spans="1:6">
      <c r="A9146" t="str">
        <f t="shared" si="167"/>
        <v>30GLENDA EVELYN MARIA DE FREITAS44986GRA</v>
      </c>
      <c r="B9146">
        <v>30</v>
      </c>
      <c r="C9146" t="s">
        <v>2475</v>
      </c>
      <c r="D9146" t="s">
        <v>3787</v>
      </c>
      <c r="E9146">
        <v>600</v>
      </c>
      <c r="F9146" t="s">
        <v>1112</v>
      </c>
    </row>
    <row r="9147" spans="1:6">
      <c r="A9147" t="str">
        <f t="shared" si="167"/>
        <v>30HELAN THAIRE DE ALBUQUERQUE ALVES44986GRA</v>
      </c>
      <c r="B9147">
        <v>30</v>
      </c>
      <c r="C9147" t="s">
        <v>2699</v>
      </c>
      <c r="D9147" t="s">
        <v>3787</v>
      </c>
      <c r="E9147">
        <v>600</v>
      </c>
      <c r="F9147" t="s">
        <v>1112</v>
      </c>
    </row>
    <row r="9148" spans="1:6">
      <c r="A9148" t="str">
        <f t="shared" si="167"/>
        <v>30ÍCARO VINÍCIUS DE SOUZA JUVENAL44986GRA</v>
      </c>
      <c r="B9148">
        <v>30</v>
      </c>
      <c r="C9148" t="s">
        <v>2700</v>
      </c>
      <c r="D9148" t="s">
        <v>3787</v>
      </c>
      <c r="E9148">
        <v>600</v>
      </c>
      <c r="F9148" t="s">
        <v>1112</v>
      </c>
    </row>
    <row r="9149" spans="1:6">
      <c r="A9149" t="str">
        <f t="shared" si="167"/>
        <v>30JOÃO HENRIQUE BARROS PONTES44986GRA</v>
      </c>
      <c r="B9149">
        <v>30</v>
      </c>
      <c r="C9149" t="s">
        <v>2476</v>
      </c>
      <c r="D9149" t="s">
        <v>3787</v>
      </c>
      <c r="E9149">
        <v>600</v>
      </c>
      <c r="F9149" t="s">
        <v>1112</v>
      </c>
    </row>
    <row r="9150" spans="1:6">
      <c r="A9150" t="str">
        <f t="shared" si="167"/>
        <v>30JOSÉ RUTÊNIO DO AMARAL NETO44986GRA</v>
      </c>
      <c r="B9150">
        <v>30</v>
      </c>
      <c r="C9150" t="s">
        <v>2477</v>
      </c>
      <c r="D9150" t="s">
        <v>3787</v>
      </c>
      <c r="E9150">
        <v>600</v>
      </c>
      <c r="F9150" t="s">
        <v>1112</v>
      </c>
    </row>
    <row r="9151" spans="1:6">
      <c r="A9151" t="str">
        <f t="shared" si="167"/>
        <v>30MARINE TRICOT PAES BARRETTO44986GRA</v>
      </c>
      <c r="B9151">
        <v>30</v>
      </c>
      <c r="C9151" t="s">
        <v>2478</v>
      </c>
      <c r="D9151" t="s">
        <v>3787</v>
      </c>
      <c r="E9151">
        <v>600</v>
      </c>
      <c r="F9151" t="s">
        <v>1112</v>
      </c>
    </row>
    <row r="9152" spans="1:6">
      <c r="A9152" t="str">
        <f t="shared" si="167"/>
        <v>30MATHEUS LEONARDO GOMES DA SILVA44986GRA</v>
      </c>
      <c r="B9152">
        <v>30</v>
      </c>
      <c r="C9152" t="s">
        <v>2479</v>
      </c>
      <c r="D9152" t="s">
        <v>3787</v>
      </c>
      <c r="E9152">
        <v>600</v>
      </c>
      <c r="F9152" t="s">
        <v>1112</v>
      </c>
    </row>
    <row r="9153" spans="1:6">
      <c r="A9153" t="str">
        <f t="shared" si="167"/>
        <v>30PEDRO LUCAS ARAÚJO DO NASCIMENTO44986GRA</v>
      </c>
      <c r="B9153">
        <v>30</v>
      </c>
      <c r="C9153" t="s">
        <v>2480</v>
      </c>
      <c r="D9153" t="s">
        <v>3787</v>
      </c>
      <c r="E9153">
        <v>600</v>
      </c>
      <c r="F9153" t="s">
        <v>1112</v>
      </c>
    </row>
    <row r="9154" spans="1:6">
      <c r="A9154" t="str">
        <f t="shared" si="167"/>
        <v>30RAFAELA DE MELO FREIRE44986GRA</v>
      </c>
      <c r="B9154">
        <v>30</v>
      </c>
      <c r="C9154" t="s">
        <v>2701</v>
      </c>
      <c r="D9154" t="s">
        <v>3787</v>
      </c>
      <c r="E9154">
        <v>600</v>
      </c>
      <c r="F9154" t="s">
        <v>1112</v>
      </c>
    </row>
    <row r="9155" spans="1:6">
      <c r="A9155" t="str">
        <f t="shared" ref="A9155:A9218" si="168">CONCATENATE(B9155,C9155,VALUE(D9155),F9155)</f>
        <v>30TAINAH LOPES FERREIRA44986GRA</v>
      </c>
      <c r="B9155">
        <v>30</v>
      </c>
      <c r="C9155" t="s">
        <v>2702</v>
      </c>
      <c r="D9155" t="s">
        <v>3787</v>
      </c>
      <c r="E9155">
        <v>600</v>
      </c>
      <c r="F9155" t="s">
        <v>1112</v>
      </c>
    </row>
    <row r="9156" spans="1:6">
      <c r="A9156" t="str">
        <f t="shared" si="168"/>
        <v>30THAISA MARIA NASCIMENTO44986GRA</v>
      </c>
      <c r="B9156">
        <v>30</v>
      </c>
      <c r="C9156" t="s">
        <v>2481</v>
      </c>
      <c r="D9156" t="s">
        <v>3787</v>
      </c>
      <c r="E9156">
        <v>600</v>
      </c>
      <c r="F9156" t="s">
        <v>1112</v>
      </c>
    </row>
    <row r="9157" spans="1:6">
      <c r="A9157" t="str">
        <f t="shared" si="168"/>
        <v>30VÍCTOR DE ANDRADE LIMA44986GRA</v>
      </c>
      <c r="B9157">
        <v>30</v>
      </c>
      <c r="C9157" t="s">
        <v>2482</v>
      </c>
      <c r="D9157" t="s">
        <v>3787</v>
      </c>
      <c r="E9157">
        <v>600</v>
      </c>
      <c r="F9157" t="s">
        <v>1112</v>
      </c>
    </row>
    <row r="9158" spans="1:6">
      <c r="A9158" t="str">
        <f t="shared" si="168"/>
        <v>30WILLIAM OTTONI BARBOSA AZEVEDO44986GRA</v>
      </c>
      <c r="B9158">
        <v>30</v>
      </c>
      <c r="C9158" t="s">
        <v>2703</v>
      </c>
      <c r="D9158" t="s">
        <v>3787</v>
      </c>
      <c r="E9158">
        <v>600</v>
      </c>
      <c r="F9158" t="s">
        <v>1112</v>
      </c>
    </row>
    <row r="9159" spans="1:6">
      <c r="A9159" t="str">
        <f t="shared" si="168"/>
        <v>30GABRIEL FILIPE OLIVEIRA DO NASCIMENTO44986MSc</v>
      </c>
      <c r="B9159">
        <v>30</v>
      </c>
      <c r="C9159" t="s">
        <v>2704</v>
      </c>
      <c r="D9159" t="s">
        <v>3787</v>
      </c>
      <c r="E9159">
        <v>2230</v>
      </c>
      <c r="F9159" t="s">
        <v>1114</v>
      </c>
    </row>
    <row r="9160" spans="1:6">
      <c r="A9160" t="str">
        <f t="shared" si="168"/>
        <v>30MARCELA BINO DA SILVA SANTOS44986MSc</v>
      </c>
      <c r="B9160">
        <v>30</v>
      </c>
      <c r="C9160" t="s">
        <v>2705</v>
      </c>
      <c r="D9160" t="s">
        <v>3787</v>
      </c>
      <c r="E9160">
        <v>2230</v>
      </c>
      <c r="F9160" t="s">
        <v>1114</v>
      </c>
    </row>
    <row r="9161" spans="1:6">
      <c r="A9161" t="str">
        <f t="shared" si="168"/>
        <v>30MATHEUS HENRIQUE CASTANHA CAVALCANTI44986MSc</v>
      </c>
      <c r="B9161">
        <v>30</v>
      </c>
      <c r="C9161" t="s">
        <v>2706</v>
      </c>
      <c r="D9161" t="s">
        <v>3787</v>
      </c>
      <c r="E9161">
        <v>2230</v>
      </c>
      <c r="F9161" t="s">
        <v>1114</v>
      </c>
    </row>
    <row r="9162" spans="1:6">
      <c r="A9162" t="str">
        <f t="shared" si="168"/>
        <v>30Michael Lopes Mendes da Silva44986MSc</v>
      </c>
      <c r="B9162">
        <v>30</v>
      </c>
      <c r="C9162" t="s">
        <v>2483</v>
      </c>
      <c r="D9162" t="s">
        <v>3787</v>
      </c>
      <c r="E9162">
        <v>2230</v>
      </c>
      <c r="F9162" t="s">
        <v>1114</v>
      </c>
    </row>
    <row r="9163" spans="1:6">
      <c r="A9163" t="str">
        <f t="shared" si="168"/>
        <v>30Santiago Arias Henao44986PDSC</v>
      </c>
      <c r="B9163">
        <v>30</v>
      </c>
      <c r="C9163" t="s">
        <v>1654</v>
      </c>
      <c r="D9163" t="s">
        <v>3787</v>
      </c>
      <c r="E9163">
        <v>6110</v>
      </c>
      <c r="F9163" t="s">
        <v>1165</v>
      </c>
    </row>
    <row r="9164" spans="1:6">
      <c r="A9164" t="str">
        <f t="shared" si="168"/>
        <v>30JEAN HÉLITON LOPES DOS SANTOS44986PV</v>
      </c>
      <c r="B9164">
        <v>30</v>
      </c>
      <c r="C9164" t="s">
        <v>2708</v>
      </c>
      <c r="D9164" t="s">
        <v>3787</v>
      </c>
      <c r="E9164">
        <v>7750</v>
      </c>
      <c r="F9164" t="s">
        <v>1115</v>
      </c>
    </row>
    <row r="9165" spans="1:6">
      <c r="A9165" t="str">
        <f t="shared" si="168"/>
        <v>31Francisco Antonio de Farias Bandeira44986AT</v>
      </c>
      <c r="B9165">
        <v>31</v>
      </c>
      <c r="C9165" t="s">
        <v>1655</v>
      </c>
      <c r="D9165" t="s">
        <v>3787</v>
      </c>
      <c r="E9165">
        <v>820</v>
      </c>
      <c r="F9165" t="s">
        <v>1117</v>
      </c>
    </row>
    <row r="9166" spans="1:6">
      <c r="A9166" t="str">
        <f t="shared" si="168"/>
        <v>31Jorge Barbosa Soares44986COO</v>
      </c>
      <c r="B9166">
        <v>31</v>
      </c>
      <c r="C9166" t="s">
        <v>2193</v>
      </c>
      <c r="D9166" t="s">
        <v>3787</v>
      </c>
      <c r="E9166">
        <v>2800</v>
      </c>
      <c r="F9166" t="s">
        <v>1113</v>
      </c>
    </row>
    <row r="9167" spans="1:6">
      <c r="A9167" t="str">
        <f t="shared" si="168"/>
        <v>31Caio Victor Pereira Pascoal44986DSC</v>
      </c>
      <c r="B9167">
        <v>31</v>
      </c>
      <c r="C9167" t="s">
        <v>2484</v>
      </c>
      <c r="D9167" t="s">
        <v>3787</v>
      </c>
      <c r="E9167">
        <v>3280</v>
      </c>
      <c r="F9167" t="s">
        <v>1162</v>
      </c>
    </row>
    <row r="9168" spans="1:6">
      <c r="A9168" t="str">
        <f t="shared" si="168"/>
        <v>31Natália Porto Alexandre44986DSC</v>
      </c>
      <c r="B9168">
        <v>31</v>
      </c>
      <c r="C9168" t="s">
        <v>2485</v>
      </c>
      <c r="D9168" t="s">
        <v>3787</v>
      </c>
      <c r="E9168">
        <v>3280</v>
      </c>
      <c r="F9168" t="s">
        <v>1162</v>
      </c>
    </row>
    <row r="9169" spans="1:6">
      <c r="A9169" t="str">
        <f t="shared" si="168"/>
        <v>31Rodolpho Ramilton de Castro Monteiro44986DSC</v>
      </c>
      <c r="B9169">
        <v>31</v>
      </c>
      <c r="C9169" t="s">
        <v>1657</v>
      </c>
      <c r="D9169" t="s">
        <v>3787</v>
      </c>
      <c r="E9169">
        <v>3280</v>
      </c>
      <c r="F9169" t="s">
        <v>1162</v>
      </c>
    </row>
    <row r="9170" spans="1:6">
      <c r="A9170" t="str">
        <f t="shared" si="168"/>
        <v>31Alice Oliveira Gurgel44986GRA</v>
      </c>
      <c r="B9170">
        <v>31</v>
      </c>
      <c r="C9170" t="s">
        <v>1658</v>
      </c>
      <c r="D9170" t="s">
        <v>3787</v>
      </c>
      <c r="E9170">
        <v>600</v>
      </c>
      <c r="F9170" t="s">
        <v>1112</v>
      </c>
    </row>
    <row r="9171" spans="1:6">
      <c r="A9171" t="str">
        <f t="shared" si="168"/>
        <v>31Ellen Scárllet Abreu Feitosa44986GRA</v>
      </c>
      <c r="B9171">
        <v>31</v>
      </c>
      <c r="C9171" t="s">
        <v>1661</v>
      </c>
      <c r="D9171" t="s">
        <v>3787</v>
      </c>
      <c r="E9171">
        <v>600</v>
      </c>
      <c r="F9171" t="s">
        <v>1112</v>
      </c>
    </row>
    <row r="9172" spans="1:6">
      <c r="A9172" t="str">
        <f t="shared" si="168"/>
        <v>31João Pedro Teles Araújo44986GRA</v>
      </c>
      <c r="B9172">
        <v>31</v>
      </c>
      <c r="C9172" t="s">
        <v>1663</v>
      </c>
      <c r="D9172" t="s">
        <v>3787</v>
      </c>
      <c r="E9172">
        <v>600</v>
      </c>
      <c r="F9172" t="s">
        <v>1112</v>
      </c>
    </row>
    <row r="9173" spans="1:6">
      <c r="A9173" t="str">
        <f t="shared" si="168"/>
        <v>31João Victor da Silva Coelho44986GRA</v>
      </c>
      <c r="B9173">
        <v>31</v>
      </c>
      <c r="C9173" t="s">
        <v>2486</v>
      </c>
      <c r="D9173" t="s">
        <v>3787</v>
      </c>
      <c r="E9173">
        <v>600</v>
      </c>
      <c r="F9173" t="s">
        <v>1112</v>
      </c>
    </row>
    <row r="9174" spans="1:6">
      <c r="A9174" t="str">
        <f t="shared" si="168"/>
        <v>31Lucas Coelho Gonçalves da Silva44986GRA</v>
      </c>
      <c r="B9174">
        <v>31</v>
      </c>
      <c r="C9174" t="s">
        <v>1666</v>
      </c>
      <c r="D9174" t="s">
        <v>3787</v>
      </c>
      <c r="E9174">
        <v>600</v>
      </c>
      <c r="F9174" t="s">
        <v>1112</v>
      </c>
    </row>
    <row r="9175" spans="1:6">
      <c r="A9175" t="str">
        <f t="shared" si="168"/>
        <v>31Paulo Ricardo Moura Rodrigues44986GRA</v>
      </c>
      <c r="B9175">
        <v>31</v>
      </c>
      <c r="C9175" t="s">
        <v>1668</v>
      </c>
      <c r="D9175" t="s">
        <v>3787</v>
      </c>
      <c r="E9175">
        <v>600</v>
      </c>
      <c r="F9175" t="s">
        <v>1112</v>
      </c>
    </row>
    <row r="9176" spans="1:6">
      <c r="A9176" t="str">
        <f t="shared" si="168"/>
        <v>31Ana Beatriz Ferreira Sousa44986MSc</v>
      </c>
      <c r="B9176">
        <v>31</v>
      </c>
      <c r="C9176" t="s">
        <v>2488</v>
      </c>
      <c r="D9176" t="s">
        <v>3787</v>
      </c>
      <c r="E9176">
        <v>2230</v>
      </c>
      <c r="F9176" t="s">
        <v>1114</v>
      </c>
    </row>
    <row r="9177" spans="1:6">
      <c r="A9177" t="str">
        <f t="shared" si="168"/>
        <v>31Andressa Cristina Borges Chaves44986MSc</v>
      </c>
      <c r="B9177">
        <v>31</v>
      </c>
      <c r="C9177" t="s">
        <v>1670</v>
      </c>
      <c r="D9177" t="s">
        <v>3787</v>
      </c>
      <c r="E9177">
        <v>2230</v>
      </c>
      <c r="F9177" t="s">
        <v>1114</v>
      </c>
    </row>
    <row r="9178" spans="1:6">
      <c r="A9178" t="str">
        <f t="shared" si="168"/>
        <v>31Lucas Sassaki Vieira da Silva44986MSc</v>
      </c>
      <c r="B9178">
        <v>31</v>
      </c>
      <c r="C9178" t="s">
        <v>1671</v>
      </c>
      <c r="D9178" t="s">
        <v>3787</v>
      </c>
      <c r="E9178">
        <v>2230</v>
      </c>
      <c r="F9178" t="s">
        <v>1114</v>
      </c>
    </row>
    <row r="9179" spans="1:6">
      <c r="A9179" t="str">
        <f t="shared" si="168"/>
        <v>31Moacir Frutuoso Leal da Costa44986MSc</v>
      </c>
      <c r="B9179">
        <v>31</v>
      </c>
      <c r="C9179" t="s">
        <v>2489</v>
      </c>
      <c r="D9179" t="s">
        <v>3787</v>
      </c>
      <c r="E9179">
        <v>2230</v>
      </c>
      <c r="F9179" t="s">
        <v>1114</v>
      </c>
    </row>
    <row r="9180" spans="1:6">
      <c r="A9180" t="str">
        <f t="shared" si="168"/>
        <v>31Thiago Marques da Frota44986MSc</v>
      </c>
      <c r="B9180">
        <v>31</v>
      </c>
      <c r="C9180" t="s">
        <v>1672</v>
      </c>
      <c r="D9180" t="s">
        <v>3787</v>
      </c>
      <c r="E9180">
        <v>2230</v>
      </c>
      <c r="F9180" t="s">
        <v>1114</v>
      </c>
    </row>
    <row r="9181" spans="1:6">
      <c r="A9181" t="str">
        <f t="shared" si="168"/>
        <v>31Jorge Luiz Oliveira Lucas Júnior44986PV</v>
      </c>
      <c r="B9181">
        <v>31</v>
      </c>
      <c r="C9181" t="s">
        <v>1656</v>
      </c>
      <c r="D9181" t="s">
        <v>3787</v>
      </c>
      <c r="E9181">
        <v>7750</v>
      </c>
      <c r="F9181" t="s">
        <v>1115</v>
      </c>
    </row>
    <row r="9182" spans="1:6">
      <c r="A9182" t="str">
        <f t="shared" si="168"/>
        <v>32AMANDA SOUSA ARAUJO44986AT</v>
      </c>
      <c r="B9182">
        <v>32</v>
      </c>
      <c r="C9182" t="s">
        <v>1674</v>
      </c>
      <c r="D9182" t="s">
        <v>3787</v>
      </c>
      <c r="E9182">
        <v>820</v>
      </c>
      <c r="F9182" t="s">
        <v>1117</v>
      </c>
    </row>
    <row r="9183" spans="1:6">
      <c r="A9183" t="str">
        <f t="shared" si="168"/>
        <v>32Antonio Eduardo Martinelli44986COO</v>
      </c>
      <c r="B9183">
        <v>32</v>
      </c>
      <c r="C9183" t="s">
        <v>1675</v>
      </c>
      <c r="D9183" t="s">
        <v>3787</v>
      </c>
      <c r="E9183">
        <v>2800</v>
      </c>
      <c r="F9183" t="s">
        <v>1113</v>
      </c>
    </row>
    <row r="9184" spans="1:6">
      <c r="A9184" t="str">
        <f t="shared" si="168"/>
        <v>32MUCIO DANTAS DE MEDEIROS44986DSC</v>
      </c>
      <c r="B9184">
        <v>32</v>
      </c>
      <c r="C9184" t="s">
        <v>1677</v>
      </c>
      <c r="D9184" t="s">
        <v>3787</v>
      </c>
      <c r="E9184">
        <v>3280</v>
      </c>
      <c r="F9184" t="s">
        <v>1162</v>
      </c>
    </row>
    <row r="9185" spans="1:6">
      <c r="A9185" t="str">
        <f t="shared" si="168"/>
        <v>32Thereza Beatriz Oliveira Nunes44986DSC</v>
      </c>
      <c r="B9185">
        <v>32</v>
      </c>
      <c r="C9185" t="s">
        <v>2490</v>
      </c>
      <c r="D9185" t="s">
        <v>3787</v>
      </c>
      <c r="E9185">
        <v>3280</v>
      </c>
      <c r="F9185" t="s">
        <v>1162</v>
      </c>
    </row>
    <row r="9186" spans="1:6">
      <c r="A9186" t="str">
        <f t="shared" si="168"/>
        <v>32ANA BIATRIZ GUEDES DO NASCIMENTO44986GRA</v>
      </c>
      <c r="B9186">
        <v>32</v>
      </c>
      <c r="C9186" t="s">
        <v>1678</v>
      </c>
      <c r="D9186" t="s">
        <v>3787</v>
      </c>
      <c r="E9186">
        <v>600</v>
      </c>
      <c r="F9186" t="s">
        <v>1112</v>
      </c>
    </row>
    <row r="9187" spans="1:6">
      <c r="A9187" t="str">
        <f t="shared" si="168"/>
        <v>32CAMILA LOUYSE OLIVEIRA DA ROCHA44986GRA</v>
      </c>
      <c r="B9187">
        <v>32</v>
      </c>
      <c r="C9187" t="s">
        <v>1679</v>
      </c>
      <c r="D9187" t="s">
        <v>3787</v>
      </c>
      <c r="E9187">
        <v>600</v>
      </c>
      <c r="F9187" t="s">
        <v>1112</v>
      </c>
    </row>
    <row r="9188" spans="1:6">
      <c r="A9188" t="str">
        <f t="shared" si="168"/>
        <v>32ELOAM JESSICA NUNES HOLANDA44986GRA</v>
      </c>
      <c r="B9188">
        <v>32</v>
      </c>
      <c r="C9188" t="s">
        <v>1681</v>
      </c>
      <c r="D9188" t="s">
        <v>3787</v>
      </c>
      <c r="E9188">
        <v>600</v>
      </c>
      <c r="F9188" t="s">
        <v>1112</v>
      </c>
    </row>
    <row r="9189" spans="1:6">
      <c r="A9189" t="str">
        <f t="shared" si="168"/>
        <v>32JANARY MARTINS FIGUEIREDO FILHO44986GRA</v>
      </c>
      <c r="B9189">
        <v>32</v>
      </c>
      <c r="C9189" t="s">
        <v>1683</v>
      </c>
      <c r="D9189" t="s">
        <v>3787</v>
      </c>
      <c r="E9189">
        <v>600</v>
      </c>
      <c r="F9189" t="s">
        <v>1112</v>
      </c>
    </row>
    <row r="9190" spans="1:6">
      <c r="A9190" t="str">
        <f t="shared" si="168"/>
        <v>32Karolynne Emanuelle Alves Rodrigues44986GRA</v>
      </c>
      <c r="B9190">
        <v>32</v>
      </c>
      <c r="C9190" t="s">
        <v>2491</v>
      </c>
      <c r="D9190" t="s">
        <v>3787</v>
      </c>
      <c r="E9190">
        <v>600</v>
      </c>
      <c r="F9190" t="s">
        <v>1112</v>
      </c>
    </row>
    <row r="9191" spans="1:6">
      <c r="A9191" t="str">
        <f t="shared" si="168"/>
        <v>32TAYNNARA MENDES VELOSO44986GRA</v>
      </c>
      <c r="B9191">
        <v>32</v>
      </c>
      <c r="C9191" t="s">
        <v>1684</v>
      </c>
      <c r="D9191" t="s">
        <v>3787</v>
      </c>
      <c r="E9191">
        <v>600</v>
      </c>
      <c r="F9191" t="s">
        <v>1112</v>
      </c>
    </row>
    <row r="9192" spans="1:6">
      <c r="A9192" t="str">
        <f t="shared" si="168"/>
        <v>32Vinicius Medeiros de Oliveira Dantas44986GRA</v>
      </c>
      <c r="B9192">
        <v>32</v>
      </c>
      <c r="C9192" t="s">
        <v>2492</v>
      </c>
      <c r="D9192" t="s">
        <v>3787</v>
      </c>
      <c r="E9192">
        <v>600</v>
      </c>
      <c r="F9192" t="s">
        <v>1112</v>
      </c>
    </row>
    <row r="9193" spans="1:6">
      <c r="A9193" t="str">
        <f t="shared" si="168"/>
        <v>32Clenildo de Longe44986MSc</v>
      </c>
      <c r="B9193">
        <v>32</v>
      </c>
      <c r="C9193" t="s">
        <v>1686</v>
      </c>
      <c r="D9193" t="s">
        <v>3787</v>
      </c>
      <c r="E9193">
        <v>2230</v>
      </c>
      <c r="F9193" t="s">
        <v>1114</v>
      </c>
    </row>
    <row r="9194" spans="1:6">
      <c r="A9194" t="str">
        <f t="shared" si="168"/>
        <v>32Eduardo Jorge da Cunha Lins44986MSc</v>
      </c>
      <c r="B9194">
        <v>32</v>
      </c>
      <c r="C9194" t="s">
        <v>2493</v>
      </c>
      <c r="D9194" t="s">
        <v>3787</v>
      </c>
      <c r="E9194">
        <v>2230</v>
      </c>
      <c r="F9194" t="s">
        <v>1114</v>
      </c>
    </row>
    <row r="9195" spans="1:6">
      <c r="A9195" t="str">
        <f t="shared" si="168"/>
        <v>32Francisco Emanuel da Silva44986MSc</v>
      </c>
      <c r="B9195">
        <v>32</v>
      </c>
      <c r="C9195" t="s">
        <v>2494</v>
      </c>
      <c r="D9195" t="s">
        <v>3787</v>
      </c>
      <c r="E9195">
        <v>2230</v>
      </c>
      <c r="F9195" t="s">
        <v>1114</v>
      </c>
    </row>
    <row r="9196" spans="1:6">
      <c r="A9196" t="str">
        <f t="shared" si="168"/>
        <v>32Maria Monique de Brito Leite44986MSc</v>
      </c>
      <c r="B9196">
        <v>32</v>
      </c>
      <c r="C9196" t="s">
        <v>1687</v>
      </c>
      <c r="D9196" t="s">
        <v>3787</v>
      </c>
      <c r="E9196">
        <v>2230</v>
      </c>
      <c r="F9196" t="s">
        <v>1114</v>
      </c>
    </row>
    <row r="9197" spans="1:6">
      <c r="A9197" t="str">
        <f t="shared" si="168"/>
        <v>32Rayssa Ribeiro Rodrigues44986MSc</v>
      </c>
      <c r="B9197">
        <v>32</v>
      </c>
      <c r="C9197" t="s">
        <v>2495</v>
      </c>
      <c r="D9197" t="s">
        <v>3787</v>
      </c>
      <c r="E9197">
        <v>2230</v>
      </c>
      <c r="F9197" t="s">
        <v>1114</v>
      </c>
    </row>
    <row r="9198" spans="1:6">
      <c r="A9198" t="str">
        <f t="shared" si="168"/>
        <v>32Armando Monte Mendes44986PDSC</v>
      </c>
      <c r="B9198">
        <v>32</v>
      </c>
      <c r="C9198" t="s">
        <v>1688</v>
      </c>
      <c r="D9198" t="s">
        <v>3787</v>
      </c>
      <c r="E9198">
        <v>6110</v>
      </c>
      <c r="F9198" t="s">
        <v>1165</v>
      </c>
    </row>
    <row r="9199" spans="1:6">
      <c r="A9199" t="str">
        <f t="shared" si="168"/>
        <v>32Jose Ribamar Campos Junior44986PV</v>
      </c>
      <c r="B9199">
        <v>32</v>
      </c>
      <c r="C9199" t="s">
        <v>1689</v>
      </c>
      <c r="D9199" t="s">
        <v>3787</v>
      </c>
      <c r="E9199">
        <v>7750</v>
      </c>
      <c r="F9199" t="s">
        <v>1115</v>
      </c>
    </row>
    <row r="9200" spans="1:6">
      <c r="A9200" t="str">
        <f t="shared" si="168"/>
        <v>33Raphael Caio Alvarez Diegues44986AT</v>
      </c>
      <c r="B9200">
        <v>33</v>
      </c>
      <c r="C9200" t="s">
        <v>1690</v>
      </c>
      <c r="D9200" t="s">
        <v>3787</v>
      </c>
      <c r="E9200">
        <v>820</v>
      </c>
      <c r="F9200" t="s">
        <v>1117</v>
      </c>
    </row>
    <row r="9201" spans="1:6">
      <c r="A9201" t="str">
        <f t="shared" si="168"/>
        <v>33Edmilson Moutinho dos Santos44986COO</v>
      </c>
      <c r="B9201">
        <v>33</v>
      </c>
      <c r="C9201" t="s">
        <v>1691</v>
      </c>
      <c r="D9201" t="s">
        <v>3787</v>
      </c>
      <c r="E9201">
        <v>2800</v>
      </c>
      <c r="F9201" t="s">
        <v>1113</v>
      </c>
    </row>
    <row r="9202" spans="1:6">
      <c r="A9202" t="str">
        <f t="shared" si="168"/>
        <v>33Dalmo de Souza Amorim Junior44986DSC</v>
      </c>
      <c r="B9202">
        <v>33</v>
      </c>
      <c r="C9202" t="s">
        <v>2194</v>
      </c>
      <c r="D9202" t="s">
        <v>3787</v>
      </c>
      <c r="E9202">
        <v>3280</v>
      </c>
      <c r="F9202" t="s">
        <v>1162</v>
      </c>
    </row>
    <row r="9203" spans="1:6">
      <c r="A9203" t="str">
        <f t="shared" si="168"/>
        <v>33Rodrigo Pereira Botão44986DSC</v>
      </c>
      <c r="B9203">
        <v>33</v>
      </c>
      <c r="C9203" t="s">
        <v>2195</v>
      </c>
      <c r="D9203" t="s">
        <v>3787</v>
      </c>
      <c r="E9203">
        <v>3280</v>
      </c>
      <c r="F9203" t="s">
        <v>1162</v>
      </c>
    </row>
    <row r="9204" spans="1:6">
      <c r="A9204" t="str">
        <f t="shared" si="168"/>
        <v>33Stephanie San Martin Cañas44986DSC</v>
      </c>
      <c r="B9204">
        <v>33</v>
      </c>
      <c r="C9204" t="s">
        <v>1692</v>
      </c>
      <c r="D9204" t="s">
        <v>3787</v>
      </c>
      <c r="E9204">
        <v>3280</v>
      </c>
      <c r="F9204" t="s">
        <v>1162</v>
      </c>
    </row>
    <row r="9205" spans="1:6">
      <c r="A9205" t="str">
        <f t="shared" si="168"/>
        <v>33Gabriel Fiorini Reis Maciel e Bastos44986GRA</v>
      </c>
      <c r="B9205">
        <v>33</v>
      </c>
      <c r="C9205" t="s">
        <v>1694</v>
      </c>
      <c r="D9205" t="s">
        <v>3787</v>
      </c>
      <c r="E9205">
        <v>600</v>
      </c>
      <c r="F9205" t="s">
        <v>1112</v>
      </c>
    </row>
    <row r="9206" spans="1:6">
      <c r="A9206" t="str">
        <f t="shared" si="168"/>
        <v>33Laila Franca da Costa44986GRA</v>
      </c>
      <c r="B9206">
        <v>33</v>
      </c>
      <c r="C9206" t="s">
        <v>2710</v>
      </c>
      <c r="D9206" t="s">
        <v>3787</v>
      </c>
      <c r="E9206">
        <v>600</v>
      </c>
      <c r="F9206" t="s">
        <v>1112</v>
      </c>
    </row>
    <row r="9207" spans="1:6">
      <c r="A9207" t="str">
        <f t="shared" si="168"/>
        <v>33Matheus Antonio Souza Ferreira44986GRA</v>
      </c>
      <c r="B9207">
        <v>33</v>
      </c>
      <c r="C9207" t="s">
        <v>1699</v>
      </c>
      <c r="D9207" t="s">
        <v>3787</v>
      </c>
      <c r="E9207">
        <v>600</v>
      </c>
      <c r="F9207" t="s">
        <v>1112</v>
      </c>
    </row>
    <row r="9208" spans="1:6">
      <c r="A9208" t="str">
        <f t="shared" si="168"/>
        <v>33Pamela Ramos Rocha dos Santos44986GRA</v>
      </c>
      <c r="B9208">
        <v>33</v>
      </c>
      <c r="C9208" t="s">
        <v>1700</v>
      </c>
      <c r="D9208" t="s">
        <v>3787</v>
      </c>
      <c r="E9208">
        <v>600</v>
      </c>
      <c r="F9208" t="s">
        <v>1112</v>
      </c>
    </row>
    <row r="9209" spans="1:6">
      <c r="A9209" t="str">
        <f t="shared" si="168"/>
        <v>33Thalles Moreira de Oliveira44986GRA</v>
      </c>
      <c r="B9209">
        <v>33</v>
      </c>
      <c r="C9209" t="s">
        <v>1705</v>
      </c>
      <c r="D9209" t="s">
        <v>3787</v>
      </c>
      <c r="E9209">
        <v>600</v>
      </c>
      <c r="F9209" t="s">
        <v>1112</v>
      </c>
    </row>
    <row r="9210" spans="1:6">
      <c r="A9210" t="str">
        <f t="shared" si="168"/>
        <v>33Alice Akemi Tagima44986MSc</v>
      </c>
      <c r="B9210">
        <v>33</v>
      </c>
      <c r="C9210" t="s">
        <v>1707</v>
      </c>
      <c r="D9210" t="s">
        <v>3787</v>
      </c>
      <c r="E9210">
        <v>2230</v>
      </c>
      <c r="F9210" t="s">
        <v>1114</v>
      </c>
    </row>
    <row r="9211" spans="1:6">
      <c r="A9211" t="str">
        <f t="shared" si="168"/>
        <v>33Brenda Honório Mazzeu Silveira44986MSc</v>
      </c>
      <c r="B9211">
        <v>33</v>
      </c>
      <c r="C9211" t="s">
        <v>1708</v>
      </c>
      <c r="D9211" t="s">
        <v>3787</v>
      </c>
      <c r="E9211">
        <v>2230</v>
      </c>
      <c r="F9211" t="s">
        <v>1114</v>
      </c>
    </row>
    <row r="9212" spans="1:6">
      <c r="A9212" t="str">
        <f t="shared" si="168"/>
        <v>33Gabriela Pantoja Passos44986MSc</v>
      </c>
      <c r="B9212">
        <v>33</v>
      </c>
      <c r="C9212" t="s">
        <v>1709</v>
      </c>
      <c r="D9212" t="s">
        <v>3787</v>
      </c>
      <c r="E9212">
        <v>2230</v>
      </c>
      <c r="F9212" t="s">
        <v>1114</v>
      </c>
    </row>
    <row r="9213" spans="1:6">
      <c r="A9213" t="str">
        <f t="shared" si="168"/>
        <v>33João Paulo Guilherme Rodrigues Alves44986MSc</v>
      </c>
      <c r="B9213">
        <v>33</v>
      </c>
      <c r="C9213" t="s">
        <v>1697</v>
      </c>
      <c r="D9213" t="s">
        <v>3787</v>
      </c>
      <c r="E9213">
        <v>2230</v>
      </c>
      <c r="F9213" t="s">
        <v>1114</v>
      </c>
    </row>
    <row r="9214" spans="1:6">
      <c r="A9214" t="str">
        <f t="shared" si="168"/>
        <v>33Maxiane Frank Oliveira Cardoso44986MSc</v>
      </c>
      <c r="B9214">
        <v>33</v>
      </c>
      <c r="C9214" t="s">
        <v>2196</v>
      </c>
      <c r="D9214" t="s">
        <v>3787</v>
      </c>
      <c r="E9214">
        <v>2230</v>
      </c>
      <c r="F9214" t="s">
        <v>1114</v>
      </c>
    </row>
    <row r="9215" spans="1:6">
      <c r="A9215" t="str">
        <f t="shared" si="168"/>
        <v>33Rafael Luis Sacco44986MSc</v>
      </c>
      <c r="B9215">
        <v>33</v>
      </c>
      <c r="C9215" t="s">
        <v>2197</v>
      </c>
      <c r="D9215" t="s">
        <v>3787</v>
      </c>
      <c r="E9215">
        <v>2230</v>
      </c>
      <c r="F9215" t="s">
        <v>1114</v>
      </c>
    </row>
    <row r="9216" spans="1:6">
      <c r="A9216" t="str">
        <f t="shared" si="168"/>
        <v>33Hirdan Katarina de Medeiros Costa44986PV</v>
      </c>
      <c r="B9216">
        <v>33</v>
      </c>
      <c r="C9216" t="s">
        <v>1711</v>
      </c>
      <c r="D9216" t="s">
        <v>3787</v>
      </c>
      <c r="E9216">
        <v>7750</v>
      </c>
      <c r="F9216" t="s">
        <v>1115</v>
      </c>
    </row>
    <row r="9217" spans="1:6">
      <c r="A9217" t="str">
        <f t="shared" si="168"/>
        <v>34Renan Albert Hansen44986AT</v>
      </c>
      <c r="B9217">
        <v>34</v>
      </c>
      <c r="C9217" t="s">
        <v>1712</v>
      </c>
      <c r="D9217" t="s">
        <v>3787</v>
      </c>
      <c r="E9217">
        <v>820</v>
      </c>
      <c r="F9217" t="s">
        <v>1117</v>
      </c>
    </row>
    <row r="9218" spans="1:6">
      <c r="A9218" t="str">
        <f t="shared" si="168"/>
        <v>34Mauro Hugo Mathias44986COO</v>
      </c>
      <c r="B9218">
        <v>34</v>
      </c>
      <c r="C9218" t="s">
        <v>2784</v>
      </c>
      <c r="D9218" t="s">
        <v>3787</v>
      </c>
      <c r="E9218">
        <v>2800</v>
      </c>
      <c r="F9218" t="s">
        <v>1113</v>
      </c>
    </row>
    <row r="9219" spans="1:6">
      <c r="A9219" t="str">
        <f t="shared" ref="A9219:A9282" si="169">CONCATENATE(B9219,C9219,VALUE(D9219),F9219)</f>
        <v>34Fernando Henrique Mayworm de Araujo44986DSC</v>
      </c>
      <c r="B9219">
        <v>34</v>
      </c>
      <c r="C9219" t="s">
        <v>1714</v>
      </c>
      <c r="D9219" t="s">
        <v>3787</v>
      </c>
      <c r="E9219">
        <v>3280</v>
      </c>
      <c r="F9219" t="s">
        <v>1162</v>
      </c>
    </row>
    <row r="9220" spans="1:6">
      <c r="A9220" t="str">
        <f t="shared" si="169"/>
        <v>34Mônica Valéria dos Santos Machado44986DSC</v>
      </c>
      <c r="B9220">
        <v>34</v>
      </c>
      <c r="C9220" t="s">
        <v>1732</v>
      </c>
      <c r="D9220" t="s">
        <v>3787</v>
      </c>
      <c r="E9220">
        <v>3280</v>
      </c>
      <c r="F9220" t="s">
        <v>1162</v>
      </c>
    </row>
    <row r="9221" spans="1:6">
      <c r="A9221" t="str">
        <f t="shared" si="169"/>
        <v>34Rubens Coutinho Toledo44986DSC</v>
      </c>
      <c r="B9221">
        <v>34</v>
      </c>
      <c r="C9221" t="s">
        <v>1715</v>
      </c>
      <c r="D9221" t="s">
        <v>3787</v>
      </c>
      <c r="E9221">
        <v>3280</v>
      </c>
      <c r="F9221" t="s">
        <v>1162</v>
      </c>
    </row>
    <row r="9222" spans="1:6">
      <c r="A9222" t="str">
        <f t="shared" si="169"/>
        <v>34Arthur da Silva de Carvalho44986GRA</v>
      </c>
      <c r="B9222">
        <v>34</v>
      </c>
      <c r="C9222" t="s">
        <v>1716</v>
      </c>
      <c r="D9222" t="s">
        <v>3787</v>
      </c>
      <c r="E9222">
        <v>600</v>
      </c>
      <c r="F9222" t="s">
        <v>1112</v>
      </c>
    </row>
    <row r="9223" spans="1:6">
      <c r="A9223" t="str">
        <f t="shared" si="169"/>
        <v>34Arthur Freitas dos Santos44986GRA</v>
      </c>
      <c r="B9223">
        <v>34</v>
      </c>
      <c r="C9223" t="s">
        <v>2496</v>
      </c>
      <c r="D9223" t="s">
        <v>3787</v>
      </c>
      <c r="E9223">
        <v>600</v>
      </c>
      <c r="F9223" t="s">
        <v>1112</v>
      </c>
    </row>
    <row r="9224" spans="1:6">
      <c r="A9224" t="str">
        <f t="shared" si="169"/>
        <v>34Fernando Gianelli Farias de Souza44986GRA</v>
      </c>
      <c r="B9224">
        <v>34</v>
      </c>
      <c r="C9224" t="s">
        <v>2497</v>
      </c>
      <c r="D9224" t="s">
        <v>3787</v>
      </c>
      <c r="E9224">
        <v>600</v>
      </c>
      <c r="F9224" t="s">
        <v>1112</v>
      </c>
    </row>
    <row r="9225" spans="1:6">
      <c r="A9225" t="str">
        <f t="shared" si="169"/>
        <v>34Gustavo Henrique Romeu da Silva44986GRA</v>
      </c>
      <c r="B9225">
        <v>34</v>
      </c>
      <c r="C9225" t="s">
        <v>1718</v>
      </c>
      <c r="D9225" t="s">
        <v>3787</v>
      </c>
      <c r="E9225">
        <v>600</v>
      </c>
      <c r="F9225" t="s">
        <v>1112</v>
      </c>
    </row>
    <row r="9226" spans="1:6">
      <c r="A9226" t="str">
        <f t="shared" si="169"/>
        <v>34Ian Ryuji Matsumoto Rolim44986GRA</v>
      </c>
      <c r="B9226">
        <v>34</v>
      </c>
      <c r="C9226" t="s">
        <v>2498</v>
      </c>
      <c r="D9226" t="s">
        <v>3787</v>
      </c>
      <c r="E9226">
        <v>600</v>
      </c>
      <c r="F9226" t="s">
        <v>1112</v>
      </c>
    </row>
    <row r="9227" spans="1:6">
      <c r="A9227" t="str">
        <f t="shared" si="169"/>
        <v>34João Vitor dos Santos Oliveira44986GRA</v>
      </c>
      <c r="B9227">
        <v>34</v>
      </c>
      <c r="C9227" t="s">
        <v>1720</v>
      </c>
      <c r="D9227" t="s">
        <v>3787</v>
      </c>
      <c r="E9227">
        <v>600</v>
      </c>
      <c r="F9227" t="s">
        <v>1112</v>
      </c>
    </row>
    <row r="9228" spans="1:6">
      <c r="A9228" t="str">
        <f t="shared" si="169"/>
        <v>34Nikolas Maky Takinami44986GRA</v>
      </c>
      <c r="B9228">
        <v>34</v>
      </c>
      <c r="C9228" t="s">
        <v>1723</v>
      </c>
      <c r="D9228" t="s">
        <v>3787</v>
      </c>
      <c r="E9228">
        <v>600</v>
      </c>
      <c r="F9228" t="s">
        <v>1112</v>
      </c>
    </row>
    <row r="9229" spans="1:6">
      <c r="A9229" t="str">
        <f t="shared" si="169"/>
        <v>34Tobias Lombardi Garcia Tiburcio44986GRA</v>
      </c>
      <c r="B9229">
        <v>34</v>
      </c>
      <c r="C9229" t="s">
        <v>2499</v>
      </c>
      <c r="D9229" t="s">
        <v>3787</v>
      </c>
      <c r="E9229">
        <v>600</v>
      </c>
      <c r="F9229" t="s">
        <v>1112</v>
      </c>
    </row>
    <row r="9230" spans="1:6">
      <c r="A9230" t="str">
        <f t="shared" si="169"/>
        <v>34Victor Barbosa Nunes44986GRA</v>
      </c>
      <c r="B9230">
        <v>34</v>
      </c>
      <c r="C9230" t="s">
        <v>1726</v>
      </c>
      <c r="D9230" t="s">
        <v>3787</v>
      </c>
      <c r="E9230">
        <v>600</v>
      </c>
      <c r="F9230" t="s">
        <v>1112</v>
      </c>
    </row>
    <row r="9231" spans="1:6">
      <c r="A9231" t="str">
        <f t="shared" si="169"/>
        <v>34Vitor Pioltine Murari44986GRA</v>
      </c>
      <c r="B9231">
        <v>34</v>
      </c>
      <c r="C9231" t="s">
        <v>1727</v>
      </c>
      <c r="D9231" t="s">
        <v>3787</v>
      </c>
      <c r="E9231">
        <v>600</v>
      </c>
      <c r="F9231" t="s">
        <v>1112</v>
      </c>
    </row>
    <row r="9232" spans="1:6">
      <c r="A9232" t="str">
        <f t="shared" si="169"/>
        <v>34Carlos Eduardo Moraes44986MSc</v>
      </c>
      <c r="B9232">
        <v>34</v>
      </c>
      <c r="C9232" t="s">
        <v>1728</v>
      </c>
      <c r="D9232" t="s">
        <v>3787</v>
      </c>
      <c r="E9232">
        <v>2230</v>
      </c>
      <c r="F9232" t="s">
        <v>1114</v>
      </c>
    </row>
    <row r="9233" spans="1:6">
      <c r="A9233" t="str">
        <f t="shared" si="169"/>
        <v>34Daniel Solferini de Carvalho44986MSc</v>
      </c>
      <c r="B9233">
        <v>34</v>
      </c>
      <c r="C9233" t="s">
        <v>2198</v>
      </c>
      <c r="D9233" t="s">
        <v>3787</v>
      </c>
      <c r="E9233">
        <v>2230</v>
      </c>
      <c r="F9233" t="s">
        <v>1114</v>
      </c>
    </row>
    <row r="9234" spans="1:6">
      <c r="A9234" t="str">
        <f t="shared" si="169"/>
        <v>34Luis Fernando Junior Saldaña Bernuy44986MSc</v>
      </c>
      <c r="B9234">
        <v>34</v>
      </c>
      <c r="C9234" t="s">
        <v>1730</v>
      </c>
      <c r="D9234" t="s">
        <v>3787</v>
      </c>
      <c r="E9234">
        <v>2230</v>
      </c>
      <c r="F9234" t="s">
        <v>1114</v>
      </c>
    </row>
    <row r="9235" spans="1:6">
      <c r="A9235" t="str">
        <f t="shared" si="169"/>
        <v>34Manuel Anthony Toribio Pacherres Uchalin44986MSc</v>
      </c>
      <c r="B9235">
        <v>34</v>
      </c>
      <c r="C9235" t="s">
        <v>2199</v>
      </c>
      <c r="D9235" t="s">
        <v>3787</v>
      </c>
      <c r="E9235">
        <v>2230</v>
      </c>
      <c r="F9235" t="s">
        <v>1114</v>
      </c>
    </row>
    <row r="9236" spans="1:6">
      <c r="A9236" t="str">
        <f t="shared" si="169"/>
        <v>34Marcelo Pacheco Oliveira44986MSc</v>
      </c>
      <c r="B9236">
        <v>34</v>
      </c>
      <c r="C9236" t="s">
        <v>1731</v>
      </c>
      <c r="D9236" t="s">
        <v>3787</v>
      </c>
      <c r="E9236">
        <v>2230</v>
      </c>
      <c r="F9236" t="s">
        <v>1114</v>
      </c>
    </row>
    <row r="9237" spans="1:6">
      <c r="A9237" t="str">
        <f t="shared" si="169"/>
        <v>34Marta Leite da Silva Nascimento44986PDSC</v>
      </c>
      <c r="B9237">
        <v>34</v>
      </c>
      <c r="C9237" t="s">
        <v>2500</v>
      </c>
      <c r="D9237" t="s">
        <v>3787</v>
      </c>
      <c r="E9237">
        <v>6110</v>
      </c>
      <c r="F9237" t="s">
        <v>1165</v>
      </c>
    </row>
    <row r="9238" spans="1:6">
      <c r="A9238" t="str">
        <f t="shared" si="169"/>
        <v>34Nazem Nascimento44986PV</v>
      </c>
      <c r="B9238">
        <v>34</v>
      </c>
      <c r="C9238" t="s">
        <v>1734</v>
      </c>
      <c r="D9238" t="s">
        <v>3787</v>
      </c>
      <c r="E9238">
        <v>7750</v>
      </c>
      <c r="F9238" t="s">
        <v>1115</v>
      </c>
    </row>
    <row r="9239" spans="1:6">
      <c r="A9239" t="str">
        <f t="shared" si="169"/>
        <v>35Armando Sá Ribeiro Júnior44986COO</v>
      </c>
      <c r="B9239">
        <v>35</v>
      </c>
      <c r="C9239" t="s">
        <v>2503</v>
      </c>
      <c r="D9239" t="s">
        <v>3787</v>
      </c>
      <c r="E9239">
        <v>2800</v>
      </c>
      <c r="F9239" t="s">
        <v>1113</v>
      </c>
    </row>
    <row r="9240" spans="1:6">
      <c r="A9240" t="str">
        <f t="shared" si="169"/>
        <v>35Bruno Aguiar Santana44986DSC</v>
      </c>
      <c r="B9240">
        <v>35</v>
      </c>
      <c r="C9240" t="s">
        <v>1736</v>
      </c>
      <c r="D9240" t="s">
        <v>3787</v>
      </c>
      <c r="E9240">
        <v>3280</v>
      </c>
      <c r="F9240" t="s">
        <v>1162</v>
      </c>
    </row>
    <row r="9241" spans="1:6">
      <c r="A9241" t="str">
        <f t="shared" si="169"/>
        <v>35Witã dos Santos Rocha44986DSC</v>
      </c>
      <c r="B9241">
        <v>35</v>
      </c>
      <c r="C9241" t="s">
        <v>1737</v>
      </c>
      <c r="D9241" t="s">
        <v>3787</v>
      </c>
      <c r="E9241">
        <v>3280</v>
      </c>
      <c r="F9241" t="s">
        <v>1162</v>
      </c>
    </row>
    <row r="9242" spans="1:6">
      <c r="A9242" t="str">
        <f t="shared" si="169"/>
        <v>35Helena Peres Alchimin44986GRA</v>
      </c>
      <c r="B9242">
        <v>35</v>
      </c>
      <c r="C9242" t="s">
        <v>2501</v>
      </c>
      <c r="D9242" t="s">
        <v>3787</v>
      </c>
      <c r="E9242">
        <v>600</v>
      </c>
      <c r="F9242" t="s">
        <v>1112</v>
      </c>
    </row>
    <row r="9243" spans="1:6">
      <c r="A9243" t="str">
        <f t="shared" si="169"/>
        <v>35Felipe da Silva Oliveira44986MSc</v>
      </c>
      <c r="B9243">
        <v>35</v>
      </c>
      <c r="C9243" t="s">
        <v>2502</v>
      </c>
      <c r="D9243" t="s">
        <v>3787</v>
      </c>
      <c r="E9243">
        <v>2230</v>
      </c>
      <c r="F9243" t="s">
        <v>1114</v>
      </c>
    </row>
    <row r="9244" spans="1:6">
      <c r="A9244" t="str">
        <f t="shared" si="169"/>
        <v>35Juan Pablo Solorzano44986MSc</v>
      </c>
      <c r="B9244">
        <v>35</v>
      </c>
      <c r="C9244" t="s">
        <v>1740</v>
      </c>
      <c r="D9244" t="s">
        <v>3787</v>
      </c>
      <c r="E9244">
        <v>2230</v>
      </c>
      <c r="F9244" t="s">
        <v>1114</v>
      </c>
    </row>
    <row r="9245" spans="1:6">
      <c r="A9245" t="str">
        <f t="shared" si="169"/>
        <v>35Patrick Souza Lima44986MSc</v>
      </c>
      <c r="B9245">
        <v>35</v>
      </c>
      <c r="C9245" t="s">
        <v>2200</v>
      </c>
      <c r="D9245" t="s">
        <v>3787</v>
      </c>
      <c r="E9245">
        <v>2230</v>
      </c>
      <c r="F9245" t="s">
        <v>1114</v>
      </c>
    </row>
    <row r="9246" spans="1:6">
      <c r="A9246" t="str">
        <f t="shared" si="169"/>
        <v>35Leonardo Silva de Souza44986PV</v>
      </c>
      <c r="B9246">
        <v>35</v>
      </c>
      <c r="C9246" t="s">
        <v>1743</v>
      </c>
      <c r="D9246" t="s">
        <v>3787</v>
      </c>
      <c r="E9246">
        <v>7750</v>
      </c>
      <c r="F9246" t="s">
        <v>1115</v>
      </c>
    </row>
    <row r="9247" spans="1:6">
      <c r="A9247" t="str">
        <f t="shared" si="169"/>
        <v>36Sarah Adriana Rocha Soares44986AT</v>
      </c>
      <c r="B9247">
        <v>36</v>
      </c>
      <c r="C9247" t="s">
        <v>2822</v>
      </c>
      <c r="D9247" t="s">
        <v>3787</v>
      </c>
      <c r="E9247">
        <v>820</v>
      </c>
      <c r="F9247" t="s">
        <v>1117</v>
      </c>
    </row>
    <row r="9248" spans="1:6">
      <c r="A9248" t="str">
        <f t="shared" si="169"/>
        <v>36Luiz Carlos Lobato dos Santos44986COO</v>
      </c>
      <c r="B9248">
        <v>36</v>
      </c>
      <c r="C9248" t="s">
        <v>1744</v>
      </c>
      <c r="D9248" t="s">
        <v>3787</v>
      </c>
      <c r="E9248">
        <v>2800</v>
      </c>
      <c r="F9248" t="s">
        <v>1113</v>
      </c>
    </row>
    <row r="9249" spans="1:6">
      <c r="A9249" t="str">
        <f t="shared" si="169"/>
        <v>36Célia Karina Maia Cardoso44986DSC</v>
      </c>
      <c r="B9249">
        <v>36</v>
      </c>
      <c r="C9249" t="s">
        <v>1745</v>
      </c>
      <c r="D9249" t="s">
        <v>3787</v>
      </c>
      <c r="E9249">
        <v>3280</v>
      </c>
      <c r="F9249" t="s">
        <v>1162</v>
      </c>
    </row>
    <row r="9250" spans="1:6">
      <c r="A9250" t="str">
        <f t="shared" si="169"/>
        <v>36Larissa Bianca Leão Santos44986DSC</v>
      </c>
      <c r="B9250">
        <v>36</v>
      </c>
      <c r="C9250" t="s">
        <v>1756</v>
      </c>
      <c r="D9250" t="s">
        <v>3787</v>
      </c>
      <c r="E9250">
        <v>3280</v>
      </c>
      <c r="F9250" t="s">
        <v>1162</v>
      </c>
    </row>
    <row r="9251" spans="1:6">
      <c r="A9251" t="str">
        <f t="shared" si="169"/>
        <v>36Monique Santos Sarly da Silva44986DSC</v>
      </c>
      <c r="B9251">
        <v>36</v>
      </c>
      <c r="C9251" t="s">
        <v>1746</v>
      </c>
      <c r="D9251" t="s">
        <v>3787</v>
      </c>
      <c r="E9251">
        <v>3280</v>
      </c>
      <c r="F9251" t="s">
        <v>1162</v>
      </c>
    </row>
    <row r="9252" spans="1:6">
      <c r="A9252" t="str">
        <f t="shared" si="169"/>
        <v>36Ana Beatriz Teixeira Dourado44986GRA</v>
      </c>
      <c r="B9252">
        <v>36</v>
      </c>
      <c r="C9252" t="s">
        <v>2504</v>
      </c>
      <c r="D9252" t="s">
        <v>3787</v>
      </c>
      <c r="E9252">
        <v>600</v>
      </c>
      <c r="F9252" t="s">
        <v>1112</v>
      </c>
    </row>
    <row r="9253" spans="1:6">
      <c r="A9253" t="str">
        <f t="shared" si="169"/>
        <v>36Caico Bitancourt Reis44986GRA</v>
      </c>
      <c r="B9253">
        <v>36</v>
      </c>
      <c r="C9253" t="s">
        <v>2505</v>
      </c>
      <c r="D9253" t="s">
        <v>3787</v>
      </c>
      <c r="E9253">
        <v>600</v>
      </c>
      <c r="F9253" t="s">
        <v>1112</v>
      </c>
    </row>
    <row r="9254" spans="1:6">
      <c r="A9254" t="str">
        <f t="shared" si="169"/>
        <v>36Felipe Costa Reis da Silva44986GRA</v>
      </c>
      <c r="B9254">
        <v>36</v>
      </c>
      <c r="C9254" t="s">
        <v>1748</v>
      </c>
      <c r="D9254" t="s">
        <v>3787</v>
      </c>
      <c r="E9254">
        <v>600</v>
      </c>
      <c r="F9254" t="s">
        <v>1112</v>
      </c>
    </row>
    <row r="9255" spans="1:6">
      <c r="A9255" t="str">
        <f t="shared" si="169"/>
        <v>36Gladson Pessanha de Souza44986GRA</v>
      </c>
      <c r="B9255">
        <v>36</v>
      </c>
      <c r="C9255" t="s">
        <v>1749</v>
      </c>
      <c r="D9255" t="s">
        <v>3787</v>
      </c>
      <c r="E9255">
        <v>600</v>
      </c>
      <c r="F9255" t="s">
        <v>1112</v>
      </c>
    </row>
    <row r="9256" spans="1:6">
      <c r="A9256" t="str">
        <f t="shared" si="169"/>
        <v>36Keila Misaelle de Souza Nunes44986GRA</v>
      </c>
      <c r="B9256">
        <v>36</v>
      </c>
      <c r="C9256" t="s">
        <v>2506</v>
      </c>
      <c r="D9256" t="s">
        <v>3787</v>
      </c>
      <c r="E9256">
        <v>600</v>
      </c>
      <c r="F9256" t="s">
        <v>1112</v>
      </c>
    </row>
    <row r="9257" spans="1:6">
      <c r="A9257" t="str">
        <f t="shared" si="169"/>
        <v>36Mariana Santos Figueiredo de Freitas44986GRA</v>
      </c>
      <c r="B9257">
        <v>36</v>
      </c>
      <c r="C9257" t="s">
        <v>1752</v>
      </c>
      <c r="D9257" t="s">
        <v>3787</v>
      </c>
      <c r="E9257">
        <v>600</v>
      </c>
      <c r="F9257" t="s">
        <v>1112</v>
      </c>
    </row>
    <row r="9258" spans="1:6">
      <c r="A9258" t="str">
        <f t="shared" si="169"/>
        <v>36Narailson da Conceição Barreto44986GRA</v>
      </c>
      <c r="B9258">
        <v>36</v>
      </c>
      <c r="C9258" t="s">
        <v>2507</v>
      </c>
      <c r="D9258" t="s">
        <v>3787</v>
      </c>
      <c r="E9258">
        <v>600</v>
      </c>
      <c r="F9258" t="s">
        <v>1112</v>
      </c>
    </row>
    <row r="9259" spans="1:6">
      <c r="A9259" t="str">
        <f t="shared" si="169"/>
        <v>36Silvana Santos de Jesus44986GRA</v>
      </c>
      <c r="B9259">
        <v>36</v>
      </c>
      <c r="C9259" t="s">
        <v>2508</v>
      </c>
      <c r="D9259" t="s">
        <v>3787</v>
      </c>
      <c r="E9259">
        <v>600</v>
      </c>
      <c r="F9259" t="s">
        <v>1112</v>
      </c>
    </row>
    <row r="9260" spans="1:6">
      <c r="A9260" t="str">
        <f t="shared" si="169"/>
        <v>36Stephanie Evangelista dos Santos44986GRA</v>
      </c>
      <c r="B9260">
        <v>36</v>
      </c>
      <c r="C9260" t="s">
        <v>2509</v>
      </c>
      <c r="D9260" t="s">
        <v>3787</v>
      </c>
      <c r="E9260">
        <v>600</v>
      </c>
      <c r="F9260" t="s">
        <v>1112</v>
      </c>
    </row>
    <row r="9261" spans="1:6">
      <c r="A9261" t="str">
        <f t="shared" si="169"/>
        <v>36Tairone Santos da Paixão Filho44986GRA</v>
      </c>
      <c r="B9261">
        <v>36</v>
      </c>
      <c r="C9261" t="s">
        <v>1753</v>
      </c>
      <c r="D9261" t="s">
        <v>3787</v>
      </c>
      <c r="E9261">
        <v>600</v>
      </c>
      <c r="F9261" t="s">
        <v>1112</v>
      </c>
    </row>
    <row r="9262" spans="1:6">
      <c r="A9262" t="str">
        <f t="shared" si="169"/>
        <v>36Uilliams Alves de Oliveira Paz44986GRA</v>
      </c>
      <c r="B9262">
        <v>36</v>
      </c>
      <c r="C9262" t="s">
        <v>2510</v>
      </c>
      <c r="D9262" t="s">
        <v>3787</v>
      </c>
      <c r="E9262">
        <v>600</v>
      </c>
      <c r="F9262" t="s">
        <v>1112</v>
      </c>
    </row>
    <row r="9263" spans="1:6">
      <c r="A9263" t="str">
        <f t="shared" si="169"/>
        <v>36Danilo Silva Ferreira44986MSc</v>
      </c>
      <c r="B9263">
        <v>36</v>
      </c>
      <c r="C9263" t="s">
        <v>2511</v>
      </c>
      <c r="D9263" t="s">
        <v>3787</v>
      </c>
      <c r="E9263">
        <v>2230</v>
      </c>
      <c r="F9263" t="s">
        <v>1114</v>
      </c>
    </row>
    <row r="9264" spans="1:6">
      <c r="A9264" t="str">
        <f t="shared" si="169"/>
        <v>36Luiza Figueira de Siqueira44986MSc</v>
      </c>
      <c r="B9264">
        <v>36</v>
      </c>
      <c r="C9264" t="s">
        <v>1757</v>
      </c>
      <c r="D9264" t="s">
        <v>3787</v>
      </c>
      <c r="E9264">
        <v>2230</v>
      </c>
      <c r="F9264" t="s">
        <v>1114</v>
      </c>
    </row>
    <row r="9265" spans="1:6">
      <c r="A9265" t="str">
        <f t="shared" si="169"/>
        <v>36Marcela Félix Sobral44986MSc</v>
      </c>
      <c r="B9265">
        <v>36</v>
      </c>
      <c r="C9265" t="s">
        <v>1758</v>
      </c>
      <c r="D9265" t="s">
        <v>3787</v>
      </c>
      <c r="E9265">
        <v>2230</v>
      </c>
      <c r="F9265" t="s">
        <v>1114</v>
      </c>
    </row>
    <row r="9266" spans="1:6">
      <c r="A9266" t="str">
        <f t="shared" si="169"/>
        <v>36Thamyris Queiroz Silva44986MSc</v>
      </c>
      <c r="B9266">
        <v>36</v>
      </c>
      <c r="C9266" t="s">
        <v>1759</v>
      </c>
      <c r="D9266" t="s">
        <v>3787</v>
      </c>
      <c r="E9266">
        <v>2230</v>
      </c>
      <c r="F9266" t="s">
        <v>1114</v>
      </c>
    </row>
    <row r="9267" spans="1:6">
      <c r="A9267" t="str">
        <f t="shared" si="169"/>
        <v>36Ronaldo Costa Santos44986PDSC</v>
      </c>
      <c r="B9267">
        <v>36</v>
      </c>
      <c r="C9267" t="s">
        <v>2512</v>
      </c>
      <c r="D9267" t="s">
        <v>3787</v>
      </c>
      <c r="E9267">
        <v>6110</v>
      </c>
      <c r="F9267" t="s">
        <v>1165</v>
      </c>
    </row>
    <row r="9268" spans="1:6">
      <c r="A9268" t="str">
        <f t="shared" si="169"/>
        <v>36Kleberson Ricardo de Oliveira Pereira44986PV</v>
      </c>
      <c r="B9268">
        <v>36</v>
      </c>
      <c r="C9268" t="s">
        <v>1760</v>
      </c>
      <c r="D9268" t="s">
        <v>3787</v>
      </c>
      <c r="E9268">
        <v>7750</v>
      </c>
      <c r="F9268" t="s">
        <v>1115</v>
      </c>
    </row>
    <row r="9269" spans="1:6">
      <c r="A9269" t="str">
        <f t="shared" si="169"/>
        <v>37Suzana da Silva Macedo44986AT</v>
      </c>
      <c r="B9269">
        <v>37</v>
      </c>
      <c r="C9269" t="s">
        <v>1761</v>
      </c>
      <c r="D9269" t="s">
        <v>3787</v>
      </c>
      <c r="E9269">
        <v>820</v>
      </c>
      <c r="F9269" t="s">
        <v>1117</v>
      </c>
    </row>
    <row r="9270" spans="1:6">
      <c r="A9270" t="str">
        <f t="shared" si="169"/>
        <v>37Amanda Duarte Gondim44986COO</v>
      </c>
      <c r="B9270">
        <v>37</v>
      </c>
      <c r="C9270" t="s">
        <v>1762</v>
      </c>
      <c r="D9270" t="s">
        <v>3787</v>
      </c>
      <c r="E9270">
        <v>2800</v>
      </c>
      <c r="F9270" t="s">
        <v>1113</v>
      </c>
    </row>
    <row r="9271" spans="1:6">
      <c r="A9271" t="str">
        <f t="shared" si="169"/>
        <v>37Alyxandra Carla de Medeiros Batista44986DSC</v>
      </c>
      <c r="B9271">
        <v>37</v>
      </c>
      <c r="C9271" t="s">
        <v>1763</v>
      </c>
      <c r="D9271" t="s">
        <v>3787</v>
      </c>
      <c r="E9271">
        <v>3280</v>
      </c>
      <c r="F9271" t="s">
        <v>1162</v>
      </c>
    </row>
    <row r="9272" spans="1:6">
      <c r="A9272" t="str">
        <f t="shared" si="169"/>
        <v>37FERNANDO VELCIC MAZIVIERO44986DSC</v>
      </c>
      <c r="B9272">
        <v>37</v>
      </c>
      <c r="C9272" t="s">
        <v>1764</v>
      </c>
      <c r="D9272" t="s">
        <v>3787</v>
      </c>
      <c r="E9272">
        <v>3280</v>
      </c>
      <c r="F9272" t="s">
        <v>1162</v>
      </c>
    </row>
    <row r="9273" spans="1:6">
      <c r="A9273" t="str">
        <f t="shared" si="169"/>
        <v>37Magno Klebson Augustinho Sena44986DSC</v>
      </c>
      <c r="B9273">
        <v>37</v>
      </c>
      <c r="C9273" t="s">
        <v>2513</v>
      </c>
      <c r="D9273" t="s">
        <v>3787</v>
      </c>
      <c r="E9273">
        <v>3280</v>
      </c>
      <c r="F9273" t="s">
        <v>1162</v>
      </c>
    </row>
    <row r="9274" spans="1:6">
      <c r="A9274" t="str">
        <f t="shared" si="169"/>
        <v>37Anderson Bonifácio da Silva44986GRA</v>
      </c>
      <c r="B9274">
        <v>37</v>
      </c>
      <c r="C9274" t="s">
        <v>2514</v>
      </c>
      <c r="D9274" t="s">
        <v>3787</v>
      </c>
      <c r="E9274">
        <v>600</v>
      </c>
      <c r="F9274" t="s">
        <v>1112</v>
      </c>
    </row>
    <row r="9275" spans="1:6">
      <c r="A9275" t="str">
        <f t="shared" si="169"/>
        <v>37Icaro Silva de Paula44986GRA</v>
      </c>
      <c r="B9275">
        <v>37</v>
      </c>
      <c r="C9275" t="s">
        <v>1767</v>
      </c>
      <c r="D9275" t="s">
        <v>3787</v>
      </c>
      <c r="E9275">
        <v>600</v>
      </c>
      <c r="F9275" t="s">
        <v>1112</v>
      </c>
    </row>
    <row r="9276" spans="1:6">
      <c r="A9276" t="str">
        <f t="shared" si="169"/>
        <v>37Ingrid Nayara de Medeiros Brito44986GRA</v>
      </c>
      <c r="B9276">
        <v>37</v>
      </c>
      <c r="C9276" t="s">
        <v>2515</v>
      </c>
      <c r="D9276" t="s">
        <v>3787</v>
      </c>
      <c r="E9276">
        <v>600</v>
      </c>
      <c r="F9276" t="s">
        <v>1112</v>
      </c>
    </row>
    <row r="9277" spans="1:6">
      <c r="A9277" t="str">
        <f t="shared" si="169"/>
        <v>37Isabelle de Medeiros Albuquerque44986GRA</v>
      </c>
      <c r="B9277">
        <v>37</v>
      </c>
      <c r="C9277" t="s">
        <v>2516</v>
      </c>
      <c r="D9277" t="s">
        <v>3787</v>
      </c>
      <c r="E9277">
        <v>600</v>
      </c>
      <c r="F9277" t="s">
        <v>1112</v>
      </c>
    </row>
    <row r="9278" spans="1:6">
      <c r="A9278" t="str">
        <f t="shared" si="169"/>
        <v>37Jessica Nicole Barros de Sousa44986GRA</v>
      </c>
      <c r="B9278">
        <v>37</v>
      </c>
      <c r="C9278" t="s">
        <v>1768</v>
      </c>
      <c r="D9278" t="s">
        <v>3787</v>
      </c>
      <c r="E9278">
        <v>600</v>
      </c>
      <c r="F9278" t="s">
        <v>1112</v>
      </c>
    </row>
    <row r="9279" spans="1:6">
      <c r="A9279" t="str">
        <f t="shared" si="169"/>
        <v>37Luana Gabriela Costa Brito44986GRA</v>
      </c>
      <c r="B9279">
        <v>37</v>
      </c>
      <c r="C9279" t="s">
        <v>1770</v>
      </c>
      <c r="D9279" t="s">
        <v>3787</v>
      </c>
      <c r="E9279">
        <v>600</v>
      </c>
      <c r="F9279" t="s">
        <v>1112</v>
      </c>
    </row>
    <row r="9280" spans="1:6">
      <c r="A9280" t="str">
        <f t="shared" si="169"/>
        <v>37Marcos Antonio do Nascimento Junior44986GRA</v>
      </c>
      <c r="B9280">
        <v>37</v>
      </c>
      <c r="C9280" t="s">
        <v>1771</v>
      </c>
      <c r="D9280" t="s">
        <v>3787</v>
      </c>
      <c r="E9280">
        <v>600</v>
      </c>
      <c r="F9280" t="s">
        <v>1112</v>
      </c>
    </row>
    <row r="9281" spans="1:6">
      <c r="A9281" t="str">
        <f t="shared" si="169"/>
        <v>37Maria Vitoria Ferreira de Souza44986GRA</v>
      </c>
      <c r="B9281">
        <v>37</v>
      </c>
      <c r="C9281" t="s">
        <v>1772</v>
      </c>
      <c r="D9281" t="s">
        <v>3787</v>
      </c>
      <c r="E9281">
        <v>600</v>
      </c>
      <c r="F9281" t="s">
        <v>1112</v>
      </c>
    </row>
    <row r="9282" spans="1:6">
      <c r="A9282" t="str">
        <f t="shared" si="169"/>
        <v>37Mateus Madson do Nascimento Jales44986GRA</v>
      </c>
      <c r="B9282">
        <v>37</v>
      </c>
      <c r="C9282" t="s">
        <v>1773</v>
      </c>
      <c r="D9282" t="s">
        <v>3787</v>
      </c>
      <c r="E9282">
        <v>600</v>
      </c>
      <c r="F9282" t="s">
        <v>1112</v>
      </c>
    </row>
    <row r="9283" spans="1:6">
      <c r="A9283" t="str">
        <f t="shared" ref="A9283:A9346" si="170">CONCATENATE(B9283,C9283,VALUE(D9283),F9283)</f>
        <v>37Nicolle Thaynna Alves Marreiro44986GRA</v>
      </c>
      <c r="B9283">
        <v>37</v>
      </c>
      <c r="C9283" t="s">
        <v>2517</v>
      </c>
      <c r="D9283" t="s">
        <v>3787</v>
      </c>
      <c r="E9283">
        <v>600</v>
      </c>
      <c r="F9283" t="s">
        <v>1112</v>
      </c>
    </row>
    <row r="9284" spans="1:6">
      <c r="A9284" t="str">
        <f t="shared" si="170"/>
        <v>37Sarah Rayanne de Lima Silva44986GRA</v>
      </c>
      <c r="B9284">
        <v>37</v>
      </c>
      <c r="C9284" t="s">
        <v>2518</v>
      </c>
      <c r="D9284" t="s">
        <v>3787</v>
      </c>
      <c r="E9284">
        <v>600</v>
      </c>
      <c r="F9284" t="s">
        <v>1112</v>
      </c>
    </row>
    <row r="9285" spans="1:6">
      <c r="A9285" t="str">
        <f t="shared" si="170"/>
        <v>37Amanda Medeiros de Azevedo44986MSc</v>
      </c>
      <c r="B9285">
        <v>37</v>
      </c>
      <c r="C9285" t="s">
        <v>1774</v>
      </c>
      <c r="D9285" t="s">
        <v>3787</v>
      </c>
      <c r="E9285">
        <v>2230</v>
      </c>
      <c r="F9285" t="s">
        <v>1114</v>
      </c>
    </row>
    <row r="9286" spans="1:6">
      <c r="A9286" t="str">
        <f t="shared" si="170"/>
        <v>37Elon Fernandes Silva44986MSc</v>
      </c>
      <c r="B9286">
        <v>37</v>
      </c>
      <c r="C9286" t="s">
        <v>2519</v>
      </c>
      <c r="D9286" t="s">
        <v>3787</v>
      </c>
      <c r="E9286">
        <v>2230</v>
      </c>
      <c r="F9286" t="s">
        <v>1114</v>
      </c>
    </row>
    <row r="9287" spans="1:6">
      <c r="A9287" t="str">
        <f t="shared" si="170"/>
        <v>37Jhonatan Ferreira Camara44986MSc</v>
      </c>
      <c r="B9287">
        <v>37</v>
      </c>
      <c r="C9287" t="s">
        <v>1775</v>
      </c>
      <c r="D9287" t="s">
        <v>3787</v>
      </c>
      <c r="E9287">
        <v>2230</v>
      </c>
      <c r="F9287" t="s">
        <v>1114</v>
      </c>
    </row>
    <row r="9288" spans="1:6">
      <c r="A9288" t="str">
        <f t="shared" si="170"/>
        <v>37Johnathan Herbert Freire da Silva44986MSc</v>
      </c>
      <c r="B9288">
        <v>37</v>
      </c>
      <c r="C9288" t="s">
        <v>2520</v>
      </c>
      <c r="D9288" t="s">
        <v>3787</v>
      </c>
      <c r="E9288">
        <v>2230</v>
      </c>
      <c r="F9288" t="s">
        <v>1114</v>
      </c>
    </row>
    <row r="9289" spans="1:6">
      <c r="A9289" t="str">
        <f t="shared" si="170"/>
        <v>37Letícia Milena Gomes da Silva44986MSc</v>
      </c>
      <c r="B9289">
        <v>37</v>
      </c>
      <c r="C9289" t="s">
        <v>2521</v>
      </c>
      <c r="D9289" t="s">
        <v>3787</v>
      </c>
      <c r="E9289">
        <v>2230</v>
      </c>
      <c r="F9289" t="s">
        <v>1114</v>
      </c>
    </row>
    <row r="9290" spans="1:6">
      <c r="A9290" t="str">
        <f t="shared" si="170"/>
        <v>37Pedro Filipe Alves Chaves de Queiroz44986MSc</v>
      </c>
      <c r="B9290">
        <v>37</v>
      </c>
      <c r="C9290" t="s">
        <v>1776</v>
      </c>
      <c r="D9290" t="s">
        <v>3787</v>
      </c>
      <c r="E9290">
        <v>2230</v>
      </c>
      <c r="F9290" t="s">
        <v>1114</v>
      </c>
    </row>
    <row r="9291" spans="1:6">
      <c r="A9291" t="str">
        <f t="shared" si="170"/>
        <v>37Aline Maria Sales Solano44986PDSC</v>
      </c>
      <c r="B9291">
        <v>37</v>
      </c>
      <c r="C9291" t="s">
        <v>2785</v>
      </c>
      <c r="D9291" t="s">
        <v>3787</v>
      </c>
      <c r="E9291">
        <v>6110</v>
      </c>
      <c r="F9291" t="s">
        <v>1165</v>
      </c>
    </row>
    <row r="9292" spans="1:6">
      <c r="A9292" t="str">
        <f t="shared" si="170"/>
        <v>37Aruzza Mabel de Morais Araújo44986PV</v>
      </c>
      <c r="B9292">
        <v>37</v>
      </c>
      <c r="C9292" t="s">
        <v>1778</v>
      </c>
      <c r="D9292" t="s">
        <v>3787</v>
      </c>
      <c r="E9292">
        <v>7750</v>
      </c>
      <c r="F9292" t="s">
        <v>1115</v>
      </c>
    </row>
    <row r="9293" spans="1:6">
      <c r="A9293" t="str">
        <f t="shared" si="170"/>
        <v>38Izabelle Lima Cabral44986AT</v>
      </c>
      <c r="B9293">
        <v>38</v>
      </c>
      <c r="C9293" t="s">
        <v>1779</v>
      </c>
      <c r="D9293" t="s">
        <v>3787</v>
      </c>
      <c r="E9293">
        <v>820</v>
      </c>
      <c r="F9293" t="s">
        <v>1117</v>
      </c>
    </row>
    <row r="9294" spans="1:6">
      <c r="A9294" t="str">
        <f t="shared" si="170"/>
        <v>38Márcio José das Chagas Moura44986COO</v>
      </c>
      <c r="B9294">
        <v>38</v>
      </c>
      <c r="C9294" t="s">
        <v>1780</v>
      </c>
      <c r="D9294" t="s">
        <v>3787</v>
      </c>
      <c r="E9294">
        <v>2800</v>
      </c>
      <c r="F9294" t="s">
        <v>1113</v>
      </c>
    </row>
    <row r="9295" spans="1:6">
      <c r="A9295" t="str">
        <f t="shared" si="170"/>
        <v>38Francisco Cordeiro do Nascimento Neto44986DSC</v>
      </c>
      <c r="B9295">
        <v>38</v>
      </c>
      <c r="C9295" t="s">
        <v>1781</v>
      </c>
      <c r="D9295" t="s">
        <v>3787</v>
      </c>
      <c r="E9295">
        <v>3280</v>
      </c>
      <c r="F9295" t="s">
        <v>1162</v>
      </c>
    </row>
    <row r="9296" spans="1:6">
      <c r="A9296" t="str">
        <f t="shared" si="170"/>
        <v>38Plínio Marcio da Silva Ramos44986DSC</v>
      </c>
      <c r="B9296">
        <v>38</v>
      </c>
      <c r="C9296" t="s">
        <v>1782</v>
      </c>
      <c r="D9296" t="s">
        <v>3787</v>
      </c>
      <c r="E9296">
        <v>3280</v>
      </c>
      <c r="F9296" t="s">
        <v>1162</v>
      </c>
    </row>
    <row r="9297" spans="1:6">
      <c r="A9297" t="str">
        <f t="shared" si="170"/>
        <v>38Anna Carolina Felipe Silva44986GRA</v>
      </c>
      <c r="B9297">
        <v>38</v>
      </c>
      <c r="C9297" t="s">
        <v>1783</v>
      </c>
      <c r="D9297" t="s">
        <v>3787</v>
      </c>
      <c r="E9297">
        <v>600</v>
      </c>
      <c r="F9297" t="s">
        <v>1112</v>
      </c>
    </row>
    <row r="9298" spans="1:6">
      <c r="A9298" t="str">
        <f t="shared" si="170"/>
        <v>38Beatriz Almeida Rodrigues e Silva44986GRA</v>
      </c>
      <c r="B9298">
        <v>38</v>
      </c>
      <c r="C9298" t="s">
        <v>1785</v>
      </c>
      <c r="D9298" t="s">
        <v>3787</v>
      </c>
      <c r="E9298">
        <v>600</v>
      </c>
      <c r="F9298" t="s">
        <v>1112</v>
      </c>
    </row>
    <row r="9299" spans="1:6">
      <c r="A9299" t="str">
        <f t="shared" si="170"/>
        <v>38Gabriela Farias Gomes44986GRA</v>
      </c>
      <c r="B9299">
        <v>38</v>
      </c>
      <c r="C9299" t="s">
        <v>2522</v>
      </c>
      <c r="D9299" t="s">
        <v>3787</v>
      </c>
      <c r="E9299">
        <v>600</v>
      </c>
      <c r="F9299" t="s">
        <v>1112</v>
      </c>
    </row>
    <row r="9300" spans="1:6">
      <c r="A9300" t="str">
        <f t="shared" si="170"/>
        <v>38Graziela Hanny Claudino de Souza e Silva44986GRA</v>
      </c>
      <c r="B9300">
        <v>38</v>
      </c>
      <c r="C9300" t="s">
        <v>1787</v>
      </c>
      <c r="D9300" t="s">
        <v>3787</v>
      </c>
      <c r="E9300">
        <v>600</v>
      </c>
      <c r="F9300" t="s">
        <v>1112</v>
      </c>
    </row>
    <row r="9301" spans="1:6">
      <c r="A9301" t="str">
        <f t="shared" si="170"/>
        <v>38Herbert Rafael Barbosa de Souza44986GRA</v>
      </c>
      <c r="B9301">
        <v>38</v>
      </c>
      <c r="C9301" t="s">
        <v>1788</v>
      </c>
      <c r="D9301" t="s">
        <v>3787</v>
      </c>
      <c r="E9301">
        <v>600</v>
      </c>
      <c r="F9301" t="s">
        <v>1112</v>
      </c>
    </row>
    <row r="9302" spans="1:6">
      <c r="A9302" t="str">
        <f t="shared" si="170"/>
        <v>38João Bosco José Barbosa44986GRA</v>
      </c>
      <c r="B9302">
        <v>38</v>
      </c>
      <c r="C9302" t="s">
        <v>2523</v>
      </c>
      <c r="D9302" t="s">
        <v>3787</v>
      </c>
      <c r="E9302">
        <v>600</v>
      </c>
      <c r="F9302" t="s">
        <v>1112</v>
      </c>
    </row>
    <row r="9303" spans="1:6">
      <c r="A9303" t="str">
        <f t="shared" si="170"/>
        <v>38Jose Fernando da Silva Neto44986GRA</v>
      </c>
      <c r="B9303">
        <v>38</v>
      </c>
      <c r="C9303" t="s">
        <v>2524</v>
      </c>
      <c r="D9303" t="s">
        <v>3787</v>
      </c>
      <c r="E9303">
        <v>600</v>
      </c>
      <c r="F9303" t="s">
        <v>1112</v>
      </c>
    </row>
    <row r="9304" spans="1:6">
      <c r="A9304" t="str">
        <f t="shared" si="170"/>
        <v>38Leonardo Soares Cavalcante de Miranda44986GRA</v>
      </c>
      <c r="B9304">
        <v>38</v>
      </c>
      <c r="C9304" t="s">
        <v>1791</v>
      </c>
      <c r="D9304" t="s">
        <v>3787</v>
      </c>
      <c r="E9304">
        <v>600</v>
      </c>
      <c r="F9304" t="s">
        <v>1112</v>
      </c>
    </row>
    <row r="9305" spans="1:6">
      <c r="A9305" t="str">
        <f t="shared" si="170"/>
        <v>38Maria Eduarda Freire de Araújo44986GRA</v>
      </c>
      <c r="B9305">
        <v>38</v>
      </c>
      <c r="C9305" t="s">
        <v>2714</v>
      </c>
      <c r="D9305" t="s">
        <v>3787</v>
      </c>
      <c r="E9305">
        <v>600</v>
      </c>
      <c r="F9305" t="s">
        <v>1112</v>
      </c>
    </row>
    <row r="9306" spans="1:6">
      <c r="A9306" t="str">
        <f t="shared" si="170"/>
        <v>38Mateus Francisco Silva de Lima44986GRA</v>
      </c>
      <c r="B9306">
        <v>38</v>
      </c>
      <c r="C9306" t="s">
        <v>2201</v>
      </c>
      <c r="D9306" t="s">
        <v>3787</v>
      </c>
      <c r="E9306">
        <v>600</v>
      </c>
      <c r="F9306" t="s">
        <v>1112</v>
      </c>
    </row>
    <row r="9307" spans="1:6">
      <c r="A9307" t="str">
        <f t="shared" si="170"/>
        <v>38Rebeca Vitória da Luz Silva44986GRA</v>
      </c>
      <c r="B9307">
        <v>38</v>
      </c>
      <c r="C9307" t="s">
        <v>2525</v>
      </c>
      <c r="D9307" t="s">
        <v>3787</v>
      </c>
      <c r="E9307">
        <v>600</v>
      </c>
      <c r="F9307" t="s">
        <v>1112</v>
      </c>
    </row>
    <row r="9308" spans="1:6">
      <c r="A9308" t="str">
        <f t="shared" si="170"/>
        <v>38Sérgio Leandro Pessoa de Q. Campos44986GRA</v>
      </c>
      <c r="B9308">
        <v>38</v>
      </c>
      <c r="C9308" t="s">
        <v>2715</v>
      </c>
      <c r="D9308" t="s">
        <v>3787</v>
      </c>
      <c r="E9308">
        <v>600</v>
      </c>
      <c r="F9308" t="s">
        <v>1112</v>
      </c>
    </row>
    <row r="9309" spans="1:6">
      <c r="A9309" t="str">
        <f t="shared" si="170"/>
        <v>38Silvio Henrique Viana Lima Pinto44986GRA</v>
      </c>
      <c r="B9309">
        <v>38</v>
      </c>
      <c r="C9309" t="s">
        <v>1793</v>
      </c>
      <c r="D9309" t="s">
        <v>3787</v>
      </c>
      <c r="E9309">
        <v>600</v>
      </c>
      <c r="F9309" t="s">
        <v>1112</v>
      </c>
    </row>
    <row r="9310" spans="1:6">
      <c r="A9310" t="str">
        <f t="shared" si="170"/>
        <v>38Tarsila Sousa Lima44986GRA</v>
      </c>
      <c r="B9310">
        <v>38</v>
      </c>
      <c r="C9310" t="s">
        <v>2202</v>
      </c>
      <c r="D9310" t="s">
        <v>3787</v>
      </c>
      <c r="E9310">
        <v>600</v>
      </c>
      <c r="F9310" t="s">
        <v>1112</v>
      </c>
    </row>
    <row r="9311" spans="1:6">
      <c r="A9311" t="str">
        <f t="shared" si="170"/>
        <v>38Arthur Alves Prates Gomes44986MSc</v>
      </c>
      <c r="B9311">
        <v>38</v>
      </c>
      <c r="C9311" t="s">
        <v>1794</v>
      </c>
      <c r="D9311" t="s">
        <v>3787</v>
      </c>
      <c r="E9311">
        <v>2230</v>
      </c>
      <c r="F9311" t="s">
        <v>1114</v>
      </c>
    </row>
    <row r="9312" spans="1:6">
      <c r="A9312" t="str">
        <f t="shared" si="170"/>
        <v>38Caique Emanuel da Silva Nunes44986MSc</v>
      </c>
      <c r="B9312">
        <v>38</v>
      </c>
      <c r="C9312" t="s">
        <v>2526</v>
      </c>
      <c r="D9312" t="s">
        <v>3787</v>
      </c>
      <c r="E9312">
        <v>2230</v>
      </c>
      <c r="F9312" t="s">
        <v>1114</v>
      </c>
    </row>
    <row r="9313" spans="1:6">
      <c r="A9313" t="str">
        <f t="shared" si="170"/>
        <v>38IONARA FREITAS SILVA44986MSc</v>
      </c>
      <c r="B9313">
        <v>38</v>
      </c>
      <c r="C9313" t="s">
        <v>2786</v>
      </c>
      <c r="D9313" t="s">
        <v>3787</v>
      </c>
      <c r="E9313">
        <v>2230</v>
      </c>
      <c r="F9313" t="s">
        <v>1114</v>
      </c>
    </row>
    <row r="9314" spans="1:6">
      <c r="A9314" t="str">
        <f t="shared" si="170"/>
        <v>38Thales Henrique Castro de Barros44986MSc</v>
      </c>
      <c r="B9314">
        <v>38</v>
      </c>
      <c r="C9314" t="s">
        <v>1797</v>
      </c>
      <c r="D9314" t="s">
        <v>3787</v>
      </c>
      <c r="E9314">
        <v>2230</v>
      </c>
      <c r="F9314" t="s">
        <v>1114</v>
      </c>
    </row>
    <row r="9315" spans="1:6">
      <c r="A9315" t="str">
        <f t="shared" si="170"/>
        <v>38Túlio Rodrigues Feitosa da Silva44986MSc</v>
      </c>
      <c r="B9315">
        <v>38</v>
      </c>
      <c r="C9315" t="s">
        <v>2787</v>
      </c>
      <c r="D9315" t="s">
        <v>3787</v>
      </c>
      <c r="E9315">
        <v>2230</v>
      </c>
      <c r="F9315" t="s">
        <v>1114</v>
      </c>
    </row>
    <row r="9316" spans="1:6">
      <c r="A9316" t="str">
        <f t="shared" si="170"/>
        <v>38Carlos Esteban Delgado Noriega44986PDSC</v>
      </c>
      <c r="B9316">
        <v>38</v>
      </c>
      <c r="C9316" t="s">
        <v>2716</v>
      </c>
      <c r="D9316" t="s">
        <v>3787</v>
      </c>
      <c r="E9316">
        <v>6110</v>
      </c>
      <c r="F9316" t="s">
        <v>1165</v>
      </c>
    </row>
    <row r="9317" spans="1:6">
      <c r="A9317" t="str">
        <f t="shared" si="170"/>
        <v>38Paulo Estevão Lemos de Oliveira44986PV</v>
      </c>
      <c r="B9317">
        <v>38</v>
      </c>
      <c r="C9317" t="s">
        <v>1799</v>
      </c>
      <c r="D9317" t="s">
        <v>3787</v>
      </c>
      <c r="E9317">
        <v>7750</v>
      </c>
      <c r="F9317" t="s">
        <v>1115</v>
      </c>
    </row>
    <row r="9318" spans="1:6">
      <c r="A9318" t="str">
        <f t="shared" si="170"/>
        <v>39Alcione Francisco de Almeida44986AT</v>
      </c>
      <c r="B9318">
        <v>39</v>
      </c>
      <c r="C9318" t="s">
        <v>1800</v>
      </c>
      <c r="D9318" t="s">
        <v>3787</v>
      </c>
      <c r="E9318">
        <v>820</v>
      </c>
      <c r="F9318" t="s">
        <v>1117</v>
      </c>
    </row>
    <row r="9319" spans="1:6">
      <c r="A9319" t="str">
        <f t="shared" si="170"/>
        <v>39Jose Mansur Assaf44986COO</v>
      </c>
      <c r="B9319">
        <v>39</v>
      </c>
      <c r="C9319" t="s">
        <v>1801</v>
      </c>
      <c r="D9319" t="s">
        <v>3787</v>
      </c>
      <c r="E9319">
        <v>2800</v>
      </c>
      <c r="F9319" t="s">
        <v>1113</v>
      </c>
    </row>
    <row r="9320" spans="1:6">
      <c r="A9320" t="str">
        <f t="shared" si="170"/>
        <v>39Eliane Soares da Silva44986DSC</v>
      </c>
      <c r="B9320">
        <v>39</v>
      </c>
      <c r="C9320" t="s">
        <v>2203</v>
      </c>
      <c r="D9320" t="s">
        <v>3787</v>
      </c>
      <c r="E9320">
        <v>3280</v>
      </c>
      <c r="F9320" t="s">
        <v>1162</v>
      </c>
    </row>
    <row r="9321" spans="1:6">
      <c r="A9321" t="str">
        <f t="shared" si="170"/>
        <v>39Letícia Pereira Almeida44986DSC</v>
      </c>
      <c r="B9321">
        <v>39</v>
      </c>
      <c r="C9321" t="s">
        <v>1802</v>
      </c>
      <c r="D9321" t="s">
        <v>3787</v>
      </c>
      <c r="E9321">
        <v>3280</v>
      </c>
      <c r="F9321" t="s">
        <v>1162</v>
      </c>
    </row>
    <row r="9322" spans="1:6">
      <c r="A9322" t="str">
        <f t="shared" si="170"/>
        <v>39Luana do Nascimento Rocha de Paula44986DSC</v>
      </c>
      <c r="B9322">
        <v>39</v>
      </c>
      <c r="C9322" t="s">
        <v>1803</v>
      </c>
      <c r="D9322" t="s">
        <v>3787</v>
      </c>
      <c r="E9322">
        <v>3280</v>
      </c>
      <c r="F9322" t="s">
        <v>1162</v>
      </c>
    </row>
    <row r="9323" spans="1:6">
      <c r="A9323" t="str">
        <f t="shared" si="170"/>
        <v>39Alessandro Hiroyuki Iwai da Conceição44986GRA</v>
      </c>
      <c r="B9323">
        <v>39</v>
      </c>
      <c r="C9323" t="s">
        <v>2527</v>
      </c>
      <c r="D9323" t="s">
        <v>3787</v>
      </c>
      <c r="E9323">
        <v>600</v>
      </c>
      <c r="F9323" t="s">
        <v>1112</v>
      </c>
    </row>
    <row r="9324" spans="1:6">
      <c r="A9324" t="str">
        <f t="shared" si="170"/>
        <v>39Amanda Silvestre Chiquites44986GRA</v>
      </c>
      <c r="B9324">
        <v>39</v>
      </c>
      <c r="C9324" t="s">
        <v>2528</v>
      </c>
      <c r="D9324" t="s">
        <v>3787</v>
      </c>
      <c r="E9324">
        <v>600</v>
      </c>
      <c r="F9324" t="s">
        <v>1112</v>
      </c>
    </row>
    <row r="9325" spans="1:6">
      <c r="A9325" t="str">
        <f t="shared" si="170"/>
        <v>39Arthur Corrado Salomão44986GRA</v>
      </c>
      <c r="B9325">
        <v>39</v>
      </c>
      <c r="C9325" t="s">
        <v>1804</v>
      </c>
      <c r="D9325" t="s">
        <v>3787</v>
      </c>
      <c r="E9325">
        <v>600</v>
      </c>
      <c r="F9325" t="s">
        <v>1112</v>
      </c>
    </row>
    <row r="9326" spans="1:6">
      <c r="A9326" t="str">
        <f t="shared" si="170"/>
        <v>39Beatriz Pelichek Moreira44986GRA</v>
      </c>
      <c r="B9326">
        <v>39</v>
      </c>
      <c r="C9326" t="s">
        <v>2529</v>
      </c>
      <c r="D9326" t="s">
        <v>3787</v>
      </c>
      <c r="E9326">
        <v>600</v>
      </c>
      <c r="F9326" t="s">
        <v>1112</v>
      </c>
    </row>
    <row r="9327" spans="1:6">
      <c r="A9327" t="str">
        <f t="shared" si="170"/>
        <v>39Carolina Yaguinuma44986GRA</v>
      </c>
      <c r="B9327">
        <v>39</v>
      </c>
      <c r="C9327" t="s">
        <v>1805</v>
      </c>
      <c r="D9327" t="s">
        <v>3787</v>
      </c>
      <c r="E9327">
        <v>600</v>
      </c>
      <c r="F9327" t="s">
        <v>1112</v>
      </c>
    </row>
    <row r="9328" spans="1:6">
      <c r="A9328" t="str">
        <f t="shared" si="170"/>
        <v>39Caroline de Lima Silva44986GRA</v>
      </c>
      <c r="B9328">
        <v>39</v>
      </c>
      <c r="C9328" t="s">
        <v>1806</v>
      </c>
      <c r="D9328" t="s">
        <v>3787</v>
      </c>
      <c r="E9328">
        <v>600</v>
      </c>
      <c r="F9328" t="s">
        <v>1112</v>
      </c>
    </row>
    <row r="9329" spans="1:6">
      <c r="A9329" t="str">
        <f t="shared" si="170"/>
        <v>39Débora Rodrigues Jahnel44986GRA</v>
      </c>
      <c r="B9329">
        <v>39</v>
      </c>
      <c r="C9329" t="s">
        <v>1808</v>
      </c>
      <c r="D9329" t="s">
        <v>3787</v>
      </c>
      <c r="E9329">
        <v>600</v>
      </c>
      <c r="F9329" t="s">
        <v>1112</v>
      </c>
    </row>
    <row r="9330" spans="1:6">
      <c r="A9330" t="str">
        <f t="shared" si="170"/>
        <v>39Gabriel Azarias de Souza44986GRA</v>
      </c>
      <c r="B9330">
        <v>39</v>
      </c>
      <c r="C9330" t="s">
        <v>2530</v>
      </c>
      <c r="D9330" t="s">
        <v>3787</v>
      </c>
      <c r="E9330">
        <v>600</v>
      </c>
      <c r="F9330" t="s">
        <v>1112</v>
      </c>
    </row>
    <row r="9331" spans="1:6">
      <c r="A9331" t="str">
        <f t="shared" si="170"/>
        <v>39Jade Gusmão Silveira El Check Liasere44986GRA</v>
      </c>
      <c r="B9331">
        <v>39</v>
      </c>
      <c r="C9331" t="s">
        <v>2531</v>
      </c>
      <c r="D9331" t="s">
        <v>3787</v>
      </c>
      <c r="E9331">
        <v>600</v>
      </c>
      <c r="F9331" t="s">
        <v>1112</v>
      </c>
    </row>
    <row r="9332" spans="1:6">
      <c r="A9332" t="str">
        <f t="shared" si="170"/>
        <v>39Júlia Aparecida Sanson44986GRA</v>
      </c>
      <c r="B9332">
        <v>39</v>
      </c>
      <c r="C9332" t="s">
        <v>1811</v>
      </c>
      <c r="D9332" t="s">
        <v>3787</v>
      </c>
      <c r="E9332">
        <v>600</v>
      </c>
      <c r="F9332" t="s">
        <v>1112</v>
      </c>
    </row>
    <row r="9333" spans="1:6">
      <c r="A9333" t="str">
        <f t="shared" si="170"/>
        <v>39Lídia Aparecida Branco44986GRA</v>
      </c>
      <c r="B9333">
        <v>39</v>
      </c>
      <c r="C9333" t="s">
        <v>2532</v>
      </c>
      <c r="D9333" t="s">
        <v>3787</v>
      </c>
      <c r="E9333">
        <v>600</v>
      </c>
      <c r="F9333" t="s">
        <v>1112</v>
      </c>
    </row>
    <row r="9334" spans="1:6">
      <c r="A9334" t="str">
        <f t="shared" si="170"/>
        <v>39Luan Domingues Amaral44986GRA</v>
      </c>
      <c r="B9334">
        <v>39</v>
      </c>
      <c r="C9334" t="s">
        <v>2533</v>
      </c>
      <c r="D9334" t="s">
        <v>3787</v>
      </c>
      <c r="E9334">
        <v>600</v>
      </c>
      <c r="F9334" t="s">
        <v>1112</v>
      </c>
    </row>
    <row r="9335" spans="1:6">
      <c r="A9335" t="str">
        <f t="shared" si="170"/>
        <v>39Lucas Ravagnani Rodrigues44986GRA</v>
      </c>
      <c r="B9335">
        <v>39</v>
      </c>
      <c r="C9335" t="s">
        <v>1813</v>
      </c>
      <c r="D9335" t="s">
        <v>3787</v>
      </c>
      <c r="E9335">
        <v>600</v>
      </c>
      <c r="F9335" t="s">
        <v>1112</v>
      </c>
    </row>
    <row r="9336" spans="1:6">
      <c r="A9336" t="str">
        <f t="shared" si="170"/>
        <v>39Maria Lúia Monelli Sossai44986GRA</v>
      </c>
      <c r="B9336">
        <v>39</v>
      </c>
      <c r="C9336" t="s">
        <v>2534</v>
      </c>
      <c r="D9336" t="s">
        <v>3787</v>
      </c>
      <c r="E9336">
        <v>600</v>
      </c>
      <c r="F9336" t="s">
        <v>1112</v>
      </c>
    </row>
    <row r="9337" spans="1:6">
      <c r="A9337" t="str">
        <f t="shared" si="170"/>
        <v>39Victor Elias Silva44986GRA</v>
      </c>
      <c r="B9337">
        <v>39</v>
      </c>
      <c r="C9337" t="s">
        <v>1817</v>
      </c>
      <c r="D9337" t="s">
        <v>3787</v>
      </c>
      <c r="E9337">
        <v>600</v>
      </c>
      <c r="F9337" t="s">
        <v>1112</v>
      </c>
    </row>
    <row r="9338" spans="1:6">
      <c r="A9338" t="str">
        <f t="shared" si="170"/>
        <v>39Victor Mazutti Malveiro44986GRA</v>
      </c>
      <c r="B9338">
        <v>39</v>
      </c>
      <c r="C9338" t="s">
        <v>1818</v>
      </c>
      <c r="D9338" t="s">
        <v>3787</v>
      </c>
      <c r="E9338">
        <v>600</v>
      </c>
      <c r="F9338" t="s">
        <v>1112</v>
      </c>
    </row>
    <row r="9339" spans="1:6">
      <c r="A9339" t="str">
        <f t="shared" si="170"/>
        <v>39Luiz Henrique Vieira44986PV</v>
      </c>
      <c r="B9339">
        <v>39</v>
      </c>
      <c r="C9339" t="s">
        <v>1823</v>
      </c>
      <c r="D9339" t="s">
        <v>3787</v>
      </c>
      <c r="E9339">
        <v>7750</v>
      </c>
      <c r="F9339" t="s">
        <v>1115</v>
      </c>
    </row>
    <row r="9340" spans="1:6">
      <c r="A9340" t="str">
        <f t="shared" si="170"/>
        <v>40Leandro Hirokazu Hirose44986AT</v>
      </c>
      <c r="B9340">
        <v>40</v>
      </c>
      <c r="C9340" t="s">
        <v>1824</v>
      </c>
      <c r="D9340" t="s">
        <v>3787</v>
      </c>
      <c r="E9340">
        <v>820</v>
      </c>
      <c r="F9340" t="s">
        <v>1117</v>
      </c>
    </row>
    <row r="9341" spans="1:6">
      <c r="A9341" t="str">
        <f t="shared" si="170"/>
        <v>40Fábio Augusto Gomes Vieira Reis44986COO</v>
      </c>
      <c r="B9341">
        <v>40</v>
      </c>
      <c r="C9341" t="s">
        <v>2717</v>
      </c>
      <c r="D9341" t="s">
        <v>3787</v>
      </c>
      <c r="E9341">
        <v>2800</v>
      </c>
      <c r="F9341" t="s">
        <v>1113</v>
      </c>
    </row>
    <row r="9342" spans="1:6">
      <c r="A9342" t="str">
        <f t="shared" si="170"/>
        <v>40Gabrielle Roveratti Ceccato44986DSC</v>
      </c>
      <c r="B9342">
        <v>40</v>
      </c>
      <c r="C9342" t="s">
        <v>1835</v>
      </c>
      <c r="D9342" t="s">
        <v>3787</v>
      </c>
      <c r="E9342">
        <v>3280</v>
      </c>
      <c r="F9342" t="s">
        <v>1162</v>
      </c>
    </row>
    <row r="9343" spans="1:6">
      <c r="A9343" t="str">
        <f t="shared" si="170"/>
        <v>40Mariza Gomes Rodrigues44986DSC</v>
      </c>
      <c r="B9343">
        <v>40</v>
      </c>
      <c r="C9343" t="s">
        <v>1825</v>
      </c>
      <c r="D9343" t="s">
        <v>3787</v>
      </c>
      <c r="E9343">
        <v>3280</v>
      </c>
      <c r="F9343" t="s">
        <v>1162</v>
      </c>
    </row>
    <row r="9344" spans="1:6">
      <c r="A9344" t="str">
        <f t="shared" si="170"/>
        <v>40Nayara de Macedo dos Santos44986DSC</v>
      </c>
      <c r="B9344">
        <v>40</v>
      </c>
      <c r="C9344" t="s">
        <v>1826</v>
      </c>
      <c r="D9344" t="s">
        <v>3787</v>
      </c>
      <c r="E9344">
        <v>3280</v>
      </c>
      <c r="F9344" t="s">
        <v>1162</v>
      </c>
    </row>
    <row r="9345" spans="1:6">
      <c r="A9345" t="str">
        <f t="shared" si="170"/>
        <v>40Alexandre Nasser Brolezzi Menezes44986GRA</v>
      </c>
      <c r="B9345">
        <v>40</v>
      </c>
      <c r="C9345" t="s">
        <v>1827</v>
      </c>
      <c r="D9345" t="s">
        <v>3787</v>
      </c>
      <c r="E9345">
        <v>600</v>
      </c>
      <c r="F9345" t="s">
        <v>1112</v>
      </c>
    </row>
    <row r="9346" spans="1:6">
      <c r="A9346" t="str">
        <f t="shared" si="170"/>
        <v>40Caíque Giovanni44986GRA</v>
      </c>
      <c r="B9346">
        <v>40</v>
      </c>
      <c r="C9346" t="s">
        <v>2535</v>
      </c>
      <c r="D9346" t="s">
        <v>3787</v>
      </c>
      <c r="E9346">
        <v>600</v>
      </c>
      <c r="F9346" t="s">
        <v>1112</v>
      </c>
    </row>
    <row r="9347" spans="1:6">
      <c r="A9347" t="str">
        <f t="shared" ref="A9347:A9410" si="171">CONCATENATE(B9347,C9347,VALUE(D9347),F9347)</f>
        <v>40Daniela Kuranaka44986GRA</v>
      </c>
      <c r="B9347">
        <v>40</v>
      </c>
      <c r="C9347" t="s">
        <v>2536</v>
      </c>
      <c r="D9347" t="s">
        <v>3787</v>
      </c>
      <c r="E9347">
        <v>600</v>
      </c>
      <c r="F9347" t="s">
        <v>1112</v>
      </c>
    </row>
    <row r="9348" spans="1:6">
      <c r="A9348" t="str">
        <f t="shared" si="171"/>
        <v>40Isabela Carolini Souza Araujo44986GRA</v>
      </c>
      <c r="B9348">
        <v>40</v>
      </c>
      <c r="C9348" t="s">
        <v>2537</v>
      </c>
      <c r="D9348" t="s">
        <v>3787</v>
      </c>
      <c r="E9348">
        <v>600</v>
      </c>
      <c r="F9348" t="s">
        <v>1112</v>
      </c>
    </row>
    <row r="9349" spans="1:6">
      <c r="A9349" t="str">
        <f t="shared" si="171"/>
        <v>40Isabela Dall’Acqua44986GRA</v>
      </c>
      <c r="B9349">
        <v>40</v>
      </c>
      <c r="C9349" t="s">
        <v>2538</v>
      </c>
      <c r="D9349" t="s">
        <v>3787</v>
      </c>
      <c r="E9349">
        <v>600</v>
      </c>
      <c r="F9349" t="s">
        <v>1112</v>
      </c>
    </row>
    <row r="9350" spans="1:6">
      <c r="A9350" t="str">
        <f t="shared" si="171"/>
        <v>40Lucas Pereira Fontanetti44986GRA</v>
      </c>
      <c r="B9350">
        <v>40</v>
      </c>
      <c r="C9350" t="s">
        <v>1830</v>
      </c>
      <c r="D9350" t="s">
        <v>3787</v>
      </c>
      <c r="E9350">
        <v>600</v>
      </c>
      <c r="F9350" t="s">
        <v>1112</v>
      </c>
    </row>
    <row r="9351" spans="1:6">
      <c r="A9351" t="str">
        <f t="shared" si="171"/>
        <v>40Murílo de Oliveira Martins44986GRA</v>
      </c>
      <c r="B9351">
        <v>40</v>
      </c>
      <c r="C9351" t="s">
        <v>2539</v>
      </c>
      <c r="D9351" t="s">
        <v>3787</v>
      </c>
      <c r="E9351">
        <v>600</v>
      </c>
      <c r="F9351" t="s">
        <v>1112</v>
      </c>
    </row>
    <row r="9352" spans="1:6">
      <c r="A9352" t="str">
        <f t="shared" si="171"/>
        <v>40Nathália Alves Weigel de Araújo44986GRA</v>
      </c>
      <c r="B9352">
        <v>40</v>
      </c>
      <c r="C9352" t="s">
        <v>2540</v>
      </c>
      <c r="D9352" t="s">
        <v>3787</v>
      </c>
      <c r="E9352">
        <v>600</v>
      </c>
      <c r="F9352" t="s">
        <v>1112</v>
      </c>
    </row>
    <row r="9353" spans="1:6">
      <c r="A9353" t="str">
        <f t="shared" si="171"/>
        <v>40Priscila Figueiredo Rodrigues44986GRA</v>
      </c>
      <c r="B9353">
        <v>40</v>
      </c>
      <c r="C9353" t="s">
        <v>1831</v>
      </c>
      <c r="D9353" t="s">
        <v>3787</v>
      </c>
      <c r="E9353">
        <v>600</v>
      </c>
      <c r="F9353" t="s">
        <v>1112</v>
      </c>
    </row>
    <row r="9354" spans="1:6">
      <c r="A9354" t="str">
        <f t="shared" si="171"/>
        <v>40Rafaela Casonatto Della Coletta44986GRA</v>
      </c>
      <c r="B9354">
        <v>40</v>
      </c>
      <c r="C9354" t="s">
        <v>1832</v>
      </c>
      <c r="D9354" t="s">
        <v>3787</v>
      </c>
      <c r="E9354">
        <v>600</v>
      </c>
      <c r="F9354" t="s">
        <v>1112</v>
      </c>
    </row>
    <row r="9355" spans="1:6">
      <c r="A9355" t="str">
        <f t="shared" si="171"/>
        <v>40Renata Silva Martins44986GRA</v>
      </c>
      <c r="B9355">
        <v>40</v>
      </c>
      <c r="C9355" t="s">
        <v>2541</v>
      </c>
      <c r="D9355" t="s">
        <v>3787</v>
      </c>
      <c r="E9355">
        <v>600</v>
      </c>
      <c r="F9355" t="s">
        <v>1112</v>
      </c>
    </row>
    <row r="9356" spans="1:6">
      <c r="A9356" t="str">
        <f t="shared" si="171"/>
        <v>40Thais Cerqueira Santos44986GRA</v>
      </c>
      <c r="B9356">
        <v>40</v>
      </c>
      <c r="C9356" t="s">
        <v>1833</v>
      </c>
      <c r="D9356" t="s">
        <v>3787</v>
      </c>
      <c r="E9356">
        <v>600</v>
      </c>
      <c r="F9356" t="s">
        <v>1112</v>
      </c>
    </row>
    <row r="9357" spans="1:6">
      <c r="A9357" t="str">
        <f t="shared" si="171"/>
        <v>40Velda Fraga Farah Barros do Nascimento44986GRA</v>
      </c>
      <c r="B9357">
        <v>40</v>
      </c>
      <c r="C9357" t="s">
        <v>2542</v>
      </c>
      <c r="D9357" t="s">
        <v>3787</v>
      </c>
      <c r="E9357">
        <v>600</v>
      </c>
      <c r="F9357" t="s">
        <v>1112</v>
      </c>
    </row>
    <row r="9358" spans="1:6">
      <c r="A9358" t="str">
        <f t="shared" si="171"/>
        <v>40Beatriz Christofoletti44986MSc</v>
      </c>
      <c r="B9358">
        <v>40</v>
      </c>
      <c r="C9358" t="s">
        <v>1828</v>
      </c>
      <c r="D9358" t="s">
        <v>3787</v>
      </c>
      <c r="E9358">
        <v>2230</v>
      </c>
      <c r="F9358" t="s">
        <v>1114</v>
      </c>
    </row>
    <row r="9359" spans="1:6">
      <c r="A9359" t="str">
        <f t="shared" si="171"/>
        <v>40Sarah Felix Santos44986MSc</v>
      </c>
      <c r="B9359">
        <v>40</v>
      </c>
      <c r="C9359" t="s">
        <v>1837</v>
      </c>
      <c r="D9359" t="s">
        <v>3787</v>
      </c>
      <c r="E9359">
        <v>2230</v>
      </c>
      <c r="F9359" t="s">
        <v>1114</v>
      </c>
    </row>
    <row r="9360" spans="1:6">
      <c r="A9360" t="str">
        <f t="shared" si="171"/>
        <v>40Victor Hugo Hoffmann44986MSc</v>
      </c>
      <c r="B9360">
        <v>40</v>
      </c>
      <c r="C9360" t="s">
        <v>1838</v>
      </c>
      <c r="D9360" t="s">
        <v>3787</v>
      </c>
      <c r="E9360">
        <v>2230</v>
      </c>
      <c r="F9360" t="s">
        <v>1114</v>
      </c>
    </row>
    <row r="9361" spans="1:6">
      <c r="A9361" t="str">
        <f t="shared" si="171"/>
        <v>40Vinicius Mendes Veiga44986MSc</v>
      </c>
      <c r="B9361">
        <v>40</v>
      </c>
      <c r="C9361" t="s">
        <v>1839</v>
      </c>
      <c r="D9361" t="s">
        <v>3787</v>
      </c>
      <c r="E9361">
        <v>2230</v>
      </c>
      <c r="F9361" t="s">
        <v>1114</v>
      </c>
    </row>
    <row r="9362" spans="1:6">
      <c r="A9362" t="str">
        <f t="shared" si="171"/>
        <v>40Mitsuru Arai44986PV</v>
      </c>
      <c r="B9362">
        <v>40</v>
      </c>
      <c r="C9362" t="s">
        <v>2543</v>
      </c>
      <c r="D9362" t="s">
        <v>3787</v>
      </c>
      <c r="E9362">
        <v>7750</v>
      </c>
      <c r="F9362" t="s">
        <v>1115</v>
      </c>
    </row>
    <row r="9363" spans="1:6">
      <c r="A9363" t="str">
        <f t="shared" si="171"/>
        <v>41Irene do Nascimento Xavier Delgado44986AT</v>
      </c>
      <c r="B9363">
        <v>41</v>
      </c>
      <c r="C9363" t="s">
        <v>1840</v>
      </c>
      <c r="D9363" t="s">
        <v>3787</v>
      </c>
      <c r="E9363">
        <v>820</v>
      </c>
      <c r="F9363" t="s">
        <v>1117</v>
      </c>
    </row>
    <row r="9364" spans="1:6">
      <c r="A9364" t="str">
        <f t="shared" si="171"/>
        <v>41David Alves Castelo Branco44986COO</v>
      </c>
      <c r="B9364">
        <v>41</v>
      </c>
      <c r="C9364" t="s">
        <v>1841</v>
      </c>
      <c r="D9364" t="s">
        <v>3787</v>
      </c>
      <c r="E9364">
        <v>2800</v>
      </c>
      <c r="F9364" t="s">
        <v>1113</v>
      </c>
    </row>
    <row r="9365" spans="1:6">
      <c r="A9365" t="str">
        <f t="shared" si="171"/>
        <v>41Julia Paleta Crespo44986DSC</v>
      </c>
      <c r="B9365">
        <v>41</v>
      </c>
      <c r="C9365" t="s">
        <v>2206</v>
      </c>
      <c r="D9365" t="s">
        <v>3787</v>
      </c>
      <c r="E9365">
        <v>3280</v>
      </c>
      <c r="F9365" t="s">
        <v>1162</v>
      </c>
    </row>
    <row r="9366" spans="1:6">
      <c r="A9366" t="str">
        <f t="shared" si="171"/>
        <v>41PEDRO LUIZ BARBOSA MAIA44986DSC</v>
      </c>
      <c r="B9366">
        <v>41</v>
      </c>
      <c r="C9366" t="s">
        <v>1843</v>
      </c>
      <c r="D9366" t="s">
        <v>3787</v>
      </c>
      <c r="E9366">
        <v>3280</v>
      </c>
      <c r="F9366" t="s">
        <v>1162</v>
      </c>
    </row>
    <row r="9367" spans="1:6">
      <c r="A9367" t="str">
        <f t="shared" si="171"/>
        <v>41CAROLINE FERREIRA ALVES44986GRA</v>
      </c>
      <c r="B9367">
        <v>41</v>
      </c>
      <c r="C9367" t="s">
        <v>2208</v>
      </c>
      <c r="D9367" t="s">
        <v>3787</v>
      </c>
      <c r="E9367">
        <v>600</v>
      </c>
      <c r="F9367" t="s">
        <v>1112</v>
      </c>
    </row>
    <row r="9368" spans="1:6">
      <c r="A9368" t="str">
        <f t="shared" si="171"/>
        <v>41DOUGLAS PEREIRA LOPES44986GRA</v>
      </c>
      <c r="B9368">
        <v>41</v>
      </c>
      <c r="C9368" t="s">
        <v>1845</v>
      </c>
      <c r="D9368" t="s">
        <v>3787</v>
      </c>
      <c r="E9368">
        <v>600</v>
      </c>
      <c r="F9368" t="s">
        <v>1112</v>
      </c>
    </row>
    <row r="9369" spans="1:6">
      <c r="A9369" t="str">
        <f t="shared" si="171"/>
        <v>41NAYANA CAMPOS OLIVEIRA44986GRA</v>
      </c>
      <c r="B9369">
        <v>41</v>
      </c>
      <c r="C9369" t="s">
        <v>1848</v>
      </c>
      <c r="D9369" t="s">
        <v>3787</v>
      </c>
      <c r="E9369">
        <v>600</v>
      </c>
      <c r="F9369" t="s">
        <v>1112</v>
      </c>
    </row>
    <row r="9370" spans="1:6">
      <c r="A9370" t="str">
        <f t="shared" si="171"/>
        <v>41Bruno Lopes Ferreira44986MSc</v>
      </c>
      <c r="B9370">
        <v>41</v>
      </c>
      <c r="C9370" t="s">
        <v>1850</v>
      </c>
      <c r="D9370" t="s">
        <v>3787</v>
      </c>
      <c r="E9370">
        <v>2230</v>
      </c>
      <c r="F9370" t="s">
        <v>1114</v>
      </c>
    </row>
    <row r="9371" spans="1:6">
      <c r="A9371" t="str">
        <f t="shared" si="171"/>
        <v>41Rafael Cancella Morais44986PDSC</v>
      </c>
      <c r="B9371">
        <v>41</v>
      </c>
      <c r="C9371" t="s">
        <v>1853</v>
      </c>
      <c r="D9371" t="s">
        <v>3787</v>
      </c>
      <c r="E9371">
        <v>6110</v>
      </c>
      <c r="F9371" t="s">
        <v>1165</v>
      </c>
    </row>
    <row r="9372" spans="1:6">
      <c r="A9372" t="str">
        <f t="shared" si="171"/>
        <v>41Bruno Scola Lopes da Cunha44986PV</v>
      </c>
      <c r="B9372">
        <v>41</v>
      </c>
      <c r="C9372" t="s">
        <v>1854</v>
      </c>
      <c r="D9372" t="s">
        <v>3787</v>
      </c>
      <c r="E9372">
        <v>7750</v>
      </c>
      <c r="F9372" t="s">
        <v>1115</v>
      </c>
    </row>
    <row r="9373" spans="1:6">
      <c r="A9373" t="str">
        <f t="shared" si="171"/>
        <v>42Marconi Dantas Rosendo44986AT</v>
      </c>
      <c r="B9373">
        <v>42</v>
      </c>
      <c r="C9373" t="s">
        <v>1855</v>
      </c>
      <c r="D9373" t="s">
        <v>3787</v>
      </c>
      <c r="E9373">
        <v>820</v>
      </c>
      <c r="F9373" t="s">
        <v>1117</v>
      </c>
    </row>
    <row r="9374" spans="1:6">
      <c r="A9374" t="str">
        <f t="shared" si="171"/>
        <v>42David Lopes de Castro44986COO</v>
      </c>
      <c r="B9374">
        <v>42</v>
      </c>
      <c r="C9374" t="s">
        <v>1856</v>
      </c>
      <c r="D9374" t="s">
        <v>3787</v>
      </c>
      <c r="E9374">
        <v>2800</v>
      </c>
      <c r="F9374" t="s">
        <v>1113</v>
      </c>
    </row>
    <row r="9375" spans="1:6">
      <c r="A9375" t="str">
        <f t="shared" si="171"/>
        <v>42Alinne Jéssica Dantas de Araújo44986DSC</v>
      </c>
      <c r="B9375">
        <v>42</v>
      </c>
      <c r="C9375" t="s">
        <v>1857</v>
      </c>
      <c r="D9375" t="s">
        <v>3787</v>
      </c>
      <c r="E9375">
        <v>3280</v>
      </c>
      <c r="F9375" t="s">
        <v>1162</v>
      </c>
    </row>
    <row r="9376" spans="1:6">
      <c r="A9376" t="str">
        <f t="shared" si="171"/>
        <v>42Guilherme Martins Delabrida44986DSC</v>
      </c>
      <c r="B9376">
        <v>42</v>
      </c>
      <c r="C9376" t="s">
        <v>2823</v>
      </c>
      <c r="D9376" t="s">
        <v>3787</v>
      </c>
      <c r="E9376">
        <v>3280</v>
      </c>
      <c r="F9376" t="s">
        <v>1162</v>
      </c>
    </row>
    <row r="9377" spans="1:6">
      <c r="A9377" t="str">
        <f t="shared" si="171"/>
        <v>42Leonardo Carvalho Palhano44986DSC</v>
      </c>
      <c r="B9377">
        <v>42</v>
      </c>
      <c r="C9377" t="s">
        <v>2209</v>
      </c>
      <c r="D9377" t="s">
        <v>3787</v>
      </c>
      <c r="E9377">
        <v>3280</v>
      </c>
      <c r="F9377" t="s">
        <v>1162</v>
      </c>
    </row>
    <row r="9378" spans="1:6">
      <c r="A9378" t="str">
        <f t="shared" si="171"/>
        <v>42Marilia Barbosa Venâncio44986DSC</v>
      </c>
      <c r="B9378">
        <v>42</v>
      </c>
      <c r="C9378" t="s">
        <v>1858</v>
      </c>
      <c r="D9378" t="s">
        <v>3787</v>
      </c>
      <c r="E9378">
        <v>3280</v>
      </c>
      <c r="F9378" t="s">
        <v>1162</v>
      </c>
    </row>
    <row r="9379" spans="1:6">
      <c r="A9379" t="str">
        <f t="shared" si="171"/>
        <v>42Dara Luany Alves Fernandes44986GRA</v>
      </c>
      <c r="B9379">
        <v>42</v>
      </c>
      <c r="C9379" t="s">
        <v>1860</v>
      </c>
      <c r="D9379" t="s">
        <v>3787</v>
      </c>
      <c r="E9379">
        <v>600</v>
      </c>
      <c r="F9379" t="s">
        <v>1112</v>
      </c>
    </row>
    <row r="9380" spans="1:6">
      <c r="A9380" t="str">
        <f t="shared" si="171"/>
        <v>42Luiz Henrique Gomes da Silva Santos44986GRA</v>
      </c>
      <c r="B9380">
        <v>42</v>
      </c>
      <c r="C9380" t="s">
        <v>1863</v>
      </c>
      <c r="D9380" t="s">
        <v>3787</v>
      </c>
      <c r="E9380">
        <v>600</v>
      </c>
      <c r="F9380" t="s">
        <v>1112</v>
      </c>
    </row>
    <row r="9381" spans="1:6">
      <c r="A9381" t="str">
        <f t="shared" si="171"/>
        <v>42Vitória Pereira Alves de Medeiros44986GRA</v>
      </c>
      <c r="B9381">
        <v>42</v>
      </c>
      <c r="C9381" t="s">
        <v>2545</v>
      </c>
      <c r="D9381" t="s">
        <v>3787</v>
      </c>
      <c r="E9381">
        <v>600</v>
      </c>
      <c r="F9381" t="s">
        <v>1112</v>
      </c>
    </row>
    <row r="9382" spans="1:6">
      <c r="A9382" t="str">
        <f t="shared" si="171"/>
        <v>42Chayane Vitoria Felix Fonseca44986MSc</v>
      </c>
      <c r="B9382">
        <v>42</v>
      </c>
      <c r="C9382" t="s">
        <v>2824</v>
      </c>
      <c r="D9382" t="s">
        <v>3787</v>
      </c>
      <c r="E9382">
        <v>2230</v>
      </c>
      <c r="F9382" t="s">
        <v>1114</v>
      </c>
    </row>
    <row r="9383" spans="1:6">
      <c r="A9383" t="str">
        <f t="shared" si="171"/>
        <v>42Edilson Baraúna dos Santos44986MSc</v>
      </c>
      <c r="B9383">
        <v>42</v>
      </c>
      <c r="C9383" t="s">
        <v>2825</v>
      </c>
      <c r="D9383" t="s">
        <v>3787</v>
      </c>
      <c r="E9383">
        <v>2230</v>
      </c>
      <c r="F9383" t="s">
        <v>1114</v>
      </c>
    </row>
    <row r="9384" spans="1:6">
      <c r="A9384" t="str">
        <f t="shared" si="171"/>
        <v>42Irosvaldo Ferreira de Carvalho Filho44986MSc</v>
      </c>
      <c r="B9384">
        <v>42</v>
      </c>
      <c r="C9384" t="s">
        <v>2826</v>
      </c>
      <c r="D9384" t="s">
        <v>3787</v>
      </c>
      <c r="E9384">
        <v>2230</v>
      </c>
      <c r="F9384" t="s">
        <v>1114</v>
      </c>
    </row>
    <row r="9385" spans="1:6">
      <c r="A9385" t="str">
        <f t="shared" si="171"/>
        <v>42Jasmin Lanker Godenzi44986MSc</v>
      </c>
      <c r="B9385">
        <v>42</v>
      </c>
      <c r="C9385" t="s">
        <v>1867</v>
      </c>
      <c r="D9385" t="s">
        <v>3787</v>
      </c>
      <c r="E9385">
        <v>2230</v>
      </c>
      <c r="F9385" t="s">
        <v>1114</v>
      </c>
    </row>
    <row r="9386" spans="1:6">
      <c r="A9386" t="str">
        <f t="shared" si="171"/>
        <v>42José Romero dos Santos Silva Júnior44986MSc</v>
      </c>
      <c r="B9386">
        <v>42</v>
      </c>
      <c r="C9386" t="s">
        <v>2546</v>
      </c>
      <c r="D9386" t="s">
        <v>3787</v>
      </c>
      <c r="E9386">
        <v>2230</v>
      </c>
      <c r="F9386" t="s">
        <v>1114</v>
      </c>
    </row>
    <row r="9387" spans="1:6">
      <c r="A9387" t="str">
        <f t="shared" si="171"/>
        <v>42Luana Sousa da Silva44986MSc</v>
      </c>
      <c r="B9387">
        <v>42</v>
      </c>
      <c r="C9387" t="s">
        <v>1868</v>
      </c>
      <c r="D9387" t="s">
        <v>3787</v>
      </c>
      <c r="E9387">
        <v>2230</v>
      </c>
      <c r="F9387" t="s">
        <v>1114</v>
      </c>
    </row>
    <row r="9388" spans="1:6">
      <c r="A9388" t="str">
        <f t="shared" si="171"/>
        <v>42Alanny Christiny Costa de Melo44986PDSC</v>
      </c>
      <c r="B9388">
        <v>42</v>
      </c>
      <c r="C9388" t="s">
        <v>2547</v>
      </c>
      <c r="D9388" t="s">
        <v>3787</v>
      </c>
      <c r="E9388">
        <v>6110</v>
      </c>
      <c r="F9388" t="s">
        <v>1165</v>
      </c>
    </row>
    <row r="9389" spans="1:6">
      <c r="A9389" t="str">
        <f t="shared" si="171"/>
        <v>42Pedro Xavier Neto44986PV</v>
      </c>
      <c r="B9389">
        <v>42</v>
      </c>
      <c r="C9389" t="s">
        <v>1870</v>
      </c>
      <c r="D9389" t="s">
        <v>3787</v>
      </c>
      <c r="E9389">
        <v>7750</v>
      </c>
      <c r="F9389" t="s">
        <v>1115</v>
      </c>
    </row>
    <row r="9390" spans="1:6">
      <c r="A9390" t="str">
        <f t="shared" si="171"/>
        <v>43Thays Desiree Mineli44986AT</v>
      </c>
      <c r="B9390">
        <v>43</v>
      </c>
      <c r="C9390" t="s">
        <v>1871</v>
      </c>
      <c r="D9390" t="s">
        <v>3787</v>
      </c>
      <c r="E9390">
        <v>820</v>
      </c>
      <c r="F9390" t="s">
        <v>1117</v>
      </c>
    </row>
    <row r="9391" spans="1:6">
      <c r="A9391" t="str">
        <f t="shared" si="171"/>
        <v>43Paulo Eduardo de Oliveira44986COO</v>
      </c>
      <c r="B9391">
        <v>43</v>
      </c>
      <c r="C9391" t="s">
        <v>1872</v>
      </c>
      <c r="D9391" t="s">
        <v>3787</v>
      </c>
      <c r="E9391">
        <v>2800</v>
      </c>
      <c r="F9391" t="s">
        <v>1113</v>
      </c>
    </row>
    <row r="9392" spans="1:6">
      <c r="A9392" t="str">
        <f t="shared" si="171"/>
        <v>43Ana Maria Patino Acevedo44986DSC</v>
      </c>
      <c r="B9392">
        <v>43</v>
      </c>
      <c r="C9392" t="s">
        <v>2548</v>
      </c>
      <c r="D9392" t="s">
        <v>3787</v>
      </c>
      <c r="E9392">
        <v>3280</v>
      </c>
      <c r="F9392" t="s">
        <v>1162</v>
      </c>
    </row>
    <row r="9393" spans="1:6">
      <c r="A9393" t="str">
        <f t="shared" si="171"/>
        <v>43Eduer Giovanny Nova Rodriguez44986DSC</v>
      </c>
      <c r="B9393">
        <v>43</v>
      </c>
      <c r="C9393" t="s">
        <v>1873</v>
      </c>
      <c r="D9393" t="s">
        <v>3787</v>
      </c>
      <c r="E9393">
        <v>3280</v>
      </c>
      <c r="F9393" t="s">
        <v>1162</v>
      </c>
    </row>
    <row r="9394" spans="1:6">
      <c r="A9394" t="str">
        <f t="shared" si="171"/>
        <v>43German Meneses Hernandez44986DSC</v>
      </c>
      <c r="B9394">
        <v>43</v>
      </c>
      <c r="C9394" t="s">
        <v>1874</v>
      </c>
      <c r="D9394" t="s">
        <v>3787</v>
      </c>
      <c r="E9394">
        <v>3280</v>
      </c>
      <c r="F9394" t="s">
        <v>1162</v>
      </c>
    </row>
    <row r="9395" spans="1:6">
      <c r="A9395" t="str">
        <f t="shared" si="171"/>
        <v>43Ayron Della Coleta de Oliveira44986GRA</v>
      </c>
      <c r="B9395">
        <v>43</v>
      </c>
      <c r="C9395" t="s">
        <v>1876</v>
      </c>
      <c r="D9395" t="s">
        <v>3787</v>
      </c>
      <c r="E9395">
        <v>600</v>
      </c>
      <c r="F9395" t="s">
        <v>1112</v>
      </c>
    </row>
    <row r="9396" spans="1:6">
      <c r="A9396" t="str">
        <f t="shared" si="171"/>
        <v>43Danilo dos Santos Duarte44986GRA</v>
      </c>
      <c r="B9396">
        <v>43</v>
      </c>
      <c r="C9396" t="s">
        <v>1877</v>
      </c>
      <c r="D9396" t="s">
        <v>3787</v>
      </c>
      <c r="E9396">
        <v>600</v>
      </c>
      <c r="F9396" t="s">
        <v>1112</v>
      </c>
    </row>
    <row r="9397" spans="1:6">
      <c r="A9397" t="str">
        <f t="shared" si="171"/>
        <v>43Guilherme Henrique Amancio Campi44986GRA</v>
      </c>
      <c r="B9397">
        <v>43</v>
      </c>
      <c r="C9397" t="s">
        <v>2549</v>
      </c>
      <c r="D9397" t="s">
        <v>3787</v>
      </c>
      <c r="E9397">
        <v>600</v>
      </c>
      <c r="F9397" t="s">
        <v>1112</v>
      </c>
    </row>
    <row r="9398" spans="1:6">
      <c r="A9398" t="str">
        <f t="shared" si="171"/>
        <v>43Lara Poliny Nogueira da Silva44986GRA</v>
      </c>
      <c r="B9398">
        <v>43</v>
      </c>
      <c r="C9398" t="s">
        <v>1880</v>
      </c>
      <c r="D9398" t="s">
        <v>3787</v>
      </c>
      <c r="E9398">
        <v>600</v>
      </c>
      <c r="F9398" t="s">
        <v>1112</v>
      </c>
    </row>
    <row r="9399" spans="1:6">
      <c r="A9399" t="str">
        <f t="shared" si="171"/>
        <v>43Larissa Cristina Hernandez Ortiz44986GRA</v>
      </c>
      <c r="B9399">
        <v>43</v>
      </c>
      <c r="C9399" t="s">
        <v>1881</v>
      </c>
      <c r="D9399" t="s">
        <v>3787</v>
      </c>
      <c r="E9399">
        <v>600</v>
      </c>
      <c r="F9399" t="s">
        <v>1112</v>
      </c>
    </row>
    <row r="9400" spans="1:6">
      <c r="A9400" t="str">
        <f t="shared" si="171"/>
        <v>43Samuel Rodrigues Lima44986GRA</v>
      </c>
      <c r="B9400">
        <v>43</v>
      </c>
      <c r="C9400" t="s">
        <v>1883</v>
      </c>
      <c r="D9400" t="s">
        <v>3787</v>
      </c>
      <c r="E9400">
        <v>600</v>
      </c>
      <c r="F9400" t="s">
        <v>1112</v>
      </c>
    </row>
    <row r="9401" spans="1:6">
      <c r="A9401" t="str">
        <f t="shared" si="171"/>
        <v>43Thomás Comar Miranda44986GRA</v>
      </c>
      <c r="B9401">
        <v>43</v>
      </c>
      <c r="C9401" t="s">
        <v>2550</v>
      </c>
      <c r="D9401" t="s">
        <v>3787</v>
      </c>
      <c r="E9401">
        <v>600</v>
      </c>
      <c r="F9401" t="s">
        <v>1112</v>
      </c>
    </row>
    <row r="9402" spans="1:6">
      <c r="A9402" t="str">
        <f t="shared" si="171"/>
        <v>43Tomaz de Moraes e Castro Santos Heizenreder44986GRA</v>
      </c>
      <c r="B9402">
        <v>43</v>
      </c>
      <c r="C9402" t="s">
        <v>2551</v>
      </c>
      <c r="D9402" t="s">
        <v>3787</v>
      </c>
      <c r="E9402">
        <v>600</v>
      </c>
      <c r="F9402" t="s">
        <v>1112</v>
      </c>
    </row>
    <row r="9403" spans="1:6">
      <c r="A9403" t="str">
        <f t="shared" si="171"/>
        <v>43Vinicius de Lima Passos44986GRA</v>
      </c>
      <c r="B9403">
        <v>43</v>
      </c>
      <c r="C9403" t="s">
        <v>2552</v>
      </c>
      <c r="D9403" t="s">
        <v>3787</v>
      </c>
      <c r="E9403">
        <v>600</v>
      </c>
      <c r="F9403" t="s">
        <v>1112</v>
      </c>
    </row>
    <row r="9404" spans="1:6">
      <c r="A9404" t="str">
        <f t="shared" si="171"/>
        <v>43Carolina Barbosa Leite da Cruz44986MSc</v>
      </c>
      <c r="B9404">
        <v>43</v>
      </c>
      <c r="C9404" t="s">
        <v>1887</v>
      </c>
      <c r="D9404" t="s">
        <v>3787</v>
      </c>
      <c r="E9404">
        <v>2230</v>
      </c>
      <c r="F9404" t="s">
        <v>1114</v>
      </c>
    </row>
    <row r="9405" spans="1:6">
      <c r="A9405" t="str">
        <f t="shared" si="171"/>
        <v>43Ravi Gabriel dos Santos Pinheiro Sampaio44986MSc</v>
      </c>
      <c r="B9405">
        <v>43</v>
      </c>
      <c r="C9405" t="s">
        <v>1889</v>
      </c>
      <c r="D9405" t="s">
        <v>3787</v>
      </c>
      <c r="E9405">
        <v>2230</v>
      </c>
      <c r="F9405" t="s">
        <v>1114</v>
      </c>
    </row>
    <row r="9406" spans="1:6">
      <c r="A9406" t="str">
        <f t="shared" si="171"/>
        <v>43Vinícius Cardoso Lucas44986MSc</v>
      </c>
      <c r="B9406">
        <v>43</v>
      </c>
      <c r="C9406" t="s">
        <v>2815</v>
      </c>
      <c r="D9406" t="s">
        <v>3787</v>
      </c>
      <c r="E9406">
        <v>2230</v>
      </c>
      <c r="F9406" t="s">
        <v>1114</v>
      </c>
    </row>
    <row r="9407" spans="1:6">
      <c r="A9407" t="str">
        <f t="shared" si="171"/>
        <v>43Guilherme Raffaeli Romero44986PDSC</v>
      </c>
      <c r="B9407">
        <v>43</v>
      </c>
      <c r="C9407" t="s">
        <v>1891</v>
      </c>
      <c r="D9407" t="s">
        <v>3787</v>
      </c>
      <c r="E9407">
        <v>6110</v>
      </c>
      <c r="F9407" t="s">
        <v>1165</v>
      </c>
    </row>
    <row r="9408" spans="1:6">
      <c r="A9408" t="str">
        <f t="shared" si="171"/>
        <v>43Larissa Natsumi Tamura44986PV</v>
      </c>
      <c r="B9408">
        <v>43</v>
      </c>
      <c r="C9408" t="s">
        <v>1892</v>
      </c>
      <c r="D9408" t="s">
        <v>3787</v>
      </c>
      <c r="E9408">
        <v>7750</v>
      </c>
      <c r="F9408" t="s">
        <v>1115</v>
      </c>
    </row>
    <row r="9409" spans="1:6">
      <c r="A9409" t="str">
        <f t="shared" si="171"/>
        <v>44Raiano Tavares de Oliveira44986AT</v>
      </c>
      <c r="B9409">
        <v>44</v>
      </c>
      <c r="C9409" t="s">
        <v>1893</v>
      </c>
      <c r="D9409" t="s">
        <v>3787</v>
      </c>
      <c r="E9409">
        <v>820</v>
      </c>
      <c r="F9409" t="s">
        <v>1117</v>
      </c>
    </row>
    <row r="9410" spans="1:6">
      <c r="A9410" t="str">
        <f t="shared" si="171"/>
        <v>44Osvaldo Chiavone Filho44986COO</v>
      </c>
      <c r="B9410">
        <v>44</v>
      </c>
      <c r="C9410" t="s">
        <v>1894</v>
      </c>
      <c r="D9410" t="s">
        <v>3787</v>
      </c>
      <c r="E9410">
        <v>2800</v>
      </c>
      <c r="F9410" t="s">
        <v>1113</v>
      </c>
    </row>
    <row r="9411" spans="1:6">
      <c r="A9411" t="str">
        <f t="shared" ref="A9411:A9474" si="172">CONCATENATE(B9411,C9411,VALUE(D9411),F9411)</f>
        <v>44KESLEI ROSENDO DA ROCHA44986DSC</v>
      </c>
      <c r="B9411">
        <v>44</v>
      </c>
      <c r="C9411" t="s">
        <v>1895</v>
      </c>
      <c r="D9411" t="s">
        <v>3787</v>
      </c>
      <c r="E9411">
        <v>3280</v>
      </c>
      <c r="F9411" t="s">
        <v>1162</v>
      </c>
    </row>
    <row r="9412" spans="1:6">
      <c r="A9412" t="str">
        <f t="shared" si="172"/>
        <v>44MATEUS FERNANDES MONTEIRO44986DSC</v>
      </c>
      <c r="B9412">
        <v>44</v>
      </c>
      <c r="C9412" t="s">
        <v>1896</v>
      </c>
      <c r="D9412" t="s">
        <v>3787</v>
      </c>
      <c r="E9412">
        <v>3280</v>
      </c>
      <c r="F9412" t="s">
        <v>1162</v>
      </c>
    </row>
    <row r="9413" spans="1:6">
      <c r="A9413" t="str">
        <f t="shared" si="172"/>
        <v>44Maxwell Risseli Laurentino da Silva44986DSC</v>
      </c>
      <c r="B9413">
        <v>44</v>
      </c>
      <c r="C9413" t="s">
        <v>2553</v>
      </c>
      <c r="D9413" t="s">
        <v>3787</v>
      </c>
      <c r="E9413">
        <v>3280</v>
      </c>
      <c r="F9413" t="s">
        <v>1162</v>
      </c>
    </row>
    <row r="9414" spans="1:6">
      <c r="A9414" t="str">
        <f t="shared" si="172"/>
        <v>44AMMARY VIRGÍNIA DA SILVA MOURA44986GRA</v>
      </c>
      <c r="B9414">
        <v>44</v>
      </c>
      <c r="C9414" t="s">
        <v>1897</v>
      </c>
      <c r="D9414" t="s">
        <v>3787</v>
      </c>
      <c r="E9414">
        <v>600</v>
      </c>
      <c r="F9414" t="s">
        <v>1112</v>
      </c>
    </row>
    <row r="9415" spans="1:6">
      <c r="A9415" t="str">
        <f t="shared" si="172"/>
        <v>44ANTÔNIO MATHEUS LIMA BEZERRA44986GRA</v>
      </c>
      <c r="B9415">
        <v>44</v>
      </c>
      <c r="C9415" t="s">
        <v>2554</v>
      </c>
      <c r="D9415" t="s">
        <v>3787</v>
      </c>
      <c r="E9415">
        <v>600</v>
      </c>
      <c r="F9415" t="s">
        <v>1112</v>
      </c>
    </row>
    <row r="9416" spans="1:6">
      <c r="A9416" t="str">
        <f t="shared" si="172"/>
        <v>44ARTHUR CID DE ABREU44986GRA</v>
      </c>
      <c r="B9416">
        <v>44</v>
      </c>
      <c r="C9416" t="s">
        <v>2555</v>
      </c>
      <c r="D9416" t="s">
        <v>3787</v>
      </c>
      <c r="E9416">
        <v>600</v>
      </c>
      <c r="F9416" t="s">
        <v>1112</v>
      </c>
    </row>
    <row r="9417" spans="1:6">
      <c r="A9417" t="str">
        <f t="shared" si="172"/>
        <v>44ARTHUR VINICIUS ROCHA DOS SANTOS44986GRA</v>
      </c>
      <c r="B9417">
        <v>44</v>
      </c>
      <c r="C9417" t="s">
        <v>1898</v>
      </c>
      <c r="D9417" t="s">
        <v>3787</v>
      </c>
      <c r="E9417">
        <v>600</v>
      </c>
      <c r="F9417" t="s">
        <v>1112</v>
      </c>
    </row>
    <row r="9418" spans="1:6">
      <c r="A9418" t="str">
        <f t="shared" si="172"/>
        <v>44ARTHUR VINICIUS VALE BEZERRA44986GRA</v>
      </c>
      <c r="B9418">
        <v>44</v>
      </c>
      <c r="C9418" t="s">
        <v>1899</v>
      </c>
      <c r="D9418" t="s">
        <v>3787</v>
      </c>
      <c r="E9418">
        <v>600</v>
      </c>
      <c r="F9418" t="s">
        <v>1112</v>
      </c>
    </row>
    <row r="9419" spans="1:6">
      <c r="A9419" t="str">
        <f t="shared" si="172"/>
        <v>44BRUNA BEATRIZ ALVES DE FREITAS ALBUQUERQUE44986GRA</v>
      </c>
      <c r="B9419">
        <v>44</v>
      </c>
      <c r="C9419" t="s">
        <v>1900</v>
      </c>
      <c r="D9419" t="s">
        <v>3787</v>
      </c>
      <c r="E9419">
        <v>600</v>
      </c>
      <c r="F9419" t="s">
        <v>1112</v>
      </c>
    </row>
    <row r="9420" spans="1:6">
      <c r="A9420" t="str">
        <f t="shared" si="172"/>
        <v>44EDNOELMA DA SILVA SOUSA44986GRA</v>
      </c>
      <c r="B9420">
        <v>44</v>
      </c>
      <c r="C9420" t="s">
        <v>2556</v>
      </c>
      <c r="D9420" t="s">
        <v>3787</v>
      </c>
      <c r="E9420">
        <v>600</v>
      </c>
      <c r="F9420" t="s">
        <v>1112</v>
      </c>
    </row>
    <row r="9421" spans="1:6">
      <c r="A9421" t="str">
        <f t="shared" si="172"/>
        <v>44ENTONY DAVID DANTAS44986GRA</v>
      </c>
      <c r="B9421">
        <v>44</v>
      </c>
      <c r="C9421" t="s">
        <v>1901</v>
      </c>
      <c r="D9421" t="s">
        <v>3787</v>
      </c>
      <c r="E9421">
        <v>600</v>
      </c>
      <c r="F9421" t="s">
        <v>1112</v>
      </c>
    </row>
    <row r="9422" spans="1:6">
      <c r="A9422" t="str">
        <f t="shared" si="172"/>
        <v>44ISADORA CRISTINA BEZERRA DO NASCIMENTO44986GRA</v>
      </c>
      <c r="B9422">
        <v>44</v>
      </c>
      <c r="C9422" t="s">
        <v>2557</v>
      </c>
      <c r="D9422" t="s">
        <v>3787</v>
      </c>
      <c r="E9422">
        <v>600</v>
      </c>
      <c r="F9422" t="s">
        <v>1112</v>
      </c>
    </row>
    <row r="9423" spans="1:6">
      <c r="A9423" t="str">
        <f t="shared" si="172"/>
        <v>44JALLYSON LEVY DE QUEIROZ ARAUJO44986GRA</v>
      </c>
      <c r="B9423">
        <v>44</v>
      </c>
      <c r="C9423" t="s">
        <v>2558</v>
      </c>
      <c r="D9423" t="s">
        <v>3787</v>
      </c>
      <c r="E9423">
        <v>600</v>
      </c>
      <c r="F9423" t="s">
        <v>1112</v>
      </c>
    </row>
    <row r="9424" spans="1:6">
      <c r="A9424" t="str">
        <f t="shared" si="172"/>
        <v>44JANDERSON GUEDES DA SILVA44986GRA</v>
      </c>
      <c r="B9424">
        <v>44</v>
      </c>
      <c r="C9424" t="s">
        <v>2745</v>
      </c>
      <c r="D9424" t="s">
        <v>3787</v>
      </c>
      <c r="E9424">
        <v>600</v>
      </c>
      <c r="F9424" t="s">
        <v>1112</v>
      </c>
    </row>
    <row r="9425" spans="1:6">
      <c r="A9425" t="str">
        <f t="shared" si="172"/>
        <v>44JOÃO LUCAS HERNANDES DETOGNI44986GRA</v>
      </c>
      <c r="B9425">
        <v>44</v>
      </c>
      <c r="C9425" t="s">
        <v>2559</v>
      </c>
      <c r="D9425" t="s">
        <v>3787</v>
      </c>
      <c r="E9425">
        <v>600</v>
      </c>
      <c r="F9425" t="s">
        <v>1112</v>
      </c>
    </row>
    <row r="9426" spans="1:6">
      <c r="A9426" t="str">
        <f t="shared" si="172"/>
        <v>44JOÃO VINICIUS DE ANDRADE FREIRE44986GRA</v>
      </c>
      <c r="B9426">
        <v>44</v>
      </c>
      <c r="C9426" t="s">
        <v>1902</v>
      </c>
      <c r="D9426" t="s">
        <v>3787</v>
      </c>
      <c r="E9426">
        <v>600</v>
      </c>
      <c r="F9426" t="s">
        <v>1112</v>
      </c>
    </row>
    <row r="9427" spans="1:6">
      <c r="A9427" t="str">
        <f t="shared" si="172"/>
        <v>44PEDRO LUCAS OLIVEIRA BATISTA44986GRA</v>
      </c>
      <c r="B9427">
        <v>44</v>
      </c>
      <c r="C9427" t="s">
        <v>1903</v>
      </c>
      <c r="D9427" t="s">
        <v>3787</v>
      </c>
      <c r="E9427">
        <v>600</v>
      </c>
      <c r="F9427" t="s">
        <v>1112</v>
      </c>
    </row>
    <row r="9428" spans="1:6">
      <c r="A9428" t="str">
        <f t="shared" si="172"/>
        <v>44SÂMARA CAMILA MOURA DE FRANÇA44986GRA</v>
      </c>
      <c r="B9428">
        <v>44</v>
      </c>
      <c r="C9428" t="s">
        <v>2560</v>
      </c>
      <c r="D9428" t="s">
        <v>3787</v>
      </c>
      <c r="E9428">
        <v>600</v>
      </c>
      <c r="F9428" t="s">
        <v>1112</v>
      </c>
    </row>
    <row r="9429" spans="1:6">
      <c r="A9429" t="str">
        <f t="shared" si="172"/>
        <v>44SAMUEL DANTAS DE ALMEIDA44986GRA</v>
      </c>
      <c r="B9429">
        <v>44</v>
      </c>
      <c r="C9429" t="s">
        <v>1904</v>
      </c>
      <c r="D9429" t="s">
        <v>3787</v>
      </c>
      <c r="E9429">
        <v>600</v>
      </c>
      <c r="F9429" t="s">
        <v>1112</v>
      </c>
    </row>
    <row r="9430" spans="1:6">
      <c r="A9430" t="str">
        <f t="shared" si="172"/>
        <v>44Francisco Bruno Ferreira de Freitas44986MSc</v>
      </c>
      <c r="B9430">
        <v>44</v>
      </c>
      <c r="C9430" t="s">
        <v>2561</v>
      </c>
      <c r="D9430" t="s">
        <v>3787</v>
      </c>
      <c r="E9430">
        <v>2230</v>
      </c>
      <c r="F9430" t="s">
        <v>1114</v>
      </c>
    </row>
    <row r="9431" spans="1:6">
      <c r="A9431" t="str">
        <f t="shared" si="172"/>
        <v>44Gleyson Batista de Oliveira44986MSc</v>
      </c>
      <c r="B9431">
        <v>44</v>
      </c>
      <c r="C9431" t="s">
        <v>2562</v>
      </c>
      <c r="D9431" t="s">
        <v>3787</v>
      </c>
      <c r="E9431">
        <v>2230</v>
      </c>
      <c r="F9431" t="s">
        <v>1114</v>
      </c>
    </row>
    <row r="9432" spans="1:6">
      <c r="A9432" t="str">
        <f t="shared" si="172"/>
        <v>44Glória Louine Vital da Costa44986MSc</v>
      </c>
      <c r="B9432">
        <v>44</v>
      </c>
      <c r="C9432" t="s">
        <v>2563</v>
      </c>
      <c r="D9432" t="s">
        <v>3787</v>
      </c>
      <c r="E9432">
        <v>2230</v>
      </c>
      <c r="F9432" t="s">
        <v>1114</v>
      </c>
    </row>
    <row r="9433" spans="1:6">
      <c r="A9433" t="str">
        <f t="shared" si="172"/>
        <v>44HORTÊNCIA NATHÂNIA SILVA CÂMARA44986MSc</v>
      </c>
      <c r="B9433">
        <v>44</v>
      </c>
      <c r="C9433" t="s">
        <v>1905</v>
      </c>
      <c r="D9433" t="s">
        <v>3787</v>
      </c>
      <c r="E9433">
        <v>2230</v>
      </c>
      <c r="F9433" t="s">
        <v>1114</v>
      </c>
    </row>
    <row r="9434" spans="1:6">
      <c r="A9434" t="str">
        <f t="shared" si="172"/>
        <v>44JOEMIL OLIVEIRA DE DEUS JUNIOR44986MSc</v>
      </c>
      <c r="B9434">
        <v>44</v>
      </c>
      <c r="C9434" t="s">
        <v>1906</v>
      </c>
      <c r="D9434" t="s">
        <v>3787</v>
      </c>
      <c r="E9434">
        <v>2230</v>
      </c>
      <c r="F9434" t="s">
        <v>1114</v>
      </c>
    </row>
    <row r="9435" spans="1:6">
      <c r="A9435" t="str">
        <f t="shared" si="172"/>
        <v>44JOYCE AZEVEDO BEZERRA DE SOUZA44986MSc</v>
      </c>
      <c r="B9435">
        <v>44</v>
      </c>
      <c r="C9435" t="s">
        <v>1907</v>
      </c>
      <c r="D9435" t="s">
        <v>3787</v>
      </c>
      <c r="E9435">
        <v>2230</v>
      </c>
      <c r="F9435" t="s">
        <v>1114</v>
      </c>
    </row>
    <row r="9436" spans="1:6">
      <c r="A9436" t="str">
        <f t="shared" si="172"/>
        <v>44Fedra Alexandra de Sousa Vaquero Marado Ferreira44986PDSC</v>
      </c>
      <c r="B9436">
        <v>44</v>
      </c>
      <c r="C9436" t="s">
        <v>2746</v>
      </c>
      <c r="D9436" t="s">
        <v>3787</v>
      </c>
      <c r="E9436">
        <v>6110</v>
      </c>
      <c r="F9436" t="s">
        <v>1165</v>
      </c>
    </row>
    <row r="9437" spans="1:6">
      <c r="A9437" t="str">
        <f t="shared" si="172"/>
        <v>44AFONSO AVELINO DANTAS NETO44986PV</v>
      </c>
      <c r="B9437">
        <v>44</v>
      </c>
      <c r="C9437" t="s">
        <v>1908</v>
      </c>
      <c r="D9437" t="s">
        <v>3787</v>
      </c>
      <c r="E9437">
        <v>7750</v>
      </c>
      <c r="F9437" t="s">
        <v>1115</v>
      </c>
    </row>
    <row r="9438" spans="1:6">
      <c r="A9438" t="str">
        <f t="shared" si="172"/>
        <v>45Juliana Martinelli de Lucena44986AT</v>
      </c>
      <c r="B9438">
        <v>45</v>
      </c>
      <c r="C9438" t="s">
        <v>1909</v>
      </c>
      <c r="D9438" t="s">
        <v>3787</v>
      </c>
      <c r="E9438">
        <v>820</v>
      </c>
      <c r="F9438" t="s">
        <v>1117</v>
      </c>
    </row>
    <row r="9439" spans="1:6">
      <c r="A9439" t="str">
        <f t="shared" si="172"/>
        <v>45Júlio César Passos44986COO</v>
      </c>
      <c r="B9439">
        <v>45</v>
      </c>
      <c r="C9439" t="s">
        <v>1910</v>
      </c>
      <c r="D9439" t="s">
        <v>3787</v>
      </c>
      <c r="E9439">
        <v>2800</v>
      </c>
      <c r="F9439" t="s">
        <v>1113</v>
      </c>
    </row>
    <row r="9440" spans="1:6">
      <c r="A9440" t="str">
        <f t="shared" si="172"/>
        <v>45Bruna de Oliveira Busson44986DSC</v>
      </c>
      <c r="B9440">
        <v>45</v>
      </c>
      <c r="C9440" t="s">
        <v>2211</v>
      </c>
      <c r="D9440" t="s">
        <v>3787</v>
      </c>
      <c r="E9440">
        <v>3280</v>
      </c>
      <c r="F9440" t="s">
        <v>1162</v>
      </c>
    </row>
    <row r="9441" spans="1:6">
      <c r="A9441" t="str">
        <f t="shared" si="172"/>
        <v>45Jônatas Vicente44986DSC</v>
      </c>
      <c r="B9441">
        <v>45</v>
      </c>
      <c r="C9441" t="s">
        <v>1911</v>
      </c>
      <c r="D9441" t="s">
        <v>3787</v>
      </c>
      <c r="E9441">
        <v>3280</v>
      </c>
      <c r="F9441" t="s">
        <v>1162</v>
      </c>
    </row>
    <row r="9442" spans="1:6">
      <c r="A9442" t="str">
        <f t="shared" si="172"/>
        <v>45ALEXANDRE BARBOSA DA SILVA44986GRA</v>
      </c>
      <c r="B9442">
        <v>45</v>
      </c>
      <c r="C9442" t="s">
        <v>2749</v>
      </c>
      <c r="D9442" t="s">
        <v>3787</v>
      </c>
      <c r="E9442">
        <v>600</v>
      </c>
      <c r="F9442" t="s">
        <v>1112</v>
      </c>
    </row>
    <row r="9443" spans="1:6">
      <c r="A9443" t="str">
        <f t="shared" si="172"/>
        <v>45Carlos Eduardo Nesi Perin44986GRA</v>
      </c>
      <c r="B9443">
        <v>45</v>
      </c>
      <c r="C9443" t="s">
        <v>2212</v>
      </c>
      <c r="D9443" t="s">
        <v>3787</v>
      </c>
      <c r="E9443">
        <v>600</v>
      </c>
      <c r="F9443" t="s">
        <v>1112</v>
      </c>
    </row>
    <row r="9444" spans="1:6">
      <c r="A9444" t="str">
        <f t="shared" si="172"/>
        <v>45Felipe Antonio Emer44986GRA</v>
      </c>
      <c r="B9444">
        <v>45</v>
      </c>
      <c r="C9444" t="s">
        <v>1914</v>
      </c>
      <c r="D9444" t="s">
        <v>3787</v>
      </c>
      <c r="E9444">
        <v>600</v>
      </c>
      <c r="F9444" t="s">
        <v>1112</v>
      </c>
    </row>
    <row r="9445" spans="1:6">
      <c r="A9445" t="str">
        <f t="shared" si="172"/>
        <v>45Felipe Batista44986GRA</v>
      </c>
      <c r="B9445">
        <v>45</v>
      </c>
      <c r="C9445" t="s">
        <v>1915</v>
      </c>
      <c r="D9445" t="s">
        <v>3787</v>
      </c>
      <c r="E9445">
        <v>600</v>
      </c>
      <c r="F9445" t="s">
        <v>1112</v>
      </c>
    </row>
    <row r="9446" spans="1:6">
      <c r="A9446" t="str">
        <f t="shared" si="172"/>
        <v>45Gabriel Lese Pereira44986GRA</v>
      </c>
      <c r="B9446">
        <v>45</v>
      </c>
      <c r="C9446" t="s">
        <v>2566</v>
      </c>
      <c r="D9446" t="s">
        <v>3787</v>
      </c>
      <c r="E9446">
        <v>600</v>
      </c>
      <c r="F9446" t="s">
        <v>1112</v>
      </c>
    </row>
    <row r="9447" spans="1:6">
      <c r="A9447" t="str">
        <f t="shared" si="172"/>
        <v>45Jéssica Vieira Lomba Avila Barbosa44986GRA</v>
      </c>
      <c r="B9447">
        <v>45</v>
      </c>
      <c r="C9447" t="s">
        <v>1918</v>
      </c>
      <c r="D9447" t="s">
        <v>3787</v>
      </c>
      <c r="E9447">
        <v>600</v>
      </c>
      <c r="F9447" t="s">
        <v>1112</v>
      </c>
    </row>
    <row r="9448" spans="1:6">
      <c r="A9448" t="str">
        <f t="shared" si="172"/>
        <v>45José Ricardo Prochnow44986GRA</v>
      </c>
      <c r="B9448">
        <v>45</v>
      </c>
      <c r="C9448" t="s">
        <v>2816</v>
      </c>
      <c r="D9448" t="s">
        <v>3787</v>
      </c>
      <c r="E9448">
        <v>600</v>
      </c>
      <c r="F9448" t="s">
        <v>1112</v>
      </c>
    </row>
    <row r="9449" spans="1:6">
      <c r="A9449" t="str">
        <f t="shared" si="172"/>
        <v>45Leonardo Matos Brasil44986GRA</v>
      </c>
      <c r="B9449">
        <v>45</v>
      </c>
      <c r="C9449" t="s">
        <v>2213</v>
      </c>
      <c r="D9449" t="s">
        <v>3787</v>
      </c>
      <c r="E9449">
        <v>600</v>
      </c>
      <c r="F9449" t="s">
        <v>1112</v>
      </c>
    </row>
    <row r="9450" spans="1:6">
      <c r="A9450" t="str">
        <f t="shared" si="172"/>
        <v>45Lucas Eli Malagoli44986GRA</v>
      </c>
      <c r="B9450">
        <v>45</v>
      </c>
      <c r="C9450" t="s">
        <v>1919</v>
      </c>
      <c r="D9450" t="s">
        <v>3787</v>
      </c>
      <c r="E9450">
        <v>600</v>
      </c>
      <c r="F9450" t="s">
        <v>1112</v>
      </c>
    </row>
    <row r="9451" spans="1:6">
      <c r="A9451" t="str">
        <f t="shared" si="172"/>
        <v>45Alícia Corrêa Lucena44986MSc</v>
      </c>
      <c r="B9451">
        <v>45</v>
      </c>
      <c r="C9451" t="s">
        <v>2788</v>
      </c>
      <c r="D9451" t="s">
        <v>3787</v>
      </c>
      <c r="E9451">
        <v>2230</v>
      </c>
      <c r="F9451" t="s">
        <v>1114</v>
      </c>
    </row>
    <row r="9452" spans="1:6">
      <c r="A9452" t="str">
        <f t="shared" si="172"/>
        <v>45Daniel Juchem Regner44986MSc</v>
      </c>
      <c r="B9452">
        <v>45</v>
      </c>
      <c r="C9452" t="s">
        <v>1921</v>
      </c>
      <c r="D9452" t="s">
        <v>3787</v>
      </c>
      <c r="E9452">
        <v>2230</v>
      </c>
      <c r="F9452" t="s">
        <v>1114</v>
      </c>
    </row>
    <row r="9453" spans="1:6">
      <c r="A9453" t="str">
        <f t="shared" si="172"/>
        <v>45Duván Sanchés Quintana44986MSc</v>
      </c>
      <c r="B9453">
        <v>45</v>
      </c>
      <c r="C9453" t="s">
        <v>2817</v>
      </c>
      <c r="D9453" t="s">
        <v>3787</v>
      </c>
      <c r="E9453">
        <v>2230</v>
      </c>
      <c r="F9453" t="s">
        <v>1114</v>
      </c>
    </row>
    <row r="9454" spans="1:6">
      <c r="A9454" t="str">
        <f t="shared" si="172"/>
        <v>45Giulia Ciacci Zanella44986MSc</v>
      </c>
      <c r="B9454">
        <v>45</v>
      </c>
      <c r="C9454" t="s">
        <v>2789</v>
      </c>
      <c r="D9454" t="s">
        <v>3787</v>
      </c>
      <c r="E9454">
        <v>2230</v>
      </c>
      <c r="F9454" t="s">
        <v>1114</v>
      </c>
    </row>
    <row r="9455" spans="1:6">
      <c r="A9455" t="str">
        <f t="shared" si="172"/>
        <v>45Luiz Henrique Silva Junior44986MSc</v>
      </c>
      <c r="B9455">
        <v>45</v>
      </c>
      <c r="C9455" t="s">
        <v>1923</v>
      </c>
      <c r="D9455" t="s">
        <v>3787</v>
      </c>
      <c r="E9455">
        <v>2230</v>
      </c>
      <c r="F9455" t="s">
        <v>1114</v>
      </c>
    </row>
    <row r="9456" spans="1:6">
      <c r="A9456" t="str">
        <f t="shared" si="172"/>
        <v>45Vittorio Nardin44986MSc</v>
      </c>
      <c r="B9456">
        <v>45</v>
      </c>
      <c r="C9456" t="s">
        <v>2718</v>
      </c>
      <c r="D9456" t="s">
        <v>3787</v>
      </c>
      <c r="E9456">
        <v>2230</v>
      </c>
      <c r="F9456" t="s">
        <v>1114</v>
      </c>
    </row>
    <row r="9457" spans="1:6">
      <c r="A9457" t="str">
        <f t="shared" si="172"/>
        <v>45Allan Ricardo Starke44986PDSC</v>
      </c>
      <c r="B9457">
        <v>45</v>
      </c>
      <c r="C9457" t="s">
        <v>2790</v>
      </c>
      <c r="D9457" t="s">
        <v>3787</v>
      </c>
      <c r="E9457">
        <v>6110</v>
      </c>
      <c r="F9457" t="s">
        <v>1165</v>
      </c>
    </row>
    <row r="9458" spans="1:6">
      <c r="A9458" t="str">
        <f t="shared" si="172"/>
        <v>45Tatiana Bendo44986PV</v>
      </c>
      <c r="B9458">
        <v>45</v>
      </c>
      <c r="C9458" t="s">
        <v>1924</v>
      </c>
      <c r="D9458" t="s">
        <v>3787</v>
      </c>
      <c r="E9458">
        <v>7750</v>
      </c>
      <c r="F9458" t="s">
        <v>1115</v>
      </c>
    </row>
    <row r="9459" spans="1:6">
      <c r="A9459" t="str">
        <f t="shared" si="172"/>
        <v>46Yascara Fabrina Fernandes da Costa e Silva44986AT</v>
      </c>
      <c r="B9459">
        <v>46</v>
      </c>
      <c r="C9459" t="s">
        <v>1925</v>
      </c>
      <c r="D9459" t="s">
        <v>3787</v>
      </c>
      <c r="E9459">
        <v>820</v>
      </c>
      <c r="F9459" t="s">
        <v>1117</v>
      </c>
    </row>
    <row r="9460" spans="1:6">
      <c r="A9460" t="str">
        <f t="shared" si="172"/>
        <v>46Marcos Vinícius Xavier Dias44986COO</v>
      </c>
      <c r="B9460">
        <v>46</v>
      </c>
      <c r="C9460" t="s">
        <v>1926</v>
      </c>
      <c r="D9460" t="s">
        <v>3787</v>
      </c>
      <c r="E9460">
        <v>2800</v>
      </c>
      <c r="F9460" t="s">
        <v>1113</v>
      </c>
    </row>
    <row r="9461" spans="1:6">
      <c r="A9461" t="str">
        <f t="shared" si="172"/>
        <v>46Aline Pelodan Baboni44986GRA</v>
      </c>
      <c r="B9461">
        <v>46</v>
      </c>
      <c r="C9461" t="s">
        <v>1928</v>
      </c>
      <c r="D9461" t="s">
        <v>3787</v>
      </c>
      <c r="E9461">
        <v>600</v>
      </c>
      <c r="F9461" t="s">
        <v>1112</v>
      </c>
    </row>
    <row r="9462" spans="1:6">
      <c r="A9462" t="str">
        <f t="shared" si="172"/>
        <v>46Felipe Matheus Pereira da Silva44986GRA</v>
      </c>
      <c r="B9462">
        <v>46</v>
      </c>
      <c r="C9462" t="s">
        <v>1931</v>
      </c>
      <c r="D9462" t="s">
        <v>3787</v>
      </c>
      <c r="E9462">
        <v>600</v>
      </c>
      <c r="F9462" t="s">
        <v>1112</v>
      </c>
    </row>
    <row r="9463" spans="1:6">
      <c r="A9463" t="str">
        <f t="shared" si="172"/>
        <v>46Giovanni Lopes Pereira44986GRA</v>
      </c>
      <c r="B9463">
        <v>46</v>
      </c>
      <c r="C9463" t="s">
        <v>1935</v>
      </c>
      <c r="D9463" t="s">
        <v>3787</v>
      </c>
      <c r="E9463">
        <v>600</v>
      </c>
      <c r="F9463" t="s">
        <v>1112</v>
      </c>
    </row>
    <row r="9464" spans="1:6">
      <c r="A9464" t="str">
        <f t="shared" si="172"/>
        <v>46Luiz Pedro Simões da Silva44986GRA</v>
      </c>
      <c r="B9464">
        <v>46</v>
      </c>
      <c r="C9464" t="s">
        <v>1937</v>
      </c>
      <c r="D9464" t="s">
        <v>3787</v>
      </c>
      <c r="E9464">
        <v>600</v>
      </c>
      <c r="F9464" t="s">
        <v>1112</v>
      </c>
    </row>
    <row r="9465" spans="1:6">
      <c r="A9465" t="str">
        <f t="shared" si="172"/>
        <v>46Rafael Jonas Fonseca Luciano44986GRA</v>
      </c>
      <c r="B9465">
        <v>46</v>
      </c>
      <c r="C9465" t="s">
        <v>1939</v>
      </c>
      <c r="D9465" t="s">
        <v>3787</v>
      </c>
      <c r="E9465">
        <v>600</v>
      </c>
      <c r="F9465" t="s">
        <v>1112</v>
      </c>
    </row>
    <row r="9466" spans="1:6">
      <c r="A9466" t="str">
        <f t="shared" si="172"/>
        <v>46Thais Mariano Ribeiro44986GRA</v>
      </c>
      <c r="B9466">
        <v>46</v>
      </c>
      <c r="C9466" t="s">
        <v>1940</v>
      </c>
      <c r="D9466" t="s">
        <v>3787</v>
      </c>
      <c r="E9466">
        <v>600</v>
      </c>
      <c r="F9466" t="s">
        <v>1112</v>
      </c>
    </row>
    <row r="9467" spans="1:6">
      <c r="A9467" t="str">
        <f t="shared" si="172"/>
        <v>46Eric Alberto Ocampo Batlle44986PDSC</v>
      </c>
      <c r="B9467">
        <v>46</v>
      </c>
      <c r="C9467" t="s">
        <v>1945</v>
      </c>
      <c r="D9467" t="s">
        <v>3787</v>
      </c>
      <c r="E9467">
        <v>6110</v>
      </c>
      <c r="F9467" t="s">
        <v>1165</v>
      </c>
    </row>
    <row r="9468" spans="1:6">
      <c r="A9468" t="str">
        <f t="shared" si="172"/>
        <v>46Luiz Augusto Horta Nogueira44986PV</v>
      </c>
      <c r="B9468">
        <v>46</v>
      </c>
      <c r="C9468" t="s">
        <v>1946</v>
      </c>
      <c r="D9468" t="s">
        <v>3787</v>
      </c>
      <c r="E9468">
        <v>7750</v>
      </c>
      <c r="F9468" t="s">
        <v>1115</v>
      </c>
    </row>
    <row r="9469" spans="1:6">
      <c r="A9469" t="str">
        <f t="shared" si="172"/>
        <v>47Sonia Maria Oliveira Agostinho da Silva44986AT</v>
      </c>
      <c r="B9469">
        <v>47</v>
      </c>
      <c r="C9469" t="s">
        <v>1947</v>
      </c>
      <c r="D9469" t="s">
        <v>3787</v>
      </c>
      <c r="E9469">
        <v>820</v>
      </c>
      <c r="F9469" t="s">
        <v>1117</v>
      </c>
    </row>
    <row r="9470" spans="1:6">
      <c r="A9470" t="str">
        <f t="shared" si="172"/>
        <v>47Mario Ferreira de Lima Filho44986COO</v>
      </c>
      <c r="B9470">
        <v>47</v>
      </c>
      <c r="C9470" t="s">
        <v>1948</v>
      </c>
      <c r="D9470" t="s">
        <v>3787</v>
      </c>
      <c r="E9470">
        <v>2800</v>
      </c>
      <c r="F9470" t="s">
        <v>1113</v>
      </c>
    </row>
    <row r="9471" spans="1:6">
      <c r="A9471" t="str">
        <f t="shared" si="172"/>
        <v>47Lucas Marques Teles da Silva44986DSC</v>
      </c>
      <c r="B9471">
        <v>47</v>
      </c>
      <c r="C9471" t="s">
        <v>1950</v>
      </c>
      <c r="D9471" t="s">
        <v>3787</v>
      </c>
      <c r="E9471">
        <v>3280</v>
      </c>
      <c r="F9471" t="s">
        <v>1162</v>
      </c>
    </row>
    <row r="9472" spans="1:6">
      <c r="A9472" t="str">
        <f t="shared" si="172"/>
        <v>47Yaniqui Falcão Costa44986DSC</v>
      </c>
      <c r="B9472">
        <v>47</v>
      </c>
      <c r="C9472" t="s">
        <v>2719</v>
      </c>
      <c r="D9472" t="s">
        <v>3787</v>
      </c>
      <c r="E9472">
        <v>3280</v>
      </c>
      <c r="F9472" t="s">
        <v>1162</v>
      </c>
    </row>
    <row r="9473" spans="1:6">
      <c r="A9473" t="str">
        <f t="shared" si="172"/>
        <v>47André Ribeiro Bezerra44986GRA</v>
      </c>
      <c r="B9473">
        <v>47</v>
      </c>
      <c r="C9473" t="s">
        <v>2827</v>
      </c>
      <c r="D9473" t="s">
        <v>3787</v>
      </c>
      <c r="E9473">
        <v>600</v>
      </c>
      <c r="F9473" t="s">
        <v>1112</v>
      </c>
    </row>
    <row r="9474" spans="1:6">
      <c r="A9474" t="str">
        <f t="shared" si="172"/>
        <v>47Arthur Sampaio Moller44986GRA</v>
      </c>
      <c r="B9474">
        <v>47</v>
      </c>
      <c r="C9474" t="s">
        <v>2828</v>
      </c>
      <c r="D9474" t="s">
        <v>3787</v>
      </c>
      <c r="E9474">
        <v>600</v>
      </c>
      <c r="F9474" t="s">
        <v>1112</v>
      </c>
    </row>
    <row r="9475" spans="1:6">
      <c r="A9475" t="str">
        <f t="shared" ref="A9475:A9538" si="173">CONCATENATE(B9475,C9475,VALUE(D9475),F9475)</f>
        <v>47Dayanne Fonseca Dantas44986GRA</v>
      </c>
      <c r="B9475">
        <v>47</v>
      </c>
      <c r="C9475" t="s">
        <v>2818</v>
      </c>
      <c r="D9475" t="s">
        <v>3787</v>
      </c>
      <c r="E9475">
        <v>600</v>
      </c>
      <c r="F9475" t="s">
        <v>1112</v>
      </c>
    </row>
    <row r="9476" spans="1:6">
      <c r="A9476" t="str">
        <f t="shared" si="173"/>
        <v>47José Adilson Nascimento dos Santos44986GRA</v>
      </c>
      <c r="B9476">
        <v>47</v>
      </c>
      <c r="C9476" t="s">
        <v>2215</v>
      </c>
      <c r="D9476" t="s">
        <v>3787</v>
      </c>
      <c r="E9476">
        <v>600</v>
      </c>
      <c r="F9476" t="s">
        <v>1112</v>
      </c>
    </row>
    <row r="9477" spans="1:6">
      <c r="A9477" t="str">
        <f t="shared" si="173"/>
        <v>47Lucas Mateus Silva de Andrade Lima44986GRA</v>
      </c>
      <c r="B9477">
        <v>47</v>
      </c>
      <c r="C9477" t="s">
        <v>1952</v>
      </c>
      <c r="D9477" t="s">
        <v>3787</v>
      </c>
      <c r="E9477">
        <v>600</v>
      </c>
      <c r="F9477" t="s">
        <v>1112</v>
      </c>
    </row>
    <row r="9478" spans="1:6">
      <c r="A9478" t="str">
        <f t="shared" si="173"/>
        <v>47Maycon Ferreira44986GRA</v>
      </c>
      <c r="B9478">
        <v>47</v>
      </c>
      <c r="C9478" t="s">
        <v>1953</v>
      </c>
      <c r="D9478" t="s">
        <v>3787</v>
      </c>
      <c r="E9478">
        <v>600</v>
      </c>
      <c r="F9478" t="s">
        <v>1112</v>
      </c>
    </row>
    <row r="9479" spans="1:6">
      <c r="A9479" t="str">
        <f t="shared" si="173"/>
        <v>47Nayara Rodrigues da Silva Souza44986GRA</v>
      </c>
      <c r="B9479">
        <v>47</v>
      </c>
      <c r="C9479" t="s">
        <v>2571</v>
      </c>
      <c r="D9479" t="s">
        <v>3787</v>
      </c>
      <c r="E9479">
        <v>600</v>
      </c>
      <c r="F9479" t="s">
        <v>1112</v>
      </c>
    </row>
    <row r="9480" spans="1:6">
      <c r="A9480" t="str">
        <f t="shared" si="173"/>
        <v>47Sarah Abigail Barbosa44986GRA</v>
      </c>
      <c r="B9480">
        <v>47</v>
      </c>
      <c r="C9480" t="s">
        <v>1956</v>
      </c>
      <c r="D9480" t="s">
        <v>3787</v>
      </c>
      <c r="E9480">
        <v>600</v>
      </c>
      <c r="F9480" t="s">
        <v>1112</v>
      </c>
    </row>
    <row r="9481" spans="1:6">
      <c r="A9481" t="str">
        <f t="shared" si="173"/>
        <v>47Carlos Alves Moreira Junior44986MSc</v>
      </c>
      <c r="B9481">
        <v>47</v>
      </c>
      <c r="C9481" t="s">
        <v>1957</v>
      </c>
      <c r="D9481" t="s">
        <v>3787</v>
      </c>
      <c r="E9481">
        <v>2230</v>
      </c>
      <c r="F9481" t="s">
        <v>1114</v>
      </c>
    </row>
    <row r="9482" spans="1:6">
      <c r="A9482" t="str">
        <f t="shared" si="173"/>
        <v>47Ian Cavalcanti da Costa44986MSc</v>
      </c>
      <c r="B9482">
        <v>47</v>
      </c>
      <c r="C9482" t="s">
        <v>1958</v>
      </c>
      <c r="D9482" t="s">
        <v>3787</v>
      </c>
      <c r="E9482">
        <v>2230</v>
      </c>
      <c r="F9482" t="s">
        <v>1114</v>
      </c>
    </row>
    <row r="9483" spans="1:6">
      <c r="A9483" t="str">
        <f t="shared" si="173"/>
        <v>47José Gedson Fernandes da Silva44986PV</v>
      </c>
      <c r="B9483">
        <v>47</v>
      </c>
      <c r="C9483" t="s">
        <v>1960</v>
      </c>
      <c r="D9483" t="s">
        <v>3787</v>
      </c>
      <c r="E9483">
        <v>7750</v>
      </c>
      <c r="F9483" t="s">
        <v>1115</v>
      </c>
    </row>
    <row r="9484" spans="1:6">
      <c r="A9484" t="str">
        <f t="shared" si="173"/>
        <v>48Alene Ramos Wanderley Farias44986AT</v>
      </c>
      <c r="B9484">
        <v>48</v>
      </c>
      <c r="C9484" t="s">
        <v>1961</v>
      </c>
      <c r="D9484" t="s">
        <v>3787</v>
      </c>
      <c r="E9484">
        <v>820</v>
      </c>
      <c r="F9484" t="s">
        <v>1117</v>
      </c>
    </row>
    <row r="9485" spans="1:6">
      <c r="A9485" t="str">
        <f t="shared" si="173"/>
        <v>48Antonio Celso Dantas Antonino44986COO</v>
      </c>
      <c r="B9485">
        <v>48</v>
      </c>
      <c r="C9485" t="s">
        <v>1962</v>
      </c>
      <c r="D9485" t="s">
        <v>3787</v>
      </c>
      <c r="E9485">
        <v>2800</v>
      </c>
      <c r="F9485" t="s">
        <v>1113</v>
      </c>
    </row>
    <row r="9486" spans="1:6">
      <c r="A9486" t="str">
        <f t="shared" si="173"/>
        <v>48Ialy Rayane de Aguiar Costa44986DSC</v>
      </c>
      <c r="B9486">
        <v>48</v>
      </c>
      <c r="C9486" t="s">
        <v>1963</v>
      </c>
      <c r="D9486" t="s">
        <v>3787</v>
      </c>
      <c r="E9486">
        <v>3280</v>
      </c>
      <c r="F9486" t="s">
        <v>1162</v>
      </c>
    </row>
    <row r="9487" spans="1:6">
      <c r="A9487" t="str">
        <f t="shared" si="173"/>
        <v>48Íthalo Barbosa Silva de Abreu44986DSC</v>
      </c>
      <c r="B9487">
        <v>48</v>
      </c>
      <c r="C9487" t="s">
        <v>1972</v>
      </c>
      <c r="D9487" t="s">
        <v>3787</v>
      </c>
      <c r="E9487">
        <v>3280</v>
      </c>
      <c r="F9487" t="s">
        <v>1162</v>
      </c>
    </row>
    <row r="9488" spans="1:6">
      <c r="A9488" t="str">
        <f t="shared" si="173"/>
        <v>48Acson Gonçalves de Lima44986GRA</v>
      </c>
      <c r="B9488">
        <v>48</v>
      </c>
      <c r="C9488" t="s">
        <v>1964</v>
      </c>
      <c r="D9488" t="s">
        <v>3787</v>
      </c>
      <c r="E9488">
        <v>600</v>
      </c>
      <c r="F9488" t="s">
        <v>1112</v>
      </c>
    </row>
    <row r="9489" spans="1:6">
      <c r="A9489" t="str">
        <f t="shared" si="173"/>
        <v>48Bruno Felipe de Carvalho44986GRA</v>
      </c>
      <c r="B9489">
        <v>48</v>
      </c>
      <c r="C9489" t="s">
        <v>2216</v>
      </c>
      <c r="D9489" t="s">
        <v>3787</v>
      </c>
      <c r="E9489">
        <v>600</v>
      </c>
      <c r="F9489" t="s">
        <v>1112</v>
      </c>
    </row>
    <row r="9490" spans="1:6">
      <c r="A9490" t="str">
        <f t="shared" si="173"/>
        <v>48Charles Guilherme da Silva Dantas44986GRA</v>
      </c>
      <c r="B9490">
        <v>48</v>
      </c>
      <c r="C9490" t="s">
        <v>2217</v>
      </c>
      <c r="D9490" t="s">
        <v>3787</v>
      </c>
      <c r="E9490">
        <v>600</v>
      </c>
      <c r="F9490" t="s">
        <v>1112</v>
      </c>
    </row>
    <row r="9491" spans="1:6">
      <c r="A9491" t="str">
        <f t="shared" si="173"/>
        <v>48Daniel Henrique Silva Rodrigues Pereira44986GRA</v>
      </c>
      <c r="B9491">
        <v>48</v>
      </c>
      <c r="C9491" t="s">
        <v>2829</v>
      </c>
      <c r="D9491" t="s">
        <v>3787</v>
      </c>
      <c r="E9491">
        <v>600</v>
      </c>
      <c r="F9491" t="s">
        <v>1112</v>
      </c>
    </row>
    <row r="9492" spans="1:6">
      <c r="A9492" t="str">
        <f t="shared" si="173"/>
        <v>48Danilo Magalhães de Souza Cavalcante44986GRA</v>
      </c>
      <c r="B9492">
        <v>48</v>
      </c>
      <c r="C9492" t="s">
        <v>1965</v>
      </c>
      <c r="D9492" t="s">
        <v>3787</v>
      </c>
      <c r="E9492">
        <v>600</v>
      </c>
      <c r="F9492" t="s">
        <v>1112</v>
      </c>
    </row>
    <row r="9493" spans="1:6">
      <c r="A9493" t="str">
        <f t="shared" si="173"/>
        <v>48Diego Calheiros Lins44986GRA</v>
      </c>
      <c r="B9493">
        <v>48</v>
      </c>
      <c r="C9493" t="s">
        <v>1966</v>
      </c>
      <c r="D9493" t="s">
        <v>3787</v>
      </c>
      <c r="E9493">
        <v>600</v>
      </c>
      <c r="F9493" t="s">
        <v>1112</v>
      </c>
    </row>
    <row r="9494" spans="1:6">
      <c r="A9494" t="str">
        <f t="shared" si="173"/>
        <v>48Emilly Raquel Oliveira da Silva44986GRA</v>
      </c>
      <c r="B9494">
        <v>48</v>
      </c>
      <c r="C9494" t="s">
        <v>2572</v>
      </c>
      <c r="D9494" t="s">
        <v>3787</v>
      </c>
      <c r="E9494">
        <v>600</v>
      </c>
      <c r="F9494" t="s">
        <v>1112</v>
      </c>
    </row>
    <row r="9495" spans="1:6">
      <c r="A9495" t="str">
        <f t="shared" si="173"/>
        <v>48Francyelle Karolynne Vieira Machado44986GRA</v>
      </c>
      <c r="B9495">
        <v>48</v>
      </c>
      <c r="C9495" t="s">
        <v>1967</v>
      </c>
      <c r="D9495" t="s">
        <v>3787</v>
      </c>
      <c r="E9495">
        <v>600</v>
      </c>
      <c r="F9495" t="s">
        <v>1112</v>
      </c>
    </row>
    <row r="9496" spans="1:6">
      <c r="A9496" t="str">
        <f t="shared" si="173"/>
        <v>48João Victor Siqueira Tenório Silva44986GRA</v>
      </c>
      <c r="B9496">
        <v>48</v>
      </c>
      <c r="C9496" t="s">
        <v>2218</v>
      </c>
      <c r="D9496" t="s">
        <v>3787</v>
      </c>
      <c r="E9496">
        <v>600</v>
      </c>
      <c r="F9496" t="s">
        <v>1112</v>
      </c>
    </row>
    <row r="9497" spans="1:6">
      <c r="A9497" t="str">
        <f t="shared" si="173"/>
        <v>48Jobério Maria dos Santos Filho44986GRA</v>
      </c>
      <c r="B9497">
        <v>48</v>
      </c>
      <c r="C9497" t="s">
        <v>2219</v>
      </c>
      <c r="D9497" t="s">
        <v>3787</v>
      </c>
      <c r="E9497">
        <v>600</v>
      </c>
      <c r="F9497" t="s">
        <v>1112</v>
      </c>
    </row>
    <row r="9498" spans="1:6">
      <c r="A9498" t="str">
        <f t="shared" si="173"/>
        <v>48José Mateus Mendonça da Silva44986GRA</v>
      </c>
      <c r="B9498">
        <v>48</v>
      </c>
      <c r="C9498" t="s">
        <v>2220</v>
      </c>
      <c r="D9498" t="s">
        <v>3787</v>
      </c>
      <c r="E9498">
        <v>600</v>
      </c>
      <c r="F9498" t="s">
        <v>1112</v>
      </c>
    </row>
    <row r="9499" spans="1:6">
      <c r="A9499" t="str">
        <f t="shared" si="173"/>
        <v>48Lamarck Mendel Lopes de Sousa44986GRA</v>
      </c>
      <c r="B9499">
        <v>48</v>
      </c>
      <c r="C9499" t="s">
        <v>2221</v>
      </c>
      <c r="D9499" t="s">
        <v>3787</v>
      </c>
      <c r="E9499">
        <v>600</v>
      </c>
      <c r="F9499" t="s">
        <v>1112</v>
      </c>
    </row>
    <row r="9500" spans="1:6">
      <c r="A9500" t="str">
        <f t="shared" si="173"/>
        <v>48Lucas Felipe Queiroz de Araújo Lima44986GRA</v>
      </c>
      <c r="B9500">
        <v>48</v>
      </c>
      <c r="C9500" t="s">
        <v>2222</v>
      </c>
      <c r="D9500" t="s">
        <v>3787</v>
      </c>
      <c r="E9500">
        <v>600</v>
      </c>
      <c r="F9500" t="s">
        <v>1112</v>
      </c>
    </row>
    <row r="9501" spans="1:6">
      <c r="A9501" t="str">
        <f t="shared" si="173"/>
        <v>48Maiesk Rodrigues Barreto44986GRA</v>
      </c>
      <c r="B9501">
        <v>48</v>
      </c>
      <c r="C9501" t="s">
        <v>2573</v>
      </c>
      <c r="D9501" t="s">
        <v>3787</v>
      </c>
      <c r="E9501">
        <v>600</v>
      </c>
      <c r="F9501" t="s">
        <v>1112</v>
      </c>
    </row>
    <row r="9502" spans="1:6">
      <c r="A9502" t="str">
        <f t="shared" si="173"/>
        <v>48Matheus Pessoa de Siqueira Guedes44986GRA</v>
      </c>
      <c r="B9502">
        <v>48</v>
      </c>
      <c r="C9502" t="s">
        <v>1970</v>
      </c>
      <c r="D9502" t="s">
        <v>3787</v>
      </c>
      <c r="E9502">
        <v>600</v>
      </c>
      <c r="F9502" t="s">
        <v>1112</v>
      </c>
    </row>
    <row r="9503" spans="1:6">
      <c r="A9503" t="str">
        <f t="shared" si="173"/>
        <v>48Sofia Luck Teixeira44986GRA</v>
      </c>
      <c r="B9503">
        <v>48</v>
      </c>
      <c r="C9503" t="s">
        <v>2223</v>
      </c>
      <c r="D9503" t="s">
        <v>3787</v>
      </c>
      <c r="E9503">
        <v>600</v>
      </c>
      <c r="F9503" t="s">
        <v>1112</v>
      </c>
    </row>
    <row r="9504" spans="1:6">
      <c r="A9504" t="str">
        <f t="shared" si="173"/>
        <v>48João Victor Furtado Frazão de Medeiros44986MSc</v>
      </c>
      <c r="B9504">
        <v>48</v>
      </c>
      <c r="C9504" t="s">
        <v>1973</v>
      </c>
      <c r="D9504" t="s">
        <v>3787</v>
      </c>
      <c r="E9504">
        <v>2230</v>
      </c>
      <c r="F9504" t="s">
        <v>1114</v>
      </c>
    </row>
    <row r="9505" spans="1:6">
      <c r="A9505" t="str">
        <f t="shared" si="173"/>
        <v>48Karina Maria da Silva44986MSc</v>
      </c>
      <c r="B9505">
        <v>48</v>
      </c>
      <c r="C9505" t="s">
        <v>2574</v>
      </c>
      <c r="D9505" t="s">
        <v>3787</v>
      </c>
      <c r="E9505">
        <v>2230</v>
      </c>
      <c r="F9505" t="s">
        <v>1114</v>
      </c>
    </row>
    <row r="9506" spans="1:6">
      <c r="A9506" t="str">
        <f t="shared" si="173"/>
        <v>48Manoella Almeida Candido44986MSc</v>
      </c>
      <c r="B9506">
        <v>48</v>
      </c>
      <c r="C9506" t="s">
        <v>2224</v>
      </c>
      <c r="D9506" t="s">
        <v>3787</v>
      </c>
      <c r="E9506">
        <v>2230</v>
      </c>
      <c r="F9506" t="s">
        <v>1114</v>
      </c>
    </row>
    <row r="9507" spans="1:6">
      <c r="A9507" t="str">
        <f t="shared" si="173"/>
        <v>48Tallys Celso Mineiro44986MSc</v>
      </c>
      <c r="B9507">
        <v>48</v>
      </c>
      <c r="C9507" t="s">
        <v>2226</v>
      </c>
      <c r="D9507" t="s">
        <v>3787</v>
      </c>
      <c r="E9507">
        <v>2230</v>
      </c>
      <c r="F9507" t="s">
        <v>1114</v>
      </c>
    </row>
    <row r="9508" spans="1:6">
      <c r="A9508" t="str">
        <f t="shared" si="173"/>
        <v>48Tássia Cristina da Silva44986MSc</v>
      </c>
      <c r="B9508">
        <v>48</v>
      </c>
      <c r="C9508" t="s">
        <v>1974</v>
      </c>
      <c r="D9508" t="s">
        <v>3787</v>
      </c>
      <c r="E9508">
        <v>2230</v>
      </c>
      <c r="F9508" t="s">
        <v>1114</v>
      </c>
    </row>
    <row r="9509" spans="1:6">
      <c r="A9509" t="str">
        <f t="shared" si="173"/>
        <v>48Wesley Michael Pereira Silva44986MSc</v>
      </c>
      <c r="B9509">
        <v>48</v>
      </c>
      <c r="C9509" t="s">
        <v>1975</v>
      </c>
      <c r="D9509" t="s">
        <v>3787</v>
      </c>
      <c r="E9509">
        <v>2230</v>
      </c>
      <c r="F9509" t="s">
        <v>1114</v>
      </c>
    </row>
    <row r="9510" spans="1:6">
      <c r="A9510" t="str">
        <f t="shared" si="173"/>
        <v>48Allan de Almeida Albuquerque44986PV</v>
      </c>
      <c r="B9510">
        <v>48</v>
      </c>
      <c r="C9510" t="s">
        <v>1977</v>
      </c>
      <c r="D9510" t="s">
        <v>3787</v>
      </c>
      <c r="E9510">
        <v>7750</v>
      </c>
      <c r="F9510" t="s">
        <v>1115</v>
      </c>
    </row>
    <row r="9511" spans="1:6">
      <c r="A9511" t="str">
        <f t="shared" si="173"/>
        <v>49Geovane Oliveira de Sousa44986AT</v>
      </c>
      <c r="B9511">
        <v>49</v>
      </c>
      <c r="C9511" t="s">
        <v>1978</v>
      </c>
      <c r="D9511" t="s">
        <v>3787</v>
      </c>
      <c r="E9511">
        <v>820</v>
      </c>
      <c r="F9511" t="s">
        <v>1117</v>
      </c>
    </row>
    <row r="9512" spans="1:6">
      <c r="A9512" t="str">
        <f t="shared" si="173"/>
        <v>49Gustavo Martini Dalpian44986COO</v>
      </c>
      <c r="B9512">
        <v>49</v>
      </c>
      <c r="C9512" t="s">
        <v>1979</v>
      </c>
      <c r="D9512" t="s">
        <v>3787</v>
      </c>
      <c r="E9512">
        <v>2800</v>
      </c>
      <c r="F9512" t="s">
        <v>1113</v>
      </c>
    </row>
    <row r="9513" spans="1:6">
      <c r="A9513" t="str">
        <f t="shared" si="173"/>
        <v>49Leonardo José Quintero Da Cuna44986DSC</v>
      </c>
      <c r="B9513">
        <v>49</v>
      </c>
      <c r="C9513" t="s">
        <v>2575</v>
      </c>
      <c r="D9513" t="s">
        <v>3787</v>
      </c>
      <c r="E9513">
        <v>3280</v>
      </c>
      <c r="F9513" t="s">
        <v>1162</v>
      </c>
    </row>
    <row r="9514" spans="1:6">
      <c r="A9514" t="str">
        <f t="shared" si="173"/>
        <v>49Alef Costa de Araújo44986GRA</v>
      </c>
      <c r="B9514">
        <v>49</v>
      </c>
      <c r="C9514" t="s">
        <v>2576</v>
      </c>
      <c r="D9514" t="s">
        <v>3787</v>
      </c>
      <c r="E9514">
        <v>600</v>
      </c>
      <c r="F9514" t="s">
        <v>1112</v>
      </c>
    </row>
    <row r="9515" spans="1:6">
      <c r="A9515" t="str">
        <f t="shared" si="173"/>
        <v>49Andréia Joice Oliveira Meira44986GRA</v>
      </c>
      <c r="B9515">
        <v>49</v>
      </c>
      <c r="C9515" t="s">
        <v>2227</v>
      </c>
      <c r="D9515" t="s">
        <v>3787</v>
      </c>
      <c r="E9515">
        <v>600</v>
      </c>
      <c r="F9515" t="s">
        <v>1112</v>
      </c>
    </row>
    <row r="9516" spans="1:6">
      <c r="A9516" t="str">
        <f t="shared" si="173"/>
        <v>49Bria Cisi Ramos44986GRA</v>
      </c>
      <c r="B9516">
        <v>49</v>
      </c>
      <c r="C9516" t="s">
        <v>1983</v>
      </c>
      <c r="D9516" t="s">
        <v>3787</v>
      </c>
      <c r="E9516">
        <v>600</v>
      </c>
      <c r="F9516" t="s">
        <v>1112</v>
      </c>
    </row>
    <row r="9517" spans="1:6">
      <c r="A9517" t="str">
        <f t="shared" si="173"/>
        <v>49Carolina Rufino da Silva44986GRA</v>
      </c>
      <c r="B9517">
        <v>49</v>
      </c>
      <c r="C9517" t="s">
        <v>1984</v>
      </c>
      <c r="D9517" t="s">
        <v>3787</v>
      </c>
      <c r="E9517">
        <v>600</v>
      </c>
      <c r="F9517" t="s">
        <v>1112</v>
      </c>
    </row>
    <row r="9518" spans="1:6">
      <c r="A9518" t="str">
        <f t="shared" si="173"/>
        <v>49Luigi Nogueira Mancuso44986GRA</v>
      </c>
      <c r="B9518">
        <v>49</v>
      </c>
      <c r="C9518" t="s">
        <v>2577</v>
      </c>
      <c r="D9518" t="s">
        <v>3787</v>
      </c>
      <c r="E9518">
        <v>600</v>
      </c>
      <c r="F9518" t="s">
        <v>1112</v>
      </c>
    </row>
    <row r="9519" spans="1:6">
      <c r="A9519" t="str">
        <f t="shared" si="173"/>
        <v>49Otávio Mayoral Colmenero44986GRA</v>
      </c>
      <c r="B9519">
        <v>49</v>
      </c>
      <c r="C9519" t="s">
        <v>1989</v>
      </c>
      <c r="D9519" t="s">
        <v>3787</v>
      </c>
      <c r="E9519">
        <v>600</v>
      </c>
      <c r="F9519" t="s">
        <v>1112</v>
      </c>
    </row>
    <row r="9520" spans="1:6">
      <c r="A9520" t="str">
        <f t="shared" si="173"/>
        <v>49Paulo Cesar de Souza Lima44986GRA</v>
      </c>
      <c r="B9520">
        <v>49</v>
      </c>
      <c r="C9520" t="s">
        <v>1990</v>
      </c>
      <c r="D9520" t="s">
        <v>3787</v>
      </c>
      <c r="E9520">
        <v>600</v>
      </c>
      <c r="F9520" t="s">
        <v>1112</v>
      </c>
    </row>
    <row r="9521" spans="1:6">
      <c r="A9521" t="str">
        <f t="shared" si="173"/>
        <v>49Suzane Tiemi Kawahara Shimuta44986GRA</v>
      </c>
      <c r="B9521">
        <v>49</v>
      </c>
      <c r="C9521" t="s">
        <v>2579</v>
      </c>
      <c r="D9521" t="s">
        <v>3787</v>
      </c>
      <c r="E9521">
        <v>600</v>
      </c>
      <c r="F9521" t="s">
        <v>1112</v>
      </c>
    </row>
    <row r="9522" spans="1:6">
      <c r="A9522" t="str">
        <f t="shared" si="173"/>
        <v>49Antonio Teofanes Bertollo de Oliveira44986MSc</v>
      </c>
      <c r="B9522">
        <v>49</v>
      </c>
      <c r="C9522" t="s">
        <v>1993</v>
      </c>
      <c r="D9522" t="s">
        <v>3787</v>
      </c>
      <c r="E9522">
        <v>2230</v>
      </c>
      <c r="F9522" t="s">
        <v>1114</v>
      </c>
    </row>
    <row r="9523" spans="1:6">
      <c r="A9523" t="str">
        <f t="shared" si="173"/>
        <v>49Caique Campos de Oliveira44986MSc</v>
      </c>
      <c r="B9523">
        <v>49</v>
      </c>
      <c r="C9523" t="s">
        <v>2580</v>
      </c>
      <c r="D9523" t="s">
        <v>3787</v>
      </c>
      <c r="E9523">
        <v>2230</v>
      </c>
      <c r="F9523" t="s">
        <v>1114</v>
      </c>
    </row>
    <row r="9524" spans="1:6">
      <c r="A9524" t="str">
        <f t="shared" si="173"/>
        <v>49Isabela de Melo Aceto44986MSc</v>
      </c>
      <c r="B9524">
        <v>49</v>
      </c>
      <c r="C9524" t="s">
        <v>1986</v>
      </c>
      <c r="D9524" t="s">
        <v>3787</v>
      </c>
      <c r="E9524">
        <v>2230</v>
      </c>
      <c r="F9524" t="s">
        <v>1114</v>
      </c>
    </row>
    <row r="9525" spans="1:6">
      <c r="A9525" t="str">
        <f t="shared" si="173"/>
        <v>49Lucas Bandeira44986MSc</v>
      </c>
      <c r="B9525">
        <v>49</v>
      </c>
      <c r="C9525" t="s">
        <v>1995</v>
      </c>
      <c r="D9525" t="s">
        <v>3787</v>
      </c>
      <c r="E9525">
        <v>2230</v>
      </c>
      <c r="F9525" t="s">
        <v>1114</v>
      </c>
    </row>
    <row r="9526" spans="1:6">
      <c r="A9526" t="str">
        <f t="shared" si="173"/>
        <v>49Maycom Cezar Valeriano44986MSc</v>
      </c>
      <c r="B9526">
        <v>49</v>
      </c>
      <c r="C9526" t="s">
        <v>1997</v>
      </c>
      <c r="D9526" t="s">
        <v>3787</v>
      </c>
      <c r="E9526">
        <v>2230</v>
      </c>
      <c r="F9526" t="s">
        <v>1114</v>
      </c>
    </row>
    <row r="9527" spans="1:6">
      <c r="A9527" t="str">
        <f t="shared" si="173"/>
        <v>49Thayná Mesquita Gomes dos Santos44986MSc</v>
      </c>
      <c r="B9527">
        <v>49</v>
      </c>
      <c r="C9527" t="s">
        <v>1992</v>
      </c>
      <c r="D9527" t="s">
        <v>3787</v>
      </c>
      <c r="E9527">
        <v>2230</v>
      </c>
      <c r="F9527" t="s">
        <v>1114</v>
      </c>
    </row>
    <row r="9528" spans="1:6">
      <c r="A9528" t="str">
        <f t="shared" si="173"/>
        <v>49Bruna Castanheira44986PDSC</v>
      </c>
      <c r="B9528">
        <v>49</v>
      </c>
      <c r="C9528" t="s">
        <v>2581</v>
      </c>
      <c r="D9528" t="s">
        <v>3787</v>
      </c>
      <c r="E9528">
        <v>6110</v>
      </c>
      <c r="F9528" t="s">
        <v>1165</v>
      </c>
    </row>
    <row r="9529" spans="1:6">
      <c r="A9529" t="str">
        <f t="shared" si="173"/>
        <v>49Fabiane de Jesus Trindade44986PV</v>
      </c>
      <c r="B9529">
        <v>49</v>
      </c>
      <c r="C9529" t="s">
        <v>2000</v>
      </c>
      <c r="D9529" t="s">
        <v>3787</v>
      </c>
      <c r="E9529">
        <v>7750</v>
      </c>
      <c r="F9529" t="s">
        <v>1115</v>
      </c>
    </row>
    <row r="9530" spans="1:6">
      <c r="A9530" t="str">
        <f t="shared" si="173"/>
        <v>50Inês Seidel44986AT</v>
      </c>
      <c r="B9530">
        <v>50</v>
      </c>
      <c r="C9530" t="s">
        <v>2001</v>
      </c>
      <c r="D9530" t="s">
        <v>3787</v>
      </c>
      <c r="E9530">
        <v>820</v>
      </c>
      <c r="F9530" t="s">
        <v>1117</v>
      </c>
    </row>
    <row r="9531" spans="1:6">
      <c r="A9531" t="str">
        <f t="shared" si="173"/>
        <v>50Diogo Pompéu de Moraes44986COO</v>
      </c>
      <c r="B9531">
        <v>50</v>
      </c>
      <c r="C9531" t="s">
        <v>2228</v>
      </c>
      <c r="D9531" t="s">
        <v>3787</v>
      </c>
      <c r="E9531">
        <v>2800</v>
      </c>
      <c r="F9531" t="s">
        <v>1113</v>
      </c>
    </row>
    <row r="9532" spans="1:6">
      <c r="A9532" t="str">
        <f t="shared" si="173"/>
        <v>50Ana Carla Specht Boeira44986DSC</v>
      </c>
      <c r="B9532">
        <v>50</v>
      </c>
      <c r="C9532" t="s">
        <v>2582</v>
      </c>
      <c r="D9532" t="s">
        <v>3787</v>
      </c>
      <c r="E9532">
        <v>3280</v>
      </c>
      <c r="F9532" t="s">
        <v>1162</v>
      </c>
    </row>
    <row r="9533" spans="1:6">
      <c r="A9533" t="str">
        <f t="shared" si="173"/>
        <v>50Bruna Pés Nicola44986DSC</v>
      </c>
      <c r="B9533">
        <v>50</v>
      </c>
      <c r="C9533" t="s">
        <v>2721</v>
      </c>
      <c r="D9533" t="s">
        <v>3787</v>
      </c>
      <c r="E9533">
        <v>3280</v>
      </c>
      <c r="F9533" t="s">
        <v>1162</v>
      </c>
    </row>
    <row r="9534" spans="1:6">
      <c r="A9534" t="str">
        <f t="shared" si="173"/>
        <v>50Tatiane Pretto44986DSC</v>
      </c>
      <c r="B9534">
        <v>50</v>
      </c>
      <c r="C9534" t="s">
        <v>2002</v>
      </c>
      <c r="D9534" t="s">
        <v>3787</v>
      </c>
      <c r="E9534">
        <v>3280</v>
      </c>
      <c r="F9534" t="s">
        <v>1162</v>
      </c>
    </row>
    <row r="9535" spans="1:6">
      <c r="A9535" t="str">
        <f t="shared" si="173"/>
        <v>50Andressa Vieira Hilário44986MSc</v>
      </c>
      <c r="B9535">
        <v>50</v>
      </c>
      <c r="C9535" t="s">
        <v>2003</v>
      </c>
      <c r="D9535" t="s">
        <v>3787</v>
      </c>
      <c r="E9535">
        <v>2230</v>
      </c>
      <c r="F9535" t="s">
        <v>1114</v>
      </c>
    </row>
    <row r="9536" spans="1:6">
      <c r="A9536" t="str">
        <f t="shared" si="173"/>
        <v>50Arthur Motta de Andrade44986MSc</v>
      </c>
      <c r="B9536">
        <v>50</v>
      </c>
      <c r="C9536" t="s">
        <v>2004</v>
      </c>
      <c r="D9536" t="s">
        <v>3787</v>
      </c>
      <c r="E9536">
        <v>2230</v>
      </c>
      <c r="F9536" t="s">
        <v>1114</v>
      </c>
    </row>
    <row r="9537" spans="1:6">
      <c r="A9537" t="str">
        <f t="shared" si="173"/>
        <v>50Eduarda de Castro Flach44986MSc</v>
      </c>
      <c r="B9537">
        <v>50</v>
      </c>
      <c r="C9537" t="s">
        <v>2583</v>
      </c>
      <c r="D9537" t="s">
        <v>3787</v>
      </c>
      <c r="E9537">
        <v>2230</v>
      </c>
      <c r="F9537" t="s">
        <v>1114</v>
      </c>
    </row>
    <row r="9538" spans="1:6">
      <c r="A9538" t="str">
        <f t="shared" si="173"/>
        <v>50Giovanni Garcia Saboia de Albuquerque44986MSc</v>
      </c>
      <c r="B9538">
        <v>50</v>
      </c>
      <c r="C9538" t="s">
        <v>2005</v>
      </c>
      <c r="D9538" t="s">
        <v>3787</v>
      </c>
      <c r="E9538">
        <v>2230</v>
      </c>
      <c r="F9538" t="s">
        <v>1114</v>
      </c>
    </row>
    <row r="9539" spans="1:6">
      <c r="A9539" t="str">
        <f t="shared" ref="A9539:A9602" si="174">CONCATENATE(B9539,C9539,VALUE(D9539),F9539)</f>
        <v>50Gustavo Javier Chacón Rosales44986PDSC</v>
      </c>
      <c r="B9539">
        <v>50</v>
      </c>
      <c r="C9539" t="s">
        <v>2009</v>
      </c>
      <c r="D9539" t="s">
        <v>3787</v>
      </c>
      <c r="E9539">
        <v>6110</v>
      </c>
      <c r="F9539" t="s">
        <v>1165</v>
      </c>
    </row>
    <row r="9540" spans="1:6">
      <c r="A9540" t="str">
        <f t="shared" si="174"/>
        <v>50Christian Wittee Lopes44986PV</v>
      </c>
      <c r="B9540">
        <v>50</v>
      </c>
      <c r="C9540" t="s">
        <v>2010</v>
      </c>
      <c r="D9540" t="s">
        <v>3787</v>
      </c>
      <c r="E9540">
        <v>7750</v>
      </c>
      <c r="F9540" t="s">
        <v>1115</v>
      </c>
    </row>
    <row r="9541" spans="1:6">
      <c r="A9541" t="str">
        <f t="shared" si="174"/>
        <v>51Bernardo Vitor de Souza Marins44986AT</v>
      </c>
      <c r="B9541">
        <v>51</v>
      </c>
      <c r="C9541" t="s">
        <v>2011</v>
      </c>
      <c r="D9541" t="s">
        <v>3787</v>
      </c>
      <c r="E9541">
        <v>820</v>
      </c>
      <c r="F9541" t="s">
        <v>1117</v>
      </c>
    </row>
    <row r="9542" spans="1:6">
      <c r="A9542" t="str">
        <f t="shared" si="174"/>
        <v>51Victor Rolando Ruiz Ahon44986COO</v>
      </c>
      <c r="B9542">
        <v>51</v>
      </c>
      <c r="C9542" t="s">
        <v>2231</v>
      </c>
      <c r="D9542" t="s">
        <v>3787</v>
      </c>
      <c r="E9542">
        <v>2800</v>
      </c>
      <c r="F9542" t="s">
        <v>1113</v>
      </c>
    </row>
    <row r="9543" spans="1:6">
      <c r="A9543" t="str">
        <f t="shared" si="174"/>
        <v>51Matheus Coitinho Constantino44986DSC</v>
      </c>
      <c r="B9543">
        <v>51</v>
      </c>
      <c r="C9543" t="s">
        <v>2012</v>
      </c>
      <c r="D9543" t="s">
        <v>3787</v>
      </c>
      <c r="E9543">
        <v>3280</v>
      </c>
      <c r="F9543" t="s">
        <v>1162</v>
      </c>
    </row>
    <row r="9544" spans="1:6">
      <c r="A9544" t="str">
        <f t="shared" si="174"/>
        <v>51York Castillo Santiago44986DSC</v>
      </c>
      <c r="B9544">
        <v>51</v>
      </c>
      <c r="C9544" t="s">
        <v>2013</v>
      </c>
      <c r="D9544" t="s">
        <v>3787</v>
      </c>
      <c r="E9544">
        <v>3280</v>
      </c>
      <c r="F9544" t="s">
        <v>1162</v>
      </c>
    </row>
    <row r="9545" spans="1:6">
      <c r="A9545" t="str">
        <f t="shared" si="174"/>
        <v>51Bruno Arguelhes Fischer44986GRA</v>
      </c>
      <c r="B9545">
        <v>51</v>
      </c>
      <c r="C9545" t="s">
        <v>2015</v>
      </c>
      <c r="D9545" t="s">
        <v>3787</v>
      </c>
      <c r="E9545">
        <v>600</v>
      </c>
      <c r="F9545" t="s">
        <v>1112</v>
      </c>
    </row>
    <row r="9546" spans="1:6">
      <c r="A9546" t="str">
        <f t="shared" si="174"/>
        <v>51Larissa Ferreira Vasconcelos44986GRA</v>
      </c>
      <c r="B9546">
        <v>51</v>
      </c>
      <c r="C9546" t="s">
        <v>2791</v>
      </c>
      <c r="D9546" t="s">
        <v>3787</v>
      </c>
      <c r="E9546">
        <v>600</v>
      </c>
      <c r="F9546" t="s">
        <v>1112</v>
      </c>
    </row>
    <row r="9547" spans="1:6">
      <c r="A9547" t="str">
        <f t="shared" si="174"/>
        <v>51Maria Eduarda Melentovytch Ribeiro de Castro44986GRA</v>
      </c>
      <c r="B9547">
        <v>51</v>
      </c>
      <c r="C9547" t="s">
        <v>2584</v>
      </c>
      <c r="D9547" t="s">
        <v>3787</v>
      </c>
      <c r="E9547">
        <v>600</v>
      </c>
      <c r="F9547" t="s">
        <v>1112</v>
      </c>
    </row>
    <row r="9548" spans="1:6">
      <c r="A9548" t="str">
        <f t="shared" si="174"/>
        <v>51Messias Gutemberg de Moura Vieira Junior44986GRA</v>
      </c>
      <c r="B9548">
        <v>51</v>
      </c>
      <c r="C9548" t="s">
        <v>2016</v>
      </c>
      <c r="D9548" t="s">
        <v>3787</v>
      </c>
      <c r="E9548">
        <v>600</v>
      </c>
      <c r="F9548" t="s">
        <v>1112</v>
      </c>
    </row>
    <row r="9549" spans="1:6">
      <c r="A9549" t="str">
        <f t="shared" si="174"/>
        <v>51Pedro Henrique Modesto Araujo44986GRA</v>
      </c>
      <c r="B9549">
        <v>51</v>
      </c>
      <c r="C9549" t="s">
        <v>2585</v>
      </c>
      <c r="D9549" t="s">
        <v>3787</v>
      </c>
      <c r="E9549">
        <v>600</v>
      </c>
      <c r="F9549" t="s">
        <v>1112</v>
      </c>
    </row>
    <row r="9550" spans="1:6">
      <c r="A9550" t="str">
        <f t="shared" si="174"/>
        <v>51Rebecca Bastos Boschoski44986GRA</v>
      </c>
      <c r="B9550">
        <v>51</v>
      </c>
      <c r="C9550" t="s">
        <v>2792</v>
      </c>
      <c r="D9550" t="s">
        <v>3787</v>
      </c>
      <c r="E9550">
        <v>600</v>
      </c>
      <c r="F9550" t="s">
        <v>1112</v>
      </c>
    </row>
    <row r="9551" spans="1:6">
      <c r="A9551" t="str">
        <f t="shared" si="174"/>
        <v>51Vinicius Silva Pio Abreu44986GRA</v>
      </c>
      <c r="B9551">
        <v>51</v>
      </c>
      <c r="C9551" t="s">
        <v>2229</v>
      </c>
      <c r="D9551" t="s">
        <v>3787</v>
      </c>
      <c r="E9551">
        <v>600</v>
      </c>
      <c r="F9551" t="s">
        <v>1112</v>
      </c>
    </row>
    <row r="9552" spans="1:6">
      <c r="A9552" t="str">
        <f t="shared" si="174"/>
        <v>51Ana Carolina Loureiro Boavista Lustosa44986MSc</v>
      </c>
      <c r="B9552">
        <v>51</v>
      </c>
      <c r="C9552" t="s">
        <v>2230</v>
      </c>
      <c r="D9552" t="s">
        <v>3787</v>
      </c>
      <c r="E9552">
        <v>2230</v>
      </c>
      <c r="F9552" t="s">
        <v>1114</v>
      </c>
    </row>
    <row r="9553" spans="1:6">
      <c r="A9553" t="str">
        <f t="shared" si="174"/>
        <v>51Daniel Rubano Barretto Turci44986MSc</v>
      </c>
      <c r="B9553">
        <v>51</v>
      </c>
      <c r="C9553" t="s">
        <v>2019</v>
      </c>
      <c r="D9553" t="s">
        <v>3787</v>
      </c>
      <c r="E9553">
        <v>2230</v>
      </c>
      <c r="F9553" t="s">
        <v>1114</v>
      </c>
    </row>
    <row r="9554" spans="1:6">
      <c r="A9554" t="str">
        <f t="shared" si="174"/>
        <v>52Marcos Alexandro Vargas Mello44986AT</v>
      </c>
      <c r="B9554">
        <v>52</v>
      </c>
      <c r="C9554" t="s">
        <v>2023</v>
      </c>
      <c r="D9554" t="s">
        <v>3787</v>
      </c>
      <c r="E9554">
        <v>820</v>
      </c>
      <c r="F9554" t="s">
        <v>1117</v>
      </c>
    </row>
    <row r="9555" spans="1:6">
      <c r="A9555" t="str">
        <f t="shared" si="174"/>
        <v>52Fernanda de Castilhos44986COO</v>
      </c>
      <c r="B9555">
        <v>52</v>
      </c>
      <c r="C9555" t="s">
        <v>2024</v>
      </c>
      <c r="D9555" t="s">
        <v>3787</v>
      </c>
      <c r="E9555">
        <v>2800</v>
      </c>
      <c r="F9555" t="s">
        <v>1113</v>
      </c>
    </row>
    <row r="9556" spans="1:6">
      <c r="A9556" t="str">
        <f t="shared" si="174"/>
        <v>52Crisleine Perinazzo Draszewski44986DSC</v>
      </c>
      <c r="B9556">
        <v>52</v>
      </c>
      <c r="C9556" t="s">
        <v>2025</v>
      </c>
      <c r="D9556" t="s">
        <v>3787</v>
      </c>
      <c r="E9556">
        <v>3280</v>
      </c>
      <c r="F9556" t="s">
        <v>1162</v>
      </c>
    </row>
    <row r="9557" spans="1:6">
      <c r="A9557" t="str">
        <f t="shared" si="174"/>
        <v>52Henrique Gasparetto44986DSC</v>
      </c>
      <c r="B9557">
        <v>52</v>
      </c>
      <c r="C9557" t="s">
        <v>2040</v>
      </c>
      <c r="D9557" t="s">
        <v>3787</v>
      </c>
      <c r="E9557">
        <v>3280</v>
      </c>
      <c r="F9557" t="s">
        <v>1162</v>
      </c>
    </row>
    <row r="9558" spans="1:6">
      <c r="A9558" t="str">
        <f t="shared" si="174"/>
        <v>52Lauren Marcilene Maciel Machado44986DSC</v>
      </c>
      <c r="B9558">
        <v>52</v>
      </c>
      <c r="C9558" t="s">
        <v>2026</v>
      </c>
      <c r="D9558" t="s">
        <v>3787</v>
      </c>
      <c r="E9558">
        <v>3280</v>
      </c>
      <c r="F9558" t="s">
        <v>1162</v>
      </c>
    </row>
    <row r="9559" spans="1:6">
      <c r="A9559" t="str">
        <f t="shared" si="174"/>
        <v>52ADRIANA HOLZSCHUH GUILHERMANO44986GRA</v>
      </c>
      <c r="B9559">
        <v>52</v>
      </c>
      <c r="C9559" t="s">
        <v>2586</v>
      </c>
      <c r="D9559" t="s">
        <v>3787</v>
      </c>
      <c r="E9559">
        <v>600</v>
      </c>
      <c r="F9559" t="s">
        <v>1112</v>
      </c>
    </row>
    <row r="9560" spans="1:6">
      <c r="A9560" t="str">
        <f t="shared" si="174"/>
        <v>52Ana Caroline de Borba Schwendler44986GRA</v>
      </c>
      <c r="B9560">
        <v>52</v>
      </c>
      <c r="C9560" t="s">
        <v>2587</v>
      </c>
      <c r="D9560" t="s">
        <v>3787</v>
      </c>
      <c r="E9560">
        <v>600</v>
      </c>
      <c r="F9560" t="s">
        <v>1112</v>
      </c>
    </row>
    <row r="9561" spans="1:6">
      <c r="A9561" t="str">
        <f t="shared" si="174"/>
        <v>52André Luis de Oliveira Perilli44986GRA</v>
      </c>
      <c r="B9561">
        <v>52</v>
      </c>
      <c r="C9561" t="s">
        <v>2029</v>
      </c>
      <c r="D9561" t="s">
        <v>3787</v>
      </c>
      <c r="E9561">
        <v>600</v>
      </c>
      <c r="F9561" t="s">
        <v>1112</v>
      </c>
    </row>
    <row r="9562" spans="1:6">
      <c r="A9562" t="str">
        <f t="shared" si="174"/>
        <v>52Bruna da Cunha Padoin44986GRA</v>
      </c>
      <c r="B9562">
        <v>52</v>
      </c>
      <c r="C9562" t="s">
        <v>2031</v>
      </c>
      <c r="D9562" t="s">
        <v>3787</v>
      </c>
      <c r="E9562">
        <v>600</v>
      </c>
      <c r="F9562" t="s">
        <v>1112</v>
      </c>
    </row>
    <row r="9563" spans="1:6">
      <c r="A9563" t="str">
        <f t="shared" si="174"/>
        <v>52Carolina Thomas Lau44986GRA</v>
      </c>
      <c r="B9563">
        <v>52</v>
      </c>
      <c r="C9563" t="s">
        <v>2588</v>
      </c>
      <c r="D9563" t="s">
        <v>3787</v>
      </c>
      <c r="E9563">
        <v>600</v>
      </c>
      <c r="F9563" t="s">
        <v>1112</v>
      </c>
    </row>
    <row r="9564" spans="1:6">
      <c r="A9564" t="str">
        <f t="shared" si="174"/>
        <v>52Caroline Marta Weise44986GRA</v>
      </c>
      <c r="B9564">
        <v>52</v>
      </c>
      <c r="C9564" t="s">
        <v>2232</v>
      </c>
      <c r="D9564" t="s">
        <v>3787</v>
      </c>
      <c r="E9564">
        <v>600</v>
      </c>
      <c r="F9564" t="s">
        <v>1112</v>
      </c>
    </row>
    <row r="9565" spans="1:6">
      <c r="A9565" t="str">
        <f t="shared" si="174"/>
        <v>52Fernanda Airoldi Colombo44986GRA</v>
      </c>
      <c r="B9565">
        <v>52</v>
      </c>
      <c r="C9565" t="s">
        <v>2793</v>
      </c>
      <c r="D9565" t="s">
        <v>3787</v>
      </c>
      <c r="E9565">
        <v>600</v>
      </c>
      <c r="F9565" t="s">
        <v>1112</v>
      </c>
    </row>
    <row r="9566" spans="1:6">
      <c r="A9566" t="str">
        <f t="shared" si="174"/>
        <v>52Flávia Fernandes de Oliveira44986GRA</v>
      </c>
      <c r="B9566">
        <v>52</v>
      </c>
      <c r="C9566" t="s">
        <v>2032</v>
      </c>
      <c r="D9566" t="s">
        <v>3787</v>
      </c>
      <c r="E9566">
        <v>600</v>
      </c>
      <c r="F9566" t="s">
        <v>1112</v>
      </c>
    </row>
    <row r="9567" spans="1:6">
      <c r="A9567" t="str">
        <f t="shared" si="174"/>
        <v>52Geovana Mussato Mello44986GRA</v>
      </c>
      <c r="B9567">
        <v>52</v>
      </c>
      <c r="C9567" t="s">
        <v>2589</v>
      </c>
      <c r="D9567" t="s">
        <v>3787</v>
      </c>
      <c r="E9567">
        <v>600</v>
      </c>
      <c r="F9567" t="s">
        <v>1112</v>
      </c>
    </row>
    <row r="9568" spans="1:6">
      <c r="A9568" t="str">
        <f t="shared" si="174"/>
        <v>52Jamille Harbouki Moura44986GRA</v>
      </c>
      <c r="B9568">
        <v>52</v>
      </c>
      <c r="C9568" t="s">
        <v>2033</v>
      </c>
      <c r="D9568" t="s">
        <v>3787</v>
      </c>
      <c r="E9568">
        <v>600</v>
      </c>
      <c r="F9568" t="s">
        <v>1112</v>
      </c>
    </row>
    <row r="9569" spans="1:6">
      <c r="A9569" t="str">
        <f t="shared" si="174"/>
        <v>52Maiko Rodrigues Monteiro44986GRA</v>
      </c>
      <c r="B9569">
        <v>52</v>
      </c>
      <c r="C9569" t="s">
        <v>2722</v>
      </c>
      <c r="D9569" t="s">
        <v>3787</v>
      </c>
      <c r="E9569">
        <v>600</v>
      </c>
      <c r="F9569" t="s">
        <v>1112</v>
      </c>
    </row>
    <row r="9570" spans="1:6">
      <c r="A9570" t="str">
        <f t="shared" si="174"/>
        <v>52Pedro Augusto Assini44986GRA</v>
      </c>
      <c r="B9570">
        <v>52</v>
      </c>
      <c r="C9570" t="s">
        <v>2590</v>
      </c>
      <c r="D9570" t="s">
        <v>3787</v>
      </c>
      <c r="E9570">
        <v>600</v>
      </c>
      <c r="F9570" t="s">
        <v>1112</v>
      </c>
    </row>
    <row r="9571" spans="1:6">
      <c r="A9571" t="str">
        <f t="shared" si="174"/>
        <v>52Renata Vieira Corrêa44986GRA</v>
      </c>
      <c r="B9571">
        <v>52</v>
      </c>
      <c r="C9571" t="s">
        <v>2591</v>
      </c>
      <c r="D9571" t="s">
        <v>3787</v>
      </c>
      <c r="E9571">
        <v>600</v>
      </c>
      <c r="F9571" t="s">
        <v>1112</v>
      </c>
    </row>
    <row r="9572" spans="1:6">
      <c r="A9572" t="str">
        <f t="shared" si="174"/>
        <v>52Roger Sartori Chagas44986GRA</v>
      </c>
      <c r="B9572">
        <v>52</v>
      </c>
      <c r="C9572" t="s">
        <v>2038</v>
      </c>
      <c r="D9572" t="s">
        <v>3787</v>
      </c>
      <c r="E9572">
        <v>600</v>
      </c>
      <c r="F9572" t="s">
        <v>1112</v>
      </c>
    </row>
    <row r="9573" spans="1:6">
      <c r="A9573" t="str">
        <f t="shared" si="174"/>
        <v>52Vinícius Milani Nunes44986GRA</v>
      </c>
      <c r="B9573">
        <v>52</v>
      </c>
      <c r="C9573" t="s">
        <v>2592</v>
      </c>
      <c r="D9573" t="s">
        <v>3787</v>
      </c>
      <c r="E9573">
        <v>600</v>
      </c>
      <c r="F9573" t="s">
        <v>1112</v>
      </c>
    </row>
    <row r="9574" spans="1:6">
      <c r="A9574" t="str">
        <f t="shared" si="174"/>
        <v>52Mateus da Silva Mesquita44986MSc</v>
      </c>
      <c r="B9574">
        <v>52</v>
      </c>
      <c r="C9574" t="s">
        <v>2043</v>
      </c>
      <c r="D9574" t="s">
        <v>3787</v>
      </c>
      <c r="E9574">
        <v>2230</v>
      </c>
      <c r="F9574" t="s">
        <v>1114</v>
      </c>
    </row>
    <row r="9575" spans="1:6">
      <c r="A9575" t="str">
        <f t="shared" si="174"/>
        <v>52Mirela de Araujo Reis44986MSc</v>
      </c>
      <c r="B9575">
        <v>52</v>
      </c>
      <c r="C9575" t="s">
        <v>2723</v>
      </c>
      <c r="D9575" t="s">
        <v>3787</v>
      </c>
      <c r="E9575">
        <v>2230</v>
      </c>
      <c r="F9575" t="s">
        <v>1114</v>
      </c>
    </row>
    <row r="9576" spans="1:6">
      <c r="A9576" t="str">
        <f t="shared" si="174"/>
        <v>52Mirela Francesquet44986MSc</v>
      </c>
      <c r="B9576">
        <v>52</v>
      </c>
      <c r="C9576" t="s">
        <v>2044</v>
      </c>
      <c r="D9576" t="s">
        <v>3787</v>
      </c>
      <c r="E9576">
        <v>2230</v>
      </c>
      <c r="F9576" t="s">
        <v>1114</v>
      </c>
    </row>
    <row r="9577" spans="1:6">
      <c r="A9577" t="str">
        <f t="shared" si="174"/>
        <v>52Suelly  Ribeiro Hollas44986MSc</v>
      </c>
      <c r="B9577">
        <v>52</v>
      </c>
      <c r="C9577" t="s">
        <v>2593</v>
      </c>
      <c r="D9577" t="s">
        <v>3787</v>
      </c>
      <c r="E9577">
        <v>2230</v>
      </c>
      <c r="F9577" t="s">
        <v>1114</v>
      </c>
    </row>
    <row r="9578" spans="1:6">
      <c r="A9578" t="str">
        <f t="shared" si="174"/>
        <v>52Thalyta Fonseca Silva44986MSc</v>
      </c>
      <c r="B9578">
        <v>52</v>
      </c>
      <c r="C9578" t="s">
        <v>2794</v>
      </c>
      <c r="D9578" t="s">
        <v>3787</v>
      </c>
      <c r="E9578">
        <v>2230</v>
      </c>
      <c r="F9578" t="s">
        <v>1114</v>
      </c>
    </row>
    <row r="9579" spans="1:6">
      <c r="A9579" t="str">
        <f t="shared" si="174"/>
        <v>52Thamires Rafaelle da Silva44986MSc</v>
      </c>
      <c r="B9579">
        <v>52</v>
      </c>
      <c r="C9579" t="s">
        <v>2594</v>
      </c>
      <c r="D9579" t="s">
        <v>3787</v>
      </c>
      <c r="E9579">
        <v>2230</v>
      </c>
      <c r="F9579" t="s">
        <v>1114</v>
      </c>
    </row>
    <row r="9580" spans="1:6">
      <c r="A9580" t="str">
        <f t="shared" si="174"/>
        <v>52João Wancura44986PDSC</v>
      </c>
      <c r="B9580">
        <v>52</v>
      </c>
      <c r="C9580" t="s">
        <v>2795</v>
      </c>
      <c r="D9580" t="s">
        <v>3787</v>
      </c>
      <c r="E9580">
        <v>6110</v>
      </c>
      <c r="F9580" t="s">
        <v>1165</v>
      </c>
    </row>
    <row r="9581" spans="1:6">
      <c r="A9581" t="str">
        <f t="shared" si="174"/>
        <v>52Michel Brondani44986PV</v>
      </c>
      <c r="B9581">
        <v>52</v>
      </c>
      <c r="C9581" t="s">
        <v>2046</v>
      </c>
      <c r="D9581" t="s">
        <v>3787</v>
      </c>
      <c r="E9581">
        <v>7750</v>
      </c>
      <c r="F9581" t="s">
        <v>1115</v>
      </c>
    </row>
    <row r="9582" spans="1:6">
      <c r="A9582" t="str">
        <f t="shared" si="174"/>
        <v>53Josiane Baldo Gomes44986AT</v>
      </c>
      <c r="B9582">
        <v>53</v>
      </c>
      <c r="C9582" t="s">
        <v>2595</v>
      </c>
      <c r="D9582" t="s">
        <v>3787</v>
      </c>
      <c r="E9582">
        <v>820</v>
      </c>
      <c r="F9582" t="s">
        <v>1117</v>
      </c>
    </row>
    <row r="9583" spans="1:6">
      <c r="A9583" t="str">
        <f t="shared" si="174"/>
        <v>53Oldrich Joel Romero Guzmán44986COO</v>
      </c>
      <c r="B9583">
        <v>53</v>
      </c>
      <c r="C9583" t="s">
        <v>2048</v>
      </c>
      <c r="D9583" t="s">
        <v>3787</v>
      </c>
      <c r="E9583">
        <v>2800</v>
      </c>
      <c r="F9583" t="s">
        <v>1113</v>
      </c>
    </row>
    <row r="9584" spans="1:6">
      <c r="A9584" t="str">
        <f t="shared" si="174"/>
        <v>53Kelly Costa Cabral Salazar R. Moreira44986DSC</v>
      </c>
      <c r="B9584">
        <v>53</v>
      </c>
      <c r="C9584" t="s">
        <v>2049</v>
      </c>
      <c r="D9584" t="s">
        <v>3787</v>
      </c>
      <c r="E9584">
        <v>3280</v>
      </c>
      <c r="F9584" t="s">
        <v>1162</v>
      </c>
    </row>
    <row r="9585" spans="1:6">
      <c r="A9585" t="str">
        <f t="shared" si="174"/>
        <v>53Roberta Tristão Pinto44986DSC</v>
      </c>
      <c r="B9585">
        <v>53</v>
      </c>
      <c r="C9585" t="s">
        <v>2050</v>
      </c>
      <c r="D9585" t="s">
        <v>3787</v>
      </c>
      <c r="E9585">
        <v>3280</v>
      </c>
      <c r="F9585" t="s">
        <v>1162</v>
      </c>
    </row>
    <row r="9586" spans="1:6">
      <c r="A9586" t="str">
        <f t="shared" si="174"/>
        <v>53Walter Sperandio Sampaio44986DSC</v>
      </c>
      <c r="B9586">
        <v>53</v>
      </c>
      <c r="C9586" t="s">
        <v>2796</v>
      </c>
      <c r="D9586" t="s">
        <v>3787</v>
      </c>
      <c r="E9586">
        <v>3280</v>
      </c>
      <c r="F9586" t="s">
        <v>1162</v>
      </c>
    </row>
    <row r="9587" spans="1:6">
      <c r="A9587" t="str">
        <f t="shared" si="174"/>
        <v>53Amanda Puttin Vidoto44986GRA</v>
      </c>
      <c r="B9587">
        <v>53</v>
      </c>
      <c r="C9587" t="s">
        <v>2051</v>
      </c>
      <c r="D9587" t="s">
        <v>3787</v>
      </c>
      <c r="E9587">
        <v>600</v>
      </c>
      <c r="F9587" t="s">
        <v>1112</v>
      </c>
    </row>
    <row r="9588" spans="1:6">
      <c r="A9588" t="str">
        <f t="shared" si="174"/>
        <v>53Camila Kelly Alves Teixeira44986GRA</v>
      </c>
      <c r="B9588">
        <v>53</v>
      </c>
      <c r="C9588" t="s">
        <v>2053</v>
      </c>
      <c r="D9588" t="s">
        <v>3787</v>
      </c>
      <c r="E9588">
        <v>600</v>
      </c>
      <c r="F9588" t="s">
        <v>1112</v>
      </c>
    </row>
    <row r="9589" spans="1:6">
      <c r="A9589" t="str">
        <f t="shared" si="174"/>
        <v>53Karolayne dos Reis Quintiliano44986GRA</v>
      </c>
      <c r="B9589">
        <v>53</v>
      </c>
      <c r="C9589" t="s">
        <v>2830</v>
      </c>
      <c r="D9589" t="s">
        <v>3787</v>
      </c>
      <c r="E9589">
        <v>600</v>
      </c>
      <c r="F9589" t="s">
        <v>1112</v>
      </c>
    </row>
    <row r="9590" spans="1:6">
      <c r="A9590" t="str">
        <f t="shared" si="174"/>
        <v>53Lucas Cézar Figueiredo Farias44986GRA</v>
      </c>
      <c r="B9590">
        <v>53</v>
      </c>
      <c r="C9590" t="s">
        <v>2831</v>
      </c>
      <c r="D9590" t="s">
        <v>3787</v>
      </c>
      <c r="E9590">
        <v>600</v>
      </c>
      <c r="F9590" t="s">
        <v>1112</v>
      </c>
    </row>
    <row r="9591" spans="1:6">
      <c r="A9591" t="str">
        <f t="shared" si="174"/>
        <v>53Nathalia Barbosa Coelho44986GRA</v>
      </c>
      <c r="B9591">
        <v>53</v>
      </c>
      <c r="C9591" t="s">
        <v>2056</v>
      </c>
      <c r="D9591" t="s">
        <v>3787</v>
      </c>
      <c r="E9591">
        <v>600</v>
      </c>
      <c r="F9591" t="s">
        <v>1112</v>
      </c>
    </row>
    <row r="9592" spans="1:6">
      <c r="A9592" t="str">
        <f t="shared" si="174"/>
        <v>53Nelson Godinho Tebaldi44986GRA</v>
      </c>
      <c r="B9592">
        <v>53</v>
      </c>
      <c r="C9592" t="s">
        <v>2797</v>
      </c>
      <c r="D9592" t="s">
        <v>3787</v>
      </c>
      <c r="E9592">
        <v>600</v>
      </c>
      <c r="F9592" t="s">
        <v>1112</v>
      </c>
    </row>
    <row r="9593" spans="1:6">
      <c r="A9593" t="str">
        <f t="shared" si="174"/>
        <v>53Victoria Almeida Conrado44986GRA</v>
      </c>
      <c r="B9593">
        <v>53</v>
      </c>
      <c r="C9593" t="s">
        <v>2832</v>
      </c>
      <c r="D9593" t="s">
        <v>3787</v>
      </c>
      <c r="E9593">
        <v>600</v>
      </c>
      <c r="F9593" t="s">
        <v>1112</v>
      </c>
    </row>
    <row r="9594" spans="1:6">
      <c r="A9594" t="str">
        <f t="shared" si="174"/>
        <v>53Djanyna Voegel de Carvalho Schmidt44986MSc</v>
      </c>
      <c r="B9594">
        <v>53</v>
      </c>
      <c r="C9594" t="s">
        <v>2233</v>
      </c>
      <c r="D9594" t="s">
        <v>3787</v>
      </c>
      <c r="E9594">
        <v>2230</v>
      </c>
      <c r="F9594" t="s">
        <v>1114</v>
      </c>
    </row>
    <row r="9595" spans="1:6">
      <c r="A9595" t="str">
        <f t="shared" si="174"/>
        <v>53Marla Almeida Siqueira44986MSc</v>
      </c>
      <c r="B9595">
        <v>53</v>
      </c>
      <c r="C9595" t="s">
        <v>2234</v>
      </c>
      <c r="D9595" t="s">
        <v>3787</v>
      </c>
      <c r="E9595">
        <v>2230</v>
      </c>
      <c r="F9595" t="s">
        <v>1114</v>
      </c>
    </row>
    <row r="9596" spans="1:6">
      <c r="A9596" t="str">
        <f t="shared" si="174"/>
        <v>53Pablo Santana Lemos44986PDSC</v>
      </c>
      <c r="B9596">
        <v>53</v>
      </c>
      <c r="C9596" t="s">
        <v>2798</v>
      </c>
      <c r="D9596" t="s">
        <v>3787</v>
      </c>
      <c r="E9596">
        <v>6110</v>
      </c>
      <c r="F9596" t="s">
        <v>1165</v>
      </c>
    </row>
    <row r="9597" spans="1:6">
      <c r="A9597" t="str">
        <f t="shared" si="174"/>
        <v>53Alexandre Persuhn Morawski44986PV</v>
      </c>
      <c r="B9597">
        <v>53</v>
      </c>
      <c r="C9597" t="s">
        <v>2235</v>
      </c>
      <c r="D9597" t="s">
        <v>3787</v>
      </c>
      <c r="E9597">
        <v>7750</v>
      </c>
      <c r="F9597" t="s">
        <v>1115</v>
      </c>
    </row>
    <row r="9598" spans="1:6">
      <c r="A9598" t="str">
        <f t="shared" si="174"/>
        <v>54MONICA ARAUJO DAS NEVES44986AT</v>
      </c>
      <c r="B9598">
        <v>54</v>
      </c>
      <c r="C9598" t="s">
        <v>2724</v>
      </c>
      <c r="D9598" t="s">
        <v>3787</v>
      </c>
      <c r="E9598">
        <v>820</v>
      </c>
      <c r="F9598" t="s">
        <v>1117</v>
      </c>
    </row>
    <row r="9599" spans="1:6">
      <c r="A9599" t="str">
        <f t="shared" si="174"/>
        <v>54WENDELL FERREIRA DE LA SALLES44986COO</v>
      </c>
      <c r="B9599">
        <v>54</v>
      </c>
      <c r="C9599" t="s">
        <v>2725</v>
      </c>
      <c r="D9599" t="s">
        <v>3787</v>
      </c>
      <c r="E9599">
        <v>2800</v>
      </c>
      <c r="F9599" t="s">
        <v>1113</v>
      </c>
    </row>
    <row r="9600" spans="1:6">
      <c r="A9600" t="str">
        <f t="shared" si="174"/>
        <v>54CLOVIS DA CONCEIÇÃO MELO MARTINS JUNIOR44986DSC</v>
      </c>
      <c r="B9600">
        <v>54</v>
      </c>
      <c r="C9600" t="s">
        <v>2726</v>
      </c>
      <c r="D9600" t="s">
        <v>3787</v>
      </c>
      <c r="E9600">
        <v>3280</v>
      </c>
      <c r="F9600" t="s">
        <v>1162</v>
      </c>
    </row>
    <row r="9601" spans="1:6">
      <c r="A9601" t="str">
        <f t="shared" si="174"/>
        <v>54DIEGO DE OLIVEIRA DANTAS44986DSC</v>
      </c>
      <c r="B9601">
        <v>54</v>
      </c>
      <c r="C9601" t="s">
        <v>2727</v>
      </c>
      <c r="D9601" t="s">
        <v>3787</v>
      </c>
      <c r="E9601">
        <v>3280</v>
      </c>
      <c r="F9601" t="s">
        <v>1162</v>
      </c>
    </row>
    <row r="9602" spans="1:6">
      <c r="A9602" t="str">
        <f t="shared" si="174"/>
        <v>54YAN FERREIRA DA SILVA44986DSC</v>
      </c>
      <c r="B9602">
        <v>54</v>
      </c>
      <c r="C9602" t="s">
        <v>2728</v>
      </c>
      <c r="D9602" t="s">
        <v>3787</v>
      </c>
      <c r="E9602">
        <v>3280</v>
      </c>
      <c r="F9602" t="s">
        <v>1162</v>
      </c>
    </row>
    <row r="9603" spans="1:6">
      <c r="A9603" t="str">
        <f t="shared" ref="A9603:A9666" si="175">CONCATENATE(B9603,C9603,VALUE(D9603),F9603)</f>
        <v>54Adhila Freitas Sanches44986GRA</v>
      </c>
      <c r="B9603">
        <v>54</v>
      </c>
      <c r="C9603" t="s">
        <v>2596</v>
      </c>
      <c r="D9603" t="s">
        <v>3787</v>
      </c>
      <c r="E9603">
        <v>600</v>
      </c>
      <c r="F9603" t="s">
        <v>1112</v>
      </c>
    </row>
    <row r="9604" spans="1:6">
      <c r="A9604" t="str">
        <f t="shared" si="175"/>
        <v>54Aline de Meneses Cunha44986GRA</v>
      </c>
      <c r="B9604">
        <v>54</v>
      </c>
      <c r="C9604" t="s">
        <v>2799</v>
      </c>
      <c r="D9604" t="s">
        <v>3787</v>
      </c>
      <c r="E9604">
        <v>600</v>
      </c>
      <c r="F9604" t="s">
        <v>1112</v>
      </c>
    </row>
    <row r="9605" spans="1:6">
      <c r="A9605" t="str">
        <f t="shared" si="175"/>
        <v>54ANA BEATRIZ DA SILVA DOS SANTOS44986GRA</v>
      </c>
      <c r="B9605">
        <v>54</v>
      </c>
      <c r="C9605" t="s">
        <v>2729</v>
      </c>
      <c r="D9605" t="s">
        <v>3787</v>
      </c>
      <c r="E9605">
        <v>600</v>
      </c>
      <c r="F9605" t="s">
        <v>1112</v>
      </c>
    </row>
    <row r="9606" spans="1:6">
      <c r="A9606" t="str">
        <f t="shared" si="175"/>
        <v>54BIANCA DE MELO MAIA DAS NEVES44986GRA</v>
      </c>
      <c r="B9606">
        <v>54</v>
      </c>
      <c r="C9606" t="s">
        <v>2800</v>
      </c>
      <c r="D9606" t="s">
        <v>3787</v>
      </c>
      <c r="E9606">
        <v>600</v>
      </c>
      <c r="F9606" t="s">
        <v>1112</v>
      </c>
    </row>
    <row r="9607" spans="1:6">
      <c r="A9607" t="str">
        <f t="shared" si="175"/>
        <v>54DIEGO MARTINS MONTEIRO44986GRA</v>
      </c>
      <c r="B9607">
        <v>54</v>
      </c>
      <c r="C9607" t="s">
        <v>2730</v>
      </c>
      <c r="D9607" t="s">
        <v>3787</v>
      </c>
      <c r="E9607">
        <v>600</v>
      </c>
      <c r="F9607" t="s">
        <v>1112</v>
      </c>
    </row>
    <row r="9608" spans="1:6">
      <c r="A9608" t="str">
        <f t="shared" si="175"/>
        <v>54ERISON WALDIRIO VIEIRA SANTOS44986GRA</v>
      </c>
      <c r="B9608">
        <v>54</v>
      </c>
      <c r="C9608" t="s">
        <v>2731</v>
      </c>
      <c r="D9608" t="s">
        <v>3787</v>
      </c>
      <c r="E9608">
        <v>600</v>
      </c>
      <c r="F9608" t="s">
        <v>1112</v>
      </c>
    </row>
    <row r="9609" spans="1:6">
      <c r="A9609" t="str">
        <f t="shared" si="175"/>
        <v>54Glendha Aryelli Carvalho de Souza44986GRA</v>
      </c>
      <c r="B9609">
        <v>54</v>
      </c>
      <c r="C9609" t="s">
        <v>2597</v>
      </c>
      <c r="D9609" t="s">
        <v>3787</v>
      </c>
      <c r="E9609">
        <v>600</v>
      </c>
      <c r="F9609" t="s">
        <v>1112</v>
      </c>
    </row>
    <row r="9610" spans="1:6">
      <c r="A9610" t="str">
        <f t="shared" si="175"/>
        <v>54ISRAEL DA LUZ RODRIGUES44986GRA</v>
      </c>
      <c r="B9610">
        <v>54</v>
      </c>
      <c r="C9610" t="s">
        <v>2733</v>
      </c>
      <c r="D9610" t="s">
        <v>3787</v>
      </c>
      <c r="E9610">
        <v>600</v>
      </c>
      <c r="F9610" t="s">
        <v>1112</v>
      </c>
    </row>
    <row r="9611" spans="1:6">
      <c r="A9611" t="str">
        <f t="shared" si="175"/>
        <v>54JAINE CARVALHO SILVA44986GRA</v>
      </c>
      <c r="B9611">
        <v>54</v>
      </c>
      <c r="C9611" t="s">
        <v>2734</v>
      </c>
      <c r="D9611" t="s">
        <v>3787</v>
      </c>
      <c r="E9611">
        <v>600</v>
      </c>
      <c r="F9611" t="s">
        <v>1112</v>
      </c>
    </row>
    <row r="9612" spans="1:6">
      <c r="A9612" t="str">
        <f t="shared" si="175"/>
        <v>54Lorena Ribeiro de Melo44986GRA</v>
      </c>
      <c r="B9612">
        <v>54</v>
      </c>
      <c r="C9612" t="s">
        <v>2598</v>
      </c>
      <c r="D9612" t="s">
        <v>3787</v>
      </c>
      <c r="E9612">
        <v>600</v>
      </c>
      <c r="F9612" t="s">
        <v>1112</v>
      </c>
    </row>
    <row r="9613" spans="1:6">
      <c r="A9613" t="str">
        <f t="shared" si="175"/>
        <v>54LUANA CRISTINA SOUSA DE OLIVEIRA44986GRA</v>
      </c>
      <c r="B9613">
        <v>54</v>
      </c>
      <c r="C9613" t="s">
        <v>2801</v>
      </c>
      <c r="D9613" t="s">
        <v>3787</v>
      </c>
      <c r="E9613">
        <v>600</v>
      </c>
      <c r="F9613" t="s">
        <v>1112</v>
      </c>
    </row>
    <row r="9614" spans="1:6">
      <c r="A9614" t="str">
        <f t="shared" si="175"/>
        <v>54MARIA CLARA BRANDÃO DE MORAIS44986GRA</v>
      </c>
      <c r="B9614">
        <v>54</v>
      </c>
      <c r="C9614" t="s">
        <v>2735</v>
      </c>
      <c r="D9614" t="s">
        <v>3787</v>
      </c>
      <c r="E9614">
        <v>600</v>
      </c>
      <c r="F9614" t="s">
        <v>1112</v>
      </c>
    </row>
    <row r="9615" spans="1:6">
      <c r="A9615" t="str">
        <f t="shared" si="175"/>
        <v>54STHEFFERSON BRUNO COSTA FERREIRA44986GRA</v>
      </c>
      <c r="B9615">
        <v>54</v>
      </c>
      <c r="C9615" t="s">
        <v>2802</v>
      </c>
      <c r="D9615" t="s">
        <v>3787</v>
      </c>
      <c r="E9615">
        <v>600</v>
      </c>
      <c r="F9615" t="s">
        <v>1112</v>
      </c>
    </row>
    <row r="9616" spans="1:6">
      <c r="A9616" t="str">
        <f t="shared" si="175"/>
        <v>54Yan Caio Morais Costa44986GRA</v>
      </c>
      <c r="B9616">
        <v>54</v>
      </c>
      <c r="C9616" t="s">
        <v>2803</v>
      </c>
      <c r="D9616" t="s">
        <v>3787</v>
      </c>
      <c r="E9616">
        <v>600</v>
      </c>
      <c r="F9616" t="s">
        <v>1112</v>
      </c>
    </row>
    <row r="9617" spans="1:6">
      <c r="A9617" t="str">
        <f t="shared" si="175"/>
        <v>54CAMILA ALMEIDA DOS SANTOS44986MSc</v>
      </c>
      <c r="B9617">
        <v>54</v>
      </c>
      <c r="C9617" t="s">
        <v>2738</v>
      </c>
      <c r="D9617" t="s">
        <v>3787</v>
      </c>
      <c r="E9617">
        <v>2230</v>
      </c>
      <c r="F9617" t="s">
        <v>1114</v>
      </c>
    </row>
    <row r="9618" spans="1:6">
      <c r="A9618" t="str">
        <f t="shared" si="175"/>
        <v>54LUCIANA PEREIRA BARBOSA44986MSc</v>
      </c>
      <c r="B9618">
        <v>54</v>
      </c>
      <c r="C9618" t="s">
        <v>2739</v>
      </c>
      <c r="D9618" t="s">
        <v>3787</v>
      </c>
      <c r="E9618">
        <v>2230</v>
      </c>
      <c r="F9618" t="s">
        <v>1114</v>
      </c>
    </row>
    <row r="9619" spans="1:6">
      <c r="A9619" t="str">
        <f t="shared" si="175"/>
        <v>54Luiz Eugênio Hoffmann Lopes44986MSc</v>
      </c>
      <c r="B9619">
        <v>54</v>
      </c>
      <c r="C9619" t="s">
        <v>2076</v>
      </c>
      <c r="D9619" t="s">
        <v>3787</v>
      </c>
      <c r="E9619">
        <v>2230</v>
      </c>
      <c r="F9619" t="s">
        <v>1114</v>
      </c>
    </row>
    <row r="9620" spans="1:6">
      <c r="A9620" t="str">
        <f t="shared" si="175"/>
        <v>54TAYNA CRISTINA SOUSA SILVA44986MSc</v>
      </c>
      <c r="B9620">
        <v>54</v>
      </c>
      <c r="C9620" t="s">
        <v>2740</v>
      </c>
      <c r="D9620" t="s">
        <v>3787</v>
      </c>
      <c r="E9620">
        <v>2230</v>
      </c>
      <c r="F9620" t="s">
        <v>1114</v>
      </c>
    </row>
    <row r="9621" spans="1:6">
      <c r="A9621" t="str">
        <f t="shared" si="175"/>
        <v>54Marta de Oliveira Barreiros44986PDSC</v>
      </c>
      <c r="B9621">
        <v>54</v>
      </c>
      <c r="C9621" t="s">
        <v>2079</v>
      </c>
      <c r="D9621" t="s">
        <v>3787</v>
      </c>
      <c r="E9621">
        <v>6110</v>
      </c>
      <c r="F9621" t="s">
        <v>1165</v>
      </c>
    </row>
    <row r="9622" spans="1:6">
      <c r="A9622" t="str">
        <f t="shared" si="175"/>
        <v>54LYZETTE GONÇALVES MORAES DE MOURA44986PV</v>
      </c>
      <c r="B9622">
        <v>54</v>
      </c>
      <c r="C9622" t="s">
        <v>2742</v>
      </c>
      <c r="D9622" t="s">
        <v>3787</v>
      </c>
      <c r="E9622">
        <v>7750</v>
      </c>
      <c r="F9622" t="s">
        <v>1115</v>
      </c>
    </row>
    <row r="9623" spans="1:6">
      <c r="A9623" t="str">
        <f t="shared" si="175"/>
        <v>55Anara Luana Nunes Gomes44986AT</v>
      </c>
      <c r="B9623">
        <v>55</v>
      </c>
      <c r="C9623" t="s">
        <v>2081</v>
      </c>
      <c r="D9623" t="s">
        <v>3787</v>
      </c>
      <c r="E9623">
        <v>820</v>
      </c>
      <c r="F9623" t="s">
        <v>1117</v>
      </c>
    </row>
    <row r="9624" spans="1:6">
      <c r="A9624" t="str">
        <f t="shared" si="175"/>
        <v>55Frederico Ribeiro do Carmo44986COO</v>
      </c>
      <c r="B9624">
        <v>55</v>
      </c>
      <c r="C9624" t="s">
        <v>2082</v>
      </c>
      <c r="D9624" t="s">
        <v>3787</v>
      </c>
      <c r="E9624">
        <v>2800</v>
      </c>
      <c r="F9624" t="s">
        <v>1113</v>
      </c>
    </row>
    <row r="9625" spans="1:6">
      <c r="A9625" t="str">
        <f t="shared" si="175"/>
        <v>55Cydianne Cavalcante da Silva44986DSC</v>
      </c>
      <c r="B9625">
        <v>55</v>
      </c>
      <c r="C9625" t="s">
        <v>2083</v>
      </c>
      <c r="D9625" t="s">
        <v>3787</v>
      </c>
      <c r="E9625">
        <v>3280</v>
      </c>
      <c r="F9625" t="s">
        <v>1162</v>
      </c>
    </row>
    <row r="9626" spans="1:6">
      <c r="A9626" t="str">
        <f t="shared" si="175"/>
        <v>55Kilton Renan Alves Pereira44986DSC</v>
      </c>
      <c r="B9626">
        <v>55</v>
      </c>
      <c r="C9626" t="s">
        <v>2599</v>
      </c>
      <c r="D9626" t="s">
        <v>3787</v>
      </c>
      <c r="E9626">
        <v>3280</v>
      </c>
      <c r="F9626" t="s">
        <v>1162</v>
      </c>
    </row>
    <row r="9627" spans="1:6">
      <c r="A9627" t="str">
        <f t="shared" si="175"/>
        <v>55Lizandra Evylyn Freitas Lucas44986DSC</v>
      </c>
      <c r="B9627">
        <v>55</v>
      </c>
      <c r="C9627" t="s">
        <v>2084</v>
      </c>
      <c r="D9627" t="s">
        <v>3787</v>
      </c>
      <c r="E9627">
        <v>3280</v>
      </c>
      <c r="F9627" t="s">
        <v>1162</v>
      </c>
    </row>
    <row r="9628" spans="1:6">
      <c r="A9628" t="str">
        <f t="shared" si="175"/>
        <v>55Anderson Marciel Pereira De Sales44986GRA</v>
      </c>
      <c r="B9628">
        <v>55</v>
      </c>
      <c r="C9628" t="s">
        <v>2600</v>
      </c>
      <c r="D9628" t="s">
        <v>3787</v>
      </c>
      <c r="E9628">
        <v>600</v>
      </c>
      <c r="F9628" t="s">
        <v>1112</v>
      </c>
    </row>
    <row r="9629" spans="1:6">
      <c r="A9629" t="str">
        <f t="shared" si="175"/>
        <v>55Bruna Assunção Antunes Rebouças44986GRA</v>
      </c>
      <c r="B9629">
        <v>55</v>
      </c>
      <c r="C9629" t="s">
        <v>2601</v>
      </c>
      <c r="D9629" t="s">
        <v>3787</v>
      </c>
      <c r="E9629">
        <v>600</v>
      </c>
      <c r="F9629" t="s">
        <v>1112</v>
      </c>
    </row>
    <row r="9630" spans="1:6">
      <c r="A9630" t="str">
        <f t="shared" si="175"/>
        <v>55Carlos Eduardo de Lima Sousa44986GRA</v>
      </c>
      <c r="B9630">
        <v>55</v>
      </c>
      <c r="C9630" t="s">
        <v>2085</v>
      </c>
      <c r="D9630" t="s">
        <v>3787</v>
      </c>
      <c r="E9630">
        <v>600</v>
      </c>
      <c r="F9630" t="s">
        <v>1112</v>
      </c>
    </row>
    <row r="9631" spans="1:6">
      <c r="A9631" t="str">
        <f t="shared" si="175"/>
        <v>55Daniel Viana de Freitas44986GRA</v>
      </c>
      <c r="B9631">
        <v>55</v>
      </c>
      <c r="C9631" t="s">
        <v>2602</v>
      </c>
      <c r="D9631" t="s">
        <v>3787</v>
      </c>
      <c r="E9631">
        <v>600</v>
      </c>
      <c r="F9631" t="s">
        <v>1112</v>
      </c>
    </row>
    <row r="9632" spans="1:6">
      <c r="A9632" t="str">
        <f t="shared" si="175"/>
        <v>55Francisco Medeiros de Andrade Neto44986GRA</v>
      </c>
      <c r="B9632">
        <v>55</v>
      </c>
      <c r="C9632" t="s">
        <v>2086</v>
      </c>
      <c r="D9632" t="s">
        <v>3787</v>
      </c>
      <c r="E9632">
        <v>600</v>
      </c>
      <c r="F9632" t="s">
        <v>1112</v>
      </c>
    </row>
    <row r="9633" spans="1:6">
      <c r="A9633" t="str">
        <f t="shared" si="175"/>
        <v>55Glaíce Oliveira Araújo44986GRA</v>
      </c>
      <c r="B9633">
        <v>55</v>
      </c>
      <c r="C9633" t="s">
        <v>2603</v>
      </c>
      <c r="D9633" t="s">
        <v>3787</v>
      </c>
      <c r="E9633">
        <v>600</v>
      </c>
      <c r="F9633" t="s">
        <v>1112</v>
      </c>
    </row>
    <row r="9634" spans="1:6">
      <c r="A9634" t="str">
        <f t="shared" si="175"/>
        <v>55Iara Maria Souza Medeiros44986GRA</v>
      </c>
      <c r="B9634">
        <v>55</v>
      </c>
      <c r="C9634" t="s">
        <v>2604</v>
      </c>
      <c r="D9634" t="s">
        <v>3787</v>
      </c>
      <c r="E9634">
        <v>600</v>
      </c>
      <c r="F9634" t="s">
        <v>1112</v>
      </c>
    </row>
    <row r="9635" spans="1:6">
      <c r="A9635" t="str">
        <f t="shared" si="175"/>
        <v>55João Paulo de Souza Pereira44986GRA</v>
      </c>
      <c r="B9635">
        <v>55</v>
      </c>
      <c r="C9635" t="s">
        <v>2605</v>
      </c>
      <c r="D9635" t="s">
        <v>3787</v>
      </c>
      <c r="E9635">
        <v>600</v>
      </c>
      <c r="F9635" t="s">
        <v>1112</v>
      </c>
    </row>
    <row r="9636" spans="1:6">
      <c r="A9636" t="str">
        <f t="shared" si="175"/>
        <v>55Josilândia dos Santos Carvalho44986GRA</v>
      </c>
      <c r="B9636">
        <v>55</v>
      </c>
      <c r="C9636" t="s">
        <v>2606</v>
      </c>
      <c r="D9636" t="s">
        <v>3787</v>
      </c>
      <c r="E9636">
        <v>600</v>
      </c>
      <c r="F9636" t="s">
        <v>1112</v>
      </c>
    </row>
    <row r="9637" spans="1:6">
      <c r="A9637" t="str">
        <f t="shared" si="175"/>
        <v>55Letícia Costa da Silva44986GRA</v>
      </c>
      <c r="B9637">
        <v>55</v>
      </c>
      <c r="C9637" t="s">
        <v>2607</v>
      </c>
      <c r="D9637" t="s">
        <v>3787</v>
      </c>
      <c r="E9637">
        <v>600</v>
      </c>
      <c r="F9637" t="s">
        <v>1112</v>
      </c>
    </row>
    <row r="9638" spans="1:6">
      <c r="A9638" t="str">
        <f t="shared" si="175"/>
        <v>55Luiz Augusto Galdino Melo44986GRA</v>
      </c>
      <c r="B9638">
        <v>55</v>
      </c>
      <c r="C9638" t="s">
        <v>2608</v>
      </c>
      <c r="D9638" t="s">
        <v>3787</v>
      </c>
      <c r="E9638">
        <v>600</v>
      </c>
      <c r="F9638" t="s">
        <v>1112</v>
      </c>
    </row>
    <row r="9639" spans="1:6">
      <c r="A9639" t="str">
        <f t="shared" si="175"/>
        <v>55Marcos Antonio dos Santos Filho44986GRA</v>
      </c>
      <c r="B9639">
        <v>55</v>
      </c>
      <c r="C9639" t="s">
        <v>2087</v>
      </c>
      <c r="D9639" t="s">
        <v>3787</v>
      </c>
      <c r="E9639">
        <v>600</v>
      </c>
      <c r="F9639" t="s">
        <v>1112</v>
      </c>
    </row>
    <row r="9640" spans="1:6">
      <c r="A9640" t="str">
        <f t="shared" si="175"/>
        <v>55Maria Helena Lima da Silva44986GRA</v>
      </c>
      <c r="B9640">
        <v>55</v>
      </c>
      <c r="C9640" t="s">
        <v>2610</v>
      </c>
      <c r="D9640" t="s">
        <v>3787</v>
      </c>
      <c r="E9640">
        <v>600</v>
      </c>
      <c r="F9640" t="s">
        <v>1112</v>
      </c>
    </row>
    <row r="9641" spans="1:6">
      <c r="A9641" t="str">
        <f t="shared" si="175"/>
        <v>55Rian Aurélio Vieira44986GRA</v>
      </c>
      <c r="B9641">
        <v>55</v>
      </c>
      <c r="C9641" t="s">
        <v>2611</v>
      </c>
      <c r="D9641" t="s">
        <v>3787</v>
      </c>
      <c r="E9641">
        <v>600</v>
      </c>
      <c r="F9641" t="s">
        <v>1112</v>
      </c>
    </row>
    <row r="9642" spans="1:6">
      <c r="A9642" t="str">
        <f t="shared" si="175"/>
        <v>55Emanuelly Kelly Gomes de Oliveira44986MSc</v>
      </c>
      <c r="B9642">
        <v>55</v>
      </c>
      <c r="C9642" t="s">
        <v>2612</v>
      </c>
      <c r="D9642" t="s">
        <v>3787</v>
      </c>
      <c r="E9642">
        <v>2230</v>
      </c>
      <c r="F9642" t="s">
        <v>1114</v>
      </c>
    </row>
    <row r="9643" spans="1:6">
      <c r="A9643" t="str">
        <f t="shared" si="175"/>
        <v>55Giovana Soares Danino44986MSc</v>
      </c>
      <c r="B9643">
        <v>55</v>
      </c>
      <c r="C9643" t="s">
        <v>2089</v>
      </c>
      <c r="D9643" t="s">
        <v>3787</v>
      </c>
      <c r="E9643">
        <v>2230</v>
      </c>
      <c r="F9643" t="s">
        <v>1114</v>
      </c>
    </row>
    <row r="9644" spans="1:6">
      <c r="A9644" t="str">
        <f t="shared" si="175"/>
        <v>55Jessica Crhistie de Castro Granjeiro Oliveira44986MSc</v>
      </c>
      <c r="B9644">
        <v>55</v>
      </c>
      <c r="C9644" t="s">
        <v>2613</v>
      </c>
      <c r="D9644" t="s">
        <v>3787</v>
      </c>
      <c r="E9644">
        <v>2230</v>
      </c>
      <c r="F9644" t="s">
        <v>1114</v>
      </c>
    </row>
    <row r="9645" spans="1:6">
      <c r="A9645" t="str">
        <f t="shared" si="175"/>
        <v>55Kaline Soares da Silva44986MSc</v>
      </c>
      <c r="B9645">
        <v>55</v>
      </c>
      <c r="C9645" t="s">
        <v>2090</v>
      </c>
      <c r="D9645" t="s">
        <v>3787</v>
      </c>
      <c r="E9645">
        <v>2230</v>
      </c>
      <c r="F9645" t="s">
        <v>1114</v>
      </c>
    </row>
    <row r="9646" spans="1:6">
      <c r="A9646" t="str">
        <f t="shared" si="175"/>
        <v>55Paulo Reginaldo Costa Filho44986MSc</v>
      </c>
      <c r="B9646">
        <v>55</v>
      </c>
      <c r="C9646" t="s">
        <v>2614</v>
      </c>
      <c r="D9646" t="s">
        <v>3787</v>
      </c>
      <c r="E9646">
        <v>2230</v>
      </c>
      <c r="F9646" t="s">
        <v>1114</v>
      </c>
    </row>
    <row r="9647" spans="1:6">
      <c r="A9647" t="str">
        <f t="shared" si="175"/>
        <v>55Taysa Dayana Freire de Lima44986MSc</v>
      </c>
      <c r="B9647">
        <v>55</v>
      </c>
      <c r="C9647" t="s">
        <v>2091</v>
      </c>
      <c r="D9647" t="s">
        <v>3787</v>
      </c>
      <c r="E9647">
        <v>2230</v>
      </c>
      <c r="F9647" t="s">
        <v>1114</v>
      </c>
    </row>
    <row r="9648" spans="1:6">
      <c r="A9648" t="str">
        <f t="shared" si="175"/>
        <v>55Ruza Gabriela Medeiros de Araujo Macedo44986PV</v>
      </c>
      <c r="B9648">
        <v>55</v>
      </c>
      <c r="C9648" t="s">
        <v>2238</v>
      </c>
      <c r="D9648" t="s">
        <v>3787</v>
      </c>
      <c r="E9648">
        <v>7750</v>
      </c>
      <c r="F9648" t="s">
        <v>1115</v>
      </c>
    </row>
    <row r="9649" spans="1:6">
      <c r="A9649" t="str">
        <f t="shared" si="175"/>
        <v>1HÉRICO GONÇALVES VALIATI45017AT</v>
      </c>
      <c r="B9649">
        <v>1</v>
      </c>
      <c r="C9649" t="s">
        <v>2833</v>
      </c>
      <c r="D9649" t="s">
        <v>3788</v>
      </c>
      <c r="E9649">
        <v>820</v>
      </c>
      <c r="F9649" t="s">
        <v>1117</v>
      </c>
    </row>
    <row r="9650" spans="1:6">
      <c r="A9650" t="str">
        <f t="shared" si="175"/>
        <v>1VÂNYA MÁRCIA DUARTE PASA45017COO</v>
      </c>
      <c r="B9650">
        <v>1</v>
      </c>
      <c r="C9650" t="s">
        <v>2834</v>
      </c>
      <c r="D9650" t="s">
        <v>3788</v>
      </c>
      <c r="E9650">
        <v>2800</v>
      </c>
      <c r="F9650" t="s">
        <v>1113</v>
      </c>
    </row>
    <row r="9651" spans="1:6">
      <c r="A9651" t="str">
        <f t="shared" si="175"/>
        <v>1FRANCISCA GABRIELA LOPES ROSADO45017DSC</v>
      </c>
      <c r="B9651">
        <v>1</v>
      </c>
      <c r="C9651" t="s">
        <v>2835</v>
      </c>
      <c r="D9651" t="s">
        <v>3788</v>
      </c>
      <c r="E9651">
        <v>3280</v>
      </c>
      <c r="F9651" t="s">
        <v>1162</v>
      </c>
    </row>
    <row r="9652" spans="1:6">
      <c r="A9652" t="str">
        <f t="shared" si="175"/>
        <v>1NATÁLIA LIMA LUIZ45017DSC</v>
      </c>
      <c r="B9652">
        <v>1</v>
      </c>
      <c r="C9652" t="s">
        <v>2836</v>
      </c>
      <c r="D9652" t="s">
        <v>3788</v>
      </c>
      <c r="E9652">
        <v>3280</v>
      </c>
      <c r="F9652" t="s">
        <v>1162</v>
      </c>
    </row>
    <row r="9653" spans="1:6">
      <c r="A9653" t="str">
        <f t="shared" si="175"/>
        <v>1YURI GONTIJO ROSA45017DSC</v>
      </c>
      <c r="B9653">
        <v>1</v>
      </c>
      <c r="C9653" t="s">
        <v>2837</v>
      </c>
      <c r="D9653" t="s">
        <v>3788</v>
      </c>
      <c r="E9653">
        <v>3280</v>
      </c>
      <c r="F9653" t="s">
        <v>1162</v>
      </c>
    </row>
    <row r="9654" spans="1:6">
      <c r="A9654" t="str">
        <f t="shared" si="175"/>
        <v>1ALEXANDRE AUGUSTO SALVADOR BARBOSA45017GRA</v>
      </c>
      <c r="B9654">
        <v>1</v>
      </c>
      <c r="C9654" t="s">
        <v>2838</v>
      </c>
      <c r="D9654" t="s">
        <v>3788</v>
      </c>
      <c r="E9654">
        <v>600</v>
      </c>
      <c r="F9654" t="s">
        <v>1112</v>
      </c>
    </row>
    <row r="9655" spans="1:6">
      <c r="A9655" t="str">
        <f t="shared" si="175"/>
        <v>1DENNER SILVA DE CARVALHO45017GRA</v>
      </c>
      <c r="B9655">
        <v>1</v>
      </c>
      <c r="C9655" t="s">
        <v>1164</v>
      </c>
      <c r="D9655" t="s">
        <v>3788</v>
      </c>
      <c r="E9655">
        <v>600</v>
      </c>
      <c r="F9655" t="s">
        <v>1112</v>
      </c>
    </row>
    <row r="9656" spans="1:6">
      <c r="A9656" t="str">
        <f t="shared" si="175"/>
        <v>1GABRIEL DIAS GODINHO45017GRA</v>
      </c>
      <c r="B9656">
        <v>1</v>
      </c>
      <c r="C9656" t="s">
        <v>2839</v>
      </c>
      <c r="D9656" t="s">
        <v>3788</v>
      </c>
      <c r="E9656">
        <v>600</v>
      </c>
      <c r="F9656" t="s">
        <v>1112</v>
      </c>
    </row>
    <row r="9657" spans="1:6">
      <c r="A9657" t="str">
        <f t="shared" si="175"/>
        <v>1PABLO BATISTA MENDES45017GRA</v>
      </c>
      <c r="B9657">
        <v>1</v>
      </c>
      <c r="C9657" t="s">
        <v>2840</v>
      </c>
      <c r="D9657" t="s">
        <v>3788</v>
      </c>
      <c r="E9657">
        <v>600</v>
      </c>
      <c r="F9657" t="s">
        <v>1112</v>
      </c>
    </row>
    <row r="9658" spans="1:6">
      <c r="A9658" t="str">
        <f t="shared" si="175"/>
        <v>1ÍTALO MARQUES DA COSTA45017MSc</v>
      </c>
      <c r="B9658">
        <v>1</v>
      </c>
      <c r="C9658" t="s">
        <v>2841</v>
      </c>
      <c r="D9658" t="s">
        <v>3788</v>
      </c>
      <c r="E9658">
        <v>2230</v>
      </c>
      <c r="F9658" t="s">
        <v>1114</v>
      </c>
    </row>
    <row r="9659" spans="1:6">
      <c r="A9659" t="str">
        <f t="shared" si="175"/>
        <v>1JÉSSIKA THAYANNE DA SILVA45017MSc</v>
      </c>
      <c r="B9659">
        <v>1</v>
      </c>
      <c r="C9659" t="s">
        <v>2842</v>
      </c>
      <c r="D9659" t="s">
        <v>3788</v>
      </c>
      <c r="E9659">
        <v>2230</v>
      </c>
      <c r="F9659" t="s">
        <v>1114</v>
      </c>
    </row>
    <row r="9660" spans="1:6">
      <c r="A9660" t="str">
        <f t="shared" si="175"/>
        <v>1LEONARDO GOMES DE ABREU45017MSc</v>
      </c>
      <c r="B9660">
        <v>1</v>
      </c>
      <c r="C9660" t="s">
        <v>2843</v>
      </c>
      <c r="D9660" t="s">
        <v>3788</v>
      </c>
      <c r="E9660">
        <v>2230</v>
      </c>
      <c r="F9660" t="s">
        <v>1114</v>
      </c>
    </row>
    <row r="9661" spans="1:6">
      <c r="A9661" t="str">
        <f t="shared" si="175"/>
        <v>1MARIANA GUALBERTO DE MENDONÇA45017MSc</v>
      </c>
      <c r="B9661">
        <v>1</v>
      </c>
      <c r="C9661" t="s">
        <v>2844</v>
      </c>
      <c r="D9661" t="s">
        <v>3788</v>
      </c>
      <c r="E9661">
        <v>2230</v>
      </c>
      <c r="F9661" t="s">
        <v>1114</v>
      </c>
    </row>
    <row r="9662" spans="1:6">
      <c r="A9662" t="str">
        <f t="shared" si="175"/>
        <v>1FABIANA PEREIRA DE SOUSA45017PDSC</v>
      </c>
      <c r="B9662">
        <v>1</v>
      </c>
      <c r="C9662" t="s">
        <v>2845</v>
      </c>
      <c r="D9662" t="s">
        <v>3788</v>
      </c>
      <c r="E9662">
        <v>6110</v>
      </c>
      <c r="F9662" t="s">
        <v>1165</v>
      </c>
    </row>
    <row r="9663" spans="1:6">
      <c r="A9663" t="str">
        <f t="shared" si="175"/>
        <v>1HENRIQUE DOS SANTOS OLIVEIRA45017PV</v>
      </c>
      <c r="B9663">
        <v>1</v>
      </c>
      <c r="C9663" t="s">
        <v>2846</v>
      </c>
      <c r="D9663" t="s">
        <v>3788</v>
      </c>
      <c r="E9663">
        <v>7750</v>
      </c>
      <c r="F9663" t="s">
        <v>1115</v>
      </c>
    </row>
    <row r="9664" spans="1:6">
      <c r="A9664" t="str">
        <f t="shared" si="175"/>
        <v>2LIVIA SCHEFFER SANTOS45017AT</v>
      </c>
      <c r="B9664">
        <v>2</v>
      </c>
      <c r="C9664" t="s">
        <v>2847</v>
      </c>
      <c r="D9664" t="s">
        <v>3788</v>
      </c>
      <c r="E9664">
        <v>820</v>
      </c>
      <c r="F9664" t="s">
        <v>1117</v>
      </c>
    </row>
    <row r="9665" spans="1:6">
      <c r="A9665" t="str">
        <f t="shared" si="175"/>
        <v>2RODOLFO CÉSAR COSTA FLESCH45017COO</v>
      </c>
      <c r="B9665">
        <v>2</v>
      </c>
      <c r="C9665" t="s">
        <v>2848</v>
      </c>
      <c r="D9665" t="s">
        <v>3788</v>
      </c>
      <c r="E9665">
        <v>2800</v>
      </c>
      <c r="F9665" t="s">
        <v>1113</v>
      </c>
    </row>
    <row r="9666" spans="1:6">
      <c r="A9666" t="str">
        <f t="shared" si="175"/>
        <v>2RAFAEL SARTORI45017DSC</v>
      </c>
      <c r="B9666">
        <v>2</v>
      </c>
      <c r="C9666" t="s">
        <v>2849</v>
      </c>
      <c r="D9666" t="s">
        <v>3788</v>
      </c>
      <c r="E9666">
        <v>3280</v>
      </c>
      <c r="F9666" t="s">
        <v>1162</v>
      </c>
    </row>
    <row r="9667" spans="1:6">
      <c r="A9667" t="str">
        <f t="shared" ref="A9667:A9730" si="176">CONCATENATE(B9667,C9667,VALUE(D9667),F9667)</f>
        <v>2VINICIUS TROMBIN BARROS45017DSC</v>
      </c>
      <c r="B9667">
        <v>2</v>
      </c>
      <c r="C9667" t="s">
        <v>2850</v>
      </c>
      <c r="D9667" t="s">
        <v>3788</v>
      </c>
      <c r="E9667">
        <v>3280</v>
      </c>
      <c r="F9667" t="s">
        <v>1162</v>
      </c>
    </row>
    <row r="9668" spans="1:6">
      <c r="A9668" t="str">
        <f t="shared" si="176"/>
        <v>2CARLOS EDUARDO XAVIER CORREIA45017GRA</v>
      </c>
      <c r="B9668">
        <v>2</v>
      </c>
      <c r="C9668" t="s">
        <v>2851</v>
      </c>
      <c r="D9668" t="s">
        <v>3788</v>
      </c>
      <c r="E9668">
        <v>600</v>
      </c>
      <c r="F9668" t="s">
        <v>1112</v>
      </c>
    </row>
    <row r="9669" spans="1:6">
      <c r="A9669" t="str">
        <f t="shared" si="176"/>
        <v>2LUIZ GUSTAVO DAL MAGRO45017GRA</v>
      </c>
      <c r="B9669">
        <v>2</v>
      </c>
      <c r="C9669" t="s">
        <v>2852</v>
      </c>
      <c r="D9669" t="s">
        <v>3788</v>
      </c>
      <c r="E9669">
        <v>600</v>
      </c>
      <c r="F9669" t="s">
        <v>1112</v>
      </c>
    </row>
    <row r="9670" spans="1:6">
      <c r="A9670" t="str">
        <f t="shared" si="176"/>
        <v>2PEDRO SLAVIERO DE VARGAS45017GRA</v>
      </c>
      <c r="B9670">
        <v>2</v>
      </c>
      <c r="C9670" t="s">
        <v>2853</v>
      </c>
      <c r="D9670" t="s">
        <v>3788</v>
      </c>
      <c r="E9670">
        <v>600</v>
      </c>
      <c r="F9670" t="s">
        <v>1112</v>
      </c>
    </row>
    <row r="9671" spans="1:6">
      <c r="A9671" t="str">
        <f t="shared" si="176"/>
        <v>2RAFAEL HEIDEMANN DE SANTANA45017GRA</v>
      </c>
      <c r="B9671">
        <v>2</v>
      </c>
      <c r="C9671" t="s">
        <v>2854</v>
      </c>
      <c r="D9671" t="s">
        <v>3788</v>
      </c>
      <c r="E9671">
        <v>600</v>
      </c>
      <c r="F9671" t="s">
        <v>1112</v>
      </c>
    </row>
    <row r="9672" spans="1:6">
      <c r="A9672" t="str">
        <f t="shared" si="176"/>
        <v>2CAIO CESAR BRANCO NUNES45017MSc</v>
      </c>
      <c r="B9672">
        <v>2</v>
      </c>
      <c r="C9672" t="s">
        <v>2855</v>
      </c>
      <c r="D9672" t="s">
        <v>3788</v>
      </c>
      <c r="E9672">
        <v>2230</v>
      </c>
      <c r="F9672" t="s">
        <v>1114</v>
      </c>
    </row>
    <row r="9673" spans="1:6">
      <c r="A9673" t="str">
        <f t="shared" si="176"/>
        <v>2ERIC MOCHIUTTI45017MSc</v>
      </c>
      <c r="B9673">
        <v>2</v>
      </c>
      <c r="C9673" t="s">
        <v>2856</v>
      </c>
      <c r="D9673" t="s">
        <v>3788</v>
      </c>
      <c r="E9673">
        <v>2230</v>
      </c>
      <c r="F9673" t="s">
        <v>1114</v>
      </c>
    </row>
    <row r="9674" spans="1:6">
      <c r="A9674" t="str">
        <f t="shared" si="176"/>
        <v>2ERIQUE MOSER45017MSc</v>
      </c>
      <c r="B9674">
        <v>2</v>
      </c>
      <c r="C9674" t="s">
        <v>2857</v>
      </c>
      <c r="D9674" t="s">
        <v>3788</v>
      </c>
      <c r="E9674">
        <v>2230</v>
      </c>
      <c r="F9674" t="s">
        <v>1114</v>
      </c>
    </row>
    <row r="9675" spans="1:6">
      <c r="A9675" t="str">
        <f t="shared" si="176"/>
        <v>2JOÃO PEDRO BRUNONI45017MSc</v>
      </c>
      <c r="B9675">
        <v>2</v>
      </c>
      <c r="C9675" t="s">
        <v>2858</v>
      </c>
      <c r="D9675" t="s">
        <v>3788</v>
      </c>
      <c r="E9675">
        <v>2230</v>
      </c>
      <c r="F9675" t="s">
        <v>1114</v>
      </c>
    </row>
    <row r="9676" spans="1:6">
      <c r="A9676" t="str">
        <f t="shared" si="176"/>
        <v>2SERIGNE KHASSIM MBAYE45017MSc</v>
      </c>
      <c r="B9676">
        <v>2</v>
      </c>
      <c r="C9676" t="s">
        <v>2859</v>
      </c>
      <c r="D9676" t="s">
        <v>3788</v>
      </c>
      <c r="E9676">
        <v>2230</v>
      </c>
      <c r="F9676" t="s">
        <v>1114</v>
      </c>
    </row>
    <row r="9677" spans="1:6">
      <c r="A9677" t="str">
        <f t="shared" si="176"/>
        <v>2MARCELO MENEZES MORATO45017PV</v>
      </c>
      <c r="B9677">
        <v>2</v>
      </c>
      <c r="C9677" t="s">
        <v>2860</v>
      </c>
      <c r="D9677" t="s">
        <v>3788</v>
      </c>
      <c r="E9677">
        <v>7750</v>
      </c>
      <c r="F9677" t="s">
        <v>1115</v>
      </c>
    </row>
    <row r="9678" spans="1:6">
      <c r="A9678" t="str">
        <f t="shared" si="176"/>
        <v>3BRUNO LENILSON COSTA DA GAMA SARAIVA45017AT</v>
      </c>
      <c r="B9678">
        <v>3</v>
      </c>
      <c r="C9678" t="s">
        <v>2861</v>
      </c>
      <c r="D9678" t="s">
        <v>3788</v>
      </c>
      <c r="E9678">
        <v>820</v>
      </c>
      <c r="F9678" t="s">
        <v>1117</v>
      </c>
    </row>
    <row r="9679" spans="1:6">
      <c r="A9679" t="str">
        <f t="shared" si="176"/>
        <v>3EDUARDO MACH QUEIROZ45017COO</v>
      </c>
      <c r="B9679">
        <v>3</v>
      </c>
      <c r="C9679" t="s">
        <v>2862</v>
      </c>
      <c r="D9679" t="s">
        <v>3788</v>
      </c>
      <c r="E9679">
        <v>2800</v>
      </c>
      <c r="F9679" t="s">
        <v>1113</v>
      </c>
    </row>
    <row r="9680" spans="1:6">
      <c r="A9680" t="str">
        <f t="shared" si="176"/>
        <v>3CAMILLA ROCHA DE OLIVEIRA FONTOURA45017DSC</v>
      </c>
      <c r="B9680">
        <v>3</v>
      </c>
      <c r="C9680" t="s">
        <v>2863</v>
      </c>
      <c r="D9680" t="s">
        <v>3788</v>
      </c>
      <c r="E9680">
        <v>3280</v>
      </c>
      <c r="F9680" t="s">
        <v>1162</v>
      </c>
    </row>
    <row r="9681" spans="1:6">
      <c r="A9681" t="str">
        <f t="shared" si="176"/>
        <v>3FELIPE PEREIRA DA SILVA45017DSC</v>
      </c>
      <c r="B9681">
        <v>3</v>
      </c>
      <c r="C9681" t="s">
        <v>2864</v>
      </c>
      <c r="D9681" t="s">
        <v>3788</v>
      </c>
      <c r="E9681">
        <v>3280</v>
      </c>
      <c r="F9681" t="s">
        <v>1162</v>
      </c>
    </row>
    <row r="9682" spans="1:6">
      <c r="A9682" t="str">
        <f t="shared" si="176"/>
        <v>3ANA LUIZA OLIVEIRA DA SILVA45017GRA</v>
      </c>
      <c r="B9682">
        <v>3</v>
      </c>
      <c r="C9682" t="s">
        <v>2865</v>
      </c>
      <c r="D9682" t="s">
        <v>3788</v>
      </c>
      <c r="E9682">
        <v>600</v>
      </c>
      <c r="F9682" t="s">
        <v>1112</v>
      </c>
    </row>
    <row r="9683" spans="1:6">
      <c r="A9683" t="str">
        <f t="shared" si="176"/>
        <v>3GABRIEL CARLOS FRANCISCO45017GRA</v>
      </c>
      <c r="B9683">
        <v>3</v>
      </c>
      <c r="C9683" t="s">
        <v>2866</v>
      </c>
      <c r="D9683" t="s">
        <v>3788</v>
      </c>
      <c r="E9683">
        <v>600</v>
      </c>
      <c r="F9683" t="s">
        <v>1112</v>
      </c>
    </row>
    <row r="9684" spans="1:6">
      <c r="A9684" t="str">
        <f t="shared" si="176"/>
        <v>3GABRIEL GUEDES DOS SANTOS MOTTA45017GRA</v>
      </c>
      <c r="B9684">
        <v>3</v>
      </c>
      <c r="C9684" t="s">
        <v>2867</v>
      </c>
      <c r="D9684" t="s">
        <v>3788</v>
      </c>
      <c r="E9684">
        <v>600</v>
      </c>
      <c r="F9684" t="s">
        <v>1112</v>
      </c>
    </row>
    <row r="9685" spans="1:6">
      <c r="A9685" t="str">
        <f t="shared" si="176"/>
        <v>3IGOR SCHANUEL CARDOSO45017GRA</v>
      </c>
      <c r="B9685">
        <v>3</v>
      </c>
      <c r="C9685" t="s">
        <v>2868</v>
      </c>
      <c r="D9685" t="s">
        <v>3788</v>
      </c>
      <c r="E9685">
        <v>600</v>
      </c>
      <c r="F9685" t="s">
        <v>1112</v>
      </c>
    </row>
    <row r="9686" spans="1:6">
      <c r="A9686" t="str">
        <f t="shared" si="176"/>
        <v>3JOSÉ VICTOR NEVES IBRAHIM45017GRA</v>
      </c>
      <c r="B9686">
        <v>3</v>
      </c>
      <c r="C9686" t="s">
        <v>2869</v>
      </c>
      <c r="D9686" t="s">
        <v>3788</v>
      </c>
      <c r="E9686">
        <v>600</v>
      </c>
      <c r="F9686" t="s">
        <v>1112</v>
      </c>
    </row>
    <row r="9687" spans="1:6">
      <c r="A9687" t="str">
        <f t="shared" si="176"/>
        <v>3JÚLIA FRAUCHES DO NASCIMENTO45017GRA</v>
      </c>
      <c r="B9687">
        <v>3</v>
      </c>
      <c r="C9687" t="s">
        <v>2870</v>
      </c>
      <c r="D9687" t="s">
        <v>3788</v>
      </c>
      <c r="E9687">
        <v>600</v>
      </c>
      <c r="F9687" t="s">
        <v>1112</v>
      </c>
    </row>
    <row r="9688" spans="1:6">
      <c r="A9688" t="str">
        <f t="shared" si="176"/>
        <v>3KAREN PEREZ DOS SANTOS45017GRA</v>
      </c>
      <c r="B9688">
        <v>3</v>
      </c>
      <c r="C9688" t="s">
        <v>2871</v>
      </c>
      <c r="D9688" t="s">
        <v>3788</v>
      </c>
      <c r="E9688">
        <v>600</v>
      </c>
      <c r="F9688" t="s">
        <v>1112</v>
      </c>
    </row>
    <row r="9689" spans="1:6">
      <c r="A9689" t="str">
        <f t="shared" si="176"/>
        <v>3MARIA EDUARDA PEREIRA BARROS45017GRA</v>
      </c>
      <c r="B9689">
        <v>3</v>
      </c>
      <c r="C9689" t="s">
        <v>2872</v>
      </c>
      <c r="D9689" t="s">
        <v>3788</v>
      </c>
      <c r="E9689">
        <v>600</v>
      </c>
      <c r="F9689" t="s">
        <v>1112</v>
      </c>
    </row>
    <row r="9690" spans="1:6">
      <c r="A9690" t="str">
        <f t="shared" si="176"/>
        <v>3MARIANA AREIAS CORREIA CARDOSO45017GRA</v>
      </c>
      <c r="B9690">
        <v>3</v>
      </c>
      <c r="C9690" t="s">
        <v>2873</v>
      </c>
      <c r="D9690" t="s">
        <v>3788</v>
      </c>
      <c r="E9690">
        <v>600</v>
      </c>
      <c r="F9690" t="s">
        <v>1112</v>
      </c>
    </row>
    <row r="9691" spans="1:6">
      <c r="A9691" t="str">
        <f t="shared" si="176"/>
        <v>3MATHEUS DA SILVA CAMPOS45017GRA</v>
      </c>
      <c r="B9691">
        <v>3</v>
      </c>
      <c r="C9691" t="s">
        <v>2874</v>
      </c>
      <c r="D9691" t="s">
        <v>3788</v>
      </c>
      <c r="E9691">
        <v>600</v>
      </c>
      <c r="F9691" t="s">
        <v>1112</v>
      </c>
    </row>
    <row r="9692" spans="1:6">
      <c r="A9692" t="str">
        <f t="shared" si="176"/>
        <v>3MOISÉS MONTEIRO RAMOS DA SILVA45017GRA</v>
      </c>
      <c r="B9692">
        <v>3</v>
      </c>
      <c r="C9692" t="s">
        <v>2875</v>
      </c>
      <c r="D9692" t="s">
        <v>3788</v>
      </c>
      <c r="E9692">
        <v>600</v>
      </c>
      <c r="F9692" t="s">
        <v>1112</v>
      </c>
    </row>
    <row r="9693" spans="1:6">
      <c r="A9693" t="str">
        <f t="shared" si="176"/>
        <v>3OHANNA DA MOTTA DE JESUS TEIXEIRA45017GRA</v>
      </c>
      <c r="B9693">
        <v>3</v>
      </c>
      <c r="C9693" t="s">
        <v>2876</v>
      </c>
      <c r="D9693" t="s">
        <v>3788</v>
      </c>
      <c r="E9693">
        <v>600</v>
      </c>
      <c r="F9693" t="s">
        <v>1112</v>
      </c>
    </row>
    <row r="9694" spans="1:6">
      <c r="A9694" t="str">
        <f t="shared" si="176"/>
        <v>3PEDRO TAVARES PEREIRA45017GRA</v>
      </c>
      <c r="B9694">
        <v>3</v>
      </c>
      <c r="C9694" t="s">
        <v>2877</v>
      </c>
      <c r="D9694" t="s">
        <v>3788</v>
      </c>
      <c r="E9694">
        <v>600</v>
      </c>
      <c r="F9694" t="s">
        <v>1112</v>
      </c>
    </row>
    <row r="9695" spans="1:6">
      <c r="A9695" t="str">
        <f t="shared" si="176"/>
        <v>3POLYANNA KORT KAMP DIAS45017GRA</v>
      </c>
      <c r="B9695">
        <v>3</v>
      </c>
      <c r="C9695" t="s">
        <v>2878</v>
      </c>
      <c r="D9695" t="s">
        <v>3788</v>
      </c>
      <c r="E9695">
        <v>600</v>
      </c>
      <c r="F9695" t="s">
        <v>1112</v>
      </c>
    </row>
    <row r="9696" spans="1:6">
      <c r="A9696" t="str">
        <f t="shared" si="176"/>
        <v>3RAQUEL REINER TAVARES45017GRA</v>
      </c>
      <c r="B9696">
        <v>3</v>
      </c>
      <c r="C9696" t="s">
        <v>2879</v>
      </c>
      <c r="D9696" t="s">
        <v>3788</v>
      </c>
      <c r="E9696">
        <v>600</v>
      </c>
      <c r="F9696" t="s">
        <v>1112</v>
      </c>
    </row>
    <row r="9697" spans="1:6">
      <c r="A9697" t="str">
        <f t="shared" si="176"/>
        <v>3TATIANA DE OLIVEIRA PINTO45017GRA</v>
      </c>
      <c r="B9697">
        <v>3</v>
      </c>
      <c r="C9697" t="s">
        <v>2880</v>
      </c>
      <c r="D9697" t="s">
        <v>3788</v>
      </c>
      <c r="E9697">
        <v>600</v>
      </c>
      <c r="F9697" t="s">
        <v>1112</v>
      </c>
    </row>
    <row r="9698" spans="1:6">
      <c r="A9698" t="str">
        <f t="shared" si="176"/>
        <v>3LUCAS PEREIRA LADEIRA45017MSc</v>
      </c>
      <c r="B9698">
        <v>3</v>
      </c>
      <c r="C9698" t="s">
        <v>2337</v>
      </c>
      <c r="D9698" t="s">
        <v>3788</v>
      </c>
      <c r="E9698">
        <v>2230</v>
      </c>
      <c r="F9698" t="s">
        <v>1114</v>
      </c>
    </row>
    <row r="9699" spans="1:6">
      <c r="A9699" t="str">
        <f t="shared" si="176"/>
        <v>3MARIANA AFONSO PINTO PEDROZA45017MSc</v>
      </c>
      <c r="B9699">
        <v>3</v>
      </c>
      <c r="C9699" t="s">
        <v>2338</v>
      </c>
      <c r="D9699" t="s">
        <v>3788</v>
      </c>
      <c r="E9699">
        <v>2230</v>
      </c>
      <c r="F9699" t="s">
        <v>1114</v>
      </c>
    </row>
    <row r="9700" spans="1:6">
      <c r="A9700" t="str">
        <f t="shared" si="176"/>
        <v>3ANDRÉA PEREIRA PARENTE45017PDSC</v>
      </c>
      <c r="B9700">
        <v>3</v>
      </c>
      <c r="C9700" t="s">
        <v>2881</v>
      </c>
      <c r="D9700" t="s">
        <v>3788</v>
      </c>
      <c r="E9700">
        <v>6110</v>
      </c>
      <c r="F9700" t="s">
        <v>1165</v>
      </c>
    </row>
    <row r="9701" spans="1:6">
      <c r="A9701" t="str">
        <f t="shared" si="176"/>
        <v>3FLÁVIO DA SILVA FRANCISCO45017PV</v>
      </c>
      <c r="B9701">
        <v>3</v>
      </c>
      <c r="C9701" t="s">
        <v>2882</v>
      </c>
      <c r="D9701" t="s">
        <v>3788</v>
      </c>
      <c r="E9701">
        <v>7750</v>
      </c>
      <c r="F9701" t="s">
        <v>1115</v>
      </c>
    </row>
    <row r="9702" spans="1:6">
      <c r="A9702" t="str">
        <f t="shared" si="176"/>
        <v>4MÔNICA CARUSO STOQUE45017AT</v>
      </c>
      <c r="B9702">
        <v>4</v>
      </c>
      <c r="C9702" t="s">
        <v>2883</v>
      </c>
      <c r="D9702" t="s">
        <v>3788</v>
      </c>
      <c r="E9702">
        <v>820</v>
      </c>
      <c r="F9702" t="s">
        <v>1117</v>
      </c>
    </row>
    <row r="9703" spans="1:6">
      <c r="A9703" t="str">
        <f t="shared" si="176"/>
        <v>4ALEXANDRE GONÇALVES EVSUKOFF45017COO</v>
      </c>
      <c r="B9703">
        <v>4</v>
      </c>
      <c r="C9703" t="s">
        <v>2884</v>
      </c>
      <c r="D9703" t="s">
        <v>3788</v>
      </c>
      <c r="E9703">
        <v>2800</v>
      </c>
      <c r="F9703" t="s">
        <v>1113</v>
      </c>
    </row>
    <row r="9704" spans="1:6">
      <c r="A9704" t="str">
        <f t="shared" si="176"/>
        <v>4BRUNO CAVALCANTE MOTA45017DSC</v>
      </c>
      <c r="B9704">
        <v>4</v>
      </c>
      <c r="C9704" t="s">
        <v>2885</v>
      </c>
      <c r="D9704" t="s">
        <v>3788</v>
      </c>
      <c r="E9704">
        <v>3280</v>
      </c>
      <c r="F9704" t="s">
        <v>1162</v>
      </c>
    </row>
    <row r="9705" spans="1:6">
      <c r="A9705" t="str">
        <f t="shared" si="176"/>
        <v>4CANDY SHIRLEY ROSA CONTRERAS45017DSC</v>
      </c>
      <c r="B9705">
        <v>4</v>
      </c>
      <c r="C9705" t="s">
        <v>2340</v>
      </c>
      <c r="D9705" t="s">
        <v>3788</v>
      </c>
      <c r="E9705">
        <v>3280</v>
      </c>
      <c r="F9705" t="s">
        <v>1162</v>
      </c>
    </row>
    <row r="9706" spans="1:6">
      <c r="A9706" t="str">
        <f t="shared" si="176"/>
        <v>4ABRAAO CARVALHO GOMES45017GRA</v>
      </c>
      <c r="B9706">
        <v>4</v>
      </c>
      <c r="C9706" t="s">
        <v>2886</v>
      </c>
      <c r="D9706" t="s">
        <v>3788</v>
      </c>
      <c r="E9706">
        <v>600</v>
      </c>
      <c r="F9706" t="s">
        <v>1112</v>
      </c>
    </row>
    <row r="9707" spans="1:6">
      <c r="A9707" t="str">
        <f t="shared" si="176"/>
        <v>4EMILY KATARINE FERREIRA VALE45017GRA</v>
      </c>
      <c r="B9707">
        <v>4</v>
      </c>
      <c r="C9707" t="s">
        <v>2887</v>
      </c>
      <c r="D9707" t="s">
        <v>3788</v>
      </c>
      <c r="E9707">
        <v>600</v>
      </c>
      <c r="F9707" t="s">
        <v>1112</v>
      </c>
    </row>
    <row r="9708" spans="1:6">
      <c r="A9708" t="str">
        <f t="shared" si="176"/>
        <v>4GABRIEL DA SILVA SOUZA45017GRA</v>
      </c>
      <c r="B9708">
        <v>4</v>
      </c>
      <c r="C9708" t="s">
        <v>2888</v>
      </c>
      <c r="D9708" t="s">
        <v>3788</v>
      </c>
      <c r="E9708">
        <v>600</v>
      </c>
      <c r="F9708" t="s">
        <v>1112</v>
      </c>
    </row>
    <row r="9709" spans="1:6">
      <c r="A9709" t="str">
        <f t="shared" si="176"/>
        <v>4GABRIEL DE ABREU PINTO JUNIOR45017GRA</v>
      </c>
      <c r="B9709">
        <v>4</v>
      </c>
      <c r="C9709" t="s">
        <v>2889</v>
      </c>
      <c r="D9709" t="s">
        <v>3788</v>
      </c>
      <c r="E9709">
        <v>600</v>
      </c>
      <c r="F9709" t="s">
        <v>1112</v>
      </c>
    </row>
    <row r="9710" spans="1:6">
      <c r="A9710" t="str">
        <f t="shared" si="176"/>
        <v>4RAFAEL CARDIM DOS SANTOS45017GRA</v>
      </c>
      <c r="B9710">
        <v>4</v>
      </c>
      <c r="C9710" t="s">
        <v>2890</v>
      </c>
      <c r="D9710" t="s">
        <v>3788</v>
      </c>
      <c r="E9710">
        <v>600</v>
      </c>
      <c r="F9710" t="s">
        <v>1112</v>
      </c>
    </row>
    <row r="9711" spans="1:6">
      <c r="A9711" t="str">
        <f t="shared" si="176"/>
        <v>4ANDERSON BUENO LOPES45017MSc</v>
      </c>
      <c r="B9711">
        <v>4</v>
      </c>
      <c r="C9711" t="s">
        <v>2891</v>
      </c>
      <c r="D9711" t="s">
        <v>3788</v>
      </c>
      <c r="E9711">
        <v>2230</v>
      </c>
      <c r="F9711" t="s">
        <v>1114</v>
      </c>
    </row>
    <row r="9712" spans="1:6">
      <c r="A9712" t="str">
        <f t="shared" si="176"/>
        <v>4DANIEL SOUZA CRUZ45017MSc</v>
      </c>
      <c r="B9712">
        <v>4</v>
      </c>
      <c r="C9712" t="s">
        <v>2345</v>
      </c>
      <c r="D9712" t="s">
        <v>3788</v>
      </c>
      <c r="E9712">
        <v>2230</v>
      </c>
      <c r="F9712" t="s">
        <v>1114</v>
      </c>
    </row>
    <row r="9713" spans="1:6">
      <c r="A9713" t="str">
        <f t="shared" si="176"/>
        <v>4DIEGO ANGELO LIBÂNIO45017MSc</v>
      </c>
      <c r="B9713">
        <v>4</v>
      </c>
      <c r="C9713" t="s">
        <v>2892</v>
      </c>
      <c r="D9713" t="s">
        <v>3788</v>
      </c>
      <c r="E9713">
        <v>2230</v>
      </c>
      <c r="F9713" t="s">
        <v>1114</v>
      </c>
    </row>
    <row r="9714" spans="1:6">
      <c r="A9714" t="str">
        <f t="shared" si="176"/>
        <v>4FERNANDO HENRIQUE GUIMARÃES REZENDE45017MSc</v>
      </c>
      <c r="B9714">
        <v>4</v>
      </c>
      <c r="C9714" t="s">
        <v>2893</v>
      </c>
      <c r="D9714" t="s">
        <v>3788</v>
      </c>
      <c r="E9714">
        <v>2230</v>
      </c>
      <c r="F9714" t="s">
        <v>1114</v>
      </c>
    </row>
    <row r="9715" spans="1:6">
      <c r="A9715" t="str">
        <f t="shared" si="176"/>
        <v>4GABRIELLE DE SOUZA BRUM45017MSc</v>
      </c>
      <c r="B9715">
        <v>4</v>
      </c>
      <c r="C9715" t="s">
        <v>2894</v>
      </c>
      <c r="D9715" t="s">
        <v>3788</v>
      </c>
      <c r="E9715">
        <v>2230</v>
      </c>
      <c r="F9715" t="s">
        <v>1114</v>
      </c>
    </row>
    <row r="9716" spans="1:6">
      <c r="A9716" t="str">
        <f t="shared" si="176"/>
        <v>4VIVIAN DE CARVALHO RODRIGUES45017MSc</v>
      </c>
      <c r="B9716">
        <v>4</v>
      </c>
      <c r="C9716" t="s">
        <v>2347</v>
      </c>
      <c r="D9716" t="s">
        <v>3788</v>
      </c>
      <c r="E9716">
        <v>2230</v>
      </c>
      <c r="F9716" t="s">
        <v>1114</v>
      </c>
    </row>
    <row r="9717" spans="1:6">
      <c r="A9717" t="str">
        <f t="shared" si="176"/>
        <v>4SIMONE DE CARVALHO MIYOSHI45017PDSC</v>
      </c>
      <c r="B9717">
        <v>4</v>
      </c>
      <c r="C9717" t="s">
        <v>2895</v>
      </c>
      <c r="D9717" t="s">
        <v>3788</v>
      </c>
      <c r="E9717">
        <v>6110</v>
      </c>
      <c r="F9717" t="s">
        <v>1165</v>
      </c>
    </row>
    <row r="9718" spans="1:6">
      <c r="A9718" t="str">
        <f t="shared" si="176"/>
        <v>4FÉLIX THADEU TEIXEIRA GONÇALVES45017PV</v>
      </c>
      <c r="B9718">
        <v>4</v>
      </c>
      <c r="C9718" t="s">
        <v>2896</v>
      </c>
      <c r="D9718" t="s">
        <v>3788</v>
      </c>
      <c r="E9718">
        <v>7750</v>
      </c>
      <c r="F9718" t="s">
        <v>1115</v>
      </c>
    </row>
    <row r="9719" spans="1:6">
      <c r="A9719" t="str">
        <f t="shared" si="176"/>
        <v>5CAIO CESAR DE OLIVEIRA TRIGO45017AT</v>
      </c>
      <c r="B9719">
        <v>5</v>
      </c>
      <c r="C9719" t="s">
        <v>2897</v>
      </c>
      <c r="D9719" t="s">
        <v>3788</v>
      </c>
      <c r="E9719">
        <v>820</v>
      </c>
      <c r="F9719" t="s">
        <v>1117</v>
      </c>
    </row>
    <row r="9720" spans="1:6">
      <c r="A9720" t="str">
        <f t="shared" si="176"/>
        <v>5Sérgio Nascimento Bordalo45017COO</v>
      </c>
      <c r="B9720">
        <v>5</v>
      </c>
      <c r="C9720" t="s">
        <v>1217</v>
      </c>
      <c r="D9720" t="s">
        <v>3788</v>
      </c>
      <c r="E9720">
        <v>2800</v>
      </c>
      <c r="F9720" t="s">
        <v>1113</v>
      </c>
    </row>
    <row r="9721" spans="1:6">
      <c r="A9721" t="str">
        <f t="shared" si="176"/>
        <v>5THIAGO GUEDIN VERRATTI45017DSC</v>
      </c>
      <c r="B9721">
        <v>5</v>
      </c>
      <c r="C9721" t="s">
        <v>2898</v>
      </c>
      <c r="D9721" t="s">
        <v>3788</v>
      </c>
      <c r="E9721">
        <v>3280</v>
      </c>
      <c r="F9721" t="s">
        <v>1162</v>
      </c>
    </row>
    <row r="9722" spans="1:6">
      <c r="A9722" t="str">
        <f t="shared" si="176"/>
        <v>5VANESSA RUFATO CARPI45017DSC</v>
      </c>
      <c r="B9722">
        <v>5</v>
      </c>
      <c r="C9722" t="s">
        <v>2899</v>
      </c>
      <c r="D9722" t="s">
        <v>3788</v>
      </c>
      <c r="E9722">
        <v>3280</v>
      </c>
      <c r="F9722" t="s">
        <v>1162</v>
      </c>
    </row>
    <row r="9723" spans="1:6">
      <c r="A9723" t="str">
        <f t="shared" si="176"/>
        <v>5AMANDA GABRIELA APARECIDA SILVA LEITE45017MSc</v>
      </c>
      <c r="B9723">
        <v>5</v>
      </c>
      <c r="C9723" t="s">
        <v>2900</v>
      </c>
      <c r="D9723" t="s">
        <v>3788</v>
      </c>
      <c r="E9723">
        <v>2230</v>
      </c>
      <c r="F9723" t="s">
        <v>1114</v>
      </c>
    </row>
    <row r="9724" spans="1:6">
      <c r="A9724" t="str">
        <f t="shared" si="176"/>
        <v>5ESHAIL MIGUEL VALLEJOS45017MSc</v>
      </c>
      <c r="B9724">
        <v>5</v>
      </c>
      <c r="C9724" t="s">
        <v>2901</v>
      </c>
      <c r="D9724" t="s">
        <v>3788</v>
      </c>
      <c r="E9724">
        <v>2230</v>
      </c>
      <c r="F9724" t="s">
        <v>1114</v>
      </c>
    </row>
    <row r="9725" spans="1:6">
      <c r="A9725" t="str">
        <f t="shared" si="176"/>
        <v>6LÂNIA CAMILO DE OLIVEIRA45017AT</v>
      </c>
      <c r="B9725">
        <v>6</v>
      </c>
      <c r="C9725" t="s">
        <v>2902</v>
      </c>
      <c r="D9725" t="s">
        <v>3788</v>
      </c>
      <c r="E9725">
        <v>820</v>
      </c>
      <c r="F9725" t="s">
        <v>1117</v>
      </c>
    </row>
    <row r="9726" spans="1:6">
      <c r="A9726" t="str">
        <f t="shared" si="176"/>
        <v>6MARCELO RAMOS MARTINS45017COO</v>
      </c>
      <c r="B9726">
        <v>6</v>
      </c>
      <c r="C9726" t="s">
        <v>2903</v>
      </c>
      <c r="D9726" t="s">
        <v>3788</v>
      </c>
      <c r="E9726">
        <v>2800</v>
      </c>
      <c r="F9726" t="s">
        <v>1113</v>
      </c>
    </row>
    <row r="9727" spans="1:6">
      <c r="A9727" t="str">
        <f t="shared" si="176"/>
        <v>6CLEITON DE SOUZA BERALDO45017DSC</v>
      </c>
      <c r="B9727">
        <v>6</v>
      </c>
      <c r="C9727" t="s">
        <v>2904</v>
      </c>
      <c r="D9727" t="s">
        <v>3788</v>
      </c>
      <c r="E9727">
        <v>3280</v>
      </c>
      <c r="F9727" t="s">
        <v>1162</v>
      </c>
    </row>
    <row r="9728" spans="1:6">
      <c r="A9728" t="str">
        <f t="shared" si="176"/>
        <v>6EDUARDO HENRIQUE GOMES EVARISTO45017DSC</v>
      </c>
      <c r="B9728">
        <v>6</v>
      </c>
      <c r="C9728" t="s">
        <v>2905</v>
      </c>
      <c r="D9728" t="s">
        <v>3788</v>
      </c>
      <c r="E9728">
        <v>3280</v>
      </c>
      <c r="F9728" t="s">
        <v>1162</v>
      </c>
    </row>
    <row r="9729" spans="1:6">
      <c r="A9729" t="str">
        <f t="shared" si="176"/>
        <v>6ISABELLA BRANCO RENOLPHI45017GRA</v>
      </c>
      <c r="B9729">
        <v>6</v>
      </c>
      <c r="C9729" t="s">
        <v>2906</v>
      </c>
      <c r="D9729" t="s">
        <v>3788</v>
      </c>
      <c r="E9729">
        <v>600</v>
      </c>
      <c r="F9729" t="s">
        <v>1112</v>
      </c>
    </row>
    <row r="9730" spans="1:6">
      <c r="A9730" t="str">
        <f t="shared" si="176"/>
        <v>6PEDRO HENRIQUE DUARTE ROMERA45017GRA</v>
      </c>
      <c r="B9730">
        <v>6</v>
      </c>
      <c r="C9730" t="s">
        <v>2907</v>
      </c>
      <c r="D9730" t="s">
        <v>3788</v>
      </c>
      <c r="E9730">
        <v>600</v>
      </c>
      <c r="F9730" t="s">
        <v>1112</v>
      </c>
    </row>
    <row r="9731" spans="1:6">
      <c r="A9731" t="str">
        <f t="shared" ref="A9731:A9794" si="177">CONCATENATE(B9731,C9731,VALUE(D9731),F9731)</f>
        <v>6LUCAS RIBEIRO DE ALMEIDA45017MSc</v>
      </c>
      <c r="B9731">
        <v>6</v>
      </c>
      <c r="C9731" t="s">
        <v>2908</v>
      </c>
      <c r="D9731" t="s">
        <v>3788</v>
      </c>
      <c r="E9731">
        <v>2230</v>
      </c>
      <c r="F9731" t="s">
        <v>1114</v>
      </c>
    </row>
    <row r="9732" spans="1:6">
      <c r="A9732" t="str">
        <f t="shared" si="177"/>
        <v>6LUÍS EDUARDO DE A. P. E F. DE CARVALHO45017MSc</v>
      </c>
      <c r="B9732">
        <v>6</v>
      </c>
      <c r="C9732" t="s">
        <v>2909</v>
      </c>
      <c r="D9732" t="s">
        <v>3788</v>
      </c>
      <c r="E9732">
        <v>2230</v>
      </c>
      <c r="F9732" t="s">
        <v>1114</v>
      </c>
    </row>
    <row r="9733" spans="1:6">
      <c r="A9733" t="str">
        <f t="shared" si="177"/>
        <v>6RENATA DE TOLEDO CINTRA45017MSc</v>
      </c>
      <c r="B9733">
        <v>6</v>
      </c>
      <c r="C9733" t="s">
        <v>2910</v>
      </c>
      <c r="D9733" t="s">
        <v>3788</v>
      </c>
      <c r="E9733">
        <v>2230</v>
      </c>
      <c r="F9733" t="s">
        <v>1114</v>
      </c>
    </row>
    <row r="9734" spans="1:6">
      <c r="A9734" t="str">
        <f t="shared" si="177"/>
        <v>6RICARDO SBRAGIO45017PV</v>
      </c>
      <c r="B9734">
        <v>6</v>
      </c>
      <c r="C9734" t="s">
        <v>2911</v>
      </c>
      <c r="D9734" t="s">
        <v>3788</v>
      </c>
      <c r="E9734">
        <v>7750</v>
      </c>
      <c r="F9734" t="s">
        <v>1115</v>
      </c>
    </row>
    <row r="9735" spans="1:6">
      <c r="A9735" t="str">
        <f t="shared" si="177"/>
        <v>7RODRIGO VITAL SALVADOR45017AT</v>
      </c>
      <c r="B9735">
        <v>7</v>
      </c>
      <c r="C9735" t="s">
        <v>2912</v>
      </c>
      <c r="D9735" t="s">
        <v>3788</v>
      </c>
      <c r="E9735">
        <v>820</v>
      </c>
      <c r="F9735" t="s">
        <v>1117</v>
      </c>
    </row>
    <row r="9736" spans="1:6">
      <c r="A9736" t="str">
        <f t="shared" si="177"/>
        <v>7MARYSILVIA FERREIRA DA COSTA45017COO</v>
      </c>
      <c r="B9736">
        <v>7</v>
      </c>
      <c r="C9736" t="s">
        <v>2913</v>
      </c>
      <c r="D9736" t="s">
        <v>3788</v>
      </c>
      <c r="E9736">
        <v>2800</v>
      </c>
      <c r="F9736" t="s">
        <v>1113</v>
      </c>
    </row>
    <row r="9737" spans="1:6">
      <c r="A9737" t="str">
        <f t="shared" si="177"/>
        <v>7DIEGO FILIPE CRAVEIRO DE SOUZA QUEIROZ45017DSC</v>
      </c>
      <c r="B9737">
        <v>7</v>
      </c>
      <c r="C9737" t="s">
        <v>2353</v>
      </c>
      <c r="D9737" t="s">
        <v>3788</v>
      </c>
      <c r="E9737">
        <v>3280</v>
      </c>
      <c r="F9737" t="s">
        <v>1162</v>
      </c>
    </row>
    <row r="9738" spans="1:6">
      <c r="A9738" t="str">
        <f t="shared" si="177"/>
        <v>7EHSAN NIKKHAH45017DSC</v>
      </c>
      <c r="B9738">
        <v>7</v>
      </c>
      <c r="C9738" t="s">
        <v>2914</v>
      </c>
      <c r="D9738" t="s">
        <v>3788</v>
      </c>
      <c r="E9738">
        <v>3280</v>
      </c>
      <c r="F9738" t="s">
        <v>1162</v>
      </c>
    </row>
    <row r="9739" spans="1:6">
      <c r="A9739" t="str">
        <f t="shared" si="177"/>
        <v>7SÉRGIO LUIS GONZALEZ ASSIAS45017DSC</v>
      </c>
      <c r="B9739">
        <v>7</v>
      </c>
      <c r="C9739" t="s">
        <v>2915</v>
      </c>
      <c r="D9739" t="s">
        <v>3788</v>
      </c>
      <c r="E9739">
        <v>3280</v>
      </c>
      <c r="F9739" t="s">
        <v>1162</v>
      </c>
    </row>
    <row r="9740" spans="1:6">
      <c r="A9740" t="str">
        <f t="shared" si="177"/>
        <v>7ALEXANDRE DE JESUS PITTA45017GRA</v>
      </c>
      <c r="B9740">
        <v>7</v>
      </c>
      <c r="C9740" t="s">
        <v>2354</v>
      </c>
      <c r="D9740" t="s">
        <v>3788</v>
      </c>
      <c r="E9740">
        <v>600</v>
      </c>
      <c r="F9740" t="s">
        <v>1112</v>
      </c>
    </row>
    <row r="9741" spans="1:6">
      <c r="A9741" t="str">
        <f t="shared" si="177"/>
        <v>7DANIEL DA SILVA CALIXTO45017GRA</v>
      </c>
      <c r="B9741">
        <v>7</v>
      </c>
      <c r="C9741" t="s">
        <v>2916</v>
      </c>
      <c r="D9741" t="s">
        <v>3788</v>
      </c>
      <c r="E9741">
        <v>600</v>
      </c>
      <c r="F9741" t="s">
        <v>1112</v>
      </c>
    </row>
    <row r="9742" spans="1:6">
      <c r="A9742" t="str">
        <f t="shared" si="177"/>
        <v>7ELOÁ CRUZ PUELL45017GRA</v>
      </c>
      <c r="B9742">
        <v>7</v>
      </c>
      <c r="C9742" t="s">
        <v>2917</v>
      </c>
      <c r="D9742" t="s">
        <v>3788</v>
      </c>
      <c r="E9742">
        <v>600</v>
      </c>
      <c r="F9742" t="s">
        <v>1112</v>
      </c>
    </row>
    <row r="9743" spans="1:6">
      <c r="A9743" t="str">
        <f t="shared" si="177"/>
        <v>7GABRIEL LUIZ RIBEIRO45017GRA</v>
      </c>
      <c r="B9743">
        <v>7</v>
      </c>
      <c r="C9743" t="s">
        <v>2918</v>
      </c>
      <c r="D9743" t="s">
        <v>3788</v>
      </c>
      <c r="E9743">
        <v>600</v>
      </c>
      <c r="F9743" t="s">
        <v>1112</v>
      </c>
    </row>
    <row r="9744" spans="1:6">
      <c r="A9744" t="str">
        <f t="shared" si="177"/>
        <v>7LUANA DE JESUS DA SILVA LIMA45017GRA</v>
      </c>
      <c r="B9744">
        <v>7</v>
      </c>
      <c r="C9744" t="s">
        <v>2919</v>
      </c>
      <c r="D9744" t="s">
        <v>3788</v>
      </c>
      <c r="E9744">
        <v>600</v>
      </c>
      <c r="F9744" t="s">
        <v>1112</v>
      </c>
    </row>
    <row r="9745" spans="1:6">
      <c r="A9745" t="str">
        <f t="shared" si="177"/>
        <v>7MARCIA CHRISTINA LEANDRO PACHECO LOPES45017GRA</v>
      </c>
      <c r="B9745">
        <v>7</v>
      </c>
      <c r="C9745" t="s">
        <v>2355</v>
      </c>
      <c r="D9745" t="s">
        <v>3788</v>
      </c>
      <c r="E9745">
        <v>600</v>
      </c>
      <c r="F9745" t="s">
        <v>1112</v>
      </c>
    </row>
    <row r="9746" spans="1:6">
      <c r="A9746" t="str">
        <f t="shared" si="177"/>
        <v>7MATHEUS PEREIRA DE OLIVEIRA E SILVA45017GRA</v>
      </c>
      <c r="B9746">
        <v>7</v>
      </c>
      <c r="C9746" t="s">
        <v>2920</v>
      </c>
      <c r="D9746" t="s">
        <v>3788</v>
      </c>
      <c r="E9746">
        <v>600</v>
      </c>
      <c r="F9746" t="s">
        <v>1112</v>
      </c>
    </row>
    <row r="9747" spans="1:6">
      <c r="A9747" t="str">
        <f t="shared" si="177"/>
        <v>7NATHAN CARVALHAES DE MAGALHÃES LOUBACK45017GRA</v>
      </c>
      <c r="B9747">
        <v>7</v>
      </c>
      <c r="C9747" t="s">
        <v>2356</v>
      </c>
      <c r="D9747" t="s">
        <v>3788</v>
      </c>
      <c r="E9747">
        <v>600</v>
      </c>
      <c r="F9747" t="s">
        <v>1112</v>
      </c>
    </row>
    <row r="9748" spans="1:6">
      <c r="A9748" t="str">
        <f t="shared" si="177"/>
        <v>7PAULO ROGÉRIO CRUZ E SILVA45017GRA</v>
      </c>
      <c r="B9748">
        <v>7</v>
      </c>
      <c r="C9748" t="s">
        <v>2357</v>
      </c>
      <c r="D9748" t="s">
        <v>3788</v>
      </c>
      <c r="E9748">
        <v>600</v>
      </c>
      <c r="F9748" t="s">
        <v>1112</v>
      </c>
    </row>
    <row r="9749" spans="1:6">
      <c r="A9749" t="str">
        <f t="shared" si="177"/>
        <v>7PEDRO LUNA ARAÚJO OLIVEIRA45017GRA</v>
      </c>
      <c r="B9749">
        <v>7</v>
      </c>
      <c r="C9749" t="s">
        <v>2921</v>
      </c>
      <c r="D9749" t="s">
        <v>3788</v>
      </c>
      <c r="E9749">
        <v>600</v>
      </c>
      <c r="F9749" t="s">
        <v>1112</v>
      </c>
    </row>
    <row r="9750" spans="1:6">
      <c r="A9750" t="str">
        <f t="shared" si="177"/>
        <v>7PEDRO WUTKOVSKY DOS REIS45017GRA</v>
      </c>
      <c r="B9750">
        <v>7</v>
      </c>
      <c r="C9750" t="s">
        <v>2922</v>
      </c>
      <c r="D9750" t="s">
        <v>3788</v>
      </c>
      <c r="E9750">
        <v>600</v>
      </c>
      <c r="F9750" t="s">
        <v>1112</v>
      </c>
    </row>
    <row r="9751" spans="1:6">
      <c r="A9751" t="str">
        <f t="shared" si="177"/>
        <v>7FILIPE SALVADOR LOPES45017MSc</v>
      </c>
      <c r="B9751">
        <v>7</v>
      </c>
      <c r="C9751" t="s">
        <v>2923</v>
      </c>
      <c r="D9751" t="s">
        <v>3788</v>
      </c>
      <c r="E9751">
        <v>2230</v>
      </c>
      <c r="F9751" t="s">
        <v>1114</v>
      </c>
    </row>
    <row r="9752" spans="1:6">
      <c r="A9752" t="str">
        <f t="shared" si="177"/>
        <v>7GABRIELLA RAMOS LACERDA FERREIRA45017MSc</v>
      </c>
      <c r="B9752">
        <v>7</v>
      </c>
      <c r="C9752" t="s">
        <v>2924</v>
      </c>
      <c r="D9752" t="s">
        <v>3788</v>
      </c>
      <c r="E9752">
        <v>2230</v>
      </c>
      <c r="F9752" t="s">
        <v>1114</v>
      </c>
    </row>
    <row r="9753" spans="1:6">
      <c r="A9753" t="str">
        <f t="shared" si="177"/>
        <v>7HENRIQUE MACHADO ALVES45017MSc</v>
      </c>
      <c r="B9753">
        <v>7</v>
      </c>
      <c r="C9753" t="s">
        <v>2358</v>
      </c>
      <c r="D9753" t="s">
        <v>3788</v>
      </c>
      <c r="E9753">
        <v>2230</v>
      </c>
      <c r="F9753" t="s">
        <v>1114</v>
      </c>
    </row>
    <row r="9754" spans="1:6">
      <c r="A9754" t="str">
        <f t="shared" si="177"/>
        <v>7MATHEUS PARANHOS PEREIRA GONÇALVES45017MSc</v>
      </c>
      <c r="B9754">
        <v>7</v>
      </c>
      <c r="C9754" t="s">
        <v>2359</v>
      </c>
      <c r="D9754" t="s">
        <v>3788</v>
      </c>
      <c r="E9754">
        <v>2230</v>
      </c>
      <c r="F9754" t="s">
        <v>1114</v>
      </c>
    </row>
    <row r="9755" spans="1:6">
      <c r="A9755" t="str">
        <f t="shared" si="177"/>
        <v>7GEOVANA PEREIRA DRUMOND45017PV</v>
      </c>
      <c r="B9755">
        <v>7</v>
      </c>
      <c r="C9755" t="s">
        <v>2925</v>
      </c>
      <c r="D9755" t="s">
        <v>3788</v>
      </c>
      <c r="E9755">
        <v>7750</v>
      </c>
      <c r="F9755" t="s">
        <v>1115</v>
      </c>
    </row>
    <row r="9756" spans="1:6">
      <c r="A9756" t="str">
        <f t="shared" si="177"/>
        <v>8JOÃO ROBERTO ALVES45017AT</v>
      </c>
      <c r="B9756">
        <v>8</v>
      </c>
      <c r="C9756" t="s">
        <v>2926</v>
      </c>
      <c r="D9756" t="s">
        <v>3788</v>
      </c>
      <c r="E9756">
        <v>820</v>
      </c>
      <c r="F9756" t="s">
        <v>1117</v>
      </c>
    </row>
    <row r="9757" spans="1:6">
      <c r="A9757" t="str">
        <f t="shared" si="177"/>
        <v>8MARCELO JOSÉ COLAÇO45017COO</v>
      </c>
      <c r="B9757">
        <v>8</v>
      </c>
      <c r="C9757" t="s">
        <v>2927</v>
      </c>
      <c r="D9757" t="s">
        <v>3788</v>
      </c>
      <c r="E9757">
        <v>2800</v>
      </c>
      <c r="F9757" t="s">
        <v>1113</v>
      </c>
    </row>
    <row r="9758" spans="1:6">
      <c r="A9758" t="str">
        <f t="shared" si="177"/>
        <v>8CARLOS EDUARDO POLATSCHEK KOPPERSCHMIDT45017DSC</v>
      </c>
      <c r="B9758">
        <v>8</v>
      </c>
      <c r="C9758" t="s">
        <v>2929</v>
      </c>
      <c r="D9758" t="s">
        <v>3788</v>
      </c>
      <c r="E9758">
        <v>3280</v>
      </c>
      <c r="F9758" t="s">
        <v>1162</v>
      </c>
    </row>
    <row r="9759" spans="1:6">
      <c r="A9759" t="str">
        <f t="shared" si="177"/>
        <v>8ANNA BARBARA SEREJO COIMBRA45017GRA</v>
      </c>
      <c r="B9759">
        <v>8</v>
      </c>
      <c r="C9759" t="s">
        <v>2142</v>
      </c>
      <c r="D9759" t="s">
        <v>3788</v>
      </c>
      <c r="E9759">
        <v>600</v>
      </c>
      <c r="F9759" t="s">
        <v>1112</v>
      </c>
    </row>
    <row r="9760" spans="1:6">
      <c r="A9760" t="str">
        <f t="shared" si="177"/>
        <v>8CAROLINA NASCIMENTO DA SILVA45017GRA</v>
      </c>
      <c r="B9760">
        <v>8</v>
      </c>
      <c r="C9760" t="s">
        <v>2930</v>
      </c>
      <c r="D9760" t="s">
        <v>3788</v>
      </c>
      <c r="E9760">
        <v>600</v>
      </c>
      <c r="F9760" t="s">
        <v>1112</v>
      </c>
    </row>
    <row r="9761" spans="1:6">
      <c r="A9761" t="str">
        <f t="shared" si="177"/>
        <v>8DANIEL MOREIRA SPESANI45017GRA</v>
      </c>
      <c r="B9761">
        <v>8</v>
      </c>
      <c r="C9761" t="s">
        <v>2931</v>
      </c>
      <c r="D9761" t="s">
        <v>3788</v>
      </c>
      <c r="E9761">
        <v>600</v>
      </c>
      <c r="F9761" t="s">
        <v>1112</v>
      </c>
    </row>
    <row r="9762" spans="1:6">
      <c r="A9762" t="str">
        <f t="shared" si="177"/>
        <v>8JOÃO PEDRO RODRIGUES FERREIRA45017GRA</v>
      </c>
      <c r="B9762">
        <v>8</v>
      </c>
      <c r="C9762" t="s">
        <v>2932</v>
      </c>
      <c r="D9762" t="s">
        <v>3788</v>
      </c>
      <c r="E9762">
        <v>600</v>
      </c>
      <c r="F9762" t="s">
        <v>1112</v>
      </c>
    </row>
    <row r="9763" spans="1:6">
      <c r="A9763" t="str">
        <f t="shared" si="177"/>
        <v>8FELIPE FERES FERREIRA45017MSc</v>
      </c>
      <c r="B9763">
        <v>8</v>
      </c>
      <c r="C9763" t="s">
        <v>2933</v>
      </c>
      <c r="D9763" t="s">
        <v>3788</v>
      </c>
      <c r="E9763">
        <v>2230</v>
      </c>
      <c r="F9763" t="s">
        <v>1114</v>
      </c>
    </row>
    <row r="9764" spans="1:6">
      <c r="A9764" t="str">
        <f t="shared" si="177"/>
        <v>8MICHEL SILVA BONIFÁCIO45017MSc</v>
      </c>
      <c r="B9764">
        <v>8</v>
      </c>
      <c r="C9764" t="s">
        <v>2934</v>
      </c>
      <c r="D9764" t="s">
        <v>3788</v>
      </c>
      <c r="E9764">
        <v>2230</v>
      </c>
      <c r="F9764" t="s">
        <v>1114</v>
      </c>
    </row>
    <row r="9765" spans="1:6">
      <c r="A9765" t="str">
        <f t="shared" si="177"/>
        <v>8Carlos Rodrigues Pereira Belchior45017PV</v>
      </c>
      <c r="B9765">
        <v>8</v>
      </c>
      <c r="C9765" t="s">
        <v>1277</v>
      </c>
      <c r="D9765" t="s">
        <v>3788</v>
      </c>
      <c r="E9765">
        <v>7750</v>
      </c>
      <c r="F9765" t="s">
        <v>1115</v>
      </c>
    </row>
    <row r="9766" spans="1:6">
      <c r="A9766" t="str">
        <f t="shared" si="177"/>
        <v>9Sebastião Guilherme Pedroso45017AT</v>
      </c>
      <c r="B9766">
        <v>9</v>
      </c>
      <c r="C9766" t="s">
        <v>1278</v>
      </c>
      <c r="D9766" t="s">
        <v>3788</v>
      </c>
      <c r="E9766">
        <v>820</v>
      </c>
      <c r="F9766" t="s">
        <v>1117</v>
      </c>
    </row>
    <row r="9767" spans="1:6">
      <c r="A9767" t="str">
        <f t="shared" si="177"/>
        <v>9BRENO PINHEIRO JACOB45017COO</v>
      </c>
      <c r="B9767">
        <v>9</v>
      </c>
      <c r="C9767" t="s">
        <v>2935</v>
      </c>
      <c r="D9767" t="s">
        <v>3788</v>
      </c>
      <c r="E9767">
        <v>2800</v>
      </c>
      <c r="F9767" t="s">
        <v>1113</v>
      </c>
    </row>
    <row r="9768" spans="1:6">
      <c r="A9768" t="str">
        <f t="shared" si="177"/>
        <v>9GUSTAVO LUZ XAVIER DA COSTA45017DSC</v>
      </c>
      <c r="B9768">
        <v>9</v>
      </c>
      <c r="C9768" t="s">
        <v>2936</v>
      </c>
      <c r="D9768" t="s">
        <v>3788</v>
      </c>
      <c r="E9768">
        <v>3280</v>
      </c>
      <c r="F9768" t="s">
        <v>1162</v>
      </c>
    </row>
    <row r="9769" spans="1:6">
      <c r="A9769" t="str">
        <f t="shared" si="177"/>
        <v>9LUCAS RUFFO PINTO45017DSC</v>
      </c>
      <c r="B9769">
        <v>9</v>
      </c>
      <c r="C9769" t="s">
        <v>2937</v>
      </c>
      <c r="D9769" t="s">
        <v>3788</v>
      </c>
      <c r="E9769">
        <v>3280</v>
      </c>
      <c r="F9769" t="s">
        <v>1162</v>
      </c>
    </row>
    <row r="9770" spans="1:6">
      <c r="A9770" t="str">
        <f t="shared" si="177"/>
        <v>9THIAGO CAMARGO RODRIGUES45017DSC</v>
      </c>
      <c r="B9770">
        <v>9</v>
      </c>
      <c r="C9770" t="s">
        <v>2938</v>
      </c>
      <c r="D9770" t="s">
        <v>3788</v>
      </c>
      <c r="E9770">
        <v>3280</v>
      </c>
      <c r="F9770" t="s">
        <v>1162</v>
      </c>
    </row>
    <row r="9771" spans="1:6">
      <c r="A9771" t="str">
        <f t="shared" si="177"/>
        <v>9BRUNO GUILHERME CORRÊA SILVA45017GRA</v>
      </c>
      <c r="B9771">
        <v>9</v>
      </c>
      <c r="C9771" t="s">
        <v>2939</v>
      </c>
      <c r="D9771" t="s">
        <v>3788</v>
      </c>
      <c r="E9771">
        <v>600</v>
      </c>
      <c r="F9771" t="s">
        <v>1112</v>
      </c>
    </row>
    <row r="9772" spans="1:6">
      <c r="A9772" t="str">
        <f t="shared" si="177"/>
        <v>9Christie de Vilhena Prata Machado45017MSc</v>
      </c>
      <c r="B9772">
        <v>9</v>
      </c>
      <c r="C9772" t="s">
        <v>2144</v>
      </c>
      <c r="D9772" t="s">
        <v>3788</v>
      </c>
      <c r="E9772">
        <v>2230</v>
      </c>
      <c r="F9772" t="s">
        <v>1114</v>
      </c>
    </row>
    <row r="9773" spans="1:6">
      <c r="A9773" t="str">
        <f t="shared" si="177"/>
        <v>9GABRIELA ALVES ESTRELA45017MSc</v>
      </c>
      <c r="B9773">
        <v>9</v>
      </c>
      <c r="C9773" t="s">
        <v>2940</v>
      </c>
      <c r="D9773" t="s">
        <v>3788</v>
      </c>
      <c r="E9773">
        <v>2230</v>
      </c>
      <c r="F9773" t="s">
        <v>1114</v>
      </c>
    </row>
    <row r="9774" spans="1:6">
      <c r="A9774" t="str">
        <f t="shared" si="177"/>
        <v>9JOAO MARCOS BASTOS VIEIRA45017MSc</v>
      </c>
      <c r="B9774">
        <v>9</v>
      </c>
      <c r="C9774" t="s">
        <v>1285</v>
      </c>
      <c r="D9774" t="s">
        <v>3788</v>
      </c>
      <c r="E9774">
        <v>2230</v>
      </c>
      <c r="F9774" t="s">
        <v>1114</v>
      </c>
    </row>
    <row r="9775" spans="1:6">
      <c r="A9775" t="str">
        <f t="shared" si="177"/>
        <v>9MAGNUS CARVALHO DE VILHENA PRATA45017MSc</v>
      </c>
      <c r="B9775">
        <v>9</v>
      </c>
      <c r="C9775" t="s">
        <v>2941</v>
      </c>
      <c r="D9775" t="s">
        <v>3788</v>
      </c>
      <c r="E9775">
        <v>2230</v>
      </c>
      <c r="F9775" t="s">
        <v>1114</v>
      </c>
    </row>
    <row r="9776" spans="1:6">
      <c r="A9776" t="str">
        <f t="shared" si="177"/>
        <v>9PRISCILLA VELLOSO DE ALBUQUERQUE NUNES45017MSc</v>
      </c>
      <c r="B9776">
        <v>9</v>
      </c>
      <c r="C9776" t="s">
        <v>2942</v>
      </c>
      <c r="D9776" t="s">
        <v>3788</v>
      </c>
      <c r="E9776">
        <v>2230</v>
      </c>
      <c r="F9776" t="s">
        <v>1114</v>
      </c>
    </row>
    <row r="9777" spans="1:6">
      <c r="A9777" t="str">
        <f t="shared" si="177"/>
        <v>9JOSÉ ANTONIO MOREIRA LIMA45017PV</v>
      </c>
      <c r="B9777">
        <v>9</v>
      </c>
      <c r="C9777" t="s">
        <v>2943</v>
      </c>
      <c r="D9777" t="s">
        <v>3788</v>
      </c>
      <c r="E9777">
        <v>7750</v>
      </c>
      <c r="F9777" t="s">
        <v>1115</v>
      </c>
    </row>
    <row r="9778" spans="1:6">
      <c r="A9778" t="str">
        <f t="shared" si="177"/>
        <v>10GRACE MARY DOS SANTOS SILVA45017AT</v>
      </c>
      <c r="B9778">
        <v>10</v>
      </c>
      <c r="C9778" t="s">
        <v>2944</v>
      </c>
      <c r="D9778" t="s">
        <v>3788</v>
      </c>
      <c r="E9778">
        <v>820</v>
      </c>
      <c r="F9778" t="s">
        <v>1117</v>
      </c>
    </row>
    <row r="9779" spans="1:6">
      <c r="A9779" t="str">
        <f t="shared" si="177"/>
        <v>10RAFAEL MENEZES DE OLIVEIRA45017COO</v>
      </c>
      <c r="B9779">
        <v>10</v>
      </c>
      <c r="C9779" t="s">
        <v>2654</v>
      </c>
      <c r="D9779" t="s">
        <v>3788</v>
      </c>
      <c r="E9779">
        <v>2800</v>
      </c>
      <c r="F9779" t="s">
        <v>1113</v>
      </c>
    </row>
    <row r="9780" spans="1:6">
      <c r="A9780" t="str">
        <f t="shared" si="177"/>
        <v>10BRUNO JORGE MACEDO DOS SANTOS45017DSC</v>
      </c>
      <c r="B9780">
        <v>10</v>
      </c>
      <c r="C9780" t="s">
        <v>2945</v>
      </c>
      <c r="D9780" t="s">
        <v>3788</v>
      </c>
      <c r="E9780">
        <v>3280</v>
      </c>
      <c r="F9780" t="s">
        <v>1162</v>
      </c>
    </row>
    <row r="9781" spans="1:6">
      <c r="A9781" t="str">
        <f t="shared" si="177"/>
        <v>10YAGO CHAMOUN FERREIRA SOARES45017DSC</v>
      </c>
      <c r="B9781">
        <v>10</v>
      </c>
      <c r="C9781" t="s">
        <v>2946</v>
      </c>
      <c r="D9781" t="s">
        <v>3788</v>
      </c>
      <c r="E9781">
        <v>3280</v>
      </c>
      <c r="F9781" t="s">
        <v>1162</v>
      </c>
    </row>
    <row r="9782" spans="1:6">
      <c r="A9782" t="str">
        <f t="shared" si="177"/>
        <v>10ANA CAROLINA DESTRI LIBERATORE45017GRA</v>
      </c>
      <c r="B9782">
        <v>10</v>
      </c>
      <c r="C9782" t="s">
        <v>2947</v>
      </c>
      <c r="D9782" t="s">
        <v>3788</v>
      </c>
      <c r="E9782">
        <v>600</v>
      </c>
      <c r="F9782" t="s">
        <v>1112</v>
      </c>
    </row>
    <row r="9783" spans="1:6">
      <c r="A9783" t="str">
        <f t="shared" si="177"/>
        <v>10JÚLIA MACHADO DE SOUZA45017GRA</v>
      </c>
      <c r="B9783">
        <v>10</v>
      </c>
      <c r="C9783" t="s">
        <v>2948</v>
      </c>
      <c r="D9783" t="s">
        <v>3788</v>
      </c>
      <c r="E9783">
        <v>600</v>
      </c>
      <c r="F9783" t="s">
        <v>1112</v>
      </c>
    </row>
    <row r="9784" spans="1:6">
      <c r="A9784" t="str">
        <f t="shared" si="177"/>
        <v>10CAIO VINÍCIUS SANTOS CARTAXO45017MSc</v>
      </c>
      <c r="B9784">
        <v>10</v>
      </c>
      <c r="C9784" t="s">
        <v>2950</v>
      </c>
      <c r="D9784" t="s">
        <v>3788</v>
      </c>
      <c r="E9784">
        <v>2230</v>
      </c>
      <c r="F9784" t="s">
        <v>1114</v>
      </c>
    </row>
    <row r="9785" spans="1:6">
      <c r="A9785" t="str">
        <f t="shared" si="177"/>
        <v>10HENRIQUE NUNES UCHOA45017MSc</v>
      </c>
      <c r="B9785">
        <v>10</v>
      </c>
      <c r="C9785" t="s">
        <v>2951</v>
      </c>
      <c r="D9785" t="s">
        <v>3788</v>
      </c>
      <c r="E9785">
        <v>2230</v>
      </c>
      <c r="F9785" t="s">
        <v>1114</v>
      </c>
    </row>
    <row r="9786" spans="1:6">
      <c r="A9786" t="str">
        <f t="shared" si="177"/>
        <v>10SAMUEL NASCIMENTO CÂNDIDO45017MSc</v>
      </c>
      <c r="B9786">
        <v>10</v>
      </c>
      <c r="C9786" t="s">
        <v>2952</v>
      </c>
      <c r="D9786" t="s">
        <v>3788</v>
      </c>
      <c r="E9786">
        <v>2230</v>
      </c>
      <c r="F9786" t="s">
        <v>1114</v>
      </c>
    </row>
    <row r="9787" spans="1:6">
      <c r="A9787" t="str">
        <f t="shared" si="177"/>
        <v>10PEDRO HENRIQUE AMORIM ANJOS45017PDSC</v>
      </c>
      <c r="B9787">
        <v>10</v>
      </c>
      <c r="C9787" t="s">
        <v>2953</v>
      </c>
      <c r="D9787" t="s">
        <v>3788</v>
      </c>
      <c r="E9787">
        <v>6110</v>
      </c>
      <c r="F9787" t="s">
        <v>1165</v>
      </c>
    </row>
    <row r="9788" spans="1:6">
      <c r="A9788" t="str">
        <f t="shared" si="177"/>
        <v>10PAULA AIDA SESINI45017PV</v>
      </c>
      <c r="B9788">
        <v>10</v>
      </c>
      <c r="C9788" t="s">
        <v>2954</v>
      </c>
      <c r="D9788" t="s">
        <v>3788</v>
      </c>
      <c r="E9788">
        <v>7750</v>
      </c>
      <c r="F9788" t="s">
        <v>1115</v>
      </c>
    </row>
    <row r="9789" spans="1:6">
      <c r="A9789" t="str">
        <f t="shared" si="177"/>
        <v>11FRANCYNE MARTINS ESPÍNDOLA45017AT</v>
      </c>
      <c r="B9789">
        <v>11</v>
      </c>
      <c r="C9789" t="s">
        <v>2955</v>
      </c>
      <c r="D9789" t="s">
        <v>3788</v>
      </c>
      <c r="E9789">
        <v>820</v>
      </c>
      <c r="F9789" t="s">
        <v>1117</v>
      </c>
    </row>
    <row r="9790" spans="1:6">
      <c r="A9790" t="str">
        <f t="shared" si="177"/>
        <v>11CRISTIANO JOSÉ DE ANDRADE45017COO</v>
      </c>
      <c r="B9790">
        <v>11</v>
      </c>
      <c r="C9790" t="s">
        <v>2367</v>
      </c>
      <c r="D9790" t="s">
        <v>3788</v>
      </c>
      <c r="E9790">
        <v>2800</v>
      </c>
      <c r="F9790" t="s">
        <v>1113</v>
      </c>
    </row>
    <row r="9791" spans="1:6">
      <c r="A9791" t="str">
        <f t="shared" si="177"/>
        <v>11DIEGO ALEX MAYER45017DSC</v>
      </c>
      <c r="B9791">
        <v>11</v>
      </c>
      <c r="C9791" t="s">
        <v>2956</v>
      </c>
      <c r="D9791" t="s">
        <v>3788</v>
      </c>
      <c r="E9791">
        <v>3280</v>
      </c>
      <c r="F9791" t="s">
        <v>1162</v>
      </c>
    </row>
    <row r="9792" spans="1:6">
      <c r="A9792" t="str">
        <f t="shared" si="177"/>
        <v>11RAIMUNDO RENATO DE MELO NETO45017DSC</v>
      </c>
      <c r="B9792">
        <v>11</v>
      </c>
      <c r="C9792" t="s">
        <v>2957</v>
      </c>
      <c r="D9792" t="s">
        <v>3788</v>
      </c>
      <c r="E9792">
        <v>3280</v>
      </c>
      <c r="F9792" t="s">
        <v>1162</v>
      </c>
    </row>
    <row r="9793" spans="1:6">
      <c r="A9793" t="str">
        <f t="shared" si="177"/>
        <v>11ANDRÉ SORATO FRAGNANI45017GRA</v>
      </c>
      <c r="B9793">
        <v>11</v>
      </c>
      <c r="C9793" t="s">
        <v>2959</v>
      </c>
      <c r="D9793" t="s">
        <v>3788</v>
      </c>
      <c r="E9793">
        <v>600</v>
      </c>
      <c r="F9793" t="s">
        <v>1112</v>
      </c>
    </row>
    <row r="9794" spans="1:6">
      <c r="A9794" t="str">
        <f t="shared" si="177"/>
        <v>11ANNA LUÍZA LIMA ZORTÉA45017GRA</v>
      </c>
      <c r="B9794">
        <v>11</v>
      </c>
      <c r="C9794" t="s">
        <v>2960</v>
      </c>
      <c r="D9794" t="s">
        <v>3788</v>
      </c>
      <c r="E9794">
        <v>600</v>
      </c>
      <c r="F9794" t="s">
        <v>1112</v>
      </c>
    </row>
    <row r="9795" spans="1:6">
      <c r="A9795" t="str">
        <f t="shared" ref="A9795:A9858" si="178">CONCATENATE(B9795,C9795,VALUE(D9795),F9795)</f>
        <v>11DIEGO SIMÃO GONÇALVES45017GRA</v>
      </c>
      <c r="B9795">
        <v>11</v>
      </c>
      <c r="C9795" t="s">
        <v>2961</v>
      </c>
      <c r="D9795" t="s">
        <v>3788</v>
      </c>
      <c r="E9795">
        <v>600</v>
      </c>
      <c r="F9795" t="s">
        <v>1112</v>
      </c>
    </row>
    <row r="9796" spans="1:6">
      <c r="A9796" t="str">
        <f t="shared" si="178"/>
        <v>11EDUARDO CARPES DIB45017GRA</v>
      </c>
      <c r="B9796">
        <v>11</v>
      </c>
      <c r="C9796" t="s">
        <v>2962</v>
      </c>
      <c r="D9796" t="s">
        <v>3788</v>
      </c>
      <c r="E9796">
        <v>600</v>
      </c>
      <c r="F9796" t="s">
        <v>1112</v>
      </c>
    </row>
    <row r="9797" spans="1:6">
      <c r="A9797" t="str">
        <f t="shared" si="178"/>
        <v>11LARISSA MOREIRA CAFFARO DOS SANTOS45017GRA</v>
      </c>
      <c r="B9797">
        <v>11</v>
      </c>
      <c r="C9797" t="s">
        <v>1314</v>
      </c>
      <c r="D9797" t="s">
        <v>3788</v>
      </c>
      <c r="E9797">
        <v>600</v>
      </c>
      <c r="F9797" t="s">
        <v>1112</v>
      </c>
    </row>
    <row r="9798" spans="1:6">
      <c r="A9798" t="str">
        <f t="shared" si="178"/>
        <v>11LETICIA DIETRICH45017GRA</v>
      </c>
      <c r="B9798">
        <v>11</v>
      </c>
      <c r="C9798" t="s">
        <v>1315</v>
      </c>
      <c r="D9798" t="s">
        <v>3788</v>
      </c>
      <c r="E9798">
        <v>600</v>
      </c>
      <c r="F9798" t="s">
        <v>1112</v>
      </c>
    </row>
    <row r="9799" spans="1:6">
      <c r="A9799" t="str">
        <f t="shared" si="178"/>
        <v>11MATEUS YUNES DE MEIRELLES45017GRA</v>
      </c>
      <c r="B9799">
        <v>11</v>
      </c>
      <c r="C9799" t="s">
        <v>2963</v>
      </c>
      <c r="D9799" t="s">
        <v>3788</v>
      </c>
      <c r="E9799">
        <v>600</v>
      </c>
      <c r="F9799" t="s">
        <v>1112</v>
      </c>
    </row>
    <row r="9800" spans="1:6">
      <c r="A9800" t="str">
        <f t="shared" si="178"/>
        <v>11THOMAS PHILIP STARUCKA45017GRA</v>
      </c>
      <c r="B9800">
        <v>11</v>
      </c>
      <c r="C9800" t="s">
        <v>2964</v>
      </c>
      <c r="D9800" t="s">
        <v>3788</v>
      </c>
      <c r="E9800">
        <v>600</v>
      </c>
      <c r="F9800" t="s">
        <v>1112</v>
      </c>
    </row>
    <row r="9801" spans="1:6">
      <c r="A9801" t="str">
        <f t="shared" si="178"/>
        <v>11JESÚS EFRAÍN APOLINAR HERNÁNDEZ45017MSc</v>
      </c>
      <c r="B9801">
        <v>11</v>
      </c>
      <c r="C9801" t="s">
        <v>2671</v>
      </c>
      <c r="D9801" t="s">
        <v>3788</v>
      </c>
      <c r="E9801">
        <v>2230</v>
      </c>
      <c r="F9801" t="s">
        <v>1114</v>
      </c>
    </row>
    <row r="9802" spans="1:6">
      <c r="A9802" t="str">
        <f t="shared" si="178"/>
        <v>11JOSÉ ESTEVÃO ANDRÉ MENDONÇA45017MSc</v>
      </c>
      <c r="B9802">
        <v>11</v>
      </c>
      <c r="C9802" t="s">
        <v>2965</v>
      </c>
      <c r="D9802" t="s">
        <v>3788</v>
      </c>
      <c r="E9802">
        <v>2230</v>
      </c>
      <c r="F9802" t="s">
        <v>1114</v>
      </c>
    </row>
    <row r="9803" spans="1:6">
      <c r="A9803" t="str">
        <f t="shared" si="178"/>
        <v>11JÚLIA DE OLIVEIRA MARTINS MULLER45017MSc</v>
      </c>
      <c r="B9803">
        <v>11</v>
      </c>
      <c r="C9803" t="s">
        <v>2966</v>
      </c>
      <c r="D9803" t="s">
        <v>3788</v>
      </c>
      <c r="E9803">
        <v>2230</v>
      </c>
      <c r="F9803" t="s">
        <v>1114</v>
      </c>
    </row>
    <row r="9804" spans="1:6">
      <c r="A9804" t="str">
        <f t="shared" si="178"/>
        <v>11LUÍS HENRIQUE ZIMMERMANN FEISTEL45017MSc</v>
      </c>
      <c r="B9804">
        <v>11</v>
      </c>
      <c r="C9804" t="s">
        <v>2967</v>
      </c>
      <c r="D9804" t="s">
        <v>3788</v>
      </c>
      <c r="E9804">
        <v>2230</v>
      </c>
      <c r="F9804" t="s">
        <v>1114</v>
      </c>
    </row>
    <row r="9805" spans="1:6">
      <c r="A9805" t="str">
        <f t="shared" si="178"/>
        <v>11MICAEL KUKLA RAMOS45017MSc</v>
      </c>
      <c r="B9805">
        <v>11</v>
      </c>
      <c r="C9805" t="s">
        <v>2968</v>
      </c>
      <c r="D9805" t="s">
        <v>3788</v>
      </c>
      <c r="E9805">
        <v>2230</v>
      </c>
      <c r="F9805" t="s">
        <v>1114</v>
      </c>
    </row>
    <row r="9806" spans="1:6">
      <c r="A9806" t="str">
        <f t="shared" si="178"/>
        <v>11VICTOR DE AGUIAR PEDOTT45017MSc</v>
      </c>
      <c r="B9806">
        <v>11</v>
      </c>
      <c r="C9806" t="s">
        <v>2969</v>
      </c>
      <c r="D9806" t="s">
        <v>3788</v>
      </c>
      <c r="E9806">
        <v>2230</v>
      </c>
      <c r="F9806" t="s">
        <v>1114</v>
      </c>
    </row>
    <row r="9807" spans="1:6">
      <c r="A9807" t="str">
        <f t="shared" si="178"/>
        <v>11ELISÂNGELA GUZI DE MORAES45017PDSC</v>
      </c>
      <c r="B9807">
        <v>11</v>
      </c>
      <c r="C9807" t="s">
        <v>2970</v>
      </c>
      <c r="D9807" t="s">
        <v>3788</v>
      </c>
      <c r="E9807">
        <v>6110</v>
      </c>
      <c r="F9807" t="s">
        <v>1165</v>
      </c>
    </row>
    <row r="9808" spans="1:6">
      <c r="A9808" t="str">
        <f t="shared" si="178"/>
        <v>11LETÍCIA ALVES DA COSTA LAQUA45017PV</v>
      </c>
      <c r="B9808">
        <v>11</v>
      </c>
      <c r="C9808" t="s">
        <v>2971</v>
      </c>
      <c r="D9808" t="s">
        <v>3788</v>
      </c>
      <c r="E9808">
        <v>7750</v>
      </c>
      <c r="F9808" t="s">
        <v>1115</v>
      </c>
    </row>
    <row r="9809" spans="1:6">
      <c r="A9809" t="str">
        <f t="shared" si="178"/>
        <v>12ANA PAULA CANARINES45017AT</v>
      </c>
      <c r="B9809">
        <v>12</v>
      </c>
      <c r="C9809" t="s">
        <v>2972</v>
      </c>
      <c r="D9809" t="s">
        <v>3788</v>
      </c>
      <c r="E9809">
        <v>820</v>
      </c>
      <c r="F9809" t="s">
        <v>1117</v>
      </c>
    </row>
    <row r="9810" spans="1:6">
      <c r="A9810" t="str">
        <f t="shared" si="178"/>
        <v>12HAROLDO DE ARAÚJO PONTE45017COO</v>
      </c>
      <c r="B9810">
        <v>12</v>
      </c>
      <c r="C9810" t="s">
        <v>2973</v>
      </c>
      <c r="D9810" t="s">
        <v>3788</v>
      </c>
      <c r="E9810">
        <v>2800</v>
      </c>
      <c r="F9810" t="s">
        <v>1113</v>
      </c>
    </row>
    <row r="9811" spans="1:6">
      <c r="A9811" t="str">
        <f t="shared" si="178"/>
        <v>12BRUNA RICETTI MARGARIDA45017DSC</v>
      </c>
      <c r="B9811">
        <v>12</v>
      </c>
      <c r="C9811" t="s">
        <v>2974</v>
      </c>
      <c r="D9811" t="s">
        <v>3788</v>
      </c>
      <c r="E9811">
        <v>3280</v>
      </c>
      <c r="F9811" t="s">
        <v>1162</v>
      </c>
    </row>
    <row r="9812" spans="1:6">
      <c r="A9812" t="str">
        <f t="shared" si="178"/>
        <v>12SAMUEL CAVALLI KLUTHCOVSKY45017DSC</v>
      </c>
      <c r="B9812">
        <v>12</v>
      </c>
      <c r="C9812" t="s">
        <v>2975</v>
      </c>
      <c r="D9812" t="s">
        <v>3788</v>
      </c>
      <c r="E9812">
        <v>3280</v>
      </c>
      <c r="F9812" t="s">
        <v>1162</v>
      </c>
    </row>
    <row r="9813" spans="1:6">
      <c r="A9813" t="str">
        <f t="shared" si="178"/>
        <v>12SANDMARA LANHI45017DSC</v>
      </c>
      <c r="B9813">
        <v>12</v>
      </c>
      <c r="C9813" t="s">
        <v>2976</v>
      </c>
      <c r="D9813" t="s">
        <v>3788</v>
      </c>
      <c r="E9813">
        <v>3280</v>
      </c>
      <c r="F9813" t="s">
        <v>1162</v>
      </c>
    </row>
    <row r="9814" spans="1:6">
      <c r="A9814" t="str">
        <f t="shared" si="178"/>
        <v>12GABRIELLI MARCHI BARBOSA45017GRA</v>
      </c>
      <c r="B9814">
        <v>12</v>
      </c>
      <c r="C9814" t="s">
        <v>2150</v>
      </c>
      <c r="D9814" t="s">
        <v>3788</v>
      </c>
      <c r="E9814">
        <v>600</v>
      </c>
      <c r="F9814" t="s">
        <v>1112</v>
      </c>
    </row>
    <row r="9815" spans="1:6">
      <c r="A9815" t="str">
        <f t="shared" si="178"/>
        <v>12IGOR CARVALHO LOSINA45017GRA</v>
      </c>
      <c r="B9815">
        <v>12</v>
      </c>
      <c r="C9815" t="s">
        <v>2977</v>
      </c>
      <c r="D9815" t="s">
        <v>3788</v>
      </c>
      <c r="E9815">
        <v>600</v>
      </c>
      <c r="F9815" t="s">
        <v>1112</v>
      </c>
    </row>
    <row r="9816" spans="1:6">
      <c r="A9816" t="str">
        <f t="shared" si="178"/>
        <v>12ISABELLA DO ROSÁRIO45017GRA</v>
      </c>
      <c r="B9816">
        <v>12</v>
      </c>
      <c r="C9816" t="s">
        <v>2151</v>
      </c>
      <c r="D9816" t="s">
        <v>3788</v>
      </c>
      <c r="E9816">
        <v>600</v>
      </c>
      <c r="F9816" t="s">
        <v>1112</v>
      </c>
    </row>
    <row r="9817" spans="1:6">
      <c r="A9817" t="str">
        <f t="shared" si="178"/>
        <v>12JOSÉ ANTÔNIO MIRANDA MATTEI45017GRA</v>
      </c>
      <c r="B9817">
        <v>12</v>
      </c>
      <c r="C9817" t="s">
        <v>2978</v>
      </c>
      <c r="D9817" t="s">
        <v>3788</v>
      </c>
      <c r="E9817">
        <v>600</v>
      </c>
      <c r="F9817" t="s">
        <v>1112</v>
      </c>
    </row>
    <row r="9818" spans="1:6">
      <c r="A9818" t="str">
        <f t="shared" si="178"/>
        <v>12JULIANA DE FATIMA PRESTES SOUZA45017GRA</v>
      </c>
      <c r="B9818">
        <v>12</v>
      </c>
      <c r="C9818" t="s">
        <v>2979</v>
      </c>
      <c r="D9818" t="s">
        <v>3788</v>
      </c>
      <c r="E9818">
        <v>600</v>
      </c>
      <c r="F9818" t="s">
        <v>1112</v>
      </c>
    </row>
    <row r="9819" spans="1:6">
      <c r="A9819" t="str">
        <f t="shared" si="178"/>
        <v>12JULIANA TIEMI DAVID45017GRA</v>
      </c>
      <c r="B9819">
        <v>12</v>
      </c>
      <c r="C9819" t="s">
        <v>2980</v>
      </c>
      <c r="D9819" t="s">
        <v>3788</v>
      </c>
      <c r="E9819">
        <v>600</v>
      </c>
      <c r="F9819" t="s">
        <v>1112</v>
      </c>
    </row>
    <row r="9820" spans="1:6">
      <c r="A9820" t="str">
        <f t="shared" si="178"/>
        <v>12KEVIN VINICIUS BRANCO YANG45017GRA</v>
      </c>
      <c r="B9820">
        <v>12</v>
      </c>
      <c r="C9820" t="s">
        <v>2981</v>
      </c>
      <c r="D9820" t="s">
        <v>3788</v>
      </c>
      <c r="E9820">
        <v>600</v>
      </c>
      <c r="F9820" t="s">
        <v>1112</v>
      </c>
    </row>
    <row r="9821" spans="1:6">
      <c r="A9821" t="str">
        <f t="shared" si="178"/>
        <v>12MARIA FERNANDA MURASKI45017GRA</v>
      </c>
      <c r="B9821">
        <v>12</v>
      </c>
      <c r="C9821" t="s">
        <v>2152</v>
      </c>
      <c r="D9821" t="s">
        <v>3788</v>
      </c>
      <c r="E9821">
        <v>600</v>
      </c>
      <c r="F9821" t="s">
        <v>1112</v>
      </c>
    </row>
    <row r="9822" spans="1:6">
      <c r="A9822" t="str">
        <f t="shared" si="178"/>
        <v>12MAYARA MIZEVSKI CECCO45017GRA</v>
      </c>
      <c r="B9822">
        <v>12</v>
      </c>
      <c r="C9822" t="s">
        <v>2982</v>
      </c>
      <c r="D9822" t="s">
        <v>3788</v>
      </c>
      <c r="E9822">
        <v>600</v>
      </c>
      <c r="F9822" t="s">
        <v>1112</v>
      </c>
    </row>
    <row r="9823" spans="1:6">
      <c r="A9823" t="str">
        <f t="shared" si="178"/>
        <v>12RODRIGO ENZO VIERGBISKI SCHWITZNER45017GRA</v>
      </c>
      <c r="B9823">
        <v>12</v>
      </c>
      <c r="C9823" t="s">
        <v>2983</v>
      </c>
      <c r="D9823" t="s">
        <v>3788</v>
      </c>
      <c r="E9823">
        <v>600</v>
      </c>
      <c r="F9823" t="s">
        <v>1112</v>
      </c>
    </row>
    <row r="9824" spans="1:6">
      <c r="A9824" t="str">
        <f t="shared" si="178"/>
        <v>12VITOR LUCAS VAZ SOEIRA45017GRA</v>
      </c>
      <c r="B9824">
        <v>12</v>
      </c>
      <c r="C9824" t="s">
        <v>2984</v>
      </c>
      <c r="D9824" t="s">
        <v>3788</v>
      </c>
      <c r="E9824">
        <v>600</v>
      </c>
      <c r="F9824" t="s">
        <v>1112</v>
      </c>
    </row>
    <row r="9825" spans="1:6">
      <c r="A9825" t="str">
        <f t="shared" si="178"/>
        <v>12BRUNO FERRARI DE ALMEIDA PRADO45017MSc</v>
      </c>
      <c r="B9825">
        <v>12</v>
      </c>
      <c r="C9825" t="s">
        <v>2985</v>
      </c>
      <c r="D9825" t="s">
        <v>3788</v>
      </c>
      <c r="E9825">
        <v>2230</v>
      </c>
      <c r="F9825" t="s">
        <v>1114</v>
      </c>
    </row>
    <row r="9826" spans="1:6">
      <c r="A9826" t="str">
        <f t="shared" si="178"/>
        <v>12FELIPE PENTEADO HARDT45017MSc</v>
      </c>
      <c r="B9826">
        <v>12</v>
      </c>
      <c r="C9826" t="s">
        <v>2986</v>
      </c>
      <c r="D9826" t="s">
        <v>3788</v>
      </c>
      <c r="E9826">
        <v>2230</v>
      </c>
      <c r="F9826" t="s">
        <v>1114</v>
      </c>
    </row>
    <row r="9827" spans="1:6">
      <c r="A9827" t="str">
        <f t="shared" si="178"/>
        <v>12GIOVANA SIGNORI IAMIN45017MSc</v>
      </c>
      <c r="B9827">
        <v>12</v>
      </c>
      <c r="C9827" t="s">
        <v>2987</v>
      </c>
      <c r="D9827" t="s">
        <v>3788</v>
      </c>
      <c r="E9827">
        <v>2230</v>
      </c>
      <c r="F9827" t="s">
        <v>1114</v>
      </c>
    </row>
    <row r="9828" spans="1:6">
      <c r="A9828" t="str">
        <f t="shared" si="178"/>
        <v>12NADIA MARIA DO VALLE RAMOS45017MSc</v>
      </c>
      <c r="B9828">
        <v>12</v>
      </c>
      <c r="C9828" t="s">
        <v>2988</v>
      </c>
      <c r="D9828" t="s">
        <v>3788</v>
      </c>
      <c r="E9828">
        <v>2230</v>
      </c>
      <c r="F9828" t="s">
        <v>1114</v>
      </c>
    </row>
    <row r="9829" spans="1:6">
      <c r="A9829" t="str">
        <f t="shared" si="178"/>
        <v>12CAROLINA MOCELIN GOMES PIRES45017PDSC</v>
      </c>
      <c r="B9829">
        <v>12</v>
      </c>
      <c r="C9829" t="s">
        <v>2989</v>
      </c>
      <c r="D9829" t="s">
        <v>3788</v>
      </c>
      <c r="E9829">
        <v>6110</v>
      </c>
      <c r="F9829" t="s">
        <v>1165</v>
      </c>
    </row>
    <row r="9830" spans="1:6">
      <c r="A9830" t="str">
        <f t="shared" si="178"/>
        <v>12RENATA BACHMANN GUIMARÃES VALT45017PV</v>
      </c>
      <c r="B9830">
        <v>12</v>
      </c>
      <c r="C9830" t="s">
        <v>2990</v>
      </c>
      <c r="D9830" t="s">
        <v>3788</v>
      </c>
      <c r="E9830">
        <v>7750</v>
      </c>
      <c r="F9830" t="s">
        <v>1115</v>
      </c>
    </row>
    <row r="9831" spans="1:6">
      <c r="A9831" t="str">
        <f t="shared" si="178"/>
        <v>13MÁRCIA CORRÊA MACHADO45017AT</v>
      </c>
      <c r="B9831">
        <v>13</v>
      </c>
      <c r="C9831" t="s">
        <v>2991</v>
      </c>
      <c r="D9831" t="s">
        <v>3788</v>
      </c>
      <c r="E9831">
        <v>820</v>
      </c>
      <c r="F9831" t="s">
        <v>1117</v>
      </c>
    </row>
    <row r="9832" spans="1:6">
      <c r="A9832" t="str">
        <f t="shared" si="178"/>
        <v>13CARLOS PÉREZ BERGMANN45017COO</v>
      </c>
      <c r="B9832">
        <v>13</v>
      </c>
      <c r="C9832" t="s">
        <v>2992</v>
      </c>
      <c r="D9832" t="s">
        <v>3788</v>
      </c>
      <c r="E9832">
        <v>2800</v>
      </c>
      <c r="F9832" t="s">
        <v>1113</v>
      </c>
    </row>
    <row r="9833" spans="1:6">
      <c r="A9833" t="str">
        <f t="shared" si="178"/>
        <v>13FRANCIELI GONÇALVES FRANCESCHINI45017DSC</v>
      </c>
      <c r="B9833">
        <v>13</v>
      </c>
      <c r="C9833" t="s">
        <v>2993</v>
      </c>
      <c r="D9833" t="s">
        <v>3788</v>
      </c>
      <c r="E9833">
        <v>3280</v>
      </c>
      <c r="F9833" t="s">
        <v>1162</v>
      </c>
    </row>
    <row r="9834" spans="1:6">
      <c r="A9834" t="str">
        <f t="shared" si="178"/>
        <v>13LETÍCIA STECKEL45017DSC</v>
      </c>
      <c r="B9834">
        <v>13</v>
      </c>
      <c r="C9834" t="s">
        <v>2994</v>
      </c>
      <c r="D9834" t="s">
        <v>3788</v>
      </c>
      <c r="E9834">
        <v>3280</v>
      </c>
      <c r="F9834" t="s">
        <v>1162</v>
      </c>
    </row>
    <row r="9835" spans="1:6">
      <c r="A9835" t="str">
        <f t="shared" si="178"/>
        <v>13TAILANE HAUSCHILD45017DSC</v>
      </c>
      <c r="B9835">
        <v>13</v>
      </c>
      <c r="C9835" t="s">
        <v>2154</v>
      </c>
      <c r="D9835" t="s">
        <v>3788</v>
      </c>
      <c r="E9835">
        <v>3280</v>
      </c>
      <c r="F9835" t="s">
        <v>1162</v>
      </c>
    </row>
    <row r="9836" spans="1:6">
      <c r="A9836" t="str">
        <f t="shared" si="178"/>
        <v>13ALICE GUIMARÃES WENDESTEIN45017GRA</v>
      </c>
      <c r="B9836">
        <v>13</v>
      </c>
      <c r="C9836" t="s">
        <v>2995</v>
      </c>
      <c r="D9836" t="s">
        <v>3788</v>
      </c>
      <c r="E9836">
        <v>600</v>
      </c>
      <c r="F9836" t="s">
        <v>1112</v>
      </c>
    </row>
    <row r="9837" spans="1:6">
      <c r="A9837" t="str">
        <f t="shared" si="178"/>
        <v>13BRUNO SILVEIRA GOMES45017GRA</v>
      </c>
      <c r="B9837">
        <v>13</v>
      </c>
      <c r="C9837" t="s">
        <v>2996</v>
      </c>
      <c r="D9837" t="s">
        <v>3788</v>
      </c>
      <c r="E9837">
        <v>600</v>
      </c>
      <c r="F9837" t="s">
        <v>1112</v>
      </c>
    </row>
    <row r="9838" spans="1:6">
      <c r="A9838" t="str">
        <f t="shared" si="178"/>
        <v>13EDUARDO BLAUTH AHLERT45017GRA</v>
      </c>
      <c r="B9838">
        <v>13</v>
      </c>
      <c r="C9838" t="s">
        <v>2997</v>
      </c>
      <c r="D9838" t="s">
        <v>3788</v>
      </c>
      <c r="E9838">
        <v>600</v>
      </c>
      <c r="F9838" t="s">
        <v>1112</v>
      </c>
    </row>
    <row r="9839" spans="1:6">
      <c r="A9839" t="str">
        <f t="shared" si="178"/>
        <v>13EDUARDO RODRIGUES GONÇALVES45017GRA</v>
      </c>
      <c r="B9839">
        <v>13</v>
      </c>
      <c r="C9839" t="s">
        <v>2998</v>
      </c>
      <c r="D9839" t="s">
        <v>3788</v>
      </c>
      <c r="E9839">
        <v>600</v>
      </c>
      <c r="F9839" t="s">
        <v>1112</v>
      </c>
    </row>
    <row r="9840" spans="1:6">
      <c r="A9840" t="str">
        <f t="shared" si="178"/>
        <v>13GABRIEL CESTARI ALFAYA45017GRA</v>
      </c>
      <c r="B9840">
        <v>13</v>
      </c>
      <c r="C9840" t="s">
        <v>1346</v>
      </c>
      <c r="D9840" t="s">
        <v>3788</v>
      </c>
      <c r="E9840">
        <v>600</v>
      </c>
      <c r="F9840" t="s">
        <v>1112</v>
      </c>
    </row>
    <row r="9841" spans="1:6">
      <c r="A9841" t="str">
        <f t="shared" si="178"/>
        <v>13GIOVANA FIOR GIACOMOLLI45017GRA</v>
      </c>
      <c r="B9841">
        <v>13</v>
      </c>
      <c r="C9841" t="s">
        <v>2999</v>
      </c>
      <c r="D9841" t="s">
        <v>3788</v>
      </c>
      <c r="E9841">
        <v>600</v>
      </c>
      <c r="F9841" t="s">
        <v>1112</v>
      </c>
    </row>
    <row r="9842" spans="1:6">
      <c r="A9842" t="str">
        <f t="shared" si="178"/>
        <v>13JENNIFER LEIRIA45017GRA</v>
      </c>
      <c r="B9842">
        <v>13</v>
      </c>
      <c r="C9842" t="s">
        <v>3000</v>
      </c>
      <c r="D9842" t="s">
        <v>3788</v>
      </c>
      <c r="E9842">
        <v>600</v>
      </c>
      <c r="F9842" t="s">
        <v>1112</v>
      </c>
    </row>
    <row r="9843" spans="1:6">
      <c r="A9843" t="str">
        <f t="shared" si="178"/>
        <v>13ANA PAULA GOMES DE ALMEIDA45017MSc</v>
      </c>
      <c r="B9843">
        <v>13</v>
      </c>
      <c r="C9843" t="s">
        <v>3001</v>
      </c>
      <c r="D9843" t="s">
        <v>3788</v>
      </c>
      <c r="E9843">
        <v>2230</v>
      </c>
      <c r="F9843" t="s">
        <v>1114</v>
      </c>
    </row>
    <row r="9844" spans="1:6">
      <c r="A9844" t="str">
        <f t="shared" si="178"/>
        <v>13EDUARDO SOUZA DA CUNHA45017MSc</v>
      </c>
      <c r="B9844">
        <v>13</v>
      </c>
      <c r="C9844" t="s">
        <v>1352</v>
      </c>
      <c r="D9844" t="s">
        <v>3788</v>
      </c>
      <c r="E9844">
        <v>2230</v>
      </c>
      <c r="F9844" t="s">
        <v>1114</v>
      </c>
    </row>
    <row r="9845" spans="1:6">
      <c r="A9845" t="str">
        <f t="shared" si="178"/>
        <v>13FELIPE COSTA GIRARDI45017MSc</v>
      </c>
      <c r="B9845">
        <v>13</v>
      </c>
      <c r="C9845" t="s">
        <v>3002</v>
      </c>
      <c r="D9845" t="s">
        <v>3788</v>
      </c>
      <c r="E9845">
        <v>2230</v>
      </c>
      <c r="F9845" t="s">
        <v>1114</v>
      </c>
    </row>
    <row r="9846" spans="1:6">
      <c r="A9846" t="str">
        <f t="shared" si="178"/>
        <v>13GABRIELA ALVES ZORZI45017MSc</v>
      </c>
      <c r="B9846">
        <v>13</v>
      </c>
      <c r="C9846" t="s">
        <v>3003</v>
      </c>
      <c r="D9846" t="s">
        <v>3788</v>
      </c>
      <c r="E9846">
        <v>2230</v>
      </c>
      <c r="F9846" t="s">
        <v>1114</v>
      </c>
    </row>
    <row r="9847" spans="1:6">
      <c r="A9847" t="str">
        <f t="shared" si="178"/>
        <v>13HENRIQUE EMÍLIO AGUILAR45017MSc</v>
      </c>
      <c r="B9847">
        <v>13</v>
      </c>
      <c r="C9847" t="s">
        <v>3004</v>
      </c>
      <c r="D9847" t="s">
        <v>3788</v>
      </c>
      <c r="E9847">
        <v>2230</v>
      </c>
      <c r="F9847" t="s">
        <v>1114</v>
      </c>
    </row>
    <row r="9848" spans="1:6">
      <c r="A9848" t="str">
        <f t="shared" si="178"/>
        <v>13PEDRO AUGUSTO MACHADO VITOR45017PDSC</v>
      </c>
      <c r="B9848">
        <v>13</v>
      </c>
      <c r="C9848" t="s">
        <v>3005</v>
      </c>
      <c r="D9848" t="s">
        <v>3788</v>
      </c>
      <c r="E9848">
        <v>6110</v>
      </c>
      <c r="F9848" t="s">
        <v>1165</v>
      </c>
    </row>
    <row r="9849" spans="1:6">
      <c r="A9849" t="str">
        <f t="shared" si="178"/>
        <v>13TANIA MARIA BASEGIO45017PV</v>
      </c>
      <c r="B9849">
        <v>13</v>
      </c>
      <c r="C9849" t="s">
        <v>3006</v>
      </c>
      <c r="D9849" t="s">
        <v>3788</v>
      </c>
      <c r="E9849">
        <v>7750</v>
      </c>
      <c r="F9849" t="s">
        <v>1115</v>
      </c>
    </row>
    <row r="9850" spans="1:6">
      <c r="A9850" t="str">
        <f t="shared" si="178"/>
        <v>14ERICK VAZ45017AT</v>
      </c>
      <c r="B9850">
        <v>14</v>
      </c>
      <c r="C9850" t="s">
        <v>3007</v>
      </c>
      <c r="D9850" t="s">
        <v>3788</v>
      </c>
      <c r="E9850">
        <v>820</v>
      </c>
      <c r="F9850" t="s">
        <v>1117</v>
      </c>
    </row>
    <row r="9851" spans="1:6">
      <c r="A9851" t="str">
        <f t="shared" si="178"/>
        <v>14ROBERTO IANNUZZI45017COO</v>
      </c>
      <c r="B9851">
        <v>14</v>
      </c>
      <c r="C9851" t="s">
        <v>3008</v>
      </c>
      <c r="D9851" t="s">
        <v>3788</v>
      </c>
      <c r="E9851">
        <v>2800</v>
      </c>
      <c r="F9851" t="s">
        <v>1113</v>
      </c>
    </row>
    <row r="9852" spans="1:6">
      <c r="A9852" t="str">
        <f t="shared" si="178"/>
        <v>14MARIANE CRISTINA TROMBETTA45017DSC</v>
      </c>
      <c r="B9852">
        <v>14</v>
      </c>
      <c r="C9852" t="s">
        <v>3009</v>
      </c>
      <c r="D9852" t="s">
        <v>3788</v>
      </c>
      <c r="E9852">
        <v>3280</v>
      </c>
      <c r="F9852" t="s">
        <v>1162</v>
      </c>
    </row>
    <row r="9853" spans="1:6">
      <c r="A9853" t="str">
        <f t="shared" si="178"/>
        <v>14MONICA OLIVEIRA MANNA45017DSC</v>
      </c>
      <c r="B9853">
        <v>14</v>
      </c>
      <c r="C9853" t="s">
        <v>3010</v>
      </c>
      <c r="D9853" t="s">
        <v>3788</v>
      </c>
      <c r="E9853">
        <v>3280</v>
      </c>
      <c r="F9853" t="s">
        <v>1162</v>
      </c>
    </row>
    <row r="9854" spans="1:6">
      <c r="A9854" t="str">
        <f t="shared" si="178"/>
        <v>14ANA PAULA MIRABELLI STENSMANN45017GRA</v>
      </c>
      <c r="B9854">
        <v>14</v>
      </c>
      <c r="C9854" t="s">
        <v>3011</v>
      </c>
      <c r="D9854" t="s">
        <v>3788</v>
      </c>
      <c r="E9854">
        <v>600</v>
      </c>
      <c r="F9854" t="s">
        <v>1112</v>
      </c>
    </row>
    <row r="9855" spans="1:6">
      <c r="A9855" t="str">
        <f t="shared" si="178"/>
        <v>14ANDRESSA FELDKIRCHER45017GRA</v>
      </c>
      <c r="B9855">
        <v>14</v>
      </c>
      <c r="C9855" t="s">
        <v>3012</v>
      </c>
      <c r="D9855" t="s">
        <v>3788</v>
      </c>
      <c r="E9855">
        <v>600</v>
      </c>
      <c r="F9855" t="s">
        <v>1112</v>
      </c>
    </row>
    <row r="9856" spans="1:6">
      <c r="A9856" t="str">
        <f t="shared" si="178"/>
        <v>14CAROLINE AZZOLINI PONTEL45017GRA</v>
      </c>
      <c r="B9856">
        <v>14</v>
      </c>
      <c r="C9856" t="s">
        <v>3013</v>
      </c>
      <c r="D9856" t="s">
        <v>3788</v>
      </c>
      <c r="E9856">
        <v>600</v>
      </c>
      <c r="F9856" t="s">
        <v>1112</v>
      </c>
    </row>
    <row r="9857" spans="1:6">
      <c r="A9857" t="str">
        <f t="shared" si="178"/>
        <v>14INGRID MULLER MOHR45017GRA</v>
      </c>
      <c r="B9857">
        <v>14</v>
      </c>
      <c r="C9857" t="s">
        <v>1364</v>
      </c>
      <c r="D9857" t="s">
        <v>3788</v>
      </c>
      <c r="E9857">
        <v>600</v>
      </c>
      <c r="F9857" t="s">
        <v>1112</v>
      </c>
    </row>
    <row r="9858" spans="1:6">
      <c r="A9858" t="str">
        <f t="shared" si="178"/>
        <v>14JOÃO MIGUEL MARASCHIN SANTOS45017GRA</v>
      </c>
      <c r="B9858">
        <v>14</v>
      </c>
      <c r="C9858" t="s">
        <v>3014</v>
      </c>
      <c r="D9858" t="s">
        <v>3788</v>
      </c>
      <c r="E9858">
        <v>600</v>
      </c>
      <c r="F9858" t="s">
        <v>1112</v>
      </c>
    </row>
    <row r="9859" spans="1:6">
      <c r="A9859" t="str">
        <f t="shared" ref="A9859:A9922" si="179">CONCATENATE(B9859,C9859,VALUE(D9859),F9859)</f>
        <v>14JOAO VITOR FRAGA MENCHICK45017GRA</v>
      </c>
      <c r="B9859">
        <v>14</v>
      </c>
      <c r="C9859" t="s">
        <v>1367</v>
      </c>
      <c r="D9859" t="s">
        <v>3788</v>
      </c>
      <c r="E9859">
        <v>600</v>
      </c>
      <c r="F9859" t="s">
        <v>1112</v>
      </c>
    </row>
    <row r="9860" spans="1:6">
      <c r="A9860" t="str">
        <f t="shared" si="179"/>
        <v>14JÚLIA PERESIN CARBONERA45017GRA</v>
      </c>
      <c r="B9860">
        <v>14</v>
      </c>
      <c r="C9860" t="s">
        <v>1368</v>
      </c>
      <c r="D9860" t="s">
        <v>3788</v>
      </c>
      <c r="E9860">
        <v>600</v>
      </c>
      <c r="F9860" t="s">
        <v>1112</v>
      </c>
    </row>
    <row r="9861" spans="1:6">
      <c r="A9861" t="str">
        <f t="shared" si="179"/>
        <v>14LAÍS VIEIRA GENRO45017GRA</v>
      </c>
      <c r="B9861">
        <v>14</v>
      </c>
      <c r="C9861" t="s">
        <v>3015</v>
      </c>
      <c r="D9861" t="s">
        <v>3788</v>
      </c>
      <c r="E9861">
        <v>600</v>
      </c>
      <c r="F9861" t="s">
        <v>1112</v>
      </c>
    </row>
    <row r="9862" spans="1:6">
      <c r="A9862" t="str">
        <f t="shared" si="179"/>
        <v>14MICHELLE CARDOSO DA SILVA45017GRA</v>
      </c>
      <c r="B9862">
        <v>14</v>
      </c>
      <c r="C9862" t="s">
        <v>3016</v>
      </c>
      <c r="D9862" t="s">
        <v>3788</v>
      </c>
      <c r="E9862">
        <v>600</v>
      </c>
      <c r="F9862" t="s">
        <v>1112</v>
      </c>
    </row>
    <row r="9863" spans="1:6">
      <c r="A9863" t="str">
        <f t="shared" si="179"/>
        <v>14PEDRO COSTABILE DE SOUZA45017GRA</v>
      </c>
      <c r="B9863">
        <v>14</v>
      </c>
      <c r="C9863" t="s">
        <v>3017</v>
      </c>
      <c r="D9863" t="s">
        <v>3788</v>
      </c>
      <c r="E9863">
        <v>600</v>
      </c>
      <c r="F9863" t="s">
        <v>1112</v>
      </c>
    </row>
    <row r="9864" spans="1:6">
      <c r="A9864" t="str">
        <f t="shared" si="179"/>
        <v>14THAÍS SCHÄFER LUIZ45017GRA</v>
      </c>
      <c r="B9864">
        <v>14</v>
      </c>
      <c r="C9864" t="s">
        <v>1373</v>
      </c>
      <c r="D9864" t="s">
        <v>3788</v>
      </c>
      <c r="E9864">
        <v>600</v>
      </c>
      <c r="F9864" t="s">
        <v>1112</v>
      </c>
    </row>
    <row r="9865" spans="1:6">
      <c r="A9865" t="str">
        <f t="shared" si="179"/>
        <v>14THIAGO ARIEL RAMBO MOHR45017GRA</v>
      </c>
      <c r="B9865">
        <v>14</v>
      </c>
      <c r="C9865" t="s">
        <v>3018</v>
      </c>
      <c r="D9865" t="s">
        <v>3788</v>
      </c>
      <c r="E9865">
        <v>600</v>
      </c>
      <c r="F9865" t="s">
        <v>1112</v>
      </c>
    </row>
    <row r="9866" spans="1:6">
      <c r="A9866" t="str">
        <f t="shared" si="179"/>
        <v>14BRUNO SILVERSTON ANGONESE45017MSc</v>
      </c>
      <c r="B9866">
        <v>14</v>
      </c>
      <c r="C9866" t="s">
        <v>3019</v>
      </c>
      <c r="D9866" t="s">
        <v>3788</v>
      </c>
      <c r="E9866">
        <v>2230</v>
      </c>
      <c r="F9866" t="s">
        <v>1114</v>
      </c>
    </row>
    <row r="9867" spans="1:6">
      <c r="A9867" t="str">
        <f t="shared" si="179"/>
        <v>14GABRIEL SCHÄFFER SIPP45017MSc</v>
      </c>
      <c r="B9867">
        <v>14</v>
      </c>
      <c r="C9867" t="s">
        <v>3020</v>
      </c>
      <c r="D9867" t="s">
        <v>3788</v>
      </c>
      <c r="E9867">
        <v>2230</v>
      </c>
      <c r="F9867" t="s">
        <v>1114</v>
      </c>
    </row>
    <row r="9868" spans="1:6">
      <c r="A9868" t="str">
        <f t="shared" si="179"/>
        <v>14GABRIELA MEYER NEIBERT KNOBELOCK DOS SANTOS45017MSc</v>
      </c>
      <c r="B9868">
        <v>14</v>
      </c>
      <c r="C9868" t="s">
        <v>2158</v>
      </c>
      <c r="D9868" t="s">
        <v>3788</v>
      </c>
      <c r="E9868">
        <v>2230</v>
      </c>
      <c r="F9868" t="s">
        <v>1114</v>
      </c>
    </row>
    <row r="9869" spans="1:6">
      <c r="A9869" t="str">
        <f t="shared" si="179"/>
        <v>14JHENIFER CAROLINE DA SILVA PAIM45017MSc</v>
      </c>
      <c r="B9869">
        <v>14</v>
      </c>
      <c r="C9869" t="s">
        <v>3021</v>
      </c>
      <c r="D9869" t="s">
        <v>3788</v>
      </c>
      <c r="E9869">
        <v>2230</v>
      </c>
      <c r="F9869" t="s">
        <v>1114</v>
      </c>
    </row>
    <row r="9870" spans="1:6">
      <c r="A9870" t="str">
        <f t="shared" si="179"/>
        <v>14MARCELO CANALS MEUCCI45017MSc</v>
      </c>
      <c r="B9870">
        <v>14</v>
      </c>
      <c r="C9870" t="s">
        <v>3022</v>
      </c>
      <c r="D9870" t="s">
        <v>3788</v>
      </c>
      <c r="E9870">
        <v>2230</v>
      </c>
      <c r="F9870" t="s">
        <v>1114</v>
      </c>
    </row>
    <row r="9871" spans="1:6">
      <c r="A9871" t="str">
        <f t="shared" si="179"/>
        <v>14ROSSANO DALLA LANA MICHEL45017MSc</v>
      </c>
      <c r="B9871">
        <v>14</v>
      </c>
      <c r="C9871" t="s">
        <v>3023</v>
      </c>
      <c r="D9871" t="s">
        <v>3788</v>
      </c>
      <c r="E9871">
        <v>2230</v>
      </c>
      <c r="F9871" t="s">
        <v>1114</v>
      </c>
    </row>
    <row r="9872" spans="1:6">
      <c r="A9872" t="str">
        <f t="shared" si="179"/>
        <v>14GABRIEL BERTOLINI45017PDSC</v>
      </c>
      <c r="B9872">
        <v>14</v>
      </c>
      <c r="C9872" t="s">
        <v>3024</v>
      </c>
      <c r="D9872" t="s">
        <v>3788</v>
      </c>
      <c r="E9872">
        <v>6110</v>
      </c>
      <c r="F9872" t="s">
        <v>1165</v>
      </c>
    </row>
    <row r="9873" spans="1:6">
      <c r="A9873" t="str">
        <f t="shared" si="179"/>
        <v>14RENATA DOS SANTOS ALVARENGA KUCHLE45017PV</v>
      </c>
      <c r="B9873">
        <v>14</v>
      </c>
      <c r="C9873" t="s">
        <v>3025</v>
      </c>
      <c r="D9873" t="s">
        <v>3788</v>
      </c>
      <c r="E9873">
        <v>7750</v>
      </c>
      <c r="F9873" t="s">
        <v>1115</v>
      </c>
    </row>
    <row r="9874" spans="1:6">
      <c r="A9874" t="str">
        <f t="shared" si="179"/>
        <v>15JACQUELINE GISELE BATISTA SILVA45017AT</v>
      </c>
      <c r="B9874">
        <v>15</v>
      </c>
      <c r="C9874" t="s">
        <v>3026</v>
      </c>
      <c r="D9874" t="s">
        <v>3788</v>
      </c>
      <c r="E9874">
        <v>820</v>
      </c>
      <c r="F9874" t="s">
        <v>1117</v>
      </c>
    </row>
    <row r="9875" spans="1:6">
      <c r="A9875" t="str">
        <f t="shared" si="179"/>
        <v>15MARCELO COLOMER FERRARO45017COO</v>
      </c>
      <c r="B9875">
        <v>15</v>
      </c>
      <c r="C9875" t="s">
        <v>3027</v>
      </c>
      <c r="D9875" t="s">
        <v>3788</v>
      </c>
      <c r="E9875">
        <v>2800</v>
      </c>
      <c r="F9875" t="s">
        <v>1113</v>
      </c>
    </row>
    <row r="9876" spans="1:6">
      <c r="A9876" t="str">
        <f t="shared" si="179"/>
        <v>15CARLOS FELIPE GUIMARÃES LODI45017DSC</v>
      </c>
      <c r="B9876">
        <v>15</v>
      </c>
      <c r="C9876" t="s">
        <v>1380</v>
      </c>
      <c r="D9876" t="s">
        <v>3788</v>
      </c>
      <c r="E9876">
        <v>3280</v>
      </c>
      <c r="F9876" t="s">
        <v>1162</v>
      </c>
    </row>
    <row r="9877" spans="1:6">
      <c r="A9877" t="str">
        <f t="shared" si="179"/>
        <v>15BERNARDO MILLAN MORGADO45017GRA</v>
      </c>
      <c r="B9877">
        <v>15</v>
      </c>
      <c r="C9877" t="s">
        <v>3028</v>
      </c>
      <c r="D9877" t="s">
        <v>3788</v>
      </c>
      <c r="E9877">
        <v>600</v>
      </c>
      <c r="F9877" t="s">
        <v>1112</v>
      </c>
    </row>
    <row r="9878" spans="1:6">
      <c r="A9878" t="str">
        <f t="shared" si="179"/>
        <v>15HUGO BORGES DA SILVA45017GRA</v>
      </c>
      <c r="B9878">
        <v>15</v>
      </c>
      <c r="C9878" t="s">
        <v>3029</v>
      </c>
      <c r="D9878" t="s">
        <v>3788</v>
      </c>
      <c r="E9878">
        <v>600</v>
      </c>
      <c r="F9878" t="s">
        <v>1112</v>
      </c>
    </row>
    <row r="9879" spans="1:6">
      <c r="A9879" t="str">
        <f t="shared" si="179"/>
        <v>15JOÃO PEDRO BASTOS DA ROCHA MIRANDA45017GRA</v>
      </c>
      <c r="B9879">
        <v>15</v>
      </c>
      <c r="C9879" t="s">
        <v>3030</v>
      </c>
      <c r="D9879" t="s">
        <v>3788</v>
      </c>
      <c r="E9879">
        <v>600</v>
      </c>
      <c r="F9879" t="s">
        <v>1112</v>
      </c>
    </row>
    <row r="9880" spans="1:6">
      <c r="A9880" t="str">
        <f t="shared" si="179"/>
        <v>15JOSEANE AMORIM SILVA45017GRA</v>
      </c>
      <c r="B9880">
        <v>15</v>
      </c>
      <c r="C9880" t="s">
        <v>3031</v>
      </c>
      <c r="D9880" t="s">
        <v>3788</v>
      </c>
      <c r="E9880">
        <v>600</v>
      </c>
      <c r="F9880" t="s">
        <v>1112</v>
      </c>
    </row>
    <row r="9881" spans="1:6">
      <c r="A9881" t="str">
        <f t="shared" si="179"/>
        <v>15PEDRO DE CAMPOS BARBOSA MORENO45017GRA</v>
      </c>
      <c r="B9881">
        <v>15</v>
      </c>
      <c r="C9881" t="s">
        <v>3032</v>
      </c>
      <c r="D9881" t="s">
        <v>3788</v>
      </c>
      <c r="E9881">
        <v>600</v>
      </c>
      <c r="F9881" t="s">
        <v>1112</v>
      </c>
    </row>
    <row r="9882" spans="1:6">
      <c r="A9882" t="str">
        <f t="shared" si="179"/>
        <v>15RENATO BARROS LIMA45017GRA</v>
      </c>
      <c r="B9882">
        <v>15</v>
      </c>
      <c r="C9882" t="s">
        <v>3033</v>
      </c>
      <c r="D9882" t="s">
        <v>3788</v>
      </c>
      <c r="E9882">
        <v>600</v>
      </c>
      <c r="F9882" t="s">
        <v>1112</v>
      </c>
    </row>
    <row r="9883" spans="1:6">
      <c r="A9883" t="str">
        <f t="shared" si="179"/>
        <v>15RICARDO GONÇALVES CAVALCANTE45017GRA</v>
      </c>
      <c r="B9883">
        <v>15</v>
      </c>
      <c r="C9883" t="s">
        <v>3034</v>
      </c>
      <c r="D9883" t="s">
        <v>3788</v>
      </c>
      <c r="E9883">
        <v>600</v>
      </c>
      <c r="F9883" t="s">
        <v>1112</v>
      </c>
    </row>
    <row r="9884" spans="1:6">
      <c r="A9884" t="str">
        <f t="shared" si="179"/>
        <v>15BEATRIZ ROSENBURG MARQUES45017MSc</v>
      </c>
      <c r="B9884">
        <v>15</v>
      </c>
      <c r="C9884" t="s">
        <v>3035</v>
      </c>
      <c r="D9884" t="s">
        <v>3788</v>
      </c>
      <c r="E9884">
        <v>2230</v>
      </c>
      <c r="F9884" t="s">
        <v>1114</v>
      </c>
    </row>
    <row r="9885" spans="1:6">
      <c r="A9885" t="str">
        <f t="shared" si="179"/>
        <v>15ELIEL PRUEZA DE OLIVEIRA45017MSc</v>
      </c>
      <c r="B9885">
        <v>15</v>
      </c>
      <c r="C9885" t="s">
        <v>3036</v>
      </c>
      <c r="D9885" t="s">
        <v>3788</v>
      </c>
      <c r="E9885">
        <v>2230</v>
      </c>
      <c r="F9885" t="s">
        <v>1114</v>
      </c>
    </row>
    <row r="9886" spans="1:6">
      <c r="A9886" t="str">
        <f t="shared" si="179"/>
        <v>15LETÍCIA ANSELMO DE MATTOS45017MSc</v>
      </c>
      <c r="B9886">
        <v>15</v>
      </c>
      <c r="C9886" t="s">
        <v>3037</v>
      </c>
      <c r="D9886" t="s">
        <v>3788</v>
      </c>
      <c r="E9886">
        <v>2230</v>
      </c>
      <c r="F9886" t="s">
        <v>1114</v>
      </c>
    </row>
    <row r="9887" spans="1:6">
      <c r="A9887" t="str">
        <f t="shared" si="179"/>
        <v>15MARIA LUÍZA FERNANDES FONSECA45017MSc</v>
      </c>
      <c r="B9887">
        <v>15</v>
      </c>
      <c r="C9887" t="s">
        <v>3038</v>
      </c>
      <c r="D9887" t="s">
        <v>3788</v>
      </c>
      <c r="E9887">
        <v>2230</v>
      </c>
      <c r="F9887" t="s">
        <v>1114</v>
      </c>
    </row>
    <row r="9888" spans="1:6">
      <c r="A9888" t="str">
        <f t="shared" si="179"/>
        <v>15PAULO CAMARGO SILVA45017PV</v>
      </c>
      <c r="B9888">
        <v>15</v>
      </c>
      <c r="C9888" t="s">
        <v>3039</v>
      </c>
      <c r="D9888" t="s">
        <v>3788</v>
      </c>
      <c r="E9888">
        <v>7750</v>
      </c>
      <c r="F9888" t="s">
        <v>1115</v>
      </c>
    </row>
    <row r="9889" spans="1:6">
      <c r="A9889" t="str">
        <f t="shared" si="179"/>
        <v>16RODRIGO ROSA DE BARROS45017AT</v>
      </c>
      <c r="B9889">
        <v>16</v>
      </c>
      <c r="C9889" t="s">
        <v>3040</v>
      </c>
      <c r="D9889" t="s">
        <v>3788</v>
      </c>
      <c r="E9889">
        <v>820</v>
      </c>
      <c r="F9889" t="s">
        <v>1117</v>
      </c>
    </row>
    <row r="9890" spans="1:6">
      <c r="A9890" t="str">
        <f t="shared" si="179"/>
        <v>16ELIZABETE FERNANDES LUCAS45017COO</v>
      </c>
      <c r="B9890">
        <v>16</v>
      </c>
      <c r="C9890" t="s">
        <v>3041</v>
      </c>
      <c r="D9890" t="s">
        <v>3788</v>
      </c>
      <c r="E9890">
        <v>2800</v>
      </c>
      <c r="F9890" t="s">
        <v>1113</v>
      </c>
    </row>
    <row r="9891" spans="1:6">
      <c r="A9891" t="str">
        <f t="shared" si="179"/>
        <v>16BIANCA BASSETTI E SILVA45017DSC</v>
      </c>
      <c r="B9891">
        <v>16</v>
      </c>
      <c r="C9891" t="s">
        <v>3042</v>
      </c>
      <c r="D9891" t="s">
        <v>3788</v>
      </c>
      <c r="E9891">
        <v>3280</v>
      </c>
      <c r="F9891" t="s">
        <v>1162</v>
      </c>
    </row>
    <row r="9892" spans="1:6">
      <c r="A9892" t="str">
        <f t="shared" si="179"/>
        <v>16JUAN DAVID LOPES VARGAS45017DSC</v>
      </c>
      <c r="B9892">
        <v>16</v>
      </c>
      <c r="C9892" t="s">
        <v>3043</v>
      </c>
      <c r="D9892" t="s">
        <v>3788</v>
      </c>
      <c r="E9892">
        <v>3280</v>
      </c>
      <c r="F9892" t="s">
        <v>1162</v>
      </c>
    </row>
    <row r="9893" spans="1:6">
      <c r="A9893" t="str">
        <f t="shared" si="179"/>
        <v>16ALEXANDRE RAFAEL KUZNIEWSKI45017GRA</v>
      </c>
      <c r="B9893">
        <v>16</v>
      </c>
      <c r="C9893" t="s">
        <v>3045</v>
      </c>
      <c r="D9893" t="s">
        <v>3788</v>
      </c>
      <c r="E9893">
        <v>600</v>
      </c>
      <c r="F9893" t="s">
        <v>1112</v>
      </c>
    </row>
    <row r="9894" spans="1:6">
      <c r="A9894" t="str">
        <f t="shared" si="179"/>
        <v>16EDUARDO SOARES DA SILVA PEREIRA45017GRA</v>
      </c>
      <c r="B9894">
        <v>16</v>
      </c>
      <c r="C9894" t="s">
        <v>3046</v>
      </c>
      <c r="D9894" t="s">
        <v>3788</v>
      </c>
      <c r="E9894">
        <v>600</v>
      </c>
      <c r="F9894" t="s">
        <v>1112</v>
      </c>
    </row>
    <row r="9895" spans="1:6">
      <c r="A9895" t="str">
        <f t="shared" si="179"/>
        <v>16GIULIA SILVARES VIEIRA45017GRA</v>
      </c>
      <c r="B9895">
        <v>16</v>
      </c>
      <c r="C9895" t="s">
        <v>3047</v>
      </c>
      <c r="D9895" t="s">
        <v>3788</v>
      </c>
      <c r="E9895">
        <v>600</v>
      </c>
      <c r="F9895" t="s">
        <v>1112</v>
      </c>
    </row>
    <row r="9896" spans="1:6">
      <c r="A9896" t="str">
        <f t="shared" si="179"/>
        <v>16JULIA BARBOZA DE SOUZA45017GRA</v>
      </c>
      <c r="B9896">
        <v>16</v>
      </c>
      <c r="C9896" t="s">
        <v>3048</v>
      </c>
      <c r="D9896" t="s">
        <v>3788</v>
      </c>
      <c r="E9896">
        <v>600</v>
      </c>
      <c r="F9896" t="s">
        <v>1112</v>
      </c>
    </row>
    <row r="9897" spans="1:6">
      <c r="A9897" t="str">
        <f t="shared" si="179"/>
        <v>16LUCAS FERNANDES TEIXEIRA45017GRA</v>
      </c>
      <c r="B9897">
        <v>16</v>
      </c>
      <c r="C9897" t="s">
        <v>3049</v>
      </c>
      <c r="D9897" t="s">
        <v>3788</v>
      </c>
      <c r="E9897">
        <v>600</v>
      </c>
      <c r="F9897" t="s">
        <v>1112</v>
      </c>
    </row>
    <row r="9898" spans="1:6">
      <c r="A9898" t="str">
        <f t="shared" si="179"/>
        <v>16LUIS FELIPE RIBEIRO ANDRADE45017GRA</v>
      </c>
      <c r="B9898">
        <v>16</v>
      </c>
      <c r="C9898" t="s">
        <v>3050</v>
      </c>
      <c r="D9898" t="s">
        <v>3788</v>
      </c>
      <c r="E9898">
        <v>600</v>
      </c>
      <c r="F9898" t="s">
        <v>1112</v>
      </c>
    </row>
    <row r="9899" spans="1:6">
      <c r="A9899" t="str">
        <f t="shared" si="179"/>
        <v>16MARIA EDUARDA PINTO DAVID FURTADO45017GRA</v>
      </c>
      <c r="B9899">
        <v>16</v>
      </c>
      <c r="C9899" t="s">
        <v>3051</v>
      </c>
      <c r="D9899" t="s">
        <v>3788</v>
      </c>
      <c r="E9899">
        <v>600</v>
      </c>
      <c r="F9899" t="s">
        <v>1112</v>
      </c>
    </row>
    <row r="9900" spans="1:6">
      <c r="A9900" t="str">
        <f t="shared" si="179"/>
        <v>16MATEUS SILVA BARROS ROSADO45017GRA</v>
      </c>
      <c r="B9900">
        <v>16</v>
      </c>
      <c r="C9900" t="s">
        <v>3052</v>
      </c>
      <c r="D9900" t="s">
        <v>3788</v>
      </c>
      <c r="E9900">
        <v>600</v>
      </c>
      <c r="F9900" t="s">
        <v>1112</v>
      </c>
    </row>
    <row r="9901" spans="1:6">
      <c r="A9901" t="str">
        <f t="shared" si="179"/>
        <v>16PEDRO FELIPE GEMINIANO PRIMO DE PAULA E SOUSA45017GRA</v>
      </c>
      <c r="B9901">
        <v>16</v>
      </c>
      <c r="C9901" t="s">
        <v>3053</v>
      </c>
      <c r="D9901" t="s">
        <v>3788</v>
      </c>
      <c r="E9901">
        <v>600</v>
      </c>
      <c r="F9901" t="s">
        <v>1112</v>
      </c>
    </row>
    <row r="9902" spans="1:6">
      <c r="A9902" t="str">
        <f t="shared" si="179"/>
        <v>16SOPHIA ELIZABETH CEZAR E SILVA45017GRA</v>
      </c>
      <c r="B9902">
        <v>16</v>
      </c>
      <c r="C9902" t="s">
        <v>3054</v>
      </c>
      <c r="D9902" t="s">
        <v>3788</v>
      </c>
      <c r="E9902">
        <v>600</v>
      </c>
      <c r="F9902" t="s">
        <v>1112</v>
      </c>
    </row>
    <row r="9903" spans="1:6">
      <c r="A9903" t="str">
        <f t="shared" si="179"/>
        <v>16THIAGO MAIA MARTINS45017GRA</v>
      </c>
      <c r="B9903">
        <v>16</v>
      </c>
      <c r="C9903" t="s">
        <v>3055</v>
      </c>
      <c r="D9903" t="s">
        <v>3788</v>
      </c>
      <c r="E9903">
        <v>600</v>
      </c>
      <c r="F9903" t="s">
        <v>1112</v>
      </c>
    </row>
    <row r="9904" spans="1:6">
      <c r="A9904" t="str">
        <f t="shared" si="179"/>
        <v>16VITOR SOARES FERREIRA45017GRA</v>
      </c>
      <c r="B9904">
        <v>16</v>
      </c>
      <c r="C9904" t="s">
        <v>3056</v>
      </c>
      <c r="D9904" t="s">
        <v>3788</v>
      </c>
      <c r="E9904">
        <v>600</v>
      </c>
      <c r="F9904" t="s">
        <v>1112</v>
      </c>
    </row>
    <row r="9905" spans="1:6">
      <c r="A9905" t="str">
        <f t="shared" si="179"/>
        <v>16JOÃO PEDRO DANTAS FERREIRA45017MSc</v>
      </c>
      <c r="B9905">
        <v>16</v>
      </c>
      <c r="C9905" t="s">
        <v>3057</v>
      </c>
      <c r="D9905" t="s">
        <v>3788</v>
      </c>
      <c r="E9905">
        <v>2230</v>
      </c>
      <c r="F9905" t="s">
        <v>1114</v>
      </c>
    </row>
    <row r="9906" spans="1:6">
      <c r="A9906" t="str">
        <f t="shared" si="179"/>
        <v>16MARIANA DOS SANTOS DE AQUINO45017MSc</v>
      </c>
      <c r="B9906">
        <v>16</v>
      </c>
      <c r="C9906" t="s">
        <v>3058</v>
      </c>
      <c r="D9906" t="s">
        <v>3788</v>
      </c>
      <c r="E9906">
        <v>2230</v>
      </c>
      <c r="F9906" t="s">
        <v>1114</v>
      </c>
    </row>
    <row r="9907" spans="1:6">
      <c r="A9907" t="str">
        <f t="shared" si="179"/>
        <v>16VANESSA MARTINS PICOLI45017MSc</v>
      </c>
      <c r="B9907">
        <v>16</v>
      </c>
      <c r="C9907" t="s">
        <v>3059</v>
      </c>
      <c r="D9907" t="s">
        <v>3788</v>
      </c>
      <c r="E9907">
        <v>2230</v>
      </c>
      <c r="F9907" t="s">
        <v>1114</v>
      </c>
    </row>
    <row r="9908" spans="1:6">
      <c r="A9908" t="str">
        <f t="shared" si="179"/>
        <v>16ELAINE CRISTINA LOPES PEREIRA45017PV</v>
      </c>
      <c r="B9908">
        <v>16</v>
      </c>
      <c r="C9908" t="s">
        <v>3060</v>
      </c>
      <c r="D9908" t="s">
        <v>3788</v>
      </c>
      <c r="E9908">
        <v>7750</v>
      </c>
      <c r="F9908" t="s">
        <v>1115</v>
      </c>
    </row>
    <row r="9909" spans="1:6">
      <c r="A9909" t="str">
        <f t="shared" si="179"/>
        <v>17KÁRIDA LÚCIA SILVA DO ESPIRITO SANTO PALHEIROS45017AT</v>
      </c>
      <c r="B9909">
        <v>17</v>
      </c>
      <c r="C9909" t="s">
        <v>3061</v>
      </c>
      <c r="D9909" t="s">
        <v>3788</v>
      </c>
      <c r="E9909">
        <v>820</v>
      </c>
      <c r="F9909" t="s">
        <v>1117</v>
      </c>
    </row>
    <row r="9910" spans="1:6">
      <c r="A9910" t="str">
        <f t="shared" si="179"/>
        <v>17LÍDIA YOKOYAMA45017COO</v>
      </c>
      <c r="B9910">
        <v>17</v>
      </c>
      <c r="C9910" t="s">
        <v>3062</v>
      </c>
      <c r="D9910" t="s">
        <v>3788</v>
      </c>
      <c r="E9910">
        <v>2800</v>
      </c>
      <c r="F9910" t="s">
        <v>1113</v>
      </c>
    </row>
    <row r="9911" spans="1:6">
      <c r="A9911" t="str">
        <f t="shared" si="179"/>
        <v>17DANIELA HURTADO TEJADA45017DSC</v>
      </c>
      <c r="B9911">
        <v>17</v>
      </c>
      <c r="C9911" t="s">
        <v>3063</v>
      </c>
      <c r="D9911" t="s">
        <v>3788</v>
      </c>
      <c r="E9911">
        <v>3280</v>
      </c>
      <c r="F9911" t="s">
        <v>1162</v>
      </c>
    </row>
    <row r="9912" spans="1:6">
      <c r="A9912" t="str">
        <f t="shared" si="179"/>
        <v>17GABRIEL DE FIGUEIREDO DA COSTA45017DSC</v>
      </c>
      <c r="B9912">
        <v>17</v>
      </c>
      <c r="C9912" t="s">
        <v>3064</v>
      </c>
      <c r="D9912" t="s">
        <v>3788</v>
      </c>
      <c r="E9912">
        <v>3280</v>
      </c>
      <c r="F9912" t="s">
        <v>1162</v>
      </c>
    </row>
    <row r="9913" spans="1:6">
      <c r="A9913" t="str">
        <f t="shared" si="179"/>
        <v>17ICARO BARBOZA BOA MORTE45017DSC</v>
      </c>
      <c r="B9913">
        <v>17</v>
      </c>
      <c r="C9913" t="s">
        <v>3065</v>
      </c>
      <c r="D9913" t="s">
        <v>3788</v>
      </c>
      <c r="E9913">
        <v>3280</v>
      </c>
      <c r="F9913" t="s">
        <v>1162</v>
      </c>
    </row>
    <row r="9914" spans="1:6">
      <c r="A9914" t="str">
        <f t="shared" si="179"/>
        <v>17ANDRÉ LOPES PEREIRA45017GRA</v>
      </c>
      <c r="B9914">
        <v>17</v>
      </c>
      <c r="C9914" t="s">
        <v>3066</v>
      </c>
      <c r="D9914" t="s">
        <v>3788</v>
      </c>
      <c r="E9914">
        <v>600</v>
      </c>
      <c r="F9914" t="s">
        <v>1112</v>
      </c>
    </row>
    <row r="9915" spans="1:6">
      <c r="A9915" t="str">
        <f t="shared" si="179"/>
        <v>17CAROLINA COUTINHO MENDONÇA DE SOUZA45017GRA</v>
      </c>
      <c r="B9915">
        <v>17</v>
      </c>
      <c r="C9915" t="s">
        <v>3067</v>
      </c>
      <c r="D9915" t="s">
        <v>3788</v>
      </c>
      <c r="E9915">
        <v>600</v>
      </c>
      <c r="F9915" t="s">
        <v>1112</v>
      </c>
    </row>
    <row r="9916" spans="1:6">
      <c r="A9916" t="str">
        <f t="shared" si="179"/>
        <v>17GABRIELLA CASADO COELHO DA SILVA45017GRA</v>
      </c>
      <c r="B9916">
        <v>17</v>
      </c>
      <c r="C9916" t="s">
        <v>3068</v>
      </c>
      <c r="D9916" t="s">
        <v>3788</v>
      </c>
      <c r="E9916">
        <v>600</v>
      </c>
      <c r="F9916" t="s">
        <v>1112</v>
      </c>
    </row>
    <row r="9917" spans="1:6">
      <c r="A9917" t="str">
        <f t="shared" si="179"/>
        <v>17GIULIA DE JESUS DA SILVA45017GRA</v>
      </c>
      <c r="B9917">
        <v>17</v>
      </c>
      <c r="C9917" t="s">
        <v>3069</v>
      </c>
      <c r="D9917" t="s">
        <v>3788</v>
      </c>
      <c r="E9917">
        <v>600</v>
      </c>
      <c r="F9917" t="s">
        <v>1112</v>
      </c>
    </row>
    <row r="9918" spans="1:6">
      <c r="A9918" t="str">
        <f t="shared" si="179"/>
        <v>17GONÇALO FONTENELE BATISTA JUNIOR45017GRA</v>
      </c>
      <c r="B9918">
        <v>17</v>
      </c>
      <c r="C9918" t="s">
        <v>3070</v>
      </c>
      <c r="D9918" t="s">
        <v>3788</v>
      </c>
      <c r="E9918">
        <v>600</v>
      </c>
      <c r="F9918" t="s">
        <v>1112</v>
      </c>
    </row>
    <row r="9919" spans="1:6">
      <c r="A9919" t="str">
        <f t="shared" si="179"/>
        <v>17ISABELLA ARAUJO MARTINS FERNANDES45017GRA</v>
      </c>
      <c r="B9919">
        <v>17</v>
      </c>
      <c r="C9919" t="s">
        <v>3071</v>
      </c>
      <c r="D9919" t="s">
        <v>3788</v>
      </c>
      <c r="E9919">
        <v>600</v>
      </c>
      <c r="F9919" t="s">
        <v>1112</v>
      </c>
    </row>
    <row r="9920" spans="1:6">
      <c r="A9920" t="str">
        <f t="shared" si="179"/>
        <v>17JANINE APARECIDA PEREIRA GAZONI45017GRA</v>
      </c>
      <c r="B9920">
        <v>17</v>
      </c>
      <c r="C9920" t="s">
        <v>3072</v>
      </c>
      <c r="D9920" t="s">
        <v>3788</v>
      </c>
      <c r="E9920">
        <v>600</v>
      </c>
      <c r="F9920" t="s">
        <v>1112</v>
      </c>
    </row>
    <row r="9921" spans="1:6">
      <c r="A9921" t="str">
        <f t="shared" si="179"/>
        <v>17JESSICA DOS SANTOS CUGULA45017GRA</v>
      </c>
      <c r="B9921">
        <v>17</v>
      </c>
      <c r="C9921" t="s">
        <v>3073</v>
      </c>
      <c r="D9921" t="s">
        <v>3788</v>
      </c>
      <c r="E9921">
        <v>600</v>
      </c>
      <c r="F9921" t="s">
        <v>1112</v>
      </c>
    </row>
    <row r="9922" spans="1:6">
      <c r="A9922" t="str">
        <f t="shared" si="179"/>
        <v>17JHONATÃ HENRIQUE PAIVA DE MELO45017GRA</v>
      </c>
      <c r="B9922">
        <v>17</v>
      </c>
      <c r="C9922" t="s">
        <v>3074</v>
      </c>
      <c r="D9922" t="s">
        <v>3788</v>
      </c>
      <c r="E9922">
        <v>600</v>
      </c>
      <c r="F9922" t="s">
        <v>1112</v>
      </c>
    </row>
    <row r="9923" spans="1:6">
      <c r="A9923" t="str">
        <f t="shared" ref="A9923:A9986" si="180">CONCATENATE(B9923,C9923,VALUE(D9923),F9923)</f>
        <v>17JUAN CARLOS RAMOS DE OLIVEIRA45017GRA</v>
      </c>
      <c r="B9923">
        <v>17</v>
      </c>
      <c r="C9923" t="s">
        <v>3075</v>
      </c>
      <c r="D9923" t="s">
        <v>3788</v>
      </c>
      <c r="E9923">
        <v>600</v>
      </c>
      <c r="F9923" t="s">
        <v>1112</v>
      </c>
    </row>
    <row r="9924" spans="1:6">
      <c r="A9924" t="str">
        <f t="shared" si="180"/>
        <v>17LUAN LOPES DOS SANTOS45017GRA</v>
      </c>
      <c r="B9924">
        <v>17</v>
      </c>
      <c r="C9924" t="s">
        <v>3076</v>
      </c>
      <c r="D9924" t="s">
        <v>3788</v>
      </c>
      <c r="E9924">
        <v>600</v>
      </c>
      <c r="F9924" t="s">
        <v>1112</v>
      </c>
    </row>
    <row r="9925" spans="1:6">
      <c r="A9925" t="str">
        <f t="shared" si="180"/>
        <v>17LUIZA GONÇALVES IBANEZ RIBEIRO45017GRA</v>
      </c>
      <c r="B9925">
        <v>17</v>
      </c>
      <c r="C9925" t="s">
        <v>3077</v>
      </c>
      <c r="D9925" t="s">
        <v>3788</v>
      </c>
      <c r="E9925">
        <v>600</v>
      </c>
      <c r="F9925" t="s">
        <v>1112</v>
      </c>
    </row>
    <row r="9926" spans="1:6">
      <c r="A9926" t="str">
        <f t="shared" si="180"/>
        <v>17RHAMON VICTOR MENEZES LIMA BASTOS GARCIA45017GRA</v>
      </c>
      <c r="B9926">
        <v>17</v>
      </c>
      <c r="C9926" t="s">
        <v>3078</v>
      </c>
      <c r="D9926" t="s">
        <v>3788</v>
      </c>
      <c r="E9926">
        <v>600</v>
      </c>
      <c r="F9926" t="s">
        <v>1112</v>
      </c>
    </row>
    <row r="9927" spans="1:6">
      <c r="A9927" t="str">
        <f t="shared" si="180"/>
        <v>17RODRIGO VASCONCELOS GLÓRIA45017GRA</v>
      </c>
      <c r="B9927">
        <v>17</v>
      </c>
      <c r="C9927" t="s">
        <v>3079</v>
      </c>
      <c r="D9927" t="s">
        <v>3788</v>
      </c>
      <c r="E9927">
        <v>600</v>
      </c>
      <c r="F9927" t="s">
        <v>1112</v>
      </c>
    </row>
    <row r="9928" spans="1:6">
      <c r="A9928" t="str">
        <f t="shared" si="180"/>
        <v>17THAMIRIS BERNARDO DE PAULA45017GRA</v>
      </c>
      <c r="B9928">
        <v>17</v>
      </c>
      <c r="C9928" t="s">
        <v>3080</v>
      </c>
      <c r="D9928" t="s">
        <v>3788</v>
      </c>
      <c r="E9928">
        <v>600</v>
      </c>
      <c r="F9928" t="s">
        <v>1112</v>
      </c>
    </row>
    <row r="9929" spans="1:6">
      <c r="A9929" t="str">
        <f t="shared" si="180"/>
        <v>17FERNANDO NOGUEIRA CARDOSO45017MSc</v>
      </c>
      <c r="B9929">
        <v>17</v>
      </c>
      <c r="C9929" t="s">
        <v>3081</v>
      </c>
      <c r="D9929" t="s">
        <v>3788</v>
      </c>
      <c r="E9929">
        <v>2230</v>
      </c>
      <c r="F9929" t="s">
        <v>1114</v>
      </c>
    </row>
    <row r="9930" spans="1:6">
      <c r="A9930" t="str">
        <f t="shared" si="180"/>
        <v>17JULIANA BARBOZA DO NASCIMENTO45017MSc</v>
      </c>
      <c r="B9930">
        <v>17</v>
      </c>
      <c r="C9930" t="s">
        <v>3082</v>
      </c>
      <c r="D9930" t="s">
        <v>3788</v>
      </c>
      <c r="E9930">
        <v>2230</v>
      </c>
      <c r="F9930" t="s">
        <v>1114</v>
      </c>
    </row>
    <row r="9931" spans="1:6">
      <c r="A9931" t="str">
        <f t="shared" si="180"/>
        <v>17RAFAEL DE FREITAS MOURA45017MSc</v>
      </c>
      <c r="B9931">
        <v>17</v>
      </c>
      <c r="C9931" t="s">
        <v>3083</v>
      </c>
      <c r="D9931" t="s">
        <v>3788</v>
      </c>
      <c r="E9931">
        <v>2230</v>
      </c>
      <c r="F9931" t="s">
        <v>1114</v>
      </c>
    </row>
    <row r="9932" spans="1:6">
      <c r="A9932" t="str">
        <f t="shared" si="180"/>
        <v>17RAÍSSA ANDRÉ DE ARAUJO45017MSc</v>
      </c>
      <c r="B9932">
        <v>17</v>
      </c>
      <c r="C9932" t="s">
        <v>3084</v>
      </c>
      <c r="D9932" t="s">
        <v>3788</v>
      </c>
      <c r="E9932">
        <v>2230</v>
      </c>
      <c r="F9932" t="s">
        <v>1114</v>
      </c>
    </row>
    <row r="9933" spans="1:6">
      <c r="A9933" t="str">
        <f t="shared" si="180"/>
        <v>17TIPHANE ANDRADE FIGUEIRA45017PDSC</v>
      </c>
      <c r="B9933">
        <v>17</v>
      </c>
      <c r="C9933" t="s">
        <v>3085</v>
      </c>
      <c r="D9933" t="s">
        <v>3788</v>
      </c>
      <c r="E9933">
        <v>6110</v>
      </c>
      <c r="F9933" t="s">
        <v>1165</v>
      </c>
    </row>
    <row r="9934" spans="1:6">
      <c r="A9934" t="str">
        <f t="shared" si="180"/>
        <v>17ELISA MARIA MANO ESTEVES45017PV</v>
      </c>
      <c r="B9934">
        <v>17</v>
      </c>
      <c r="C9934" t="s">
        <v>3086</v>
      </c>
      <c r="D9934" t="s">
        <v>3788</v>
      </c>
      <c r="E9934">
        <v>7750</v>
      </c>
      <c r="F9934" t="s">
        <v>1115</v>
      </c>
    </row>
    <row r="9935" spans="1:6">
      <c r="A9935" t="str">
        <f t="shared" si="180"/>
        <v>18JOSIAS DE SOUZA BORGES45017AT</v>
      </c>
      <c r="B9935">
        <v>18</v>
      </c>
      <c r="C9935" t="s">
        <v>3087</v>
      </c>
      <c r="D9935" t="s">
        <v>3788</v>
      </c>
      <c r="E9935">
        <v>820</v>
      </c>
      <c r="F9935" t="s">
        <v>1117</v>
      </c>
    </row>
    <row r="9936" spans="1:6">
      <c r="A9936" t="str">
        <f t="shared" si="180"/>
        <v>18JULIO CESAR RAMALHO CYRINO45017COO</v>
      </c>
      <c r="B9936">
        <v>18</v>
      </c>
      <c r="C9936" t="s">
        <v>3088</v>
      </c>
      <c r="D9936" t="s">
        <v>3788</v>
      </c>
      <c r="E9936">
        <v>2800</v>
      </c>
      <c r="F9936" t="s">
        <v>1113</v>
      </c>
    </row>
    <row r="9937" spans="1:6">
      <c r="A9937" t="str">
        <f t="shared" si="180"/>
        <v>18GABRIELE DOS SANTOS SILVA45017DSC</v>
      </c>
      <c r="B9937">
        <v>18</v>
      </c>
      <c r="C9937" t="s">
        <v>3089</v>
      </c>
      <c r="D9937" t="s">
        <v>3788</v>
      </c>
      <c r="E9937">
        <v>3280</v>
      </c>
      <c r="F9937" t="s">
        <v>1162</v>
      </c>
    </row>
    <row r="9938" spans="1:6">
      <c r="A9938" t="str">
        <f t="shared" si="180"/>
        <v>18RENATA MONT`ALVERNE BRAUN CHAVES MARTINS45017DSC</v>
      </c>
      <c r="B9938">
        <v>18</v>
      </c>
      <c r="C9938" t="s">
        <v>3090</v>
      </c>
      <c r="D9938" t="s">
        <v>3788</v>
      </c>
      <c r="E9938">
        <v>3280</v>
      </c>
      <c r="F9938" t="s">
        <v>1162</v>
      </c>
    </row>
    <row r="9939" spans="1:6">
      <c r="A9939" t="str">
        <f t="shared" si="180"/>
        <v>18BRUNO VAZ SILVA45017GRA</v>
      </c>
      <c r="B9939">
        <v>18</v>
      </c>
      <c r="C9939" t="s">
        <v>3091</v>
      </c>
      <c r="D9939" t="s">
        <v>3788</v>
      </c>
      <c r="E9939">
        <v>600</v>
      </c>
      <c r="F9939" t="s">
        <v>1112</v>
      </c>
    </row>
    <row r="9940" spans="1:6">
      <c r="A9940" t="str">
        <f t="shared" si="180"/>
        <v>18CAIO HENRIQUE MANGANELI45017GRA</v>
      </c>
      <c r="B9940">
        <v>18</v>
      </c>
      <c r="C9940" t="s">
        <v>3092</v>
      </c>
      <c r="D9940" t="s">
        <v>3788</v>
      </c>
      <c r="E9940">
        <v>600</v>
      </c>
      <c r="F9940" t="s">
        <v>1112</v>
      </c>
    </row>
    <row r="9941" spans="1:6">
      <c r="A9941" t="str">
        <f t="shared" si="180"/>
        <v>18GIULIA ELVIRA ARAUJO SANTANA CARVALHO45017GRA</v>
      </c>
      <c r="B9941">
        <v>18</v>
      </c>
      <c r="C9941" t="s">
        <v>3093</v>
      </c>
      <c r="D9941" t="s">
        <v>3788</v>
      </c>
      <c r="E9941">
        <v>600</v>
      </c>
      <c r="F9941" t="s">
        <v>1112</v>
      </c>
    </row>
    <row r="9942" spans="1:6">
      <c r="A9942" t="str">
        <f t="shared" si="180"/>
        <v>18JANAINA ALVES MONTEIRO DE CASTRO45017GRA</v>
      </c>
      <c r="B9942">
        <v>18</v>
      </c>
      <c r="C9942" t="s">
        <v>3094</v>
      </c>
      <c r="D9942" t="s">
        <v>3788</v>
      </c>
      <c r="E9942">
        <v>600</v>
      </c>
      <c r="F9942" t="s">
        <v>1112</v>
      </c>
    </row>
    <row r="9943" spans="1:6">
      <c r="A9943" t="str">
        <f t="shared" si="180"/>
        <v>18LARYSSA MARIA RAMOS DA SILVA45017GRA</v>
      </c>
      <c r="B9943">
        <v>18</v>
      </c>
      <c r="C9943" t="s">
        <v>3095</v>
      </c>
      <c r="D9943" t="s">
        <v>3788</v>
      </c>
      <c r="E9943">
        <v>600</v>
      </c>
      <c r="F9943" t="s">
        <v>1112</v>
      </c>
    </row>
    <row r="9944" spans="1:6">
      <c r="A9944" t="str">
        <f t="shared" si="180"/>
        <v>18MARCELLY DE ALMEIDA TEIXEIRA45017GRA</v>
      </c>
      <c r="B9944">
        <v>18</v>
      </c>
      <c r="C9944" t="s">
        <v>1436</v>
      </c>
      <c r="D9944" t="s">
        <v>3788</v>
      </c>
      <c r="E9944">
        <v>600</v>
      </c>
      <c r="F9944" t="s">
        <v>1112</v>
      </c>
    </row>
    <row r="9945" spans="1:6">
      <c r="A9945" t="str">
        <f t="shared" si="180"/>
        <v>18MARCUS VINÍCIUS DA CRUZ45017GRA</v>
      </c>
      <c r="B9945">
        <v>18</v>
      </c>
      <c r="C9945" t="s">
        <v>3096</v>
      </c>
      <c r="D9945" t="s">
        <v>3788</v>
      </c>
      <c r="E9945">
        <v>600</v>
      </c>
      <c r="F9945" t="s">
        <v>1112</v>
      </c>
    </row>
    <row r="9946" spans="1:6">
      <c r="A9946" t="str">
        <f t="shared" si="180"/>
        <v>18MARLON BARRETO SILVA45017GRA</v>
      </c>
      <c r="B9946">
        <v>18</v>
      </c>
      <c r="C9946" t="s">
        <v>3097</v>
      </c>
      <c r="D9946" t="s">
        <v>3788</v>
      </c>
      <c r="E9946">
        <v>600</v>
      </c>
      <c r="F9946" t="s">
        <v>1112</v>
      </c>
    </row>
    <row r="9947" spans="1:6">
      <c r="A9947" t="str">
        <f t="shared" si="180"/>
        <v>18PEDRO LUCAS FONSECA DE SENA45017GRA</v>
      </c>
      <c r="B9947">
        <v>18</v>
      </c>
      <c r="C9947" t="s">
        <v>3098</v>
      </c>
      <c r="D9947" t="s">
        <v>3788</v>
      </c>
      <c r="E9947">
        <v>600</v>
      </c>
      <c r="F9947" t="s">
        <v>1112</v>
      </c>
    </row>
    <row r="9948" spans="1:6">
      <c r="A9948" t="str">
        <f t="shared" si="180"/>
        <v>18RAQUEL SILVA MARTINS45017GRA</v>
      </c>
      <c r="B9948">
        <v>18</v>
      </c>
      <c r="C9948" t="s">
        <v>1438</v>
      </c>
      <c r="D9948" t="s">
        <v>3788</v>
      </c>
      <c r="E9948">
        <v>600</v>
      </c>
      <c r="F9948" t="s">
        <v>1112</v>
      </c>
    </row>
    <row r="9949" spans="1:6">
      <c r="A9949" t="str">
        <f t="shared" si="180"/>
        <v>18RINA PERUZZO RIGONI45017GRA</v>
      </c>
      <c r="B9949">
        <v>18</v>
      </c>
      <c r="C9949" t="s">
        <v>1439</v>
      </c>
      <c r="D9949" t="s">
        <v>3788</v>
      </c>
      <c r="E9949">
        <v>600</v>
      </c>
      <c r="F9949" t="s">
        <v>1112</v>
      </c>
    </row>
    <row r="9950" spans="1:6">
      <c r="A9950" t="str">
        <f t="shared" si="180"/>
        <v>18VINÍCIUS ALMEIDA DE OLIVEIRA45017GRA</v>
      </c>
      <c r="B9950">
        <v>18</v>
      </c>
      <c r="C9950" t="s">
        <v>3099</v>
      </c>
      <c r="D9950" t="s">
        <v>3788</v>
      </c>
      <c r="E9950">
        <v>600</v>
      </c>
      <c r="F9950" t="s">
        <v>1112</v>
      </c>
    </row>
    <row r="9951" spans="1:6">
      <c r="A9951" t="str">
        <f t="shared" si="180"/>
        <v>18VICTOR HUGO FAGUNDES PECLAT45017MSc</v>
      </c>
      <c r="B9951">
        <v>18</v>
      </c>
      <c r="C9951" t="s">
        <v>3100</v>
      </c>
      <c r="D9951" t="s">
        <v>3788</v>
      </c>
      <c r="E9951">
        <v>2230</v>
      </c>
      <c r="F9951" t="s">
        <v>1114</v>
      </c>
    </row>
    <row r="9952" spans="1:6">
      <c r="A9952" t="str">
        <f t="shared" si="180"/>
        <v>18MOJTABA MAALI AMIRI45017PV</v>
      </c>
      <c r="B9952">
        <v>18</v>
      </c>
      <c r="C9952" t="s">
        <v>3101</v>
      </c>
      <c r="D9952" t="s">
        <v>3788</v>
      </c>
      <c r="E9952">
        <v>7750</v>
      </c>
      <c r="F9952" t="s">
        <v>1115</v>
      </c>
    </row>
    <row r="9953" spans="1:6">
      <c r="A9953" t="str">
        <f t="shared" si="180"/>
        <v>19BARBARA CASSU MANZANO45017AT</v>
      </c>
      <c r="B9953">
        <v>19</v>
      </c>
      <c r="C9953" t="s">
        <v>3102</v>
      </c>
      <c r="D9953" t="s">
        <v>3788</v>
      </c>
      <c r="E9953">
        <v>820</v>
      </c>
      <c r="F9953" t="s">
        <v>1117</v>
      </c>
    </row>
    <row r="9954" spans="1:6">
      <c r="A9954" t="str">
        <f t="shared" si="180"/>
        <v>19CARLOS ROBERTO DE SOUZA FILHO45017COO</v>
      </c>
      <c r="B9954">
        <v>19</v>
      </c>
      <c r="C9954" t="s">
        <v>3103</v>
      </c>
      <c r="D9954" t="s">
        <v>3788</v>
      </c>
      <c r="E9954">
        <v>2800</v>
      </c>
      <c r="F9954" t="s">
        <v>1113</v>
      </c>
    </row>
    <row r="9955" spans="1:6">
      <c r="A9955" t="str">
        <f t="shared" si="180"/>
        <v>19LUCIANO AREAS CARVALHO45017DSC</v>
      </c>
      <c r="B9955">
        <v>19</v>
      </c>
      <c r="C9955" t="s">
        <v>3104</v>
      </c>
      <c r="D9955" t="s">
        <v>3788</v>
      </c>
      <c r="E9955">
        <v>3280</v>
      </c>
      <c r="F9955" t="s">
        <v>1162</v>
      </c>
    </row>
    <row r="9956" spans="1:6">
      <c r="A9956" t="str">
        <f t="shared" si="180"/>
        <v>19MARIA LICETH CABRERA RUIZ45017DSC</v>
      </c>
      <c r="B9956">
        <v>19</v>
      </c>
      <c r="C9956" t="s">
        <v>3105</v>
      </c>
      <c r="D9956" t="s">
        <v>3788</v>
      </c>
      <c r="E9956">
        <v>3280</v>
      </c>
      <c r="F9956" t="s">
        <v>1162</v>
      </c>
    </row>
    <row r="9957" spans="1:6">
      <c r="A9957" t="str">
        <f t="shared" si="180"/>
        <v>19PRISCILA MARTINS OLIVEIRA45017DSC</v>
      </c>
      <c r="B9957">
        <v>19</v>
      </c>
      <c r="C9957" t="s">
        <v>3106</v>
      </c>
      <c r="D9957" t="s">
        <v>3788</v>
      </c>
      <c r="E9957">
        <v>3280</v>
      </c>
      <c r="F9957" t="s">
        <v>1162</v>
      </c>
    </row>
    <row r="9958" spans="1:6">
      <c r="A9958" t="str">
        <f t="shared" si="180"/>
        <v>19SAMARA CRISTINA DOS REIS MEDEIROS45017DSC</v>
      </c>
      <c r="B9958">
        <v>19</v>
      </c>
      <c r="C9958" t="s">
        <v>3107</v>
      </c>
      <c r="D9958" t="s">
        <v>3788</v>
      </c>
      <c r="E9958">
        <v>3280</v>
      </c>
      <c r="F9958" t="s">
        <v>1162</v>
      </c>
    </row>
    <row r="9959" spans="1:6">
      <c r="A9959" t="str">
        <f t="shared" si="180"/>
        <v>19ANA LAURA SILVA GOMES45017GRA</v>
      </c>
      <c r="B9959">
        <v>19</v>
      </c>
      <c r="C9959" t="s">
        <v>3108</v>
      </c>
      <c r="D9959" t="s">
        <v>3788</v>
      </c>
      <c r="E9959">
        <v>600</v>
      </c>
      <c r="F9959" t="s">
        <v>1112</v>
      </c>
    </row>
    <row r="9960" spans="1:6">
      <c r="A9960" t="str">
        <f t="shared" si="180"/>
        <v>19FELIPE FORTUNA PEREZ45017GRA</v>
      </c>
      <c r="B9960">
        <v>19</v>
      </c>
      <c r="C9960" t="s">
        <v>3109</v>
      </c>
      <c r="D9960" t="s">
        <v>3788</v>
      </c>
      <c r="E9960">
        <v>600</v>
      </c>
      <c r="F9960" t="s">
        <v>1112</v>
      </c>
    </row>
    <row r="9961" spans="1:6">
      <c r="A9961" t="str">
        <f t="shared" si="180"/>
        <v>19FILIPE CONSTANTINO DOS SANTOS45017GRA</v>
      </c>
      <c r="B9961">
        <v>19</v>
      </c>
      <c r="C9961" t="s">
        <v>3110</v>
      </c>
      <c r="D9961" t="s">
        <v>3788</v>
      </c>
      <c r="E9961">
        <v>600</v>
      </c>
      <c r="F9961" t="s">
        <v>1112</v>
      </c>
    </row>
    <row r="9962" spans="1:6">
      <c r="A9962" t="str">
        <f t="shared" si="180"/>
        <v>19GABRIEL MATEUS ALVES DE LIMA45017GRA</v>
      </c>
      <c r="B9962">
        <v>19</v>
      </c>
      <c r="C9962" t="s">
        <v>3111</v>
      </c>
      <c r="D9962" t="s">
        <v>3788</v>
      </c>
      <c r="E9962">
        <v>600</v>
      </c>
      <c r="F9962" t="s">
        <v>1112</v>
      </c>
    </row>
    <row r="9963" spans="1:6">
      <c r="A9963" t="str">
        <f t="shared" si="180"/>
        <v>19GABRIEL ROBERTO ANDRIOLI DE ALMEIDA45017GRA</v>
      </c>
      <c r="B9963">
        <v>19</v>
      </c>
      <c r="C9963" t="s">
        <v>3112</v>
      </c>
      <c r="D9963" t="s">
        <v>3788</v>
      </c>
      <c r="E9963">
        <v>600</v>
      </c>
      <c r="F9963" t="s">
        <v>1112</v>
      </c>
    </row>
    <row r="9964" spans="1:6">
      <c r="A9964" t="str">
        <f t="shared" si="180"/>
        <v>19IASMIM RIBEIRO PORTELA LIMA45017GRA</v>
      </c>
      <c r="B9964">
        <v>19</v>
      </c>
      <c r="C9964" t="s">
        <v>3113</v>
      </c>
      <c r="D9964" t="s">
        <v>3788</v>
      </c>
      <c r="E9964">
        <v>600</v>
      </c>
      <c r="F9964" t="s">
        <v>1112</v>
      </c>
    </row>
    <row r="9965" spans="1:6">
      <c r="A9965" t="str">
        <f t="shared" si="180"/>
        <v>19LORENZO BUENO CORREA45017GRA</v>
      </c>
      <c r="B9965">
        <v>19</v>
      </c>
      <c r="C9965" t="s">
        <v>3114</v>
      </c>
      <c r="D9965" t="s">
        <v>3788</v>
      </c>
      <c r="E9965">
        <v>600</v>
      </c>
      <c r="F9965" t="s">
        <v>1112</v>
      </c>
    </row>
    <row r="9966" spans="1:6">
      <c r="A9966" t="str">
        <f t="shared" si="180"/>
        <v>19MARCELA LIBERATO SILVA45017GRA</v>
      </c>
      <c r="B9966">
        <v>19</v>
      </c>
      <c r="C9966" t="s">
        <v>3115</v>
      </c>
      <c r="D9966" t="s">
        <v>3788</v>
      </c>
      <c r="E9966">
        <v>600</v>
      </c>
      <c r="F9966" t="s">
        <v>1112</v>
      </c>
    </row>
    <row r="9967" spans="1:6">
      <c r="A9967" t="str">
        <f t="shared" si="180"/>
        <v>19MARIA GABRIELA SANTOS BEDRAN GAUY45017GRA</v>
      </c>
      <c r="B9967">
        <v>19</v>
      </c>
      <c r="C9967" t="s">
        <v>3116</v>
      </c>
      <c r="D9967" t="s">
        <v>3788</v>
      </c>
      <c r="E9967">
        <v>600</v>
      </c>
      <c r="F9967" t="s">
        <v>1112</v>
      </c>
    </row>
    <row r="9968" spans="1:6">
      <c r="A9968" t="str">
        <f t="shared" si="180"/>
        <v>19MARIANE RIBEIRO FRANCO45017GRA</v>
      </c>
      <c r="B9968">
        <v>19</v>
      </c>
      <c r="C9968" t="s">
        <v>3117</v>
      </c>
      <c r="D9968" t="s">
        <v>3788</v>
      </c>
      <c r="E9968">
        <v>600</v>
      </c>
      <c r="F9968" t="s">
        <v>1112</v>
      </c>
    </row>
    <row r="9969" spans="1:6">
      <c r="A9969" t="str">
        <f t="shared" si="180"/>
        <v>19PEDRO DIAS ANTUNES45017GRA</v>
      </c>
      <c r="B9969">
        <v>19</v>
      </c>
      <c r="C9969" t="s">
        <v>3118</v>
      </c>
      <c r="D9969" t="s">
        <v>3788</v>
      </c>
      <c r="E9969">
        <v>600</v>
      </c>
      <c r="F9969" t="s">
        <v>1112</v>
      </c>
    </row>
    <row r="9970" spans="1:6">
      <c r="A9970" t="str">
        <f t="shared" si="180"/>
        <v>19SCARLET INÁCIO45017GRA</v>
      </c>
      <c r="B9970">
        <v>19</v>
      </c>
      <c r="C9970" t="s">
        <v>3119</v>
      </c>
      <c r="D9970" t="s">
        <v>3788</v>
      </c>
      <c r="E9970">
        <v>600</v>
      </c>
      <c r="F9970" t="s">
        <v>1112</v>
      </c>
    </row>
    <row r="9971" spans="1:6">
      <c r="A9971" t="str">
        <f t="shared" si="180"/>
        <v>19TAISA REBUÁ BARROSO45017GRA</v>
      </c>
      <c r="B9971">
        <v>19</v>
      </c>
      <c r="C9971" t="s">
        <v>3120</v>
      </c>
      <c r="D9971" t="s">
        <v>3788</v>
      </c>
      <c r="E9971">
        <v>600</v>
      </c>
      <c r="F9971" t="s">
        <v>1112</v>
      </c>
    </row>
    <row r="9972" spans="1:6">
      <c r="A9972" t="str">
        <f t="shared" si="180"/>
        <v>19THASSIA PINE GONDEK45017GRA</v>
      </c>
      <c r="B9972">
        <v>19</v>
      </c>
      <c r="C9972" t="s">
        <v>3121</v>
      </c>
      <c r="D9972" t="s">
        <v>3788</v>
      </c>
      <c r="E9972">
        <v>600</v>
      </c>
      <c r="F9972" t="s">
        <v>1112</v>
      </c>
    </row>
    <row r="9973" spans="1:6">
      <c r="A9973" t="str">
        <f t="shared" si="180"/>
        <v>19VINICIUS DE SOUZA BRITO45017GRA</v>
      </c>
      <c r="B9973">
        <v>19</v>
      </c>
      <c r="C9973" t="s">
        <v>3122</v>
      </c>
      <c r="D9973" t="s">
        <v>3788</v>
      </c>
      <c r="E9973">
        <v>600</v>
      </c>
      <c r="F9973" t="s">
        <v>1112</v>
      </c>
    </row>
    <row r="9974" spans="1:6">
      <c r="A9974" t="str">
        <f t="shared" si="180"/>
        <v>19VINICIUS DOS SANTOS PEREIRA45017GRA</v>
      </c>
      <c r="B9974">
        <v>19</v>
      </c>
      <c r="C9974" t="s">
        <v>3123</v>
      </c>
      <c r="D9974" t="s">
        <v>3788</v>
      </c>
      <c r="E9974">
        <v>600</v>
      </c>
      <c r="F9974" t="s">
        <v>1112</v>
      </c>
    </row>
    <row r="9975" spans="1:6">
      <c r="A9975" t="str">
        <f t="shared" si="180"/>
        <v>19VITÓRIA VENTURA45017GRA</v>
      </c>
      <c r="B9975">
        <v>19</v>
      </c>
      <c r="C9975" t="s">
        <v>3124</v>
      </c>
      <c r="D9975" t="s">
        <v>3788</v>
      </c>
      <c r="E9975">
        <v>600</v>
      </c>
      <c r="F9975" t="s">
        <v>1112</v>
      </c>
    </row>
    <row r="9976" spans="1:6">
      <c r="A9976" t="str">
        <f t="shared" si="180"/>
        <v>19CARLOS HENRIQUE GOMES TABARELLI45017MSc</v>
      </c>
      <c r="B9976">
        <v>19</v>
      </c>
      <c r="C9976" t="s">
        <v>3125</v>
      </c>
      <c r="D9976" t="s">
        <v>3788</v>
      </c>
      <c r="E9976">
        <v>2230</v>
      </c>
      <c r="F9976" t="s">
        <v>1114</v>
      </c>
    </row>
    <row r="9977" spans="1:6">
      <c r="A9977" t="str">
        <f t="shared" si="180"/>
        <v>19DOUGLAS BAZO DE CASTRO45017MSc</v>
      </c>
      <c r="B9977">
        <v>19</v>
      </c>
      <c r="C9977" t="s">
        <v>3126</v>
      </c>
      <c r="D9977" t="s">
        <v>3788</v>
      </c>
      <c r="E9977">
        <v>2230</v>
      </c>
      <c r="F9977" t="s">
        <v>1114</v>
      </c>
    </row>
    <row r="9978" spans="1:6">
      <c r="A9978" t="str">
        <f t="shared" si="180"/>
        <v>19FERNANDO LESSA PEREIRA45017MSc</v>
      </c>
      <c r="B9978">
        <v>19</v>
      </c>
      <c r="C9978" t="s">
        <v>3127</v>
      </c>
      <c r="D9978" t="s">
        <v>3788</v>
      </c>
      <c r="E9978">
        <v>2230</v>
      </c>
      <c r="F9978" t="s">
        <v>1114</v>
      </c>
    </row>
    <row r="9979" spans="1:6">
      <c r="A9979" t="str">
        <f t="shared" si="180"/>
        <v>19LUIZ HENRIQUE JOCA LEITE45017MSc</v>
      </c>
      <c r="B9979">
        <v>19</v>
      </c>
      <c r="C9979" t="s">
        <v>3128</v>
      </c>
      <c r="D9979" t="s">
        <v>3788</v>
      </c>
      <c r="E9979">
        <v>2230</v>
      </c>
      <c r="F9979" t="s">
        <v>1114</v>
      </c>
    </row>
    <row r="9980" spans="1:6">
      <c r="A9980" t="str">
        <f t="shared" si="180"/>
        <v>19PIETRO DEMATTÊ AVONA45017MSc</v>
      </c>
      <c r="B9980">
        <v>19</v>
      </c>
      <c r="C9980" t="s">
        <v>3129</v>
      </c>
      <c r="D9980" t="s">
        <v>3788</v>
      </c>
      <c r="E9980">
        <v>2230</v>
      </c>
      <c r="F9980" t="s">
        <v>1114</v>
      </c>
    </row>
    <row r="9981" spans="1:6">
      <c r="A9981" t="str">
        <f t="shared" si="180"/>
        <v>19THIAGO RIVABEN LOPES45017MSc</v>
      </c>
      <c r="B9981">
        <v>19</v>
      </c>
      <c r="C9981" t="s">
        <v>3130</v>
      </c>
      <c r="D9981" t="s">
        <v>3788</v>
      </c>
      <c r="E9981">
        <v>2230</v>
      </c>
      <c r="F9981" t="s">
        <v>1114</v>
      </c>
    </row>
    <row r="9982" spans="1:6">
      <c r="A9982" t="str">
        <f t="shared" si="180"/>
        <v>19DANIEL ANDRADE MIRANDA45017PDSC</v>
      </c>
      <c r="B9982">
        <v>19</v>
      </c>
      <c r="C9982" t="s">
        <v>3131</v>
      </c>
      <c r="D9982" t="s">
        <v>3788</v>
      </c>
      <c r="E9982">
        <v>6110</v>
      </c>
      <c r="F9982" t="s">
        <v>1165</v>
      </c>
    </row>
    <row r="9983" spans="1:6">
      <c r="A9983" t="str">
        <f t="shared" si="180"/>
        <v>19ÁQUILA FERREIRA MESQUITA45017PV</v>
      </c>
      <c r="B9983">
        <v>19</v>
      </c>
      <c r="C9983" t="s">
        <v>3132</v>
      </c>
      <c r="D9983" t="s">
        <v>3788</v>
      </c>
      <c r="E9983">
        <v>7750</v>
      </c>
      <c r="F9983" t="s">
        <v>1115</v>
      </c>
    </row>
    <row r="9984" spans="1:6">
      <c r="A9984" t="str">
        <f t="shared" si="180"/>
        <v>20ALINE DE OLIVEIRA MACHADO45017AT</v>
      </c>
      <c r="B9984">
        <v>20</v>
      </c>
      <c r="C9984" t="s">
        <v>1470</v>
      </c>
      <c r="D9984" t="s">
        <v>3788</v>
      </c>
      <c r="E9984">
        <v>820</v>
      </c>
      <c r="F9984" t="s">
        <v>1117</v>
      </c>
    </row>
    <row r="9985" spans="1:6">
      <c r="A9985" t="str">
        <f t="shared" si="180"/>
        <v>20DÉBORA FRANÇA DE ANDRADE45017COO</v>
      </c>
      <c r="B9985">
        <v>20</v>
      </c>
      <c r="C9985" t="s">
        <v>3133</v>
      </c>
      <c r="D9985" t="s">
        <v>3788</v>
      </c>
      <c r="E9985">
        <v>2800</v>
      </c>
      <c r="F9985" t="s">
        <v>1113</v>
      </c>
    </row>
    <row r="9986" spans="1:6">
      <c r="A9986" t="str">
        <f t="shared" si="180"/>
        <v>20BRENNO DANHO VÉRAS EVANGELISTA45017DSC</v>
      </c>
      <c r="B9986">
        <v>20</v>
      </c>
      <c r="C9986" t="s">
        <v>2677</v>
      </c>
      <c r="D9986" t="s">
        <v>3788</v>
      </c>
      <c r="E9986">
        <v>3280</v>
      </c>
      <c r="F9986" t="s">
        <v>1162</v>
      </c>
    </row>
    <row r="9987" spans="1:6">
      <c r="A9987" t="str">
        <f t="shared" ref="A9987:A10050" si="181">CONCATENATE(B9987,C9987,VALUE(D9987),F9987)</f>
        <v>20MICHELLE RAMOS CAVALCANTE FORTUNATO45017DSC</v>
      </c>
      <c r="B9987">
        <v>20</v>
      </c>
      <c r="C9987" t="s">
        <v>2681</v>
      </c>
      <c r="D9987" t="s">
        <v>3788</v>
      </c>
      <c r="E9987">
        <v>3280</v>
      </c>
      <c r="F9987" t="s">
        <v>1162</v>
      </c>
    </row>
    <row r="9988" spans="1:6">
      <c r="A9988" t="str">
        <f t="shared" si="181"/>
        <v>20AMANDA VIEIRA XAVIER45017GRA</v>
      </c>
      <c r="B9988">
        <v>20</v>
      </c>
      <c r="C9988" t="s">
        <v>2168</v>
      </c>
      <c r="D9988" t="s">
        <v>3788</v>
      </c>
      <c r="E9988">
        <v>600</v>
      </c>
      <c r="F9988" t="s">
        <v>1112</v>
      </c>
    </row>
    <row r="9989" spans="1:6">
      <c r="A9989" t="str">
        <f t="shared" si="181"/>
        <v>20ANA CLARA LIMA DO NASCIMENTO FERREIRA45017GRA</v>
      </c>
      <c r="B9989">
        <v>20</v>
      </c>
      <c r="C9989" t="s">
        <v>3134</v>
      </c>
      <c r="D9989" t="s">
        <v>3788</v>
      </c>
      <c r="E9989">
        <v>600</v>
      </c>
      <c r="F9989" t="s">
        <v>1112</v>
      </c>
    </row>
    <row r="9990" spans="1:6">
      <c r="A9990" t="str">
        <f t="shared" si="181"/>
        <v>20BEATRIZ DE MATOS DAVID45017GRA</v>
      </c>
      <c r="B9990">
        <v>20</v>
      </c>
      <c r="C9990" t="s">
        <v>3135</v>
      </c>
      <c r="D9990" t="s">
        <v>3788</v>
      </c>
      <c r="E9990">
        <v>600</v>
      </c>
      <c r="F9990" t="s">
        <v>1112</v>
      </c>
    </row>
    <row r="9991" spans="1:6">
      <c r="A9991" t="str">
        <f t="shared" si="181"/>
        <v>20BEATRIZ HENRIQUE DA ROCHA45017GRA</v>
      </c>
      <c r="B9991">
        <v>20</v>
      </c>
      <c r="C9991" t="s">
        <v>2169</v>
      </c>
      <c r="D9991" t="s">
        <v>3788</v>
      </c>
      <c r="E9991">
        <v>600</v>
      </c>
      <c r="F9991" t="s">
        <v>1112</v>
      </c>
    </row>
    <row r="9992" spans="1:6">
      <c r="A9992" t="str">
        <f t="shared" si="181"/>
        <v>20CAIO BARBOSA E SOUZA45017GRA</v>
      </c>
      <c r="B9992">
        <v>20</v>
      </c>
      <c r="C9992" t="s">
        <v>1473</v>
      </c>
      <c r="D9992" t="s">
        <v>3788</v>
      </c>
      <c r="E9992">
        <v>600</v>
      </c>
      <c r="F9992" t="s">
        <v>1112</v>
      </c>
    </row>
    <row r="9993" spans="1:6">
      <c r="A9993" t="str">
        <f t="shared" si="181"/>
        <v>20GIOVANA PASSOS SILVA GONZALES45017GRA</v>
      </c>
      <c r="B9993">
        <v>20</v>
      </c>
      <c r="C9993" t="s">
        <v>3136</v>
      </c>
      <c r="D9993" t="s">
        <v>3788</v>
      </c>
      <c r="E9993">
        <v>600</v>
      </c>
      <c r="F9993" t="s">
        <v>1112</v>
      </c>
    </row>
    <row r="9994" spans="1:6">
      <c r="A9994" t="str">
        <f t="shared" si="181"/>
        <v>20JOAO MATHEUS CHAGAS SOUSA45017GRA</v>
      </c>
      <c r="B9994">
        <v>20</v>
      </c>
      <c r="C9994" t="s">
        <v>2170</v>
      </c>
      <c r="D9994" t="s">
        <v>3788</v>
      </c>
      <c r="E9994">
        <v>600</v>
      </c>
      <c r="F9994" t="s">
        <v>1112</v>
      </c>
    </row>
    <row r="9995" spans="1:6">
      <c r="A9995" t="str">
        <f t="shared" si="181"/>
        <v>20KEVIN ENRICK ALVES DE ABREU45017GRA</v>
      </c>
      <c r="B9995">
        <v>20</v>
      </c>
      <c r="C9995" t="s">
        <v>1478</v>
      </c>
      <c r="D9995" t="s">
        <v>3788</v>
      </c>
      <c r="E9995">
        <v>600</v>
      </c>
      <c r="F9995" t="s">
        <v>1112</v>
      </c>
    </row>
    <row r="9996" spans="1:6">
      <c r="A9996" t="str">
        <f t="shared" si="181"/>
        <v>20LARISSA DE OLIVEIRA AUGUSTO45017GRA</v>
      </c>
      <c r="B9996">
        <v>20</v>
      </c>
      <c r="C9996" t="s">
        <v>2426</v>
      </c>
      <c r="D9996" t="s">
        <v>3788</v>
      </c>
      <c r="E9996">
        <v>600</v>
      </c>
      <c r="F9996" t="s">
        <v>1112</v>
      </c>
    </row>
    <row r="9997" spans="1:6">
      <c r="A9997" t="str">
        <f t="shared" si="181"/>
        <v>20LORRAINE BEATRIZ DE OLIVEIRA TEIXEIRA45017GRA</v>
      </c>
      <c r="B9997">
        <v>20</v>
      </c>
      <c r="C9997" t="s">
        <v>3137</v>
      </c>
      <c r="D9997" t="s">
        <v>3788</v>
      </c>
      <c r="E9997">
        <v>600</v>
      </c>
      <c r="F9997" t="s">
        <v>1112</v>
      </c>
    </row>
    <row r="9998" spans="1:6">
      <c r="A9998" t="str">
        <f t="shared" si="181"/>
        <v>20MARIA LUIZA MARUJO DE ARAUJO45017GRA</v>
      </c>
      <c r="B9998">
        <v>20</v>
      </c>
      <c r="C9998" t="s">
        <v>2171</v>
      </c>
      <c r="D9998" t="s">
        <v>3788</v>
      </c>
      <c r="E9998">
        <v>600</v>
      </c>
      <c r="F9998" t="s">
        <v>1112</v>
      </c>
    </row>
    <row r="9999" spans="1:6">
      <c r="A9999" t="str">
        <f t="shared" si="181"/>
        <v>20MATEUS FREITAS EULÁLIO45017GRA</v>
      </c>
      <c r="B9999">
        <v>20</v>
      </c>
      <c r="C9999" t="s">
        <v>3138</v>
      </c>
      <c r="D9999" t="s">
        <v>3788</v>
      </c>
      <c r="E9999">
        <v>600</v>
      </c>
      <c r="F9999" t="s">
        <v>1112</v>
      </c>
    </row>
    <row r="10000" spans="1:6">
      <c r="A10000" t="str">
        <f t="shared" si="181"/>
        <v>20RAYANE DE SOUZA SOARES45017GRA</v>
      </c>
      <c r="B10000">
        <v>20</v>
      </c>
      <c r="C10000" t="s">
        <v>2682</v>
      </c>
      <c r="D10000" t="s">
        <v>3788</v>
      </c>
      <c r="E10000">
        <v>600</v>
      </c>
      <c r="F10000" t="s">
        <v>1112</v>
      </c>
    </row>
    <row r="10001" spans="1:6">
      <c r="A10001" t="str">
        <f t="shared" si="181"/>
        <v>20VALTER SOUZA MOREIRA45017GRA</v>
      </c>
      <c r="B10001">
        <v>20</v>
      </c>
      <c r="C10001" t="s">
        <v>2172</v>
      </c>
      <c r="D10001" t="s">
        <v>3788</v>
      </c>
      <c r="E10001">
        <v>600</v>
      </c>
      <c r="F10001" t="s">
        <v>1112</v>
      </c>
    </row>
    <row r="10002" spans="1:6">
      <c r="A10002" t="str">
        <f t="shared" si="181"/>
        <v>20VITÓRIA DA NOBREGA GALVÃO45017GRA</v>
      </c>
      <c r="B10002">
        <v>20</v>
      </c>
      <c r="C10002" t="s">
        <v>2744</v>
      </c>
      <c r="D10002" t="s">
        <v>3788</v>
      </c>
      <c r="E10002">
        <v>600</v>
      </c>
      <c r="F10002" t="s">
        <v>1112</v>
      </c>
    </row>
    <row r="10003" spans="1:6">
      <c r="A10003" t="str">
        <f t="shared" si="181"/>
        <v>20FLÁVIA RODRIGUES ALVARES45017MSc</v>
      </c>
      <c r="B10003">
        <v>20</v>
      </c>
      <c r="C10003" t="s">
        <v>3139</v>
      </c>
      <c r="D10003" t="s">
        <v>3788</v>
      </c>
      <c r="E10003">
        <v>2230</v>
      </c>
      <c r="F10003" t="s">
        <v>1114</v>
      </c>
    </row>
    <row r="10004" spans="1:6">
      <c r="A10004" t="str">
        <f t="shared" si="181"/>
        <v>20JÉSSICA DE OLIVEIRA SOUZA45017MSc</v>
      </c>
      <c r="B10004">
        <v>20</v>
      </c>
      <c r="C10004" t="s">
        <v>2683</v>
      </c>
      <c r="D10004" t="s">
        <v>3788</v>
      </c>
      <c r="E10004">
        <v>2230</v>
      </c>
      <c r="F10004" t="s">
        <v>1114</v>
      </c>
    </row>
    <row r="10005" spans="1:6">
      <c r="A10005" t="str">
        <f t="shared" si="181"/>
        <v>20JOAO ROGERIO BORGES DE AMORIM RODRIGUES45017MSc</v>
      </c>
      <c r="B10005">
        <v>20</v>
      </c>
      <c r="C10005" t="s">
        <v>2430</v>
      </c>
      <c r="D10005" t="s">
        <v>3788</v>
      </c>
      <c r="E10005">
        <v>2230</v>
      </c>
      <c r="F10005" t="s">
        <v>1114</v>
      </c>
    </row>
    <row r="10006" spans="1:6">
      <c r="A10006" t="str">
        <f t="shared" si="181"/>
        <v>20PEDRO HENRIQUE ANTUNES DA SILVA45017MSc</v>
      </c>
      <c r="B10006">
        <v>20</v>
      </c>
      <c r="C10006" t="s">
        <v>2686</v>
      </c>
      <c r="D10006" t="s">
        <v>3788</v>
      </c>
      <c r="E10006">
        <v>2230</v>
      </c>
      <c r="F10006" t="s">
        <v>1114</v>
      </c>
    </row>
    <row r="10007" spans="1:6">
      <c r="A10007" t="str">
        <f t="shared" si="181"/>
        <v>20TAIANE FÍNGOLO DUARTE45017MSc</v>
      </c>
      <c r="B10007">
        <v>20</v>
      </c>
      <c r="C10007" t="s">
        <v>3140</v>
      </c>
      <c r="D10007" t="s">
        <v>3788</v>
      </c>
      <c r="E10007">
        <v>2230</v>
      </c>
      <c r="F10007" t="s">
        <v>1114</v>
      </c>
    </row>
    <row r="10008" spans="1:6">
      <c r="A10008" t="str">
        <f t="shared" si="181"/>
        <v>20VANESSA GOMES FURTADO DA CRUZ45017MSc</v>
      </c>
      <c r="B10008">
        <v>20</v>
      </c>
      <c r="C10008" t="s">
        <v>2174</v>
      </c>
      <c r="D10008" t="s">
        <v>3788</v>
      </c>
      <c r="E10008">
        <v>2230</v>
      </c>
      <c r="F10008" t="s">
        <v>1114</v>
      </c>
    </row>
    <row r="10009" spans="1:6">
      <c r="A10009" t="str">
        <f t="shared" si="181"/>
        <v>20CRISTIANE GIMENES45017PV</v>
      </c>
      <c r="B10009">
        <v>20</v>
      </c>
      <c r="C10009" t="s">
        <v>3141</v>
      </c>
      <c r="D10009" t="s">
        <v>3788</v>
      </c>
      <c r="E10009">
        <v>7750</v>
      </c>
      <c r="F10009" t="s">
        <v>1115</v>
      </c>
    </row>
    <row r="10010" spans="1:6">
      <c r="A10010" t="str">
        <f t="shared" si="181"/>
        <v>21ROBERTA CAROLINE RAUCHER DO CANTO45017AT</v>
      </c>
      <c r="B10010">
        <v>21</v>
      </c>
      <c r="C10010" t="s">
        <v>3142</v>
      </c>
      <c r="D10010" t="s">
        <v>3788</v>
      </c>
      <c r="E10010">
        <v>820</v>
      </c>
      <c r="F10010" t="s">
        <v>1117</v>
      </c>
    </row>
    <row r="10011" spans="1:6">
      <c r="A10011" t="str">
        <f t="shared" si="181"/>
        <v>21PAULO HENRIQUE DIAS DOS SANTOS45017COO</v>
      </c>
      <c r="B10011">
        <v>21</v>
      </c>
      <c r="C10011" t="s">
        <v>3143</v>
      </c>
      <c r="D10011" t="s">
        <v>3788</v>
      </c>
      <c r="E10011">
        <v>2800</v>
      </c>
      <c r="F10011" t="s">
        <v>1113</v>
      </c>
    </row>
    <row r="10012" spans="1:6">
      <c r="A10012" t="str">
        <f t="shared" si="181"/>
        <v>21CAROLINA CIMARELLI RODRIGUES45017DSC</v>
      </c>
      <c r="B10012">
        <v>21</v>
      </c>
      <c r="C10012" t="s">
        <v>3144</v>
      </c>
      <c r="D10012" t="s">
        <v>3788</v>
      </c>
      <c r="E10012">
        <v>3280</v>
      </c>
      <c r="F10012" t="s">
        <v>1162</v>
      </c>
    </row>
    <row r="10013" spans="1:6">
      <c r="A10013" t="str">
        <f t="shared" si="181"/>
        <v>21MARCO AURÉLIO FERRARI45017DSC</v>
      </c>
      <c r="B10013">
        <v>21</v>
      </c>
      <c r="C10013" t="s">
        <v>3145</v>
      </c>
      <c r="D10013" t="s">
        <v>3788</v>
      </c>
      <c r="E10013">
        <v>3280</v>
      </c>
      <c r="F10013" t="s">
        <v>1162</v>
      </c>
    </row>
    <row r="10014" spans="1:6">
      <c r="A10014" t="str">
        <f t="shared" si="181"/>
        <v>21NICOLAS DALMEDICO45017DSC</v>
      </c>
      <c r="B10014">
        <v>21</v>
      </c>
      <c r="C10014" t="s">
        <v>3146</v>
      </c>
      <c r="D10014" t="s">
        <v>3788</v>
      </c>
      <c r="E10014">
        <v>3280</v>
      </c>
      <c r="F10014" t="s">
        <v>1162</v>
      </c>
    </row>
    <row r="10015" spans="1:6">
      <c r="A10015" t="str">
        <f t="shared" si="181"/>
        <v>21CAMILA RODRIGUES DE SOUSA45017GRA</v>
      </c>
      <c r="B10015">
        <v>21</v>
      </c>
      <c r="C10015" t="s">
        <v>3147</v>
      </c>
      <c r="D10015" t="s">
        <v>3788</v>
      </c>
      <c r="E10015">
        <v>600</v>
      </c>
      <c r="F10015" t="s">
        <v>1112</v>
      </c>
    </row>
    <row r="10016" spans="1:6">
      <c r="A10016" t="str">
        <f t="shared" si="181"/>
        <v>21CASSIO VINICIUS KURUTZ45017GRA</v>
      </c>
      <c r="B10016">
        <v>21</v>
      </c>
      <c r="C10016" t="s">
        <v>3148</v>
      </c>
      <c r="D10016" t="s">
        <v>3788</v>
      </c>
      <c r="E10016">
        <v>600</v>
      </c>
      <c r="F10016" t="s">
        <v>1112</v>
      </c>
    </row>
    <row r="10017" spans="1:6">
      <c r="A10017" t="str">
        <f t="shared" si="181"/>
        <v>21DANIEL LIGMANOVSKI FERREIRA45017GRA</v>
      </c>
      <c r="B10017">
        <v>21</v>
      </c>
      <c r="C10017" t="s">
        <v>3149</v>
      </c>
      <c r="D10017" t="s">
        <v>3788</v>
      </c>
      <c r="E10017">
        <v>600</v>
      </c>
      <c r="F10017" t="s">
        <v>1112</v>
      </c>
    </row>
    <row r="10018" spans="1:6">
      <c r="A10018" t="str">
        <f t="shared" si="181"/>
        <v>21EMILIANO BORCADO DA CRUZ45017GRA</v>
      </c>
      <c r="B10018">
        <v>21</v>
      </c>
      <c r="C10018" t="s">
        <v>3150</v>
      </c>
      <c r="D10018" t="s">
        <v>3788</v>
      </c>
      <c r="E10018">
        <v>600</v>
      </c>
      <c r="F10018" t="s">
        <v>1112</v>
      </c>
    </row>
    <row r="10019" spans="1:6">
      <c r="A10019" t="str">
        <f t="shared" si="181"/>
        <v>21FELIPE KNEIP MAROZO45017GRA</v>
      </c>
      <c r="B10019">
        <v>21</v>
      </c>
      <c r="C10019" t="s">
        <v>3151</v>
      </c>
      <c r="D10019" t="s">
        <v>3788</v>
      </c>
      <c r="E10019">
        <v>600</v>
      </c>
      <c r="F10019" t="s">
        <v>1112</v>
      </c>
    </row>
    <row r="10020" spans="1:6">
      <c r="A10020" t="str">
        <f t="shared" si="181"/>
        <v>21GABRIEL ROCHA SALLEM45017GRA</v>
      </c>
      <c r="B10020">
        <v>21</v>
      </c>
      <c r="C10020" t="s">
        <v>3152</v>
      </c>
      <c r="D10020" t="s">
        <v>3788</v>
      </c>
      <c r="E10020">
        <v>600</v>
      </c>
      <c r="F10020" t="s">
        <v>1112</v>
      </c>
    </row>
    <row r="10021" spans="1:6">
      <c r="A10021" t="str">
        <f t="shared" si="181"/>
        <v>21GUILHERME KENJI TAKEDA KANEKO45017GRA</v>
      </c>
      <c r="B10021">
        <v>21</v>
      </c>
      <c r="C10021" t="s">
        <v>3153</v>
      </c>
      <c r="D10021" t="s">
        <v>3788</v>
      </c>
      <c r="E10021">
        <v>600</v>
      </c>
      <c r="F10021" t="s">
        <v>1112</v>
      </c>
    </row>
    <row r="10022" spans="1:6">
      <c r="A10022" t="str">
        <f t="shared" si="181"/>
        <v>21LUCAS RIBEIRO ROMERO INSFRAN OCAMPOS45017GRA</v>
      </c>
      <c r="B10022">
        <v>21</v>
      </c>
      <c r="C10022" t="s">
        <v>3154</v>
      </c>
      <c r="D10022" t="s">
        <v>3788</v>
      </c>
      <c r="E10022">
        <v>600</v>
      </c>
      <c r="F10022" t="s">
        <v>1112</v>
      </c>
    </row>
    <row r="10023" spans="1:6">
      <c r="A10023" t="str">
        <f t="shared" si="181"/>
        <v>21LYVIA GONDEK JOSLIN45017GRA</v>
      </c>
      <c r="B10023">
        <v>21</v>
      </c>
      <c r="C10023" t="s">
        <v>3155</v>
      </c>
      <c r="D10023" t="s">
        <v>3788</v>
      </c>
      <c r="E10023">
        <v>600</v>
      </c>
      <c r="F10023" t="s">
        <v>1112</v>
      </c>
    </row>
    <row r="10024" spans="1:6">
      <c r="A10024" t="str">
        <f t="shared" si="181"/>
        <v>21PAULA WASSÃO FORIGO45017GRA</v>
      </c>
      <c r="B10024">
        <v>21</v>
      </c>
      <c r="C10024" t="s">
        <v>3156</v>
      </c>
      <c r="D10024" t="s">
        <v>3788</v>
      </c>
      <c r="E10024">
        <v>600</v>
      </c>
      <c r="F10024" t="s">
        <v>1112</v>
      </c>
    </row>
    <row r="10025" spans="1:6">
      <c r="A10025" t="str">
        <f t="shared" si="181"/>
        <v>21PEDRO AUGUSTO FERREIRA HRECZKIU45017GRA</v>
      </c>
      <c r="B10025">
        <v>21</v>
      </c>
      <c r="C10025" t="s">
        <v>3157</v>
      </c>
      <c r="D10025" t="s">
        <v>3788</v>
      </c>
      <c r="E10025">
        <v>600</v>
      </c>
      <c r="F10025" t="s">
        <v>1112</v>
      </c>
    </row>
    <row r="10026" spans="1:6">
      <c r="A10026" t="str">
        <f t="shared" si="181"/>
        <v>21ROBERTO KATO ROEHRIG45017GRA</v>
      </c>
      <c r="B10026">
        <v>21</v>
      </c>
      <c r="C10026" t="s">
        <v>3158</v>
      </c>
      <c r="D10026" t="s">
        <v>3788</v>
      </c>
      <c r="E10026">
        <v>600</v>
      </c>
      <c r="F10026" t="s">
        <v>1112</v>
      </c>
    </row>
    <row r="10027" spans="1:6">
      <c r="A10027" t="str">
        <f t="shared" si="181"/>
        <v>21THIAGO ESTRELA KALID45017GRA</v>
      </c>
      <c r="B10027">
        <v>21</v>
      </c>
      <c r="C10027" t="s">
        <v>3159</v>
      </c>
      <c r="D10027" t="s">
        <v>3788</v>
      </c>
      <c r="E10027">
        <v>600</v>
      </c>
      <c r="F10027" t="s">
        <v>1112</v>
      </c>
    </row>
    <row r="10028" spans="1:6">
      <c r="A10028" t="str">
        <f t="shared" si="181"/>
        <v>21VICTOR HUGO RODRIGUES MACHADO45017GRA</v>
      </c>
      <c r="B10028">
        <v>21</v>
      </c>
      <c r="C10028" t="s">
        <v>3160</v>
      </c>
      <c r="D10028" t="s">
        <v>3788</v>
      </c>
      <c r="E10028">
        <v>600</v>
      </c>
      <c r="F10028" t="s">
        <v>1112</v>
      </c>
    </row>
    <row r="10029" spans="1:6">
      <c r="A10029" t="str">
        <f t="shared" si="181"/>
        <v>21ANNA CAROLINA ZORNITTA LISTON45017MSc</v>
      </c>
      <c r="B10029">
        <v>21</v>
      </c>
      <c r="C10029" t="s">
        <v>3161</v>
      </c>
      <c r="D10029" t="s">
        <v>3788</v>
      </c>
      <c r="E10029">
        <v>2230</v>
      </c>
      <c r="F10029" t="s">
        <v>1114</v>
      </c>
    </row>
    <row r="10030" spans="1:6">
      <c r="A10030" t="str">
        <f t="shared" si="181"/>
        <v>21FELIPE DEREWLANY GUTIERREZ45017MSc</v>
      </c>
      <c r="B10030">
        <v>21</v>
      </c>
      <c r="C10030" t="s">
        <v>3162</v>
      </c>
      <c r="D10030" t="s">
        <v>3788</v>
      </c>
      <c r="E10030">
        <v>2230</v>
      </c>
      <c r="F10030" t="s">
        <v>1114</v>
      </c>
    </row>
    <row r="10031" spans="1:6">
      <c r="A10031" t="str">
        <f t="shared" si="181"/>
        <v>21MURILO HENRIQUE ALMEIDA SANTOS45017MSc</v>
      </c>
      <c r="B10031">
        <v>21</v>
      </c>
      <c r="C10031" t="s">
        <v>3163</v>
      </c>
      <c r="D10031" t="s">
        <v>3788</v>
      </c>
      <c r="E10031">
        <v>2230</v>
      </c>
      <c r="F10031" t="s">
        <v>1114</v>
      </c>
    </row>
    <row r="10032" spans="1:6">
      <c r="A10032" t="str">
        <f t="shared" si="181"/>
        <v>21SARAH NUNES ARGENTIN45017MSc</v>
      </c>
      <c r="B10032">
        <v>21</v>
      </c>
      <c r="C10032" t="s">
        <v>3164</v>
      </c>
      <c r="D10032" t="s">
        <v>3788</v>
      </c>
      <c r="E10032">
        <v>2230</v>
      </c>
      <c r="F10032" t="s">
        <v>1114</v>
      </c>
    </row>
    <row r="10033" spans="1:6">
      <c r="A10033" t="str">
        <f t="shared" si="181"/>
        <v>21TIAGO HENRIQUE LEITAO DALCUCHE45017MSc</v>
      </c>
      <c r="B10033">
        <v>21</v>
      </c>
      <c r="C10033" t="s">
        <v>3165</v>
      </c>
      <c r="D10033" t="s">
        <v>3788</v>
      </c>
      <c r="E10033">
        <v>2230</v>
      </c>
      <c r="F10033" t="s">
        <v>1114</v>
      </c>
    </row>
    <row r="10034" spans="1:6">
      <c r="A10034" t="str">
        <f t="shared" si="181"/>
        <v>21CELINA KAKITANI45017PDSC</v>
      </c>
      <c r="B10034">
        <v>21</v>
      </c>
      <c r="C10034" t="s">
        <v>3166</v>
      </c>
      <c r="D10034" t="s">
        <v>3788</v>
      </c>
      <c r="E10034">
        <v>6110</v>
      </c>
      <c r="F10034" t="s">
        <v>1165</v>
      </c>
    </row>
    <row r="10035" spans="1:6">
      <c r="A10035" t="str">
        <f t="shared" si="181"/>
        <v>21Rômulo Luis de Paiva Rodrigues45017PV</v>
      </c>
      <c r="B10035">
        <v>21</v>
      </c>
      <c r="C10035" t="s">
        <v>1504</v>
      </c>
      <c r="D10035" t="s">
        <v>3788</v>
      </c>
      <c r="E10035">
        <v>7750</v>
      </c>
      <c r="F10035" t="s">
        <v>1115</v>
      </c>
    </row>
    <row r="10036" spans="1:6">
      <c r="A10036" t="str">
        <f t="shared" si="181"/>
        <v>22PÂMELA OLIVEIRA BORGES45017AT</v>
      </c>
      <c r="B10036">
        <v>22</v>
      </c>
      <c r="C10036" t="s">
        <v>3167</v>
      </c>
      <c r="D10036" t="s">
        <v>3788</v>
      </c>
      <c r="E10036">
        <v>820</v>
      </c>
      <c r="F10036" t="s">
        <v>1117</v>
      </c>
    </row>
    <row r="10037" spans="1:6">
      <c r="A10037" t="str">
        <f t="shared" si="181"/>
        <v>22SILVIA SILVA DA COSTA BOTELHO45017COO</v>
      </c>
      <c r="B10037">
        <v>22</v>
      </c>
      <c r="C10037" t="s">
        <v>3168</v>
      </c>
      <c r="D10037" t="s">
        <v>3788</v>
      </c>
      <c r="E10037">
        <v>2800</v>
      </c>
      <c r="F10037" t="s">
        <v>1113</v>
      </c>
    </row>
    <row r="10038" spans="1:6">
      <c r="A10038" t="str">
        <f t="shared" si="181"/>
        <v>22AMANDA LOPES DOS SANTOS45017DSC</v>
      </c>
      <c r="B10038">
        <v>22</v>
      </c>
      <c r="C10038" t="s">
        <v>3169</v>
      </c>
      <c r="D10038" t="s">
        <v>3788</v>
      </c>
      <c r="E10038">
        <v>3280</v>
      </c>
      <c r="F10038" t="s">
        <v>1162</v>
      </c>
    </row>
    <row r="10039" spans="1:6">
      <c r="A10039" t="str">
        <f t="shared" si="181"/>
        <v>22LUCIANE BALDASSARI SOARES45017DSC</v>
      </c>
      <c r="B10039">
        <v>22</v>
      </c>
      <c r="C10039" t="s">
        <v>3170</v>
      </c>
      <c r="D10039" t="s">
        <v>3788</v>
      </c>
      <c r="E10039">
        <v>3280</v>
      </c>
      <c r="F10039" t="s">
        <v>1162</v>
      </c>
    </row>
    <row r="10040" spans="1:6">
      <c r="A10040" t="str">
        <f t="shared" si="181"/>
        <v>22SERSANA SABREDA DE OLIVEIRA45017DSC</v>
      </c>
      <c r="B10040">
        <v>22</v>
      </c>
      <c r="C10040" t="s">
        <v>3171</v>
      </c>
      <c r="D10040" t="s">
        <v>3788</v>
      </c>
      <c r="E10040">
        <v>3280</v>
      </c>
      <c r="F10040" t="s">
        <v>1162</v>
      </c>
    </row>
    <row r="10041" spans="1:6">
      <c r="A10041" t="str">
        <f t="shared" si="181"/>
        <v>22ADIR AROCHA PEDROSO JUNIOR45017GRA</v>
      </c>
      <c r="B10041">
        <v>22</v>
      </c>
      <c r="C10041" t="s">
        <v>3172</v>
      </c>
      <c r="D10041" t="s">
        <v>3788</v>
      </c>
      <c r="E10041">
        <v>600</v>
      </c>
      <c r="F10041" t="s">
        <v>1112</v>
      </c>
    </row>
    <row r="10042" spans="1:6">
      <c r="A10042" t="str">
        <f t="shared" si="181"/>
        <v>22ANDRESSA CAVALCANTE DA SILVA45017GRA</v>
      </c>
      <c r="B10042">
        <v>22</v>
      </c>
      <c r="C10042" t="s">
        <v>3173</v>
      </c>
      <c r="D10042" t="s">
        <v>3788</v>
      </c>
      <c r="E10042">
        <v>600</v>
      </c>
      <c r="F10042" t="s">
        <v>1112</v>
      </c>
    </row>
    <row r="10043" spans="1:6">
      <c r="A10043" t="str">
        <f t="shared" si="181"/>
        <v>22CAROLINA DE LIMA SANTANA45017GRA</v>
      </c>
      <c r="B10043">
        <v>22</v>
      </c>
      <c r="C10043" t="s">
        <v>3174</v>
      </c>
      <c r="D10043" t="s">
        <v>3788</v>
      </c>
      <c r="E10043">
        <v>600</v>
      </c>
      <c r="F10043" t="s">
        <v>1112</v>
      </c>
    </row>
    <row r="10044" spans="1:6">
      <c r="A10044" t="str">
        <f t="shared" si="181"/>
        <v>22GUSTAVO PEREIRA DE ALMEIDA45017GRA</v>
      </c>
      <c r="B10044">
        <v>22</v>
      </c>
      <c r="C10044" t="s">
        <v>3175</v>
      </c>
      <c r="D10044" t="s">
        <v>3788</v>
      </c>
      <c r="E10044">
        <v>600</v>
      </c>
      <c r="F10044" t="s">
        <v>1112</v>
      </c>
    </row>
    <row r="10045" spans="1:6">
      <c r="A10045" t="str">
        <f t="shared" si="181"/>
        <v>22HALLYSSON MATEUS SANTOS ASSUNÇÃO45017GRA</v>
      </c>
      <c r="B10045">
        <v>22</v>
      </c>
      <c r="C10045" t="s">
        <v>3176</v>
      </c>
      <c r="D10045" t="s">
        <v>3788</v>
      </c>
      <c r="E10045">
        <v>600</v>
      </c>
      <c r="F10045" t="s">
        <v>1112</v>
      </c>
    </row>
    <row r="10046" spans="1:6">
      <c r="A10046" t="str">
        <f t="shared" si="181"/>
        <v>22HERICA PEREIRA RODRIGUES45017GRA</v>
      </c>
      <c r="B10046">
        <v>22</v>
      </c>
      <c r="C10046" t="s">
        <v>3177</v>
      </c>
      <c r="D10046" t="s">
        <v>3788</v>
      </c>
      <c r="E10046">
        <v>600</v>
      </c>
      <c r="F10046" t="s">
        <v>1112</v>
      </c>
    </row>
    <row r="10047" spans="1:6">
      <c r="A10047" t="str">
        <f t="shared" si="181"/>
        <v>22JOANA DA SILVA SGANDELLA45017GRA</v>
      </c>
      <c r="B10047">
        <v>22</v>
      </c>
      <c r="C10047" t="s">
        <v>3178</v>
      </c>
      <c r="D10047" t="s">
        <v>3788</v>
      </c>
      <c r="E10047">
        <v>600</v>
      </c>
      <c r="F10047" t="s">
        <v>1112</v>
      </c>
    </row>
    <row r="10048" spans="1:6">
      <c r="A10048" t="str">
        <f t="shared" si="181"/>
        <v>22JOÃO FRANCISCO DE SOUZA SANTOS LEMOS45017GRA</v>
      </c>
      <c r="B10048">
        <v>22</v>
      </c>
      <c r="C10048" t="s">
        <v>3179</v>
      </c>
      <c r="D10048" t="s">
        <v>3788</v>
      </c>
      <c r="E10048">
        <v>600</v>
      </c>
      <c r="F10048" t="s">
        <v>1112</v>
      </c>
    </row>
    <row r="10049" spans="1:6">
      <c r="A10049" t="str">
        <f t="shared" si="181"/>
        <v>22JÚLIA DE AMORIM COMETTI45017GRA</v>
      </c>
      <c r="B10049">
        <v>22</v>
      </c>
      <c r="C10049" t="s">
        <v>3180</v>
      </c>
      <c r="D10049" t="s">
        <v>3788</v>
      </c>
      <c r="E10049">
        <v>600</v>
      </c>
      <c r="F10049" t="s">
        <v>1112</v>
      </c>
    </row>
    <row r="10050" spans="1:6">
      <c r="A10050" t="str">
        <f t="shared" si="181"/>
        <v>22LARISSA DE PAULA MIRANDA45017GRA</v>
      </c>
      <c r="B10050">
        <v>22</v>
      </c>
      <c r="C10050" t="s">
        <v>3181</v>
      </c>
      <c r="D10050" t="s">
        <v>3788</v>
      </c>
      <c r="E10050">
        <v>600</v>
      </c>
      <c r="F10050" t="s">
        <v>1112</v>
      </c>
    </row>
    <row r="10051" spans="1:6">
      <c r="A10051" t="str">
        <f t="shared" ref="A10051:A10114" si="182">CONCATENATE(B10051,C10051,VALUE(D10051),F10051)</f>
        <v>22LORAYNE PEREIRA DA SILVA MAGALHÃES45017GRA</v>
      </c>
      <c r="B10051">
        <v>22</v>
      </c>
      <c r="C10051" t="s">
        <v>3182</v>
      </c>
      <c r="D10051" t="s">
        <v>3788</v>
      </c>
      <c r="E10051">
        <v>600</v>
      </c>
      <c r="F10051" t="s">
        <v>1112</v>
      </c>
    </row>
    <row r="10052" spans="1:6">
      <c r="A10052" t="str">
        <f t="shared" si="182"/>
        <v>22NICOLLE RIBEIRO PEREIRA45017GRA</v>
      </c>
      <c r="B10052">
        <v>22</v>
      </c>
      <c r="C10052" t="s">
        <v>3183</v>
      </c>
      <c r="D10052" t="s">
        <v>3788</v>
      </c>
      <c r="E10052">
        <v>600</v>
      </c>
      <c r="F10052" t="s">
        <v>1112</v>
      </c>
    </row>
    <row r="10053" spans="1:6">
      <c r="A10053" t="str">
        <f t="shared" si="182"/>
        <v>22PEDRO LIMA CORÇAQUE45017GRA</v>
      </c>
      <c r="B10053">
        <v>22</v>
      </c>
      <c r="C10053" t="s">
        <v>3184</v>
      </c>
      <c r="D10053" t="s">
        <v>3788</v>
      </c>
      <c r="E10053">
        <v>600</v>
      </c>
      <c r="F10053" t="s">
        <v>1112</v>
      </c>
    </row>
    <row r="10054" spans="1:6">
      <c r="A10054" t="str">
        <f t="shared" si="182"/>
        <v>22REBEKAH CAROLINE DINIZ VEIGA45017GRA</v>
      </c>
      <c r="B10054">
        <v>22</v>
      </c>
      <c r="C10054" t="s">
        <v>3185</v>
      </c>
      <c r="D10054" t="s">
        <v>3788</v>
      </c>
      <c r="E10054">
        <v>600</v>
      </c>
      <c r="F10054" t="s">
        <v>1112</v>
      </c>
    </row>
    <row r="10055" spans="1:6">
      <c r="A10055" t="str">
        <f t="shared" si="182"/>
        <v>22CLEVERTON BUENO DOS SANTOS JUNIOR45017MSc</v>
      </c>
      <c r="B10055">
        <v>22</v>
      </c>
      <c r="C10055" t="s">
        <v>3186</v>
      </c>
      <c r="D10055" t="s">
        <v>3788</v>
      </c>
      <c r="E10055">
        <v>2230</v>
      </c>
      <c r="F10055" t="s">
        <v>1114</v>
      </c>
    </row>
    <row r="10056" spans="1:6">
      <c r="A10056" t="str">
        <f t="shared" si="182"/>
        <v>22FLAVIA DA SILVA MACEDO45017MSc</v>
      </c>
      <c r="B10056">
        <v>22</v>
      </c>
      <c r="C10056" t="s">
        <v>3187</v>
      </c>
      <c r="D10056" t="s">
        <v>3788</v>
      </c>
      <c r="E10056">
        <v>2230</v>
      </c>
      <c r="F10056" t="s">
        <v>1114</v>
      </c>
    </row>
    <row r="10057" spans="1:6">
      <c r="A10057" t="str">
        <f t="shared" si="182"/>
        <v>22ISADORA VIEIRA CARVALHO45017MSc</v>
      </c>
      <c r="B10057">
        <v>22</v>
      </c>
      <c r="C10057" t="s">
        <v>3188</v>
      </c>
      <c r="D10057" t="s">
        <v>3788</v>
      </c>
      <c r="E10057">
        <v>2230</v>
      </c>
      <c r="F10057" t="s">
        <v>1114</v>
      </c>
    </row>
    <row r="10058" spans="1:6">
      <c r="A10058" t="str">
        <f t="shared" si="182"/>
        <v>22MATHEUS GONÇALVES MATEUS45017MSc</v>
      </c>
      <c r="B10058">
        <v>22</v>
      </c>
      <c r="C10058" t="s">
        <v>3189</v>
      </c>
      <c r="D10058" t="s">
        <v>3788</v>
      </c>
      <c r="E10058">
        <v>2230</v>
      </c>
      <c r="F10058" t="s">
        <v>1114</v>
      </c>
    </row>
    <row r="10059" spans="1:6">
      <c r="A10059" t="str">
        <f t="shared" si="182"/>
        <v>22VINICIUS VASCONCELOS MAURENTE45017MSc</v>
      </c>
      <c r="B10059">
        <v>22</v>
      </c>
      <c r="C10059" t="s">
        <v>3190</v>
      </c>
      <c r="D10059" t="s">
        <v>3788</v>
      </c>
      <c r="E10059">
        <v>2230</v>
      </c>
      <c r="F10059" t="s">
        <v>1114</v>
      </c>
    </row>
    <row r="10060" spans="1:6">
      <c r="A10060" t="str">
        <f t="shared" si="182"/>
        <v>22MATHEUS MACHADO DOS SANTOS45017PDSC</v>
      </c>
      <c r="B10060">
        <v>22</v>
      </c>
      <c r="C10060" t="s">
        <v>3191</v>
      </c>
      <c r="D10060" t="s">
        <v>3788</v>
      </c>
      <c r="E10060">
        <v>6110</v>
      </c>
      <c r="F10060" t="s">
        <v>1165</v>
      </c>
    </row>
    <row r="10061" spans="1:6">
      <c r="A10061" t="str">
        <f t="shared" si="182"/>
        <v>22PAULA SPOTORNO DE OLIVEIRA45017PV</v>
      </c>
      <c r="B10061">
        <v>22</v>
      </c>
      <c r="C10061" t="s">
        <v>3192</v>
      </c>
      <c r="D10061" t="s">
        <v>3788</v>
      </c>
      <c r="E10061">
        <v>7750</v>
      </c>
      <c r="F10061" t="s">
        <v>1115</v>
      </c>
    </row>
    <row r="10062" spans="1:6">
      <c r="A10062" t="str">
        <f t="shared" si="182"/>
        <v>23GISELE BARBOSA FLORÊNCIO45017AT</v>
      </c>
      <c r="B10062">
        <v>23</v>
      </c>
      <c r="C10062" t="s">
        <v>3193</v>
      </c>
      <c r="D10062" t="s">
        <v>3788</v>
      </c>
      <c r="E10062">
        <v>820</v>
      </c>
      <c r="F10062" t="s">
        <v>1117</v>
      </c>
    </row>
    <row r="10063" spans="1:6">
      <c r="A10063" t="str">
        <f t="shared" si="182"/>
        <v>23MARIA ISABEL PAIS DA SILVA45017COO</v>
      </c>
      <c r="B10063">
        <v>23</v>
      </c>
      <c r="C10063" t="s">
        <v>3194</v>
      </c>
      <c r="D10063" t="s">
        <v>3788</v>
      </c>
      <c r="E10063">
        <v>2800</v>
      </c>
      <c r="F10063" t="s">
        <v>1113</v>
      </c>
    </row>
    <row r="10064" spans="1:6">
      <c r="A10064" t="str">
        <f t="shared" si="182"/>
        <v>23GABRIEL RIBEIRO DE ANDRADE45017GRA</v>
      </c>
      <c r="B10064">
        <v>23</v>
      </c>
      <c r="C10064" t="s">
        <v>3195</v>
      </c>
      <c r="D10064" t="s">
        <v>3788</v>
      </c>
      <c r="E10064">
        <v>600</v>
      </c>
      <c r="F10064" t="s">
        <v>1112</v>
      </c>
    </row>
    <row r="10065" spans="1:6">
      <c r="A10065" t="str">
        <f t="shared" si="182"/>
        <v>23Mariana Passos Bandeira de Mello45017GRA</v>
      </c>
      <c r="B10065">
        <v>23</v>
      </c>
      <c r="C10065" t="s">
        <v>1536</v>
      </c>
      <c r="D10065" t="s">
        <v>3788</v>
      </c>
      <c r="E10065">
        <v>600</v>
      </c>
      <c r="F10065" t="s">
        <v>1112</v>
      </c>
    </row>
    <row r="10066" spans="1:6">
      <c r="A10066" t="str">
        <f t="shared" si="182"/>
        <v>23PEDRO HENRIQUE MENEGOTTO WEINGARTNER45017GRA</v>
      </c>
      <c r="B10066">
        <v>23</v>
      </c>
      <c r="C10066" t="s">
        <v>3196</v>
      </c>
      <c r="D10066" t="s">
        <v>3788</v>
      </c>
      <c r="E10066">
        <v>600</v>
      </c>
      <c r="F10066" t="s">
        <v>1112</v>
      </c>
    </row>
    <row r="10067" spans="1:6">
      <c r="A10067" t="str">
        <f t="shared" si="182"/>
        <v>23PRISCILA CARVALHAIS DE OLIVEIRA45017GRA</v>
      </c>
      <c r="B10067">
        <v>23</v>
      </c>
      <c r="C10067" t="s">
        <v>3197</v>
      </c>
      <c r="D10067" t="s">
        <v>3788</v>
      </c>
      <c r="E10067">
        <v>600</v>
      </c>
      <c r="F10067" t="s">
        <v>1112</v>
      </c>
    </row>
    <row r="10068" spans="1:6">
      <c r="A10068" t="str">
        <f t="shared" si="182"/>
        <v>23RAYSA BRANDÃO SOARES SILVA45017GRA</v>
      </c>
      <c r="B10068">
        <v>23</v>
      </c>
      <c r="C10068" t="s">
        <v>3198</v>
      </c>
      <c r="D10068" t="s">
        <v>3788</v>
      </c>
      <c r="E10068">
        <v>600</v>
      </c>
      <c r="F10068" t="s">
        <v>1112</v>
      </c>
    </row>
    <row r="10069" spans="1:6">
      <c r="A10069" t="str">
        <f t="shared" si="182"/>
        <v>23BRUNO WELLSAUSEN CANARIO45017MSc</v>
      </c>
      <c r="B10069">
        <v>23</v>
      </c>
      <c r="C10069" t="s">
        <v>3199</v>
      </c>
      <c r="D10069" t="s">
        <v>3788</v>
      </c>
      <c r="E10069">
        <v>2230</v>
      </c>
      <c r="F10069" t="s">
        <v>1114</v>
      </c>
    </row>
    <row r="10070" spans="1:6">
      <c r="A10070" t="str">
        <f t="shared" si="182"/>
        <v>23CARLOS CASTRO VIEIRA QUARESMA45017MSc</v>
      </c>
      <c r="B10070">
        <v>23</v>
      </c>
      <c r="C10070" t="s">
        <v>3200</v>
      </c>
      <c r="D10070" t="s">
        <v>3788</v>
      </c>
      <c r="E10070">
        <v>2230</v>
      </c>
      <c r="F10070" t="s">
        <v>1114</v>
      </c>
    </row>
    <row r="10071" spans="1:6">
      <c r="A10071" t="str">
        <f t="shared" si="182"/>
        <v>23FRANCISCO JOSÉ BUROK TEIXEIRA LEITE STRUNCK45017MSc</v>
      </c>
      <c r="B10071">
        <v>23</v>
      </c>
      <c r="C10071" t="s">
        <v>3201</v>
      </c>
      <c r="D10071" t="s">
        <v>3788</v>
      </c>
      <c r="E10071">
        <v>2230</v>
      </c>
      <c r="F10071" t="s">
        <v>1114</v>
      </c>
    </row>
    <row r="10072" spans="1:6">
      <c r="A10072" t="str">
        <f t="shared" si="182"/>
        <v>23MARCO ANTONIO MAGALHÃES DE MENEZES45017PV</v>
      </c>
      <c r="B10072">
        <v>23</v>
      </c>
      <c r="C10072" t="s">
        <v>3202</v>
      </c>
      <c r="D10072" t="s">
        <v>3788</v>
      </c>
      <c r="E10072">
        <v>7750</v>
      </c>
      <c r="F10072" t="s">
        <v>1115</v>
      </c>
    </row>
    <row r="10073" spans="1:6">
      <c r="A10073" t="str">
        <f t="shared" si="182"/>
        <v>24MAXWELL SCHIAVON45017AT</v>
      </c>
      <c r="B10073">
        <v>24</v>
      </c>
      <c r="C10073" t="s">
        <v>3203</v>
      </c>
      <c r="D10073" t="s">
        <v>3788</v>
      </c>
      <c r="E10073">
        <v>820</v>
      </c>
      <c r="F10073" t="s">
        <v>1117</v>
      </c>
    </row>
    <row r="10074" spans="1:6">
      <c r="A10074" t="str">
        <f t="shared" si="182"/>
        <v>24MÁRCIO LUIS LYRA PAREDES45017COO</v>
      </c>
      <c r="B10074">
        <v>24</v>
      </c>
      <c r="C10074" t="s">
        <v>3204</v>
      </c>
      <c r="D10074" t="s">
        <v>3788</v>
      </c>
      <c r="E10074">
        <v>2800</v>
      </c>
      <c r="F10074" t="s">
        <v>1113</v>
      </c>
    </row>
    <row r="10075" spans="1:6">
      <c r="A10075" t="str">
        <f t="shared" si="182"/>
        <v>24LÍVIA GOMES MONTEIRO45017DSC</v>
      </c>
      <c r="B10075">
        <v>24</v>
      </c>
      <c r="C10075" t="s">
        <v>3205</v>
      </c>
      <c r="D10075" t="s">
        <v>3788</v>
      </c>
      <c r="E10075">
        <v>3280</v>
      </c>
      <c r="F10075" t="s">
        <v>1162</v>
      </c>
    </row>
    <row r="10076" spans="1:6">
      <c r="A10076" t="str">
        <f t="shared" si="182"/>
        <v>24PATRICIA BRAZ XIMANGO45017DSC</v>
      </c>
      <c r="B10076">
        <v>24</v>
      </c>
      <c r="C10076" t="s">
        <v>3206</v>
      </c>
      <c r="D10076" t="s">
        <v>3788</v>
      </c>
      <c r="E10076">
        <v>3280</v>
      </c>
      <c r="F10076" t="s">
        <v>1162</v>
      </c>
    </row>
    <row r="10077" spans="1:6">
      <c r="A10077" t="str">
        <f t="shared" si="182"/>
        <v>24ACÁCIA ROCHA DE OLIVEIRA45017GRA</v>
      </c>
      <c r="B10077">
        <v>24</v>
      </c>
      <c r="C10077" t="s">
        <v>3207</v>
      </c>
      <c r="D10077" t="s">
        <v>3788</v>
      </c>
      <c r="E10077">
        <v>600</v>
      </c>
      <c r="F10077" t="s">
        <v>1112</v>
      </c>
    </row>
    <row r="10078" spans="1:6">
      <c r="A10078" t="str">
        <f t="shared" si="182"/>
        <v>24ALEXANDRE BRUNO CALERO GARRIGA45017GRA</v>
      </c>
      <c r="B10078">
        <v>24</v>
      </c>
      <c r="C10078" t="s">
        <v>3208</v>
      </c>
      <c r="D10078" t="s">
        <v>3788</v>
      </c>
      <c r="E10078">
        <v>600</v>
      </c>
      <c r="F10078" t="s">
        <v>1112</v>
      </c>
    </row>
    <row r="10079" spans="1:6">
      <c r="A10079" t="str">
        <f t="shared" si="182"/>
        <v>24CAMILA MARIA RIBEIRO DE OLIVEIRA45017GRA</v>
      </c>
      <c r="B10079">
        <v>24</v>
      </c>
      <c r="C10079" t="s">
        <v>3209</v>
      </c>
      <c r="D10079" t="s">
        <v>3788</v>
      </c>
      <c r="E10079">
        <v>600</v>
      </c>
      <c r="F10079" t="s">
        <v>1112</v>
      </c>
    </row>
    <row r="10080" spans="1:6">
      <c r="A10080" t="str">
        <f t="shared" si="182"/>
        <v>24CHRISTINA DE MELO TEIXEIRA45017GRA</v>
      </c>
      <c r="B10080">
        <v>24</v>
      </c>
      <c r="C10080" t="s">
        <v>3210</v>
      </c>
      <c r="D10080" t="s">
        <v>3788</v>
      </c>
      <c r="E10080">
        <v>600</v>
      </c>
      <c r="F10080" t="s">
        <v>1112</v>
      </c>
    </row>
    <row r="10081" spans="1:6">
      <c r="A10081" t="str">
        <f t="shared" si="182"/>
        <v>24CRISLAINE SOARES BASTOS45017GRA</v>
      </c>
      <c r="B10081">
        <v>24</v>
      </c>
      <c r="C10081" t="s">
        <v>3211</v>
      </c>
      <c r="D10081" t="s">
        <v>3788</v>
      </c>
      <c r="E10081">
        <v>600</v>
      </c>
      <c r="F10081" t="s">
        <v>1112</v>
      </c>
    </row>
    <row r="10082" spans="1:6">
      <c r="A10082" t="str">
        <f t="shared" si="182"/>
        <v>24FELIPE SANTOS RODRIGUES45017GRA</v>
      </c>
      <c r="B10082">
        <v>24</v>
      </c>
      <c r="C10082" t="s">
        <v>3212</v>
      </c>
      <c r="D10082" t="s">
        <v>3788</v>
      </c>
      <c r="E10082">
        <v>600</v>
      </c>
      <c r="F10082" t="s">
        <v>1112</v>
      </c>
    </row>
    <row r="10083" spans="1:6">
      <c r="A10083" t="str">
        <f t="shared" si="182"/>
        <v>24GIOVANNA BENVENUTO FERRAZ REIS45017GRA</v>
      </c>
      <c r="B10083">
        <v>24</v>
      </c>
      <c r="C10083" t="s">
        <v>3213</v>
      </c>
      <c r="D10083" t="s">
        <v>3788</v>
      </c>
      <c r="E10083">
        <v>600</v>
      </c>
      <c r="F10083" t="s">
        <v>1112</v>
      </c>
    </row>
    <row r="10084" spans="1:6">
      <c r="A10084" t="str">
        <f t="shared" si="182"/>
        <v>24GUSTAVO MARTINS MARZULLO DE BRITTO45017GRA</v>
      </c>
      <c r="B10084">
        <v>24</v>
      </c>
      <c r="C10084" t="s">
        <v>3214</v>
      </c>
      <c r="D10084" t="s">
        <v>3788</v>
      </c>
      <c r="E10084">
        <v>600</v>
      </c>
      <c r="F10084" t="s">
        <v>1112</v>
      </c>
    </row>
    <row r="10085" spans="1:6">
      <c r="A10085" t="str">
        <f t="shared" si="182"/>
        <v>24LARISSA PAIVA GODINHO45017GRA</v>
      </c>
      <c r="B10085">
        <v>24</v>
      </c>
      <c r="C10085" t="s">
        <v>3215</v>
      </c>
      <c r="D10085" t="s">
        <v>3788</v>
      </c>
      <c r="E10085">
        <v>600</v>
      </c>
      <c r="F10085" t="s">
        <v>1112</v>
      </c>
    </row>
    <row r="10086" spans="1:6">
      <c r="A10086" t="str">
        <f t="shared" si="182"/>
        <v>24LEONARDO CARLETTI LORENZO KOATZ45017GRA</v>
      </c>
      <c r="B10086">
        <v>24</v>
      </c>
      <c r="C10086" t="s">
        <v>3216</v>
      </c>
      <c r="D10086" t="s">
        <v>3788</v>
      </c>
      <c r="E10086">
        <v>600</v>
      </c>
      <c r="F10086" t="s">
        <v>1112</v>
      </c>
    </row>
    <row r="10087" spans="1:6">
      <c r="A10087" t="str">
        <f t="shared" si="182"/>
        <v>24MARCELY CRISTINY CONRADO DA COSTA45017GRA</v>
      </c>
      <c r="B10087">
        <v>24</v>
      </c>
      <c r="C10087" t="s">
        <v>3217</v>
      </c>
      <c r="D10087" t="s">
        <v>3788</v>
      </c>
      <c r="E10087">
        <v>600</v>
      </c>
      <c r="F10087" t="s">
        <v>1112</v>
      </c>
    </row>
    <row r="10088" spans="1:6">
      <c r="A10088" t="str">
        <f t="shared" si="182"/>
        <v>24MIGUEL BASE DE ABREU45017GRA</v>
      </c>
      <c r="B10088">
        <v>24</v>
      </c>
      <c r="C10088" t="s">
        <v>3218</v>
      </c>
      <c r="D10088" t="s">
        <v>3788</v>
      </c>
      <c r="E10088">
        <v>600</v>
      </c>
      <c r="F10088" t="s">
        <v>1112</v>
      </c>
    </row>
    <row r="10089" spans="1:6">
      <c r="A10089" t="str">
        <f t="shared" si="182"/>
        <v>24RAYZA MARIA DE OLIVEIRA FONSECA45017GRA</v>
      </c>
      <c r="B10089">
        <v>24</v>
      </c>
      <c r="C10089" t="s">
        <v>3219</v>
      </c>
      <c r="D10089" t="s">
        <v>3788</v>
      </c>
      <c r="E10089">
        <v>600</v>
      </c>
      <c r="F10089" t="s">
        <v>1112</v>
      </c>
    </row>
    <row r="10090" spans="1:6">
      <c r="A10090" t="str">
        <f t="shared" si="182"/>
        <v>24GUILHERME MARTINEZ SECHI45017MSc</v>
      </c>
      <c r="B10090">
        <v>24</v>
      </c>
      <c r="C10090" t="s">
        <v>3220</v>
      </c>
      <c r="D10090" t="s">
        <v>3788</v>
      </c>
      <c r="E10090">
        <v>2230</v>
      </c>
      <c r="F10090" t="s">
        <v>1114</v>
      </c>
    </row>
    <row r="10091" spans="1:6">
      <c r="A10091" t="str">
        <f t="shared" si="182"/>
        <v>24JOÃO VICTOR DE MORAES SILVA45017MSc</v>
      </c>
      <c r="B10091">
        <v>24</v>
      </c>
      <c r="C10091" t="s">
        <v>3221</v>
      </c>
      <c r="D10091" t="s">
        <v>3788</v>
      </c>
      <c r="E10091">
        <v>2230</v>
      </c>
      <c r="F10091" t="s">
        <v>1114</v>
      </c>
    </row>
    <row r="10092" spans="1:6">
      <c r="A10092" t="str">
        <f t="shared" si="182"/>
        <v>24MILENA MENDONÇA GUIMARÃES45017MSc</v>
      </c>
      <c r="B10092">
        <v>24</v>
      </c>
      <c r="C10092" t="s">
        <v>3222</v>
      </c>
      <c r="D10092" t="s">
        <v>3788</v>
      </c>
      <c r="E10092">
        <v>2230</v>
      </c>
      <c r="F10092" t="s">
        <v>1114</v>
      </c>
    </row>
    <row r="10093" spans="1:6">
      <c r="A10093" t="str">
        <f t="shared" si="182"/>
        <v>24TAISA CORREA DANTAS45017MSc</v>
      </c>
      <c r="B10093">
        <v>24</v>
      </c>
      <c r="C10093" t="s">
        <v>3223</v>
      </c>
      <c r="D10093" t="s">
        <v>3788</v>
      </c>
      <c r="E10093">
        <v>2230</v>
      </c>
      <c r="F10093" t="s">
        <v>1114</v>
      </c>
    </row>
    <row r="10094" spans="1:6">
      <c r="A10094" t="str">
        <f t="shared" si="182"/>
        <v>24MARCOS JOSÉ MORAES DA SILVA45017PDSC</v>
      </c>
      <c r="B10094">
        <v>24</v>
      </c>
      <c r="C10094" t="s">
        <v>3224</v>
      </c>
      <c r="D10094" t="s">
        <v>3788</v>
      </c>
      <c r="E10094">
        <v>6110</v>
      </c>
      <c r="F10094" t="s">
        <v>1165</v>
      </c>
    </row>
    <row r="10095" spans="1:6">
      <c r="A10095" t="str">
        <f t="shared" si="182"/>
        <v>24WALMIR GOMES DOS SANTOS45017PV</v>
      </c>
      <c r="B10095">
        <v>24</v>
      </c>
      <c r="C10095" t="s">
        <v>3225</v>
      </c>
      <c r="D10095" t="s">
        <v>3788</v>
      </c>
      <c r="E10095">
        <v>7750</v>
      </c>
      <c r="F10095" t="s">
        <v>1115</v>
      </c>
    </row>
    <row r="10096" spans="1:6">
      <c r="A10096" t="str">
        <f t="shared" si="182"/>
        <v>26EMERSON AZEVEDO DO NASCIMENTO45017AT</v>
      </c>
      <c r="B10096">
        <v>26</v>
      </c>
      <c r="C10096" t="s">
        <v>3226</v>
      </c>
      <c r="D10096" t="s">
        <v>3788</v>
      </c>
      <c r="E10096">
        <v>820</v>
      </c>
      <c r="F10096" t="s">
        <v>1117</v>
      </c>
    </row>
    <row r="10097" spans="1:6">
      <c r="A10097" t="str">
        <f t="shared" si="182"/>
        <v>26EDNEY RAFAEL VIANA PINHEIRO GALVÃO45017COO</v>
      </c>
      <c r="B10097">
        <v>26</v>
      </c>
      <c r="C10097" t="s">
        <v>1569</v>
      </c>
      <c r="D10097" t="s">
        <v>3788</v>
      </c>
      <c r="E10097">
        <v>2800</v>
      </c>
      <c r="F10097" t="s">
        <v>1113</v>
      </c>
    </row>
    <row r="10098" spans="1:6">
      <c r="A10098" t="str">
        <f t="shared" si="182"/>
        <v>26GUILHERME MENTGES ARRUDA45017DSC</v>
      </c>
      <c r="B10098">
        <v>26</v>
      </c>
      <c r="C10098" t="s">
        <v>1570</v>
      </c>
      <c r="D10098" t="s">
        <v>3788</v>
      </c>
      <c r="E10098">
        <v>3280</v>
      </c>
      <c r="F10098" t="s">
        <v>1162</v>
      </c>
    </row>
    <row r="10099" spans="1:6">
      <c r="A10099" t="str">
        <f t="shared" si="182"/>
        <v>26MARIA EDUARDA ARAÚJO PESSOA45017DSC</v>
      </c>
      <c r="B10099">
        <v>26</v>
      </c>
      <c r="C10099" t="s">
        <v>3227</v>
      </c>
      <c r="D10099" t="s">
        <v>3788</v>
      </c>
      <c r="E10099">
        <v>3280</v>
      </c>
      <c r="F10099" t="s">
        <v>1162</v>
      </c>
    </row>
    <row r="10100" spans="1:6">
      <c r="A10100" t="str">
        <f t="shared" si="182"/>
        <v>26RIVALDO LEONN BEZERRA CABRAL45017DSC</v>
      </c>
      <c r="B10100">
        <v>26</v>
      </c>
      <c r="C10100" t="s">
        <v>2183</v>
      </c>
      <c r="D10100" t="s">
        <v>3788</v>
      </c>
      <c r="E10100">
        <v>3280</v>
      </c>
      <c r="F10100" t="s">
        <v>1162</v>
      </c>
    </row>
    <row r="10101" spans="1:6">
      <c r="A10101" t="str">
        <f t="shared" si="182"/>
        <v>26ALICE BASTOS HOLANDA45017GRA</v>
      </c>
      <c r="B10101">
        <v>26</v>
      </c>
      <c r="C10101" t="s">
        <v>2445</v>
      </c>
      <c r="D10101" t="s">
        <v>3788</v>
      </c>
      <c r="E10101">
        <v>600</v>
      </c>
      <c r="F10101" t="s">
        <v>1112</v>
      </c>
    </row>
    <row r="10102" spans="1:6">
      <c r="A10102" t="str">
        <f t="shared" si="182"/>
        <v>26ALYSSON GUILHERME LOPES DA COSTA45017GRA</v>
      </c>
      <c r="B10102">
        <v>26</v>
      </c>
      <c r="C10102" t="s">
        <v>3228</v>
      </c>
      <c r="D10102" t="s">
        <v>3788</v>
      </c>
      <c r="E10102">
        <v>600</v>
      </c>
      <c r="F10102" t="s">
        <v>1112</v>
      </c>
    </row>
    <row r="10103" spans="1:6">
      <c r="A10103" t="str">
        <f t="shared" si="182"/>
        <v>26ANTONIO MARQUES PEDRA45017GRA</v>
      </c>
      <c r="B10103">
        <v>26</v>
      </c>
      <c r="C10103" t="s">
        <v>1573</v>
      </c>
      <c r="D10103" t="s">
        <v>3788</v>
      </c>
      <c r="E10103">
        <v>600</v>
      </c>
      <c r="F10103" t="s">
        <v>1112</v>
      </c>
    </row>
    <row r="10104" spans="1:6">
      <c r="A10104" t="str">
        <f t="shared" si="182"/>
        <v>26CAYRO THIAGO DE LIMA45017GRA</v>
      </c>
      <c r="B10104">
        <v>26</v>
      </c>
      <c r="C10104" t="s">
        <v>2185</v>
      </c>
      <c r="D10104" t="s">
        <v>3788</v>
      </c>
      <c r="E10104">
        <v>600</v>
      </c>
      <c r="F10104" t="s">
        <v>1112</v>
      </c>
    </row>
    <row r="10105" spans="1:6">
      <c r="A10105" t="str">
        <f t="shared" si="182"/>
        <v>26DÉBORA RAÍSSA FREITAS DE SOUZA45017GRA</v>
      </c>
      <c r="B10105">
        <v>26</v>
      </c>
      <c r="C10105" t="s">
        <v>2447</v>
      </c>
      <c r="D10105" t="s">
        <v>3788</v>
      </c>
      <c r="E10105">
        <v>600</v>
      </c>
      <c r="F10105" t="s">
        <v>1112</v>
      </c>
    </row>
    <row r="10106" spans="1:6">
      <c r="A10106" t="str">
        <f t="shared" si="182"/>
        <v>26ERIBERTO DA SILVA BEZERRA JUNIOR45017GRA</v>
      </c>
      <c r="B10106">
        <v>26</v>
      </c>
      <c r="C10106" t="s">
        <v>3229</v>
      </c>
      <c r="D10106" t="s">
        <v>3788</v>
      </c>
      <c r="E10106">
        <v>600</v>
      </c>
      <c r="F10106" t="s">
        <v>1112</v>
      </c>
    </row>
    <row r="10107" spans="1:6">
      <c r="A10107" t="str">
        <f t="shared" si="182"/>
        <v>26EUDES MEDEIROS DO CARMO FILHO45017GRA</v>
      </c>
      <c r="B10107">
        <v>26</v>
      </c>
      <c r="C10107" t="s">
        <v>1574</v>
      </c>
      <c r="D10107" t="s">
        <v>3788</v>
      </c>
      <c r="E10107">
        <v>600</v>
      </c>
      <c r="F10107" t="s">
        <v>1112</v>
      </c>
    </row>
    <row r="10108" spans="1:6">
      <c r="A10108" t="str">
        <f t="shared" si="182"/>
        <v>26FELIPE WICLEF SILVA CAVALCANTE45017GRA</v>
      </c>
      <c r="B10108">
        <v>26</v>
      </c>
      <c r="C10108" t="s">
        <v>1575</v>
      </c>
      <c r="D10108" t="s">
        <v>3788</v>
      </c>
      <c r="E10108">
        <v>600</v>
      </c>
      <c r="F10108" t="s">
        <v>1112</v>
      </c>
    </row>
    <row r="10109" spans="1:6">
      <c r="A10109" t="str">
        <f t="shared" si="182"/>
        <v>26FERNANDA DE BRITO ANSELMO45017GRA</v>
      </c>
      <c r="B10109">
        <v>26</v>
      </c>
      <c r="C10109" t="s">
        <v>2449</v>
      </c>
      <c r="D10109" t="s">
        <v>3788</v>
      </c>
      <c r="E10109">
        <v>600</v>
      </c>
      <c r="F10109" t="s">
        <v>1112</v>
      </c>
    </row>
    <row r="10110" spans="1:6">
      <c r="A10110" t="str">
        <f t="shared" si="182"/>
        <v>26IURI BOTELHO MARQUES XENOFONTE45017GRA</v>
      </c>
      <c r="B10110">
        <v>26</v>
      </c>
      <c r="C10110" t="s">
        <v>2450</v>
      </c>
      <c r="D10110" t="s">
        <v>3788</v>
      </c>
      <c r="E10110">
        <v>600</v>
      </c>
      <c r="F10110" t="s">
        <v>1112</v>
      </c>
    </row>
    <row r="10111" spans="1:6">
      <c r="A10111" t="str">
        <f t="shared" si="182"/>
        <v>26JENIFFER BOMFIM DA SILVA45017GRA</v>
      </c>
      <c r="B10111">
        <v>26</v>
      </c>
      <c r="C10111" t="s">
        <v>2451</v>
      </c>
      <c r="D10111" t="s">
        <v>3788</v>
      </c>
      <c r="E10111">
        <v>600</v>
      </c>
      <c r="F10111" t="s">
        <v>1112</v>
      </c>
    </row>
    <row r="10112" spans="1:6">
      <c r="A10112" t="str">
        <f t="shared" si="182"/>
        <v>26LINNIK DA SILVA BARBOSA45017GRA</v>
      </c>
      <c r="B10112">
        <v>26</v>
      </c>
      <c r="C10112" t="s">
        <v>2452</v>
      </c>
      <c r="D10112" t="s">
        <v>3788</v>
      </c>
      <c r="E10112">
        <v>600</v>
      </c>
      <c r="F10112" t="s">
        <v>1112</v>
      </c>
    </row>
    <row r="10113" spans="1:6">
      <c r="A10113" t="str">
        <f t="shared" si="182"/>
        <v>26MARIA EDUARDA MELO DE ALMEIDA45017GRA</v>
      </c>
      <c r="B10113">
        <v>26</v>
      </c>
      <c r="C10113" t="s">
        <v>1580</v>
      </c>
      <c r="D10113" t="s">
        <v>3788</v>
      </c>
      <c r="E10113">
        <v>600</v>
      </c>
      <c r="F10113" t="s">
        <v>1112</v>
      </c>
    </row>
    <row r="10114" spans="1:6">
      <c r="A10114" t="str">
        <f t="shared" si="182"/>
        <v>26NORMANN PAULO DANTAS DA SILVA45017GRA</v>
      </c>
      <c r="B10114">
        <v>26</v>
      </c>
      <c r="C10114" t="s">
        <v>2453</v>
      </c>
      <c r="D10114" t="s">
        <v>3788</v>
      </c>
      <c r="E10114">
        <v>600</v>
      </c>
      <c r="F10114" t="s">
        <v>1112</v>
      </c>
    </row>
    <row r="10115" spans="1:6">
      <c r="A10115" t="str">
        <f t="shared" ref="A10115:A10178" si="183">CONCATENATE(B10115,C10115,VALUE(D10115),F10115)</f>
        <v>26RAFAEL DE LIMA NUNES45017GRA</v>
      </c>
      <c r="B10115">
        <v>26</v>
      </c>
      <c r="C10115" t="s">
        <v>1581</v>
      </c>
      <c r="D10115" t="s">
        <v>3788</v>
      </c>
      <c r="E10115">
        <v>600</v>
      </c>
      <c r="F10115" t="s">
        <v>1112</v>
      </c>
    </row>
    <row r="10116" spans="1:6">
      <c r="A10116" t="str">
        <f t="shared" si="183"/>
        <v>26SÉRGIO LUIZ SOUZA DA SILVA JÚNIOR45017GRA</v>
      </c>
      <c r="B10116">
        <v>26</v>
      </c>
      <c r="C10116" t="s">
        <v>1582</v>
      </c>
      <c r="D10116" t="s">
        <v>3788</v>
      </c>
      <c r="E10116">
        <v>600</v>
      </c>
      <c r="F10116" t="s">
        <v>1112</v>
      </c>
    </row>
    <row r="10117" spans="1:6">
      <c r="A10117" t="str">
        <f t="shared" si="183"/>
        <v>26TATIANE SILVA BEZERRA DE SOUSA45017GRA</v>
      </c>
      <c r="B10117">
        <v>26</v>
      </c>
      <c r="C10117" t="s">
        <v>2454</v>
      </c>
      <c r="D10117" t="s">
        <v>3788</v>
      </c>
      <c r="E10117">
        <v>600</v>
      </c>
      <c r="F10117" t="s">
        <v>1112</v>
      </c>
    </row>
    <row r="10118" spans="1:6">
      <c r="A10118" t="str">
        <f t="shared" si="183"/>
        <v>26BEATRIZ DE PAIVA GERMANO45017MSc</v>
      </c>
      <c r="B10118">
        <v>26</v>
      </c>
      <c r="C10118" t="s">
        <v>3230</v>
      </c>
      <c r="D10118" t="s">
        <v>3788</v>
      </c>
      <c r="E10118">
        <v>2230</v>
      </c>
      <c r="F10118" t="s">
        <v>1114</v>
      </c>
    </row>
    <row r="10119" spans="1:6">
      <c r="A10119" t="str">
        <f t="shared" si="183"/>
        <v>26ISABELA OLIVEIRA COSTA45017MSc</v>
      </c>
      <c r="B10119">
        <v>26</v>
      </c>
      <c r="C10119" t="s">
        <v>2456</v>
      </c>
      <c r="D10119" t="s">
        <v>3788</v>
      </c>
      <c r="E10119">
        <v>2230</v>
      </c>
      <c r="F10119" t="s">
        <v>1114</v>
      </c>
    </row>
    <row r="10120" spans="1:6">
      <c r="A10120" t="str">
        <f t="shared" si="183"/>
        <v>26PAULO HENRIQUE ALVES DE AZEVÊDO45017MSc</v>
      </c>
      <c r="B10120">
        <v>26</v>
      </c>
      <c r="C10120" t="s">
        <v>2457</v>
      </c>
      <c r="D10120" t="s">
        <v>3788</v>
      </c>
      <c r="E10120">
        <v>2230</v>
      </c>
      <c r="F10120" t="s">
        <v>1114</v>
      </c>
    </row>
    <row r="10121" spans="1:6">
      <c r="A10121" t="str">
        <f t="shared" si="183"/>
        <v>26RAFAELA BRENDA DE SOUZA ALVES45017MSc</v>
      </c>
      <c r="B10121">
        <v>26</v>
      </c>
      <c r="C10121" t="s">
        <v>1583</v>
      </c>
      <c r="D10121" t="s">
        <v>3788</v>
      </c>
      <c r="E10121">
        <v>2230</v>
      </c>
      <c r="F10121" t="s">
        <v>1114</v>
      </c>
    </row>
    <row r="10122" spans="1:6">
      <c r="A10122" t="str">
        <f t="shared" si="183"/>
        <v>26RENATA CIBELY FREIRE DE LIMA45017MSc</v>
      </c>
      <c r="B10122">
        <v>26</v>
      </c>
      <c r="C10122" t="s">
        <v>3231</v>
      </c>
      <c r="D10122" t="s">
        <v>3788</v>
      </c>
      <c r="E10122">
        <v>2230</v>
      </c>
      <c r="F10122" t="s">
        <v>1114</v>
      </c>
    </row>
    <row r="10123" spans="1:6">
      <c r="A10123" t="str">
        <f t="shared" si="183"/>
        <v>26TATYANE MEDEIROS GOMES DA SILVA45017MSc</v>
      </c>
      <c r="B10123">
        <v>26</v>
      </c>
      <c r="C10123" t="s">
        <v>1584</v>
      </c>
      <c r="D10123" t="s">
        <v>3788</v>
      </c>
      <c r="E10123">
        <v>2230</v>
      </c>
      <c r="F10123" t="s">
        <v>1114</v>
      </c>
    </row>
    <row r="10124" spans="1:6">
      <c r="A10124" t="str">
        <f t="shared" si="183"/>
        <v>26MAYRA KEROLLY SALES MONTEIRO45017PDSC</v>
      </c>
      <c r="B10124">
        <v>26</v>
      </c>
      <c r="C10124" t="s">
        <v>2458</v>
      </c>
      <c r="D10124" t="s">
        <v>3788</v>
      </c>
      <c r="E10124">
        <v>6110</v>
      </c>
      <c r="F10124" t="s">
        <v>1165</v>
      </c>
    </row>
    <row r="10125" spans="1:6">
      <c r="A10125" t="str">
        <f t="shared" si="183"/>
        <v>26WILSON DA MATA45017PV</v>
      </c>
      <c r="B10125">
        <v>26</v>
      </c>
      <c r="C10125" t="s">
        <v>1585</v>
      </c>
      <c r="D10125" t="s">
        <v>3788</v>
      </c>
      <c r="E10125">
        <v>7750</v>
      </c>
      <c r="F10125" t="s">
        <v>1115</v>
      </c>
    </row>
    <row r="10126" spans="1:6">
      <c r="A10126" t="str">
        <f t="shared" si="183"/>
        <v>27CAROLINA CRISTINA DOS SANTOS SILVA45017AT</v>
      </c>
      <c r="B10126">
        <v>27</v>
      </c>
      <c r="C10126" t="s">
        <v>3232</v>
      </c>
      <c r="D10126" t="s">
        <v>3788</v>
      </c>
      <c r="E10126">
        <v>820</v>
      </c>
      <c r="F10126" t="s">
        <v>1117</v>
      </c>
    </row>
    <row r="10127" spans="1:6">
      <c r="A10127" t="str">
        <f t="shared" si="183"/>
        <v>27Lílian Lefol Nani Guarieiro45017COO</v>
      </c>
      <c r="B10127">
        <v>27</v>
      </c>
      <c r="C10127" t="s">
        <v>1587</v>
      </c>
      <c r="D10127" t="s">
        <v>3788</v>
      </c>
      <c r="E10127">
        <v>2800</v>
      </c>
      <c r="F10127" t="s">
        <v>1113</v>
      </c>
    </row>
    <row r="10128" spans="1:6">
      <c r="A10128" t="str">
        <f t="shared" si="183"/>
        <v>27ADROALDO SANTOS SOARES45017DSC</v>
      </c>
      <c r="B10128">
        <v>27</v>
      </c>
      <c r="C10128" t="s">
        <v>3233</v>
      </c>
      <c r="D10128" t="s">
        <v>3788</v>
      </c>
      <c r="E10128">
        <v>3280</v>
      </c>
      <c r="F10128" t="s">
        <v>1162</v>
      </c>
    </row>
    <row r="10129" spans="1:6">
      <c r="A10129" t="str">
        <f t="shared" si="183"/>
        <v>27FABIO DE SOUSA SANTOS45017DSC</v>
      </c>
      <c r="B10129">
        <v>27</v>
      </c>
      <c r="C10129" t="s">
        <v>3234</v>
      </c>
      <c r="D10129" t="s">
        <v>3788</v>
      </c>
      <c r="E10129">
        <v>3280</v>
      </c>
      <c r="F10129" t="s">
        <v>1162</v>
      </c>
    </row>
    <row r="10130" spans="1:6">
      <c r="A10130" t="str">
        <f t="shared" si="183"/>
        <v>27ANA CLARA MOREIRA DE SANTANA SANTOS45017GRA</v>
      </c>
      <c r="B10130">
        <v>27</v>
      </c>
      <c r="C10130" t="s">
        <v>3235</v>
      </c>
      <c r="D10130" t="s">
        <v>3788</v>
      </c>
      <c r="E10130">
        <v>600</v>
      </c>
      <c r="F10130" t="s">
        <v>1112</v>
      </c>
    </row>
    <row r="10131" spans="1:6">
      <c r="A10131" t="str">
        <f t="shared" si="183"/>
        <v>27CATARINA SILVA FERREIRA45017GRA</v>
      </c>
      <c r="B10131">
        <v>27</v>
      </c>
      <c r="C10131" t="s">
        <v>3236</v>
      </c>
      <c r="D10131" t="s">
        <v>3788</v>
      </c>
      <c r="E10131">
        <v>600</v>
      </c>
      <c r="F10131" t="s">
        <v>1112</v>
      </c>
    </row>
    <row r="10132" spans="1:6">
      <c r="A10132" t="str">
        <f t="shared" si="183"/>
        <v>27FERNANDA DOS SANTOS CARDOSO45017GRA</v>
      </c>
      <c r="B10132">
        <v>27</v>
      </c>
      <c r="C10132" t="s">
        <v>3237</v>
      </c>
      <c r="D10132" t="s">
        <v>3788</v>
      </c>
      <c r="E10132">
        <v>600</v>
      </c>
      <c r="F10132" t="s">
        <v>1112</v>
      </c>
    </row>
    <row r="10133" spans="1:6">
      <c r="A10133" t="str">
        <f t="shared" si="183"/>
        <v>27GISELE BEATRIZ TELES GÓES45017GRA</v>
      </c>
      <c r="B10133">
        <v>27</v>
      </c>
      <c r="C10133" t="s">
        <v>3238</v>
      </c>
      <c r="D10133" t="s">
        <v>3788</v>
      </c>
      <c r="E10133">
        <v>600</v>
      </c>
      <c r="F10133" t="s">
        <v>1112</v>
      </c>
    </row>
    <row r="10134" spans="1:6">
      <c r="A10134" t="str">
        <f t="shared" si="183"/>
        <v>27JOÃO VICTOR CARVALHO DE MATTOS45017GRA</v>
      </c>
      <c r="B10134">
        <v>27</v>
      </c>
      <c r="C10134" t="s">
        <v>3239</v>
      </c>
      <c r="D10134" t="s">
        <v>3788</v>
      </c>
      <c r="E10134">
        <v>600</v>
      </c>
      <c r="F10134" t="s">
        <v>1112</v>
      </c>
    </row>
    <row r="10135" spans="1:6">
      <c r="A10135" t="str">
        <f t="shared" si="183"/>
        <v>27LAURA BEATRIZ DE CARVALHO EMBIRUÇU45017GRA</v>
      </c>
      <c r="B10135">
        <v>27</v>
      </c>
      <c r="C10135" t="s">
        <v>3240</v>
      </c>
      <c r="D10135" t="s">
        <v>3788</v>
      </c>
      <c r="E10135">
        <v>600</v>
      </c>
      <c r="F10135" t="s">
        <v>1112</v>
      </c>
    </row>
    <row r="10136" spans="1:6">
      <c r="A10136" t="str">
        <f t="shared" si="183"/>
        <v>27Lucas Meireles Fontes45017GRA</v>
      </c>
      <c r="B10136">
        <v>27</v>
      </c>
      <c r="C10136" t="s">
        <v>2187</v>
      </c>
      <c r="D10136" t="s">
        <v>3788</v>
      </c>
      <c r="E10136">
        <v>600</v>
      </c>
      <c r="F10136" t="s">
        <v>1112</v>
      </c>
    </row>
    <row r="10137" spans="1:6">
      <c r="A10137" t="str">
        <f t="shared" si="183"/>
        <v>27MATHEUS NOGUEIRA GUSMÃO RODRIGUES DOS SANTOS45017GRA</v>
      </c>
      <c r="B10137">
        <v>27</v>
      </c>
      <c r="C10137" t="s">
        <v>3241</v>
      </c>
      <c r="D10137" t="s">
        <v>3788</v>
      </c>
      <c r="E10137">
        <v>600</v>
      </c>
      <c r="F10137" t="s">
        <v>1112</v>
      </c>
    </row>
    <row r="10138" spans="1:6">
      <c r="A10138" t="str">
        <f t="shared" si="183"/>
        <v>27STEFANY ARAUJO MATOS LIMA45017GRA</v>
      </c>
      <c r="B10138">
        <v>27</v>
      </c>
      <c r="C10138" t="s">
        <v>3242</v>
      </c>
      <c r="D10138" t="s">
        <v>3788</v>
      </c>
      <c r="E10138">
        <v>600</v>
      </c>
      <c r="F10138" t="s">
        <v>1112</v>
      </c>
    </row>
    <row r="10139" spans="1:6">
      <c r="A10139" t="str">
        <f t="shared" si="183"/>
        <v>27DANIELLE SILVA SANTOS45017MSc</v>
      </c>
      <c r="B10139">
        <v>27</v>
      </c>
      <c r="C10139" t="s">
        <v>3243</v>
      </c>
      <c r="D10139" t="s">
        <v>3788</v>
      </c>
      <c r="E10139">
        <v>2230</v>
      </c>
      <c r="F10139" t="s">
        <v>1114</v>
      </c>
    </row>
    <row r="10140" spans="1:6">
      <c r="A10140" t="str">
        <f t="shared" si="183"/>
        <v>27JOYCE MARA BRITO MAIA45017MSc</v>
      </c>
      <c r="B10140">
        <v>27</v>
      </c>
      <c r="C10140" t="s">
        <v>3244</v>
      </c>
      <c r="D10140" t="s">
        <v>3788</v>
      </c>
      <c r="E10140">
        <v>2230</v>
      </c>
      <c r="F10140" t="s">
        <v>1114</v>
      </c>
    </row>
    <row r="10141" spans="1:6">
      <c r="A10141" t="str">
        <f t="shared" si="183"/>
        <v>27LUIZ GUTEMBERG SANTIAGO DIAS JUNIOR45017MSc</v>
      </c>
      <c r="B10141">
        <v>27</v>
      </c>
      <c r="C10141" t="s">
        <v>3245</v>
      </c>
      <c r="D10141" t="s">
        <v>3788</v>
      </c>
      <c r="E10141">
        <v>2230</v>
      </c>
      <c r="F10141" t="s">
        <v>1114</v>
      </c>
    </row>
    <row r="10142" spans="1:6">
      <c r="A10142" t="str">
        <f t="shared" si="183"/>
        <v>27RENATA GOMES CARVALHO45017PDSC</v>
      </c>
      <c r="B10142">
        <v>27</v>
      </c>
      <c r="C10142" t="s">
        <v>3246</v>
      </c>
      <c r="D10142" t="s">
        <v>3788</v>
      </c>
      <c r="E10142">
        <v>6110</v>
      </c>
      <c r="F10142" t="s">
        <v>1165</v>
      </c>
    </row>
    <row r="10143" spans="1:6">
      <c r="A10143" t="str">
        <f t="shared" si="183"/>
        <v>27REINALDO COELHO MIRRE45017PV</v>
      </c>
      <c r="B10143">
        <v>27</v>
      </c>
      <c r="C10143" t="s">
        <v>3247</v>
      </c>
      <c r="D10143" t="s">
        <v>3788</v>
      </c>
      <c r="E10143">
        <v>7750</v>
      </c>
      <c r="F10143" t="s">
        <v>1115</v>
      </c>
    </row>
    <row r="10144" spans="1:6">
      <c r="A10144" t="str">
        <f t="shared" si="183"/>
        <v>28SERGIO BERGAMASCHI45017COO</v>
      </c>
      <c r="B10144">
        <v>28</v>
      </c>
      <c r="C10144" t="s">
        <v>2657</v>
      </c>
      <c r="D10144" t="s">
        <v>3788</v>
      </c>
      <c r="E10144">
        <v>2800</v>
      </c>
      <c r="F10144" t="s">
        <v>1113</v>
      </c>
    </row>
    <row r="10145" spans="1:6">
      <c r="A10145" t="str">
        <f t="shared" si="183"/>
        <v>28GIOVANNI DE OLIVEIRA ENEAS45017DSC</v>
      </c>
      <c r="B10145">
        <v>28</v>
      </c>
      <c r="C10145" t="s">
        <v>3248</v>
      </c>
      <c r="D10145" t="s">
        <v>3788</v>
      </c>
      <c r="E10145">
        <v>3280</v>
      </c>
      <c r="F10145" t="s">
        <v>1162</v>
      </c>
    </row>
    <row r="10146" spans="1:6">
      <c r="A10146" t="str">
        <f t="shared" si="183"/>
        <v>28MARIANA BESSA FAGUNDES45017DSC</v>
      </c>
      <c r="B10146">
        <v>28</v>
      </c>
      <c r="C10146" t="s">
        <v>3249</v>
      </c>
      <c r="D10146" t="s">
        <v>3788</v>
      </c>
      <c r="E10146">
        <v>3280</v>
      </c>
      <c r="F10146" t="s">
        <v>1162</v>
      </c>
    </row>
    <row r="10147" spans="1:6">
      <c r="A10147" t="str">
        <f t="shared" si="183"/>
        <v>28RAÍSSA DE CASTRO OLIVEIRA45017DSC</v>
      </c>
      <c r="B10147">
        <v>28</v>
      </c>
      <c r="C10147" t="s">
        <v>3250</v>
      </c>
      <c r="D10147" t="s">
        <v>3788</v>
      </c>
      <c r="E10147">
        <v>3280</v>
      </c>
      <c r="F10147" t="s">
        <v>1162</v>
      </c>
    </row>
    <row r="10148" spans="1:6">
      <c r="A10148" t="str">
        <f t="shared" si="183"/>
        <v>28BRUNO NASCIMENTO PEREIRA45017GRA</v>
      </c>
      <c r="B10148">
        <v>28</v>
      </c>
      <c r="C10148" t="s">
        <v>3251</v>
      </c>
      <c r="D10148" t="s">
        <v>3788</v>
      </c>
      <c r="E10148">
        <v>600</v>
      </c>
      <c r="F10148" t="s">
        <v>1112</v>
      </c>
    </row>
    <row r="10149" spans="1:6">
      <c r="A10149" t="str">
        <f t="shared" si="183"/>
        <v>28LETICIA BRANDÃO GOMES DE SOUSA45017GRA</v>
      </c>
      <c r="B10149">
        <v>28</v>
      </c>
      <c r="C10149" t="s">
        <v>3252</v>
      </c>
      <c r="D10149" t="s">
        <v>3788</v>
      </c>
      <c r="E10149">
        <v>600</v>
      </c>
      <c r="F10149" t="s">
        <v>1112</v>
      </c>
    </row>
    <row r="10150" spans="1:6">
      <c r="A10150" t="str">
        <f t="shared" si="183"/>
        <v>28LUCAS BARBOSA PINHO45017GRA</v>
      </c>
      <c r="B10150">
        <v>28</v>
      </c>
      <c r="C10150" t="s">
        <v>1615</v>
      </c>
      <c r="D10150" t="s">
        <v>3788</v>
      </c>
      <c r="E10150">
        <v>600</v>
      </c>
      <c r="F10150" t="s">
        <v>1112</v>
      </c>
    </row>
    <row r="10151" spans="1:6">
      <c r="A10151" t="str">
        <f t="shared" si="183"/>
        <v>28MILENA RAMOS DA SILVA DUARTE45017GRA</v>
      </c>
      <c r="B10151">
        <v>28</v>
      </c>
      <c r="C10151" t="s">
        <v>3253</v>
      </c>
      <c r="D10151" t="s">
        <v>3788</v>
      </c>
      <c r="E10151">
        <v>600</v>
      </c>
      <c r="F10151" t="s">
        <v>1112</v>
      </c>
    </row>
    <row r="10152" spans="1:6">
      <c r="A10152" t="str">
        <f t="shared" si="183"/>
        <v>28RACHEL RODRIGUES LOPES45017GRA</v>
      </c>
      <c r="B10152">
        <v>28</v>
      </c>
      <c r="C10152" t="s">
        <v>1616</v>
      </c>
      <c r="D10152" t="s">
        <v>3788</v>
      </c>
      <c r="E10152">
        <v>600</v>
      </c>
      <c r="F10152" t="s">
        <v>1112</v>
      </c>
    </row>
    <row r="10153" spans="1:6">
      <c r="A10153" t="str">
        <f t="shared" si="183"/>
        <v>28RAFAEL SILVA DOS SANTOS45017GRA</v>
      </c>
      <c r="B10153">
        <v>28</v>
      </c>
      <c r="C10153" t="s">
        <v>3254</v>
      </c>
      <c r="D10153" t="s">
        <v>3788</v>
      </c>
      <c r="E10153">
        <v>600</v>
      </c>
      <c r="F10153" t="s">
        <v>1112</v>
      </c>
    </row>
    <row r="10154" spans="1:6">
      <c r="A10154" t="str">
        <f t="shared" si="183"/>
        <v>28RODRIGO YAMAKI MITRE45017GRA</v>
      </c>
      <c r="B10154">
        <v>28</v>
      </c>
      <c r="C10154" t="s">
        <v>3255</v>
      </c>
      <c r="D10154" t="s">
        <v>3788</v>
      </c>
      <c r="E10154">
        <v>600</v>
      </c>
      <c r="F10154" t="s">
        <v>1112</v>
      </c>
    </row>
    <row r="10155" spans="1:6">
      <c r="A10155" t="str">
        <f t="shared" si="183"/>
        <v>28GABRIELLE SILVA NEVES45017MSc</v>
      </c>
      <c r="B10155">
        <v>28</v>
      </c>
      <c r="C10155" t="s">
        <v>3256</v>
      </c>
      <c r="D10155" t="s">
        <v>3788</v>
      </c>
      <c r="E10155">
        <v>2230</v>
      </c>
      <c r="F10155" t="s">
        <v>1114</v>
      </c>
    </row>
    <row r="10156" spans="1:6">
      <c r="A10156" t="str">
        <f t="shared" si="183"/>
        <v>28JULIANA MELO DE GODOY45017MSc</v>
      </c>
      <c r="B10156">
        <v>28</v>
      </c>
      <c r="C10156" t="s">
        <v>3257</v>
      </c>
      <c r="D10156" t="s">
        <v>3788</v>
      </c>
      <c r="E10156">
        <v>2230</v>
      </c>
      <c r="F10156" t="s">
        <v>1114</v>
      </c>
    </row>
    <row r="10157" spans="1:6">
      <c r="A10157" t="str">
        <f t="shared" si="183"/>
        <v>28KARINE LIMA CARDOZO45017MSc</v>
      </c>
      <c r="B10157">
        <v>28</v>
      </c>
      <c r="C10157" t="s">
        <v>3258</v>
      </c>
      <c r="D10157" t="s">
        <v>3788</v>
      </c>
      <c r="E10157">
        <v>2230</v>
      </c>
      <c r="F10157" t="s">
        <v>1114</v>
      </c>
    </row>
    <row r="10158" spans="1:6">
      <c r="A10158" t="str">
        <f t="shared" si="183"/>
        <v>28LEONARDO CAMPOS JOÃO45017MSc</v>
      </c>
      <c r="B10158">
        <v>28</v>
      </c>
      <c r="C10158" t="s">
        <v>3259</v>
      </c>
      <c r="D10158" t="s">
        <v>3788</v>
      </c>
      <c r="E10158">
        <v>2230</v>
      </c>
      <c r="F10158" t="s">
        <v>1114</v>
      </c>
    </row>
    <row r="10159" spans="1:6">
      <c r="A10159" t="str">
        <f t="shared" si="183"/>
        <v>28RENÉ RODRIGUES45017PV</v>
      </c>
      <c r="B10159">
        <v>28</v>
      </c>
      <c r="C10159" t="s">
        <v>3260</v>
      </c>
      <c r="D10159" t="s">
        <v>3788</v>
      </c>
      <c r="E10159">
        <v>7750</v>
      </c>
      <c r="F10159" t="s">
        <v>1115</v>
      </c>
    </row>
    <row r="10160" spans="1:6">
      <c r="A10160" t="str">
        <f t="shared" si="183"/>
        <v>29ALINE GOMES PINELLI45017AT</v>
      </c>
      <c r="B10160">
        <v>29</v>
      </c>
      <c r="C10160" t="s">
        <v>3261</v>
      </c>
      <c r="D10160" t="s">
        <v>3788</v>
      </c>
      <c r="E10160">
        <v>820</v>
      </c>
      <c r="F10160" t="s">
        <v>1117</v>
      </c>
    </row>
    <row r="10161" spans="1:6">
      <c r="A10161" t="str">
        <f t="shared" si="183"/>
        <v>29MARIANA CONCEIÇÃO DA COSTA45017COO</v>
      </c>
      <c r="B10161">
        <v>29</v>
      </c>
      <c r="C10161" t="s">
        <v>3262</v>
      </c>
      <c r="D10161" t="s">
        <v>3788</v>
      </c>
      <c r="E10161">
        <v>2800</v>
      </c>
      <c r="F10161" t="s">
        <v>1113</v>
      </c>
    </row>
    <row r="10162" spans="1:6">
      <c r="A10162" t="str">
        <f t="shared" si="183"/>
        <v>29FLAVIA FERREIRA DOS SANTOS VIEIRA45017DSC</v>
      </c>
      <c r="B10162">
        <v>29</v>
      </c>
      <c r="C10162" t="s">
        <v>3263</v>
      </c>
      <c r="D10162" t="s">
        <v>3788</v>
      </c>
      <c r="E10162">
        <v>3280</v>
      </c>
      <c r="F10162" t="s">
        <v>1162</v>
      </c>
    </row>
    <row r="10163" spans="1:6">
      <c r="A10163" t="str">
        <f t="shared" si="183"/>
        <v>29MARINA BARBOSA DE FARIAS45017DSC</v>
      </c>
      <c r="B10163">
        <v>29</v>
      </c>
      <c r="C10163" t="s">
        <v>3264</v>
      </c>
      <c r="D10163" t="s">
        <v>3788</v>
      </c>
      <c r="E10163">
        <v>3280</v>
      </c>
      <c r="F10163" t="s">
        <v>1162</v>
      </c>
    </row>
    <row r="10164" spans="1:6">
      <c r="A10164" t="str">
        <f t="shared" si="183"/>
        <v>29SHELLA MARIA DOS SANTOS45017DSC</v>
      </c>
      <c r="B10164">
        <v>29</v>
      </c>
      <c r="C10164" t="s">
        <v>3265</v>
      </c>
      <c r="D10164" t="s">
        <v>3788</v>
      </c>
      <c r="E10164">
        <v>3280</v>
      </c>
      <c r="F10164" t="s">
        <v>1162</v>
      </c>
    </row>
    <row r="10165" spans="1:6">
      <c r="A10165" t="str">
        <f t="shared" si="183"/>
        <v>29BRUNO CESAR FERREIRA45017GRA</v>
      </c>
      <c r="B10165">
        <v>29</v>
      </c>
      <c r="C10165" t="s">
        <v>3266</v>
      </c>
      <c r="D10165" t="s">
        <v>3788</v>
      </c>
      <c r="E10165">
        <v>600</v>
      </c>
      <c r="F10165" t="s">
        <v>1112</v>
      </c>
    </row>
    <row r="10166" spans="1:6">
      <c r="A10166" t="str">
        <f t="shared" si="183"/>
        <v>29CARLA GABRIELE GATO45017GRA</v>
      </c>
      <c r="B10166">
        <v>29</v>
      </c>
      <c r="C10166" t="s">
        <v>3267</v>
      </c>
      <c r="D10166" t="s">
        <v>3788</v>
      </c>
      <c r="E10166">
        <v>600</v>
      </c>
      <c r="F10166" t="s">
        <v>1112</v>
      </c>
    </row>
    <row r="10167" spans="1:6">
      <c r="A10167" t="str">
        <f t="shared" si="183"/>
        <v>29DANIEL DE ALMEIDA CARDOSO GIAMPAOLI45017GRA</v>
      </c>
      <c r="B10167">
        <v>29</v>
      </c>
      <c r="C10167" t="s">
        <v>3268</v>
      </c>
      <c r="D10167" t="s">
        <v>3788</v>
      </c>
      <c r="E10167">
        <v>600</v>
      </c>
      <c r="F10167" t="s">
        <v>1112</v>
      </c>
    </row>
    <row r="10168" spans="1:6">
      <c r="A10168" t="str">
        <f t="shared" si="183"/>
        <v>29DANILO PATRÍCIO DO NASCIMENTO45017GRA</v>
      </c>
      <c r="B10168">
        <v>29</v>
      </c>
      <c r="C10168" t="s">
        <v>3269</v>
      </c>
      <c r="D10168" t="s">
        <v>3788</v>
      </c>
      <c r="E10168">
        <v>600</v>
      </c>
      <c r="F10168" t="s">
        <v>1112</v>
      </c>
    </row>
    <row r="10169" spans="1:6">
      <c r="A10169" t="str">
        <f t="shared" si="183"/>
        <v>29GABRIELA GARCIA BLANCO45017GRA</v>
      </c>
      <c r="B10169">
        <v>29</v>
      </c>
      <c r="C10169" t="s">
        <v>3270</v>
      </c>
      <c r="D10169" t="s">
        <v>3788</v>
      </c>
      <c r="E10169">
        <v>600</v>
      </c>
      <c r="F10169" t="s">
        <v>1112</v>
      </c>
    </row>
    <row r="10170" spans="1:6">
      <c r="A10170" t="str">
        <f t="shared" si="183"/>
        <v>29GUILHERME NOGUEIRA DE MOURA DELFINO45017GRA</v>
      </c>
      <c r="B10170">
        <v>29</v>
      </c>
      <c r="C10170" t="s">
        <v>3271</v>
      </c>
      <c r="D10170" t="s">
        <v>3788</v>
      </c>
      <c r="E10170">
        <v>600</v>
      </c>
      <c r="F10170" t="s">
        <v>1112</v>
      </c>
    </row>
    <row r="10171" spans="1:6">
      <c r="A10171" t="str">
        <f t="shared" si="183"/>
        <v>29JOÃO MIGUEL DE MATOS QUEIROZ45017GRA</v>
      </c>
      <c r="B10171">
        <v>29</v>
      </c>
      <c r="C10171" t="s">
        <v>3272</v>
      </c>
      <c r="D10171" t="s">
        <v>3788</v>
      </c>
      <c r="E10171">
        <v>600</v>
      </c>
      <c r="F10171" t="s">
        <v>1112</v>
      </c>
    </row>
    <row r="10172" spans="1:6">
      <c r="A10172" t="str">
        <f t="shared" si="183"/>
        <v>29JOÃO VICTOR VELANES DE FARIA RIBEIRO DA SILVA45017GRA</v>
      </c>
      <c r="B10172">
        <v>29</v>
      </c>
      <c r="C10172" t="s">
        <v>3273</v>
      </c>
      <c r="D10172" t="s">
        <v>3788</v>
      </c>
      <c r="E10172">
        <v>600</v>
      </c>
      <c r="F10172" t="s">
        <v>1112</v>
      </c>
    </row>
    <row r="10173" spans="1:6">
      <c r="A10173" t="str">
        <f t="shared" si="183"/>
        <v>29LOREENA YOSHII PINOTTI45017GRA</v>
      </c>
      <c r="B10173">
        <v>29</v>
      </c>
      <c r="C10173" t="s">
        <v>3274</v>
      </c>
      <c r="D10173" t="s">
        <v>3788</v>
      </c>
      <c r="E10173">
        <v>600</v>
      </c>
      <c r="F10173" t="s">
        <v>1112</v>
      </c>
    </row>
    <row r="10174" spans="1:6">
      <c r="A10174" t="str">
        <f t="shared" si="183"/>
        <v>29MARIA VITÓRIA SOUZA GONÇALVES45017GRA</v>
      </c>
      <c r="B10174">
        <v>29</v>
      </c>
      <c r="C10174" t="s">
        <v>3275</v>
      </c>
      <c r="D10174" t="s">
        <v>3788</v>
      </c>
      <c r="E10174">
        <v>600</v>
      </c>
      <c r="F10174" t="s">
        <v>1112</v>
      </c>
    </row>
    <row r="10175" spans="1:6">
      <c r="A10175" t="str">
        <f t="shared" si="183"/>
        <v>29MAURÍCIO PRADO DE OMENA SOUZA45017GRA</v>
      </c>
      <c r="B10175">
        <v>29</v>
      </c>
      <c r="C10175" t="s">
        <v>3276</v>
      </c>
      <c r="D10175" t="s">
        <v>3788</v>
      </c>
      <c r="E10175">
        <v>600</v>
      </c>
      <c r="F10175" t="s">
        <v>1112</v>
      </c>
    </row>
    <row r="10176" spans="1:6">
      <c r="A10176" t="str">
        <f t="shared" si="183"/>
        <v>29NATÁLIA ALVES COSTA45017GRA</v>
      </c>
      <c r="B10176">
        <v>29</v>
      </c>
      <c r="C10176" t="s">
        <v>3277</v>
      </c>
      <c r="D10176" t="s">
        <v>3788</v>
      </c>
      <c r="E10176">
        <v>600</v>
      </c>
      <c r="F10176" t="s">
        <v>1112</v>
      </c>
    </row>
    <row r="10177" spans="1:6">
      <c r="A10177" t="str">
        <f t="shared" si="183"/>
        <v>29RODRIGO MORAIS CORDEIRO DE LIMA45017GRA</v>
      </c>
      <c r="B10177">
        <v>29</v>
      </c>
      <c r="C10177" t="s">
        <v>3278</v>
      </c>
      <c r="D10177" t="s">
        <v>3788</v>
      </c>
      <c r="E10177">
        <v>600</v>
      </c>
      <c r="F10177" t="s">
        <v>1112</v>
      </c>
    </row>
    <row r="10178" spans="1:6">
      <c r="A10178" t="str">
        <f t="shared" si="183"/>
        <v>29SIMÃO PEDRO ASSIS COSTA45017GRA</v>
      </c>
      <c r="B10178">
        <v>29</v>
      </c>
      <c r="C10178" t="s">
        <v>3279</v>
      </c>
      <c r="D10178" t="s">
        <v>3788</v>
      </c>
      <c r="E10178">
        <v>600</v>
      </c>
      <c r="F10178" t="s">
        <v>1112</v>
      </c>
    </row>
    <row r="10179" spans="1:6">
      <c r="A10179" t="str">
        <f t="shared" ref="A10179:A10242" si="184">CONCATENATE(B10179,C10179,VALUE(D10179),F10179)</f>
        <v>29TALYS HENRIQUE MACEDO ROMERO45017GRA</v>
      </c>
      <c r="B10179">
        <v>29</v>
      </c>
      <c r="C10179" t="s">
        <v>3280</v>
      </c>
      <c r="D10179" t="s">
        <v>3788</v>
      </c>
      <c r="E10179">
        <v>600</v>
      </c>
      <c r="F10179" t="s">
        <v>1112</v>
      </c>
    </row>
    <row r="10180" spans="1:6">
      <c r="A10180" t="str">
        <f t="shared" si="184"/>
        <v>29ARTHUR LOBATO SILVA CARVALHO45017MSc</v>
      </c>
      <c r="B10180">
        <v>29</v>
      </c>
      <c r="C10180" t="s">
        <v>3281</v>
      </c>
      <c r="D10180" t="s">
        <v>3788</v>
      </c>
      <c r="E10180">
        <v>2230</v>
      </c>
      <c r="F10180" t="s">
        <v>1114</v>
      </c>
    </row>
    <row r="10181" spans="1:6">
      <c r="A10181" t="str">
        <f t="shared" si="184"/>
        <v>29Vinícius Mateó e Melo45017MSc</v>
      </c>
      <c r="B10181">
        <v>29</v>
      </c>
      <c r="C10181" t="s">
        <v>1642</v>
      </c>
      <c r="D10181" t="s">
        <v>3788</v>
      </c>
      <c r="E10181">
        <v>2230</v>
      </c>
      <c r="F10181" t="s">
        <v>1114</v>
      </c>
    </row>
    <row r="10182" spans="1:6">
      <c r="A10182" t="str">
        <f t="shared" si="184"/>
        <v>29WAI NAM CHAN45017PV</v>
      </c>
      <c r="B10182">
        <v>29</v>
      </c>
      <c r="C10182" t="s">
        <v>3282</v>
      </c>
      <c r="D10182" t="s">
        <v>3788</v>
      </c>
      <c r="E10182">
        <v>7750</v>
      </c>
      <c r="F10182" t="s">
        <v>1115</v>
      </c>
    </row>
    <row r="10183" spans="1:6">
      <c r="A10183" t="str">
        <f t="shared" si="184"/>
        <v>30VILCKMA OLIVEIRA DE SANTANA45017AT</v>
      </c>
      <c r="B10183">
        <v>30</v>
      </c>
      <c r="C10183" t="s">
        <v>2694</v>
      </c>
      <c r="D10183" t="s">
        <v>3788</v>
      </c>
      <c r="E10183">
        <v>820</v>
      </c>
      <c r="F10183" t="s">
        <v>1117</v>
      </c>
    </row>
    <row r="10184" spans="1:6">
      <c r="A10184" t="str">
        <f t="shared" si="184"/>
        <v>30CELMY MARIA BEZERRA DE MENEZES BARBOSA45017COO</v>
      </c>
      <c r="B10184">
        <v>30</v>
      </c>
      <c r="C10184" t="s">
        <v>2695</v>
      </c>
      <c r="D10184" t="s">
        <v>3788</v>
      </c>
      <c r="E10184">
        <v>2800</v>
      </c>
      <c r="F10184" t="s">
        <v>1113</v>
      </c>
    </row>
    <row r="10185" spans="1:6">
      <c r="A10185" t="str">
        <f t="shared" si="184"/>
        <v>30ALAN GOMES DA CÂMARA45017DSC</v>
      </c>
      <c r="B10185">
        <v>30</v>
      </c>
      <c r="C10185" t="s">
        <v>2696</v>
      </c>
      <c r="D10185" t="s">
        <v>3788</v>
      </c>
      <c r="E10185">
        <v>3280</v>
      </c>
      <c r="F10185" t="s">
        <v>1162</v>
      </c>
    </row>
    <row r="10186" spans="1:6">
      <c r="A10186" t="str">
        <f t="shared" si="184"/>
        <v>30AYRLANE ALVES DE LIMA SALES LOPES45017DSC</v>
      </c>
      <c r="B10186">
        <v>30</v>
      </c>
      <c r="C10186" t="s">
        <v>3283</v>
      </c>
      <c r="D10186" t="s">
        <v>3788</v>
      </c>
      <c r="E10186">
        <v>3280</v>
      </c>
      <c r="F10186" t="s">
        <v>1162</v>
      </c>
    </row>
    <row r="10187" spans="1:6">
      <c r="A10187" t="str">
        <f t="shared" si="184"/>
        <v>30BRUNO AUGUSTO CABRAL ROQUE45017DSC</v>
      </c>
      <c r="B10187">
        <v>30</v>
      </c>
      <c r="C10187" t="s">
        <v>3284</v>
      </c>
      <c r="D10187" t="s">
        <v>3788</v>
      </c>
      <c r="E10187">
        <v>3280</v>
      </c>
      <c r="F10187" t="s">
        <v>1162</v>
      </c>
    </row>
    <row r="10188" spans="1:6">
      <c r="A10188" t="str">
        <f t="shared" si="184"/>
        <v>30DJHONY BARBOSA DE OLIVEIRA45017GRA</v>
      </c>
      <c r="B10188">
        <v>30</v>
      </c>
      <c r="C10188" t="s">
        <v>2697</v>
      </c>
      <c r="D10188" t="s">
        <v>3788</v>
      </c>
      <c r="E10188">
        <v>600</v>
      </c>
      <c r="F10188" t="s">
        <v>1112</v>
      </c>
    </row>
    <row r="10189" spans="1:6">
      <c r="A10189" t="str">
        <f t="shared" si="184"/>
        <v>30ELTON FILIPE TENÓRIO DE LIMA45017GRA</v>
      </c>
      <c r="B10189">
        <v>30</v>
      </c>
      <c r="C10189" t="s">
        <v>2698</v>
      </c>
      <c r="D10189" t="s">
        <v>3788</v>
      </c>
      <c r="E10189">
        <v>600</v>
      </c>
      <c r="F10189" t="s">
        <v>1112</v>
      </c>
    </row>
    <row r="10190" spans="1:6">
      <c r="A10190" t="str">
        <f t="shared" si="184"/>
        <v>30ERICK PATRICK LEITE GOMES45017GRA</v>
      </c>
      <c r="B10190">
        <v>30</v>
      </c>
      <c r="C10190" t="s">
        <v>2474</v>
      </c>
      <c r="D10190" t="s">
        <v>3788</v>
      </c>
      <c r="E10190">
        <v>600</v>
      </c>
      <c r="F10190" t="s">
        <v>1112</v>
      </c>
    </row>
    <row r="10191" spans="1:6">
      <c r="A10191" t="str">
        <f t="shared" si="184"/>
        <v>30GLENDA EVELYN MARIA DE FREITAS45017GRA</v>
      </c>
      <c r="B10191">
        <v>30</v>
      </c>
      <c r="C10191" t="s">
        <v>2475</v>
      </c>
      <c r="D10191" t="s">
        <v>3788</v>
      </c>
      <c r="E10191">
        <v>600</v>
      </c>
      <c r="F10191" t="s">
        <v>1112</v>
      </c>
    </row>
    <row r="10192" spans="1:6">
      <c r="A10192" t="str">
        <f t="shared" si="184"/>
        <v>30HELAN THAIRE DE ALBUQUERQUE ALVES45017GRA</v>
      </c>
      <c r="B10192">
        <v>30</v>
      </c>
      <c r="C10192" t="s">
        <v>2699</v>
      </c>
      <c r="D10192" t="s">
        <v>3788</v>
      </c>
      <c r="E10192">
        <v>600</v>
      </c>
      <c r="F10192" t="s">
        <v>1112</v>
      </c>
    </row>
    <row r="10193" spans="1:6">
      <c r="A10193" t="str">
        <f t="shared" si="184"/>
        <v>30ÍCARO VINÍCIUS DE SOUZA JUVENAL45017GRA</v>
      </c>
      <c r="B10193">
        <v>30</v>
      </c>
      <c r="C10193" t="s">
        <v>2700</v>
      </c>
      <c r="D10193" t="s">
        <v>3788</v>
      </c>
      <c r="E10193">
        <v>600</v>
      </c>
      <c r="F10193" t="s">
        <v>1112</v>
      </c>
    </row>
    <row r="10194" spans="1:6">
      <c r="A10194" t="str">
        <f t="shared" si="184"/>
        <v>30JOÃO HENRIQUE BARROS PONTES45017GRA</v>
      </c>
      <c r="B10194">
        <v>30</v>
      </c>
      <c r="C10194" t="s">
        <v>2476</v>
      </c>
      <c r="D10194" t="s">
        <v>3788</v>
      </c>
      <c r="E10194">
        <v>600</v>
      </c>
      <c r="F10194" t="s">
        <v>1112</v>
      </c>
    </row>
    <row r="10195" spans="1:6">
      <c r="A10195" t="str">
        <f t="shared" si="184"/>
        <v>30JOSÉ RUTÊNIO DO AMARAL NETO45017GRA</v>
      </c>
      <c r="B10195">
        <v>30</v>
      </c>
      <c r="C10195" t="s">
        <v>2477</v>
      </c>
      <c r="D10195" t="s">
        <v>3788</v>
      </c>
      <c r="E10195">
        <v>600</v>
      </c>
      <c r="F10195" t="s">
        <v>1112</v>
      </c>
    </row>
    <row r="10196" spans="1:6">
      <c r="A10196" t="str">
        <f t="shared" si="184"/>
        <v>30MARINE TRICOT PAES BARRETTO45017GRA</v>
      </c>
      <c r="B10196">
        <v>30</v>
      </c>
      <c r="C10196" t="s">
        <v>2478</v>
      </c>
      <c r="D10196" t="s">
        <v>3788</v>
      </c>
      <c r="E10196">
        <v>600</v>
      </c>
      <c r="F10196" t="s">
        <v>1112</v>
      </c>
    </row>
    <row r="10197" spans="1:6">
      <c r="A10197" t="str">
        <f t="shared" si="184"/>
        <v>30MATHEUS LEONARDO GOMES DA SILVA45017GRA</v>
      </c>
      <c r="B10197">
        <v>30</v>
      </c>
      <c r="C10197" t="s">
        <v>2479</v>
      </c>
      <c r="D10197" t="s">
        <v>3788</v>
      </c>
      <c r="E10197">
        <v>600</v>
      </c>
      <c r="F10197" t="s">
        <v>1112</v>
      </c>
    </row>
    <row r="10198" spans="1:6">
      <c r="A10198" t="str">
        <f t="shared" si="184"/>
        <v>30PEDRO LUCAS ARAÚJO DO NASCIMENTO45017GRA</v>
      </c>
      <c r="B10198">
        <v>30</v>
      </c>
      <c r="C10198" t="s">
        <v>2480</v>
      </c>
      <c r="D10198" t="s">
        <v>3788</v>
      </c>
      <c r="E10198">
        <v>600</v>
      </c>
      <c r="F10198" t="s">
        <v>1112</v>
      </c>
    </row>
    <row r="10199" spans="1:6">
      <c r="A10199" t="str">
        <f t="shared" si="184"/>
        <v>30RAFAELA DE MELO FREIRE45017GRA</v>
      </c>
      <c r="B10199">
        <v>30</v>
      </c>
      <c r="C10199" t="s">
        <v>2701</v>
      </c>
      <c r="D10199" t="s">
        <v>3788</v>
      </c>
      <c r="E10199">
        <v>600</v>
      </c>
      <c r="F10199" t="s">
        <v>1112</v>
      </c>
    </row>
    <row r="10200" spans="1:6">
      <c r="A10200" t="str">
        <f t="shared" si="184"/>
        <v>30TAINAH LOPES FERREIRA45017GRA</v>
      </c>
      <c r="B10200">
        <v>30</v>
      </c>
      <c r="C10200" t="s">
        <v>2702</v>
      </c>
      <c r="D10200" t="s">
        <v>3788</v>
      </c>
      <c r="E10200">
        <v>600</v>
      </c>
      <c r="F10200" t="s">
        <v>1112</v>
      </c>
    </row>
    <row r="10201" spans="1:6">
      <c r="A10201" t="str">
        <f t="shared" si="184"/>
        <v>30THAISA MARIA NASCIMENTO45017GRA</v>
      </c>
      <c r="B10201">
        <v>30</v>
      </c>
      <c r="C10201" t="s">
        <v>2481</v>
      </c>
      <c r="D10201" t="s">
        <v>3788</v>
      </c>
      <c r="E10201">
        <v>600</v>
      </c>
      <c r="F10201" t="s">
        <v>1112</v>
      </c>
    </row>
    <row r="10202" spans="1:6">
      <c r="A10202" t="str">
        <f t="shared" si="184"/>
        <v>30VÍCTOR DE ANDRADE LIMA45017GRA</v>
      </c>
      <c r="B10202">
        <v>30</v>
      </c>
      <c r="C10202" t="s">
        <v>2482</v>
      </c>
      <c r="D10202" t="s">
        <v>3788</v>
      </c>
      <c r="E10202">
        <v>600</v>
      </c>
      <c r="F10202" t="s">
        <v>1112</v>
      </c>
    </row>
    <row r="10203" spans="1:6">
      <c r="A10203" t="str">
        <f t="shared" si="184"/>
        <v>30WILLIAM OTTONI BARBOSA AZEVEDO45017GRA</v>
      </c>
      <c r="B10203">
        <v>30</v>
      </c>
      <c r="C10203" t="s">
        <v>2703</v>
      </c>
      <c r="D10203" t="s">
        <v>3788</v>
      </c>
      <c r="E10203">
        <v>600</v>
      </c>
      <c r="F10203" t="s">
        <v>1112</v>
      </c>
    </row>
    <row r="10204" spans="1:6">
      <c r="A10204" t="str">
        <f t="shared" si="184"/>
        <v>30GABRIEL FILIPE OLIVEIRA DO NASCIMENTO45017MSc</v>
      </c>
      <c r="B10204">
        <v>30</v>
      </c>
      <c r="C10204" t="s">
        <v>2704</v>
      </c>
      <c r="D10204" t="s">
        <v>3788</v>
      </c>
      <c r="E10204">
        <v>2230</v>
      </c>
      <c r="F10204" t="s">
        <v>1114</v>
      </c>
    </row>
    <row r="10205" spans="1:6">
      <c r="A10205" t="str">
        <f t="shared" si="184"/>
        <v>30HEZROM SAULO DO NASCIMENTO JUNIOR45017MSc</v>
      </c>
      <c r="B10205">
        <v>30</v>
      </c>
      <c r="C10205" t="s">
        <v>3285</v>
      </c>
      <c r="D10205" t="s">
        <v>3788</v>
      </c>
      <c r="E10205">
        <v>2230</v>
      </c>
      <c r="F10205" t="s">
        <v>1114</v>
      </c>
    </row>
    <row r="10206" spans="1:6">
      <c r="A10206" t="str">
        <f t="shared" si="184"/>
        <v>30JHONATAN DOUGLAS MOURA DE OLIVEIRA45017MSc</v>
      </c>
      <c r="B10206">
        <v>30</v>
      </c>
      <c r="C10206" t="s">
        <v>3286</v>
      </c>
      <c r="D10206" t="s">
        <v>3788</v>
      </c>
      <c r="E10206">
        <v>2230</v>
      </c>
      <c r="F10206" t="s">
        <v>1114</v>
      </c>
    </row>
    <row r="10207" spans="1:6">
      <c r="A10207" t="str">
        <f t="shared" si="184"/>
        <v>30MARCELA BINO DA SILVA SANTOS45017MSc</v>
      </c>
      <c r="B10207">
        <v>30</v>
      </c>
      <c r="C10207" t="s">
        <v>2705</v>
      </c>
      <c r="D10207" t="s">
        <v>3788</v>
      </c>
      <c r="E10207">
        <v>2230</v>
      </c>
      <c r="F10207" t="s">
        <v>1114</v>
      </c>
    </row>
    <row r="10208" spans="1:6">
      <c r="A10208" t="str">
        <f t="shared" si="184"/>
        <v>30MATHEUS HENRIQUE CASTANHA CAVALCANTI45017MSc</v>
      </c>
      <c r="B10208">
        <v>30</v>
      </c>
      <c r="C10208" t="s">
        <v>2706</v>
      </c>
      <c r="D10208" t="s">
        <v>3788</v>
      </c>
      <c r="E10208">
        <v>2230</v>
      </c>
      <c r="F10208" t="s">
        <v>1114</v>
      </c>
    </row>
    <row r="10209" spans="1:6">
      <c r="A10209" t="str">
        <f t="shared" si="184"/>
        <v>30MICHAEL LOPES MENDES DA SILVA45017MSc</v>
      </c>
      <c r="B10209">
        <v>30</v>
      </c>
      <c r="C10209" t="s">
        <v>3287</v>
      </c>
      <c r="D10209" t="s">
        <v>3788</v>
      </c>
      <c r="E10209">
        <v>2230</v>
      </c>
      <c r="F10209" t="s">
        <v>1114</v>
      </c>
    </row>
    <row r="10210" spans="1:6">
      <c r="A10210" t="str">
        <f t="shared" si="184"/>
        <v>30SANTIAGO ARIAS HENAO45017PDSC</v>
      </c>
      <c r="B10210">
        <v>30</v>
      </c>
      <c r="C10210" t="s">
        <v>2707</v>
      </c>
      <c r="D10210" t="s">
        <v>3788</v>
      </c>
      <c r="E10210">
        <v>6110</v>
      </c>
      <c r="F10210" t="s">
        <v>1165</v>
      </c>
    </row>
    <row r="10211" spans="1:6">
      <c r="A10211" t="str">
        <f t="shared" si="184"/>
        <v>30JEAN HÉLITON LOPES DOS SANTOS45017PV</v>
      </c>
      <c r="B10211">
        <v>30</v>
      </c>
      <c r="C10211" t="s">
        <v>2708</v>
      </c>
      <c r="D10211" t="s">
        <v>3788</v>
      </c>
      <c r="E10211">
        <v>7750</v>
      </c>
      <c r="F10211" t="s">
        <v>1115</v>
      </c>
    </row>
    <row r="10212" spans="1:6">
      <c r="A10212" t="str">
        <f t="shared" si="184"/>
        <v>31FRANCISCO ANTONIO DE FARIAS BANDEIRA45017AT</v>
      </c>
      <c r="B10212">
        <v>31</v>
      </c>
      <c r="C10212" t="s">
        <v>3288</v>
      </c>
      <c r="D10212" t="s">
        <v>3788</v>
      </c>
      <c r="E10212">
        <v>820</v>
      </c>
      <c r="F10212" t="s">
        <v>1117</v>
      </c>
    </row>
    <row r="10213" spans="1:6">
      <c r="A10213" t="str">
        <f t="shared" si="184"/>
        <v>31JORGE BARBOSA SOARES45017COO</v>
      </c>
      <c r="B10213">
        <v>31</v>
      </c>
      <c r="C10213" t="s">
        <v>3289</v>
      </c>
      <c r="D10213" t="s">
        <v>3788</v>
      </c>
      <c r="E10213">
        <v>2800</v>
      </c>
      <c r="F10213" t="s">
        <v>1113</v>
      </c>
    </row>
    <row r="10214" spans="1:6">
      <c r="A10214" t="str">
        <f t="shared" si="184"/>
        <v>31CAIO VICTOR PEREIRA PASCOAL45017DSC</v>
      </c>
      <c r="B10214">
        <v>31</v>
      </c>
      <c r="C10214" t="s">
        <v>3290</v>
      </c>
      <c r="D10214" t="s">
        <v>3788</v>
      </c>
      <c r="E10214">
        <v>3280</v>
      </c>
      <c r="F10214" t="s">
        <v>1162</v>
      </c>
    </row>
    <row r="10215" spans="1:6">
      <c r="A10215" t="str">
        <f t="shared" si="184"/>
        <v>31NATÁLIA PORTO ALEXANDRE45017DSC</v>
      </c>
      <c r="B10215">
        <v>31</v>
      </c>
      <c r="C10215" t="s">
        <v>3291</v>
      </c>
      <c r="D10215" t="s">
        <v>3788</v>
      </c>
      <c r="E10215">
        <v>3280</v>
      </c>
      <c r="F10215" t="s">
        <v>1162</v>
      </c>
    </row>
    <row r="10216" spans="1:6">
      <c r="A10216" t="str">
        <f t="shared" si="184"/>
        <v>31RODOLPHO RAMILTON DE CASTRO MONTEIRO45017DSC</v>
      </c>
      <c r="B10216">
        <v>31</v>
      </c>
      <c r="C10216" t="s">
        <v>3292</v>
      </c>
      <c r="D10216" t="s">
        <v>3788</v>
      </c>
      <c r="E10216">
        <v>3280</v>
      </c>
      <c r="F10216" t="s">
        <v>1162</v>
      </c>
    </row>
    <row r="10217" spans="1:6">
      <c r="A10217" t="str">
        <f t="shared" si="184"/>
        <v>31ALICE OLIVEIRA GURGEL45017GRA</v>
      </c>
      <c r="B10217">
        <v>31</v>
      </c>
      <c r="C10217" t="s">
        <v>3293</v>
      </c>
      <c r="D10217" t="s">
        <v>3788</v>
      </c>
      <c r="E10217">
        <v>600</v>
      </c>
      <c r="F10217" t="s">
        <v>1112</v>
      </c>
    </row>
    <row r="10218" spans="1:6">
      <c r="A10218" t="str">
        <f t="shared" si="184"/>
        <v>31ELLEN SCÁRLLET ABREU FEITOSA45017GRA</v>
      </c>
      <c r="B10218">
        <v>31</v>
      </c>
      <c r="C10218" t="s">
        <v>3294</v>
      </c>
      <c r="D10218" t="s">
        <v>3788</v>
      </c>
      <c r="E10218">
        <v>600</v>
      </c>
      <c r="F10218" t="s">
        <v>1112</v>
      </c>
    </row>
    <row r="10219" spans="1:6">
      <c r="A10219" t="str">
        <f t="shared" si="184"/>
        <v>31JOÃO PEDRO TELES ARAÚJO45017GRA</v>
      </c>
      <c r="B10219">
        <v>31</v>
      </c>
      <c r="C10219" t="s">
        <v>3295</v>
      </c>
      <c r="D10219" t="s">
        <v>3788</v>
      </c>
      <c r="E10219">
        <v>600</v>
      </c>
      <c r="F10219" t="s">
        <v>1112</v>
      </c>
    </row>
    <row r="10220" spans="1:6">
      <c r="A10220" t="str">
        <f t="shared" si="184"/>
        <v>31JOÃO VICTOR DA SILVA COELHO45017GRA</v>
      </c>
      <c r="B10220">
        <v>31</v>
      </c>
      <c r="C10220" t="s">
        <v>3296</v>
      </c>
      <c r="D10220" t="s">
        <v>3788</v>
      </c>
      <c r="E10220">
        <v>600</v>
      </c>
      <c r="F10220" t="s">
        <v>1112</v>
      </c>
    </row>
    <row r="10221" spans="1:6">
      <c r="A10221" t="str">
        <f t="shared" si="184"/>
        <v>31LUCAS COELHO GONÇALVES DA SILVA45017GRA</v>
      </c>
      <c r="B10221">
        <v>31</v>
      </c>
      <c r="C10221" t="s">
        <v>3297</v>
      </c>
      <c r="D10221" t="s">
        <v>3788</v>
      </c>
      <c r="E10221">
        <v>600</v>
      </c>
      <c r="F10221" t="s">
        <v>1112</v>
      </c>
    </row>
    <row r="10222" spans="1:6">
      <c r="A10222" t="str">
        <f t="shared" si="184"/>
        <v>31PAULO RICARDO MOURA RODRIGUES45017GRA</v>
      </c>
      <c r="B10222">
        <v>31</v>
      </c>
      <c r="C10222" t="s">
        <v>3298</v>
      </c>
      <c r="D10222" t="s">
        <v>3788</v>
      </c>
      <c r="E10222">
        <v>600</v>
      </c>
      <c r="F10222" t="s">
        <v>1112</v>
      </c>
    </row>
    <row r="10223" spans="1:6">
      <c r="A10223" t="str">
        <f t="shared" si="184"/>
        <v>31ANA BEATRIZ FERREIRA SOUSA45017MSc</v>
      </c>
      <c r="B10223">
        <v>31</v>
      </c>
      <c r="C10223" t="s">
        <v>3299</v>
      </c>
      <c r="D10223" t="s">
        <v>3788</v>
      </c>
      <c r="E10223">
        <v>2230</v>
      </c>
      <c r="F10223" t="s">
        <v>1114</v>
      </c>
    </row>
    <row r="10224" spans="1:6">
      <c r="A10224" t="str">
        <f t="shared" si="184"/>
        <v>31ANDRESSA CRISTINA BORGES CHAVES45017MSc</v>
      </c>
      <c r="B10224">
        <v>31</v>
      </c>
      <c r="C10224" t="s">
        <v>3300</v>
      </c>
      <c r="D10224" t="s">
        <v>3788</v>
      </c>
      <c r="E10224">
        <v>2230</v>
      </c>
      <c r="F10224" t="s">
        <v>1114</v>
      </c>
    </row>
    <row r="10225" spans="1:6">
      <c r="A10225" t="str">
        <f t="shared" si="184"/>
        <v>31LUCAS SASSAKI VIEIRA DA SILVA45017MSc</v>
      </c>
      <c r="B10225">
        <v>31</v>
      </c>
      <c r="C10225" t="s">
        <v>3301</v>
      </c>
      <c r="D10225" t="s">
        <v>3788</v>
      </c>
      <c r="E10225">
        <v>2230</v>
      </c>
      <c r="F10225" t="s">
        <v>1114</v>
      </c>
    </row>
    <row r="10226" spans="1:6">
      <c r="A10226" t="str">
        <f t="shared" si="184"/>
        <v>31MOACIR FRUTUOSO LEAL DA COSTA45017MSc</v>
      </c>
      <c r="B10226">
        <v>31</v>
      </c>
      <c r="C10226" t="s">
        <v>3302</v>
      </c>
      <c r="D10226" t="s">
        <v>3788</v>
      </c>
      <c r="E10226">
        <v>2230</v>
      </c>
      <c r="F10226" t="s">
        <v>1114</v>
      </c>
    </row>
    <row r="10227" spans="1:6">
      <c r="A10227" t="str">
        <f t="shared" si="184"/>
        <v>31JORGE LUIZ OLIVEIRA LUCAS JÚNIOR45017PV</v>
      </c>
      <c r="B10227">
        <v>31</v>
      </c>
      <c r="C10227" t="s">
        <v>3303</v>
      </c>
      <c r="D10227" t="s">
        <v>3788</v>
      </c>
      <c r="E10227">
        <v>7750</v>
      </c>
      <c r="F10227" t="s">
        <v>1115</v>
      </c>
    </row>
    <row r="10228" spans="1:6">
      <c r="A10228" t="str">
        <f t="shared" si="184"/>
        <v>32AMANDA SOUSA ARAUJO45017AT</v>
      </c>
      <c r="B10228">
        <v>32</v>
      </c>
      <c r="C10228" t="s">
        <v>1674</v>
      </c>
      <c r="D10228" t="s">
        <v>3788</v>
      </c>
      <c r="E10228">
        <v>820</v>
      </c>
      <c r="F10228" t="s">
        <v>1117</v>
      </c>
    </row>
    <row r="10229" spans="1:6">
      <c r="A10229" t="str">
        <f t="shared" si="184"/>
        <v>32ANTONIO EDUARDO MARTINELLI45017COO</v>
      </c>
      <c r="B10229">
        <v>32</v>
      </c>
      <c r="C10229" t="s">
        <v>3304</v>
      </c>
      <c r="D10229" t="s">
        <v>3788</v>
      </c>
      <c r="E10229">
        <v>2800</v>
      </c>
      <c r="F10229" t="s">
        <v>1113</v>
      </c>
    </row>
    <row r="10230" spans="1:6">
      <c r="A10230" t="str">
        <f t="shared" si="184"/>
        <v>32MUCIO DANTAS DE MEDEIROS45017DSC</v>
      </c>
      <c r="B10230">
        <v>32</v>
      </c>
      <c r="C10230" t="s">
        <v>1677</v>
      </c>
      <c r="D10230" t="s">
        <v>3788</v>
      </c>
      <c r="E10230">
        <v>3280</v>
      </c>
      <c r="F10230" t="s">
        <v>1162</v>
      </c>
    </row>
    <row r="10231" spans="1:6">
      <c r="A10231" t="str">
        <f t="shared" si="184"/>
        <v>32THEREZA BEATRIZ OLIVEIRA NUNES45017DSC</v>
      </c>
      <c r="B10231">
        <v>32</v>
      </c>
      <c r="C10231" t="s">
        <v>3305</v>
      </c>
      <c r="D10231" t="s">
        <v>3788</v>
      </c>
      <c r="E10231">
        <v>3280</v>
      </c>
      <c r="F10231" t="s">
        <v>1162</v>
      </c>
    </row>
    <row r="10232" spans="1:6">
      <c r="A10232" t="str">
        <f t="shared" si="184"/>
        <v>32ANA BIATRIZ GUEDES DO NASCIMENTO45017GRA</v>
      </c>
      <c r="B10232">
        <v>32</v>
      </c>
      <c r="C10232" t="s">
        <v>1678</v>
      </c>
      <c r="D10232" t="s">
        <v>3788</v>
      </c>
      <c r="E10232">
        <v>600</v>
      </c>
      <c r="F10232" t="s">
        <v>1112</v>
      </c>
    </row>
    <row r="10233" spans="1:6">
      <c r="A10233" t="str">
        <f t="shared" si="184"/>
        <v>32CAMILA LOUYSE OLIVEIRA DA ROCHA45017GRA</v>
      </c>
      <c r="B10233">
        <v>32</v>
      </c>
      <c r="C10233" t="s">
        <v>1679</v>
      </c>
      <c r="D10233" t="s">
        <v>3788</v>
      </c>
      <c r="E10233">
        <v>600</v>
      </c>
      <c r="F10233" t="s">
        <v>1112</v>
      </c>
    </row>
    <row r="10234" spans="1:6">
      <c r="A10234" t="str">
        <f t="shared" si="184"/>
        <v>32ELOAM JESSICA NUNES HOLANDA45017GRA</v>
      </c>
      <c r="B10234">
        <v>32</v>
      </c>
      <c r="C10234" t="s">
        <v>1681</v>
      </c>
      <c r="D10234" t="s">
        <v>3788</v>
      </c>
      <c r="E10234">
        <v>600</v>
      </c>
      <c r="F10234" t="s">
        <v>1112</v>
      </c>
    </row>
    <row r="10235" spans="1:6">
      <c r="A10235" t="str">
        <f t="shared" si="184"/>
        <v>32JANARY MARTINS FIGUEIREDO FILHO45017GRA</v>
      </c>
      <c r="B10235">
        <v>32</v>
      </c>
      <c r="C10235" t="s">
        <v>1683</v>
      </c>
      <c r="D10235" t="s">
        <v>3788</v>
      </c>
      <c r="E10235">
        <v>600</v>
      </c>
      <c r="F10235" t="s">
        <v>1112</v>
      </c>
    </row>
    <row r="10236" spans="1:6">
      <c r="A10236" t="str">
        <f t="shared" si="184"/>
        <v>32KAROLYNNE EMANUELLE ALVES RODRIGUES45017GRA</v>
      </c>
      <c r="B10236">
        <v>32</v>
      </c>
      <c r="C10236" t="s">
        <v>3306</v>
      </c>
      <c r="D10236" t="s">
        <v>3788</v>
      </c>
      <c r="E10236">
        <v>600</v>
      </c>
      <c r="F10236" t="s">
        <v>1112</v>
      </c>
    </row>
    <row r="10237" spans="1:6">
      <c r="A10237" t="str">
        <f t="shared" si="184"/>
        <v>32TAYNNARA MENDES VELOSO45017GRA</v>
      </c>
      <c r="B10237">
        <v>32</v>
      </c>
      <c r="C10237" t="s">
        <v>1684</v>
      </c>
      <c r="D10237" t="s">
        <v>3788</v>
      </c>
      <c r="E10237">
        <v>600</v>
      </c>
      <c r="F10237" t="s">
        <v>1112</v>
      </c>
    </row>
    <row r="10238" spans="1:6">
      <c r="A10238" t="str">
        <f t="shared" si="184"/>
        <v>32VINICIUS MEDEIROS DE OLIVEIRA DANTAS45017GRA</v>
      </c>
      <c r="B10238">
        <v>32</v>
      </c>
      <c r="C10238" t="s">
        <v>3307</v>
      </c>
      <c r="D10238" t="s">
        <v>3788</v>
      </c>
      <c r="E10238">
        <v>600</v>
      </c>
      <c r="F10238" t="s">
        <v>1112</v>
      </c>
    </row>
    <row r="10239" spans="1:6">
      <c r="A10239" t="str">
        <f t="shared" si="184"/>
        <v>32CLENILDO DE LONGE45017MSc</v>
      </c>
      <c r="B10239">
        <v>32</v>
      </c>
      <c r="C10239" t="s">
        <v>3308</v>
      </c>
      <c r="D10239" t="s">
        <v>3788</v>
      </c>
      <c r="E10239">
        <v>2230</v>
      </c>
      <c r="F10239" t="s">
        <v>1114</v>
      </c>
    </row>
    <row r="10240" spans="1:6">
      <c r="A10240" t="str">
        <f t="shared" si="184"/>
        <v>32EDUARDO JORGE DA CUNHA LINS45017MSc</v>
      </c>
      <c r="B10240">
        <v>32</v>
      </c>
      <c r="C10240" t="s">
        <v>3309</v>
      </c>
      <c r="D10240" t="s">
        <v>3788</v>
      </c>
      <c r="E10240">
        <v>2230</v>
      </c>
      <c r="F10240" t="s">
        <v>1114</v>
      </c>
    </row>
    <row r="10241" spans="1:6">
      <c r="A10241" t="str">
        <f t="shared" si="184"/>
        <v>32FRANCISCO EMANUEL DA SILVA45017MSc</v>
      </c>
      <c r="B10241">
        <v>32</v>
      </c>
      <c r="C10241" t="s">
        <v>3310</v>
      </c>
      <c r="D10241" t="s">
        <v>3788</v>
      </c>
      <c r="E10241">
        <v>2230</v>
      </c>
      <c r="F10241" t="s">
        <v>1114</v>
      </c>
    </row>
    <row r="10242" spans="1:6">
      <c r="A10242" t="str">
        <f t="shared" si="184"/>
        <v>32MARIA MONIQUE DE BRITO LEITE45017MSc</v>
      </c>
      <c r="B10242">
        <v>32</v>
      </c>
      <c r="C10242" t="s">
        <v>3311</v>
      </c>
      <c r="D10242" t="s">
        <v>3788</v>
      </c>
      <c r="E10242">
        <v>2230</v>
      </c>
      <c r="F10242" t="s">
        <v>1114</v>
      </c>
    </row>
    <row r="10243" spans="1:6">
      <c r="A10243" t="str">
        <f t="shared" ref="A10243:A10306" si="185">CONCATENATE(B10243,C10243,VALUE(D10243),F10243)</f>
        <v>32RAYSSA RIBEIRO RODRIGUES45017MSc</v>
      </c>
      <c r="B10243">
        <v>32</v>
      </c>
      <c r="C10243" t="s">
        <v>3312</v>
      </c>
      <c r="D10243" t="s">
        <v>3788</v>
      </c>
      <c r="E10243">
        <v>2230</v>
      </c>
      <c r="F10243" t="s">
        <v>1114</v>
      </c>
    </row>
    <row r="10244" spans="1:6">
      <c r="A10244" t="str">
        <f t="shared" si="185"/>
        <v>32ARMANDO MONTE MENDES45017PDSC</v>
      </c>
      <c r="B10244">
        <v>32</v>
      </c>
      <c r="C10244" t="s">
        <v>3313</v>
      </c>
      <c r="D10244" t="s">
        <v>3788</v>
      </c>
      <c r="E10244">
        <v>6110</v>
      </c>
      <c r="F10244" t="s">
        <v>1165</v>
      </c>
    </row>
    <row r="10245" spans="1:6">
      <c r="A10245" t="str">
        <f t="shared" si="185"/>
        <v>32JOSE RIBAMAR CAMPOS JUNIOR45017PV</v>
      </c>
      <c r="B10245">
        <v>32</v>
      </c>
      <c r="C10245" t="s">
        <v>3314</v>
      </c>
      <c r="D10245" t="s">
        <v>3788</v>
      </c>
      <c r="E10245">
        <v>7750</v>
      </c>
      <c r="F10245" t="s">
        <v>1115</v>
      </c>
    </row>
    <row r="10246" spans="1:6">
      <c r="A10246" t="str">
        <f t="shared" si="185"/>
        <v>33RAPHAEL CAIO ALVAREZ DIEGUES45017AT</v>
      </c>
      <c r="B10246">
        <v>33</v>
      </c>
      <c r="C10246" t="s">
        <v>3315</v>
      </c>
      <c r="D10246" t="s">
        <v>3788</v>
      </c>
      <c r="E10246">
        <v>820</v>
      </c>
      <c r="F10246" t="s">
        <v>1117</v>
      </c>
    </row>
    <row r="10247" spans="1:6">
      <c r="A10247" t="str">
        <f t="shared" si="185"/>
        <v>33EDMILSON MOUTINHO DOS SANTOS45017COO</v>
      </c>
      <c r="B10247">
        <v>33</v>
      </c>
      <c r="C10247" t="s">
        <v>3316</v>
      </c>
      <c r="D10247" t="s">
        <v>3788</v>
      </c>
      <c r="E10247">
        <v>2800</v>
      </c>
      <c r="F10247" t="s">
        <v>1113</v>
      </c>
    </row>
    <row r="10248" spans="1:6">
      <c r="A10248" t="str">
        <f t="shared" si="185"/>
        <v>33DALMO DE SOUZA AMORIM JUNIOR45017DSC</v>
      </c>
      <c r="B10248">
        <v>33</v>
      </c>
      <c r="C10248" t="s">
        <v>3317</v>
      </c>
      <c r="D10248" t="s">
        <v>3788</v>
      </c>
      <c r="E10248">
        <v>3280</v>
      </c>
      <c r="F10248" t="s">
        <v>1162</v>
      </c>
    </row>
    <row r="10249" spans="1:6">
      <c r="A10249" t="str">
        <f t="shared" si="185"/>
        <v>33RODRIGO PEREIRA BOTÃO45017DSC</v>
      </c>
      <c r="B10249">
        <v>33</v>
      </c>
      <c r="C10249" t="s">
        <v>3318</v>
      </c>
      <c r="D10249" t="s">
        <v>3788</v>
      </c>
      <c r="E10249">
        <v>3280</v>
      </c>
      <c r="F10249" t="s">
        <v>1162</v>
      </c>
    </row>
    <row r="10250" spans="1:6">
      <c r="A10250" t="str">
        <f t="shared" si="185"/>
        <v>33STEPHANIE SAN MARTIN CAÑAS45017DSC</v>
      </c>
      <c r="B10250">
        <v>33</v>
      </c>
      <c r="C10250" t="s">
        <v>3319</v>
      </c>
      <c r="D10250" t="s">
        <v>3788</v>
      </c>
      <c r="E10250">
        <v>3280</v>
      </c>
      <c r="F10250" t="s">
        <v>1162</v>
      </c>
    </row>
    <row r="10251" spans="1:6">
      <c r="A10251" t="str">
        <f t="shared" si="185"/>
        <v>33ALICE TAKAKO HIROSE45017GRA</v>
      </c>
      <c r="B10251">
        <v>33</v>
      </c>
      <c r="C10251" t="s">
        <v>3320</v>
      </c>
      <c r="D10251" t="s">
        <v>3788</v>
      </c>
      <c r="E10251">
        <v>600</v>
      </c>
      <c r="F10251" t="s">
        <v>1112</v>
      </c>
    </row>
    <row r="10252" spans="1:6">
      <c r="A10252" t="str">
        <f t="shared" si="185"/>
        <v>33GABRIEL FIORINI REIS MACIEL E BASTOS45017GRA</v>
      </c>
      <c r="B10252">
        <v>33</v>
      </c>
      <c r="C10252" t="s">
        <v>3321</v>
      </c>
      <c r="D10252" t="s">
        <v>3788</v>
      </c>
      <c r="E10252">
        <v>600</v>
      </c>
      <c r="F10252" t="s">
        <v>1112</v>
      </c>
    </row>
    <row r="10253" spans="1:6">
      <c r="A10253" t="str">
        <f t="shared" si="185"/>
        <v>33HENRIQUE MDEIROS VIGNATI45017GRA</v>
      </c>
      <c r="B10253">
        <v>33</v>
      </c>
      <c r="C10253" t="s">
        <v>3322</v>
      </c>
      <c r="D10253" t="s">
        <v>3788</v>
      </c>
      <c r="E10253">
        <v>600</v>
      </c>
      <c r="F10253" t="s">
        <v>1112</v>
      </c>
    </row>
    <row r="10254" spans="1:6">
      <c r="A10254" t="str">
        <f t="shared" si="185"/>
        <v>33JOAO FEGADOLLI NUNES DA SILVA45017GRA</v>
      </c>
      <c r="B10254">
        <v>33</v>
      </c>
      <c r="C10254" t="s">
        <v>3323</v>
      </c>
      <c r="D10254" t="s">
        <v>3788</v>
      </c>
      <c r="E10254">
        <v>600</v>
      </c>
      <c r="F10254" t="s">
        <v>1112</v>
      </c>
    </row>
    <row r="10255" spans="1:6">
      <c r="A10255" t="str">
        <f t="shared" si="185"/>
        <v>33LAILA FRANCA DA COSTA45017GRA</v>
      </c>
      <c r="B10255">
        <v>33</v>
      </c>
      <c r="C10255" t="s">
        <v>3324</v>
      </c>
      <c r="D10255" t="s">
        <v>3788</v>
      </c>
      <c r="E10255">
        <v>600</v>
      </c>
      <c r="F10255" t="s">
        <v>1112</v>
      </c>
    </row>
    <row r="10256" spans="1:6">
      <c r="A10256" t="str">
        <f t="shared" si="185"/>
        <v>33LEONARDO DE FREITAS45017GRA</v>
      </c>
      <c r="B10256">
        <v>33</v>
      </c>
      <c r="C10256" t="s">
        <v>3325</v>
      </c>
      <c r="D10256" t="s">
        <v>3788</v>
      </c>
      <c r="E10256">
        <v>600</v>
      </c>
      <c r="F10256" t="s">
        <v>1112</v>
      </c>
    </row>
    <row r="10257" spans="1:6">
      <c r="A10257" t="str">
        <f t="shared" si="185"/>
        <v>33LÍVIA MARIA PIRES DE CAMPOS45017GRA</v>
      </c>
      <c r="B10257">
        <v>33</v>
      </c>
      <c r="C10257" t="s">
        <v>3326</v>
      </c>
      <c r="D10257" t="s">
        <v>3788</v>
      </c>
      <c r="E10257">
        <v>600</v>
      </c>
      <c r="F10257" t="s">
        <v>1112</v>
      </c>
    </row>
    <row r="10258" spans="1:6">
      <c r="A10258" t="str">
        <f t="shared" si="185"/>
        <v>33MATHEUS ANTONIO SOUZA FERREIRA45017GRA</v>
      </c>
      <c r="B10258">
        <v>33</v>
      </c>
      <c r="C10258" t="s">
        <v>3327</v>
      </c>
      <c r="D10258" t="s">
        <v>3788</v>
      </c>
      <c r="E10258">
        <v>600</v>
      </c>
      <c r="F10258" t="s">
        <v>1112</v>
      </c>
    </row>
    <row r="10259" spans="1:6">
      <c r="A10259" t="str">
        <f t="shared" si="185"/>
        <v>33PAMELA RAMOS ROCHA DOS SANTOS45017GRA</v>
      </c>
      <c r="B10259">
        <v>33</v>
      </c>
      <c r="C10259" t="s">
        <v>3328</v>
      </c>
      <c r="D10259" t="s">
        <v>3788</v>
      </c>
      <c r="E10259">
        <v>600</v>
      </c>
      <c r="F10259" t="s">
        <v>1112</v>
      </c>
    </row>
    <row r="10260" spans="1:6">
      <c r="A10260" t="str">
        <f t="shared" si="185"/>
        <v>33THALLES MOREIRA DE OLIVEIRA45017GRA</v>
      </c>
      <c r="B10260">
        <v>33</v>
      </c>
      <c r="C10260" t="s">
        <v>3329</v>
      </c>
      <c r="D10260" t="s">
        <v>3788</v>
      </c>
      <c r="E10260">
        <v>600</v>
      </c>
      <c r="F10260" t="s">
        <v>1112</v>
      </c>
    </row>
    <row r="10261" spans="1:6">
      <c r="A10261" t="str">
        <f t="shared" si="185"/>
        <v>33ALICE AKEMI TAGIMA45017MSc</v>
      </c>
      <c r="B10261">
        <v>33</v>
      </c>
      <c r="C10261" t="s">
        <v>3330</v>
      </c>
      <c r="D10261" t="s">
        <v>3788</v>
      </c>
      <c r="E10261">
        <v>2230</v>
      </c>
      <c r="F10261" t="s">
        <v>1114</v>
      </c>
    </row>
    <row r="10262" spans="1:6">
      <c r="A10262" t="str">
        <f t="shared" si="185"/>
        <v>33Brenda Honório Mazzeu Silveira45017MSc</v>
      </c>
      <c r="B10262">
        <v>33</v>
      </c>
      <c r="C10262" t="s">
        <v>1708</v>
      </c>
      <c r="D10262" t="s">
        <v>3788</v>
      </c>
      <c r="E10262">
        <v>2230</v>
      </c>
      <c r="F10262" t="s">
        <v>1114</v>
      </c>
    </row>
    <row r="10263" spans="1:6">
      <c r="A10263" t="str">
        <f t="shared" si="185"/>
        <v>33GABRIELA PANTOJA PASSOS45017MSc</v>
      </c>
      <c r="B10263">
        <v>33</v>
      </c>
      <c r="C10263" t="s">
        <v>3331</v>
      </c>
      <c r="D10263" t="s">
        <v>3788</v>
      </c>
      <c r="E10263">
        <v>2230</v>
      </c>
      <c r="F10263" t="s">
        <v>1114</v>
      </c>
    </row>
    <row r="10264" spans="1:6">
      <c r="A10264" t="str">
        <f t="shared" si="185"/>
        <v>33JOÃO PAULO GUILHERME RODRIGUES ALVES45017MSc</v>
      </c>
      <c r="B10264">
        <v>33</v>
      </c>
      <c r="C10264" t="s">
        <v>3332</v>
      </c>
      <c r="D10264" t="s">
        <v>3788</v>
      </c>
      <c r="E10264">
        <v>2230</v>
      </c>
      <c r="F10264" t="s">
        <v>1114</v>
      </c>
    </row>
    <row r="10265" spans="1:6">
      <c r="A10265" t="str">
        <f t="shared" si="185"/>
        <v>33MAXIANE FRANK OLIVEIRA CARDOSO45017MSc</v>
      </c>
      <c r="B10265">
        <v>33</v>
      </c>
      <c r="C10265" t="s">
        <v>3333</v>
      </c>
      <c r="D10265" t="s">
        <v>3788</v>
      </c>
      <c r="E10265">
        <v>2230</v>
      </c>
      <c r="F10265" t="s">
        <v>1114</v>
      </c>
    </row>
    <row r="10266" spans="1:6">
      <c r="A10266" t="str">
        <f t="shared" si="185"/>
        <v>33RAFAEL LUIS SACCO45017MSc</v>
      </c>
      <c r="B10266">
        <v>33</v>
      </c>
      <c r="C10266" t="s">
        <v>3334</v>
      </c>
      <c r="D10266" t="s">
        <v>3788</v>
      </c>
      <c r="E10266">
        <v>2230</v>
      </c>
      <c r="F10266" t="s">
        <v>1114</v>
      </c>
    </row>
    <row r="10267" spans="1:6">
      <c r="A10267" t="str">
        <f t="shared" si="185"/>
        <v>33HIRDAN KATARINA DE MEDEIROS COSTA45017PV</v>
      </c>
      <c r="B10267">
        <v>33</v>
      </c>
      <c r="C10267" t="s">
        <v>3335</v>
      </c>
      <c r="D10267" t="s">
        <v>3788</v>
      </c>
      <c r="E10267">
        <v>7750</v>
      </c>
      <c r="F10267" t="s">
        <v>1115</v>
      </c>
    </row>
    <row r="10268" spans="1:6">
      <c r="A10268" t="str">
        <f t="shared" si="185"/>
        <v>34RENAN ALBERT HANSEN45017AT</v>
      </c>
      <c r="B10268">
        <v>34</v>
      </c>
      <c r="C10268" t="s">
        <v>3336</v>
      </c>
      <c r="D10268" t="s">
        <v>3788</v>
      </c>
      <c r="E10268">
        <v>820</v>
      </c>
      <c r="F10268" t="s">
        <v>1117</v>
      </c>
    </row>
    <row r="10269" spans="1:6">
      <c r="A10269" t="str">
        <f t="shared" si="185"/>
        <v>34MAURO HUGO MATHIAS45017COO</v>
      </c>
      <c r="B10269">
        <v>34</v>
      </c>
      <c r="C10269" t="s">
        <v>3337</v>
      </c>
      <c r="D10269" t="s">
        <v>3788</v>
      </c>
      <c r="E10269">
        <v>2800</v>
      </c>
      <c r="F10269" t="s">
        <v>1113</v>
      </c>
    </row>
    <row r="10270" spans="1:6">
      <c r="A10270" t="str">
        <f t="shared" si="185"/>
        <v>34FERNANDO HENRIQUE MAYWORM DE ARAUJO45017DSC</v>
      </c>
      <c r="B10270">
        <v>34</v>
      </c>
      <c r="C10270" t="s">
        <v>3338</v>
      </c>
      <c r="D10270" t="s">
        <v>3788</v>
      </c>
      <c r="E10270">
        <v>3280</v>
      </c>
      <c r="F10270" t="s">
        <v>1162</v>
      </c>
    </row>
    <row r="10271" spans="1:6">
      <c r="A10271" t="str">
        <f t="shared" si="185"/>
        <v>34MÔNICA VALÉRIA DOS SANTOS MACHADO45017DSC</v>
      </c>
      <c r="B10271">
        <v>34</v>
      </c>
      <c r="C10271" t="s">
        <v>3339</v>
      </c>
      <c r="D10271" t="s">
        <v>3788</v>
      </c>
      <c r="E10271">
        <v>3280</v>
      </c>
      <c r="F10271" t="s">
        <v>1162</v>
      </c>
    </row>
    <row r="10272" spans="1:6">
      <c r="A10272" t="str">
        <f t="shared" si="185"/>
        <v>34RUBENS COUTINHO TOLEDO45017DSC</v>
      </c>
      <c r="B10272">
        <v>34</v>
      </c>
      <c r="C10272" t="s">
        <v>3340</v>
      </c>
      <c r="D10272" t="s">
        <v>3788</v>
      </c>
      <c r="E10272">
        <v>3280</v>
      </c>
      <c r="F10272" t="s">
        <v>1162</v>
      </c>
    </row>
    <row r="10273" spans="1:6">
      <c r="A10273" t="str">
        <f t="shared" si="185"/>
        <v>34ARTHUR DA SILVA DE CARVALHO45017GRA</v>
      </c>
      <c r="B10273">
        <v>34</v>
      </c>
      <c r="C10273" t="s">
        <v>3341</v>
      </c>
      <c r="D10273" t="s">
        <v>3788</v>
      </c>
      <c r="E10273">
        <v>600</v>
      </c>
      <c r="F10273" t="s">
        <v>1112</v>
      </c>
    </row>
    <row r="10274" spans="1:6">
      <c r="A10274" t="str">
        <f t="shared" si="185"/>
        <v>34ARTHUR FREITAS DOS SANTOS45017GRA</v>
      </c>
      <c r="B10274">
        <v>34</v>
      </c>
      <c r="C10274" t="s">
        <v>3342</v>
      </c>
      <c r="D10274" t="s">
        <v>3788</v>
      </c>
      <c r="E10274">
        <v>600</v>
      </c>
      <c r="F10274" t="s">
        <v>1112</v>
      </c>
    </row>
    <row r="10275" spans="1:6">
      <c r="A10275" t="str">
        <f t="shared" si="185"/>
        <v>34FERNANDO GIANELLI FARIAS DE SOUZA45017GRA</v>
      </c>
      <c r="B10275">
        <v>34</v>
      </c>
      <c r="C10275" t="s">
        <v>3343</v>
      </c>
      <c r="D10275" t="s">
        <v>3788</v>
      </c>
      <c r="E10275">
        <v>600</v>
      </c>
      <c r="F10275" t="s">
        <v>1112</v>
      </c>
    </row>
    <row r="10276" spans="1:6">
      <c r="A10276" t="str">
        <f t="shared" si="185"/>
        <v>34GUSTAVO HENRIQUE ROMEU DA SILVA45017GRA</v>
      </c>
      <c r="B10276">
        <v>34</v>
      </c>
      <c r="C10276" t="s">
        <v>3344</v>
      </c>
      <c r="D10276" t="s">
        <v>3788</v>
      </c>
      <c r="E10276">
        <v>600</v>
      </c>
      <c r="F10276" t="s">
        <v>1112</v>
      </c>
    </row>
    <row r="10277" spans="1:6">
      <c r="A10277" t="str">
        <f t="shared" si="185"/>
        <v>34IAN RYUJI MATSUMOTO ROLIM45017GRA</v>
      </c>
      <c r="B10277">
        <v>34</v>
      </c>
      <c r="C10277" t="s">
        <v>3345</v>
      </c>
      <c r="D10277" t="s">
        <v>3788</v>
      </c>
      <c r="E10277">
        <v>600</v>
      </c>
      <c r="F10277" t="s">
        <v>1112</v>
      </c>
    </row>
    <row r="10278" spans="1:6">
      <c r="A10278" t="str">
        <f t="shared" si="185"/>
        <v>34JOÃO VITOR DOS SANTOS OLIVEIRA45017GRA</v>
      </c>
      <c r="B10278">
        <v>34</v>
      </c>
      <c r="C10278" t="s">
        <v>3346</v>
      </c>
      <c r="D10278" t="s">
        <v>3788</v>
      </c>
      <c r="E10278">
        <v>600</v>
      </c>
      <c r="F10278" t="s">
        <v>1112</v>
      </c>
    </row>
    <row r="10279" spans="1:6">
      <c r="A10279" t="str">
        <f t="shared" si="185"/>
        <v>34NIKOLAS MAKY TAKINAMI45017GRA</v>
      </c>
      <c r="B10279">
        <v>34</v>
      </c>
      <c r="C10279" t="s">
        <v>3347</v>
      </c>
      <c r="D10279" t="s">
        <v>3788</v>
      </c>
      <c r="E10279">
        <v>600</v>
      </c>
      <c r="F10279" t="s">
        <v>1112</v>
      </c>
    </row>
    <row r="10280" spans="1:6">
      <c r="A10280" t="str">
        <f t="shared" si="185"/>
        <v>34TOBIAS LOMBARDI GARCIA TIBURCIO45017GRA</v>
      </c>
      <c r="B10280">
        <v>34</v>
      </c>
      <c r="C10280" t="s">
        <v>3348</v>
      </c>
      <c r="D10280" t="s">
        <v>3788</v>
      </c>
      <c r="E10280">
        <v>600</v>
      </c>
      <c r="F10280" t="s">
        <v>1112</v>
      </c>
    </row>
    <row r="10281" spans="1:6">
      <c r="A10281" t="str">
        <f t="shared" si="185"/>
        <v>34VICTOR BARBOSA NUNES45017GRA</v>
      </c>
      <c r="B10281">
        <v>34</v>
      </c>
      <c r="C10281" t="s">
        <v>3349</v>
      </c>
      <c r="D10281" t="s">
        <v>3788</v>
      </c>
      <c r="E10281">
        <v>600</v>
      </c>
      <c r="F10281" t="s">
        <v>1112</v>
      </c>
    </row>
    <row r="10282" spans="1:6">
      <c r="A10282" t="str">
        <f t="shared" si="185"/>
        <v>34VITOR PIOLTINE MURARI45017GRA</v>
      </c>
      <c r="B10282">
        <v>34</v>
      </c>
      <c r="C10282" t="s">
        <v>3350</v>
      </c>
      <c r="D10282" t="s">
        <v>3788</v>
      </c>
      <c r="E10282">
        <v>600</v>
      </c>
      <c r="F10282" t="s">
        <v>1112</v>
      </c>
    </row>
    <row r="10283" spans="1:6">
      <c r="A10283" t="str">
        <f t="shared" si="185"/>
        <v>34CARLOS EDUARDO MORAES45017MSc</v>
      </c>
      <c r="B10283">
        <v>34</v>
      </c>
      <c r="C10283" t="s">
        <v>3351</v>
      </c>
      <c r="D10283" t="s">
        <v>3788</v>
      </c>
      <c r="E10283">
        <v>2230</v>
      </c>
      <c r="F10283" t="s">
        <v>1114</v>
      </c>
    </row>
    <row r="10284" spans="1:6">
      <c r="A10284" t="str">
        <f t="shared" si="185"/>
        <v>34DANIEL SOLFERINI DE CARVALHO45017MSc</v>
      </c>
      <c r="B10284">
        <v>34</v>
      </c>
      <c r="C10284" t="s">
        <v>3352</v>
      </c>
      <c r="D10284" t="s">
        <v>3788</v>
      </c>
      <c r="E10284">
        <v>2230</v>
      </c>
      <c r="F10284" t="s">
        <v>1114</v>
      </c>
    </row>
    <row r="10285" spans="1:6">
      <c r="A10285" t="str">
        <f t="shared" si="185"/>
        <v>34LUIS FERNANDO JUNIOR SALDAÑA BERNUY45017MSc</v>
      </c>
      <c r="B10285">
        <v>34</v>
      </c>
      <c r="C10285" t="s">
        <v>3353</v>
      </c>
      <c r="D10285" t="s">
        <v>3788</v>
      </c>
      <c r="E10285">
        <v>2230</v>
      </c>
      <c r="F10285" t="s">
        <v>1114</v>
      </c>
    </row>
    <row r="10286" spans="1:6">
      <c r="A10286" t="str">
        <f t="shared" si="185"/>
        <v>34MANUEL ANTHONY TORIBIO PACHERRES UCHALIN45017MSc</v>
      </c>
      <c r="B10286">
        <v>34</v>
      </c>
      <c r="C10286" t="s">
        <v>3354</v>
      </c>
      <c r="D10286" t="s">
        <v>3788</v>
      </c>
      <c r="E10286">
        <v>2230</v>
      </c>
      <c r="F10286" t="s">
        <v>1114</v>
      </c>
    </row>
    <row r="10287" spans="1:6">
      <c r="A10287" t="str">
        <f t="shared" si="185"/>
        <v>34MARCELO PACHECO OLIVEIRA45017MSc</v>
      </c>
      <c r="B10287">
        <v>34</v>
      </c>
      <c r="C10287" t="s">
        <v>3355</v>
      </c>
      <c r="D10287" t="s">
        <v>3788</v>
      </c>
      <c r="E10287">
        <v>2230</v>
      </c>
      <c r="F10287" t="s">
        <v>1114</v>
      </c>
    </row>
    <row r="10288" spans="1:6">
      <c r="A10288" t="str">
        <f t="shared" si="185"/>
        <v>34MARTA LEITE DA SILVA NASCIMENTO45017PDSC</v>
      </c>
      <c r="B10288">
        <v>34</v>
      </c>
      <c r="C10288" t="s">
        <v>3356</v>
      </c>
      <c r="D10288" t="s">
        <v>3788</v>
      </c>
      <c r="E10288">
        <v>6110</v>
      </c>
      <c r="F10288" t="s">
        <v>1165</v>
      </c>
    </row>
    <row r="10289" spans="1:6">
      <c r="A10289" t="str">
        <f t="shared" si="185"/>
        <v>34NAZEM NASCIMENTO45017PV</v>
      </c>
      <c r="B10289">
        <v>34</v>
      </c>
      <c r="C10289" t="s">
        <v>3357</v>
      </c>
      <c r="D10289" t="s">
        <v>3788</v>
      </c>
      <c r="E10289">
        <v>7750</v>
      </c>
      <c r="F10289" t="s">
        <v>1115</v>
      </c>
    </row>
    <row r="10290" spans="1:6">
      <c r="A10290" t="str">
        <f t="shared" si="185"/>
        <v>35ARMANDO SÁ RIBEIRO JÚNIOR45017COO</v>
      </c>
      <c r="B10290">
        <v>35</v>
      </c>
      <c r="C10290" t="s">
        <v>3358</v>
      </c>
      <c r="D10290" t="s">
        <v>3788</v>
      </c>
      <c r="E10290">
        <v>2800</v>
      </c>
      <c r="F10290" t="s">
        <v>1113</v>
      </c>
    </row>
    <row r="10291" spans="1:6">
      <c r="A10291" t="str">
        <f t="shared" si="185"/>
        <v>35BRUNO AGUIAR SANTANA45017DSC</v>
      </c>
      <c r="B10291">
        <v>35</v>
      </c>
      <c r="C10291" t="s">
        <v>3359</v>
      </c>
      <c r="D10291" t="s">
        <v>3788</v>
      </c>
      <c r="E10291">
        <v>3280</v>
      </c>
      <c r="F10291" t="s">
        <v>1162</v>
      </c>
    </row>
    <row r="10292" spans="1:6">
      <c r="A10292" t="str">
        <f t="shared" si="185"/>
        <v>35WITÃ DOS SANTOS ROCHA45017DSC</v>
      </c>
      <c r="B10292">
        <v>35</v>
      </c>
      <c r="C10292" t="s">
        <v>3360</v>
      </c>
      <c r="D10292" t="s">
        <v>3788</v>
      </c>
      <c r="E10292">
        <v>3280</v>
      </c>
      <c r="F10292" t="s">
        <v>1162</v>
      </c>
    </row>
    <row r="10293" spans="1:6">
      <c r="A10293" t="str">
        <f t="shared" si="185"/>
        <v>35HELENA PERES ALCHIMIN45017GRA</v>
      </c>
      <c r="B10293">
        <v>35</v>
      </c>
      <c r="C10293" t="s">
        <v>3361</v>
      </c>
      <c r="D10293" t="s">
        <v>3788</v>
      </c>
      <c r="E10293">
        <v>600</v>
      </c>
      <c r="F10293" t="s">
        <v>1112</v>
      </c>
    </row>
    <row r="10294" spans="1:6">
      <c r="A10294" t="str">
        <f t="shared" si="185"/>
        <v>35FELIPE DA SILVA OLIVEIRA45017MSc</v>
      </c>
      <c r="B10294">
        <v>35</v>
      </c>
      <c r="C10294" t="s">
        <v>3362</v>
      </c>
      <c r="D10294" t="s">
        <v>3788</v>
      </c>
      <c r="E10294">
        <v>2230</v>
      </c>
      <c r="F10294" t="s">
        <v>1114</v>
      </c>
    </row>
    <row r="10295" spans="1:6">
      <c r="A10295" t="str">
        <f t="shared" si="185"/>
        <v>35JUAN PABLO SOLORZANO45017MSc</v>
      </c>
      <c r="B10295">
        <v>35</v>
      </c>
      <c r="C10295" t="s">
        <v>3363</v>
      </c>
      <c r="D10295" t="s">
        <v>3788</v>
      </c>
      <c r="E10295">
        <v>2230</v>
      </c>
      <c r="F10295" t="s">
        <v>1114</v>
      </c>
    </row>
    <row r="10296" spans="1:6">
      <c r="A10296" t="str">
        <f t="shared" si="185"/>
        <v>35PATRICK SOUZA LIMA45017MSc</v>
      </c>
      <c r="B10296">
        <v>35</v>
      </c>
      <c r="C10296" t="s">
        <v>3365</v>
      </c>
      <c r="D10296" t="s">
        <v>3788</v>
      </c>
      <c r="E10296">
        <v>2230</v>
      </c>
      <c r="F10296" t="s">
        <v>1114</v>
      </c>
    </row>
    <row r="10297" spans="1:6">
      <c r="A10297" t="str">
        <f t="shared" si="185"/>
        <v>35LEONARDO SILVA DE SOUZA45017PV</v>
      </c>
      <c r="B10297">
        <v>35</v>
      </c>
      <c r="C10297" t="s">
        <v>3366</v>
      </c>
      <c r="D10297" t="s">
        <v>3788</v>
      </c>
      <c r="E10297">
        <v>7750</v>
      </c>
      <c r="F10297" t="s">
        <v>1115</v>
      </c>
    </row>
    <row r="10298" spans="1:6">
      <c r="A10298" t="str">
        <f t="shared" si="185"/>
        <v>36SARAH ADRIANA ROCHA SOARES45017AT</v>
      </c>
      <c r="B10298">
        <v>36</v>
      </c>
      <c r="C10298" t="s">
        <v>3367</v>
      </c>
      <c r="D10298" t="s">
        <v>3788</v>
      </c>
      <c r="E10298">
        <v>820</v>
      </c>
      <c r="F10298" t="s">
        <v>1117</v>
      </c>
    </row>
    <row r="10299" spans="1:6">
      <c r="A10299" t="str">
        <f t="shared" si="185"/>
        <v>36LUIZ CARLOS LOBATO DOS SANTOS45017COO</v>
      </c>
      <c r="B10299">
        <v>36</v>
      </c>
      <c r="C10299" t="s">
        <v>3368</v>
      </c>
      <c r="D10299" t="s">
        <v>3788</v>
      </c>
      <c r="E10299">
        <v>2800</v>
      </c>
      <c r="F10299" t="s">
        <v>1113</v>
      </c>
    </row>
    <row r="10300" spans="1:6">
      <c r="A10300" t="str">
        <f t="shared" si="185"/>
        <v>36CÉLIA KARINA MAIA CARDOSO45017DSC</v>
      </c>
      <c r="B10300">
        <v>36</v>
      </c>
      <c r="C10300" t="s">
        <v>3369</v>
      </c>
      <c r="D10300" t="s">
        <v>3788</v>
      </c>
      <c r="E10300">
        <v>3280</v>
      </c>
      <c r="F10300" t="s">
        <v>1162</v>
      </c>
    </row>
    <row r="10301" spans="1:6">
      <c r="A10301" t="str">
        <f t="shared" si="185"/>
        <v>36LARISSA BIANCA LEÃO SANTOS45017DSC</v>
      </c>
      <c r="B10301">
        <v>36</v>
      </c>
      <c r="C10301" t="s">
        <v>3370</v>
      </c>
      <c r="D10301" t="s">
        <v>3788</v>
      </c>
      <c r="E10301">
        <v>3280</v>
      </c>
      <c r="F10301" t="s">
        <v>1162</v>
      </c>
    </row>
    <row r="10302" spans="1:6">
      <c r="A10302" t="str">
        <f t="shared" si="185"/>
        <v>36MONIQUE SANTOS SARLY DA SILVA45017DSC</v>
      </c>
      <c r="B10302">
        <v>36</v>
      </c>
      <c r="C10302" t="s">
        <v>3371</v>
      </c>
      <c r="D10302" t="s">
        <v>3788</v>
      </c>
      <c r="E10302">
        <v>3280</v>
      </c>
      <c r="F10302" t="s">
        <v>1162</v>
      </c>
    </row>
    <row r="10303" spans="1:6">
      <c r="A10303" t="str">
        <f t="shared" si="185"/>
        <v>36ANA BEATRIZ TEIXEIRA DOURADO45017GRA</v>
      </c>
      <c r="B10303">
        <v>36</v>
      </c>
      <c r="C10303" t="s">
        <v>3372</v>
      </c>
      <c r="D10303" t="s">
        <v>3788</v>
      </c>
      <c r="E10303">
        <v>600</v>
      </c>
      <c r="F10303" t="s">
        <v>1112</v>
      </c>
    </row>
    <row r="10304" spans="1:6">
      <c r="A10304" t="str">
        <f t="shared" si="185"/>
        <v>36BRUNO SANTOS CONCEIÇÃO45017GRA</v>
      </c>
      <c r="B10304">
        <v>36</v>
      </c>
      <c r="C10304" t="s">
        <v>3373</v>
      </c>
      <c r="D10304" t="s">
        <v>3788</v>
      </c>
      <c r="E10304">
        <v>600</v>
      </c>
      <c r="F10304" t="s">
        <v>1112</v>
      </c>
    </row>
    <row r="10305" spans="1:6">
      <c r="A10305" t="str">
        <f t="shared" si="185"/>
        <v>36CAICO BITANCOURT REIS45017GRA</v>
      </c>
      <c r="B10305">
        <v>36</v>
      </c>
      <c r="C10305" t="s">
        <v>3374</v>
      </c>
      <c r="D10305" t="s">
        <v>3788</v>
      </c>
      <c r="E10305">
        <v>600</v>
      </c>
      <c r="F10305" t="s">
        <v>1112</v>
      </c>
    </row>
    <row r="10306" spans="1:6">
      <c r="A10306" t="str">
        <f t="shared" si="185"/>
        <v>36FELIPE COSTA REIS DA SILVA45017GRA</v>
      </c>
      <c r="B10306">
        <v>36</v>
      </c>
      <c r="C10306" t="s">
        <v>3375</v>
      </c>
      <c r="D10306" t="s">
        <v>3788</v>
      </c>
      <c r="E10306">
        <v>600</v>
      </c>
      <c r="F10306" t="s">
        <v>1112</v>
      </c>
    </row>
    <row r="10307" spans="1:6">
      <c r="A10307" t="str">
        <f t="shared" ref="A10307:A10370" si="186">CONCATENATE(B10307,C10307,VALUE(D10307),F10307)</f>
        <v>36GLADSON PESSANHA DE SOUZA45017GRA</v>
      </c>
      <c r="B10307">
        <v>36</v>
      </c>
      <c r="C10307" t="s">
        <v>3376</v>
      </c>
      <c r="D10307" t="s">
        <v>3788</v>
      </c>
      <c r="E10307">
        <v>600</v>
      </c>
      <c r="F10307" t="s">
        <v>1112</v>
      </c>
    </row>
    <row r="10308" spans="1:6">
      <c r="A10308" t="str">
        <f t="shared" si="186"/>
        <v>36KEILA MISAELLE DE SOUZA NUNES45017GRA</v>
      </c>
      <c r="B10308">
        <v>36</v>
      </c>
      <c r="C10308" t="s">
        <v>3377</v>
      </c>
      <c r="D10308" t="s">
        <v>3788</v>
      </c>
      <c r="E10308">
        <v>600</v>
      </c>
      <c r="F10308" t="s">
        <v>1112</v>
      </c>
    </row>
    <row r="10309" spans="1:6">
      <c r="A10309" t="str">
        <f t="shared" si="186"/>
        <v>36MARIANA SANTOS FIGUEIREDO DE FREITAS45017GRA</v>
      </c>
      <c r="B10309">
        <v>36</v>
      </c>
      <c r="C10309" t="s">
        <v>3378</v>
      </c>
      <c r="D10309" t="s">
        <v>3788</v>
      </c>
      <c r="E10309">
        <v>600</v>
      </c>
      <c r="F10309" t="s">
        <v>1112</v>
      </c>
    </row>
    <row r="10310" spans="1:6">
      <c r="A10310" t="str">
        <f t="shared" si="186"/>
        <v>36NARAILSON DA CONCEIÇÃO BARRETO45017GRA</v>
      </c>
      <c r="B10310">
        <v>36</v>
      </c>
      <c r="C10310" t="s">
        <v>3379</v>
      </c>
      <c r="D10310" t="s">
        <v>3788</v>
      </c>
      <c r="E10310">
        <v>600</v>
      </c>
      <c r="F10310" t="s">
        <v>1112</v>
      </c>
    </row>
    <row r="10311" spans="1:6">
      <c r="A10311" t="str">
        <f t="shared" si="186"/>
        <v>36SILVANA SANTOS DE JESUS45017GRA</v>
      </c>
      <c r="B10311">
        <v>36</v>
      </c>
      <c r="C10311" t="s">
        <v>3380</v>
      </c>
      <c r="D10311" t="s">
        <v>3788</v>
      </c>
      <c r="E10311">
        <v>600</v>
      </c>
      <c r="F10311" t="s">
        <v>1112</v>
      </c>
    </row>
    <row r="10312" spans="1:6">
      <c r="A10312" t="str">
        <f t="shared" si="186"/>
        <v>36STEPHANIE EVANGELISTA DOS SANTOS45017GRA</v>
      </c>
      <c r="B10312">
        <v>36</v>
      </c>
      <c r="C10312" t="s">
        <v>3381</v>
      </c>
      <c r="D10312" t="s">
        <v>3788</v>
      </c>
      <c r="E10312">
        <v>600</v>
      </c>
      <c r="F10312" t="s">
        <v>1112</v>
      </c>
    </row>
    <row r="10313" spans="1:6">
      <c r="A10313" t="str">
        <f t="shared" si="186"/>
        <v>36TAIRONE SANTOS DA PAIXÃO FILHO45017GRA</v>
      </c>
      <c r="B10313">
        <v>36</v>
      </c>
      <c r="C10313" t="s">
        <v>3382</v>
      </c>
      <c r="D10313" t="s">
        <v>3788</v>
      </c>
      <c r="E10313">
        <v>600</v>
      </c>
      <c r="F10313" t="s">
        <v>1112</v>
      </c>
    </row>
    <row r="10314" spans="1:6">
      <c r="A10314" t="str">
        <f t="shared" si="186"/>
        <v>36UILLIAMS ALVES DE OLIVEIRA PAZ45017GRA</v>
      </c>
      <c r="B10314">
        <v>36</v>
      </c>
      <c r="C10314" t="s">
        <v>3383</v>
      </c>
      <c r="D10314" t="s">
        <v>3788</v>
      </c>
      <c r="E10314">
        <v>600</v>
      </c>
      <c r="F10314" t="s">
        <v>1112</v>
      </c>
    </row>
    <row r="10315" spans="1:6">
      <c r="A10315" t="str">
        <f t="shared" si="186"/>
        <v>36DANILO SILVA FERREIRA45017MSc</v>
      </c>
      <c r="B10315">
        <v>36</v>
      </c>
      <c r="C10315" t="s">
        <v>3384</v>
      </c>
      <c r="D10315" t="s">
        <v>3788</v>
      </c>
      <c r="E10315">
        <v>2230</v>
      </c>
      <c r="F10315" t="s">
        <v>1114</v>
      </c>
    </row>
    <row r="10316" spans="1:6">
      <c r="A10316" t="str">
        <f t="shared" si="186"/>
        <v>36LUIZA FIGUEIRA DE SIQUEIRA45017MSc</v>
      </c>
      <c r="B10316">
        <v>36</v>
      </c>
      <c r="C10316" t="s">
        <v>3385</v>
      </c>
      <c r="D10316" t="s">
        <v>3788</v>
      </c>
      <c r="E10316">
        <v>2230</v>
      </c>
      <c r="F10316" t="s">
        <v>1114</v>
      </c>
    </row>
    <row r="10317" spans="1:6">
      <c r="A10317" t="str">
        <f t="shared" si="186"/>
        <v>36MARCELA FÉLIX SOBRAL45017MSc</v>
      </c>
      <c r="B10317">
        <v>36</v>
      </c>
      <c r="C10317" t="s">
        <v>3386</v>
      </c>
      <c r="D10317" t="s">
        <v>3788</v>
      </c>
      <c r="E10317">
        <v>2230</v>
      </c>
      <c r="F10317" t="s">
        <v>1114</v>
      </c>
    </row>
    <row r="10318" spans="1:6">
      <c r="A10318" t="str">
        <f t="shared" si="186"/>
        <v>36THAMYRIS QUEIROZ SILVA45017MSc</v>
      </c>
      <c r="B10318">
        <v>36</v>
      </c>
      <c r="C10318" t="s">
        <v>3387</v>
      </c>
      <c r="D10318" t="s">
        <v>3788</v>
      </c>
      <c r="E10318">
        <v>2230</v>
      </c>
      <c r="F10318" t="s">
        <v>1114</v>
      </c>
    </row>
    <row r="10319" spans="1:6">
      <c r="A10319" t="str">
        <f t="shared" si="186"/>
        <v>36RONALDO COSTA SANTOS45017PDSC</v>
      </c>
      <c r="B10319">
        <v>36</v>
      </c>
      <c r="C10319" t="s">
        <v>3388</v>
      </c>
      <c r="D10319" t="s">
        <v>3788</v>
      </c>
      <c r="E10319">
        <v>6110</v>
      </c>
      <c r="F10319" t="s">
        <v>1165</v>
      </c>
    </row>
    <row r="10320" spans="1:6">
      <c r="A10320" t="str">
        <f t="shared" si="186"/>
        <v>36KLEBERSON RICARDO DE OLIVEIRA PEREIRA45017PV</v>
      </c>
      <c r="B10320">
        <v>36</v>
      </c>
      <c r="C10320" t="s">
        <v>3389</v>
      </c>
      <c r="D10320" t="s">
        <v>3788</v>
      </c>
      <c r="E10320">
        <v>7750</v>
      </c>
      <c r="F10320" t="s">
        <v>1115</v>
      </c>
    </row>
    <row r="10321" spans="1:6">
      <c r="A10321" t="str">
        <f t="shared" si="186"/>
        <v>37SUZANA DA SILVA MACEDO45017AT</v>
      </c>
      <c r="B10321">
        <v>37</v>
      </c>
      <c r="C10321" t="s">
        <v>3390</v>
      </c>
      <c r="D10321" t="s">
        <v>3788</v>
      </c>
      <c r="E10321">
        <v>820</v>
      </c>
      <c r="F10321" t="s">
        <v>1117</v>
      </c>
    </row>
    <row r="10322" spans="1:6">
      <c r="A10322" t="str">
        <f t="shared" si="186"/>
        <v>37AMANDA DUARTE GONDIM45017COO</v>
      </c>
      <c r="B10322">
        <v>37</v>
      </c>
      <c r="C10322" t="s">
        <v>3391</v>
      </c>
      <c r="D10322" t="s">
        <v>3788</v>
      </c>
      <c r="E10322">
        <v>2800</v>
      </c>
      <c r="F10322" t="s">
        <v>1113</v>
      </c>
    </row>
    <row r="10323" spans="1:6">
      <c r="A10323" t="str">
        <f t="shared" si="186"/>
        <v>37ALYXANDRA CARLA DE MEDEIROS BATISTA45017DSC</v>
      </c>
      <c r="B10323">
        <v>37</v>
      </c>
      <c r="C10323" t="s">
        <v>3392</v>
      </c>
      <c r="D10323" t="s">
        <v>3788</v>
      </c>
      <c r="E10323">
        <v>3280</v>
      </c>
      <c r="F10323" t="s">
        <v>1162</v>
      </c>
    </row>
    <row r="10324" spans="1:6">
      <c r="A10324" t="str">
        <f t="shared" si="186"/>
        <v>37FERNANDO VELCIC MAZIVIERO45017DSC</v>
      </c>
      <c r="B10324">
        <v>37</v>
      </c>
      <c r="C10324" t="s">
        <v>1764</v>
      </c>
      <c r="D10324" t="s">
        <v>3788</v>
      </c>
      <c r="E10324">
        <v>3280</v>
      </c>
      <c r="F10324" t="s">
        <v>1162</v>
      </c>
    </row>
    <row r="10325" spans="1:6">
      <c r="A10325" t="str">
        <f t="shared" si="186"/>
        <v>37MAGNO KLEBSON AUGUSTINHO SENA45017DSC</v>
      </c>
      <c r="B10325">
        <v>37</v>
      </c>
      <c r="C10325" t="s">
        <v>3393</v>
      </c>
      <c r="D10325" t="s">
        <v>3788</v>
      </c>
      <c r="E10325">
        <v>3280</v>
      </c>
      <c r="F10325" t="s">
        <v>1162</v>
      </c>
    </row>
    <row r="10326" spans="1:6">
      <c r="A10326" t="str">
        <f t="shared" si="186"/>
        <v>37ANDERSON BONIFÁCIO DA SILVA45017GRA</v>
      </c>
      <c r="B10326">
        <v>37</v>
      </c>
      <c r="C10326" t="s">
        <v>3394</v>
      </c>
      <c r="D10326" t="s">
        <v>3788</v>
      </c>
      <c r="E10326">
        <v>600</v>
      </c>
      <c r="F10326" t="s">
        <v>1112</v>
      </c>
    </row>
    <row r="10327" spans="1:6">
      <c r="A10327" t="str">
        <f t="shared" si="186"/>
        <v>37ICARO SILVA DE PAULA45017GRA</v>
      </c>
      <c r="B10327">
        <v>37</v>
      </c>
      <c r="C10327" t="s">
        <v>3395</v>
      </c>
      <c r="D10327" t="s">
        <v>3788</v>
      </c>
      <c r="E10327">
        <v>600</v>
      </c>
      <c r="F10327" t="s">
        <v>1112</v>
      </c>
    </row>
    <row r="10328" spans="1:6">
      <c r="A10328" t="str">
        <f t="shared" si="186"/>
        <v>37IGOR CAVALCANTE BEZERRA45017GRA</v>
      </c>
      <c r="B10328">
        <v>37</v>
      </c>
      <c r="C10328" t="s">
        <v>3396</v>
      </c>
      <c r="D10328" t="s">
        <v>3788</v>
      </c>
      <c r="E10328">
        <v>600</v>
      </c>
      <c r="F10328" t="s">
        <v>1112</v>
      </c>
    </row>
    <row r="10329" spans="1:6">
      <c r="A10329" t="str">
        <f t="shared" si="186"/>
        <v>37INGRID NAYARA DE MEDEIROS BRITO45017GRA</v>
      </c>
      <c r="B10329">
        <v>37</v>
      </c>
      <c r="C10329" t="s">
        <v>3397</v>
      </c>
      <c r="D10329" t="s">
        <v>3788</v>
      </c>
      <c r="E10329">
        <v>600</v>
      </c>
      <c r="F10329" t="s">
        <v>1112</v>
      </c>
    </row>
    <row r="10330" spans="1:6">
      <c r="A10330" t="str">
        <f t="shared" si="186"/>
        <v>37ISABELLE DE MEDEIROS ALBUQUERQUE45017GRA</v>
      </c>
      <c r="B10330">
        <v>37</v>
      </c>
      <c r="C10330" t="s">
        <v>3398</v>
      </c>
      <c r="D10330" t="s">
        <v>3788</v>
      </c>
      <c r="E10330">
        <v>600</v>
      </c>
      <c r="F10330" t="s">
        <v>1112</v>
      </c>
    </row>
    <row r="10331" spans="1:6">
      <c r="A10331" t="str">
        <f t="shared" si="186"/>
        <v>37JESSICA NICOLE BARROS DE SOUSA45017GRA</v>
      </c>
      <c r="B10331">
        <v>37</v>
      </c>
      <c r="C10331" t="s">
        <v>3399</v>
      </c>
      <c r="D10331" t="s">
        <v>3788</v>
      </c>
      <c r="E10331">
        <v>600</v>
      </c>
      <c r="F10331" t="s">
        <v>1112</v>
      </c>
    </row>
    <row r="10332" spans="1:6">
      <c r="A10332" t="str">
        <f t="shared" si="186"/>
        <v>37LUANA GABRIELA COSTA BRITO45017GRA</v>
      </c>
      <c r="B10332">
        <v>37</v>
      </c>
      <c r="C10332" t="s">
        <v>3400</v>
      </c>
      <c r="D10332" t="s">
        <v>3788</v>
      </c>
      <c r="E10332">
        <v>600</v>
      </c>
      <c r="F10332" t="s">
        <v>1112</v>
      </c>
    </row>
    <row r="10333" spans="1:6">
      <c r="A10333" t="str">
        <f t="shared" si="186"/>
        <v>37MARCOS ANTONIO DO NASCIMENTO JUNIOR45017GRA</v>
      </c>
      <c r="B10333">
        <v>37</v>
      </c>
      <c r="C10333" t="s">
        <v>3401</v>
      </c>
      <c r="D10333" t="s">
        <v>3788</v>
      </c>
      <c r="E10333">
        <v>600</v>
      </c>
      <c r="F10333" t="s">
        <v>1112</v>
      </c>
    </row>
    <row r="10334" spans="1:6">
      <c r="A10334" t="str">
        <f t="shared" si="186"/>
        <v>37MARIA DE LOURDES DA SILVA45017GRA</v>
      </c>
      <c r="B10334">
        <v>37</v>
      </c>
      <c r="C10334" t="s">
        <v>3402</v>
      </c>
      <c r="D10334" t="s">
        <v>3788</v>
      </c>
      <c r="E10334">
        <v>600</v>
      </c>
      <c r="F10334" t="s">
        <v>1112</v>
      </c>
    </row>
    <row r="10335" spans="1:6">
      <c r="A10335" t="str">
        <f t="shared" si="186"/>
        <v>37MARIA VITORIA FERREIRA DE SOUZA45017GRA</v>
      </c>
      <c r="B10335">
        <v>37</v>
      </c>
      <c r="C10335" t="s">
        <v>3403</v>
      </c>
      <c r="D10335" t="s">
        <v>3788</v>
      </c>
      <c r="E10335">
        <v>600</v>
      </c>
      <c r="F10335" t="s">
        <v>1112</v>
      </c>
    </row>
    <row r="10336" spans="1:6">
      <c r="A10336" t="str">
        <f t="shared" si="186"/>
        <v>37MARINA DA PAZ BRITO45017GRA</v>
      </c>
      <c r="B10336">
        <v>37</v>
      </c>
      <c r="C10336" t="s">
        <v>3404</v>
      </c>
      <c r="D10336" t="s">
        <v>3788</v>
      </c>
      <c r="E10336">
        <v>600</v>
      </c>
      <c r="F10336" t="s">
        <v>1112</v>
      </c>
    </row>
    <row r="10337" spans="1:6">
      <c r="A10337" t="str">
        <f t="shared" si="186"/>
        <v>37MATEUS MADSON DO NASCIMENTO JALES45017GRA</v>
      </c>
      <c r="B10337">
        <v>37</v>
      </c>
      <c r="C10337" t="s">
        <v>3405</v>
      </c>
      <c r="D10337" t="s">
        <v>3788</v>
      </c>
      <c r="E10337">
        <v>600</v>
      </c>
      <c r="F10337" t="s">
        <v>1112</v>
      </c>
    </row>
    <row r="10338" spans="1:6">
      <c r="A10338" t="str">
        <f t="shared" si="186"/>
        <v>37NICOLLE THAYNNA ALVES MARREIRO45017GRA</v>
      </c>
      <c r="B10338">
        <v>37</v>
      </c>
      <c r="C10338" t="s">
        <v>3406</v>
      </c>
      <c r="D10338" t="s">
        <v>3788</v>
      </c>
      <c r="E10338">
        <v>600</v>
      </c>
      <c r="F10338" t="s">
        <v>1112</v>
      </c>
    </row>
    <row r="10339" spans="1:6">
      <c r="A10339" t="str">
        <f t="shared" si="186"/>
        <v>37SARAH RAYANNE DE LIMA SILVA45017GRA</v>
      </c>
      <c r="B10339">
        <v>37</v>
      </c>
      <c r="C10339" t="s">
        <v>3407</v>
      </c>
      <c r="D10339" t="s">
        <v>3788</v>
      </c>
      <c r="E10339">
        <v>600</v>
      </c>
      <c r="F10339" t="s">
        <v>1112</v>
      </c>
    </row>
    <row r="10340" spans="1:6">
      <c r="A10340" t="str">
        <f t="shared" si="186"/>
        <v>37AMANDA MEDEIROS DE AZEVEDO45017MSc</v>
      </c>
      <c r="B10340">
        <v>37</v>
      </c>
      <c r="C10340" t="s">
        <v>3408</v>
      </c>
      <c r="D10340" t="s">
        <v>3788</v>
      </c>
      <c r="E10340">
        <v>2230</v>
      </c>
      <c r="F10340" t="s">
        <v>1114</v>
      </c>
    </row>
    <row r="10341" spans="1:6">
      <c r="A10341" t="str">
        <f t="shared" si="186"/>
        <v>37ELON FERNANDES SILVA45017MSc</v>
      </c>
      <c r="B10341">
        <v>37</v>
      </c>
      <c r="C10341" t="s">
        <v>3409</v>
      </c>
      <c r="D10341" t="s">
        <v>3788</v>
      </c>
      <c r="E10341">
        <v>2230</v>
      </c>
      <c r="F10341" t="s">
        <v>1114</v>
      </c>
    </row>
    <row r="10342" spans="1:6">
      <c r="A10342" t="str">
        <f t="shared" si="186"/>
        <v>37JHONATAN FERREIRA CAMARA45017MSc</v>
      </c>
      <c r="B10342">
        <v>37</v>
      </c>
      <c r="C10342" t="s">
        <v>3410</v>
      </c>
      <c r="D10342" t="s">
        <v>3788</v>
      </c>
      <c r="E10342">
        <v>2230</v>
      </c>
      <c r="F10342" t="s">
        <v>1114</v>
      </c>
    </row>
    <row r="10343" spans="1:6">
      <c r="A10343" t="str">
        <f t="shared" si="186"/>
        <v>37JOHNATHAN HERBERT FREIRE DA SILVA45017MSc</v>
      </c>
      <c r="B10343">
        <v>37</v>
      </c>
      <c r="C10343" t="s">
        <v>3411</v>
      </c>
      <c r="D10343" t="s">
        <v>3788</v>
      </c>
      <c r="E10343">
        <v>2230</v>
      </c>
      <c r="F10343" t="s">
        <v>1114</v>
      </c>
    </row>
    <row r="10344" spans="1:6">
      <c r="A10344" t="str">
        <f t="shared" si="186"/>
        <v>37LETÍCIA MILENA GOMES DA SILVA45017MSc</v>
      </c>
      <c r="B10344">
        <v>37</v>
      </c>
      <c r="C10344" t="s">
        <v>3412</v>
      </c>
      <c r="D10344" t="s">
        <v>3788</v>
      </c>
      <c r="E10344">
        <v>2230</v>
      </c>
      <c r="F10344" t="s">
        <v>1114</v>
      </c>
    </row>
    <row r="10345" spans="1:6">
      <c r="A10345" t="str">
        <f t="shared" si="186"/>
        <v>37PEDRO FILIPE ALVES CHAVES DE QUEIROZ45017MSc</v>
      </c>
      <c r="B10345">
        <v>37</v>
      </c>
      <c r="C10345" t="s">
        <v>3413</v>
      </c>
      <c r="D10345" t="s">
        <v>3788</v>
      </c>
      <c r="E10345">
        <v>2230</v>
      </c>
      <c r="F10345" t="s">
        <v>1114</v>
      </c>
    </row>
    <row r="10346" spans="1:6">
      <c r="A10346" t="str">
        <f t="shared" si="186"/>
        <v>37ALINE MARIA SALES SOLANO45017PDSC</v>
      </c>
      <c r="B10346">
        <v>37</v>
      </c>
      <c r="C10346" t="s">
        <v>3414</v>
      </c>
      <c r="D10346" t="s">
        <v>3788</v>
      </c>
      <c r="E10346">
        <v>6110</v>
      </c>
      <c r="F10346" t="s">
        <v>1165</v>
      </c>
    </row>
    <row r="10347" spans="1:6">
      <c r="A10347" t="str">
        <f t="shared" si="186"/>
        <v>37ARUZZA MABEL DE MORAIS ARAÚJO45017PV</v>
      </c>
      <c r="B10347">
        <v>37</v>
      </c>
      <c r="C10347" t="s">
        <v>3415</v>
      </c>
      <c r="D10347" t="s">
        <v>3788</v>
      </c>
      <c r="E10347">
        <v>7750</v>
      </c>
      <c r="F10347" t="s">
        <v>1115</v>
      </c>
    </row>
    <row r="10348" spans="1:6">
      <c r="A10348" t="str">
        <f t="shared" si="186"/>
        <v>38Izabelle Lima Cabral45017AT</v>
      </c>
      <c r="B10348">
        <v>38</v>
      </c>
      <c r="C10348" t="s">
        <v>1779</v>
      </c>
      <c r="D10348" t="s">
        <v>3788</v>
      </c>
      <c r="E10348">
        <v>820</v>
      </c>
      <c r="F10348" t="s">
        <v>1117</v>
      </c>
    </row>
    <row r="10349" spans="1:6">
      <c r="A10349" t="str">
        <f t="shared" si="186"/>
        <v>38MÁRCIO JOSÉ DAS CHAGAS MOURA45017COO</v>
      </c>
      <c r="B10349">
        <v>38</v>
      </c>
      <c r="C10349" t="s">
        <v>3416</v>
      </c>
      <c r="D10349" t="s">
        <v>3788</v>
      </c>
      <c r="E10349">
        <v>2800</v>
      </c>
      <c r="F10349" t="s">
        <v>1113</v>
      </c>
    </row>
    <row r="10350" spans="1:6">
      <c r="A10350" t="str">
        <f t="shared" si="186"/>
        <v>38FRANCISCO CORDEIRO DO NASCIMENTO NETO45017DSC</v>
      </c>
      <c r="B10350">
        <v>38</v>
      </c>
      <c r="C10350" t="s">
        <v>3417</v>
      </c>
      <c r="D10350" t="s">
        <v>3788</v>
      </c>
      <c r="E10350">
        <v>3280</v>
      </c>
      <c r="F10350" t="s">
        <v>1162</v>
      </c>
    </row>
    <row r="10351" spans="1:6">
      <c r="A10351" t="str">
        <f t="shared" si="186"/>
        <v>38LAVÍNIA MARIA MENDES ARAÚJO45017DSC</v>
      </c>
      <c r="B10351">
        <v>38</v>
      </c>
      <c r="C10351" t="s">
        <v>1795</v>
      </c>
      <c r="D10351" t="s">
        <v>3788</v>
      </c>
      <c r="E10351">
        <v>3280</v>
      </c>
      <c r="F10351" t="s">
        <v>1162</v>
      </c>
    </row>
    <row r="10352" spans="1:6">
      <c r="A10352" t="str">
        <f t="shared" si="186"/>
        <v>38PLÍNIO MARCIO DA SILVA RAMOS45017DSC</v>
      </c>
      <c r="B10352">
        <v>38</v>
      </c>
      <c r="C10352" t="s">
        <v>3418</v>
      </c>
      <c r="D10352" t="s">
        <v>3788</v>
      </c>
      <c r="E10352">
        <v>3280</v>
      </c>
      <c r="F10352" t="s">
        <v>1162</v>
      </c>
    </row>
    <row r="10353" spans="1:6">
      <c r="A10353" t="str">
        <f t="shared" si="186"/>
        <v>38ANNA CAROLINA FELIPE SILVA45017GRA</v>
      </c>
      <c r="B10353">
        <v>38</v>
      </c>
      <c r="C10353" t="s">
        <v>3419</v>
      </c>
      <c r="D10353" t="s">
        <v>3788</v>
      </c>
      <c r="E10353">
        <v>600</v>
      </c>
      <c r="F10353" t="s">
        <v>1112</v>
      </c>
    </row>
    <row r="10354" spans="1:6">
      <c r="A10354" t="str">
        <f t="shared" si="186"/>
        <v>38BEATRIZ ALMEIDA RODRIGUES E SILVA45017GRA</v>
      </c>
      <c r="B10354">
        <v>38</v>
      </c>
      <c r="C10354" t="s">
        <v>3420</v>
      </c>
      <c r="D10354" t="s">
        <v>3788</v>
      </c>
      <c r="E10354">
        <v>600</v>
      </c>
      <c r="F10354" t="s">
        <v>1112</v>
      </c>
    </row>
    <row r="10355" spans="1:6">
      <c r="A10355" t="str">
        <f t="shared" si="186"/>
        <v>38GABRIELA FARIAS GOMES45017GRA</v>
      </c>
      <c r="B10355">
        <v>38</v>
      </c>
      <c r="C10355" t="s">
        <v>3421</v>
      </c>
      <c r="D10355" t="s">
        <v>3788</v>
      </c>
      <c r="E10355">
        <v>600</v>
      </c>
      <c r="F10355" t="s">
        <v>1112</v>
      </c>
    </row>
    <row r="10356" spans="1:6">
      <c r="A10356" t="str">
        <f t="shared" si="186"/>
        <v>38GRAZIELA HANNY CLAUDINO DE SOUZA E SILVA45017GRA</v>
      </c>
      <c r="B10356">
        <v>38</v>
      </c>
      <c r="C10356" t="s">
        <v>3422</v>
      </c>
      <c r="D10356" t="s">
        <v>3788</v>
      </c>
      <c r="E10356">
        <v>600</v>
      </c>
      <c r="F10356" t="s">
        <v>1112</v>
      </c>
    </row>
    <row r="10357" spans="1:6">
      <c r="A10357" t="str">
        <f t="shared" si="186"/>
        <v>38HERBERT RAFAEL BARBOSA DE SOUZA45017GRA</v>
      </c>
      <c r="B10357">
        <v>38</v>
      </c>
      <c r="C10357" t="s">
        <v>3423</v>
      </c>
      <c r="D10357" t="s">
        <v>3788</v>
      </c>
      <c r="E10357">
        <v>600</v>
      </c>
      <c r="F10357" t="s">
        <v>1112</v>
      </c>
    </row>
    <row r="10358" spans="1:6">
      <c r="A10358" t="str">
        <f t="shared" si="186"/>
        <v>38JOÃO BOSCO JOSÉ BARBOSA45017GRA</v>
      </c>
      <c r="B10358">
        <v>38</v>
      </c>
      <c r="C10358" t="s">
        <v>3424</v>
      </c>
      <c r="D10358" t="s">
        <v>3788</v>
      </c>
      <c r="E10358">
        <v>600</v>
      </c>
      <c r="F10358" t="s">
        <v>1112</v>
      </c>
    </row>
    <row r="10359" spans="1:6">
      <c r="A10359" t="str">
        <f t="shared" si="186"/>
        <v>38JOSE FERNANDO DA SILVA NETO45017GRA</v>
      </c>
      <c r="B10359">
        <v>38</v>
      </c>
      <c r="C10359" t="s">
        <v>3425</v>
      </c>
      <c r="D10359" t="s">
        <v>3788</v>
      </c>
      <c r="E10359">
        <v>600</v>
      </c>
      <c r="F10359" t="s">
        <v>1112</v>
      </c>
    </row>
    <row r="10360" spans="1:6">
      <c r="A10360" t="str">
        <f t="shared" si="186"/>
        <v>38LEONARDO SOARES CAVALCANTE DE MIRANDA45017GRA</v>
      </c>
      <c r="B10360">
        <v>38</v>
      </c>
      <c r="C10360" t="s">
        <v>3426</v>
      </c>
      <c r="D10360" t="s">
        <v>3788</v>
      </c>
      <c r="E10360">
        <v>600</v>
      </c>
      <c r="F10360" t="s">
        <v>1112</v>
      </c>
    </row>
    <row r="10361" spans="1:6">
      <c r="A10361" t="str">
        <f t="shared" si="186"/>
        <v>38MARIA EDUARDA FREIRE DE ARAÚJO45017GRA</v>
      </c>
      <c r="B10361">
        <v>38</v>
      </c>
      <c r="C10361" t="s">
        <v>3427</v>
      </c>
      <c r="D10361" t="s">
        <v>3788</v>
      </c>
      <c r="E10361">
        <v>600</v>
      </c>
      <c r="F10361" t="s">
        <v>1112</v>
      </c>
    </row>
    <row r="10362" spans="1:6">
      <c r="A10362" t="str">
        <f t="shared" si="186"/>
        <v>38MATEUS FRANCISCO SILVA DE LIMA45017GRA</v>
      </c>
      <c r="B10362">
        <v>38</v>
      </c>
      <c r="C10362" t="s">
        <v>3428</v>
      </c>
      <c r="D10362" t="s">
        <v>3788</v>
      </c>
      <c r="E10362">
        <v>600</v>
      </c>
      <c r="F10362" t="s">
        <v>1112</v>
      </c>
    </row>
    <row r="10363" spans="1:6">
      <c r="A10363" t="str">
        <f t="shared" si="186"/>
        <v>38NICOLE VERZA DOS SANTOS45017GRA</v>
      </c>
      <c r="B10363">
        <v>38</v>
      </c>
      <c r="C10363" t="s">
        <v>3429</v>
      </c>
      <c r="D10363" t="s">
        <v>3788</v>
      </c>
      <c r="E10363">
        <v>600</v>
      </c>
      <c r="F10363" t="s">
        <v>1112</v>
      </c>
    </row>
    <row r="10364" spans="1:6">
      <c r="A10364" t="str">
        <f t="shared" si="186"/>
        <v>38REBECA VITÓRIA DA LUZ SILVA45017GRA</v>
      </c>
      <c r="B10364">
        <v>38</v>
      </c>
      <c r="C10364" t="s">
        <v>3430</v>
      </c>
      <c r="D10364" t="s">
        <v>3788</v>
      </c>
      <c r="E10364">
        <v>600</v>
      </c>
      <c r="F10364" t="s">
        <v>1112</v>
      </c>
    </row>
    <row r="10365" spans="1:6">
      <c r="A10365" t="str">
        <f t="shared" si="186"/>
        <v>38SANDRELY PEREIRA DA SILVA45017GRA</v>
      </c>
      <c r="B10365">
        <v>38</v>
      </c>
      <c r="C10365" t="s">
        <v>3431</v>
      </c>
      <c r="D10365" t="s">
        <v>3788</v>
      </c>
      <c r="E10365">
        <v>600</v>
      </c>
      <c r="F10365" t="s">
        <v>1112</v>
      </c>
    </row>
    <row r="10366" spans="1:6">
      <c r="A10366" t="str">
        <f t="shared" si="186"/>
        <v>38SILVIO HENRIQUE VIANA LIMA PINTO45017GRA</v>
      </c>
      <c r="B10366">
        <v>38</v>
      </c>
      <c r="C10366" t="s">
        <v>3432</v>
      </c>
      <c r="D10366" t="s">
        <v>3788</v>
      </c>
      <c r="E10366">
        <v>600</v>
      </c>
      <c r="F10366" t="s">
        <v>1112</v>
      </c>
    </row>
    <row r="10367" spans="1:6">
      <c r="A10367" t="str">
        <f t="shared" si="186"/>
        <v>38TARSILA SOUSA LIMA45017GRA</v>
      </c>
      <c r="B10367">
        <v>38</v>
      </c>
      <c r="C10367" t="s">
        <v>3433</v>
      </c>
      <c r="D10367" t="s">
        <v>3788</v>
      </c>
      <c r="E10367">
        <v>600</v>
      </c>
      <c r="F10367" t="s">
        <v>1112</v>
      </c>
    </row>
    <row r="10368" spans="1:6">
      <c r="A10368" t="str">
        <f t="shared" si="186"/>
        <v>38ARTHUR ALVES PRATES GOMES45017MSc</v>
      </c>
      <c r="B10368">
        <v>38</v>
      </c>
      <c r="C10368" t="s">
        <v>3434</v>
      </c>
      <c r="D10368" t="s">
        <v>3788</v>
      </c>
      <c r="E10368">
        <v>2230</v>
      </c>
      <c r="F10368" t="s">
        <v>1114</v>
      </c>
    </row>
    <row r="10369" spans="1:6">
      <c r="A10369" t="str">
        <f t="shared" si="186"/>
        <v>38CAIQUE EMANUEL DA SILVA NUNES45017MSc</v>
      </c>
      <c r="B10369">
        <v>38</v>
      </c>
      <c r="C10369" t="s">
        <v>3435</v>
      </c>
      <c r="D10369" t="s">
        <v>3788</v>
      </c>
      <c r="E10369">
        <v>2230</v>
      </c>
      <c r="F10369" t="s">
        <v>1114</v>
      </c>
    </row>
    <row r="10370" spans="1:6">
      <c r="A10370" t="str">
        <f t="shared" si="186"/>
        <v>38IONARA FREITAS SILVA45017MSc</v>
      </c>
      <c r="B10370">
        <v>38</v>
      </c>
      <c r="C10370" t="s">
        <v>2786</v>
      </c>
      <c r="D10370" t="s">
        <v>3788</v>
      </c>
      <c r="E10370">
        <v>2230</v>
      </c>
      <c r="F10370" t="s">
        <v>1114</v>
      </c>
    </row>
    <row r="10371" spans="1:6">
      <c r="A10371" t="str">
        <f t="shared" ref="A10371:A10434" si="187">CONCATENATE(B10371,C10371,VALUE(D10371),F10371)</f>
        <v>38LEONARDO STRECK RAUPP45017MSc</v>
      </c>
      <c r="B10371">
        <v>38</v>
      </c>
      <c r="C10371" t="s">
        <v>3436</v>
      </c>
      <c r="D10371" t="s">
        <v>3788</v>
      </c>
      <c r="E10371">
        <v>2230</v>
      </c>
      <c r="F10371" t="s">
        <v>1114</v>
      </c>
    </row>
    <row r="10372" spans="1:6">
      <c r="A10372" t="str">
        <f t="shared" si="187"/>
        <v>38THALES HENRIQUE CASTRO DE BARROS45017MSc</v>
      </c>
      <c r="B10372">
        <v>38</v>
      </c>
      <c r="C10372" t="s">
        <v>3437</v>
      </c>
      <c r="D10372" t="s">
        <v>3788</v>
      </c>
      <c r="E10372">
        <v>2230</v>
      </c>
      <c r="F10372" t="s">
        <v>1114</v>
      </c>
    </row>
    <row r="10373" spans="1:6">
      <c r="A10373" t="str">
        <f t="shared" si="187"/>
        <v>38TÚLIO RODRIGUES FEITOSA DA SILVA45017MSc</v>
      </c>
      <c r="B10373">
        <v>38</v>
      </c>
      <c r="C10373" t="s">
        <v>3438</v>
      </c>
      <c r="D10373" t="s">
        <v>3788</v>
      </c>
      <c r="E10373">
        <v>2230</v>
      </c>
      <c r="F10373" t="s">
        <v>1114</v>
      </c>
    </row>
    <row r="10374" spans="1:6">
      <c r="A10374" t="str">
        <f t="shared" si="187"/>
        <v>38CARLOS ESTEBAN DELGADO NORIEGA45017PDSC</v>
      </c>
      <c r="B10374">
        <v>38</v>
      </c>
      <c r="C10374" t="s">
        <v>3439</v>
      </c>
      <c r="D10374" t="s">
        <v>3788</v>
      </c>
      <c r="E10374">
        <v>6110</v>
      </c>
      <c r="F10374" t="s">
        <v>1165</v>
      </c>
    </row>
    <row r="10375" spans="1:6">
      <c r="A10375" t="str">
        <f t="shared" si="187"/>
        <v>38PAULO ESTEVÃO LEMOS DE OLIVEIRA45017PV</v>
      </c>
      <c r="B10375">
        <v>38</v>
      </c>
      <c r="C10375" t="s">
        <v>3440</v>
      </c>
      <c r="D10375" t="s">
        <v>3788</v>
      </c>
      <c r="E10375">
        <v>7750</v>
      </c>
      <c r="F10375" t="s">
        <v>1115</v>
      </c>
    </row>
    <row r="10376" spans="1:6">
      <c r="A10376" t="str">
        <f t="shared" si="187"/>
        <v>39ALCIONE FRANCISCO DE ALMEIDA45017AT</v>
      </c>
      <c r="B10376">
        <v>39</v>
      </c>
      <c r="C10376" t="s">
        <v>3441</v>
      </c>
      <c r="D10376" t="s">
        <v>3788</v>
      </c>
      <c r="E10376">
        <v>820</v>
      </c>
      <c r="F10376" t="s">
        <v>1117</v>
      </c>
    </row>
    <row r="10377" spans="1:6">
      <c r="A10377" t="str">
        <f t="shared" si="187"/>
        <v>39JOSE MANSUR ASSAF45017COO</v>
      </c>
      <c r="B10377">
        <v>39</v>
      </c>
      <c r="C10377" t="s">
        <v>3442</v>
      </c>
      <c r="D10377" t="s">
        <v>3788</v>
      </c>
      <c r="E10377">
        <v>2800</v>
      </c>
      <c r="F10377" t="s">
        <v>1113</v>
      </c>
    </row>
    <row r="10378" spans="1:6">
      <c r="A10378" t="str">
        <f t="shared" si="187"/>
        <v>39ELIANE SOARES DA SILVA45017DSC</v>
      </c>
      <c r="B10378">
        <v>39</v>
      </c>
      <c r="C10378" t="s">
        <v>3443</v>
      </c>
      <c r="D10378" t="s">
        <v>3788</v>
      </c>
      <c r="E10378">
        <v>3280</v>
      </c>
      <c r="F10378" t="s">
        <v>1162</v>
      </c>
    </row>
    <row r="10379" spans="1:6">
      <c r="A10379" t="str">
        <f t="shared" si="187"/>
        <v>39LETÍCIA PEREIRA ALMEIDA45017DSC</v>
      </c>
      <c r="B10379">
        <v>39</v>
      </c>
      <c r="C10379" t="s">
        <v>3444</v>
      </c>
      <c r="D10379" t="s">
        <v>3788</v>
      </c>
      <c r="E10379">
        <v>3280</v>
      </c>
      <c r="F10379" t="s">
        <v>1162</v>
      </c>
    </row>
    <row r="10380" spans="1:6">
      <c r="A10380" t="str">
        <f t="shared" si="187"/>
        <v>39LUANA DO NASCIMENTO ROCHA DE PAULA45017DSC</v>
      </c>
      <c r="B10380">
        <v>39</v>
      </c>
      <c r="C10380" t="s">
        <v>3445</v>
      </c>
      <c r="D10380" t="s">
        <v>3788</v>
      </c>
      <c r="E10380">
        <v>3280</v>
      </c>
      <c r="F10380" t="s">
        <v>1162</v>
      </c>
    </row>
    <row r="10381" spans="1:6">
      <c r="A10381" t="str">
        <f t="shared" si="187"/>
        <v>39WALLAS DOUGLAS DE MACEDO SOUZA45017DSC</v>
      </c>
      <c r="B10381">
        <v>39</v>
      </c>
      <c r="C10381" t="s">
        <v>3446</v>
      </c>
      <c r="D10381" t="s">
        <v>3788</v>
      </c>
      <c r="E10381">
        <v>3280</v>
      </c>
      <c r="F10381" t="s">
        <v>1162</v>
      </c>
    </row>
    <row r="10382" spans="1:6">
      <c r="A10382" t="str">
        <f t="shared" si="187"/>
        <v>39ALESSANDRO HIROYUKI IWAI DA CONCEIÇÃO45017GRA</v>
      </c>
      <c r="B10382">
        <v>39</v>
      </c>
      <c r="C10382" t="s">
        <v>3447</v>
      </c>
      <c r="D10382" t="s">
        <v>3788</v>
      </c>
      <c r="E10382">
        <v>600</v>
      </c>
      <c r="F10382" t="s">
        <v>1112</v>
      </c>
    </row>
    <row r="10383" spans="1:6">
      <c r="A10383" t="str">
        <f t="shared" si="187"/>
        <v>39AMANDA SILVESTRE CHIQUITES45017GRA</v>
      </c>
      <c r="B10383">
        <v>39</v>
      </c>
      <c r="C10383" t="s">
        <v>3448</v>
      </c>
      <c r="D10383" t="s">
        <v>3788</v>
      </c>
      <c r="E10383">
        <v>600</v>
      </c>
      <c r="F10383" t="s">
        <v>1112</v>
      </c>
    </row>
    <row r="10384" spans="1:6">
      <c r="A10384" t="str">
        <f t="shared" si="187"/>
        <v>39BEATRIZ PELICHEK MOREIRA45017GRA</v>
      </c>
      <c r="B10384">
        <v>39</v>
      </c>
      <c r="C10384" t="s">
        <v>3450</v>
      </c>
      <c r="D10384" t="s">
        <v>3788</v>
      </c>
      <c r="E10384">
        <v>600</v>
      </c>
      <c r="F10384" t="s">
        <v>1112</v>
      </c>
    </row>
    <row r="10385" spans="1:6">
      <c r="A10385" t="str">
        <f t="shared" si="187"/>
        <v>39CAROLINA YAGUINUMA45017GRA</v>
      </c>
      <c r="B10385">
        <v>39</v>
      </c>
      <c r="C10385" t="s">
        <v>3451</v>
      </c>
      <c r="D10385" t="s">
        <v>3788</v>
      </c>
      <c r="E10385">
        <v>600</v>
      </c>
      <c r="F10385" t="s">
        <v>1112</v>
      </c>
    </row>
    <row r="10386" spans="1:6">
      <c r="A10386" t="str">
        <f t="shared" si="187"/>
        <v>39CAROLINE DE LIMA SILVA45017GRA</v>
      </c>
      <c r="B10386">
        <v>39</v>
      </c>
      <c r="C10386" t="s">
        <v>3452</v>
      </c>
      <c r="D10386" t="s">
        <v>3788</v>
      </c>
      <c r="E10386">
        <v>600</v>
      </c>
      <c r="F10386" t="s">
        <v>1112</v>
      </c>
    </row>
    <row r="10387" spans="1:6">
      <c r="A10387" t="str">
        <f t="shared" si="187"/>
        <v>39DÉBORA RODRIGUES JAHNEL45017GRA</v>
      </c>
      <c r="B10387">
        <v>39</v>
      </c>
      <c r="C10387" t="s">
        <v>3453</v>
      </c>
      <c r="D10387" t="s">
        <v>3788</v>
      </c>
      <c r="E10387">
        <v>600</v>
      </c>
      <c r="F10387" t="s">
        <v>1112</v>
      </c>
    </row>
    <row r="10388" spans="1:6">
      <c r="A10388" t="str">
        <f t="shared" si="187"/>
        <v>39GABRIEL AZARIAS DE SOUZA45017GRA</v>
      </c>
      <c r="B10388">
        <v>39</v>
      </c>
      <c r="C10388" t="s">
        <v>3454</v>
      </c>
      <c r="D10388" t="s">
        <v>3788</v>
      </c>
      <c r="E10388">
        <v>600</v>
      </c>
      <c r="F10388" t="s">
        <v>1112</v>
      </c>
    </row>
    <row r="10389" spans="1:6">
      <c r="A10389" t="str">
        <f t="shared" si="187"/>
        <v>39JADE GUSMÃO SILVEIRA EL CHECK LIASERE45017GRA</v>
      </c>
      <c r="B10389">
        <v>39</v>
      </c>
      <c r="C10389" t="s">
        <v>3455</v>
      </c>
      <c r="D10389" t="s">
        <v>3788</v>
      </c>
      <c r="E10389">
        <v>600</v>
      </c>
      <c r="F10389" t="s">
        <v>1112</v>
      </c>
    </row>
    <row r="10390" spans="1:6">
      <c r="A10390" t="str">
        <f t="shared" si="187"/>
        <v>39JÚLIA APARECIDA SANSON45017GRA</v>
      </c>
      <c r="B10390">
        <v>39</v>
      </c>
      <c r="C10390" t="s">
        <v>3456</v>
      </c>
      <c r="D10390" t="s">
        <v>3788</v>
      </c>
      <c r="E10390">
        <v>600</v>
      </c>
      <c r="F10390" t="s">
        <v>1112</v>
      </c>
    </row>
    <row r="10391" spans="1:6">
      <c r="A10391" t="str">
        <f t="shared" si="187"/>
        <v>39LÍDIA APARECIDA BRANCO45017GRA</v>
      </c>
      <c r="B10391">
        <v>39</v>
      </c>
      <c r="C10391" t="s">
        <v>3457</v>
      </c>
      <c r="D10391" t="s">
        <v>3788</v>
      </c>
      <c r="E10391">
        <v>600</v>
      </c>
      <c r="F10391" t="s">
        <v>1112</v>
      </c>
    </row>
    <row r="10392" spans="1:6">
      <c r="A10392" t="str">
        <f t="shared" si="187"/>
        <v>39LUAN DOMINGUES AMARAL45017GRA</v>
      </c>
      <c r="B10392">
        <v>39</v>
      </c>
      <c r="C10392" t="s">
        <v>3458</v>
      </c>
      <c r="D10392" t="s">
        <v>3788</v>
      </c>
      <c r="E10392">
        <v>600</v>
      </c>
      <c r="F10392" t="s">
        <v>1112</v>
      </c>
    </row>
    <row r="10393" spans="1:6">
      <c r="A10393" t="str">
        <f t="shared" si="187"/>
        <v>39LUCAS RAVAGNANI RODRIGUES45017GRA</v>
      </c>
      <c r="B10393">
        <v>39</v>
      </c>
      <c r="C10393" t="s">
        <v>3459</v>
      </c>
      <c r="D10393" t="s">
        <v>3788</v>
      </c>
      <c r="E10393">
        <v>600</v>
      </c>
      <c r="F10393" t="s">
        <v>1112</v>
      </c>
    </row>
    <row r="10394" spans="1:6">
      <c r="A10394" t="str">
        <f t="shared" si="187"/>
        <v>39MARIA LÚIA MONELLI SOSSAI45017GRA</v>
      </c>
      <c r="B10394">
        <v>39</v>
      </c>
      <c r="C10394" t="s">
        <v>3460</v>
      </c>
      <c r="D10394" t="s">
        <v>3788</v>
      </c>
      <c r="E10394">
        <v>600</v>
      </c>
      <c r="F10394" t="s">
        <v>1112</v>
      </c>
    </row>
    <row r="10395" spans="1:6">
      <c r="A10395" t="str">
        <f t="shared" si="187"/>
        <v>39VICTOR ELIAS SILVA45017GRA</v>
      </c>
      <c r="B10395">
        <v>39</v>
      </c>
      <c r="C10395" t="s">
        <v>3461</v>
      </c>
      <c r="D10395" t="s">
        <v>3788</v>
      </c>
      <c r="E10395">
        <v>600</v>
      </c>
      <c r="F10395" t="s">
        <v>1112</v>
      </c>
    </row>
    <row r="10396" spans="1:6">
      <c r="A10396" t="str">
        <f t="shared" si="187"/>
        <v>39VICTOR MAZUTTI MALVEIRO45017GRA</v>
      </c>
      <c r="B10396">
        <v>39</v>
      </c>
      <c r="C10396" t="s">
        <v>3462</v>
      </c>
      <c r="D10396" t="s">
        <v>3788</v>
      </c>
      <c r="E10396">
        <v>600</v>
      </c>
      <c r="F10396" t="s">
        <v>1112</v>
      </c>
    </row>
    <row r="10397" spans="1:6">
      <c r="A10397" t="str">
        <f t="shared" si="187"/>
        <v>39LUIZ HENRIQUE VIEIRA45017PV</v>
      </c>
      <c r="B10397">
        <v>39</v>
      </c>
      <c r="C10397" t="s">
        <v>3463</v>
      </c>
      <c r="D10397" t="s">
        <v>3788</v>
      </c>
      <c r="E10397">
        <v>7750</v>
      </c>
      <c r="F10397" t="s">
        <v>1115</v>
      </c>
    </row>
    <row r="10398" spans="1:6">
      <c r="A10398" t="str">
        <f t="shared" si="187"/>
        <v>40LEANDRO HIROKAZU HIROSE45017AT</v>
      </c>
      <c r="B10398">
        <v>40</v>
      </c>
      <c r="C10398" t="s">
        <v>3464</v>
      </c>
      <c r="D10398" t="s">
        <v>3788</v>
      </c>
      <c r="E10398">
        <v>820</v>
      </c>
      <c r="F10398" t="s">
        <v>1117</v>
      </c>
    </row>
    <row r="10399" spans="1:6">
      <c r="A10399" t="str">
        <f t="shared" si="187"/>
        <v>40FÁBIO AUGUSTO GOMES VIEIRA REIS45017COO</v>
      </c>
      <c r="B10399">
        <v>40</v>
      </c>
      <c r="C10399" t="s">
        <v>2205</v>
      </c>
      <c r="D10399" t="s">
        <v>3788</v>
      </c>
      <c r="E10399">
        <v>2800</v>
      </c>
      <c r="F10399" t="s">
        <v>1113</v>
      </c>
    </row>
    <row r="10400" spans="1:6">
      <c r="A10400" t="str">
        <f t="shared" si="187"/>
        <v>40GABRIELLE ROVERATTI CECCATO45017DSC</v>
      </c>
      <c r="B10400">
        <v>40</v>
      </c>
      <c r="C10400" t="s">
        <v>3465</v>
      </c>
      <c r="D10400" t="s">
        <v>3788</v>
      </c>
      <c r="E10400">
        <v>3280</v>
      </c>
      <c r="F10400" t="s">
        <v>1162</v>
      </c>
    </row>
    <row r="10401" spans="1:6">
      <c r="A10401" t="str">
        <f t="shared" si="187"/>
        <v>40MARIZA GOMES RODRIGUES45017DSC</v>
      </c>
      <c r="B10401">
        <v>40</v>
      </c>
      <c r="C10401" t="s">
        <v>3466</v>
      </c>
      <c r="D10401" t="s">
        <v>3788</v>
      </c>
      <c r="E10401">
        <v>3280</v>
      </c>
      <c r="F10401" t="s">
        <v>1162</v>
      </c>
    </row>
    <row r="10402" spans="1:6">
      <c r="A10402" t="str">
        <f t="shared" si="187"/>
        <v>40NAYARA DE MACEDO DOS SANTOS45017DSC</v>
      </c>
      <c r="B10402">
        <v>40</v>
      </c>
      <c r="C10402" t="s">
        <v>3467</v>
      </c>
      <c r="D10402" t="s">
        <v>3788</v>
      </c>
      <c r="E10402">
        <v>3280</v>
      </c>
      <c r="F10402" t="s">
        <v>1162</v>
      </c>
    </row>
    <row r="10403" spans="1:6">
      <c r="A10403" t="str">
        <f t="shared" si="187"/>
        <v>40ALEXANDRE NASSER BROLEZZI MENEZES45017GRA</v>
      </c>
      <c r="B10403">
        <v>40</v>
      </c>
      <c r="C10403" t="s">
        <v>3468</v>
      </c>
      <c r="D10403" t="s">
        <v>3788</v>
      </c>
      <c r="E10403">
        <v>600</v>
      </c>
      <c r="F10403" t="s">
        <v>1112</v>
      </c>
    </row>
    <row r="10404" spans="1:6">
      <c r="A10404" t="str">
        <f t="shared" si="187"/>
        <v>40CAÍQUE GIOVANNI45017GRA</v>
      </c>
      <c r="B10404">
        <v>40</v>
      </c>
      <c r="C10404" t="s">
        <v>3469</v>
      </c>
      <c r="D10404" t="s">
        <v>3788</v>
      </c>
      <c r="E10404">
        <v>600</v>
      </c>
      <c r="F10404" t="s">
        <v>1112</v>
      </c>
    </row>
    <row r="10405" spans="1:6">
      <c r="A10405" t="str">
        <f t="shared" si="187"/>
        <v>40DANIELA KURANAKA45017GRA</v>
      </c>
      <c r="B10405">
        <v>40</v>
      </c>
      <c r="C10405" t="s">
        <v>3470</v>
      </c>
      <c r="D10405" t="s">
        <v>3788</v>
      </c>
      <c r="E10405">
        <v>600</v>
      </c>
      <c r="F10405" t="s">
        <v>1112</v>
      </c>
    </row>
    <row r="10406" spans="1:6">
      <c r="A10406" t="str">
        <f t="shared" si="187"/>
        <v>40ISABELA CAROLINI SOUZA ARAUJO45017GRA</v>
      </c>
      <c r="B10406">
        <v>40</v>
      </c>
      <c r="C10406" t="s">
        <v>3471</v>
      </c>
      <c r="D10406" t="s">
        <v>3788</v>
      </c>
      <c r="E10406">
        <v>600</v>
      </c>
      <c r="F10406" t="s">
        <v>1112</v>
      </c>
    </row>
    <row r="10407" spans="1:6">
      <c r="A10407" t="str">
        <f t="shared" si="187"/>
        <v>40ISABELA DALL’ACQUA45017GRA</v>
      </c>
      <c r="B10407">
        <v>40</v>
      </c>
      <c r="C10407" t="s">
        <v>3472</v>
      </c>
      <c r="D10407" t="s">
        <v>3788</v>
      </c>
      <c r="E10407">
        <v>600</v>
      </c>
      <c r="F10407" t="s">
        <v>1112</v>
      </c>
    </row>
    <row r="10408" spans="1:6">
      <c r="A10408" t="str">
        <f t="shared" si="187"/>
        <v>40LUCAS PEREIRA FONTANETTI45017GRA</v>
      </c>
      <c r="B10408">
        <v>40</v>
      </c>
      <c r="C10408" t="s">
        <v>3473</v>
      </c>
      <c r="D10408" t="s">
        <v>3788</v>
      </c>
      <c r="E10408">
        <v>600</v>
      </c>
      <c r="F10408" t="s">
        <v>1112</v>
      </c>
    </row>
    <row r="10409" spans="1:6">
      <c r="A10409" t="str">
        <f t="shared" si="187"/>
        <v>40MURÍLO DE OLIVEIRA MARTINS45017GRA</v>
      </c>
      <c r="B10409">
        <v>40</v>
      </c>
      <c r="C10409" t="s">
        <v>3474</v>
      </c>
      <c r="D10409" t="s">
        <v>3788</v>
      </c>
      <c r="E10409">
        <v>600</v>
      </c>
      <c r="F10409" t="s">
        <v>1112</v>
      </c>
    </row>
    <row r="10410" spans="1:6">
      <c r="A10410" t="str">
        <f t="shared" si="187"/>
        <v>40NATHÁLIA ALVES WEIGEL DE ARAÚJO45017GRA</v>
      </c>
      <c r="B10410">
        <v>40</v>
      </c>
      <c r="C10410" t="s">
        <v>3475</v>
      </c>
      <c r="D10410" t="s">
        <v>3788</v>
      </c>
      <c r="E10410">
        <v>600</v>
      </c>
      <c r="F10410" t="s">
        <v>1112</v>
      </c>
    </row>
    <row r="10411" spans="1:6">
      <c r="A10411" t="str">
        <f t="shared" si="187"/>
        <v>40PRISCILA FIGUEIREDO RODRIGUES45017GRA</v>
      </c>
      <c r="B10411">
        <v>40</v>
      </c>
      <c r="C10411" t="s">
        <v>3476</v>
      </c>
      <c r="D10411" t="s">
        <v>3788</v>
      </c>
      <c r="E10411">
        <v>600</v>
      </c>
      <c r="F10411" t="s">
        <v>1112</v>
      </c>
    </row>
    <row r="10412" spans="1:6">
      <c r="A10412" t="str">
        <f t="shared" si="187"/>
        <v>40RAFAELA CASONATTO DELLA COLETTA45017GRA</v>
      </c>
      <c r="B10412">
        <v>40</v>
      </c>
      <c r="C10412" t="s">
        <v>3477</v>
      </c>
      <c r="D10412" t="s">
        <v>3788</v>
      </c>
      <c r="E10412">
        <v>600</v>
      </c>
      <c r="F10412" t="s">
        <v>1112</v>
      </c>
    </row>
    <row r="10413" spans="1:6">
      <c r="A10413" t="str">
        <f t="shared" si="187"/>
        <v>40RENATA SILVA MARTINS45017GRA</v>
      </c>
      <c r="B10413">
        <v>40</v>
      </c>
      <c r="C10413" t="s">
        <v>3478</v>
      </c>
      <c r="D10413" t="s">
        <v>3788</v>
      </c>
      <c r="E10413">
        <v>600</v>
      </c>
      <c r="F10413" t="s">
        <v>1112</v>
      </c>
    </row>
    <row r="10414" spans="1:6">
      <c r="A10414" t="str">
        <f t="shared" si="187"/>
        <v>40THAIS CERQUEIRA SANTOS45017GRA</v>
      </c>
      <c r="B10414">
        <v>40</v>
      </c>
      <c r="C10414" t="s">
        <v>3479</v>
      </c>
      <c r="D10414" t="s">
        <v>3788</v>
      </c>
      <c r="E10414">
        <v>600</v>
      </c>
      <c r="F10414" t="s">
        <v>1112</v>
      </c>
    </row>
    <row r="10415" spans="1:6">
      <c r="A10415" t="str">
        <f t="shared" si="187"/>
        <v>40VELDA FRAGA FARAH BARROS DO NASCIMENTO45017GRA</v>
      </c>
      <c r="B10415">
        <v>40</v>
      </c>
      <c r="C10415" t="s">
        <v>3480</v>
      </c>
      <c r="D10415" t="s">
        <v>3788</v>
      </c>
      <c r="E10415">
        <v>600</v>
      </c>
      <c r="F10415" t="s">
        <v>1112</v>
      </c>
    </row>
    <row r="10416" spans="1:6">
      <c r="A10416" t="str">
        <f t="shared" si="187"/>
        <v>40BEATRIZ CHRISTOFOLETTI45017MSc</v>
      </c>
      <c r="B10416">
        <v>40</v>
      </c>
      <c r="C10416" t="s">
        <v>3481</v>
      </c>
      <c r="D10416" t="s">
        <v>3788</v>
      </c>
      <c r="E10416">
        <v>2230</v>
      </c>
      <c r="F10416" t="s">
        <v>1114</v>
      </c>
    </row>
    <row r="10417" spans="1:6">
      <c r="A10417" t="str">
        <f t="shared" si="187"/>
        <v>40SARAH FELIX SANTOS45017MSc</v>
      </c>
      <c r="B10417">
        <v>40</v>
      </c>
      <c r="C10417" t="s">
        <v>3482</v>
      </c>
      <c r="D10417" t="s">
        <v>3788</v>
      </c>
      <c r="E10417">
        <v>2230</v>
      </c>
      <c r="F10417" t="s">
        <v>1114</v>
      </c>
    </row>
    <row r="10418" spans="1:6">
      <c r="A10418" t="str">
        <f t="shared" si="187"/>
        <v>40VICTOR HUGO HOFFMANN45017MSc</v>
      </c>
      <c r="B10418">
        <v>40</v>
      </c>
      <c r="C10418" t="s">
        <v>3483</v>
      </c>
      <c r="D10418" t="s">
        <v>3788</v>
      </c>
      <c r="E10418">
        <v>2230</v>
      </c>
      <c r="F10418" t="s">
        <v>1114</v>
      </c>
    </row>
    <row r="10419" spans="1:6">
      <c r="A10419" t="str">
        <f t="shared" si="187"/>
        <v>40VINICIUS MENDES VEIGA45017MSc</v>
      </c>
      <c r="B10419">
        <v>40</v>
      </c>
      <c r="C10419" t="s">
        <v>3484</v>
      </c>
      <c r="D10419" t="s">
        <v>3788</v>
      </c>
      <c r="E10419">
        <v>2230</v>
      </c>
      <c r="F10419" t="s">
        <v>1114</v>
      </c>
    </row>
    <row r="10420" spans="1:6">
      <c r="A10420" t="str">
        <f t="shared" si="187"/>
        <v>40MITSURU ARAI45017PV</v>
      </c>
      <c r="B10420">
        <v>40</v>
      </c>
      <c r="C10420" t="s">
        <v>3485</v>
      </c>
      <c r="D10420" t="s">
        <v>3788</v>
      </c>
      <c r="E10420">
        <v>7750</v>
      </c>
      <c r="F10420" t="s">
        <v>1115</v>
      </c>
    </row>
    <row r="10421" spans="1:6">
      <c r="A10421" t="str">
        <f t="shared" si="187"/>
        <v>41IRENE DO NASCIMENTO XAVIER DELGADO45017AT</v>
      </c>
      <c r="B10421">
        <v>41</v>
      </c>
      <c r="C10421" t="s">
        <v>3486</v>
      </c>
      <c r="D10421" t="s">
        <v>3788</v>
      </c>
      <c r="E10421">
        <v>820</v>
      </c>
      <c r="F10421" t="s">
        <v>1117</v>
      </c>
    </row>
    <row r="10422" spans="1:6">
      <c r="A10422" t="str">
        <f t="shared" si="187"/>
        <v>41DAVID ALVES CASTELO BRANCO45017COO</v>
      </c>
      <c r="B10422">
        <v>41</v>
      </c>
      <c r="C10422" t="s">
        <v>2658</v>
      </c>
      <c r="D10422" t="s">
        <v>3788</v>
      </c>
      <c r="E10422">
        <v>2800</v>
      </c>
      <c r="F10422" t="s">
        <v>1113</v>
      </c>
    </row>
    <row r="10423" spans="1:6">
      <c r="A10423" t="str">
        <f t="shared" si="187"/>
        <v>41JULIA PALETA CRESPO45017DSC</v>
      </c>
      <c r="B10423">
        <v>41</v>
      </c>
      <c r="C10423" t="s">
        <v>3487</v>
      </c>
      <c r="D10423" t="s">
        <v>3788</v>
      </c>
      <c r="E10423">
        <v>3280</v>
      </c>
      <c r="F10423" t="s">
        <v>1162</v>
      </c>
    </row>
    <row r="10424" spans="1:6">
      <c r="A10424" t="str">
        <f t="shared" si="187"/>
        <v>41PEDRO LUIZ BARBOSA MAIA45017DSC</v>
      </c>
      <c r="B10424">
        <v>41</v>
      </c>
      <c r="C10424" t="s">
        <v>1843</v>
      </c>
      <c r="D10424" t="s">
        <v>3788</v>
      </c>
      <c r="E10424">
        <v>3280</v>
      </c>
      <c r="F10424" t="s">
        <v>1162</v>
      </c>
    </row>
    <row r="10425" spans="1:6">
      <c r="A10425" t="str">
        <f t="shared" si="187"/>
        <v>41CAROLINE FERREIRA ALVES45017GRA</v>
      </c>
      <c r="B10425">
        <v>41</v>
      </c>
      <c r="C10425" t="s">
        <v>2208</v>
      </c>
      <c r="D10425" t="s">
        <v>3788</v>
      </c>
      <c r="E10425">
        <v>600</v>
      </c>
      <c r="F10425" t="s">
        <v>1112</v>
      </c>
    </row>
    <row r="10426" spans="1:6">
      <c r="A10426" t="str">
        <f t="shared" si="187"/>
        <v>41DOUGLAS PEREIRA LOPES45017GRA</v>
      </c>
      <c r="B10426">
        <v>41</v>
      </c>
      <c r="C10426" t="s">
        <v>1845</v>
      </c>
      <c r="D10426" t="s">
        <v>3788</v>
      </c>
      <c r="E10426">
        <v>600</v>
      </c>
      <c r="F10426" t="s">
        <v>1112</v>
      </c>
    </row>
    <row r="10427" spans="1:6">
      <c r="A10427" t="str">
        <f t="shared" si="187"/>
        <v>41NAYANA CAMPOS OLIVEIRA45017GRA</v>
      </c>
      <c r="B10427">
        <v>41</v>
      </c>
      <c r="C10427" t="s">
        <v>1848</v>
      </c>
      <c r="D10427" t="s">
        <v>3788</v>
      </c>
      <c r="E10427">
        <v>600</v>
      </c>
      <c r="F10427" t="s">
        <v>1112</v>
      </c>
    </row>
    <row r="10428" spans="1:6">
      <c r="A10428" t="str">
        <f t="shared" si="187"/>
        <v>41BRUNO LOPES FERREIRA45017MSc</v>
      </c>
      <c r="B10428">
        <v>41</v>
      </c>
      <c r="C10428" t="s">
        <v>3488</v>
      </c>
      <c r="D10428" t="s">
        <v>3788</v>
      </c>
      <c r="E10428">
        <v>2230</v>
      </c>
      <c r="F10428" t="s">
        <v>1114</v>
      </c>
    </row>
    <row r="10429" spans="1:6">
      <c r="A10429" t="str">
        <f t="shared" si="187"/>
        <v>41CLÁUDIO FERNANDES DE GUSMÃO BORDALO DA COSTA45017MSc</v>
      </c>
      <c r="B10429">
        <v>41</v>
      </c>
      <c r="C10429" t="s">
        <v>3489</v>
      </c>
      <c r="D10429" t="s">
        <v>3788</v>
      </c>
      <c r="E10429">
        <v>2230</v>
      </c>
      <c r="F10429" t="s">
        <v>1114</v>
      </c>
    </row>
    <row r="10430" spans="1:6">
      <c r="A10430" t="str">
        <f t="shared" si="187"/>
        <v>41LUCAS RAFAEL OLIVEIRA DE SOUZA45017MSc</v>
      </c>
      <c r="B10430">
        <v>41</v>
      </c>
      <c r="C10430" t="s">
        <v>3490</v>
      </c>
      <c r="D10430" t="s">
        <v>3788</v>
      </c>
      <c r="E10430">
        <v>2230</v>
      </c>
      <c r="F10430" t="s">
        <v>1114</v>
      </c>
    </row>
    <row r="10431" spans="1:6">
      <c r="A10431" t="str">
        <f t="shared" si="187"/>
        <v>41RICARDO UEHARA45017MSc</v>
      </c>
      <c r="B10431">
        <v>41</v>
      </c>
      <c r="C10431" t="s">
        <v>3491</v>
      </c>
      <c r="D10431" t="s">
        <v>3788</v>
      </c>
      <c r="E10431">
        <v>2230</v>
      </c>
      <c r="F10431" t="s">
        <v>1114</v>
      </c>
    </row>
    <row r="10432" spans="1:6">
      <c r="A10432" t="str">
        <f t="shared" si="187"/>
        <v>41RAFAEL CANCELLA MORAIS45017PDSC</v>
      </c>
      <c r="B10432">
        <v>41</v>
      </c>
      <c r="C10432" t="s">
        <v>3492</v>
      </c>
      <c r="D10432" t="s">
        <v>3788</v>
      </c>
      <c r="E10432">
        <v>6110</v>
      </c>
      <c r="F10432" t="s">
        <v>1165</v>
      </c>
    </row>
    <row r="10433" spans="1:6">
      <c r="A10433" t="str">
        <f t="shared" si="187"/>
        <v>41BRUNO SCOLA LOPES DA CUNHA45017PV</v>
      </c>
      <c r="B10433">
        <v>41</v>
      </c>
      <c r="C10433" t="s">
        <v>3493</v>
      </c>
      <c r="D10433" t="s">
        <v>3788</v>
      </c>
      <c r="E10433">
        <v>7750</v>
      </c>
      <c r="F10433" t="s">
        <v>1115</v>
      </c>
    </row>
    <row r="10434" spans="1:6">
      <c r="A10434" t="str">
        <f t="shared" si="187"/>
        <v>42MARCONI DANTAS ROSENDO45017AT</v>
      </c>
      <c r="B10434">
        <v>42</v>
      </c>
      <c r="C10434" t="s">
        <v>3494</v>
      </c>
      <c r="D10434" t="s">
        <v>3788</v>
      </c>
      <c r="E10434">
        <v>820</v>
      </c>
      <c r="F10434" t="s">
        <v>1117</v>
      </c>
    </row>
    <row r="10435" spans="1:6">
      <c r="A10435" t="str">
        <f t="shared" ref="A10435:A10498" si="188">CONCATENATE(B10435,C10435,VALUE(D10435),F10435)</f>
        <v>42DAVID LOPES DE CASTRO45017COO</v>
      </c>
      <c r="B10435">
        <v>42</v>
      </c>
      <c r="C10435" t="s">
        <v>3495</v>
      </c>
      <c r="D10435" t="s">
        <v>3788</v>
      </c>
      <c r="E10435">
        <v>2800</v>
      </c>
      <c r="F10435" t="s">
        <v>1113</v>
      </c>
    </row>
    <row r="10436" spans="1:6">
      <c r="A10436" t="str">
        <f t="shared" si="188"/>
        <v>42ALINNE JÉSSICA DANTAS DE ARAÚJO45017DSC</v>
      </c>
      <c r="B10436">
        <v>42</v>
      </c>
      <c r="C10436" t="s">
        <v>3496</v>
      </c>
      <c r="D10436" t="s">
        <v>3788</v>
      </c>
      <c r="E10436">
        <v>3280</v>
      </c>
      <c r="F10436" t="s">
        <v>1162</v>
      </c>
    </row>
    <row r="10437" spans="1:6">
      <c r="A10437" t="str">
        <f t="shared" si="188"/>
        <v>42GUILHERME MARTINS DELABRIDA45017DSC</v>
      </c>
      <c r="B10437">
        <v>42</v>
      </c>
      <c r="C10437" t="s">
        <v>3497</v>
      </c>
      <c r="D10437" t="s">
        <v>3788</v>
      </c>
      <c r="E10437">
        <v>3280</v>
      </c>
      <c r="F10437" t="s">
        <v>1162</v>
      </c>
    </row>
    <row r="10438" spans="1:6">
      <c r="A10438" t="str">
        <f t="shared" si="188"/>
        <v>42LEONARDO CARVALHO PALHANO45017DSC</v>
      </c>
      <c r="B10438">
        <v>42</v>
      </c>
      <c r="C10438" t="s">
        <v>3498</v>
      </c>
      <c r="D10438" t="s">
        <v>3788</v>
      </c>
      <c r="E10438">
        <v>3280</v>
      </c>
      <c r="F10438" t="s">
        <v>1162</v>
      </c>
    </row>
    <row r="10439" spans="1:6">
      <c r="A10439" t="str">
        <f t="shared" si="188"/>
        <v>42MARILIA BARBOSA VENÂNCIO45017DSC</v>
      </c>
      <c r="B10439">
        <v>42</v>
      </c>
      <c r="C10439" t="s">
        <v>3499</v>
      </c>
      <c r="D10439" t="s">
        <v>3788</v>
      </c>
      <c r="E10439">
        <v>3280</v>
      </c>
      <c r="F10439" t="s">
        <v>1162</v>
      </c>
    </row>
    <row r="10440" spans="1:6">
      <c r="A10440" t="str">
        <f t="shared" si="188"/>
        <v>42DARA LUANY ALVES FERNANDES45017GRA</v>
      </c>
      <c r="B10440">
        <v>42</v>
      </c>
      <c r="C10440" t="s">
        <v>3500</v>
      </c>
      <c r="D10440" t="s">
        <v>3788</v>
      </c>
      <c r="E10440">
        <v>600</v>
      </c>
      <c r="F10440" t="s">
        <v>1112</v>
      </c>
    </row>
    <row r="10441" spans="1:6">
      <c r="A10441" t="str">
        <f t="shared" si="188"/>
        <v>42GABRIEL FERREIRA ARAÚJO45017GRA</v>
      </c>
      <c r="B10441">
        <v>42</v>
      </c>
      <c r="C10441" t="s">
        <v>3501</v>
      </c>
      <c r="D10441" t="s">
        <v>3788</v>
      </c>
      <c r="E10441">
        <v>600</v>
      </c>
      <c r="F10441" t="s">
        <v>1112</v>
      </c>
    </row>
    <row r="10442" spans="1:6">
      <c r="A10442" t="str">
        <f t="shared" si="188"/>
        <v>42LUIZ HENRIQUE GOMES DA SILVA SANTOS45017GRA</v>
      </c>
      <c r="B10442">
        <v>42</v>
      </c>
      <c r="C10442" t="s">
        <v>3502</v>
      </c>
      <c r="D10442" t="s">
        <v>3788</v>
      </c>
      <c r="E10442">
        <v>600</v>
      </c>
      <c r="F10442" t="s">
        <v>1112</v>
      </c>
    </row>
    <row r="10443" spans="1:6">
      <c r="A10443" t="str">
        <f t="shared" si="188"/>
        <v>42MARIA LUIZA DE SOUZA NOBRE SOARES45017GRA</v>
      </c>
      <c r="B10443">
        <v>42</v>
      </c>
      <c r="C10443" t="s">
        <v>3503</v>
      </c>
      <c r="D10443" t="s">
        <v>3788</v>
      </c>
      <c r="E10443">
        <v>600</v>
      </c>
      <c r="F10443" t="s">
        <v>1112</v>
      </c>
    </row>
    <row r="10444" spans="1:6">
      <c r="A10444" t="str">
        <f t="shared" si="188"/>
        <v>42PEDRO LUCAS DE MOURA BEZERRA BRITO45017GRA</v>
      </c>
      <c r="B10444">
        <v>42</v>
      </c>
      <c r="C10444" t="s">
        <v>3504</v>
      </c>
      <c r="D10444" t="s">
        <v>3788</v>
      </c>
      <c r="E10444">
        <v>600</v>
      </c>
      <c r="F10444" t="s">
        <v>1112</v>
      </c>
    </row>
    <row r="10445" spans="1:6">
      <c r="A10445" t="str">
        <f t="shared" si="188"/>
        <v>42VITÓRIA PEREIRA ALVES DE MEDEIROS45017GRA</v>
      </c>
      <c r="B10445">
        <v>42</v>
      </c>
      <c r="C10445" t="s">
        <v>3505</v>
      </c>
      <c r="D10445" t="s">
        <v>3788</v>
      </c>
      <c r="E10445">
        <v>600</v>
      </c>
      <c r="F10445" t="s">
        <v>1112</v>
      </c>
    </row>
    <row r="10446" spans="1:6">
      <c r="A10446" t="str">
        <f t="shared" si="188"/>
        <v>42CHAYANE VITORIA FELIX FONSECA45017MSc</v>
      </c>
      <c r="B10446">
        <v>42</v>
      </c>
      <c r="C10446" t="s">
        <v>3506</v>
      </c>
      <c r="D10446" t="s">
        <v>3788</v>
      </c>
      <c r="E10446">
        <v>2230</v>
      </c>
      <c r="F10446" t="s">
        <v>1114</v>
      </c>
    </row>
    <row r="10447" spans="1:6">
      <c r="A10447" t="str">
        <f t="shared" si="188"/>
        <v>42EDILSON BARAÚNA DOS SANTOS45017MSc</v>
      </c>
      <c r="B10447">
        <v>42</v>
      </c>
      <c r="C10447" t="s">
        <v>3507</v>
      </c>
      <c r="D10447" t="s">
        <v>3788</v>
      </c>
      <c r="E10447">
        <v>2230</v>
      </c>
      <c r="F10447" t="s">
        <v>1114</v>
      </c>
    </row>
    <row r="10448" spans="1:6">
      <c r="A10448" t="str">
        <f t="shared" si="188"/>
        <v>42IROSVALDO FERREIRA DE CARVALHO FILHO45017MSc</v>
      </c>
      <c r="B10448">
        <v>42</v>
      </c>
      <c r="C10448" t="s">
        <v>3508</v>
      </c>
      <c r="D10448" t="s">
        <v>3788</v>
      </c>
      <c r="E10448">
        <v>2230</v>
      </c>
      <c r="F10448" t="s">
        <v>1114</v>
      </c>
    </row>
    <row r="10449" spans="1:6">
      <c r="A10449" t="str">
        <f t="shared" si="188"/>
        <v>42JOSÉ ROMERO DOS SANTOS SILVA JÚNIOR45017MSc</v>
      </c>
      <c r="B10449">
        <v>42</v>
      </c>
      <c r="C10449" t="s">
        <v>3509</v>
      </c>
      <c r="D10449" t="s">
        <v>3788</v>
      </c>
      <c r="E10449">
        <v>2230</v>
      </c>
      <c r="F10449" t="s">
        <v>1114</v>
      </c>
    </row>
    <row r="10450" spans="1:6">
      <c r="A10450" t="str">
        <f t="shared" si="188"/>
        <v>42LUANA SOUSA DA SILVA45017MSc</v>
      </c>
      <c r="B10450">
        <v>42</v>
      </c>
      <c r="C10450" t="s">
        <v>3510</v>
      </c>
      <c r="D10450" t="s">
        <v>3788</v>
      </c>
      <c r="E10450">
        <v>2230</v>
      </c>
      <c r="F10450" t="s">
        <v>1114</v>
      </c>
    </row>
    <row r="10451" spans="1:6">
      <c r="A10451" t="str">
        <f t="shared" si="188"/>
        <v>42ALANNY CHRISTINY COSTA DE MELO45017PDSC</v>
      </c>
      <c r="B10451">
        <v>42</v>
      </c>
      <c r="C10451" t="s">
        <v>3511</v>
      </c>
      <c r="D10451" t="s">
        <v>3788</v>
      </c>
      <c r="E10451">
        <v>6110</v>
      </c>
      <c r="F10451" t="s">
        <v>1165</v>
      </c>
    </row>
    <row r="10452" spans="1:6">
      <c r="A10452" t="str">
        <f t="shared" si="188"/>
        <v>42PEDRO XAVIER NETO45017PV</v>
      </c>
      <c r="B10452">
        <v>42</v>
      </c>
      <c r="C10452" t="s">
        <v>3512</v>
      </c>
      <c r="D10452" t="s">
        <v>3788</v>
      </c>
      <c r="E10452">
        <v>7750</v>
      </c>
      <c r="F10452" t="s">
        <v>1115</v>
      </c>
    </row>
    <row r="10453" spans="1:6">
      <c r="A10453" t="str">
        <f t="shared" si="188"/>
        <v>43THAYS DESIREE MINELI45017AT</v>
      </c>
      <c r="B10453">
        <v>43</v>
      </c>
      <c r="C10453" t="s">
        <v>3513</v>
      </c>
      <c r="D10453" t="s">
        <v>3788</v>
      </c>
      <c r="E10453">
        <v>820</v>
      </c>
      <c r="F10453" t="s">
        <v>1117</v>
      </c>
    </row>
    <row r="10454" spans="1:6">
      <c r="A10454" t="str">
        <f t="shared" si="188"/>
        <v>43PAULO EDUARDO DE OLIVEIRA45017COO</v>
      </c>
      <c r="B10454">
        <v>43</v>
      </c>
      <c r="C10454" t="s">
        <v>3514</v>
      </c>
      <c r="D10454" t="s">
        <v>3788</v>
      </c>
      <c r="E10454">
        <v>2800</v>
      </c>
      <c r="F10454" t="s">
        <v>1113</v>
      </c>
    </row>
    <row r="10455" spans="1:6">
      <c r="A10455" t="str">
        <f t="shared" si="188"/>
        <v>43ANA MARIA PATINO ACEVEDO45017DSC</v>
      </c>
      <c r="B10455">
        <v>43</v>
      </c>
      <c r="C10455" t="s">
        <v>3515</v>
      </c>
      <c r="D10455" t="s">
        <v>3788</v>
      </c>
      <c r="E10455">
        <v>3280</v>
      </c>
      <c r="F10455" t="s">
        <v>1162</v>
      </c>
    </row>
    <row r="10456" spans="1:6">
      <c r="A10456" t="str">
        <f t="shared" si="188"/>
        <v>43EDUER GIOVANNY NOVA RODRIGUEZ45017DSC</v>
      </c>
      <c r="B10456">
        <v>43</v>
      </c>
      <c r="C10456" t="s">
        <v>3516</v>
      </c>
      <c r="D10456" t="s">
        <v>3788</v>
      </c>
      <c r="E10456">
        <v>3280</v>
      </c>
      <c r="F10456" t="s">
        <v>1162</v>
      </c>
    </row>
    <row r="10457" spans="1:6">
      <c r="A10457" t="str">
        <f t="shared" si="188"/>
        <v>43GERMAN MENESES HERNANDEZ45017DSC</v>
      </c>
      <c r="B10457">
        <v>43</v>
      </c>
      <c r="C10457" t="s">
        <v>3517</v>
      </c>
      <c r="D10457" t="s">
        <v>3788</v>
      </c>
      <c r="E10457">
        <v>3280</v>
      </c>
      <c r="F10457" t="s">
        <v>1162</v>
      </c>
    </row>
    <row r="10458" spans="1:6">
      <c r="A10458" t="str">
        <f t="shared" si="188"/>
        <v>43AYRON DELLA COLETA DE OLIVEIRA45017GRA</v>
      </c>
      <c r="B10458">
        <v>43</v>
      </c>
      <c r="C10458" t="s">
        <v>3518</v>
      </c>
      <c r="D10458" t="s">
        <v>3788</v>
      </c>
      <c r="E10458">
        <v>600</v>
      </c>
      <c r="F10458" t="s">
        <v>1112</v>
      </c>
    </row>
    <row r="10459" spans="1:6">
      <c r="A10459" t="str">
        <f t="shared" si="188"/>
        <v>43DANILO DOS SANTOS DUARTE45017GRA</v>
      </c>
      <c r="B10459">
        <v>43</v>
      </c>
      <c r="C10459" t="s">
        <v>3519</v>
      </c>
      <c r="D10459" t="s">
        <v>3788</v>
      </c>
      <c r="E10459">
        <v>600</v>
      </c>
      <c r="F10459" t="s">
        <v>1112</v>
      </c>
    </row>
    <row r="10460" spans="1:6">
      <c r="A10460" t="str">
        <f t="shared" si="188"/>
        <v>43GUILHERME HENRIQUE AMANCIO CAMPI45017GRA</v>
      </c>
      <c r="B10460">
        <v>43</v>
      </c>
      <c r="C10460" t="s">
        <v>3520</v>
      </c>
      <c r="D10460" t="s">
        <v>3788</v>
      </c>
      <c r="E10460">
        <v>600</v>
      </c>
      <c r="F10460" t="s">
        <v>1112</v>
      </c>
    </row>
    <row r="10461" spans="1:6">
      <c r="A10461" t="str">
        <f t="shared" si="188"/>
        <v>43LARA POLINY NOGUEIRA DA SILVA45017GRA</v>
      </c>
      <c r="B10461">
        <v>43</v>
      </c>
      <c r="C10461" t="s">
        <v>3521</v>
      </c>
      <c r="D10461" t="s">
        <v>3788</v>
      </c>
      <c r="E10461">
        <v>600</v>
      </c>
      <c r="F10461" t="s">
        <v>1112</v>
      </c>
    </row>
    <row r="10462" spans="1:6">
      <c r="A10462" t="str">
        <f t="shared" si="188"/>
        <v>43LARISSA CRISTINA HERNANDEZ ORTIZ45017GRA</v>
      </c>
      <c r="B10462">
        <v>43</v>
      </c>
      <c r="C10462" t="s">
        <v>3522</v>
      </c>
      <c r="D10462" t="s">
        <v>3788</v>
      </c>
      <c r="E10462">
        <v>600</v>
      </c>
      <c r="F10462" t="s">
        <v>1112</v>
      </c>
    </row>
    <row r="10463" spans="1:6">
      <c r="A10463" t="str">
        <f t="shared" si="188"/>
        <v>43SAMUEL RODRIGUES LIMA45017GRA</v>
      </c>
      <c r="B10463">
        <v>43</v>
      </c>
      <c r="C10463" t="s">
        <v>3523</v>
      </c>
      <c r="D10463" t="s">
        <v>3788</v>
      </c>
      <c r="E10463">
        <v>600</v>
      </c>
      <c r="F10463" t="s">
        <v>1112</v>
      </c>
    </row>
    <row r="10464" spans="1:6">
      <c r="A10464" t="str">
        <f t="shared" si="188"/>
        <v>43THOMÁS COMAR MIRANDA45017GRA</v>
      </c>
      <c r="B10464">
        <v>43</v>
      </c>
      <c r="C10464" t="s">
        <v>3524</v>
      </c>
      <c r="D10464" t="s">
        <v>3788</v>
      </c>
      <c r="E10464">
        <v>600</v>
      </c>
      <c r="F10464" t="s">
        <v>1112</v>
      </c>
    </row>
    <row r="10465" spans="1:6">
      <c r="A10465" t="str">
        <f t="shared" si="188"/>
        <v>43TOMAZ DE MORAES E CASTRO SANTOS HEIZENREDER45017GRA</v>
      </c>
      <c r="B10465">
        <v>43</v>
      </c>
      <c r="C10465" t="s">
        <v>3525</v>
      </c>
      <c r="D10465" t="s">
        <v>3788</v>
      </c>
      <c r="E10465">
        <v>600</v>
      </c>
      <c r="F10465" t="s">
        <v>1112</v>
      </c>
    </row>
    <row r="10466" spans="1:6">
      <c r="A10466" t="str">
        <f t="shared" si="188"/>
        <v>43VINICIUS DE LIMA PASSOS45017GRA</v>
      </c>
      <c r="B10466">
        <v>43</v>
      </c>
      <c r="C10466" t="s">
        <v>3526</v>
      </c>
      <c r="D10466" t="s">
        <v>3788</v>
      </c>
      <c r="E10466">
        <v>600</v>
      </c>
      <c r="F10466" t="s">
        <v>1112</v>
      </c>
    </row>
    <row r="10467" spans="1:6">
      <c r="A10467" t="str">
        <f t="shared" si="188"/>
        <v>43CAROLINA BARBOSA LEITE DA CRUZ45017MSc</v>
      </c>
      <c r="B10467">
        <v>43</v>
      </c>
      <c r="C10467" t="s">
        <v>3527</v>
      </c>
      <c r="D10467" t="s">
        <v>3788</v>
      </c>
      <c r="E10467">
        <v>2230</v>
      </c>
      <c r="F10467" t="s">
        <v>1114</v>
      </c>
    </row>
    <row r="10468" spans="1:6">
      <c r="A10468" t="str">
        <f t="shared" si="188"/>
        <v>43RAVI GABRIEL DOS SANTOS PINHEIRO SAMPAIO45017MSc</v>
      </c>
      <c r="B10468">
        <v>43</v>
      </c>
      <c r="C10468" t="s">
        <v>3528</v>
      </c>
      <c r="D10468" t="s">
        <v>3788</v>
      </c>
      <c r="E10468">
        <v>2230</v>
      </c>
      <c r="F10468" t="s">
        <v>1114</v>
      </c>
    </row>
    <row r="10469" spans="1:6">
      <c r="A10469" t="str">
        <f t="shared" si="188"/>
        <v>43VINÍCIUS CARDOSO LUCAS45017MSc</v>
      </c>
      <c r="B10469">
        <v>43</v>
      </c>
      <c r="C10469" t="s">
        <v>3529</v>
      </c>
      <c r="D10469" t="s">
        <v>3788</v>
      </c>
      <c r="E10469">
        <v>2230</v>
      </c>
      <c r="F10469" t="s">
        <v>1114</v>
      </c>
    </row>
    <row r="10470" spans="1:6">
      <c r="A10470" t="str">
        <f t="shared" si="188"/>
        <v>43GUILHERME RAFFAELI ROMERO45017PDSC</v>
      </c>
      <c r="B10470">
        <v>43</v>
      </c>
      <c r="C10470" t="s">
        <v>3530</v>
      </c>
      <c r="D10470" t="s">
        <v>3788</v>
      </c>
      <c r="E10470">
        <v>6110</v>
      </c>
      <c r="F10470" t="s">
        <v>1165</v>
      </c>
    </row>
    <row r="10471" spans="1:6">
      <c r="A10471" t="str">
        <f t="shared" si="188"/>
        <v>43LARISSA NATSUMI TAMURA45017PV</v>
      </c>
      <c r="B10471">
        <v>43</v>
      </c>
      <c r="C10471" t="s">
        <v>3531</v>
      </c>
      <c r="D10471" t="s">
        <v>3788</v>
      </c>
      <c r="E10471">
        <v>7750</v>
      </c>
      <c r="F10471" t="s">
        <v>1115</v>
      </c>
    </row>
    <row r="10472" spans="1:6">
      <c r="A10472" t="str">
        <f t="shared" si="188"/>
        <v>44RAIANO TAVARES DE OLIVEIRA45017AT</v>
      </c>
      <c r="B10472">
        <v>44</v>
      </c>
      <c r="C10472" t="s">
        <v>3532</v>
      </c>
      <c r="D10472" t="s">
        <v>3788</v>
      </c>
      <c r="E10472">
        <v>820</v>
      </c>
      <c r="F10472" t="s">
        <v>1117</v>
      </c>
    </row>
    <row r="10473" spans="1:6">
      <c r="A10473" t="str">
        <f t="shared" si="188"/>
        <v>44OSVALDO CHIAVONE FILHO45017COO</v>
      </c>
      <c r="B10473">
        <v>44</v>
      </c>
      <c r="C10473" t="s">
        <v>3533</v>
      </c>
      <c r="D10473" t="s">
        <v>3788</v>
      </c>
      <c r="E10473">
        <v>2800</v>
      </c>
      <c r="F10473" t="s">
        <v>1113</v>
      </c>
    </row>
    <row r="10474" spans="1:6">
      <c r="A10474" t="str">
        <f t="shared" si="188"/>
        <v>44KESLEI ROSENDO DA ROCHA45017DSC</v>
      </c>
      <c r="B10474">
        <v>44</v>
      </c>
      <c r="C10474" t="s">
        <v>1895</v>
      </c>
      <c r="D10474" t="s">
        <v>3788</v>
      </c>
      <c r="E10474">
        <v>3280</v>
      </c>
      <c r="F10474" t="s">
        <v>1162</v>
      </c>
    </row>
    <row r="10475" spans="1:6">
      <c r="A10475" t="str">
        <f t="shared" si="188"/>
        <v>44MATEUS FERNANDES MONTEIRO45017DSC</v>
      </c>
      <c r="B10475">
        <v>44</v>
      </c>
      <c r="C10475" t="s">
        <v>1896</v>
      </c>
      <c r="D10475" t="s">
        <v>3788</v>
      </c>
      <c r="E10475">
        <v>3280</v>
      </c>
      <c r="F10475" t="s">
        <v>1162</v>
      </c>
    </row>
    <row r="10476" spans="1:6">
      <c r="A10476" t="str">
        <f t="shared" si="188"/>
        <v>44MAXWELL RISSELI LAURENTINO DA SILVA45017DSC</v>
      </c>
      <c r="B10476">
        <v>44</v>
      </c>
      <c r="C10476" t="s">
        <v>3534</v>
      </c>
      <c r="D10476" t="s">
        <v>3788</v>
      </c>
      <c r="E10476">
        <v>3280</v>
      </c>
      <c r="F10476" t="s">
        <v>1162</v>
      </c>
    </row>
    <row r="10477" spans="1:6">
      <c r="A10477" t="str">
        <f t="shared" si="188"/>
        <v>44AMMARY VIRGÍNIA DA SILVA MOURA45017GRA</v>
      </c>
      <c r="B10477">
        <v>44</v>
      </c>
      <c r="C10477" t="s">
        <v>1897</v>
      </c>
      <c r="D10477" t="s">
        <v>3788</v>
      </c>
      <c r="E10477">
        <v>600</v>
      </c>
      <c r="F10477" t="s">
        <v>1112</v>
      </c>
    </row>
    <row r="10478" spans="1:6">
      <c r="A10478" t="str">
        <f t="shared" si="188"/>
        <v>44ANTÔNIO MATHEUS LIMA BEZERRA45017GRA</v>
      </c>
      <c r="B10478">
        <v>44</v>
      </c>
      <c r="C10478" t="s">
        <v>2554</v>
      </c>
      <c r="D10478" t="s">
        <v>3788</v>
      </c>
      <c r="E10478">
        <v>600</v>
      </c>
      <c r="F10478" t="s">
        <v>1112</v>
      </c>
    </row>
    <row r="10479" spans="1:6">
      <c r="A10479" t="str">
        <f t="shared" si="188"/>
        <v>44ARTHUR CID DE ABREU45017GRA</v>
      </c>
      <c r="B10479">
        <v>44</v>
      </c>
      <c r="C10479" t="s">
        <v>2555</v>
      </c>
      <c r="D10479" t="s">
        <v>3788</v>
      </c>
      <c r="E10479">
        <v>600</v>
      </c>
      <c r="F10479" t="s">
        <v>1112</v>
      </c>
    </row>
    <row r="10480" spans="1:6">
      <c r="A10480" t="str">
        <f t="shared" si="188"/>
        <v>44ARTHUR VINICIUS ROCHA DOS SANTOS45017GRA</v>
      </c>
      <c r="B10480">
        <v>44</v>
      </c>
      <c r="C10480" t="s">
        <v>1898</v>
      </c>
      <c r="D10480" t="s">
        <v>3788</v>
      </c>
      <c r="E10480">
        <v>600</v>
      </c>
      <c r="F10480" t="s">
        <v>1112</v>
      </c>
    </row>
    <row r="10481" spans="1:6">
      <c r="A10481" t="str">
        <f t="shared" si="188"/>
        <v>44ARTHUR VINICIUS VALE BEZERRA45017GRA</v>
      </c>
      <c r="B10481">
        <v>44</v>
      </c>
      <c r="C10481" t="s">
        <v>1899</v>
      </c>
      <c r="D10481" t="s">
        <v>3788</v>
      </c>
      <c r="E10481">
        <v>600</v>
      </c>
      <c r="F10481" t="s">
        <v>1112</v>
      </c>
    </row>
    <row r="10482" spans="1:6">
      <c r="A10482" t="str">
        <f t="shared" si="188"/>
        <v>44BRUNA BEATRIZ ALVES DE FREITAS ALBUQUERQUE45017GRA</v>
      </c>
      <c r="B10482">
        <v>44</v>
      </c>
      <c r="C10482" t="s">
        <v>1900</v>
      </c>
      <c r="D10482" t="s">
        <v>3788</v>
      </c>
      <c r="E10482">
        <v>600</v>
      </c>
      <c r="F10482" t="s">
        <v>1112</v>
      </c>
    </row>
    <row r="10483" spans="1:6">
      <c r="A10483" t="str">
        <f t="shared" si="188"/>
        <v>44EDNOELMA DA SILVA SOUSA45017GRA</v>
      </c>
      <c r="B10483">
        <v>44</v>
      </c>
      <c r="C10483" t="s">
        <v>2556</v>
      </c>
      <c r="D10483" t="s">
        <v>3788</v>
      </c>
      <c r="E10483">
        <v>600</v>
      </c>
      <c r="F10483" t="s">
        <v>1112</v>
      </c>
    </row>
    <row r="10484" spans="1:6">
      <c r="A10484" t="str">
        <f t="shared" si="188"/>
        <v>44ENTONY DAVID DANTAS45017GRA</v>
      </c>
      <c r="B10484">
        <v>44</v>
      </c>
      <c r="C10484" t="s">
        <v>1901</v>
      </c>
      <c r="D10484" t="s">
        <v>3788</v>
      </c>
      <c r="E10484">
        <v>600</v>
      </c>
      <c r="F10484" t="s">
        <v>1112</v>
      </c>
    </row>
    <row r="10485" spans="1:6">
      <c r="A10485" t="str">
        <f t="shared" si="188"/>
        <v>44ISADORA CRISTINA BEZERRA DO NASCIMENTO45017GRA</v>
      </c>
      <c r="B10485">
        <v>44</v>
      </c>
      <c r="C10485" t="s">
        <v>2557</v>
      </c>
      <c r="D10485" t="s">
        <v>3788</v>
      </c>
      <c r="E10485">
        <v>600</v>
      </c>
      <c r="F10485" t="s">
        <v>1112</v>
      </c>
    </row>
    <row r="10486" spans="1:6">
      <c r="A10486" t="str">
        <f t="shared" si="188"/>
        <v>44JALLYSON LEVY DE QUEIROZ ARAUJO45017GRA</v>
      </c>
      <c r="B10486">
        <v>44</v>
      </c>
      <c r="C10486" t="s">
        <v>2558</v>
      </c>
      <c r="D10486" t="s">
        <v>3788</v>
      </c>
      <c r="E10486">
        <v>600</v>
      </c>
      <c r="F10486" t="s">
        <v>1112</v>
      </c>
    </row>
    <row r="10487" spans="1:6">
      <c r="A10487" t="str">
        <f t="shared" si="188"/>
        <v>44JANDERSON GUEDES DA SILVA45017GRA</v>
      </c>
      <c r="B10487">
        <v>44</v>
      </c>
      <c r="C10487" t="s">
        <v>2745</v>
      </c>
      <c r="D10487" t="s">
        <v>3788</v>
      </c>
      <c r="E10487">
        <v>600</v>
      </c>
      <c r="F10487" t="s">
        <v>1112</v>
      </c>
    </row>
    <row r="10488" spans="1:6">
      <c r="A10488" t="str">
        <f t="shared" si="188"/>
        <v>44JOÃO LUCAS HERNANDES DETOGNI45017GRA</v>
      </c>
      <c r="B10488">
        <v>44</v>
      </c>
      <c r="C10488" t="s">
        <v>2559</v>
      </c>
      <c r="D10488" t="s">
        <v>3788</v>
      </c>
      <c r="E10488">
        <v>600</v>
      </c>
      <c r="F10488" t="s">
        <v>1112</v>
      </c>
    </row>
    <row r="10489" spans="1:6">
      <c r="A10489" t="str">
        <f t="shared" si="188"/>
        <v>44JOÃO VINICIUS DE ANDRADE FREIRE45017GRA</v>
      </c>
      <c r="B10489">
        <v>44</v>
      </c>
      <c r="C10489" t="s">
        <v>1902</v>
      </c>
      <c r="D10489" t="s">
        <v>3788</v>
      </c>
      <c r="E10489">
        <v>600</v>
      </c>
      <c r="F10489" t="s">
        <v>1112</v>
      </c>
    </row>
    <row r="10490" spans="1:6">
      <c r="A10490" t="str">
        <f t="shared" si="188"/>
        <v>44PEDRO LUCAS OLIVEIRA BATISTA45017GRA</v>
      </c>
      <c r="B10490">
        <v>44</v>
      </c>
      <c r="C10490" t="s">
        <v>1903</v>
      </c>
      <c r="D10490" t="s">
        <v>3788</v>
      </c>
      <c r="E10490">
        <v>600</v>
      </c>
      <c r="F10490" t="s">
        <v>1112</v>
      </c>
    </row>
    <row r="10491" spans="1:6">
      <c r="A10491" t="str">
        <f t="shared" si="188"/>
        <v>44SÂMARA CAMILA MOURA DE FRANÇA45017GRA</v>
      </c>
      <c r="B10491">
        <v>44</v>
      </c>
      <c r="C10491" t="s">
        <v>2560</v>
      </c>
      <c r="D10491" t="s">
        <v>3788</v>
      </c>
      <c r="E10491">
        <v>600</v>
      </c>
      <c r="F10491" t="s">
        <v>1112</v>
      </c>
    </row>
    <row r="10492" spans="1:6">
      <c r="A10492" t="str">
        <f t="shared" si="188"/>
        <v>44SAMUEL DANTAS DE ALMEIDA45017GRA</v>
      </c>
      <c r="B10492">
        <v>44</v>
      </c>
      <c r="C10492" t="s">
        <v>1904</v>
      </c>
      <c r="D10492" t="s">
        <v>3788</v>
      </c>
      <c r="E10492">
        <v>600</v>
      </c>
      <c r="F10492" t="s">
        <v>1112</v>
      </c>
    </row>
    <row r="10493" spans="1:6">
      <c r="A10493" t="str">
        <f t="shared" si="188"/>
        <v>44FRANCISCO BRUNO FERREIRA DE FREITAS45017MSc</v>
      </c>
      <c r="B10493">
        <v>44</v>
      </c>
      <c r="C10493" t="s">
        <v>3535</v>
      </c>
      <c r="D10493" t="s">
        <v>3788</v>
      </c>
      <c r="E10493">
        <v>2230</v>
      </c>
      <c r="F10493" t="s">
        <v>1114</v>
      </c>
    </row>
    <row r="10494" spans="1:6">
      <c r="A10494" t="str">
        <f t="shared" si="188"/>
        <v>44GLEYSON BATISTA DE OLIVEIRA45017MSc</v>
      </c>
      <c r="B10494">
        <v>44</v>
      </c>
      <c r="C10494" t="s">
        <v>3536</v>
      </c>
      <c r="D10494" t="s">
        <v>3788</v>
      </c>
      <c r="E10494">
        <v>2230</v>
      </c>
      <c r="F10494" t="s">
        <v>1114</v>
      </c>
    </row>
    <row r="10495" spans="1:6">
      <c r="A10495" t="str">
        <f t="shared" si="188"/>
        <v>44GLÓRIA LOUINE VITAL DA COSTA45017MSc</v>
      </c>
      <c r="B10495">
        <v>44</v>
      </c>
      <c r="C10495" t="s">
        <v>3537</v>
      </c>
      <c r="D10495" t="s">
        <v>3788</v>
      </c>
      <c r="E10495">
        <v>2230</v>
      </c>
      <c r="F10495" t="s">
        <v>1114</v>
      </c>
    </row>
    <row r="10496" spans="1:6">
      <c r="A10496" t="str">
        <f t="shared" si="188"/>
        <v>44HORTÊNCIA NATHÂNIA SILVA CÂMARA45017MSc</v>
      </c>
      <c r="B10496">
        <v>44</v>
      </c>
      <c r="C10496" t="s">
        <v>1905</v>
      </c>
      <c r="D10496" t="s">
        <v>3788</v>
      </c>
      <c r="E10496">
        <v>2230</v>
      </c>
      <c r="F10496" t="s">
        <v>1114</v>
      </c>
    </row>
    <row r="10497" spans="1:6">
      <c r="A10497" t="str">
        <f t="shared" si="188"/>
        <v>44JOEMIL OLIVEIRA DE DEUS JUNIOR45017MSc</v>
      </c>
      <c r="B10497">
        <v>44</v>
      </c>
      <c r="C10497" t="s">
        <v>1906</v>
      </c>
      <c r="D10497" t="s">
        <v>3788</v>
      </c>
      <c r="E10497">
        <v>2230</v>
      </c>
      <c r="F10497" t="s">
        <v>1114</v>
      </c>
    </row>
    <row r="10498" spans="1:6">
      <c r="A10498" t="str">
        <f t="shared" si="188"/>
        <v>44JOYCE AZEVEDO BEZERRA DE SOUZA45017MSc</v>
      </c>
      <c r="B10498">
        <v>44</v>
      </c>
      <c r="C10498" t="s">
        <v>1907</v>
      </c>
      <c r="D10498" t="s">
        <v>3788</v>
      </c>
      <c r="E10498">
        <v>2230</v>
      </c>
      <c r="F10498" t="s">
        <v>1114</v>
      </c>
    </row>
    <row r="10499" spans="1:6">
      <c r="A10499" t="str">
        <f t="shared" ref="A10499:A10562" si="189">CONCATENATE(B10499,C10499,VALUE(D10499),F10499)</f>
        <v>44FEDRA ALEXANDRA DE SOUSA VAQUERO MARADO FERREIRA45017PDSC</v>
      </c>
      <c r="B10499">
        <v>44</v>
      </c>
      <c r="C10499" t="s">
        <v>2564</v>
      </c>
      <c r="D10499" t="s">
        <v>3788</v>
      </c>
      <c r="E10499">
        <v>6110</v>
      </c>
      <c r="F10499" t="s">
        <v>1165</v>
      </c>
    </row>
    <row r="10500" spans="1:6">
      <c r="A10500" t="str">
        <f t="shared" si="189"/>
        <v>44AFONSO AVELINO DANTAS NETO45017PV</v>
      </c>
      <c r="B10500">
        <v>44</v>
      </c>
      <c r="C10500" t="s">
        <v>1908</v>
      </c>
      <c r="D10500" t="s">
        <v>3788</v>
      </c>
      <c r="E10500">
        <v>7750</v>
      </c>
      <c r="F10500" t="s">
        <v>1115</v>
      </c>
    </row>
    <row r="10501" spans="1:6">
      <c r="A10501" t="str">
        <f t="shared" si="189"/>
        <v>45JULIANA MARTINELLI DE LUCENA45017AT</v>
      </c>
      <c r="B10501">
        <v>45</v>
      </c>
      <c r="C10501" t="s">
        <v>3538</v>
      </c>
      <c r="D10501" t="s">
        <v>3788</v>
      </c>
      <c r="E10501">
        <v>820</v>
      </c>
      <c r="F10501" t="s">
        <v>1117</v>
      </c>
    </row>
    <row r="10502" spans="1:6">
      <c r="A10502" t="str">
        <f t="shared" si="189"/>
        <v>45JÚLIO CÉSAR PASSOS45017COO</v>
      </c>
      <c r="B10502">
        <v>45</v>
      </c>
      <c r="C10502" t="s">
        <v>2659</v>
      </c>
      <c r="D10502" t="s">
        <v>3788</v>
      </c>
      <c r="E10502">
        <v>2800</v>
      </c>
      <c r="F10502" t="s">
        <v>1113</v>
      </c>
    </row>
    <row r="10503" spans="1:6">
      <c r="A10503" t="str">
        <f t="shared" si="189"/>
        <v>45BRUNA DE OLIVEIRA BUSSON45017DSC</v>
      </c>
      <c r="B10503">
        <v>45</v>
      </c>
      <c r="C10503" t="s">
        <v>3539</v>
      </c>
      <c r="D10503" t="s">
        <v>3788</v>
      </c>
      <c r="E10503">
        <v>3280</v>
      </c>
      <c r="F10503" t="s">
        <v>1162</v>
      </c>
    </row>
    <row r="10504" spans="1:6">
      <c r="A10504" t="str">
        <f t="shared" si="189"/>
        <v>45JÔNATAS VICENTE45017DSC</v>
      </c>
      <c r="B10504">
        <v>45</v>
      </c>
      <c r="C10504" t="s">
        <v>3540</v>
      </c>
      <c r="D10504" t="s">
        <v>3788</v>
      </c>
      <c r="E10504">
        <v>3280</v>
      </c>
      <c r="F10504" t="s">
        <v>1162</v>
      </c>
    </row>
    <row r="10505" spans="1:6">
      <c r="A10505" t="str">
        <f t="shared" si="189"/>
        <v>45ALEXANDRE BARBOSA DA SILVA45017GRA</v>
      </c>
      <c r="B10505">
        <v>45</v>
      </c>
      <c r="C10505" t="s">
        <v>2749</v>
      </c>
      <c r="D10505" t="s">
        <v>3788</v>
      </c>
      <c r="E10505">
        <v>600</v>
      </c>
      <c r="F10505" t="s">
        <v>1112</v>
      </c>
    </row>
    <row r="10506" spans="1:6">
      <c r="A10506" t="str">
        <f t="shared" si="189"/>
        <v>45CARLOS EDUARDO NESI PERIN45017GRA</v>
      </c>
      <c r="B10506">
        <v>45</v>
      </c>
      <c r="C10506" t="s">
        <v>3541</v>
      </c>
      <c r="D10506" t="s">
        <v>3788</v>
      </c>
      <c r="E10506">
        <v>600</v>
      </c>
      <c r="F10506" t="s">
        <v>1112</v>
      </c>
    </row>
    <row r="10507" spans="1:6">
      <c r="A10507" t="str">
        <f t="shared" si="189"/>
        <v>45FELIPE ANTONIO EMER45017GRA</v>
      </c>
      <c r="B10507">
        <v>45</v>
      </c>
      <c r="C10507" t="s">
        <v>3542</v>
      </c>
      <c r="D10507" t="s">
        <v>3788</v>
      </c>
      <c r="E10507">
        <v>600</v>
      </c>
      <c r="F10507" t="s">
        <v>1112</v>
      </c>
    </row>
    <row r="10508" spans="1:6">
      <c r="A10508" t="str">
        <f t="shared" si="189"/>
        <v>45FELIPE BATISTA45017GRA</v>
      </c>
      <c r="B10508">
        <v>45</v>
      </c>
      <c r="C10508" t="s">
        <v>3543</v>
      </c>
      <c r="D10508" t="s">
        <v>3788</v>
      </c>
      <c r="E10508">
        <v>600</v>
      </c>
      <c r="F10508" t="s">
        <v>1112</v>
      </c>
    </row>
    <row r="10509" spans="1:6">
      <c r="A10509" t="str">
        <f t="shared" si="189"/>
        <v>45GABRIEL LESE PEREIRA45017GRA</v>
      </c>
      <c r="B10509">
        <v>45</v>
      </c>
      <c r="C10509" t="s">
        <v>3544</v>
      </c>
      <c r="D10509" t="s">
        <v>3788</v>
      </c>
      <c r="E10509">
        <v>600</v>
      </c>
      <c r="F10509" t="s">
        <v>1112</v>
      </c>
    </row>
    <row r="10510" spans="1:6">
      <c r="A10510" t="str">
        <f t="shared" si="189"/>
        <v>45JÉSSICA VIEIRA LOMBA AVILA BARBOSA45017GRA</v>
      </c>
      <c r="B10510">
        <v>45</v>
      </c>
      <c r="C10510" t="s">
        <v>3545</v>
      </c>
      <c r="D10510" t="s">
        <v>3788</v>
      </c>
      <c r="E10510">
        <v>600</v>
      </c>
      <c r="F10510" t="s">
        <v>1112</v>
      </c>
    </row>
    <row r="10511" spans="1:6">
      <c r="A10511" t="str">
        <f t="shared" si="189"/>
        <v>45JOSÉ RICARDO PROCHNOW45017GRA</v>
      </c>
      <c r="B10511">
        <v>45</v>
      </c>
      <c r="C10511" t="s">
        <v>3546</v>
      </c>
      <c r="D10511" t="s">
        <v>3788</v>
      </c>
      <c r="E10511">
        <v>600</v>
      </c>
      <c r="F10511" t="s">
        <v>1112</v>
      </c>
    </row>
    <row r="10512" spans="1:6">
      <c r="A10512" t="str">
        <f t="shared" si="189"/>
        <v>45LEONARDO MATOS BRASIL45017GRA</v>
      </c>
      <c r="B10512">
        <v>45</v>
      </c>
      <c r="C10512" t="s">
        <v>3547</v>
      </c>
      <c r="D10512" t="s">
        <v>3788</v>
      </c>
      <c r="E10512">
        <v>600</v>
      </c>
      <c r="F10512" t="s">
        <v>1112</v>
      </c>
    </row>
    <row r="10513" spans="1:6">
      <c r="A10513" t="str">
        <f t="shared" si="189"/>
        <v>45LUCAS ELI MALAGOLI45017GRA</v>
      </c>
      <c r="B10513">
        <v>45</v>
      </c>
      <c r="C10513" t="s">
        <v>3548</v>
      </c>
      <c r="D10513" t="s">
        <v>3788</v>
      </c>
      <c r="E10513">
        <v>600</v>
      </c>
      <c r="F10513" t="s">
        <v>1112</v>
      </c>
    </row>
    <row r="10514" spans="1:6">
      <c r="A10514" t="str">
        <f t="shared" si="189"/>
        <v>45ALÍCIA CORRÊA LUCENA45017MSc</v>
      </c>
      <c r="B10514">
        <v>45</v>
      </c>
      <c r="C10514" t="s">
        <v>3549</v>
      </c>
      <c r="D10514" t="s">
        <v>3788</v>
      </c>
      <c r="E10514">
        <v>2230</v>
      </c>
      <c r="F10514" t="s">
        <v>1114</v>
      </c>
    </row>
    <row r="10515" spans="1:6">
      <c r="A10515" t="str">
        <f t="shared" si="189"/>
        <v>45DANIEL JUCHEM REGNER45017MSc</v>
      </c>
      <c r="B10515">
        <v>45</v>
      </c>
      <c r="C10515" t="s">
        <v>3550</v>
      </c>
      <c r="D10515" t="s">
        <v>3788</v>
      </c>
      <c r="E10515">
        <v>2230</v>
      </c>
      <c r="F10515" t="s">
        <v>1114</v>
      </c>
    </row>
    <row r="10516" spans="1:6">
      <c r="A10516" t="str">
        <f t="shared" si="189"/>
        <v>45DUVÁN SANCHÉS QUINTANA45017MSc</v>
      </c>
      <c r="B10516">
        <v>45</v>
      </c>
      <c r="C10516" t="s">
        <v>3551</v>
      </c>
      <c r="D10516" t="s">
        <v>3788</v>
      </c>
      <c r="E10516">
        <v>2230</v>
      </c>
      <c r="F10516" t="s">
        <v>1114</v>
      </c>
    </row>
    <row r="10517" spans="1:6">
      <c r="A10517" t="str">
        <f t="shared" si="189"/>
        <v>45GIULIA CIACCI ZANELLA45017MSc</v>
      </c>
      <c r="B10517">
        <v>45</v>
      </c>
      <c r="C10517" t="s">
        <v>3552</v>
      </c>
      <c r="D10517" t="s">
        <v>3788</v>
      </c>
      <c r="E10517">
        <v>2230</v>
      </c>
      <c r="F10517" t="s">
        <v>1114</v>
      </c>
    </row>
    <row r="10518" spans="1:6">
      <c r="A10518" t="str">
        <f t="shared" si="189"/>
        <v>45LUIZ HENRIQUE SILVA JUNIOR45017MSc</v>
      </c>
      <c r="B10518">
        <v>45</v>
      </c>
      <c r="C10518" t="s">
        <v>3553</v>
      </c>
      <c r="D10518" t="s">
        <v>3788</v>
      </c>
      <c r="E10518">
        <v>2230</v>
      </c>
      <c r="F10518" t="s">
        <v>1114</v>
      </c>
    </row>
    <row r="10519" spans="1:6">
      <c r="A10519" t="str">
        <f t="shared" si="189"/>
        <v>45VITTORIO NARDIN45017MSc</v>
      </c>
      <c r="B10519">
        <v>45</v>
      </c>
      <c r="C10519" t="s">
        <v>2570</v>
      </c>
      <c r="D10519" t="s">
        <v>3788</v>
      </c>
      <c r="E10519">
        <v>2230</v>
      </c>
      <c r="F10519" t="s">
        <v>1114</v>
      </c>
    </row>
    <row r="10520" spans="1:6">
      <c r="A10520" t="str">
        <f t="shared" si="189"/>
        <v>45ALLAN RICARDO STARKE45017PDSC</v>
      </c>
      <c r="B10520">
        <v>45</v>
      </c>
      <c r="C10520" t="s">
        <v>3554</v>
      </c>
      <c r="D10520" t="s">
        <v>3788</v>
      </c>
      <c r="E10520">
        <v>6110</v>
      </c>
      <c r="F10520" t="s">
        <v>1165</v>
      </c>
    </row>
    <row r="10521" spans="1:6">
      <c r="A10521" t="str">
        <f t="shared" si="189"/>
        <v>45TATIANA BENDO45017PV</v>
      </c>
      <c r="B10521">
        <v>45</v>
      </c>
      <c r="C10521" t="s">
        <v>3555</v>
      </c>
      <c r="D10521" t="s">
        <v>3788</v>
      </c>
      <c r="E10521">
        <v>7750</v>
      </c>
      <c r="F10521" t="s">
        <v>1115</v>
      </c>
    </row>
    <row r="10522" spans="1:6">
      <c r="A10522" t="str">
        <f t="shared" si="189"/>
        <v>46YASCARA FABRINA FERNANDES DA COSTA E SILVA45017AT</v>
      </c>
      <c r="B10522">
        <v>46</v>
      </c>
      <c r="C10522" t="s">
        <v>3556</v>
      </c>
      <c r="D10522" t="s">
        <v>3788</v>
      </c>
      <c r="E10522">
        <v>820</v>
      </c>
      <c r="F10522" t="s">
        <v>1117</v>
      </c>
    </row>
    <row r="10523" spans="1:6">
      <c r="A10523" t="str">
        <f t="shared" si="189"/>
        <v>46Marcos Vinícius Xavier Dias45017COO</v>
      </c>
      <c r="B10523">
        <v>46</v>
      </c>
      <c r="C10523" t="s">
        <v>1926</v>
      </c>
      <c r="D10523" t="s">
        <v>3788</v>
      </c>
      <c r="E10523">
        <v>2800</v>
      </c>
      <c r="F10523" t="s">
        <v>1113</v>
      </c>
    </row>
    <row r="10524" spans="1:6">
      <c r="A10524" t="str">
        <f t="shared" si="189"/>
        <v>46ALINE PELODAN BABONI45017GRA</v>
      </c>
      <c r="B10524">
        <v>46</v>
      </c>
      <c r="C10524" t="s">
        <v>3557</v>
      </c>
      <c r="D10524" t="s">
        <v>3788</v>
      </c>
      <c r="E10524">
        <v>600</v>
      </c>
      <c r="F10524" t="s">
        <v>1112</v>
      </c>
    </row>
    <row r="10525" spans="1:6">
      <c r="A10525" t="str">
        <f t="shared" si="189"/>
        <v>46FELIPE MATHEUS PEREIRA DA SILVA45017GRA</v>
      </c>
      <c r="B10525">
        <v>46</v>
      </c>
      <c r="C10525" t="s">
        <v>3558</v>
      </c>
      <c r="D10525" t="s">
        <v>3788</v>
      </c>
      <c r="E10525">
        <v>600</v>
      </c>
      <c r="F10525" t="s">
        <v>1112</v>
      </c>
    </row>
    <row r="10526" spans="1:6">
      <c r="A10526" t="str">
        <f t="shared" si="189"/>
        <v>46GIOVANNI LOPES PEREIRA45017GRA</v>
      </c>
      <c r="B10526">
        <v>46</v>
      </c>
      <c r="C10526" t="s">
        <v>3559</v>
      </c>
      <c r="D10526" t="s">
        <v>3788</v>
      </c>
      <c r="E10526">
        <v>600</v>
      </c>
      <c r="F10526" t="s">
        <v>1112</v>
      </c>
    </row>
    <row r="10527" spans="1:6">
      <c r="A10527" t="str">
        <f t="shared" si="189"/>
        <v>46LUIZ PEDRO SIMÕES DA SILVA45017GRA</v>
      </c>
      <c r="B10527">
        <v>46</v>
      </c>
      <c r="C10527" t="s">
        <v>3560</v>
      </c>
      <c r="D10527" t="s">
        <v>3788</v>
      </c>
      <c r="E10527">
        <v>600</v>
      </c>
      <c r="F10527" t="s">
        <v>1112</v>
      </c>
    </row>
    <row r="10528" spans="1:6">
      <c r="A10528" t="str">
        <f t="shared" si="189"/>
        <v>46Rafael Jonas Fonseca Luciano45017GRA</v>
      </c>
      <c r="B10528">
        <v>46</v>
      </c>
      <c r="C10528" t="s">
        <v>1939</v>
      </c>
      <c r="D10528" t="s">
        <v>3788</v>
      </c>
      <c r="E10528">
        <v>600</v>
      </c>
      <c r="F10528" t="s">
        <v>1112</v>
      </c>
    </row>
    <row r="10529" spans="1:6">
      <c r="A10529" t="str">
        <f t="shared" si="189"/>
        <v>46THAIS MARIANO RIBEIRO45017GRA</v>
      </c>
      <c r="B10529">
        <v>46</v>
      </c>
      <c r="C10529" t="s">
        <v>3561</v>
      </c>
      <c r="D10529" t="s">
        <v>3788</v>
      </c>
      <c r="E10529">
        <v>600</v>
      </c>
      <c r="F10529" t="s">
        <v>1112</v>
      </c>
    </row>
    <row r="10530" spans="1:6">
      <c r="A10530" t="str">
        <f t="shared" si="189"/>
        <v>46ERIC ALBERTO OCAMPO BATLLE45017PDSC</v>
      </c>
      <c r="B10530">
        <v>46</v>
      </c>
      <c r="C10530" t="s">
        <v>3562</v>
      </c>
      <c r="D10530" t="s">
        <v>3788</v>
      </c>
      <c r="E10530">
        <v>6110</v>
      </c>
      <c r="F10530" t="s">
        <v>1165</v>
      </c>
    </row>
    <row r="10531" spans="1:6">
      <c r="A10531" t="str">
        <f t="shared" si="189"/>
        <v>46LUIZ AUGUSTO HORTA NOGUEIRA45017PV</v>
      </c>
      <c r="B10531">
        <v>46</v>
      </c>
      <c r="C10531" t="s">
        <v>3563</v>
      </c>
      <c r="D10531" t="s">
        <v>3788</v>
      </c>
      <c r="E10531">
        <v>7750</v>
      </c>
      <c r="F10531" t="s">
        <v>1115</v>
      </c>
    </row>
    <row r="10532" spans="1:6">
      <c r="A10532" t="str">
        <f t="shared" si="189"/>
        <v>47Sonia Maria Oliveira Agostinho da Silva45017AT</v>
      </c>
      <c r="B10532">
        <v>47</v>
      </c>
      <c r="C10532" t="s">
        <v>1947</v>
      </c>
      <c r="D10532" t="s">
        <v>3788</v>
      </c>
      <c r="E10532">
        <v>820</v>
      </c>
      <c r="F10532" t="s">
        <v>1117</v>
      </c>
    </row>
    <row r="10533" spans="1:6">
      <c r="A10533" t="str">
        <f t="shared" si="189"/>
        <v>47MARIO FERREIRA DE LIMA FILHO45017COO</v>
      </c>
      <c r="B10533">
        <v>47</v>
      </c>
      <c r="C10533" t="s">
        <v>3564</v>
      </c>
      <c r="D10533" t="s">
        <v>3788</v>
      </c>
      <c r="E10533">
        <v>2800</v>
      </c>
      <c r="F10533" t="s">
        <v>1113</v>
      </c>
    </row>
    <row r="10534" spans="1:6">
      <c r="A10534" t="str">
        <f t="shared" si="189"/>
        <v>47LUCAS MARQUES TELES DA SILVA45017DSC</v>
      </c>
      <c r="B10534">
        <v>47</v>
      </c>
      <c r="C10534" t="s">
        <v>3565</v>
      </c>
      <c r="D10534" t="s">
        <v>3788</v>
      </c>
      <c r="E10534">
        <v>3280</v>
      </c>
      <c r="F10534" t="s">
        <v>1162</v>
      </c>
    </row>
    <row r="10535" spans="1:6">
      <c r="A10535" t="str">
        <f t="shared" si="189"/>
        <v>47YANIQUI FALCÃO COSTA45017DSC</v>
      </c>
      <c r="B10535">
        <v>47</v>
      </c>
      <c r="C10535" t="s">
        <v>3566</v>
      </c>
      <c r="D10535" t="s">
        <v>3788</v>
      </c>
      <c r="E10535">
        <v>3280</v>
      </c>
      <c r="F10535" t="s">
        <v>1162</v>
      </c>
    </row>
    <row r="10536" spans="1:6">
      <c r="A10536" t="str">
        <f t="shared" si="189"/>
        <v>47ANDRÉ RIBEIRO BEZERRA45017GRA</v>
      </c>
      <c r="B10536">
        <v>47</v>
      </c>
      <c r="C10536" t="s">
        <v>3567</v>
      </c>
      <c r="D10536" t="s">
        <v>3788</v>
      </c>
      <c r="E10536">
        <v>600</v>
      </c>
      <c r="F10536" t="s">
        <v>1112</v>
      </c>
    </row>
    <row r="10537" spans="1:6">
      <c r="A10537" t="str">
        <f t="shared" si="189"/>
        <v>47ARTHUR SAMPAIO MOLLER45017GRA</v>
      </c>
      <c r="B10537">
        <v>47</v>
      </c>
      <c r="C10537" t="s">
        <v>3568</v>
      </c>
      <c r="D10537" t="s">
        <v>3788</v>
      </c>
      <c r="E10537">
        <v>600</v>
      </c>
      <c r="F10537" t="s">
        <v>1112</v>
      </c>
    </row>
    <row r="10538" spans="1:6">
      <c r="A10538" t="str">
        <f t="shared" si="189"/>
        <v>47DAYANNE FONSECA DANTAS45017GRA</v>
      </c>
      <c r="B10538">
        <v>47</v>
      </c>
      <c r="C10538" t="s">
        <v>3569</v>
      </c>
      <c r="D10538" t="s">
        <v>3788</v>
      </c>
      <c r="E10538">
        <v>600</v>
      </c>
      <c r="F10538" t="s">
        <v>1112</v>
      </c>
    </row>
    <row r="10539" spans="1:6">
      <c r="A10539" t="str">
        <f t="shared" si="189"/>
        <v>47José Adilson Nascimento dos Santos45017GRA</v>
      </c>
      <c r="B10539">
        <v>47</v>
      </c>
      <c r="C10539" t="s">
        <v>2215</v>
      </c>
      <c r="D10539" t="s">
        <v>3788</v>
      </c>
      <c r="E10539">
        <v>600</v>
      </c>
      <c r="F10539" t="s">
        <v>1112</v>
      </c>
    </row>
    <row r="10540" spans="1:6">
      <c r="A10540" t="str">
        <f t="shared" si="189"/>
        <v>47LUCAS MATEUS SILVA DE ANDRADE LIMA45017GRA</v>
      </c>
      <c r="B10540">
        <v>47</v>
      </c>
      <c r="C10540" t="s">
        <v>3570</v>
      </c>
      <c r="D10540" t="s">
        <v>3788</v>
      </c>
      <c r="E10540">
        <v>600</v>
      </c>
      <c r="F10540" t="s">
        <v>1112</v>
      </c>
    </row>
    <row r="10541" spans="1:6">
      <c r="A10541" t="str">
        <f t="shared" si="189"/>
        <v>47MAYCON FERREIRA45017GRA</v>
      </c>
      <c r="B10541">
        <v>47</v>
      </c>
      <c r="C10541" t="s">
        <v>3571</v>
      </c>
      <c r="D10541" t="s">
        <v>3788</v>
      </c>
      <c r="E10541">
        <v>600</v>
      </c>
      <c r="F10541" t="s">
        <v>1112</v>
      </c>
    </row>
    <row r="10542" spans="1:6">
      <c r="A10542" t="str">
        <f t="shared" si="189"/>
        <v>47NAYARA RODRIGUES DA SILVA SOUZA45017GRA</v>
      </c>
      <c r="B10542">
        <v>47</v>
      </c>
      <c r="C10542" t="s">
        <v>3572</v>
      </c>
      <c r="D10542" t="s">
        <v>3788</v>
      </c>
      <c r="E10542">
        <v>600</v>
      </c>
      <c r="F10542" t="s">
        <v>1112</v>
      </c>
    </row>
    <row r="10543" spans="1:6">
      <c r="A10543" t="str">
        <f t="shared" si="189"/>
        <v>47SARAH ABIGAIL BARBOSA45017GRA</v>
      </c>
      <c r="B10543">
        <v>47</v>
      </c>
      <c r="C10543" t="s">
        <v>3573</v>
      </c>
      <c r="D10543" t="s">
        <v>3788</v>
      </c>
      <c r="E10543">
        <v>600</v>
      </c>
      <c r="F10543" t="s">
        <v>1112</v>
      </c>
    </row>
    <row r="10544" spans="1:6">
      <c r="A10544" t="str">
        <f t="shared" si="189"/>
        <v>47Carlos Alves Moreira Junior45017MSc</v>
      </c>
      <c r="B10544">
        <v>47</v>
      </c>
      <c r="C10544" t="s">
        <v>1957</v>
      </c>
      <c r="D10544" t="s">
        <v>3788</v>
      </c>
      <c r="E10544">
        <v>2230</v>
      </c>
      <c r="F10544" t="s">
        <v>1114</v>
      </c>
    </row>
    <row r="10545" spans="1:6">
      <c r="A10545" t="str">
        <f t="shared" si="189"/>
        <v>47IAN CAVALCANTI DA COSTA45017MSc</v>
      </c>
      <c r="B10545">
        <v>47</v>
      </c>
      <c r="C10545" t="s">
        <v>3574</v>
      </c>
      <c r="D10545" t="s">
        <v>3788</v>
      </c>
      <c r="E10545">
        <v>2230</v>
      </c>
      <c r="F10545" t="s">
        <v>1114</v>
      </c>
    </row>
    <row r="10546" spans="1:6">
      <c r="A10546" t="str">
        <f t="shared" si="189"/>
        <v>47José Gedson Fernandes da Silva45017PV</v>
      </c>
      <c r="B10546">
        <v>47</v>
      </c>
      <c r="C10546" t="s">
        <v>1960</v>
      </c>
      <c r="D10546" t="s">
        <v>3788</v>
      </c>
      <c r="E10546">
        <v>7750</v>
      </c>
      <c r="F10546" t="s">
        <v>1115</v>
      </c>
    </row>
    <row r="10547" spans="1:6">
      <c r="A10547" t="str">
        <f t="shared" si="189"/>
        <v>48ALENE RAMOS WANDERLEY FARIAS45017AT</v>
      </c>
      <c r="B10547">
        <v>48</v>
      </c>
      <c r="C10547" t="s">
        <v>3575</v>
      </c>
      <c r="D10547" t="s">
        <v>3788</v>
      </c>
      <c r="E10547">
        <v>820</v>
      </c>
      <c r="F10547" t="s">
        <v>1117</v>
      </c>
    </row>
    <row r="10548" spans="1:6">
      <c r="A10548" t="str">
        <f t="shared" si="189"/>
        <v>48ANTONIO CELSO DANTAS ANTONINO45017COO</v>
      </c>
      <c r="B10548">
        <v>48</v>
      </c>
      <c r="C10548" t="s">
        <v>2660</v>
      </c>
      <c r="D10548" t="s">
        <v>3788</v>
      </c>
      <c r="E10548">
        <v>2800</v>
      </c>
      <c r="F10548" t="s">
        <v>1113</v>
      </c>
    </row>
    <row r="10549" spans="1:6">
      <c r="A10549" t="str">
        <f t="shared" si="189"/>
        <v>48IALY RAYANE DE AGUIAR COSTA45017DSC</v>
      </c>
      <c r="B10549">
        <v>48</v>
      </c>
      <c r="C10549" t="s">
        <v>3577</v>
      </c>
      <c r="D10549" t="s">
        <v>3788</v>
      </c>
      <c r="E10549">
        <v>3280</v>
      </c>
      <c r="F10549" t="s">
        <v>1162</v>
      </c>
    </row>
    <row r="10550" spans="1:6">
      <c r="A10550" t="str">
        <f t="shared" si="189"/>
        <v>48ÍTHALO BARBOSA SILVA DE ABREU45017DSC</v>
      </c>
      <c r="B10550">
        <v>48</v>
      </c>
      <c r="C10550" t="s">
        <v>3578</v>
      </c>
      <c r="D10550" t="s">
        <v>3788</v>
      </c>
      <c r="E10550">
        <v>3280</v>
      </c>
      <c r="F10550" t="s">
        <v>1162</v>
      </c>
    </row>
    <row r="10551" spans="1:6">
      <c r="A10551" t="str">
        <f t="shared" si="189"/>
        <v>48ACSON GONÇALVES DE LIMA45017GRA</v>
      </c>
      <c r="B10551">
        <v>48</v>
      </c>
      <c r="C10551" t="s">
        <v>3579</v>
      </c>
      <c r="D10551" t="s">
        <v>3788</v>
      </c>
      <c r="E10551">
        <v>600</v>
      </c>
      <c r="F10551" t="s">
        <v>1112</v>
      </c>
    </row>
    <row r="10552" spans="1:6">
      <c r="A10552" t="str">
        <f t="shared" si="189"/>
        <v>48BRUNO FELIPE DE CARVALHO45017GRA</v>
      </c>
      <c r="B10552">
        <v>48</v>
      </c>
      <c r="C10552" t="s">
        <v>3580</v>
      </c>
      <c r="D10552" t="s">
        <v>3788</v>
      </c>
      <c r="E10552">
        <v>600</v>
      </c>
      <c r="F10552" t="s">
        <v>1112</v>
      </c>
    </row>
    <row r="10553" spans="1:6">
      <c r="A10553" t="str">
        <f t="shared" si="189"/>
        <v>48CHARLES GUILHERME DA SILVA DANTAS45017GRA</v>
      </c>
      <c r="B10553">
        <v>48</v>
      </c>
      <c r="C10553" t="s">
        <v>3581</v>
      </c>
      <c r="D10553" t="s">
        <v>3788</v>
      </c>
      <c r="E10553">
        <v>600</v>
      </c>
      <c r="F10553" t="s">
        <v>1112</v>
      </c>
    </row>
    <row r="10554" spans="1:6">
      <c r="A10554" t="str">
        <f t="shared" si="189"/>
        <v>48DANIEL HENRIQUE SILVA RODRIGUES PEREIRA45017GRA</v>
      </c>
      <c r="B10554">
        <v>48</v>
      </c>
      <c r="C10554" t="s">
        <v>3582</v>
      </c>
      <c r="D10554" t="s">
        <v>3788</v>
      </c>
      <c r="E10554">
        <v>600</v>
      </c>
      <c r="F10554" t="s">
        <v>1112</v>
      </c>
    </row>
    <row r="10555" spans="1:6">
      <c r="A10555" t="str">
        <f t="shared" si="189"/>
        <v>48DANILO MAGALHÃES DE SOUZA CAVALCANTE45017GRA</v>
      </c>
      <c r="B10555">
        <v>48</v>
      </c>
      <c r="C10555" t="s">
        <v>3583</v>
      </c>
      <c r="D10555" t="s">
        <v>3788</v>
      </c>
      <c r="E10555">
        <v>600</v>
      </c>
      <c r="F10555" t="s">
        <v>1112</v>
      </c>
    </row>
    <row r="10556" spans="1:6">
      <c r="A10556" t="str">
        <f t="shared" si="189"/>
        <v>48DIEGO CALHEIROS LINS45017GRA</v>
      </c>
      <c r="B10556">
        <v>48</v>
      </c>
      <c r="C10556" t="s">
        <v>3584</v>
      </c>
      <c r="D10556" t="s">
        <v>3788</v>
      </c>
      <c r="E10556">
        <v>600</v>
      </c>
      <c r="F10556" t="s">
        <v>1112</v>
      </c>
    </row>
    <row r="10557" spans="1:6">
      <c r="A10557" t="str">
        <f t="shared" si="189"/>
        <v>48EMILLY RAQUEL OLIVEIRA DA SILVA45017GRA</v>
      </c>
      <c r="B10557">
        <v>48</v>
      </c>
      <c r="C10557" t="s">
        <v>3585</v>
      </c>
      <c r="D10557" t="s">
        <v>3788</v>
      </c>
      <c r="E10557">
        <v>600</v>
      </c>
      <c r="F10557" t="s">
        <v>1112</v>
      </c>
    </row>
    <row r="10558" spans="1:6">
      <c r="A10558" t="str">
        <f t="shared" si="189"/>
        <v>48FRANCYELLE KAROLYNNE VIEIRA MACHADO45017GRA</v>
      </c>
      <c r="B10558">
        <v>48</v>
      </c>
      <c r="C10558" t="s">
        <v>3586</v>
      </c>
      <c r="D10558" t="s">
        <v>3788</v>
      </c>
      <c r="E10558">
        <v>600</v>
      </c>
      <c r="F10558" t="s">
        <v>1112</v>
      </c>
    </row>
    <row r="10559" spans="1:6">
      <c r="A10559" t="str">
        <f t="shared" si="189"/>
        <v>48JOÃO VICTOR SIQUEIRA TENÓRIO SILVA45017GRA</v>
      </c>
      <c r="B10559">
        <v>48</v>
      </c>
      <c r="C10559" t="s">
        <v>3587</v>
      </c>
      <c r="D10559" t="s">
        <v>3788</v>
      </c>
      <c r="E10559">
        <v>600</v>
      </c>
      <c r="F10559" t="s">
        <v>1112</v>
      </c>
    </row>
    <row r="10560" spans="1:6">
      <c r="A10560" t="str">
        <f t="shared" si="189"/>
        <v>48JOBÉRIO MARIA DOS SANTOS FILHO45017GRA</v>
      </c>
      <c r="B10560">
        <v>48</v>
      </c>
      <c r="C10560" t="s">
        <v>3588</v>
      </c>
      <c r="D10560" t="s">
        <v>3788</v>
      </c>
      <c r="E10560">
        <v>600</v>
      </c>
      <c r="F10560" t="s">
        <v>1112</v>
      </c>
    </row>
    <row r="10561" spans="1:6">
      <c r="A10561" t="str">
        <f t="shared" si="189"/>
        <v>48JOSÉ MATEUS MENDONÇA DA SILVA45017GRA</v>
      </c>
      <c r="B10561">
        <v>48</v>
      </c>
      <c r="C10561" t="s">
        <v>3589</v>
      </c>
      <c r="D10561" t="s">
        <v>3788</v>
      </c>
      <c r="E10561">
        <v>600</v>
      </c>
      <c r="F10561" t="s">
        <v>1112</v>
      </c>
    </row>
    <row r="10562" spans="1:6">
      <c r="A10562" t="str">
        <f t="shared" si="189"/>
        <v>48LAMARCK MENDEL LOPES DE SOUSA45017GRA</v>
      </c>
      <c r="B10562">
        <v>48</v>
      </c>
      <c r="C10562" t="s">
        <v>3590</v>
      </c>
      <c r="D10562" t="s">
        <v>3788</v>
      </c>
      <c r="E10562">
        <v>600</v>
      </c>
      <c r="F10562" t="s">
        <v>1112</v>
      </c>
    </row>
    <row r="10563" spans="1:6">
      <c r="A10563" t="str">
        <f t="shared" ref="A10563:A10626" si="190">CONCATENATE(B10563,C10563,VALUE(D10563),F10563)</f>
        <v>48LUCAS FELIPE QUEIROZ DE ARAÚJO LIMA45017GRA</v>
      </c>
      <c r="B10563">
        <v>48</v>
      </c>
      <c r="C10563" t="s">
        <v>3591</v>
      </c>
      <c r="D10563" t="s">
        <v>3788</v>
      </c>
      <c r="E10563">
        <v>600</v>
      </c>
      <c r="F10563" t="s">
        <v>1112</v>
      </c>
    </row>
    <row r="10564" spans="1:6">
      <c r="A10564" t="str">
        <f t="shared" si="190"/>
        <v>48MAIESK RODRIGUES BARRETO45017GRA</v>
      </c>
      <c r="B10564">
        <v>48</v>
      </c>
      <c r="C10564" t="s">
        <v>3592</v>
      </c>
      <c r="D10564" t="s">
        <v>3788</v>
      </c>
      <c r="E10564">
        <v>600</v>
      </c>
      <c r="F10564" t="s">
        <v>1112</v>
      </c>
    </row>
    <row r="10565" spans="1:6">
      <c r="A10565" t="str">
        <f t="shared" si="190"/>
        <v>48MATHEUS PESSOA DE SIQUEIRA GUEDES45017GRA</v>
      </c>
      <c r="B10565">
        <v>48</v>
      </c>
      <c r="C10565" t="s">
        <v>3593</v>
      </c>
      <c r="D10565" t="s">
        <v>3788</v>
      </c>
      <c r="E10565">
        <v>600</v>
      </c>
      <c r="F10565" t="s">
        <v>1112</v>
      </c>
    </row>
    <row r="10566" spans="1:6">
      <c r="A10566" t="str">
        <f t="shared" si="190"/>
        <v>48SOFIA LUCK TEIXEIRA45017GRA</v>
      </c>
      <c r="B10566">
        <v>48</v>
      </c>
      <c r="C10566" t="s">
        <v>3594</v>
      </c>
      <c r="D10566" t="s">
        <v>3788</v>
      </c>
      <c r="E10566">
        <v>600</v>
      </c>
      <c r="F10566" t="s">
        <v>1112</v>
      </c>
    </row>
    <row r="10567" spans="1:6">
      <c r="A10567" t="str">
        <f t="shared" si="190"/>
        <v>48JOÃO VICTOR FURTADO FRAZÃO DE MEDEIROS45017MSc</v>
      </c>
      <c r="B10567">
        <v>48</v>
      </c>
      <c r="C10567" t="s">
        <v>3595</v>
      </c>
      <c r="D10567" t="s">
        <v>3788</v>
      </c>
      <c r="E10567">
        <v>2230</v>
      </c>
      <c r="F10567" t="s">
        <v>1114</v>
      </c>
    </row>
    <row r="10568" spans="1:6">
      <c r="A10568" t="str">
        <f t="shared" si="190"/>
        <v>48KARINA MARIA DA SILVA45017MSc</v>
      </c>
      <c r="B10568">
        <v>48</v>
      </c>
      <c r="C10568" t="s">
        <v>3596</v>
      </c>
      <c r="D10568" t="s">
        <v>3788</v>
      </c>
      <c r="E10568">
        <v>2230</v>
      </c>
      <c r="F10568" t="s">
        <v>1114</v>
      </c>
    </row>
    <row r="10569" spans="1:6">
      <c r="A10569" t="str">
        <f t="shared" si="190"/>
        <v>48MANOELLA ALMEIDA CANDIDO45017MSc</v>
      </c>
      <c r="B10569">
        <v>48</v>
      </c>
      <c r="C10569" t="s">
        <v>3597</v>
      </c>
      <c r="D10569" t="s">
        <v>3788</v>
      </c>
      <c r="E10569">
        <v>2230</v>
      </c>
      <c r="F10569" t="s">
        <v>1114</v>
      </c>
    </row>
    <row r="10570" spans="1:6">
      <c r="A10570" t="str">
        <f t="shared" si="190"/>
        <v>48TALLYS CELSO MINEIRO45017MSc</v>
      </c>
      <c r="B10570">
        <v>48</v>
      </c>
      <c r="C10570" t="s">
        <v>3598</v>
      </c>
      <c r="D10570" t="s">
        <v>3788</v>
      </c>
      <c r="E10570">
        <v>2230</v>
      </c>
      <c r="F10570" t="s">
        <v>1114</v>
      </c>
    </row>
    <row r="10571" spans="1:6">
      <c r="A10571" t="str">
        <f t="shared" si="190"/>
        <v>48TÁSSIA CRISTINA DA SILVA45017MSc</v>
      </c>
      <c r="B10571">
        <v>48</v>
      </c>
      <c r="C10571" t="s">
        <v>3599</v>
      </c>
      <c r="D10571" t="s">
        <v>3788</v>
      </c>
      <c r="E10571">
        <v>2230</v>
      </c>
      <c r="F10571" t="s">
        <v>1114</v>
      </c>
    </row>
    <row r="10572" spans="1:6">
      <c r="A10572" t="str">
        <f t="shared" si="190"/>
        <v>48WESLEY MICHAEL PEREIRA SILVA45017MSc</v>
      </c>
      <c r="B10572">
        <v>48</v>
      </c>
      <c r="C10572" t="s">
        <v>3600</v>
      </c>
      <c r="D10572" t="s">
        <v>3788</v>
      </c>
      <c r="E10572">
        <v>2230</v>
      </c>
      <c r="F10572" t="s">
        <v>1114</v>
      </c>
    </row>
    <row r="10573" spans="1:6">
      <c r="A10573" t="str">
        <f t="shared" si="190"/>
        <v>48ALLAN DE ALMEIDA ALBUQUERQUE45017PV</v>
      </c>
      <c r="B10573">
        <v>48</v>
      </c>
      <c r="C10573" t="s">
        <v>3601</v>
      </c>
      <c r="D10573" t="s">
        <v>3788</v>
      </c>
      <c r="E10573">
        <v>7750</v>
      </c>
      <c r="F10573" t="s">
        <v>1115</v>
      </c>
    </row>
    <row r="10574" spans="1:6">
      <c r="A10574" t="str">
        <f t="shared" si="190"/>
        <v>49GEOVANE OLIVEIRA DE SOUSA45017AT</v>
      </c>
      <c r="B10574">
        <v>49</v>
      </c>
      <c r="C10574" t="s">
        <v>3602</v>
      </c>
      <c r="D10574" t="s">
        <v>3788</v>
      </c>
      <c r="E10574">
        <v>820</v>
      </c>
      <c r="F10574" t="s">
        <v>1117</v>
      </c>
    </row>
    <row r="10575" spans="1:6">
      <c r="A10575" t="str">
        <f t="shared" si="190"/>
        <v>49GUSTAVO MARTINI DALPIAN45017COO</v>
      </c>
      <c r="B10575">
        <v>49</v>
      </c>
      <c r="C10575" t="s">
        <v>3603</v>
      </c>
      <c r="D10575" t="s">
        <v>3788</v>
      </c>
      <c r="E10575">
        <v>2800</v>
      </c>
      <c r="F10575" t="s">
        <v>1113</v>
      </c>
    </row>
    <row r="10576" spans="1:6">
      <c r="A10576" t="str">
        <f t="shared" si="190"/>
        <v>49LEONARDO JOSÉ QUINTERO DA CUNA45017DSC</v>
      </c>
      <c r="B10576">
        <v>49</v>
      </c>
      <c r="C10576" t="s">
        <v>3604</v>
      </c>
      <c r="D10576" t="s">
        <v>3788</v>
      </c>
      <c r="E10576">
        <v>3280</v>
      </c>
      <c r="F10576" t="s">
        <v>1162</v>
      </c>
    </row>
    <row r="10577" spans="1:6">
      <c r="A10577" t="str">
        <f t="shared" si="190"/>
        <v>49ALEF COSTA DE ARAÚJO45017GRA</v>
      </c>
      <c r="B10577">
        <v>49</v>
      </c>
      <c r="C10577" t="s">
        <v>3605</v>
      </c>
      <c r="D10577" t="s">
        <v>3788</v>
      </c>
      <c r="E10577">
        <v>600</v>
      </c>
      <c r="F10577" t="s">
        <v>1112</v>
      </c>
    </row>
    <row r="10578" spans="1:6">
      <c r="A10578" t="str">
        <f t="shared" si="190"/>
        <v>49ANDRÉIA JOICE OLIVEIRA MEIRA45017GRA</v>
      </c>
      <c r="B10578">
        <v>49</v>
      </c>
      <c r="C10578" t="s">
        <v>3606</v>
      </c>
      <c r="D10578" t="s">
        <v>3788</v>
      </c>
      <c r="E10578">
        <v>600</v>
      </c>
      <c r="F10578" t="s">
        <v>1112</v>
      </c>
    </row>
    <row r="10579" spans="1:6">
      <c r="A10579" t="str">
        <f t="shared" si="190"/>
        <v>49BRIA CISI RAMOS45017GRA</v>
      </c>
      <c r="B10579">
        <v>49</v>
      </c>
      <c r="C10579" t="s">
        <v>3607</v>
      </c>
      <c r="D10579" t="s">
        <v>3788</v>
      </c>
      <c r="E10579">
        <v>600</v>
      </c>
      <c r="F10579" t="s">
        <v>1112</v>
      </c>
    </row>
    <row r="10580" spans="1:6">
      <c r="A10580" t="str">
        <f t="shared" si="190"/>
        <v>49Carolina Rufino da Silva45017GRA</v>
      </c>
      <c r="B10580">
        <v>49</v>
      </c>
      <c r="C10580" t="s">
        <v>1984</v>
      </c>
      <c r="D10580" t="s">
        <v>3788</v>
      </c>
      <c r="E10580">
        <v>600</v>
      </c>
      <c r="F10580" t="s">
        <v>1112</v>
      </c>
    </row>
    <row r="10581" spans="1:6">
      <c r="A10581" t="str">
        <f t="shared" si="190"/>
        <v>49LUIGI NOGUEIRA MANCUSO45017GRA</v>
      </c>
      <c r="B10581">
        <v>49</v>
      </c>
      <c r="C10581" t="s">
        <v>3608</v>
      </c>
      <c r="D10581" t="s">
        <v>3788</v>
      </c>
      <c r="E10581">
        <v>600</v>
      </c>
      <c r="F10581" t="s">
        <v>1112</v>
      </c>
    </row>
    <row r="10582" spans="1:6">
      <c r="A10582" t="str">
        <f t="shared" si="190"/>
        <v>49OTÁVIO MAYORAL COLMENERO45017GRA</v>
      </c>
      <c r="B10582">
        <v>49</v>
      </c>
      <c r="C10582" t="s">
        <v>3609</v>
      </c>
      <c r="D10582" t="s">
        <v>3788</v>
      </c>
      <c r="E10582">
        <v>600</v>
      </c>
      <c r="F10582" t="s">
        <v>1112</v>
      </c>
    </row>
    <row r="10583" spans="1:6">
      <c r="A10583" t="str">
        <f t="shared" si="190"/>
        <v>49PAULO CESAR DE SOUZA LIMA45017GRA</v>
      </c>
      <c r="B10583">
        <v>49</v>
      </c>
      <c r="C10583" t="s">
        <v>3610</v>
      </c>
      <c r="D10583" t="s">
        <v>3788</v>
      </c>
      <c r="E10583">
        <v>600</v>
      </c>
      <c r="F10583" t="s">
        <v>1112</v>
      </c>
    </row>
    <row r="10584" spans="1:6">
      <c r="A10584" t="str">
        <f t="shared" si="190"/>
        <v>49SUZANE TIEMI KAWAHARA SHIMUTA45017GRA</v>
      </c>
      <c r="B10584">
        <v>49</v>
      </c>
      <c r="C10584" t="s">
        <v>3611</v>
      </c>
      <c r="D10584" t="s">
        <v>3788</v>
      </c>
      <c r="E10584">
        <v>600</v>
      </c>
      <c r="F10584" t="s">
        <v>1112</v>
      </c>
    </row>
    <row r="10585" spans="1:6">
      <c r="A10585" t="str">
        <f t="shared" si="190"/>
        <v>49ANTONIO TEOFANES BERTOLLO DE OLIVEIRA45017MSc</v>
      </c>
      <c r="B10585">
        <v>49</v>
      </c>
      <c r="C10585" t="s">
        <v>3612</v>
      </c>
      <c r="D10585" t="s">
        <v>3788</v>
      </c>
      <c r="E10585">
        <v>2230</v>
      </c>
      <c r="F10585" t="s">
        <v>1114</v>
      </c>
    </row>
    <row r="10586" spans="1:6">
      <c r="A10586" t="str">
        <f t="shared" si="190"/>
        <v>49CAIQUE CAMPOS DE OLIVEIRA45017MSc</v>
      </c>
      <c r="B10586">
        <v>49</v>
      </c>
      <c r="C10586" t="s">
        <v>3613</v>
      </c>
      <c r="D10586" t="s">
        <v>3788</v>
      </c>
      <c r="E10586">
        <v>2230</v>
      </c>
      <c r="F10586" t="s">
        <v>1114</v>
      </c>
    </row>
    <row r="10587" spans="1:6">
      <c r="A10587" t="str">
        <f t="shared" si="190"/>
        <v>49ISABELA DE MELO ACETO45017MSc</v>
      </c>
      <c r="B10587">
        <v>49</v>
      </c>
      <c r="C10587" t="s">
        <v>3614</v>
      </c>
      <c r="D10587" t="s">
        <v>3788</v>
      </c>
      <c r="E10587">
        <v>2230</v>
      </c>
      <c r="F10587" t="s">
        <v>1114</v>
      </c>
    </row>
    <row r="10588" spans="1:6">
      <c r="A10588" t="str">
        <f t="shared" si="190"/>
        <v>49LUCAS BANDEIRA45017MSc</v>
      </c>
      <c r="B10588">
        <v>49</v>
      </c>
      <c r="C10588" t="s">
        <v>3615</v>
      </c>
      <c r="D10588" t="s">
        <v>3788</v>
      </c>
      <c r="E10588">
        <v>2230</v>
      </c>
      <c r="F10588" t="s">
        <v>1114</v>
      </c>
    </row>
    <row r="10589" spans="1:6">
      <c r="A10589" t="str">
        <f t="shared" si="190"/>
        <v>49MAYCOM CEZAR VALERIANO45017MSc</v>
      </c>
      <c r="B10589">
        <v>49</v>
      </c>
      <c r="C10589" t="s">
        <v>3616</v>
      </c>
      <c r="D10589" t="s">
        <v>3788</v>
      </c>
      <c r="E10589">
        <v>2230</v>
      </c>
      <c r="F10589" t="s">
        <v>1114</v>
      </c>
    </row>
    <row r="10590" spans="1:6">
      <c r="A10590" t="str">
        <f t="shared" si="190"/>
        <v>49THAYNÁ MESQUITA GOMES DOS SANTOS45017MSc</v>
      </c>
      <c r="B10590">
        <v>49</v>
      </c>
      <c r="C10590" t="s">
        <v>3617</v>
      </c>
      <c r="D10590" t="s">
        <v>3788</v>
      </c>
      <c r="E10590">
        <v>2230</v>
      </c>
      <c r="F10590" t="s">
        <v>1114</v>
      </c>
    </row>
    <row r="10591" spans="1:6">
      <c r="A10591" t="str">
        <f t="shared" si="190"/>
        <v>49BRUNA CASTANHEIRA45017PDSC</v>
      </c>
      <c r="B10591">
        <v>49</v>
      </c>
      <c r="C10591" t="s">
        <v>3618</v>
      </c>
      <c r="D10591" t="s">
        <v>3788</v>
      </c>
      <c r="E10591">
        <v>6110</v>
      </c>
      <c r="F10591" t="s">
        <v>1165</v>
      </c>
    </row>
    <row r="10592" spans="1:6">
      <c r="A10592" t="str">
        <f t="shared" si="190"/>
        <v>49FABIANE DE JESUS TRINDADE45017PV</v>
      </c>
      <c r="B10592">
        <v>49</v>
      </c>
      <c r="C10592" t="s">
        <v>3619</v>
      </c>
      <c r="D10592" t="s">
        <v>3788</v>
      </c>
      <c r="E10592">
        <v>7750</v>
      </c>
      <c r="F10592" t="s">
        <v>1115</v>
      </c>
    </row>
    <row r="10593" spans="1:6">
      <c r="A10593" t="str">
        <f t="shared" si="190"/>
        <v>50INÊS SEIDEL45017AT</v>
      </c>
      <c r="B10593">
        <v>50</v>
      </c>
      <c r="C10593" t="s">
        <v>3620</v>
      </c>
      <c r="D10593" t="s">
        <v>3788</v>
      </c>
      <c r="E10593">
        <v>820</v>
      </c>
      <c r="F10593" t="s">
        <v>1117</v>
      </c>
    </row>
    <row r="10594" spans="1:6">
      <c r="A10594" t="str">
        <f t="shared" si="190"/>
        <v>50Diogo Pompéu de Moraes45017COO</v>
      </c>
      <c r="B10594">
        <v>50</v>
      </c>
      <c r="C10594" t="s">
        <v>2228</v>
      </c>
      <c r="D10594" t="s">
        <v>3788</v>
      </c>
      <c r="E10594">
        <v>2800</v>
      </c>
      <c r="F10594" t="s">
        <v>1113</v>
      </c>
    </row>
    <row r="10595" spans="1:6">
      <c r="A10595" t="str">
        <f t="shared" si="190"/>
        <v>50ANA CARLA SPECHT BOEIRA45017DSC</v>
      </c>
      <c r="B10595">
        <v>50</v>
      </c>
      <c r="C10595" t="s">
        <v>3621</v>
      </c>
      <c r="D10595" t="s">
        <v>3788</v>
      </c>
      <c r="E10595">
        <v>3280</v>
      </c>
      <c r="F10595" t="s">
        <v>1162</v>
      </c>
    </row>
    <row r="10596" spans="1:6">
      <c r="A10596" t="str">
        <f t="shared" si="190"/>
        <v>50BRUNA PÉS NICOLA45017DSC</v>
      </c>
      <c r="B10596">
        <v>50</v>
      </c>
      <c r="C10596" t="s">
        <v>3622</v>
      </c>
      <c r="D10596" t="s">
        <v>3788</v>
      </c>
      <c r="E10596">
        <v>3280</v>
      </c>
      <c r="F10596" t="s">
        <v>1162</v>
      </c>
    </row>
    <row r="10597" spans="1:6">
      <c r="A10597" t="str">
        <f t="shared" si="190"/>
        <v>50Tatiane Pretto45017DSC</v>
      </c>
      <c r="B10597">
        <v>50</v>
      </c>
      <c r="C10597" t="s">
        <v>2002</v>
      </c>
      <c r="D10597" t="s">
        <v>3788</v>
      </c>
      <c r="E10597">
        <v>3280</v>
      </c>
      <c r="F10597" t="s">
        <v>1162</v>
      </c>
    </row>
    <row r="10598" spans="1:6">
      <c r="A10598" t="str">
        <f t="shared" si="190"/>
        <v>50ANDRESSA VIEIRA HILÁRIO45017MSc</v>
      </c>
      <c r="B10598">
        <v>50</v>
      </c>
      <c r="C10598" t="s">
        <v>3623</v>
      </c>
      <c r="D10598" t="s">
        <v>3788</v>
      </c>
      <c r="E10598">
        <v>2230</v>
      </c>
      <c r="F10598" t="s">
        <v>1114</v>
      </c>
    </row>
    <row r="10599" spans="1:6">
      <c r="A10599" t="str">
        <f t="shared" si="190"/>
        <v>50ARTHUR MOTTA DE ANDRADE45017MSc</v>
      </c>
      <c r="B10599">
        <v>50</v>
      </c>
      <c r="C10599" t="s">
        <v>3624</v>
      </c>
      <c r="D10599" t="s">
        <v>3788</v>
      </c>
      <c r="E10599">
        <v>2230</v>
      </c>
      <c r="F10599" t="s">
        <v>1114</v>
      </c>
    </row>
    <row r="10600" spans="1:6">
      <c r="A10600" t="str">
        <f t="shared" si="190"/>
        <v>50EDUARDA DE CASTRO FLACH45017MSc</v>
      </c>
      <c r="B10600">
        <v>50</v>
      </c>
      <c r="C10600" t="s">
        <v>3625</v>
      </c>
      <c r="D10600" t="s">
        <v>3788</v>
      </c>
      <c r="E10600">
        <v>2230</v>
      </c>
      <c r="F10600" t="s">
        <v>1114</v>
      </c>
    </row>
    <row r="10601" spans="1:6">
      <c r="A10601" t="str">
        <f t="shared" si="190"/>
        <v>50GIOVANNI GARCIA SABOIA DE ALBUQUERQUE45017MSc</v>
      </c>
      <c r="B10601">
        <v>50</v>
      </c>
      <c r="C10601" t="s">
        <v>3626</v>
      </c>
      <c r="D10601" t="s">
        <v>3788</v>
      </c>
      <c r="E10601">
        <v>2230</v>
      </c>
      <c r="F10601" t="s">
        <v>1114</v>
      </c>
    </row>
    <row r="10602" spans="1:6">
      <c r="A10602" t="str">
        <f t="shared" si="190"/>
        <v>50Gustavo Javier Chacón Rosales45017PDSC</v>
      </c>
      <c r="B10602">
        <v>50</v>
      </c>
      <c r="C10602" t="s">
        <v>2009</v>
      </c>
      <c r="D10602" t="s">
        <v>3788</v>
      </c>
      <c r="E10602">
        <v>6110</v>
      </c>
      <c r="F10602" t="s">
        <v>1165</v>
      </c>
    </row>
    <row r="10603" spans="1:6">
      <c r="A10603" t="str">
        <f t="shared" si="190"/>
        <v>50CHRISTIAN WITTEE LOPES45017PV</v>
      </c>
      <c r="B10603">
        <v>50</v>
      </c>
      <c r="C10603" t="s">
        <v>3627</v>
      </c>
      <c r="D10603" t="s">
        <v>3788</v>
      </c>
      <c r="E10603">
        <v>7750</v>
      </c>
      <c r="F10603" t="s">
        <v>1115</v>
      </c>
    </row>
    <row r="10604" spans="1:6">
      <c r="A10604" t="str">
        <f t="shared" si="190"/>
        <v>51BERNARDO VITOR DE SOUZA MARINS45017AT</v>
      </c>
      <c r="B10604">
        <v>51</v>
      </c>
      <c r="C10604" t="s">
        <v>3628</v>
      </c>
      <c r="D10604" t="s">
        <v>3788</v>
      </c>
      <c r="E10604">
        <v>820</v>
      </c>
      <c r="F10604" t="s">
        <v>1117</v>
      </c>
    </row>
    <row r="10605" spans="1:6">
      <c r="A10605" t="str">
        <f t="shared" si="190"/>
        <v>51VICTOR ROLANDO RUIZ AHON45017COO</v>
      </c>
      <c r="B10605">
        <v>51</v>
      </c>
      <c r="C10605" t="s">
        <v>3629</v>
      </c>
      <c r="D10605" t="s">
        <v>3788</v>
      </c>
      <c r="E10605">
        <v>2800</v>
      </c>
      <c r="F10605" t="s">
        <v>1113</v>
      </c>
    </row>
    <row r="10606" spans="1:6">
      <c r="A10606" t="str">
        <f t="shared" si="190"/>
        <v>51MATHEUS COITINHO CONSTANTINO45017DSC</v>
      </c>
      <c r="B10606">
        <v>51</v>
      </c>
      <c r="C10606" t="s">
        <v>3630</v>
      </c>
      <c r="D10606" t="s">
        <v>3788</v>
      </c>
      <c r="E10606">
        <v>3280</v>
      </c>
      <c r="F10606" t="s">
        <v>1162</v>
      </c>
    </row>
    <row r="10607" spans="1:6">
      <c r="A10607" t="str">
        <f t="shared" si="190"/>
        <v>51YORK CASTILLO SANTIAGO45017DSC</v>
      </c>
      <c r="B10607">
        <v>51</v>
      </c>
      <c r="C10607" t="s">
        <v>3631</v>
      </c>
      <c r="D10607" t="s">
        <v>3788</v>
      </c>
      <c r="E10607">
        <v>3280</v>
      </c>
      <c r="F10607" t="s">
        <v>1162</v>
      </c>
    </row>
    <row r="10608" spans="1:6">
      <c r="A10608" t="str">
        <f t="shared" si="190"/>
        <v>51BRUNO ARGUELHES FISCHER45017GRA</v>
      </c>
      <c r="B10608">
        <v>51</v>
      </c>
      <c r="C10608" t="s">
        <v>3632</v>
      </c>
      <c r="D10608" t="s">
        <v>3788</v>
      </c>
      <c r="E10608">
        <v>600</v>
      </c>
      <c r="F10608" t="s">
        <v>1112</v>
      </c>
    </row>
    <row r="10609" spans="1:6">
      <c r="A10609" t="str">
        <f t="shared" si="190"/>
        <v>51LARISSA FERREIRA VASCONCELOS45017GRA</v>
      </c>
      <c r="B10609">
        <v>51</v>
      </c>
      <c r="C10609" t="s">
        <v>3633</v>
      </c>
      <c r="D10609" t="s">
        <v>3788</v>
      </c>
      <c r="E10609">
        <v>600</v>
      </c>
      <c r="F10609" t="s">
        <v>1112</v>
      </c>
    </row>
    <row r="10610" spans="1:6">
      <c r="A10610" t="str">
        <f t="shared" si="190"/>
        <v>51MARIA EDUARDA MELENTOVYTCH RIBEIRO DE CASTRO45017GRA</v>
      </c>
      <c r="B10610">
        <v>51</v>
      </c>
      <c r="C10610" t="s">
        <v>3634</v>
      </c>
      <c r="D10610" t="s">
        <v>3788</v>
      </c>
      <c r="E10610">
        <v>600</v>
      </c>
      <c r="F10610" t="s">
        <v>1112</v>
      </c>
    </row>
    <row r="10611" spans="1:6">
      <c r="A10611" t="str">
        <f t="shared" si="190"/>
        <v>51MESSIAS GUTEMBERG DE MOURA VIEIRA JUNIOR45017GRA</v>
      </c>
      <c r="B10611">
        <v>51</v>
      </c>
      <c r="C10611" t="s">
        <v>3635</v>
      </c>
      <c r="D10611" t="s">
        <v>3788</v>
      </c>
      <c r="E10611">
        <v>600</v>
      </c>
      <c r="F10611" t="s">
        <v>1112</v>
      </c>
    </row>
    <row r="10612" spans="1:6">
      <c r="A10612" t="str">
        <f t="shared" si="190"/>
        <v>51PEDRO HENRIQUE MODESTO ARAUJO45017GRA</v>
      </c>
      <c r="B10612">
        <v>51</v>
      </c>
      <c r="C10612" t="s">
        <v>3636</v>
      </c>
      <c r="D10612" t="s">
        <v>3788</v>
      </c>
      <c r="E10612">
        <v>600</v>
      </c>
      <c r="F10612" t="s">
        <v>1112</v>
      </c>
    </row>
    <row r="10613" spans="1:6">
      <c r="A10613" t="str">
        <f t="shared" si="190"/>
        <v>51RAYANNE SOARES JESUS DA SILVA45017GRA</v>
      </c>
      <c r="B10613">
        <v>51</v>
      </c>
      <c r="C10613" t="s">
        <v>3637</v>
      </c>
      <c r="D10613" t="s">
        <v>3788</v>
      </c>
      <c r="E10613">
        <v>600</v>
      </c>
      <c r="F10613" t="s">
        <v>1112</v>
      </c>
    </row>
    <row r="10614" spans="1:6">
      <c r="A10614" t="str">
        <f t="shared" si="190"/>
        <v>51REBECCA BASTOS BOSCHOSKI45017GRA</v>
      </c>
      <c r="B10614">
        <v>51</v>
      </c>
      <c r="C10614" t="s">
        <v>3638</v>
      </c>
      <c r="D10614" t="s">
        <v>3788</v>
      </c>
      <c r="E10614">
        <v>600</v>
      </c>
      <c r="F10614" t="s">
        <v>1112</v>
      </c>
    </row>
    <row r="10615" spans="1:6">
      <c r="A10615" t="str">
        <f t="shared" si="190"/>
        <v>51VINICIUS SILVA PIO ABREU45017GRA</v>
      </c>
      <c r="B10615">
        <v>51</v>
      </c>
      <c r="C10615" t="s">
        <v>3639</v>
      </c>
      <c r="D10615" t="s">
        <v>3788</v>
      </c>
      <c r="E10615">
        <v>600</v>
      </c>
      <c r="F10615" t="s">
        <v>1112</v>
      </c>
    </row>
    <row r="10616" spans="1:6">
      <c r="A10616" t="str">
        <f t="shared" si="190"/>
        <v>51ANA CAROLINA LOUREIRO BOAVISTA LUSTOSA45017MSc</v>
      </c>
      <c r="B10616">
        <v>51</v>
      </c>
      <c r="C10616" t="s">
        <v>3640</v>
      </c>
      <c r="D10616" t="s">
        <v>3788</v>
      </c>
      <c r="E10616">
        <v>2230</v>
      </c>
      <c r="F10616" t="s">
        <v>1114</v>
      </c>
    </row>
    <row r="10617" spans="1:6">
      <c r="A10617" t="str">
        <f t="shared" si="190"/>
        <v>51DANIEL RUBANO BARRETTO TURCI45017MSc</v>
      </c>
      <c r="B10617">
        <v>51</v>
      </c>
      <c r="C10617" t="s">
        <v>3641</v>
      </c>
      <c r="D10617" t="s">
        <v>3788</v>
      </c>
      <c r="E10617">
        <v>2230</v>
      </c>
      <c r="F10617" t="s">
        <v>1114</v>
      </c>
    </row>
    <row r="10618" spans="1:6">
      <c r="A10618" t="str">
        <f t="shared" si="190"/>
        <v>52MARCOS ALEXANDRO VARGAS MELLO45017AT</v>
      </c>
      <c r="B10618">
        <v>52</v>
      </c>
      <c r="C10618" t="s">
        <v>3642</v>
      </c>
      <c r="D10618" t="s">
        <v>3788</v>
      </c>
      <c r="E10618">
        <v>820</v>
      </c>
      <c r="F10618" t="s">
        <v>1117</v>
      </c>
    </row>
    <row r="10619" spans="1:6">
      <c r="A10619" t="str">
        <f t="shared" si="190"/>
        <v>52FERNANDA DE CASTILHOS45017COO</v>
      </c>
      <c r="B10619">
        <v>52</v>
      </c>
      <c r="C10619" t="s">
        <v>3643</v>
      </c>
      <c r="D10619" t="s">
        <v>3788</v>
      </c>
      <c r="E10619">
        <v>2800</v>
      </c>
      <c r="F10619" t="s">
        <v>1113</v>
      </c>
    </row>
    <row r="10620" spans="1:6">
      <c r="A10620" t="str">
        <f t="shared" si="190"/>
        <v>52CRISLEINE PERINAZZO DRASZEWSKI45017DSC</v>
      </c>
      <c r="B10620">
        <v>52</v>
      </c>
      <c r="C10620" t="s">
        <v>3644</v>
      </c>
      <c r="D10620" t="s">
        <v>3788</v>
      </c>
      <c r="E10620">
        <v>3280</v>
      </c>
      <c r="F10620" t="s">
        <v>1162</v>
      </c>
    </row>
    <row r="10621" spans="1:6">
      <c r="A10621" t="str">
        <f t="shared" si="190"/>
        <v>52HENRIQUE GASPARETTO45017DSC</v>
      </c>
      <c r="B10621">
        <v>52</v>
      </c>
      <c r="C10621" t="s">
        <v>3645</v>
      </c>
      <c r="D10621" t="s">
        <v>3788</v>
      </c>
      <c r="E10621">
        <v>3280</v>
      </c>
      <c r="F10621" t="s">
        <v>1162</v>
      </c>
    </row>
    <row r="10622" spans="1:6">
      <c r="A10622" t="str">
        <f t="shared" si="190"/>
        <v>52LAUREN MARCILENE MACIEL MACHADO45017DSC</v>
      </c>
      <c r="B10622">
        <v>52</v>
      </c>
      <c r="C10622" t="s">
        <v>3646</v>
      </c>
      <c r="D10622" t="s">
        <v>3788</v>
      </c>
      <c r="E10622">
        <v>3280</v>
      </c>
      <c r="F10622" t="s">
        <v>1162</v>
      </c>
    </row>
    <row r="10623" spans="1:6">
      <c r="A10623" t="str">
        <f t="shared" si="190"/>
        <v>52ADRIANA HOLZSCHUH GUILHERMANO45017GRA</v>
      </c>
      <c r="B10623">
        <v>52</v>
      </c>
      <c r="C10623" t="s">
        <v>2586</v>
      </c>
      <c r="D10623" t="s">
        <v>3788</v>
      </c>
      <c r="E10623">
        <v>600</v>
      </c>
      <c r="F10623" t="s">
        <v>1112</v>
      </c>
    </row>
    <row r="10624" spans="1:6">
      <c r="A10624" t="str">
        <f t="shared" si="190"/>
        <v>52ANA CAROLINE DE BORBA SCHWENDLER45017GRA</v>
      </c>
      <c r="B10624">
        <v>52</v>
      </c>
      <c r="C10624" t="s">
        <v>3647</v>
      </c>
      <c r="D10624" t="s">
        <v>3788</v>
      </c>
      <c r="E10624">
        <v>600</v>
      </c>
      <c r="F10624" t="s">
        <v>1112</v>
      </c>
    </row>
    <row r="10625" spans="1:6">
      <c r="A10625" t="str">
        <f t="shared" si="190"/>
        <v>52André Luis de Oliveira Perilli45017GRA</v>
      </c>
      <c r="B10625">
        <v>52</v>
      </c>
      <c r="C10625" t="s">
        <v>2029</v>
      </c>
      <c r="D10625" t="s">
        <v>3788</v>
      </c>
      <c r="E10625">
        <v>600</v>
      </c>
      <c r="F10625" t="s">
        <v>1112</v>
      </c>
    </row>
    <row r="10626" spans="1:6">
      <c r="A10626" t="str">
        <f t="shared" si="190"/>
        <v>52BRUNA DA CUNHA PADOIN45017GRA</v>
      </c>
      <c r="B10626">
        <v>52</v>
      </c>
      <c r="C10626" t="s">
        <v>3648</v>
      </c>
      <c r="D10626" t="s">
        <v>3788</v>
      </c>
      <c r="E10626">
        <v>600</v>
      </c>
      <c r="F10626" t="s">
        <v>1112</v>
      </c>
    </row>
    <row r="10627" spans="1:6">
      <c r="A10627" t="str">
        <f t="shared" ref="A10627:A10690" si="191">CONCATENATE(B10627,C10627,VALUE(D10627),F10627)</f>
        <v>52CAROLINA THOMAS LAU45017GRA</v>
      </c>
      <c r="B10627">
        <v>52</v>
      </c>
      <c r="C10627" t="s">
        <v>3649</v>
      </c>
      <c r="D10627" t="s">
        <v>3788</v>
      </c>
      <c r="E10627">
        <v>600</v>
      </c>
      <c r="F10627" t="s">
        <v>1112</v>
      </c>
    </row>
    <row r="10628" spans="1:6">
      <c r="A10628" t="str">
        <f t="shared" si="191"/>
        <v>52CAROLINE MARTA WEISE45017GRA</v>
      </c>
      <c r="B10628">
        <v>52</v>
      </c>
      <c r="C10628" t="s">
        <v>3650</v>
      </c>
      <c r="D10628" t="s">
        <v>3788</v>
      </c>
      <c r="E10628">
        <v>600</v>
      </c>
      <c r="F10628" t="s">
        <v>1112</v>
      </c>
    </row>
    <row r="10629" spans="1:6">
      <c r="A10629" t="str">
        <f t="shared" si="191"/>
        <v>52FERNANDA AIROLDI COLOMBO45017GRA</v>
      </c>
      <c r="B10629">
        <v>52</v>
      </c>
      <c r="C10629" t="s">
        <v>3651</v>
      </c>
      <c r="D10629" t="s">
        <v>3788</v>
      </c>
      <c r="E10629">
        <v>600</v>
      </c>
      <c r="F10629" t="s">
        <v>1112</v>
      </c>
    </row>
    <row r="10630" spans="1:6">
      <c r="A10630" t="str">
        <f t="shared" si="191"/>
        <v>52FLÁVIA FERNANDES DE OLIVEIRA45017GRA</v>
      </c>
      <c r="B10630">
        <v>52</v>
      </c>
      <c r="C10630" t="s">
        <v>3652</v>
      </c>
      <c r="D10630" t="s">
        <v>3788</v>
      </c>
      <c r="E10630">
        <v>600</v>
      </c>
      <c r="F10630" t="s">
        <v>1112</v>
      </c>
    </row>
    <row r="10631" spans="1:6">
      <c r="A10631" t="str">
        <f t="shared" si="191"/>
        <v>52GEOVANA MUSSATO MELLO45017GRA</v>
      </c>
      <c r="B10631">
        <v>52</v>
      </c>
      <c r="C10631" t="s">
        <v>3653</v>
      </c>
      <c r="D10631" t="s">
        <v>3788</v>
      </c>
      <c r="E10631">
        <v>600</v>
      </c>
      <c r="F10631" t="s">
        <v>1112</v>
      </c>
    </row>
    <row r="10632" spans="1:6">
      <c r="A10632" t="str">
        <f t="shared" si="191"/>
        <v>52JAMILLE HARBOUKI MOURA45017GRA</v>
      </c>
      <c r="B10632">
        <v>52</v>
      </c>
      <c r="C10632" t="s">
        <v>3654</v>
      </c>
      <c r="D10632" t="s">
        <v>3788</v>
      </c>
      <c r="E10632">
        <v>600</v>
      </c>
      <c r="F10632" t="s">
        <v>1112</v>
      </c>
    </row>
    <row r="10633" spans="1:6">
      <c r="A10633" t="str">
        <f t="shared" si="191"/>
        <v>52MAIKO RODRIGUES MONTEIRO45017GRA</v>
      </c>
      <c r="B10633">
        <v>52</v>
      </c>
      <c r="C10633" t="s">
        <v>3655</v>
      </c>
      <c r="D10633" t="s">
        <v>3788</v>
      </c>
      <c r="E10633">
        <v>600</v>
      </c>
      <c r="F10633" t="s">
        <v>1112</v>
      </c>
    </row>
    <row r="10634" spans="1:6">
      <c r="A10634" t="str">
        <f t="shared" si="191"/>
        <v>52PEDRO AUGUSTO ASSINI45017GRA</v>
      </c>
      <c r="B10634">
        <v>52</v>
      </c>
      <c r="C10634" t="s">
        <v>3656</v>
      </c>
      <c r="D10634" t="s">
        <v>3788</v>
      </c>
      <c r="E10634">
        <v>600</v>
      </c>
      <c r="F10634" t="s">
        <v>1112</v>
      </c>
    </row>
    <row r="10635" spans="1:6">
      <c r="A10635" t="str">
        <f t="shared" si="191"/>
        <v>52RENATA VIEIRA CORRÊA45017GRA</v>
      </c>
      <c r="B10635">
        <v>52</v>
      </c>
      <c r="C10635" t="s">
        <v>3657</v>
      </c>
      <c r="D10635" t="s">
        <v>3788</v>
      </c>
      <c r="E10635">
        <v>600</v>
      </c>
      <c r="F10635" t="s">
        <v>1112</v>
      </c>
    </row>
    <row r="10636" spans="1:6">
      <c r="A10636" t="str">
        <f t="shared" si="191"/>
        <v>52ROGER SARTORI CHAGAS45017GRA</v>
      </c>
      <c r="B10636">
        <v>52</v>
      </c>
      <c r="C10636" t="s">
        <v>3658</v>
      </c>
      <c r="D10636" t="s">
        <v>3788</v>
      </c>
      <c r="E10636">
        <v>600</v>
      </c>
      <c r="F10636" t="s">
        <v>1112</v>
      </c>
    </row>
    <row r="10637" spans="1:6">
      <c r="A10637" t="str">
        <f t="shared" si="191"/>
        <v>52VINÍCIUS MILANI NUNES45017GRA</v>
      </c>
      <c r="B10637">
        <v>52</v>
      </c>
      <c r="C10637" t="s">
        <v>3659</v>
      </c>
      <c r="D10637" t="s">
        <v>3788</v>
      </c>
      <c r="E10637">
        <v>600</v>
      </c>
      <c r="F10637" t="s">
        <v>1112</v>
      </c>
    </row>
    <row r="10638" spans="1:6">
      <c r="A10638" t="str">
        <f t="shared" si="191"/>
        <v>52MATEUS DA SILVA MESQUITA45017MSc</v>
      </c>
      <c r="B10638">
        <v>52</v>
      </c>
      <c r="C10638" t="s">
        <v>3660</v>
      </c>
      <c r="D10638" t="s">
        <v>3788</v>
      </c>
      <c r="E10638">
        <v>2230</v>
      </c>
      <c r="F10638" t="s">
        <v>1114</v>
      </c>
    </row>
    <row r="10639" spans="1:6">
      <c r="A10639" t="str">
        <f t="shared" si="191"/>
        <v>52MIRELA DE ARAUJO REIS45017MSc</v>
      </c>
      <c r="B10639">
        <v>52</v>
      </c>
      <c r="C10639" t="s">
        <v>3661</v>
      </c>
      <c r="D10639" t="s">
        <v>3788</v>
      </c>
      <c r="E10639">
        <v>2230</v>
      </c>
      <c r="F10639" t="s">
        <v>1114</v>
      </c>
    </row>
    <row r="10640" spans="1:6">
      <c r="A10640" t="str">
        <f t="shared" si="191"/>
        <v>52MIRELA FRANCESQUET45017MSc</v>
      </c>
      <c r="B10640">
        <v>52</v>
      </c>
      <c r="C10640" t="s">
        <v>3662</v>
      </c>
      <c r="D10640" t="s">
        <v>3788</v>
      </c>
      <c r="E10640">
        <v>2230</v>
      </c>
      <c r="F10640" t="s">
        <v>1114</v>
      </c>
    </row>
    <row r="10641" spans="1:6">
      <c r="A10641" t="str">
        <f t="shared" si="191"/>
        <v>52SUELLY  RIBEIRO HOLLAS45017MSc</v>
      </c>
      <c r="B10641">
        <v>52</v>
      </c>
      <c r="C10641" t="s">
        <v>3663</v>
      </c>
      <c r="D10641" t="s">
        <v>3788</v>
      </c>
      <c r="E10641">
        <v>2230</v>
      </c>
      <c r="F10641" t="s">
        <v>1114</v>
      </c>
    </row>
    <row r="10642" spans="1:6">
      <c r="A10642" t="str">
        <f t="shared" si="191"/>
        <v>52THALYTA FONSECA SILVA45017MSc</v>
      </c>
      <c r="B10642">
        <v>52</v>
      </c>
      <c r="C10642" t="s">
        <v>3664</v>
      </c>
      <c r="D10642" t="s">
        <v>3788</v>
      </c>
      <c r="E10642">
        <v>2230</v>
      </c>
      <c r="F10642" t="s">
        <v>1114</v>
      </c>
    </row>
    <row r="10643" spans="1:6">
      <c r="A10643" t="str">
        <f t="shared" si="191"/>
        <v>52THAMIRES RAFAELLE DA SILVA45017MSc</v>
      </c>
      <c r="B10643">
        <v>52</v>
      </c>
      <c r="C10643" t="s">
        <v>3665</v>
      </c>
      <c r="D10643" t="s">
        <v>3788</v>
      </c>
      <c r="E10643">
        <v>2230</v>
      </c>
      <c r="F10643" t="s">
        <v>1114</v>
      </c>
    </row>
    <row r="10644" spans="1:6">
      <c r="A10644" t="str">
        <f t="shared" si="191"/>
        <v>52JOÃO WANCURA45017PDSC</v>
      </c>
      <c r="B10644">
        <v>52</v>
      </c>
      <c r="C10644" t="s">
        <v>3666</v>
      </c>
      <c r="D10644" t="s">
        <v>3788</v>
      </c>
      <c r="E10644">
        <v>6110</v>
      </c>
      <c r="F10644" t="s">
        <v>1165</v>
      </c>
    </row>
    <row r="10645" spans="1:6">
      <c r="A10645" t="str">
        <f t="shared" si="191"/>
        <v>52MICHEL BRONDANI45017PV</v>
      </c>
      <c r="B10645">
        <v>52</v>
      </c>
      <c r="C10645" t="s">
        <v>3667</v>
      </c>
      <c r="D10645" t="s">
        <v>3788</v>
      </c>
      <c r="E10645">
        <v>7750</v>
      </c>
      <c r="F10645" t="s">
        <v>1115</v>
      </c>
    </row>
    <row r="10646" spans="1:6">
      <c r="A10646" t="str">
        <f t="shared" si="191"/>
        <v>53JOSIANE BALDO GOMES45017AT</v>
      </c>
      <c r="B10646">
        <v>53</v>
      </c>
      <c r="C10646" t="s">
        <v>3668</v>
      </c>
      <c r="D10646" t="s">
        <v>3788</v>
      </c>
      <c r="E10646">
        <v>820</v>
      </c>
      <c r="F10646" t="s">
        <v>1117</v>
      </c>
    </row>
    <row r="10647" spans="1:6">
      <c r="A10647" t="str">
        <f t="shared" si="191"/>
        <v>53OLDRICH JOEL ROMERO GUZMÁN45017COO</v>
      </c>
      <c r="B10647">
        <v>53</v>
      </c>
      <c r="C10647" t="s">
        <v>3669</v>
      </c>
      <c r="D10647" t="s">
        <v>3788</v>
      </c>
      <c r="E10647">
        <v>2800</v>
      </c>
      <c r="F10647" t="s">
        <v>1113</v>
      </c>
    </row>
    <row r="10648" spans="1:6">
      <c r="A10648" t="str">
        <f t="shared" si="191"/>
        <v>53KELLY COSTA CABRAL SALAZAR R. MOREIRA45017DSC</v>
      </c>
      <c r="B10648">
        <v>53</v>
      </c>
      <c r="C10648" t="s">
        <v>3670</v>
      </c>
      <c r="D10648" t="s">
        <v>3788</v>
      </c>
      <c r="E10648">
        <v>3280</v>
      </c>
      <c r="F10648" t="s">
        <v>1162</v>
      </c>
    </row>
    <row r="10649" spans="1:6">
      <c r="A10649" t="str">
        <f t="shared" si="191"/>
        <v>53ROBERTA TRISTÃO PINTO45017DSC</v>
      </c>
      <c r="B10649">
        <v>53</v>
      </c>
      <c r="C10649" t="s">
        <v>3671</v>
      </c>
      <c r="D10649" t="s">
        <v>3788</v>
      </c>
      <c r="E10649">
        <v>3280</v>
      </c>
      <c r="F10649" t="s">
        <v>1162</v>
      </c>
    </row>
    <row r="10650" spans="1:6">
      <c r="A10650" t="str">
        <f t="shared" si="191"/>
        <v>53WALTER SPERANDIO SAMPAIO45017DSC</v>
      </c>
      <c r="B10650">
        <v>53</v>
      </c>
      <c r="C10650" t="s">
        <v>3672</v>
      </c>
      <c r="D10650" t="s">
        <v>3788</v>
      </c>
      <c r="E10650">
        <v>3280</v>
      </c>
      <c r="F10650" t="s">
        <v>1162</v>
      </c>
    </row>
    <row r="10651" spans="1:6">
      <c r="A10651" t="str">
        <f t="shared" si="191"/>
        <v>53AMANDA PUTTIN VIDOTO45017GRA</v>
      </c>
      <c r="B10651">
        <v>53</v>
      </c>
      <c r="C10651" t="s">
        <v>3673</v>
      </c>
      <c r="D10651" t="s">
        <v>3788</v>
      </c>
      <c r="E10651">
        <v>600</v>
      </c>
      <c r="F10651" t="s">
        <v>1112</v>
      </c>
    </row>
    <row r="10652" spans="1:6">
      <c r="A10652" t="str">
        <f t="shared" si="191"/>
        <v>53CAMILA KELLY ALVES TEIXEIRA45017GRA</v>
      </c>
      <c r="B10652">
        <v>53</v>
      </c>
      <c r="C10652" t="s">
        <v>3674</v>
      </c>
      <c r="D10652" t="s">
        <v>3788</v>
      </c>
      <c r="E10652">
        <v>600</v>
      </c>
      <c r="F10652" t="s">
        <v>1112</v>
      </c>
    </row>
    <row r="10653" spans="1:6">
      <c r="A10653" t="str">
        <f t="shared" si="191"/>
        <v>53KAROLAYNE DOS REIS QUINTILIANO45017GRA</v>
      </c>
      <c r="B10653">
        <v>53</v>
      </c>
      <c r="C10653" t="s">
        <v>3675</v>
      </c>
      <c r="D10653" t="s">
        <v>3788</v>
      </c>
      <c r="E10653">
        <v>600</v>
      </c>
      <c r="F10653" t="s">
        <v>1112</v>
      </c>
    </row>
    <row r="10654" spans="1:6">
      <c r="A10654" t="str">
        <f t="shared" si="191"/>
        <v>53LUCAS CÉZAR FIGUEIREDO FARIAS45017GRA</v>
      </c>
      <c r="B10654">
        <v>53</v>
      </c>
      <c r="C10654" t="s">
        <v>3676</v>
      </c>
      <c r="D10654" t="s">
        <v>3788</v>
      </c>
      <c r="E10654">
        <v>600</v>
      </c>
      <c r="F10654" t="s">
        <v>1112</v>
      </c>
    </row>
    <row r="10655" spans="1:6">
      <c r="A10655" t="str">
        <f t="shared" si="191"/>
        <v>53NATHALIA BARBOSA COELHO45017GRA</v>
      </c>
      <c r="B10655">
        <v>53</v>
      </c>
      <c r="C10655" t="s">
        <v>3677</v>
      </c>
      <c r="D10655" t="s">
        <v>3788</v>
      </c>
      <c r="E10655">
        <v>600</v>
      </c>
      <c r="F10655" t="s">
        <v>1112</v>
      </c>
    </row>
    <row r="10656" spans="1:6">
      <c r="A10656" t="str">
        <f t="shared" si="191"/>
        <v>53NELSON GODINHO TEBALDI45017GRA</v>
      </c>
      <c r="B10656">
        <v>53</v>
      </c>
      <c r="C10656" t="s">
        <v>3678</v>
      </c>
      <c r="D10656" t="s">
        <v>3788</v>
      </c>
      <c r="E10656">
        <v>600</v>
      </c>
      <c r="F10656" t="s">
        <v>1112</v>
      </c>
    </row>
    <row r="10657" spans="1:6">
      <c r="A10657" t="str">
        <f t="shared" si="191"/>
        <v>53VICTORIA ALMEIDA CONRADO45017GRA</v>
      </c>
      <c r="B10657">
        <v>53</v>
      </c>
      <c r="C10657" t="s">
        <v>3679</v>
      </c>
      <c r="D10657" t="s">
        <v>3788</v>
      </c>
      <c r="E10657">
        <v>600</v>
      </c>
      <c r="F10657" t="s">
        <v>1112</v>
      </c>
    </row>
    <row r="10658" spans="1:6">
      <c r="A10658" t="str">
        <f t="shared" si="191"/>
        <v>53DJANYNA VOEGEL DE CARVALHO SCHMIDT45017MSc</v>
      </c>
      <c r="B10658">
        <v>53</v>
      </c>
      <c r="C10658" t="s">
        <v>3680</v>
      </c>
      <c r="D10658" t="s">
        <v>3788</v>
      </c>
      <c r="E10658">
        <v>2230</v>
      </c>
      <c r="F10658" t="s">
        <v>1114</v>
      </c>
    </row>
    <row r="10659" spans="1:6">
      <c r="A10659" t="str">
        <f t="shared" si="191"/>
        <v>53MARLA ALMEIDA SIQUEIRA45017MSc</v>
      </c>
      <c r="B10659">
        <v>53</v>
      </c>
      <c r="C10659" t="s">
        <v>3681</v>
      </c>
      <c r="D10659" t="s">
        <v>3788</v>
      </c>
      <c r="E10659">
        <v>2230</v>
      </c>
      <c r="F10659" t="s">
        <v>1114</v>
      </c>
    </row>
    <row r="10660" spans="1:6">
      <c r="A10660" t="str">
        <f t="shared" si="191"/>
        <v>53PABLO SANTANA LEMOS45017PDSC</v>
      </c>
      <c r="B10660">
        <v>53</v>
      </c>
      <c r="C10660" t="s">
        <v>3682</v>
      </c>
      <c r="D10660" t="s">
        <v>3788</v>
      </c>
      <c r="E10660">
        <v>6110</v>
      </c>
      <c r="F10660" t="s">
        <v>1165</v>
      </c>
    </row>
    <row r="10661" spans="1:6">
      <c r="A10661" t="str">
        <f t="shared" si="191"/>
        <v>53ALEXANDRE PERSUHN MORAWSKI45017PV</v>
      </c>
      <c r="B10661">
        <v>53</v>
      </c>
      <c r="C10661" t="s">
        <v>3683</v>
      </c>
      <c r="D10661" t="s">
        <v>3788</v>
      </c>
      <c r="E10661">
        <v>7750</v>
      </c>
      <c r="F10661" t="s">
        <v>1115</v>
      </c>
    </row>
    <row r="10662" spans="1:6">
      <c r="A10662" t="str">
        <f t="shared" si="191"/>
        <v>54MONICA ARAUJO DAS NEVES45017AT</v>
      </c>
      <c r="B10662">
        <v>54</v>
      </c>
      <c r="C10662" t="s">
        <v>2724</v>
      </c>
      <c r="D10662" t="s">
        <v>3788</v>
      </c>
      <c r="E10662">
        <v>820</v>
      </c>
      <c r="F10662" t="s">
        <v>1117</v>
      </c>
    </row>
    <row r="10663" spans="1:6">
      <c r="A10663" t="str">
        <f t="shared" si="191"/>
        <v>54WENDELL FERREIRA DE LA SALLES45017COO</v>
      </c>
      <c r="B10663">
        <v>54</v>
      </c>
      <c r="C10663" t="s">
        <v>2725</v>
      </c>
      <c r="D10663" t="s">
        <v>3788</v>
      </c>
      <c r="E10663">
        <v>2800</v>
      </c>
      <c r="F10663" t="s">
        <v>1113</v>
      </c>
    </row>
    <row r="10664" spans="1:6">
      <c r="A10664" t="str">
        <f t="shared" si="191"/>
        <v>54CLOVIS DA CONCEIÇÃO MELO MARTINS JUNIOR45017DSC</v>
      </c>
      <c r="B10664">
        <v>54</v>
      </c>
      <c r="C10664" t="s">
        <v>2726</v>
      </c>
      <c r="D10664" t="s">
        <v>3788</v>
      </c>
      <c r="E10664">
        <v>3280</v>
      </c>
      <c r="F10664" t="s">
        <v>1162</v>
      </c>
    </row>
    <row r="10665" spans="1:6">
      <c r="A10665" t="str">
        <f t="shared" si="191"/>
        <v>54DIEGO DE OLIVEIRA DANTAS45017DSC</v>
      </c>
      <c r="B10665">
        <v>54</v>
      </c>
      <c r="C10665" t="s">
        <v>2727</v>
      </c>
      <c r="D10665" t="s">
        <v>3788</v>
      </c>
      <c r="E10665">
        <v>3280</v>
      </c>
      <c r="F10665" t="s">
        <v>1162</v>
      </c>
    </row>
    <row r="10666" spans="1:6">
      <c r="A10666" t="str">
        <f t="shared" si="191"/>
        <v>54YAN FERREIRA DA SILVA45017DSC</v>
      </c>
      <c r="B10666">
        <v>54</v>
      </c>
      <c r="C10666" t="s">
        <v>2728</v>
      </c>
      <c r="D10666" t="s">
        <v>3788</v>
      </c>
      <c r="E10666">
        <v>3280</v>
      </c>
      <c r="F10666" t="s">
        <v>1162</v>
      </c>
    </row>
    <row r="10667" spans="1:6">
      <c r="A10667" t="str">
        <f t="shared" si="191"/>
        <v>54ADHILA FREITAS SANCHES45017GRA</v>
      </c>
      <c r="B10667">
        <v>54</v>
      </c>
      <c r="C10667" t="s">
        <v>3684</v>
      </c>
      <c r="D10667" t="s">
        <v>3788</v>
      </c>
      <c r="E10667">
        <v>600</v>
      </c>
      <c r="F10667" t="s">
        <v>1112</v>
      </c>
    </row>
    <row r="10668" spans="1:6">
      <c r="A10668" t="str">
        <f t="shared" si="191"/>
        <v>54ALINE DE MENESES CUNHA45017GRA</v>
      </c>
      <c r="B10668">
        <v>54</v>
      </c>
      <c r="C10668" t="s">
        <v>3685</v>
      </c>
      <c r="D10668" t="s">
        <v>3788</v>
      </c>
      <c r="E10668">
        <v>600</v>
      </c>
      <c r="F10668" t="s">
        <v>1112</v>
      </c>
    </row>
    <row r="10669" spans="1:6">
      <c r="A10669" t="str">
        <f t="shared" si="191"/>
        <v>54ANA BEATRIZ DA SILVA DOS SANTOS45017GRA</v>
      </c>
      <c r="B10669">
        <v>54</v>
      </c>
      <c r="C10669" t="s">
        <v>2729</v>
      </c>
      <c r="D10669" t="s">
        <v>3788</v>
      </c>
      <c r="E10669">
        <v>600</v>
      </c>
      <c r="F10669" t="s">
        <v>1112</v>
      </c>
    </row>
    <row r="10670" spans="1:6">
      <c r="A10670" t="str">
        <f t="shared" si="191"/>
        <v>54BIANCA DE MELO MAIA DAS NEVES45017GRA</v>
      </c>
      <c r="B10670">
        <v>54</v>
      </c>
      <c r="C10670" t="s">
        <v>2800</v>
      </c>
      <c r="D10670" t="s">
        <v>3788</v>
      </c>
      <c r="E10670">
        <v>600</v>
      </c>
      <c r="F10670" t="s">
        <v>1112</v>
      </c>
    </row>
    <row r="10671" spans="1:6">
      <c r="A10671" t="str">
        <f t="shared" si="191"/>
        <v>54DIEGO MARTINS MONTEIRO45017GRA</v>
      </c>
      <c r="B10671">
        <v>54</v>
      </c>
      <c r="C10671" t="s">
        <v>2730</v>
      </c>
      <c r="D10671" t="s">
        <v>3788</v>
      </c>
      <c r="E10671">
        <v>600</v>
      </c>
      <c r="F10671" t="s">
        <v>1112</v>
      </c>
    </row>
    <row r="10672" spans="1:6">
      <c r="A10672" t="str">
        <f t="shared" si="191"/>
        <v>54ERISON WALDIRIO VIEIRA SANTOS45017GRA</v>
      </c>
      <c r="B10672">
        <v>54</v>
      </c>
      <c r="C10672" t="s">
        <v>2731</v>
      </c>
      <c r="D10672" t="s">
        <v>3788</v>
      </c>
      <c r="E10672">
        <v>600</v>
      </c>
      <c r="F10672" t="s">
        <v>1112</v>
      </c>
    </row>
    <row r="10673" spans="1:6">
      <c r="A10673" t="str">
        <f t="shared" si="191"/>
        <v>54GLENDHA ARYELLI CARVALHO DE SOUZA45017GRA</v>
      </c>
      <c r="B10673">
        <v>54</v>
      </c>
      <c r="C10673" t="s">
        <v>3686</v>
      </c>
      <c r="D10673" t="s">
        <v>3788</v>
      </c>
      <c r="E10673">
        <v>600</v>
      </c>
      <c r="F10673" t="s">
        <v>1112</v>
      </c>
    </row>
    <row r="10674" spans="1:6">
      <c r="A10674" t="str">
        <f t="shared" si="191"/>
        <v>54ISRAEL DA LUZ RODRIGUES45017GRA</v>
      </c>
      <c r="B10674">
        <v>54</v>
      </c>
      <c r="C10674" t="s">
        <v>2733</v>
      </c>
      <c r="D10674" t="s">
        <v>3788</v>
      </c>
      <c r="E10674">
        <v>600</v>
      </c>
      <c r="F10674" t="s">
        <v>1112</v>
      </c>
    </row>
    <row r="10675" spans="1:6">
      <c r="A10675" t="str">
        <f t="shared" si="191"/>
        <v>54JAINE CARVALHO SILVA45017GRA</v>
      </c>
      <c r="B10675">
        <v>54</v>
      </c>
      <c r="C10675" t="s">
        <v>2734</v>
      </c>
      <c r="D10675" t="s">
        <v>3788</v>
      </c>
      <c r="E10675">
        <v>600</v>
      </c>
      <c r="F10675" t="s">
        <v>1112</v>
      </c>
    </row>
    <row r="10676" spans="1:6">
      <c r="A10676" t="str">
        <f t="shared" si="191"/>
        <v>54LORENA RIBEIRO DE MELO45017GRA</v>
      </c>
      <c r="B10676">
        <v>54</v>
      </c>
      <c r="C10676" t="s">
        <v>3687</v>
      </c>
      <c r="D10676" t="s">
        <v>3788</v>
      </c>
      <c r="E10676">
        <v>600</v>
      </c>
      <c r="F10676" t="s">
        <v>1112</v>
      </c>
    </row>
    <row r="10677" spans="1:6">
      <c r="A10677" t="str">
        <f t="shared" si="191"/>
        <v>54LUANA CRISTINA SOUSA DE OLIVEIRA45017GRA</v>
      </c>
      <c r="B10677">
        <v>54</v>
      </c>
      <c r="C10677" t="s">
        <v>2801</v>
      </c>
      <c r="D10677" t="s">
        <v>3788</v>
      </c>
      <c r="E10677">
        <v>600</v>
      </c>
      <c r="F10677" t="s">
        <v>1112</v>
      </c>
    </row>
    <row r="10678" spans="1:6">
      <c r="A10678" t="str">
        <f t="shared" si="191"/>
        <v>54MARIA CLARA BRANDÃO DE MORAIS45017GRA</v>
      </c>
      <c r="B10678">
        <v>54</v>
      </c>
      <c r="C10678" t="s">
        <v>2735</v>
      </c>
      <c r="D10678" t="s">
        <v>3788</v>
      </c>
      <c r="E10678">
        <v>600</v>
      </c>
      <c r="F10678" t="s">
        <v>1112</v>
      </c>
    </row>
    <row r="10679" spans="1:6">
      <c r="A10679" t="str">
        <f t="shared" si="191"/>
        <v>54STHEFFERSON BRUNO COSTA FERREIRA45017GRA</v>
      </c>
      <c r="B10679">
        <v>54</v>
      </c>
      <c r="C10679" t="s">
        <v>2802</v>
      </c>
      <c r="D10679" t="s">
        <v>3788</v>
      </c>
      <c r="E10679">
        <v>600</v>
      </c>
      <c r="F10679" t="s">
        <v>1112</v>
      </c>
    </row>
    <row r="10680" spans="1:6">
      <c r="A10680" t="str">
        <f t="shared" si="191"/>
        <v>54YAN CAIO MORAIS COSTA45017GRA</v>
      </c>
      <c r="B10680">
        <v>54</v>
      </c>
      <c r="C10680" t="s">
        <v>3688</v>
      </c>
      <c r="D10680" t="s">
        <v>3788</v>
      </c>
      <c r="E10680">
        <v>600</v>
      </c>
      <c r="F10680" t="s">
        <v>1112</v>
      </c>
    </row>
    <row r="10681" spans="1:6">
      <c r="A10681" t="str">
        <f t="shared" si="191"/>
        <v>54CAMILA ALMEIDA DOS SANTOS45017MSc</v>
      </c>
      <c r="B10681">
        <v>54</v>
      </c>
      <c r="C10681" t="s">
        <v>2738</v>
      </c>
      <c r="D10681" t="s">
        <v>3788</v>
      </c>
      <c r="E10681">
        <v>2230</v>
      </c>
      <c r="F10681" t="s">
        <v>1114</v>
      </c>
    </row>
    <row r="10682" spans="1:6">
      <c r="A10682" t="str">
        <f t="shared" si="191"/>
        <v>54LUCIANA PEREIRA BARBOSA45017MSc</v>
      </c>
      <c r="B10682">
        <v>54</v>
      </c>
      <c r="C10682" t="s">
        <v>2739</v>
      </c>
      <c r="D10682" t="s">
        <v>3788</v>
      </c>
      <c r="E10682">
        <v>2230</v>
      </c>
      <c r="F10682" t="s">
        <v>1114</v>
      </c>
    </row>
    <row r="10683" spans="1:6">
      <c r="A10683" t="str">
        <f t="shared" si="191"/>
        <v>54Luiz Eugênio Hoffmann Lopes45017MSc</v>
      </c>
      <c r="B10683">
        <v>54</v>
      </c>
      <c r="C10683" t="s">
        <v>2076</v>
      </c>
      <c r="D10683" t="s">
        <v>3788</v>
      </c>
      <c r="E10683">
        <v>2230</v>
      </c>
      <c r="F10683" t="s">
        <v>1114</v>
      </c>
    </row>
    <row r="10684" spans="1:6">
      <c r="A10684" t="str">
        <f t="shared" si="191"/>
        <v>54TAYNA CRISTINA SOUSA SILVA45017MSc</v>
      </c>
      <c r="B10684">
        <v>54</v>
      </c>
      <c r="C10684" t="s">
        <v>2740</v>
      </c>
      <c r="D10684" t="s">
        <v>3788</v>
      </c>
      <c r="E10684">
        <v>2230</v>
      </c>
      <c r="F10684" t="s">
        <v>1114</v>
      </c>
    </row>
    <row r="10685" spans="1:6">
      <c r="A10685" t="str">
        <f t="shared" si="191"/>
        <v>54MARTA DE OLIVEIRA BARREIROS45017PDSC</v>
      </c>
      <c r="B10685">
        <v>54</v>
      </c>
      <c r="C10685" t="s">
        <v>2741</v>
      </c>
      <c r="D10685" t="s">
        <v>3788</v>
      </c>
      <c r="E10685">
        <v>6110</v>
      </c>
      <c r="F10685" t="s">
        <v>1165</v>
      </c>
    </row>
    <row r="10686" spans="1:6">
      <c r="A10686" t="str">
        <f t="shared" si="191"/>
        <v>54LYZETTE GONÇALVES MORAES DE MOURA45017PV</v>
      </c>
      <c r="B10686">
        <v>54</v>
      </c>
      <c r="C10686" t="s">
        <v>2742</v>
      </c>
      <c r="D10686" t="s">
        <v>3788</v>
      </c>
      <c r="E10686">
        <v>7750</v>
      </c>
      <c r="F10686" t="s">
        <v>1115</v>
      </c>
    </row>
    <row r="10687" spans="1:6">
      <c r="A10687" t="str">
        <f t="shared" si="191"/>
        <v>55ANARA LUANA NUNES GOMES45017AT</v>
      </c>
      <c r="B10687">
        <v>55</v>
      </c>
      <c r="C10687" t="s">
        <v>3689</v>
      </c>
      <c r="D10687" t="s">
        <v>3788</v>
      </c>
      <c r="E10687">
        <v>820</v>
      </c>
      <c r="F10687" t="s">
        <v>1117</v>
      </c>
    </row>
    <row r="10688" spans="1:6">
      <c r="A10688" t="str">
        <f t="shared" si="191"/>
        <v>55FREDERICO RIBEIRO DO CARMO45017COO</v>
      </c>
      <c r="B10688">
        <v>55</v>
      </c>
      <c r="C10688" t="s">
        <v>3690</v>
      </c>
      <c r="D10688" t="s">
        <v>3788</v>
      </c>
      <c r="E10688">
        <v>2800</v>
      </c>
      <c r="F10688" t="s">
        <v>1113</v>
      </c>
    </row>
    <row r="10689" spans="1:6">
      <c r="A10689" t="str">
        <f t="shared" si="191"/>
        <v>55CYDIANNE CAVALCANTE DA SILVA45017DSC</v>
      </c>
      <c r="B10689">
        <v>55</v>
      </c>
      <c r="C10689" t="s">
        <v>3691</v>
      </c>
      <c r="D10689" t="s">
        <v>3788</v>
      </c>
      <c r="E10689">
        <v>3280</v>
      </c>
      <c r="F10689" t="s">
        <v>1162</v>
      </c>
    </row>
    <row r="10690" spans="1:6">
      <c r="A10690" t="str">
        <f t="shared" si="191"/>
        <v>55KILTON RENAN ALVES PEREIRA45017DSC</v>
      </c>
      <c r="B10690">
        <v>55</v>
      </c>
      <c r="C10690" t="s">
        <v>3692</v>
      </c>
      <c r="D10690" t="s">
        <v>3788</v>
      </c>
      <c r="E10690">
        <v>3280</v>
      </c>
      <c r="F10690" t="s">
        <v>1162</v>
      </c>
    </row>
    <row r="10691" spans="1:6">
      <c r="A10691" t="str">
        <f t="shared" ref="A10691:A10754" si="192">CONCATENATE(B10691,C10691,VALUE(D10691),F10691)</f>
        <v>55LIZANDRA EVYLYN FREITAS LUCAS45017DSC</v>
      </c>
      <c r="B10691">
        <v>55</v>
      </c>
      <c r="C10691" t="s">
        <v>3693</v>
      </c>
      <c r="D10691" t="s">
        <v>3788</v>
      </c>
      <c r="E10691">
        <v>3280</v>
      </c>
      <c r="F10691" t="s">
        <v>1162</v>
      </c>
    </row>
    <row r="10692" spans="1:6">
      <c r="A10692" t="str">
        <f t="shared" si="192"/>
        <v>55ANDERSON MARCIEL PEREIRA DE SALES45017GRA</v>
      </c>
      <c r="B10692">
        <v>55</v>
      </c>
      <c r="C10692" t="s">
        <v>3694</v>
      </c>
      <c r="D10692" t="s">
        <v>3788</v>
      </c>
      <c r="E10692">
        <v>600</v>
      </c>
      <c r="F10692" t="s">
        <v>1112</v>
      </c>
    </row>
    <row r="10693" spans="1:6">
      <c r="A10693" t="str">
        <f t="shared" si="192"/>
        <v>55BRUNA ASSUNÇÃO ANTUNES REBOUÇAS45017GRA</v>
      </c>
      <c r="B10693">
        <v>55</v>
      </c>
      <c r="C10693" t="s">
        <v>3695</v>
      </c>
      <c r="D10693" t="s">
        <v>3788</v>
      </c>
      <c r="E10693">
        <v>600</v>
      </c>
      <c r="F10693" t="s">
        <v>1112</v>
      </c>
    </row>
    <row r="10694" spans="1:6">
      <c r="A10694" t="str">
        <f t="shared" si="192"/>
        <v>55CARLOS EDUARDO DE LIMA SOUSA45017GRA</v>
      </c>
      <c r="B10694">
        <v>55</v>
      </c>
      <c r="C10694" t="s">
        <v>3696</v>
      </c>
      <c r="D10694" t="s">
        <v>3788</v>
      </c>
      <c r="E10694">
        <v>600</v>
      </c>
      <c r="F10694" t="s">
        <v>1112</v>
      </c>
    </row>
    <row r="10695" spans="1:6">
      <c r="A10695" t="str">
        <f t="shared" si="192"/>
        <v>55DANIEL VIANA DE FREITAS45017GRA</v>
      </c>
      <c r="B10695">
        <v>55</v>
      </c>
      <c r="C10695" t="s">
        <v>3697</v>
      </c>
      <c r="D10695" t="s">
        <v>3788</v>
      </c>
      <c r="E10695">
        <v>600</v>
      </c>
      <c r="F10695" t="s">
        <v>1112</v>
      </c>
    </row>
    <row r="10696" spans="1:6">
      <c r="A10696" t="str">
        <f t="shared" si="192"/>
        <v>55FRANCISCO MEDEIROS DE ANDRADE NETO45017GRA</v>
      </c>
      <c r="B10696">
        <v>55</v>
      </c>
      <c r="C10696" t="s">
        <v>3698</v>
      </c>
      <c r="D10696" t="s">
        <v>3788</v>
      </c>
      <c r="E10696">
        <v>600</v>
      </c>
      <c r="F10696" t="s">
        <v>1112</v>
      </c>
    </row>
    <row r="10697" spans="1:6">
      <c r="A10697" t="str">
        <f t="shared" si="192"/>
        <v>55GLAÍCE OLIVEIRA ARAÚJO45017GRA</v>
      </c>
      <c r="B10697">
        <v>55</v>
      </c>
      <c r="C10697" t="s">
        <v>3699</v>
      </c>
      <c r="D10697" t="s">
        <v>3788</v>
      </c>
      <c r="E10697">
        <v>600</v>
      </c>
      <c r="F10697" t="s">
        <v>1112</v>
      </c>
    </row>
    <row r="10698" spans="1:6">
      <c r="A10698" t="str">
        <f t="shared" si="192"/>
        <v>55IARA MARIA SOUZA MEDEIROS45017GRA</v>
      </c>
      <c r="B10698">
        <v>55</v>
      </c>
      <c r="C10698" t="s">
        <v>3700</v>
      </c>
      <c r="D10698" t="s">
        <v>3788</v>
      </c>
      <c r="E10698">
        <v>600</v>
      </c>
      <c r="F10698" t="s">
        <v>1112</v>
      </c>
    </row>
    <row r="10699" spans="1:6">
      <c r="A10699" t="str">
        <f t="shared" si="192"/>
        <v>55JOÃO PAULO DE SOUZA PEREIRA45017GRA</v>
      </c>
      <c r="B10699">
        <v>55</v>
      </c>
      <c r="C10699" t="s">
        <v>3701</v>
      </c>
      <c r="D10699" t="s">
        <v>3788</v>
      </c>
      <c r="E10699">
        <v>600</v>
      </c>
      <c r="F10699" t="s">
        <v>1112</v>
      </c>
    </row>
    <row r="10700" spans="1:6">
      <c r="A10700" t="str">
        <f t="shared" si="192"/>
        <v>55JOSILÂNDIA DOS SANTOS CARVALHO45017GRA</v>
      </c>
      <c r="B10700">
        <v>55</v>
      </c>
      <c r="C10700" t="s">
        <v>3702</v>
      </c>
      <c r="D10700" t="s">
        <v>3788</v>
      </c>
      <c r="E10700">
        <v>600</v>
      </c>
      <c r="F10700" t="s">
        <v>1112</v>
      </c>
    </row>
    <row r="10701" spans="1:6">
      <c r="A10701" t="str">
        <f t="shared" si="192"/>
        <v>55LETÍCIA COSTA DA SILVA45017GRA</v>
      </c>
      <c r="B10701">
        <v>55</v>
      </c>
      <c r="C10701" t="s">
        <v>3703</v>
      </c>
      <c r="D10701" t="s">
        <v>3788</v>
      </c>
      <c r="E10701">
        <v>600</v>
      </c>
      <c r="F10701" t="s">
        <v>1112</v>
      </c>
    </row>
    <row r="10702" spans="1:6">
      <c r="A10702" t="str">
        <f t="shared" si="192"/>
        <v>55LUIZ AUGUSTO GALDINO MELO45017GRA</v>
      </c>
      <c r="B10702">
        <v>55</v>
      </c>
      <c r="C10702" t="s">
        <v>3704</v>
      </c>
      <c r="D10702" t="s">
        <v>3788</v>
      </c>
      <c r="E10702">
        <v>600</v>
      </c>
      <c r="F10702" t="s">
        <v>1112</v>
      </c>
    </row>
    <row r="10703" spans="1:6">
      <c r="A10703" t="str">
        <f t="shared" si="192"/>
        <v>55MARCOS ANTONIO DOS SANTOS FILHO45017GRA</v>
      </c>
      <c r="B10703">
        <v>55</v>
      </c>
      <c r="C10703" t="s">
        <v>3705</v>
      </c>
      <c r="D10703" t="s">
        <v>3788</v>
      </c>
      <c r="E10703">
        <v>600</v>
      </c>
      <c r="F10703" t="s">
        <v>1112</v>
      </c>
    </row>
    <row r="10704" spans="1:6">
      <c r="A10704" t="str">
        <f t="shared" si="192"/>
        <v>55MARIA HELENA LIMA DA SILVA45017GRA</v>
      </c>
      <c r="B10704">
        <v>55</v>
      </c>
      <c r="C10704" t="s">
        <v>3706</v>
      </c>
      <c r="D10704" t="s">
        <v>3788</v>
      </c>
      <c r="E10704">
        <v>600</v>
      </c>
      <c r="F10704" t="s">
        <v>1112</v>
      </c>
    </row>
    <row r="10705" spans="1:6">
      <c r="A10705" t="str">
        <f t="shared" si="192"/>
        <v>55RIAN AURÉLIO VIEIRA45017GRA</v>
      </c>
      <c r="B10705">
        <v>55</v>
      </c>
      <c r="C10705" t="s">
        <v>3707</v>
      </c>
      <c r="D10705" t="s">
        <v>3788</v>
      </c>
      <c r="E10705">
        <v>600</v>
      </c>
      <c r="F10705" t="s">
        <v>1112</v>
      </c>
    </row>
    <row r="10706" spans="1:6">
      <c r="A10706" t="str">
        <f t="shared" si="192"/>
        <v>55EMANUELLY KELLY GOMES DE OLIVEIRA45017MSc</v>
      </c>
      <c r="B10706">
        <v>55</v>
      </c>
      <c r="C10706" t="s">
        <v>3708</v>
      </c>
      <c r="D10706" t="s">
        <v>3788</v>
      </c>
      <c r="E10706">
        <v>2230</v>
      </c>
      <c r="F10706" t="s">
        <v>1114</v>
      </c>
    </row>
    <row r="10707" spans="1:6">
      <c r="A10707" t="str">
        <f t="shared" si="192"/>
        <v>55GIOVANA SOARES DANINO45017MSc</v>
      </c>
      <c r="B10707">
        <v>55</v>
      </c>
      <c r="C10707" t="s">
        <v>3709</v>
      </c>
      <c r="D10707" t="s">
        <v>3788</v>
      </c>
      <c r="E10707">
        <v>2230</v>
      </c>
      <c r="F10707" t="s">
        <v>1114</v>
      </c>
    </row>
    <row r="10708" spans="1:6">
      <c r="A10708" t="str">
        <f t="shared" si="192"/>
        <v>55JESSICA CRHISTIE DE CASTRO GRANJEIRO OLIVEIRA45017MSc</v>
      </c>
      <c r="B10708">
        <v>55</v>
      </c>
      <c r="C10708" t="s">
        <v>3710</v>
      </c>
      <c r="D10708" t="s">
        <v>3788</v>
      </c>
      <c r="E10708">
        <v>2230</v>
      </c>
      <c r="F10708" t="s">
        <v>1114</v>
      </c>
    </row>
    <row r="10709" spans="1:6">
      <c r="A10709" t="str">
        <f t="shared" si="192"/>
        <v>55KALINE SOARES DA SILVA45017MSc</v>
      </c>
      <c r="B10709">
        <v>55</v>
      </c>
      <c r="C10709" t="s">
        <v>3711</v>
      </c>
      <c r="D10709" t="s">
        <v>3788</v>
      </c>
      <c r="E10709">
        <v>2230</v>
      </c>
      <c r="F10709" t="s">
        <v>1114</v>
      </c>
    </row>
    <row r="10710" spans="1:6">
      <c r="A10710" t="str">
        <f t="shared" si="192"/>
        <v>55PAULO REGINALDO COSTA FILHO45017MSc</v>
      </c>
      <c r="B10710">
        <v>55</v>
      </c>
      <c r="C10710" t="s">
        <v>3712</v>
      </c>
      <c r="D10710" t="s">
        <v>3788</v>
      </c>
      <c r="E10710">
        <v>2230</v>
      </c>
      <c r="F10710" t="s">
        <v>1114</v>
      </c>
    </row>
    <row r="10711" spans="1:6">
      <c r="A10711" t="str">
        <f t="shared" si="192"/>
        <v>55TAYSA DAYANA FREIRE DE LIMA45017MSc</v>
      </c>
      <c r="B10711">
        <v>55</v>
      </c>
      <c r="C10711" t="s">
        <v>3713</v>
      </c>
      <c r="D10711" t="s">
        <v>3788</v>
      </c>
      <c r="E10711">
        <v>2230</v>
      </c>
      <c r="F10711" t="s">
        <v>1114</v>
      </c>
    </row>
    <row r="10712" spans="1:6">
      <c r="A10712" t="str">
        <f t="shared" si="192"/>
        <v>55RUZA GABRIELA MEDEIROS DE ARAUJO MACEDO45017PV</v>
      </c>
      <c r="B10712">
        <v>55</v>
      </c>
      <c r="C10712" t="s">
        <v>3714</v>
      </c>
      <c r="D10712" t="s">
        <v>3788</v>
      </c>
      <c r="E10712">
        <v>7750</v>
      </c>
      <c r="F10712" t="s">
        <v>1115</v>
      </c>
    </row>
    <row r="10713" spans="1:6">
      <c r="A10713" t="str">
        <f t="shared" si="192"/>
        <v>1HÉRICO GONÇALVES VALIATI45047AT</v>
      </c>
      <c r="B10713">
        <v>1</v>
      </c>
      <c r="C10713" t="s">
        <v>2833</v>
      </c>
      <c r="D10713" t="s">
        <v>3789</v>
      </c>
      <c r="E10713">
        <v>820</v>
      </c>
      <c r="F10713" t="s">
        <v>1117</v>
      </c>
    </row>
    <row r="10714" spans="1:6">
      <c r="A10714" t="str">
        <f t="shared" si="192"/>
        <v>1VÂNYA MÁRCIA DUARTE PASA45047COO</v>
      </c>
      <c r="B10714">
        <v>1</v>
      </c>
      <c r="C10714" t="s">
        <v>2834</v>
      </c>
      <c r="D10714" t="s">
        <v>3789</v>
      </c>
      <c r="E10714">
        <v>2800</v>
      </c>
      <c r="F10714" t="s">
        <v>1113</v>
      </c>
    </row>
    <row r="10715" spans="1:6">
      <c r="A10715" t="str">
        <f t="shared" si="192"/>
        <v>1FRANCISCA GABRIELA LOPES ROSADO45047DSC</v>
      </c>
      <c r="B10715">
        <v>1</v>
      </c>
      <c r="C10715" t="s">
        <v>2835</v>
      </c>
      <c r="D10715" t="s">
        <v>3789</v>
      </c>
      <c r="E10715">
        <v>3280</v>
      </c>
      <c r="F10715" t="s">
        <v>1162</v>
      </c>
    </row>
    <row r="10716" spans="1:6">
      <c r="A10716" t="str">
        <f t="shared" si="192"/>
        <v>1NATÁLIA LIMA LUIZ45047DSC</v>
      </c>
      <c r="B10716">
        <v>1</v>
      </c>
      <c r="C10716" t="s">
        <v>2836</v>
      </c>
      <c r="D10716" t="s">
        <v>3789</v>
      </c>
      <c r="E10716">
        <v>3280</v>
      </c>
      <c r="F10716" t="s">
        <v>1162</v>
      </c>
    </row>
    <row r="10717" spans="1:6">
      <c r="A10717" t="str">
        <f t="shared" si="192"/>
        <v>1YURI GONTIJO ROSA45047DSC</v>
      </c>
      <c r="B10717">
        <v>1</v>
      </c>
      <c r="C10717" t="s">
        <v>2837</v>
      </c>
      <c r="D10717" t="s">
        <v>3789</v>
      </c>
      <c r="E10717">
        <v>3280</v>
      </c>
      <c r="F10717" t="s">
        <v>1162</v>
      </c>
    </row>
    <row r="10718" spans="1:6">
      <c r="A10718" t="str">
        <f t="shared" si="192"/>
        <v>1ALEXANDRE AUGUSTO SALVADOR BARBOSA45047GRA</v>
      </c>
      <c r="B10718">
        <v>1</v>
      </c>
      <c r="C10718" t="s">
        <v>2838</v>
      </c>
      <c r="D10718" t="s">
        <v>3789</v>
      </c>
      <c r="E10718">
        <v>600</v>
      </c>
      <c r="F10718" t="s">
        <v>1112</v>
      </c>
    </row>
    <row r="10719" spans="1:6">
      <c r="A10719" t="str">
        <f t="shared" si="192"/>
        <v>1DENNER SILVA DE CARVALHO45047GRA</v>
      </c>
      <c r="B10719">
        <v>1</v>
      </c>
      <c r="C10719" t="s">
        <v>1164</v>
      </c>
      <c r="D10719" t="s">
        <v>3789</v>
      </c>
      <c r="E10719">
        <v>600</v>
      </c>
      <c r="F10719" t="s">
        <v>1112</v>
      </c>
    </row>
    <row r="10720" spans="1:6">
      <c r="A10720" t="str">
        <f t="shared" si="192"/>
        <v>1GABRIEL DIAS GODINHO45047GRA</v>
      </c>
      <c r="B10720">
        <v>1</v>
      </c>
      <c r="C10720" t="s">
        <v>2839</v>
      </c>
      <c r="D10720" t="s">
        <v>3789</v>
      </c>
      <c r="E10720">
        <v>600</v>
      </c>
      <c r="F10720" t="s">
        <v>1112</v>
      </c>
    </row>
    <row r="10721" spans="1:6">
      <c r="A10721" t="str">
        <f t="shared" si="192"/>
        <v>1PABLO BATISTA MENDES45047GRA</v>
      </c>
      <c r="B10721">
        <v>1</v>
      </c>
      <c r="C10721" t="s">
        <v>2840</v>
      </c>
      <c r="D10721" t="s">
        <v>3789</v>
      </c>
      <c r="E10721">
        <v>600</v>
      </c>
      <c r="F10721" t="s">
        <v>1112</v>
      </c>
    </row>
    <row r="10722" spans="1:6">
      <c r="A10722" t="str">
        <f t="shared" si="192"/>
        <v>1RAFAEL BARBOSA DE RESENDE45047GRA</v>
      </c>
      <c r="B10722">
        <v>1</v>
      </c>
      <c r="C10722" t="s">
        <v>3715</v>
      </c>
      <c r="D10722" t="s">
        <v>3789</v>
      </c>
      <c r="E10722">
        <v>600</v>
      </c>
      <c r="F10722" t="s">
        <v>1112</v>
      </c>
    </row>
    <row r="10723" spans="1:6">
      <c r="A10723" t="str">
        <f t="shared" si="192"/>
        <v>1BRUNA LUIZA CAVALCANTE BARBOSA45047MSc</v>
      </c>
      <c r="B10723">
        <v>1</v>
      </c>
      <c r="C10723" t="s">
        <v>3716</v>
      </c>
      <c r="D10723" t="s">
        <v>3789</v>
      </c>
      <c r="E10723">
        <v>2230</v>
      </c>
      <c r="F10723" t="s">
        <v>1114</v>
      </c>
    </row>
    <row r="10724" spans="1:6">
      <c r="A10724" t="str">
        <f t="shared" si="192"/>
        <v>1ÍTALO MARQUES DA COSTA45047MSc</v>
      </c>
      <c r="B10724">
        <v>1</v>
      </c>
      <c r="C10724" t="s">
        <v>2841</v>
      </c>
      <c r="D10724" t="s">
        <v>3789</v>
      </c>
      <c r="E10724">
        <v>2230</v>
      </c>
      <c r="F10724" t="s">
        <v>1114</v>
      </c>
    </row>
    <row r="10725" spans="1:6">
      <c r="A10725" t="str">
        <f t="shared" si="192"/>
        <v>1JÉSSIKA THAYANNE DA SILVA45047MSc</v>
      </c>
      <c r="B10725">
        <v>1</v>
      </c>
      <c r="C10725" t="s">
        <v>2842</v>
      </c>
      <c r="D10725" t="s">
        <v>3789</v>
      </c>
      <c r="E10725">
        <v>2230</v>
      </c>
      <c r="F10725" t="s">
        <v>1114</v>
      </c>
    </row>
    <row r="10726" spans="1:6">
      <c r="A10726" t="str">
        <f t="shared" si="192"/>
        <v>1LEONARDO GOMES DE ABREU45047MSc</v>
      </c>
      <c r="B10726">
        <v>1</v>
      </c>
      <c r="C10726" t="s">
        <v>2843</v>
      </c>
      <c r="D10726" t="s">
        <v>3789</v>
      </c>
      <c r="E10726">
        <v>2230</v>
      </c>
      <c r="F10726" t="s">
        <v>1114</v>
      </c>
    </row>
    <row r="10727" spans="1:6">
      <c r="A10727" t="str">
        <f t="shared" si="192"/>
        <v>1MARIANA GUALBERTO DE MENDONÇA45047MSc</v>
      </c>
      <c r="B10727">
        <v>1</v>
      </c>
      <c r="C10727" t="s">
        <v>2844</v>
      </c>
      <c r="D10727" t="s">
        <v>3789</v>
      </c>
      <c r="E10727">
        <v>2230</v>
      </c>
      <c r="F10727" t="s">
        <v>1114</v>
      </c>
    </row>
    <row r="10728" spans="1:6">
      <c r="A10728" t="str">
        <f t="shared" si="192"/>
        <v>1RAYSSA LORRANA VIEIRA MOTA45047MSc</v>
      </c>
      <c r="B10728">
        <v>1</v>
      </c>
      <c r="C10728" t="s">
        <v>3717</v>
      </c>
      <c r="D10728" t="s">
        <v>3789</v>
      </c>
      <c r="E10728">
        <v>2230</v>
      </c>
      <c r="F10728" t="s">
        <v>1114</v>
      </c>
    </row>
    <row r="10729" spans="1:6">
      <c r="A10729" t="str">
        <f t="shared" si="192"/>
        <v>1FABIANA PEREIRA DE SOUSA45047PDSC</v>
      </c>
      <c r="B10729">
        <v>1</v>
      </c>
      <c r="C10729" t="s">
        <v>2845</v>
      </c>
      <c r="D10729" t="s">
        <v>3789</v>
      </c>
      <c r="E10729">
        <v>6110</v>
      </c>
      <c r="F10729" t="s">
        <v>1165</v>
      </c>
    </row>
    <row r="10730" spans="1:6">
      <c r="A10730" t="str">
        <f t="shared" si="192"/>
        <v>1HENRIQUE DOS SANTOS OLIVEIRA45047PV</v>
      </c>
      <c r="B10730">
        <v>1</v>
      </c>
      <c r="C10730" t="s">
        <v>2846</v>
      </c>
      <c r="D10730" t="s">
        <v>3789</v>
      </c>
      <c r="E10730">
        <v>7750</v>
      </c>
      <c r="F10730" t="s">
        <v>1115</v>
      </c>
    </row>
    <row r="10731" spans="1:6">
      <c r="A10731" t="str">
        <f t="shared" si="192"/>
        <v>2LIVIA SCHEFFER SANTOS45047AT</v>
      </c>
      <c r="B10731">
        <v>2</v>
      </c>
      <c r="C10731" t="s">
        <v>2847</v>
      </c>
      <c r="D10731" t="s">
        <v>3789</v>
      </c>
      <c r="E10731">
        <v>820</v>
      </c>
      <c r="F10731" t="s">
        <v>1117</v>
      </c>
    </row>
    <row r="10732" spans="1:6">
      <c r="A10732" t="str">
        <f t="shared" si="192"/>
        <v>2RODOLFO CÉSAR COSTA FLESCH45047COO</v>
      </c>
      <c r="B10732">
        <v>2</v>
      </c>
      <c r="C10732" t="s">
        <v>2848</v>
      </c>
      <c r="D10732" t="s">
        <v>3789</v>
      </c>
      <c r="E10732">
        <v>2800</v>
      </c>
      <c r="F10732" t="s">
        <v>1113</v>
      </c>
    </row>
    <row r="10733" spans="1:6">
      <c r="A10733" t="str">
        <f t="shared" si="192"/>
        <v>2RAFAEL SARTORI45047DSC</v>
      </c>
      <c r="B10733">
        <v>2</v>
      </c>
      <c r="C10733" t="s">
        <v>2849</v>
      </c>
      <c r="D10733" t="s">
        <v>3789</v>
      </c>
      <c r="E10733">
        <v>3280</v>
      </c>
      <c r="F10733" t="s">
        <v>1162</v>
      </c>
    </row>
    <row r="10734" spans="1:6">
      <c r="A10734" t="str">
        <f t="shared" si="192"/>
        <v>2VINICIUS TROMBIN BARROS45047DSC</v>
      </c>
      <c r="B10734">
        <v>2</v>
      </c>
      <c r="C10734" t="s">
        <v>2850</v>
      </c>
      <c r="D10734" t="s">
        <v>3789</v>
      </c>
      <c r="E10734">
        <v>3280</v>
      </c>
      <c r="F10734" t="s">
        <v>1162</v>
      </c>
    </row>
    <row r="10735" spans="1:6">
      <c r="A10735" t="str">
        <f t="shared" si="192"/>
        <v>2CARLOS EDUARDO XAVIER CORREIA45047GRA</v>
      </c>
      <c r="B10735">
        <v>2</v>
      </c>
      <c r="C10735" t="s">
        <v>2851</v>
      </c>
      <c r="D10735" t="s">
        <v>3789</v>
      </c>
      <c r="E10735">
        <v>600</v>
      </c>
      <c r="F10735" t="s">
        <v>1112</v>
      </c>
    </row>
    <row r="10736" spans="1:6">
      <c r="A10736" t="str">
        <f t="shared" si="192"/>
        <v>2LUIZ GUSTAVO DAL MAGRO45047GRA</v>
      </c>
      <c r="B10736">
        <v>2</v>
      </c>
      <c r="C10736" t="s">
        <v>2852</v>
      </c>
      <c r="D10736" t="s">
        <v>3789</v>
      </c>
      <c r="E10736">
        <v>600</v>
      </c>
      <c r="F10736" t="s">
        <v>1112</v>
      </c>
    </row>
    <row r="10737" spans="1:6">
      <c r="A10737" t="str">
        <f t="shared" si="192"/>
        <v>2PEDRO SLAVIERO DE VARGAS45047GRA</v>
      </c>
      <c r="B10737">
        <v>2</v>
      </c>
      <c r="C10737" t="s">
        <v>2853</v>
      </c>
      <c r="D10737" t="s">
        <v>3789</v>
      </c>
      <c r="E10737">
        <v>600</v>
      </c>
      <c r="F10737" t="s">
        <v>1112</v>
      </c>
    </row>
    <row r="10738" spans="1:6">
      <c r="A10738" t="str">
        <f t="shared" si="192"/>
        <v>2RAFAEL HEIDEMANN DE SANTANA45047GRA</v>
      </c>
      <c r="B10738">
        <v>2</v>
      </c>
      <c r="C10738" t="s">
        <v>2854</v>
      </c>
      <c r="D10738" t="s">
        <v>3789</v>
      </c>
      <c r="E10738">
        <v>600</v>
      </c>
      <c r="F10738" t="s">
        <v>1112</v>
      </c>
    </row>
    <row r="10739" spans="1:6">
      <c r="A10739" t="str">
        <f t="shared" si="192"/>
        <v>2CAIO CESAR BRANCO NUNES45047MSc</v>
      </c>
      <c r="B10739">
        <v>2</v>
      </c>
      <c r="C10739" t="s">
        <v>2855</v>
      </c>
      <c r="D10739" t="s">
        <v>3789</v>
      </c>
      <c r="E10739">
        <v>2230</v>
      </c>
      <c r="F10739" t="s">
        <v>1114</v>
      </c>
    </row>
    <row r="10740" spans="1:6">
      <c r="A10740" t="str">
        <f t="shared" si="192"/>
        <v>2ERIC MOCHIUTTI45047MSc</v>
      </c>
      <c r="B10740">
        <v>2</v>
      </c>
      <c r="C10740" t="s">
        <v>2856</v>
      </c>
      <c r="D10740" t="s">
        <v>3789</v>
      </c>
      <c r="E10740">
        <v>2230</v>
      </c>
      <c r="F10740" t="s">
        <v>1114</v>
      </c>
    </row>
    <row r="10741" spans="1:6">
      <c r="A10741" t="str">
        <f t="shared" si="192"/>
        <v>2ERIQUE MOSER45047MSc</v>
      </c>
      <c r="B10741">
        <v>2</v>
      </c>
      <c r="C10741" t="s">
        <v>2857</v>
      </c>
      <c r="D10741" t="s">
        <v>3789</v>
      </c>
      <c r="E10741">
        <v>2230</v>
      </c>
      <c r="F10741" t="s">
        <v>1114</v>
      </c>
    </row>
    <row r="10742" spans="1:6">
      <c r="A10742" t="str">
        <f t="shared" si="192"/>
        <v>2JOÃO PEDRO BRUNONI45047MSc</v>
      </c>
      <c r="B10742">
        <v>2</v>
      </c>
      <c r="C10742" t="s">
        <v>2858</v>
      </c>
      <c r="D10742" t="s">
        <v>3789</v>
      </c>
      <c r="E10742">
        <v>2230</v>
      </c>
      <c r="F10742" t="s">
        <v>1114</v>
      </c>
    </row>
    <row r="10743" spans="1:6">
      <c r="A10743" t="str">
        <f t="shared" si="192"/>
        <v>2SERIGNE KHASSIM MBAYE45047MSc</v>
      </c>
      <c r="B10743">
        <v>2</v>
      </c>
      <c r="C10743" t="s">
        <v>2859</v>
      </c>
      <c r="D10743" t="s">
        <v>3789</v>
      </c>
      <c r="E10743">
        <v>2230</v>
      </c>
      <c r="F10743" t="s">
        <v>1114</v>
      </c>
    </row>
    <row r="10744" spans="1:6">
      <c r="A10744" t="str">
        <f t="shared" si="192"/>
        <v>2MARCELO MENEZES MORATO45047PV</v>
      </c>
      <c r="B10744">
        <v>2</v>
      </c>
      <c r="C10744" t="s">
        <v>2860</v>
      </c>
      <c r="D10744" t="s">
        <v>3789</v>
      </c>
      <c r="E10744">
        <v>7750</v>
      </c>
      <c r="F10744" t="s">
        <v>1115</v>
      </c>
    </row>
    <row r="10745" spans="1:6">
      <c r="A10745" t="str">
        <f t="shared" si="192"/>
        <v>3BRUNO LENILSON COSTA DA GAMA SARAIVA45047AT</v>
      </c>
      <c r="B10745">
        <v>3</v>
      </c>
      <c r="C10745" t="s">
        <v>2861</v>
      </c>
      <c r="D10745" t="s">
        <v>3789</v>
      </c>
      <c r="E10745">
        <v>820</v>
      </c>
      <c r="F10745" t="s">
        <v>1117</v>
      </c>
    </row>
    <row r="10746" spans="1:6">
      <c r="A10746" t="str">
        <f t="shared" si="192"/>
        <v>3EDUARDO MACH QUEIROZ45047COO</v>
      </c>
      <c r="B10746">
        <v>3</v>
      </c>
      <c r="C10746" t="s">
        <v>2862</v>
      </c>
      <c r="D10746" t="s">
        <v>3789</v>
      </c>
      <c r="E10746">
        <v>2800</v>
      </c>
      <c r="F10746" t="s">
        <v>1113</v>
      </c>
    </row>
    <row r="10747" spans="1:6">
      <c r="A10747" t="str">
        <f t="shared" si="192"/>
        <v>3CAMILLA ROCHA DE OLIVEIRA FONTOURA45047DSC</v>
      </c>
      <c r="B10747">
        <v>3</v>
      </c>
      <c r="C10747" t="s">
        <v>2863</v>
      </c>
      <c r="D10747" t="s">
        <v>3789</v>
      </c>
      <c r="E10747">
        <v>3280</v>
      </c>
      <c r="F10747" t="s">
        <v>1162</v>
      </c>
    </row>
    <row r="10748" spans="1:6">
      <c r="A10748" t="str">
        <f t="shared" si="192"/>
        <v>3FELIPE PEREIRA DA SILVA45047DSC</v>
      </c>
      <c r="B10748">
        <v>3</v>
      </c>
      <c r="C10748" t="s">
        <v>2864</v>
      </c>
      <c r="D10748" t="s">
        <v>3789</v>
      </c>
      <c r="E10748">
        <v>3280</v>
      </c>
      <c r="F10748" t="s">
        <v>1162</v>
      </c>
    </row>
    <row r="10749" spans="1:6">
      <c r="A10749" t="str">
        <f t="shared" si="192"/>
        <v>3ANA LUIZA OLIVEIRA DA SILVA45047GRA</v>
      </c>
      <c r="B10749">
        <v>3</v>
      </c>
      <c r="C10749" t="s">
        <v>2865</v>
      </c>
      <c r="D10749" t="s">
        <v>3789</v>
      </c>
      <c r="E10749">
        <v>600</v>
      </c>
      <c r="F10749" t="s">
        <v>1112</v>
      </c>
    </row>
    <row r="10750" spans="1:6">
      <c r="A10750" t="str">
        <f t="shared" si="192"/>
        <v>3GABRIEL CARLOS FRANCISCO45047GRA</v>
      </c>
      <c r="B10750">
        <v>3</v>
      </c>
      <c r="C10750" t="s">
        <v>2866</v>
      </c>
      <c r="D10750" t="s">
        <v>3789</v>
      </c>
      <c r="E10750">
        <v>600</v>
      </c>
      <c r="F10750" t="s">
        <v>1112</v>
      </c>
    </row>
    <row r="10751" spans="1:6">
      <c r="A10751" t="str">
        <f t="shared" si="192"/>
        <v>3GABRIEL GUEDES DOS SANTOS MOTTA45047GRA</v>
      </c>
      <c r="B10751">
        <v>3</v>
      </c>
      <c r="C10751" t="s">
        <v>2867</v>
      </c>
      <c r="D10751" t="s">
        <v>3789</v>
      </c>
      <c r="E10751">
        <v>600</v>
      </c>
      <c r="F10751" t="s">
        <v>1112</v>
      </c>
    </row>
    <row r="10752" spans="1:6">
      <c r="A10752" t="str">
        <f t="shared" si="192"/>
        <v>3IGOR SCHANUEL CARDOSO45047GRA</v>
      </c>
      <c r="B10752">
        <v>3</v>
      </c>
      <c r="C10752" t="s">
        <v>2868</v>
      </c>
      <c r="D10752" t="s">
        <v>3789</v>
      </c>
      <c r="E10752">
        <v>600</v>
      </c>
      <c r="F10752" t="s">
        <v>1112</v>
      </c>
    </row>
    <row r="10753" spans="1:6">
      <c r="A10753" t="str">
        <f t="shared" si="192"/>
        <v>3JÚLIA FRAUCHES DO NASCIMENTO45047GRA</v>
      </c>
      <c r="B10753">
        <v>3</v>
      </c>
      <c r="C10753" t="s">
        <v>2870</v>
      </c>
      <c r="D10753" t="s">
        <v>3789</v>
      </c>
      <c r="E10753">
        <v>600</v>
      </c>
      <c r="F10753" t="s">
        <v>1112</v>
      </c>
    </row>
    <row r="10754" spans="1:6">
      <c r="A10754" t="str">
        <f t="shared" si="192"/>
        <v>3KAREN PEREZ DOS SANTOS45047GRA</v>
      </c>
      <c r="B10754">
        <v>3</v>
      </c>
      <c r="C10754" t="s">
        <v>2871</v>
      </c>
      <c r="D10754" t="s">
        <v>3789</v>
      </c>
      <c r="E10754">
        <v>600</v>
      </c>
      <c r="F10754" t="s">
        <v>1112</v>
      </c>
    </row>
    <row r="10755" spans="1:6">
      <c r="A10755" t="str">
        <f t="shared" ref="A10755:A10818" si="193">CONCATENATE(B10755,C10755,VALUE(D10755),F10755)</f>
        <v>3MARIA EDUARDA PEREIRA BARROS45047GRA</v>
      </c>
      <c r="B10755">
        <v>3</v>
      </c>
      <c r="C10755" t="s">
        <v>2872</v>
      </c>
      <c r="D10755" t="s">
        <v>3789</v>
      </c>
      <c r="E10755">
        <v>600</v>
      </c>
      <c r="F10755" t="s">
        <v>1112</v>
      </c>
    </row>
    <row r="10756" spans="1:6">
      <c r="A10756" t="str">
        <f t="shared" si="193"/>
        <v>3MARIANA AREIAS CORREIA CARDOSO45047GRA</v>
      </c>
      <c r="B10756">
        <v>3</v>
      </c>
      <c r="C10756" t="s">
        <v>2873</v>
      </c>
      <c r="D10756" t="s">
        <v>3789</v>
      </c>
      <c r="E10756">
        <v>600</v>
      </c>
      <c r="F10756" t="s">
        <v>1112</v>
      </c>
    </row>
    <row r="10757" spans="1:6">
      <c r="A10757" t="str">
        <f t="shared" si="193"/>
        <v>3MATHEUS DA SILVA CAMPOS45047GRA</v>
      </c>
      <c r="B10757">
        <v>3</v>
      </c>
      <c r="C10757" t="s">
        <v>2874</v>
      </c>
      <c r="D10757" t="s">
        <v>3789</v>
      </c>
      <c r="E10757">
        <v>600</v>
      </c>
      <c r="F10757" t="s">
        <v>1112</v>
      </c>
    </row>
    <row r="10758" spans="1:6">
      <c r="A10758" t="str">
        <f t="shared" si="193"/>
        <v>3MOISÉS MONTEIRO RAMOS DA SILVA45047GRA</v>
      </c>
      <c r="B10758">
        <v>3</v>
      </c>
      <c r="C10758" t="s">
        <v>2875</v>
      </c>
      <c r="D10758" t="s">
        <v>3789</v>
      </c>
      <c r="E10758">
        <v>600</v>
      </c>
      <c r="F10758" t="s">
        <v>1112</v>
      </c>
    </row>
    <row r="10759" spans="1:6">
      <c r="A10759" t="str">
        <f t="shared" si="193"/>
        <v>3OHANNA DA MOTTA DE JESUS TEIXEIRA45047GRA</v>
      </c>
      <c r="B10759">
        <v>3</v>
      </c>
      <c r="C10759" t="s">
        <v>2876</v>
      </c>
      <c r="D10759" t="s">
        <v>3789</v>
      </c>
      <c r="E10759">
        <v>600</v>
      </c>
      <c r="F10759" t="s">
        <v>1112</v>
      </c>
    </row>
    <row r="10760" spans="1:6">
      <c r="A10760" t="str">
        <f t="shared" si="193"/>
        <v>3PEDRO TAVARES PEREIRA45047GRA</v>
      </c>
      <c r="B10760">
        <v>3</v>
      </c>
      <c r="C10760" t="s">
        <v>2877</v>
      </c>
      <c r="D10760" t="s">
        <v>3789</v>
      </c>
      <c r="E10760">
        <v>600</v>
      </c>
      <c r="F10760" t="s">
        <v>1112</v>
      </c>
    </row>
    <row r="10761" spans="1:6">
      <c r="A10761" t="str">
        <f t="shared" si="193"/>
        <v>3POLYANNA KORT KAMP DIAS45047GRA</v>
      </c>
      <c r="B10761">
        <v>3</v>
      </c>
      <c r="C10761" t="s">
        <v>2878</v>
      </c>
      <c r="D10761" t="s">
        <v>3789</v>
      </c>
      <c r="E10761">
        <v>600</v>
      </c>
      <c r="F10761" t="s">
        <v>1112</v>
      </c>
    </row>
    <row r="10762" spans="1:6">
      <c r="A10762" t="str">
        <f t="shared" si="193"/>
        <v>3RAQUEL REINER TAVARES45047GRA</v>
      </c>
      <c r="B10762">
        <v>3</v>
      </c>
      <c r="C10762" t="s">
        <v>2879</v>
      </c>
      <c r="D10762" t="s">
        <v>3789</v>
      </c>
      <c r="E10762">
        <v>600</v>
      </c>
      <c r="F10762" t="s">
        <v>1112</v>
      </c>
    </row>
    <row r="10763" spans="1:6">
      <c r="A10763" t="str">
        <f t="shared" si="193"/>
        <v>3TATIANA DE OLIVEIRA PINTO45047GRA</v>
      </c>
      <c r="B10763">
        <v>3</v>
      </c>
      <c r="C10763" t="s">
        <v>2880</v>
      </c>
      <c r="D10763" t="s">
        <v>3789</v>
      </c>
      <c r="E10763">
        <v>600</v>
      </c>
      <c r="F10763" t="s">
        <v>1112</v>
      </c>
    </row>
    <row r="10764" spans="1:6">
      <c r="A10764" t="str">
        <f t="shared" si="193"/>
        <v>3LUCAS PEREIRA LADEIRA45047MSc</v>
      </c>
      <c r="B10764">
        <v>3</v>
      </c>
      <c r="C10764" t="s">
        <v>2337</v>
      </c>
      <c r="D10764" t="s">
        <v>3789</v>
      </c>
      <c r="E10764">
        <v>2230</v>
      </c>
      <c r="F10764" t="s">
        <v>1114</v>
      </c>
    </row>
    <row r="10765" spans="1:6">
      <c r="A10765" t="str">
        <f t="shared" si="193"/>
        <v>3MARIANA AFONSO PINTO PEDROZA45047MSc</v>
      </c>
      <c r="B10765">
        <v>3</v>
      </c>
      <c r="C10765" t="s">
        <v>2338</v>
      </c>
      <c r="D10765" t="s">
        <v>3789</v>
      </c>
      <c r="E10765">
        <v>2230</v>
      </c>
      <c r="F10765" t="s">
        <v>1114</v>
      </c>
    </row>
    <row r="10766" spans="1:6">
      <c r="A10766" t="str">
        <f t="shared" si="193"/>
        <v>3ANDRÉA PEREIRA PARENTE45047PDSC</v>
      </c>
      <c r="B10766">
        <v>3</v>
      </c>
      <c r="C10766" t="s">
        <v>2881</v>
      </c>
      <c r="D10766" t="s">
        <v>3789</v>
      </c>
      <c r="E10766">
        <v>6110</v>
      </c>
      <c r="F10766" t="s">
        <v>1165</v>
      </c>
    </row>
    <row r="10767" spans="1:6">
      <c r="A10767" t="str">
        <f t="shared" si="193"/>
        <v>3FLÁVIO DA SILVA FRANCISCO45047PV</v>
      </c>
      <c r="B10767">
        <v>3</v>
      </c>
      <c r="C10767" t="s">
        <v>2882</v>
      </c>
      <c r="D10767" t="s">
        <v>3789</v>
      </c>
      <c r="E10767">
        <v>7750</v>
      </c>
      <c r="F10767" t="s">
        <v>1115</v>
      </c>
    </row>
    <row r="10768" spans="1:6">
      <c r="A10768" t="str">
        <f t="shared" si="193"/>
        <v>4MÔNICA CARUSO STOQUE45047AT</v>
      </c>
      <c r="B10768">
        <v>4</v>
      </c>
      <c r="C10768" t="s">
        <v>2883</v>
      </c>
      <c r="D10768" t="s">
        <v>3789</v>
      </c>
      <c r="E10768">
        <v>820</v>
      </c>
      <c r="F10768" t="s">
        <v>1117</v>
      </c>
    </row>
    <row r="10769" spans="1:6">
      <c r="A10769" t="str">
        <f t="shared" si="193"/>
        <v>4ALEXANDRE GONÇALVES EVSUKOFF45047COO</v>
      </c>
      <c r="B10769">
        <v>4</v>
      </c>
      <c r="C10769" t="s">
        <v>2884</v>
      </c>
      <c r="D10769" t="s">
        <v>3789</v>
      </c>
      <c r="E10769">
        <v>2800</v>
      </c>
      <c r="F10769" t="s">
        <v>1113</v>
      </c>
    </row>
    <row r="10770" spans="1:6">
      <c r="A10770" t="str">
        <f t="shared" si="193"/>
        <v>4BRUNO CAVALCANTE MOTA45047DSC</v>
      </c>
      <c r="B10770">
        <v>4</v>
      </c>
      <c r="C10770" t="s">
        <v>2885</v>
      </c>
      <c r="D10770" t="s">
        <v>3789</v>
      </c>
      <c r="E10770">
        <v>3280</v>
      </c>
      <c r="F10770" t="s">
        <v>1162</v>
      </c>
    </row>
    <row r="10771" spans="1:6">
      <c r="A10771" t="str">
        <f t="shared" si="193"/>
        <v>4CANDY SHIRLEY ROSA CONTRERAS45047DSC</v>
      </c>
      <c r="B10771">
        <v>4</v>
      </c>
      <c r="C10771" t="s">
        <v>2340</v>
      </c>
      <c r="D10771" t="s">
        <v>3789</v>
      </c>
      <c r="E10771">
        <v>3280</v>
      </c>
      <c r="F10771" t="s">
        <v>1162</v>
      </c>
    </row>
    <row r="10772" spans="1:6">
      <c r="A10772" t="str">
        <f t="shared" si="193"/>
        <v>4DIEGO ANGELO LIBÂNIO45047DSC</v>
      </c>
      <c r="B10772">
        <v>4</v>
      </c>
      <c r="C10772" t="s">
        <v>2892</v>
      </c>
      <c r="D10772" t="s">
        <v>3789</v>
      </c>
      <c r="E10772">
        <v>3280</v>
      </c>
      <c r="F10772" t="s">
        <v>1162</v>
      </c>
    </row>
    <row r="10773" spans="1:6">
      <c r="A10773" t="str">
        <f t="shared" si="193"/>
        <v>4MIRELE DOS SANTOS BISPO45047DSC</v>
      </c>
      <c r="B10773">
        <v>4</v>
      </c>
      <c r="C10773" t="s">
        <v>3718</v>
      </c>
      <c r="D10773" t="s">
        <v>3789</v>
      </c>
      <c r="E10773">
        <v>3280</v>
      </c>
      <c r="F10773" t="s">
        <v>1162</v>
      </c>
    </row>
    <row r="10774" spans="1:6">
      <c r="A10774" t="str">
        <f t="shared" si="193"/>
        <v>4ABRAAO CARVALHO GOMES45047GRA</v>
      </c>
      <c r="B10774">
        <v>4</v>
      </c>
      <c r="C10774" t="s">
        <v>2886</v>
      </c>
      <c r="D10774" t="s">
        <v>3789</v>
      </c>
      <c r="E10774">
        <v>600</v>
      </c>
      <c r="F10774" t="s">
        <v>1112</v>
      </c>
    </row>
    <row r="10775" spans="1:6">
      <c r="A10775" t="str">
        <f t="shared" si="193"/>
        <v>4EMILY KATARINE FERREIRA VALE45047GRA</v>
      </c>
      <c r="B10775">
        <v>4</v>
      </c>
      <c r="C10775" t="s">
        <v>2887</v>
      </c>
      <c r="D10775" t="s">
        <v>3789</v>
      </c>
      <c r="E10775">
        <v>600</v>
      </c>
      <c r="F10775" t="s">
        <v>1112</v>
      </c>
    </row>
    <row r="10776" spans="1:6">
      <c r="A10776" t="str">
        <f t="shared" si="193"/>
        <v>4GABRIEL DA SILVA SOUZA45047GRA</v>
      </c>
      <c r="B10776">
        <v>4</v>
      </c>
      <c r="C10776" t="s">
        <v>2888</v>
      </c>
      <c r="D10776" t="s">
        <v>3789</v>
      </c>
      <c r="E10776">
        <v>600</v>
      </c>
      <c r="F10776" t="s">
        <v>1112</v>
      </c>
    </row>
    <row r="10777" spans="1:6">
      <c r="A10777" t="str">
        <f t="shared" si="193"/>
        <v>4RAFAEL CARDIM DOS SANTOS45047GRA</v>
      </c>
      <c r="B10777">
        <v>4</v>
      </c>
      <c r="C10777" t="s">
        <v>2890</v>
      </c>
      <c r="D10777" t="s">
        <v>3789</v>
      </c>
      <c r="E10777">
        <v>600</v>
      </c>
      <c r="F10777" t="s">
        <v>1112</v>
      </c>
    </row>
    <row r="10778" spans="1:6">
      <c r="A10778" t="str">
        <f t="shared" si="193"/>
        <v>4ANDERSON BUENO LOPES45047MSc</v>
      </c>
      <c r="B10778">
        <v>4</v>
      </c>
      <c r="C10778" t="s">
        <v>2891</v>
      </c>
      <c r="D10778" t="s">
        <v>3789</v>
      </c>
      <c r="E10778">
        <v>2230</v>
      </c>
      <c r="F10778" t="s">
        <v>1114</v>
      </c>
    </row>
    <row r="10779" spans="1:6">
      <c r="A10779" t="str">
        <f t="shared" si="193"/>
        <v>4DANIEL SOUZA CRUZ45047MSc</v>
      </c>
      <c r="B10779">
        <v>4</v>
      </c>
      <c r="C10779" t="s">
        <v>2345</v>
      </c>
      <c r="D10779" t="s">
        <v>3789</v>
      </c>
      <c r="E10779">
        <v>2230</v>
      </c>
      <c r="F10779" t="s">
        <v>1114</v>
      </c>
    </row>
    <row r="10780" spans="1:6">
      <c r="A10780" t="str">
        <f t="shared" si="193"/>
        <v>4FERNANDO HENRIQUE GUIMARÃES REZENDE45047MSc</v>
      </c>
      <c r="B10780">
        <v>4</v>
      </c>
      <c r="C10780" t="s">
        <v>2893</v>
      </c>
      <c r="D10780" t="s">
        <v>3789</v>
      </c>
      <c r="E10780">
        <v>2230</v>
      </c>
      <c r="F10780" t="s">
        <v>1114</v>
      </c>
    </row>
    <row r="10781" spans="1:6">
      <c r="A10781" t="str">
        <f t="shared" si="193"/>
        <v>4GABRIELLE DE SOUZA BRUM45047MSc</v>
      </c>
      <c r="B10781">
        <v>4</v>
      </c>
      <c r="C10781" t="s">
        <v>2894</v>
      </c>
      <c r="D10781" t="s">
        <v>3789</v>
      </c>
      <c r="E10781">
        <v>2230</v>
      </c>
      <c r="F10781" t="s">
        <v>1114</v>
      </c>
    </row>
    <row r="10782" spans="1:6">
      <c r="A10782" t="str">
        <f t="shared" si="193"/>
        <v>4VIVIAN DE CARVALHO RODRIGUES45047MSc</v>
      </c>
      <c r="B10782">
        <v>4</v>
      </c>
      <c r="C10782" t="s">
        <v>2347</v>
      </c>
      <c r="D10782" t="s">
        <v>3789</v>
      </c>
      <c r="E10782">
        <v>2230</v>
      </c>
      <c r="F10782" t="s">
        <v>1114</v>
      </c>
    </row>
    <row r="10783" spans="1:6">
      <c r="A10783" t="str">
        <f t="shared" si="193"/>
        <v>4SIMONE DE CARVALHO MIYOSHI45047PDSC</v>
      </c>
      <c r="B10783">
        <v>4</v>
      </c>
      <c r="C10783" t="s">
        <v>2895</v>
      </c>
      <c r="D10783" t="s">
        <v>3789</v>
      </c>
      <c r="E10783">
        <v>6110</v>
      </c>
      <c r="F10783" t="s">
        <v>1165</v>
      </c>
    </row>
    <row r="10784" spans="1:6">
      <c r="A10784" t="str">
        <f t="shared" si="193"/>
        <v>4FÉLIX THADEU TEIXEIRA GONÇALVES45047PV</v>
      </c>
      <c r="B10784">
        <v>4</v>
      </c>
      <c r="C10784" t="s">
        <v>2896</v>
      </c>
      <c r="D10784" t="s">
        <v>3789</v>
      </c>
      <c r="E10784">
        <v>7750</v>
      </c>
      <c r="F10784" t="s">
        <v>1115</v>
      </c>
    </row>
    <row r="10785" spans="1:6">
      <c r="A10785" t="str">
        <f t="shared" si="193"/>
        <v>5CAIO CESAR DE OLIVEIRA TRIGO45047AT</v>
      </c>
      <c r="B10785">
        <v>5</v>
      </c>
      <c r="C10785" t="s">
        <v>2897</v>
      </c>
      <c r="D10785" t="s">
        <v>3789</v>
      </c>
      <c r="E10785">
        <v>820</v>
      </c>
      <c r="F10785" t="s">
        <v>1117</v>
      </c>
    </row>
    <row r="10786" spans="1:6">
      <c r="A10786" t="str">
        <f t="shared" si="193"/>
        <v>5Sérgio Nascimento Bordalo45047COO</v>
      </c>
      <c r="B10786">
        <v>5</v>
      </c>
      <c r="C10786" t="s">
        <v>1217</v>
      </c>
      <c r="D10786" t="s">
        <v>3789</v>
      </c>
      <c r="E10786">
        <v>2800</v>
      </c>
      <c r="F10786" t="s">
        <v>1113</v>
      </c>
    </row>
    <row r="10787" spans="1:6">
      <c r="A10787" t="str">
        <f t="shared" si="193"/>
        <v>5THIAGO GUEDIN VERRATTI45047DSC</v>
      </c>
      <c r="B10787">
        <v>5</v>
      </c>
      <c r="C10787" t="s">
        <v>2898</v>
      </c>
      <c r="D10787" t="s">
        <v>3789</v>
      </c>
      <c r="E10787">
        <v>3280</v>
      </c>
      <c r="F10787" t="s">
        <v>1162</v>
      </c>
    </row>
    <row r="10788" spans="1:6">
      <c r="A10788" t="str">
        <f t="shared" si="193"/>
        <v>5VANESSA RUFATO CARPI45047DSC</v>
      </c>
      <c r="B10788">
        <v>5</v>
      </c>
      <c r="C10788" t="s">
        <v>2899</v>
      </c>
      <c r="D10788" t="s">
        <v>3789</v>
      </c>
      <c r="E10788">
        <v>3280</v>
      </c>
      <c r="F10788" t="s">
        <v>1162</v>
      </c>
    </row>
    <row r="10789" spans="1:6">
      <c r="A10789" t="str">
        <f t="shared" si="193"/>
        <v>5AMANDA GABRIELA APARECIDA SILVA LEITE45047MSc</v>
      </c>
      <c r="B10789">
        <v>5</v>
      </c>
      <c r="C10789" t="s">
        <v>2900</v>
      </c>
      <c r="D10789" t="s">
        <v>3789</v>
      </c>
      <c r="E10789">
        <v>2230</v>
      </c>
      <c r="F10789" t="s">
        <v>1114</v>
      </c>
    </row>
    <row r="10790" spans="1:6">
      <c r="A10790" t="str">
        <f t="shared" si="193"/>
        <v>6LÂNIA CAMILO DE OLIVEIRA45047AT</v>
      </c>
      <c r="B10790">
        <v>6</v>
      </c>
      <c r="C10790" t="s">
        <v>2902</v>
      </c>
      <c r="D10790" t="s">
        <v>3789</v>
      </c>
      <c r="E10790">
        <v>820</v>
      </c>
      <c r="F10790" t="s">
        <v>1117</v>
      </c>
    </row>
    <row r="10791" spans="1:6">
      <c r="A10791" t="str">
        <f t="shared" si="193"/>
        <v>6MARCELO RAMOS MARTINS45047COO</v>
      </c>
      <c r="B10791">
        <v>6</v>
      </c>
      <c r="C10791" t="s">
        <v>2903</v>
      </c>
      <c r="D10791" t="s">
        <v>3789</v>
      </c>
      <c r="E10791">
        <v>2800</v>
      </c>
      <c r="F10791" t="s">
        <v>1113</v>
      </c>
    </row>
    <row r="10792" spans="1:6">
      <c r="A10792" t="str">
        <f t="shared" si="193"/>
        <v>6CLEITON DE SOUZA BERALDO45047DSC</v>
      </c>
      <c r="B10792">
        <v>6</v>
      </c>
      <c r="C10792" t="s">
        <v>2904</v>
      </c>
      <c r="D10792" t="s">
        <v>3789</v>
      </c>
      <c r="E10792">
        <v>3280</v>
      </c>
      <c r="F10792" t="s">
        <v>1162</v>
      </c>
    </row>
    <row r="10793" spans="1:6">
      <c r="A10793" t="str">
        <f t="shared" si="193"/>
        <v>6EDUARDO HENRIQUE GOMES EVARISTO45047DSC</v>
      </c>
      <c r="B10793">
        <v>6</v>
      </c>
      <c r="C10793" t="s">
        <v>2905</v>
      </c>
      <c r="D10793" t="s">
        <v>3789</v>
      </c>
      <c r="E10793">
        <v>3280</v>
      </c>
      <c r="F10793" t="s">
        <v>1162</v>
      </c>
    </row>
    <row r="10794" spans="1:6">
      <c r="A10794" t="str">
        <f t="shared" si="193"/>
        <v>6PEDRO HENRIQUE DUARTE ROMERA45047GRA</v>
      </c>
      <c r="B10794">
        <v>6</v>
      </c>
      <c r="C10794" t="s">
        <v>2907</v>
      </c>
      <c r="D10794" t="s">
        <v>3789</v>
      </c>
      <c r="E10794">
        <v>600</v>
      </c>
      <c r="F10794" t="s">
        <v>1112</v>
      </c>
    </row>
    <row r="10795" spans="1:6">
      <c r="A10795" t="str">
        <f t="shared" si="193"/>
        <v>6LUCAS RIBEIRO DE ALMEIDA45047MSc</v>
      </c>
      <c r="B10795">
        <v>6</v>
      </c>
      <c r="C10795" t="s">
        <v>2908</v>
      </c>
      <c r="D10795" t="s">
        <v>3789</v>
      </c>
      <c r="E10795">
        <v>2230</v>
      </c>
      <c r="F10795" t="s">
        <v>1114</v>
      </c>
    </row>
    <row r="10796" spans="1:6">
      <c r="A10796" t="str">
        <f t="shared" si="193"/>
        <v>6LUÍS EDUARDO DE A. P. E F. DE CARVALHO45047MSc</v>
      </c>
      <c r="B10796">
        <v>6</v>
      </c>
      <c r="C10796" t="s">
        <v>2909</v>
      </c>
      <c r="D10796" t="s">
        <v>3789</v>
      </c>
      <c r="E10796">
        <v>2230</v>
      </c>
      <c r="F10796" t="s">
        <v>1114</v>
      </c>
    </row>
    <row r="10797" spans="1:6">
      <c r="A10797" t="str">
        <f t="shared" si="193"/>
        <v>6RENATA DE TOLEDO CINTRA45047MSc</v>
      </c>
      <c r="B10797">
        <v>6</v>
      </c>
      <c r="C10797" t="s">
        <v>2910</v>
      </c>
      <c r="D10797" t="s">
        <v>3789</v>
      </c>
      <c r="E10797">
        <v>2230</v>
      </c>
      <c r="F10797" t="s">
        <v>1114</v>
      </c>
    </row>
    <row r="10798" spans="1:6">
      <c r="A10798" t="str">
        <f t="shared" si="193"/>
        <v>6RICARDO SBRAGIO45047PV</v>
      </c>
      <c r="B10798">
        <v>6</v>
      </c>
      <c r="C10798" t="s">
        <v>2911</v>
      </c>
      <c r="D10798" t="s">
        <v>3789</v>
      </c>
      <c r="E10798">
        <v>7750</v>
      </c>
      <c r="F10798" t="s">
        <v>1115</v>
      </c>
    </row>
    <row r="10799" spans="1:6">
      <c r="A10799" t="str">
        <f t="shared" si="193"/>
        <v>7RODRIGO VITAL SALVADOR45047AT</v>
      </c>
      <c r="B10799">
        <v>7</v>
      </c>
      <c r="C10799" t="s">
        <v>2912</v>
      </c>
      <c r="D10799" t="s">
        <v>3789</v>
      </c>
      <c r="E10799">
        <v>820</v>
      </c>
      <c r="F10799" t="s">
        <v>1117</v>
      </c>
    </row>
    <row r="10800" spans="1:6">
      <c r="A10800" t="str">
        <f t="shared" si="193"/>
        <v>7MARYSILVIA FERREIRA DA COSTA45047COO</v>
      </c>
      <c r="B10800">
        <v>7</v>
      </c>
      <c r="C10800" t="s">
        <v>2913</v>
      </c>
      <c r="D10800" t="s">
        <v>3789</v>
      </c>
      <c r="E10800">
        <v>2800</v>
      </c>
      <c r="F10800" t="s">
        <v>1113</v>
      </c>
    </row>
    <row r="10801" spans="1:6">
      <c r="A10801" t="str">
        <f t="shared" si="193"/>
        <v>7DIEGO FILIPE CRAVEIRO DE SOUZA QUEIROZ45047DSC</v>
      </c>
      <c r="B10801">
        <v>7</v>
      </c>
      <c r="C10801" t="s">
        <v>2353</v>
      </c>
      <c r="D10801" t="s">
        <v>3789</v>
      </c>
      <c r="E10801">
        <v>3280</v>
      </c>
      <c r="F10801" t="s">
        <v>1162</v>
      </c>
    </row>
    <row r="10802" spans="1:6">
      <c r="A10802" t="str">
        <f t="shared" si="193"/>
        <v>7EHSAN NIKKHAH45047DSC</v>
      </c>
      <c r="B10802">
        <v>7</v>
      </c>
      <c r="C10802" t="s">
        <v>2914</v>
      </c>
      <c r="D10802" t="s">
        <v>3789</v>
      </c>
      <c r="E10802">
        <v>3280</v>
      </c>
      <c r="F10802" t="s">
        <v>1162</v>
      </c>
    </row>
    <row r="10803" spans="1:6">
      <c r="A10803" t="str">
        <f t="shared" si="193"/>
        <v>7SÉRGIO LUIS GONZALEZ ASSIAS45047DSC</v>
      </c>
      <c r="B10803">
        <v>7</v>
      </c>
      <c r="C10803" t="s">
        <v>2915</v>
      </c>
      <c r="D10803" t="s">
        <v>3789</v>
      </c>
      <c r="E10803">
        <v>3280</v>
      </c>
      <c r="F10803" t="s">
        <v>1162</v>
      </c>
    </row>
    <row r="10804" spans="1:6">
      <c r="A10804" t="str">
        <f t="shared" si="193"/>
        <v>7ALEXANDRE DE JESUS PITTA45047GRA</v>
      </c>
      <c r="B10804">
        <v>7</v>
      </c>
      <c r="C10804" t="s">
        <v>2354</v>
      </c>
      <c r="D10804" t="s">
        <v>3789</v>
      </c>
      <c r="E10804">
        <v>600</v>
      </c>
      <c r="F10804" t="s">
        <v>1112</v>
      </c>
    </row>
    <row r="10805" spans="1:6">
      <c r="A10805" t="str">
        <f t="shared" si="193"/>
        <v>7DANIEL DA SILVA CALIXTO45047GRA</v>
      </c>
      <c r="B10805">
        <v>7</v>
      </c>
      <c r="C10805" t="s">
        <v>2916</v>
      </c>
      <c r="D10805" t="s">
        <v>3789</v>
      </c>
      <c r="E10805">
        <v>600</v>
      </c>
      <c r="F10805" t="s">
        <v>1112</v>
      </c>
    </row>
    <row r="10806" spans="1:6">
      <c r="A10806" t="str">
        <f t="shared" si="193"/>
        <v>7ELOÁ CRUZ PUELL45047GRA</v>
      </c>
      <c r="B10806">
        <v>7</v>
      </c>
      <c r="C10806" t="s">
        <v>2917</v>
      </c>
      <c r="D10806" t="s">
        <v>3789</v>
      </c>
      <c r="E10806">
        <v>600</v>
      </c>
      <c r="F10806" t="s">
        <v>1112</v>
      </c>
    </row>
    <row r="10807" spans="1:6">
      <c r="A10807" t="str">
        <f t="shared" si="193"/>
        <v>7GABRIEL LUIZ RIBEIRO45047GRA</v>
      </c>
      <c r="B10807">
        <v>7</v>
      </c>
      <c r="C10807" t="s">
        <v>2918</v>
      </c>
      <c r="D10807" t="s">
        <v>3789</v>
      </c>
      <c r="E10807">
        <v>600</v>
      </c>
      <c r="F10807" t="s">
        <v>1112</v>
      </c>
    </row>
    <row r="10808" spans="1:6">
      <c r="A10808" t="str">
        <f t="shared" si="193"/>
        <v>7LUANA DE JESUS DA SILVA LIMA45047GRA</v>
      </c>
      <c r="B10808">
        <v>7</v>
      </c>
      <c r="C10808" t="s">
        <v>2919</v>
      </c>
      <c r="D10808" t="s">
        <v>3789</v>
      </c>
      <c r="E10808">
        <v>600</v>
      </c>
      <c r="F10808" t="s">
        <v>1112</v>
      </c>
    </row>
    <row r="10809" spans="1:6">
      <c r="A10809" t="str">
        <f t="shared" si="193"/>
        <v>7MARCIA CHRISTINA LEANDRO PACHECO LOPES45047GRA</v>
      </c>
      <c r="B10809">
        <v>7</v>
      </c>
      <c r="C10809" t="s">
        <v>2355</v>
      </c>
      <c r="D10809" t="s">
        <v>3789</v>
      </c>
      <c r="E10809">
        <v>600</v>
      </c>
      <c r="F10809" t="s">
        <v>1112</v>
      </c>
    </row>
    <row r="10810" spans="1:6">
      <c r="A10810" t="str">
        <f t="shared" si="193"/>
        <v>7MATHEUS PEREIRA DE OLIVEIRA E SILVA45047GRA</v>
      </c>
      <c r="B10810">
        <v>7</v>
      </c>
      <c r="C10810" t="s">
        <v>2920</v>
      </c>
      <c r="D10810" t="s">
        <v>3789</v>
      </c>
      <c r="E10810">
        <v>600</v>
      </c>
      <c r="F10810" t="s">
        <v>1112</v>
      </c>
    </row>
    <row r="10811" spans="1:6">
      <c r="A10811" t="str">
        <f t="shared" si="193"/>
        <v>7NATHAN CARVALHAES DE MAGALHÃES LOUBACK45047GRA</v>
      </c>
      <c r="B10811">
        <v>7</v>
      </c>
      <c r="C10811" t="s">
        <v>2356</v>
      </c>
      <c r="D10811" t="s">
        <v>3789</v>
      </c>
      <c r="E10811">
        <v>600</v>
      </c>
      <c r="F10811" t="s">
        <v>1112</v>
      </c>
    </row>
    <row r="10812" spans="1:6">
      <c r="A10812" t="str">
        <f t="shared" si="193"/>
        <v>7PAULO ROGÉRIO CRUZ E SILVA45047GRA</v>
      </c>
      <c r="B10812">
        <v>7</v>
      </c>
      <c r="C10812" t="s">
        <v>2357</v>
      </c>
      <c r="D10812" t="s">
        <v>3789</v>
      </c>
      <c r="E10812">
        <v>600</v>
      </c>
      <c r="F10812" t="s">
        <v>1112</v>
      </c>
    </row>
    <row r="10813" spans="1:6">
      <c r="A10813" t="str">
        <f t="shared" si="193"/>
        <v>7PEDRO LUNA ARAÚJO OLIVEIRA45047GRA</v>
      </c>
      <c r="B10813">
        <v>7</v>
      </c>
      <c r="C10813" t="s">
        <v>2921</v>
      </c>
      <c r="D10813" t="s">
        <v>3789</v>
      </c>
      <c r="E10813">
        <v>600</v>
      </c>
      <c r="F10813" t="s">
        <v>1112</v>
      </c>
    </row>
    <row r="10814" spans="1:6">
      <c r="A10814" t="str">
        <f t="shared" si="193"/>
        <v>7PEDRO WUTKOVSKY DOS REIS45047GRA</v>
      </c>
      <c r="B10814">
        <v>7</v>
      </c>
      <c r="C10814" t="s">
        <v>2922</v>
      </c>
      <c r="D10814" t="s">
        <v>3789</v>
      </c>
      <c r="E10814">
        <v>600</v>
      </c>
      <c r="F10814" t="s">
        <v>1112</v>
      </c>
    </row>
    <row r="10815" spans="1:6">
      <c r="A10815" t="str">
        <f t="shared" si="193"/>
        <v>7FILIPE SALVADOR LOPES45047MSc</v>
      </c>
      <c r="B10815">
        <v>7</v>
      </c>
      <c r="C10815" t="s">
        <v>2923</v>
      </c>
      <c r="D10815" t="s">
        <v>3789</v>
      </c>
      <c r="E10815">
        <v>2230</v>
      </c>
      <c r="F10815" t="s">
        <v>1114</v>
      </c>
    </row>
    <row r="10816" spans="1:6">
      <c r="A10816" t="str">
        <f t="shared" si="193"/>
        <v>7GABRIELLA RAMOS LACERDA FERREIRA45047MSc</v>
      </c>
      <c r="B10816">
        <v>7</v>
      </c>
      <c r="C10816" t="s">
        <v>2924</v>
      </c>
      <c r="D10816" t="s">
        <v>3789</v>
      </c>
      <c r="E10816">
        <v>2230</v>
      </c>
      <c r="F10816" t="s">
        <v>1114</v>
      </c>
    </row>
    <row r="10817" spans="1:6">
      <c r="A10817" t="str">
        <f t="shared" si="193"/>
        <v>7HENRIQUE MACHADO ALVES45047MSc</v>
      </c>
      <c r="B10817">
        <v>7</v>
      </c>
      <c r="C10817" t="s">
        <v>2358</v>
      </c>
      <c r="D10817" t="s">
        <v>3789</v>
      </c>
      <c r="E10817">
        <v>2230</v>
      </c>
      <c r="F10817" t="s">
        <v>1114</v>
      </c>
    </row>
    <row r="10818" spans="1:6">
      <c r="A10818" t="str">
        <f t="shared" si="193"/>
        <v>7MATHEUS PARANHOS PEREIRA GONÇALVES45047MSc</v>
      </c>
      <c r="B10818">
        <v>7</v>
      </c>
      <c r="C10818" t="s">
        <v>2359</v>
      </c>
      <c r="D10818" t="s">
        <v>3789</v>
      </c>
      <c r="E10818">
        <v>2230</v>
      </c>
      <c r="F10818" t="s">
        <v>1114</v>
      </c>
    </row>
    <row r="10819" spans="1:6">
      <c r="A10819" t="str">
        <f t="shared" ref="A10819:A10882" si="194">CONCATENATE(B10819,C10819,VALUE(D10819),F10819)</f>
        <v>8JOÃO ROBERTO ALVES45047AT</v>
      </c>
      <c r="B10819">
        <v>8</v>
      </c>
      <c r="C10819" t="s">
        <v>2926</v>
      </c>
      <c r="D10819" t="s">
        <v>3789</v>
      </c>
      <c r="E10819">
        <v>820</v>
      </c>
      <c r="F10819" t="s">
        <v>1117</v>
      </c>
    </row>
    <row r="10820" spans="1:6">
      <c r="A10820" t="str">
        <f t="shared" si="194"/>
        <v>8MARCELO JOSÉ COLAÇO45047COO</v>
      </c>
      <c r="B10820">
        <v>8</v>
      </c>
      <c r="C10820" t="s">
        <v>2927</v>
      </c>
      <c r="D10820" t="s">
        <v>3789</v>
      </c>
      <c r="E10820">
        <v>2800</v>
      </c>
      <c r="F10820" t="s">
        <v>1113</v>
      </c>
    </row>
    <row r="10821" spans="1:6">
      <c r="A10821" t="str">
        <f t="shared" si="194"/>
        <v>8BRUNO HENRIQUE MARQUES MARGOTTO45047DSC</v>
      </c>
      <c r="B10821">
        <v>8</v>
      </c>
      <c r="C10821" t="s">
        <v>2928</v>
      </c>
      <c r="D10821" t="s">
        <v>3789</v>
      </c>
      <c r="E10821">
        <v>3280</v>
      </c>
      <c r="F10821" t="s">
        <v>1162</v>
      </c>
    </row>
    <row r="10822" spans="1:6">
      <c r="A10822" t="str">
        <f t="shared" si="194"/>
        <v>8CARLOS EDUARDO POLATSCHEK KOPPERSCHMIDT45047DSC</v>
      </c>
      <c r="B10822">
        <v>8</v>
      </c>
      <c r="C10822" t="s">
        <v>2929</v>
      </c>
      <c r="D10822" t="s">
        <v>3789</v>
      </c>
      <c r="E10822">
        <v>3280</v>
      </c>
      <c r="F10822" t="s">
        <v>1162</v>
      </c>
    </row>
    <row r="10823" spans="1:6">
      <c r="A10823" t="str">
        <f t="shared" si="194"/>
        <v>8ANNA BARBARA SEREJO COIMBRA45047GRA</v>
      </c>
      <c r="B10823">
        <v>8</v>
      </c>
      <c r="C10823" t="s">
        <v>2142</v>
      </c>
      <c r="D10823" t="s">
        <v>3789</v>
      </c>
      <c r="E10823">
        <v>600</v>
      </c>
      <c r="F10823" t="s">
        <v>1112</v>
      </c>
    </row>
    <row r="10824" spans="1:6">
      <c r="A10824" t="str">
        <f t="shared" si="194"/>
        <v>8CAROLINA NASCIMENTO DA SILVA45047GRA</v>
      </c>
      <c r="B10824">
        <v>8</v>
      </c>
      <c r="C10824" t="s">
        <v>2930</v>
      </c>
      <c r="D10824" t="s">
        <v>3789</v>
      </c>
      <c r="E10824">
        <v>600</v>
      </c>
      <c r="F10824" t="s">
        <v>1112</v>
      </c>
    </row>
    <row r="10825" spans="1:6">
      <c r="A10825" t="str">
        <f t="shared" si="194"/>
        <v>8DANIEL MOREIRA SPESANI45047GRA</v>
      </c>
      <c r="B10825">
        <v>8</v>
      </c>
      <c r="C10825" t="s">
        <v>2931</v>
      </c>
      <c r="D10825" t="s">
        <v>3789</v>
      </c>
      <c r="E10825">
        <v>600</v>
      </c>
      <c r="F10825" t="s">
        <v>1112</v>
      </c>
    </row>
    <row r="10826" spans="1:6">
      <c r="A10826" t="str">
        <f t="shared" si="194"/>
        <v>8JOÃO PEDRO RODRIGUES FERREIRA45047GRA</v>
      </c>
      <c r="B10826">
        <v>8</v>
      </c>
      <c r="C10826" t="s">
        <v>2932</v>
      </c>
      <c r="D10826" t="s">
        <v>3789</v>
      </c>
      <c r="E10826">
        <v>600</v>
      </c>
      <c r="F10826" t="s">
        <v>1112</v>
      </c>
    </row>
    <row r="10827" spans="1:6">
      <c r="A10827" t="str">
        <f t="shared" si="194"/>
        <v>8FELIPE FERES FERREIRA45047MSc</v>
      </c>
      <c r="B10827">
        <v>8</v>
      </c>
      <c r="C10827" t="s">
        <v>2933</v>
      </c>
      <c r="D10827" t="s">
        <v>3789</v>
      </c>
      <c r="E10827">
        <v>2230</v>
      </c>
      <c r="F10827" t="s">
        <v>1114</v>
      </c>
    </row>
    <row r="10828" spans="1:6">
      <c r="A10828" t="str">
        <f t="shared" si="194"/>
        <v>8MICHEL SILVA BONIFÁCIO45047MSc</v>
      </c>
      <c r="B10828">
        <v>8</v>
      </c>
      <c r="C10828" t="s">
        <v>2934</v>
      </c>
      <c r="D10828" t="s">
        <v>3789</v>
      </c>
      <c r="E10828">
        <v>2230</v>
      </c>
      <c r="F10828" t="s">
        <v>1114</v>
      </c>
    </row>
    <row r="10829" spans="1:6">
      <c r="A10829" t="str">
        <f t="shared" si="194"/>
        <v>8Carlos Rodrigues Pereira Belchior45047PV</v>
      </c>
      <c r="B10829">
        <v>8</v>
      </c>
      <c r="C10829" t="s">
        <v>1277</v>
      </c>
      <c r="D10829" t="s">
        <v>3789</v>
      </c>
      <c r="E10829">
        <v>7750</v>
      </c>
      <c r="F10829" t="s">
        <v>1115</v>
      </c>
    </row>
    <row r="10830" spans="1:6">
      <c r="A10830" t="str">
        <f t="shared" si="194"/>
        <v>9Sebastião Guilherme Pedroso45047AT</v>
      </c>
      <c r="B10830">
        <v>9</v>
      </c>
      <c r="C10830" t="s">
        <v>1278</v>
      </c>
      <c r="D10830" t="s">
        <v>3789</v>
      </c>
      <c r="E10830">
        <v>820</v>
      </c>
      <c r="F10830" t="s">
        <v>1117</v>
      </c>
    </row>
    <row r="10831" spans="1:6">
      <c r="A10831" t="str">
        <f t="shared" si="194"/>
        <v>9BRENO PINHEIRO JACOB45047COO</v>
      </c>
      <c r="B10831">
        <v>9</v>
      </c>
      <c r="C10831" t="s">
        <v>2935</v>
      </c>
      <c r="D10831" t="s">
        <v>3789</v>
      </c>
      <c r="E10831">
        <v>2800</v>
      </c>
      <c r="F10831" t="s">
        <v>1113</v>
      </c>
    </row>
    <row r="10832" spans="1:6">
      <c r="A10832" t="str">
        <f t="shared" si="194"/>
        <v>9GUSTAVO LUZ XAVIER DA COSTA45047DSC</v>
      </c>
      <c r="B10832">
        <v>9</v>
      </c>
      <c r="C10832" t="s">
        <v>2936</v>
      </c>
      <c r="D10832" t="s">
        <v>3789</v>
      </c>
      <c r="E10832">
        <v>3280</v>
      </c>
      <c r="F10832" t="s">
        <v>1162</v>
      </c>
    </row>
    <row r="10833" spans="1:6">
      <c r="A10833" t="str">
        <f t="shared" si="194"/>
        <v>9LUCAS RUFFO PINTO45047DSC</v>
      </c>
      <c r="B10833">
        <v>9</v>
      </c>
      <c r="C10833" t="s">
        <v>2937</v>
      </c>
      <c r="D10833" t="s">
        <v>3789</v>
      </c>
      <c r="E10833">
        <v>3280</v>
      </c>
      <c r="F10833" t="s">
        <v>1162</v>
      </c>
    </row>
    <row r="10834" spans="1:6">
      <c r="A10834" t="str">
        <f t="shared" si="194"/>
        <v>9THIAGO CAMARGO RODRIGUES45047DSC</v>
      </c>
      <c r="B10834">
        <v>9</v>
      </c>
      <c r="C10834" t="s">
        <v>2938</v>
      </c>
      <c r="D10834" t="s">
        <v>3789</v>
      </c>
      <c r="E10834">
        <v>3280</v>
      </c>
      <c r="F10834" t="s">
        <v>1162</v>
      </c>
    </row>
    <row r="10835" spans="1:6">
      <c r="A10835" t="str">
        <f t="shared" si="194"/>
        <v>9BRUNO GUILHERME CORRÊA SILVA45047GRA</v>
      </c>
      <c r="B10835">
        <v>9</v>
      </c>
      <c r="C10835" t="s">
        <v>2939</v>
      </c>
      <c r="D10835" t="s">
        <v>3789</v>
      </c>
      <c r="E10835">
        <v>600</v>
      </c>
      <c r="F10835" t="s">
        <v>1112</v>
      </c>
    </row>
    <row r="10836" spans="1:6">
      <c r="A10836" t="str">
        <f t="shared" si="194"/>
        <v>9Christie de Vilhena Prata Machado45047MSc</v>
      </c>
      <c r="B10836">
        <v>9</v>
      </c>
      <c r="C10836" t="s">
        <v>2144</v>
      </c>
      <c r="D10836" t="s">
        <v>3789</v>
      </c>
      <c r="E10836">
        <v>2230</v>
      </c>
      <c r="F10836" t="s">
        <v>1114</v>
      </c>
    </row>
    <row r="10837" spans="1:6">
      <c r="A10837" t="str">
        <f t="shared" si="194"/>
        <v>9GABRIELA ALVES ESTRELA45047MSc</v>
      </c>
      <c r="B10837">
        <v>9</v>
      </c>
      <c r="C10837" t="s">
        <v>2940</v>
      </c>
      <c r="D10837" t="s">
        <v>3789</v>
      </c>
      <c r="E10837">
        <v>2230</v>
      </c>
      <c r="F10837" t="s">
        <v>1114</v>
      </c>
    </row>
    <row r="10838" spans="1:6">
      <c r="A10838" t="str">
        <f t="shared" si="194"/>
        <v>9LARISSA BARBOSA DE LIMA45047MSc</v>
      </c>
      <c r="B10838">
        <v>9</v>
      </c>
      <c r="C10838" t="s">
        <v>3719</v>
      </c>
      <c r="D10838" t="s">
        <v>3789</v>
      </c>
      <c r="E10838">
        <v>2230</v>
      </c>
      <c r="F10838" t="s">
        <v>1114</v>
      </c>
    </row>
    <row r="10839" spans="1:6">
      <c r="A10839" t="str">
        <f t="shared" si="194"/>
        <v>9MAGNUS CARVALHO DE VILHENA PRATA45047MSc</v>
      </c>
      <c r="B10839">
        <v>9</v>
      </c>
      <c r="C10839" t="s">
        <v>2941</v>
      </c>
      <c r="D10839" t="s">
        <v>3789</v>
      </c>
      <c r="E10839">
        <v>2230</v>
      </c>
      <c r="F10839" t="s">
        <v>1114</v>
      </c>
    </row>
    <row r="10840" spans="1:6">
      <c r="A10840" t="str">
        <f t="shared" si="194"/>
        <v>9PRISCILLA VELLOSO DE ALBUQUERQUE NUNES45047MSc</v>
      </c>
      <c r="B10840">
        <v>9</v>
      </c>
      <c r="C10840" t="s">
        <v>2942</v>
      </c>
      <c r="D10840" t="s">
        <v>3789</v>
      </c>
      <c r="E10840">
        <v>2230</v>
      </c>
      <c r="F10840" t="s">
        <v>1114</v>
      </c>
    </row>
    <row r="10841" spans="1:6">
      <c r="A10841" t="str">
        <f t="shared" si="194"/>
        <v>9JOSÉ ANTONIO MOREIRA LIMA45047PV</v>
      </c>
      <c r="B10841">
        <v>9</v>
      </c>
      <c r="C10841" t="s">
        <v>2943</v>
      </c>
      <c r="D10841" t="s">
        <v>3789</v>
      </c>
      <c r="E10841">
        <v>7750</v>
      </c>
      <c r="F10841" t="s">
        <v>1115</v>
      </c>
    </row>
    <row r="10842" spans="1:6">
      <c r="A10842" t="str">
        <f t="shared" si="194"/>
        <v>10GRACE MARY DOS SANTOS SILVA45047AT</v>
      </c>
      <c r="B10842">
        <v>10</v>
      </c>
      <c r="C10842" t="s">
        <v>2944</v>
      </c>
      <c r="D10842" t="s">
        <v>3789</v>
      </c>
      <c r="E10842">
        <v>820</v>
      </c>
      <c r="F10842" t="s">
        <v>1117</v>
      </c>
    </row>
    <row r="10843" spans="1:6">
      <c r="A10843" t="str">
        <f t="shared" si="194"/>
        <v>10RAFAEL MENEZES DE OLIVEIRA45047COO</v>
      </c>
      <c r="B10843">
        <v>10</v>
      </c>
      <c r="C10843" t="s">
        <v>2654</v>
      </c>
      <c r="D10843" t="s">
        <v>3789</v>
      </c>
      <c r="E10843">
        <v>2800</v>
      </c>
      <c r="F10843" t="s">
        <v>1113</v>
      </c>
    </row>
    <row r="10844" spans="1:6">
      <c r="A10844" t="str">
        <f t="shared" si="194"/>
        <v>10BRUNO JORGE MACEDO DOS SANTOS45047DSC</v>
      </c>
      <c r="B10844">
        <v>10</v>
      </c>
      <c r="C10844" t="s">
        <v>2945</v>
      </c>
      <c r="D10844" t="s">
        <v>3789</v>
      </c>
      <c r="E10844">
        <v>3280</v>
      </c>
      <c r="F10844" t="s">
        <v>1162</v>
      </c>
    </row>
    <row r="10845" spans="1:6">
      <c r="A10845" t="str">
        <f t="shared" si="194"/>
        <v>10YAGO CHAMOUN FERREIRA SOARES45047DSC</v>
      </c>
      <c r="B10845">
        <v>10</v>
      </c>
      <c r="C10845" t="s">
        <v>2946</v>
      </c>
      <c r="D10845" t="s">
        <v>3789</v>
      </c>
      <c r="E10845">
        <v>3280</v>
      </c>
      <c r="F10845" t="s">
        <v>1162</v>
      </c>
    </row>
    <row r="10846" spans="1:6">
      <c r="A10846" t="str">
        <f t="shared" si="194"/>
        <v>10ANA CAROLINA DESTRI LIBERATORE45047GRA</v>
      </c>
      <c r="B10846">
        <v>10</v>
      </c>
      <c r="C10846" t="s">
        <v>2947</v>
      </c>
      <c r="D10846" t="s">
        <v>3789</v>
      </c>
      <c r="E10846">
        <v>600</v>
      </c>
      <c r="F10846" t="s">
        <v>1112</v>
      </c>
    </row>
    <row r="10847" spans="1:6">
      <c r="A10847" t="str">
        <f t="shared" si="194"/>
        <v>10JÚLIA MACHADO DE SOUZA45047GRA</v>
      </c>
      <c r="B10847">
        <v>10</v>
      </c>
      <c r="C10847" t="s">
        <v>2948</v>
      </c>
      <c r="D10847" t="s">
        <v>3789</v>
      </c>
      <c r="E10847">
        <v>600</v>
      </c>
      <c r="F10847" t="s">
        <v>1112</v>
      </c>
    </row>
    <row r="10848" spans="1:6">
      <c r="A10848" t="str">
        <f t="shared" si="194"/>
        <v>10PEDRO EUGENIO AMARAL DOS SANTOS45047GRA</v>
      </c>
      <c r="B10848">
        <v>10</v>
      </c>
      <c r="C10848" t="s">
        <v>2949</v>
      </c>
      <c r="D10848" t="s">
        <v>3789</v>
      </c>
      <c r="E10848">
        <v>600</v>
      </c>
      <c r="F10848" t="s">
        <v>1112</v>
      </c>
    </row>
    <row r="10849" spans="1:6">
      <c r="A10849" t="str">
        <f t="shared" si="194"/>
        <v>10CAIO VINÍCIUS SANTOS CARTAXO45047MSc</v>
      </c>
      <c r="B10849">
        <v>10</v>
      </c>
      <c r="C10849" t="s">
        <v>2950</v>
      </c>
      <c r="D10849" t="s">
        <v>3789</v>
      </c>
      <c r="E10849">
        <v>2230</v>
      </c>
      <c r="F10849" t="s">
        <v>1114</v>
      </c>
    </row>
    <row r="10850" spans="1:6">
      <c r="A10850" t="str">
        <f t="shared" si="194"/>
        <v>10HENRIQUE NUNES UCHOA45047MSc</v>
      </c>
      <c r="B10850">
        <v>10</v>
      </c>
      <c r="C10850" t="s">
        <v>2951</v>
      </c>
      <c r="D10850" t="s">
        <v>3789</v>
      </c>
      <c r="E10850">
        <v>2230</v>
      </c>
      <c r="F10850" t="s">
        <v>1114</v>
      </c>
    </row>
    <row r="10851" spans="1:6">
      <c r="A10851" t="str">
        <f t="shared" si="194"/>
        <v>10SAMUEL NASCIMENTO CÂNDIDO45047MSc</v>
      </c>
      <c r="B10851">
        <v>10</v>
      </c>
      <c r="C10851" t="s">
        <v>2952</v>
      </c>
      <c r="D10851" t="s">
        <v>3789</v>
      </c>
      <c r="E10851">
        <v>2230</v>
      </c>
      <c r="F10851" t="s">
        <v>1114</v>
      </c>
    </row>
    <row r="10852" spans="1:6">
      <c r="A10852" t="str">
        <f t="shared" si="194"/>
        <v>10PEDRO HENRIQUE AMORIM ANJOS45047PDSC</v>
      </c>
      <c r="B10852">
        <v>10</v>
      </c>
      <c r="C10852" t="s">
        <v>2953</v>
      </c>
      <c r="D10852" t="s">
        <v>3789</v>
      </c>
      <c r="E10852">
        <v>6110</v>
      </c>
      <c r="F10852" t="s">
        <v>1165</v>
      </c>
    </row>
    <row r="10853" spans="1:6">
      <c r="A10853" t="str">
        <f t="shared" si="194"/>
        <v>10PAULA AIDA SESINI45047PV</v>
      </c>
      <c r="B10853">
        <v>10</v>
      </c>
      <c r="C10853" t="s">
        <v>2954</v>
      </c>
      <c r="D10853" t="s">
        <v>3789</v>
      </c>
      <c r="E10853">
        <v>7750</v>
      </c>
      <c r="F10853" t="s">
        <v>1115</v>
      </c>
    </row>
    <row r="10854" spans="1:6">
      <c r="A10854" t="str">
        <f t="shared" si="194"/>
        <v>11FRANCYNE MARTINS ESPÍNDOLA45047AT</v>
      </c>
      <c r="B10854">
        <v>11</v>
      </c>
      <c r="C10854" t="s">
        <v>2955</v>
      </c>
      <c r="D10854" t="s">
        <v>3789</v>
      </c>
      <c r="E10854">
        <v>820</v>
      </c>
      <c r="F10854" t="s">
        <v>1117</v>
      </c>
    </row>
    <row r="10855" spans="1:6">
      <c r="A10855" t="str">
        <f t="shared" si="194"/>
        <v>11CRISTIANO JOSÉ DE ANDRADE45047COO</v>
      </c>
      <c r="B10855">
        <v>11</v>
      </c>
      <c r="C10855" t="s">
        <v>2367</v>
      </c>
      <c r="D10855" t="s">
        <v>3789</v>
      </c>
      <c r="E10855">
        <v>2800</v>
      </c>
      <c r="F10855" t="s">
        <v>1113</v>
      </c>
    </row>
    <row r="10856" spans="1:6">
      <c r="A10856" t="str">
        <f t="shared" si="194"/>
        <v>11DIEGO ALEX MAYER45047DSC</v>
      </c>
      <c r="B10856">
        <v>11</v>
      </c>
      <c r="C10856" t="s">
        <v>2956</v>
      </c>
      <c r="D10856" t="s">
        <v>3789</v>
      </c>
      <c r="E10856">
        <v>3280</v>
      </c>
      <c r="F10856" t="s">
        <v>1162</v>
      </c>
    </row>
    <row r="10857" spans="1:6">
      <c r="A10857" t="str">
        <f t="shared" si="194"/>
        <v>11RAIMUNDO RENATO DE MELO NETO45047DSC</v>
      </c>
      <c r="B10857">
        <v>11</v>
      </c>
      <c r="C10857" t="s">
        <v>2957</v>
      </c>
      <c r="D10857" t="s">
        <v>3789</v>
      </c>
      <c r="E10857">
        <v>3280</v>
      </c>
      <c r="F10857" t="s">
        <v>1162</v>
      </c>
    </row>
    <row r="10858" spans="1:6">
      <c r="A10858" t="str">
        <f t="shared" si="194"/>
        <v>11ANDRÉ SORATO FRAGNANI45047GRA</v>
      </c>
      <c r="B10858">
        <v>11</v>
      </c>
      <c r="C10858" t="s">
        <v>2959</v>
      </c>
      <c r="D10858" t="s">
        <v>3789</v>
      </c>
      <c r="E10858">
        <v>600</v>
      </c>
      <c r="F10858" t="s">
        <v>1112</v>
      </c>
    </row>
    <row r="10859" spans="1:6">
      <c r="A10859" t="str">
        <f t="shared" si="194"/>
        <v>11ANNA LUÍZA LIMA ZORTÉA45047GRA</v>
      </c>
      <c r="B10859">
        <v>11</v>
      </c>
      <c r="C10859" t="s">
        <v>2960</v>
      </c>
      <c r="D10859" t="s">
        <v>3789</v>
      </c>
      <c r="E10859">
        <v>600</v>
      </c>
      <c r="F10859" t="s">
        <v>1112</v>
      </c>
    </row>
    <row r="10860" spans="1:6">
      <c r="A10860" t="str">
        <f t="shared" si="194"/>
        <v>11DIEGO SIMÃO GONÇALVES45047GRA</v>
      </c>
      <c r="B10860">
        <v>11</v>
      </c>
      <c r="C10860" t="s">
        <v>2961</v>
      </c>
      <c r="D10860" t="s">
        <v>3789</v>
      </c>
      <c r="E10860">
        <v>600</v>
      </c>
      <c r="F10860" t="s">
        <v>1112</v>
      </c>
    </row>
    <row r="10861" spans="1:6">
      <c r="A10861" t="str">
        <f t="shared" si="194"/>
        <v>11EDUARDO CARPES DIB45047GRA</v>
      </c>
      <c r="B10861">
        <v>11</v>
      </c>
      <c r="C10861" t="s">
        <v>2962</v>
      </c>
      <c r="D10861" t="s">
        <v>3789</v>
      </c>
      <c r="E10861">
        <v>600</v>
      </c>
      <c r="F10861" t="s">
        <v>1112</v>
      </c>
    </row>
    <row r="10862" spans="1:6">
      <c r="A10862" t="str">
        <f t="shared" si="194"/>
        <v>11LARISSA MOREIRA CAFFARO DOS SANTOS45047GRA</v>
      </c>
      <c r="B10862">
        <v>11</v>
      </c>
      <c r="C10862" t="s">
        <v>1314</v>
      </c>
      <c r="D10862" t="s">
        <v>3789</v>
      </c>
      <c r="E10862">
        <v>600</v>
      </c>
      <c r="F10862" t="s">
        <v>1112</v>
      </c>
    </row>
    <row r="10863" spans="1:6">
      <c r="A10863" t="str">
        <f t="shared" si="194"/>
        <v>11LETICIA DIETRICH45047GRA</v>
      </c>
      <c r="B10863">
        <v>11</v>
      </c>
      <c r="C10863" t="s">
        <v>1315</v>
      </c>
      <c r="D10863" t="s">
        <v>3789</v>
      </c>
      <c r="E10863">
        <v>600</v>
      </c>
      <c r="F10863" t="s">
        <v>1112</v>
      </c>
    </row>
    <row r="10864" spans="1:6">
      <c r="A10864" t="str">
        <f t="shared" si="194"/>
        <v>11MATEUS YUNES DE MEIRELLES45047GRA</v>
      </c>
      <c r="B10864">
        <v>11</v>
      </c>
      <c r="C10864" t="s">
        <v>2963</v>
      </c>
      <c r="D10864" t="s">
        <v>3789</v>
      </c>
      <c r="E10864">
        <v>600</v>
      </c>
      <c r="F10864" t="s">
        <v>1112</v>
      </c>
    </row>
    <row r="10865" spans="1:6">
      <c r="A10865" t="str">
        <f t="shared" si="194"/>
        <v>11THOMAS PHILIP STARUCKA45047GRA</v>
      </c>
      <c r="B10865">
        <v>11</v>
      </c>
      <c r="C10865" t="s">
        <v>2964</v>
      </c>
      <c r="D10865" t="s">
        <v>3789</v>
      </c>
      <c r="E10865">
        <v>600</v>
      </c>
      <c r="F10865" t="s">
        <v>1112</v>
      </c>
    </row>
    <row r="10866" spans="1:6">
      <c r="A10866" t="str">
        <f t="shared" si="194"/>
        <v>11JESÚS EFRAÍN APOLINAR HERNÁNDEZ45047MSc</v>
      </c>
      <c r="B10866">
        <v>11</v>
      </c>
      <c r="C10866" t="s">
        <v>2671</v>
      </c>
      <c r="D10866" t="s">
        <v>3789</v>
      </c>
      <c r="E10866">
        <v>2230</v>
      </c>
      <c r="F10866" t="s">
        <v>1114</v>
      </c>
    </row>
    <row r="10867" spans="1:6">
      <c r="A10867" t="str">
        <f t="shared" si="194"/>
        <v>11JOSÉ ESTEVÃO ANDRÉ MENDONÇA45047MSc</v>
      </c>
      <c r="B10867">
        <v>11</v>
      </c>
      <c r="C10867" t="s">
        <v>2965</v>
      </c>
      <c r="D10867" t="s">
        <v>3789</v>
      </c>
      <c r="E10867">
        <v>2230</v>
      </c>
      <c r="F10867" t="s">
        <v>1114</v>
      </c>
    </row>
    <row r="10868" spans="1:6">
      <c r="A10868" t="str">
        <f t="shared" si="194"/>
        <v>11JÚLIA DE OLIVEIRA MARTINS MULLER45047MSc</v>
      </c>
      <c r="B10868">
        <v>11</v>
      </c>
      <c r="C10868" t="s">
        <v>2966</v>
      </c>
      <c r="D10868" t="s">
        <v>3789</v>
      </c>
      <c r="E10868">
        <v>2230</v>
      </c>
      <c r="F10868" t="s">
        <v>1114</v>
      </c>
    </row>
    <row r="10869" spans="1:6">
      <c r="A10869" t="str">
        <f t="shared" si="194"/>
        <v>11LUÍS HENRIQUE ZIMMERMANN FEISTEL45047MSc</v>
      </c>
      <c r="B10869">
        <v>11</v>
      </c>
      <c r="C10869" t="s">
        <v>2967</v>
      </c>
      <c r="D10869" t="s">
        <v>3789</v>
      </c>
      <c r="E10869">
        <v>2230</v>
      </c>
      <c r="F10869" t="s">
        <v>1114</v>
      </c>
    </row>
    <row r="10870" spans="1:6">
      <c r="A10870" t="str">
        <f t="shared" si="194"/>
        <v>11MICAEL KUKLA RAMOS45047MSc</v>
      </c>
      <c r="B10870">
        <v>11</v>
      </c>
      <c r="C10870" t="s">
        <v>2968</v>
      </c>
      <c r="D10870" t="s">
        <v>3789</v>
      </c>
      <c r="E10870">
        <v>2230</v>
      </c>
      <c r="F10870" t="s">
        <v>1114</v>
      </c>
    </row>
    <row r="10871" spans="1:6">
      <c r="A10871" t="str">
        <f t="shared" si="194"/>
        <v>11VICTOR DE AGUIAR PEDOTT45047MSc</v>
      </c>
      <c r="B10871">
        <v>11</v>
      </c>
      <c r="C10871" t="s">
        <v>2969</v>
      </c>
      <c r="D10871" t="s">
        <v>3789</v>
      </c>
      <c r="E10871">
        <v>2230</v>
      </c>
      <c r="F10871" t="s">
        <v>1114</v>
      </c>
    </row>
    <row r="10872" spans="1:6">
      <c r="A10872" t="str">
        <f t="shared" si="194"/>
        <v>11ELISÂNGELA GUZI DE MORAES45047PDSC</v>
      </c>
      <c r="B10872">
        <v>11</v>
      </c>
      <c r="C10872" t="s">
        <v>2970</v>
      </c>
      <c r="D10872" t="s">
        <v>3789</v>
      </c>
      <c r="E10872">
        <v>6110</v>
      </c>
      <c r="F10872" t="s">
        <v>1165</v>
      </c>
    </row>
    <row r="10873" spans="1:6">
      <c r="A10873" t="str">
        <f t="shared" si="194"/>
        <v>11LETÍCIA ALVES DA COSTA LAQUA45047PV</v>
      </c>
      <c r="B10873">
        <v>11</v>
      </c>
      <c r="C10873" t="s">
        <v>2971</v>
      </c>
      <c r="D10873" t="s">
        <v>3789</v>
      </c>
      <c r="E10873">
        <v>7750</v>
      </c>
      <c r="F10873" t="s">
        <v>1115</v>
      </c>
    </row>
    <row r="10874" spans="1:6">
      <c r="A10874" t="str">
        <f t="shared" si="194"/>
        <v>12ANA PAULA CANARINES45047AT</v>
      </c>
      <c r="B10874">
        <v>12</v>
      </c>
      <c r="C10874" t="s">
        <v>2972</v>
      </c>
      <c r="D10874" t="s">
        <v>3789</v>
      </c>
      <c r="E10874">
        <v>820</v>
      </c>
      <c r="F10874" t="s">
        <v>1117</v>
      </c>
    </row>
    <row r="10875" spans="1:6">
      <c r="A10875" t="str">
        <f t="shared" si="194"/>
        <v>12HAROLDO DE ARAÚJO PONTE45047COO</v>
      </c>
      <c r="B10875">
        <v>12</v>
      </c>
      <c r="C10875" t="s">
        <v>2973</v>
      </c>
      <c r="D10875" t="s">
        <v>3789</v>
      </c>
      <c r="E10875">
        <v>2800</v>
      </c>
      <c r="F10875" t="s">
        <v>1113</v>
      </c>
    </row>
    <row r="10876" spans="1:6">
      <c r="A10876" t="str">
        <f t="shared" si="194"/>
        <v>12BRUNA RICETTI MARGARIDA45047DSC</v>
      </c>
      <c r="B10876">
        <v>12</v>
      </c>
      <c r="C10876" t="s">
        <v>2974</v>
      </c>
      <c r="D10876" t="s">
        <v>3789</v>
      </c>
      <c r="E10876">
        <v>3280</v>
      </c>
      <c r="F10876" t="s">
        <v>1162</v>
      </c>
    </row>
    <row r="10877" spans="1:6">
      <c r="A10877" t="str">
        <f t="shared" si="194"/>
        <v>12SAMUEL CAVALLI KLUTHCOVSKY45047DSC</v>
      </c>
      <c r="B10877">
        <v>12</v>
      </c>
      <c r="C10877" t="s">
        <v>2975</v>
      </c>
      <c r="D10877" t="s">
        <v>3789</v>
      </c>
      <c r="E10877">
        <v>3280</v>
      </c>
      <c r="F10877" t="s">
        <v>1162</v>
      </c>
    </row>
    <row r="10878" spans="1:6">
      <c r="A10878" t="str">
        <f t="shared" si="194"/>
        <v>12SANDMARA LANHI45047DSC</v>
      </c>
      <c r="B10878">
        <v>12</v>
      </c>
      <c r="C10878" t="s">
        <v>2976</v>
      </c>
      <c r="D10878" t="s">
        <v>3789</v>
      </c>
      <c r="E10878">
        <v>3280</v>
      </c>
      <c r="F10878" t="s">
        <v>1162</v>
      </c>
    </row>
    <row r="10879" spans="1:6">
      <c r="A10879" t="str">
        <f t="shared" si="194"/>
        <v>12BEATRIZ BISCOLA ALVES45047GRA</v>
      </c>
      <c r="B10879">
        <v>12</v>
      </c>
      <c r="C10879" t="s">
        <v>3720</v>
      </c>
      <c r="D10879" t="s">
        <v>3789</v>
      </c>
      <c r="E10879">
        <v>600</v>
      </c>
      <c r="F10879" t="s">
        <v>1112</v>
      </c>
    </row>
    <row r="10880" spans="1:6">
      <c r="A10880" t="str">
        <f t="shared" si="194"/>
        <v>12GABRIELLI MARCHI BARBOSA45047GRA</v>
      </c>
      <c r="B10880">
        <v>12</v>
      </c>
      <c r="C10880" t="s">
        <v>2150</v>
      </c>
      <c r="D10880" t="s">
        <v>3789</v>
      </c>
      <c r="E10880">
        <v>600</v>
      </c>
      <c r="F10880" t="s">
        <v>1112</v>
      </c>
    </row>
    <row r="10881" spans="1:6">
      <c r="A10881" t="str">
        <f t="shared" si="194"/>
        <v>12IGOR CARVALHO LOSINA45047GRA</v>
      </c>
      <c r="B10881">
        <v>12</v>
      </c>
      <c r="C10881" t="s">
        <v>2977</v>
      </c>
      <c r="D10881" t="s">
        <v>3789</v>
      </c>
      <c r="E10881">
        <v>600</v>
      </c>
      <c r="F10881" t="s">
        <v>1112</v>
      </c>
    </row>
    <row r="10882" spans="1:6">
      <c r="A10882" t="str">
        <f t="shared" si="194"/>
        <v>12ISABELLA DO ROSÁRIO45047GRA</v>
      </c>
      <c r="B10882">
        <v>12</v>
      </c>
      <c r="C10882" t="s">
        <v>2151</v>
      </c>
      <c r="D10882" t="s">
        <v>3789</v>
      </c>
      <c r="E10882">
        <v>600</v>
      </c>
      <c r="F10882" t="s">
        <v>1112</v>
      </c>
    </row>
    <row r="10883" spans="1:6">
      <c r="A10883" t="str">
        <f t="shared" ref="A10883:A10946" si="195">CONCATENATE(B10883,C10883,VALUE(D10883),F10883)</f>
        <v>12JOSÉ ANTÔNIO MIRANDA MATTEI45047GRA</v>
      </c>
      <c r="B10883">
        <v>12</v>
      </c>
      <c r="C10883" t="s">
        <v>2978</v>
      </c>
      <c r="D10883" t="s">
        <v>3789</v>
      </c>
      <c r="E10883">
        <v>600</v>
      </c>
      <c r="F10883" t="s">
        <v>1112</v>
      </c>
    </row>
    <row r="10884" spans="1:6">
      <c r="A10884" t="str">
        <f t="shared" si="195"/>
        <v>12JULIANA DE FATIMA PRESTES SOUZA45047GRA</v>
      </c>
      <c r="B10884">
        <v>12</v>
      </c>
      <c r="C10884" t="s">
        <v>2979</v>
      </c>
      <c r="D10884" t="s">
        <v>3789</v>
      </c>
      <c r="E10884">
        <v>600</v>
      </c>
      <c r="F10884" t="s">
        <v>1112</v>
      </c>
    </row>
    <row r="10885" spans="1:6">
      <c r="A10885" t="str">
        <f t="shared" si="195"/>
        <v>12JULIANA TIEMI DAVID45047GRA</v>
      </c>
      <c r="B10885">
        <v>12</v>
      </c>
      <c r="C10885" t="s">
        <v>2980</v>
      </c>
      <c r="D10885" t="s">
        <v>3789</v>
      </c>
      <c r="E10885">
        <v>600</v>
      </c>
      <c r="F10885" t="s">
        <v>1112</v>
      </c>
    </row>
    <row r="10886" spans="1:6">
      <c r="A10886" t="str">
        <f t="shared" si="195"/>
        <v>12KEVIN VINICIUS BRANCO YANG45047GRA</v>
      </c>
      <c r="B10886">
        <v>12</v>
      </c>
      <c r="C10886" t="s">
        <v>2981</v>
      </c>
      <c r="D10886" t="s">
        <v>3789</v>
      </c>
      <c r="E10886">
        <v>600</v>
      </c>
      <c r="F10886" t="s">
        <v>1112</v>
      </c>
    </row>
    <row r="10887" spans="1:6">
      <c r="A10887" t="str">
        <f t="shared" si="195"/>
        <v>12MARIA FERNANDA MURASKI45047GRA</v>
      </c>
      <c r="B10887">
        <v>12</v>
      </c>
      <c r="C10887" t="s">
        <v>2152</v>
      </c>
      <c r="D10887" t="s">
        <v>3789</v>
      </c>
      <c r="E10887">
        <v>600</v>
      </c>
      <c r="F10887" t="s">
        <v>1112</v>
      </c>
    </row>
    <row r="10888" spans="1:6">
      <c r="A10888" t="str">
        <f t="shared" si="195"/>
        <v>12MAYARA MIZEVSKI CECCO45047GRA</v>
      </c>
      <c r="B10888">
        <v>12</v>
      </c>
      <c r="C10888" t="s">
        <v>2982</v>
      </c>
      <c r="D10888" t="s">
        <v>3789</v>
      </c>
      <c r="E10888">
        <v>600</v>
      </c>
      <c r="F10888" t="s">
        <v>1112</v>
      </c>
    </row>
    <row r="10889" spans="1:6">
      <c r="A10889" t="str">
        <f t="shared" si="195"/>
        <v>12RODRIGO ENZO VIERGBISKI SCHWITZNER45047GRA</v>
      </c>
      <c r="B10889">
        <v>12</v>
      </c>
      <c r="C10889" t="s">
        <v>2983</v>
      </c>
      <c r="D10889" t="s">
        <v>3789</v>
      </c>
      <c r="E10889">
        <v>600</v>
      </c>
      <c r="F10889" t="s">
        <v>1112</v>
      </c>
    </row>
    <row r="10890" spans="1:6">
      <c r="A10890" t="str">
        <f t="shared" si="195"/>
        <v>12VITOR LUCAS VAZ SOEIRA45047GRA</v>
      </c>
      <c r="B10890">
        <v>12</v>
      </c>
      <c r="C10890" t="s">
        <v>2984</v>
      </c>
      <c r="D10890" t="s">
        <v>3789</v>
      </c>
      <c r="E10890">
        <v>600</v>
      </c>
      <c r="F10890" t="s">
        <v>1112</v>
      </c>
    </row>
    <row r="10891" spans="1:6">
      <c r="A10891" t="str">
        <f t="shared" si="195"/>
        <v>12BRUNO FERRARI DE ALMEIDA PRADO45047MSc</v>
      </c>
      <c r="B10891">
        <v>12</v>
      </c>
      <c r="C10891" t="s">
        <v>2985</v>
      </c>
      <c r="D10891" t="s">
        <v>3789</v>
      </c>
      <c r="E10891">
        <v>2230</v>
      </c>
      <c r="F10891" t="s">
        <v>1114</v>
      </c>
    </row>
    <row r="10892" spans="1:6">
      <c r="A10892" t="str">
        <f t="shared" si="195"/>
        <v>12FELIPE PENTEADO HARDT45047MSc</v>
      </c>
      <c r="B10892">
        <v>12</v>
      </c>
      <c r="C10892" t="s">
        <v>2986</v>
      </c>
      <c r="D10892" t="s">
        <v>3789</v>
      </c>
      <c r="E10892">
        <v>2230</v>
      </c>
      <c r="F10892" t="s">
        <v>1114</v>
      </c>
    </row>
    <row r="10893" spans="1:6">
      <c r="A10893" t="str">
        <f t="shared" si="195"/>
        <v>12GIOVANA SIGNORI IAMIN45047MSc</v>
      </c>
      <c r="B10893">
        <v>12</v>
      </c>
      <c r="C10893" t="s">
        <v>2987</v>
      </c>
      <c r="D10893" t="s">
        <v>3789</v>
      </c>
      <c r="E10893">
        <v>2230</v>
      </c>
      <c r="F10893" t="s">
        <v>1114</v>
      </c>
    </row>
    <row r="10894" spans="1:6">
      <c r="A10894" t="str">
        <f t="shared" si="195"/>
        <v>12NADIA MARIA DO VALLE RAMOS45047MSc</v>
      </c>
      <c r="B10894">
        <v>12</v>
      </c>
      <c r="C10894" t="s">
        <v>2988</v>
      </c>
      <c r="D10894" t="s">
        <v>3789</v>
      </c>
      <c r="E10894">
        <v>2230</v>
      </c>
      <c r="F10894" t="s">
        <v>1114</v>
      </c>
    </row>
    <row r="10895" spans="1:6">
      <c r="A10895" t="str">
        <f t="shared" si="195"/>
        <v>12CAROLINA MOCELIN GOMES PIRES45047PDSC</v>
      </c>
      <c r="B10895">
        <v>12</v>
      </c>
      <c r="C10895" t="s">
        <v>2989</v>
      </c>
      <c r="D10895" t="s">
        <v>3789</v>
      </c>
      <c r="E10895">
        <v>6110</v>
      </c>
      <c r="F10895" t="s">
        <v>1165</v>
      </c>
    </row>
    <row r="10896" spans="1:6">
      <c r="A10896" t="str">
        <f t="shared" si="195"/>
        <v>12RENATA BACHMANN GUIMARÃES VALT45047PV</v>
      </c>
      <c r="B10896">
        <v>12</v>
      </c>
      <c r="C10896" t="s">
        <v>2990</v>
      </c>
      <c r="D10896" t="s">
        <v>3789</v>
      </c>
      <c r="E10896">
        <v>7750</v>
      </c>
      <c r="F10896" t="s">
        <v>1115</v>
      </c>
    </row>
    <row r="10897" spans="1:6">
      <c r="A10897" t="str">
        <f t="shared" si="195"/>
        <v>13MÁRCIA CORRÊA MACHADO45047AT</v>
      </c>
      <c r="B10897">
        <v>13</v>
      </c>
      <c r="C10897" t="s">
        <v>2991</v>
      </c>
      <c r="D10897" t="s">
        <v>3789</v>
      </c>
      <c r="E10897">
        <v>820</v>
      </c>
      <c r="F10897" t="s">
        <v>1117</v>
      </c>
    </row>
    <row r="10898" spans="1:6">
      <c r="A10898" t="str">
        <f t="shared" si="195"/>
        <v>13CARLOS PÉREZ BERGMANN45047COO</v>
      </c>
      <c r="B10898">
        <v>13</v>
      </c>
      <c r="C10898" t="s">
        <v>2992</v>
      </c>
      <c r="D10898" t="s">
        <v>3789</v>
      </c>
      <c r="E10898">
        <v>2800</v>
      </c>
      <c r="F10898" t="s">
        <v>1113</v>
      </c>
    </row>
    <row r="10899" spans="1:6">
      <c r="A10899" t="str">
        <f t="shared" si="195"/>
        <v>13FRANCIELI GONÇALVES FRANCESCHINI45047DSC</v>
      </c>
      <c r="B10899">
        <v>13</v>
      </c>
      <c r="C10899" t="s">
        <v>2993</v>
      </c>
      <c r="D10899" t="s">
        <v>3789</v>
      </c>
      <c r="E10899">
        <v>3280</v>
      </c>
      <c r="F10899" t="s">
        <v>1162</v>
      </c>
    </row>
    <row r="10900" spans="1:6">
      <c r="A10900" t="str">
        <f t="shared" si="195"/>
        <v>13LETÍCIA STECKEL45047DSC</v>
      </c>
      <c r="B10900">
        <v>13</v>
      </c>
      <c r="C10900" t="s">
        <v>2994</v>
      </c>
      <c r="D10900" t="s">
        <v>3789</v>
      </c>
      <c r="E10900">
        <v>3280</v>
      </c>
      <c r="F10900" t="s">
        <v>1162</v>
      </c>
    </row>
    <row r="10901" spans="1:6">
      <c r="A10901" t="str">
        <f t="shared" si="195"/>
        <v>13TAILANE HAUSCHILD45047DSC</v>
      </c>
      <c r="B10901">
        <v>13</v>
      </c>
      <c r="C10901" t="s">
        <v>2154</v>
      </c>
      <c r="D10901" t="s">
        <v>3789</v>
      </c>
      <c r="E10901">
        <v>3280</v>
      </c>
      <c r="F10901" t="s">
        <v>1162</v>
      </c>
    </row>
    <row r="10902" spans="1:6">
      <c r="A10902" t="str">
        <f t="shared" si="195"/>
        <v>13ALICE GUIMARÃES WENDESTEIN45047GRA</v>
      </c>
      <c r="B10902">
        <v>13</v>
      </c>
      <c r="C10902" t="s">
        <v>2995</v>
      </c>
      <c r="D10902" t="s">
        <v>3789</v>
      </c>
      <c r="E10902">
        <v>600</v>
      </c>
      <c r="F10902" t="s">
        <v>1112</v>
      </c>
    </row>
    <row r="10903" spans="1:6">
      <c r="A10903" t="str">
        <f t="shared" si="195"/>
        <v>13EDUARDO BLAUTH AHLERT45047GRA</v>
      </c>
      <c r="B10903">
        <v>13</v>
      </c>
      <c r="C10903" t="s">
        <v>2997</v>
      </c>
      <c r="D10903" t="s">
        <v>3789</v>
      </c>
      <c r="E10903">
        <v>600</v>
      </c>
      <c r="F10903" t="s">
        <v>1112</v>
      </c>
    </row>
    <row r="10904" spans="1:6">
      <c r="A10904" t="str">
        <f t="shared" si="195"/>
        <v>13EDUARDO RODRIGUES GONÇALVES45047GRA</v>
      </c>
      <c r="B10904">
        <v>13</v>
      </c>
      <c r="C10904" t="s">
        <v>2998</v>
      </c>
      <c r="D10904" t="s">
        <v>3789</v>
      </c>
      <c r="E10904">
        <v>600</v>
      </c>
      <c r="F10904" t="s">
        <v>1112</v>
      </c>
    </row>
    <row r="10905" spans="1:6">
      <c r="A10905" t="str">
        <f t="shared" si="195"/>
        <v>13GABRIEL CESTARI ALFAYA45047GRA</v>
      </c>
      <c r="B10905">
        <v>13</v>
      </c>
      <c r="C10905" t="s">
        <v>1346</v>
      </c>
      <c r="D10905" t="s">
        <v>3789</v>
      </c>
      <c r="E10905">
        <v>600</v>
      </c>
      <c r="F10905" t="s">
        <v>1112</v>
      </c>
    </row>
    <row r="10906" spans="1:6">
      <c r="A10906" t="str">
        <f t="shared" si="195"/>
        <v>13GIOVANA FIOR GIACOMOLLI45047GRA</v>
      </c>
      <c r="B10906">
        <v>13</v>
      </c>
      <c r="C10906" t="s">
        <v>2999</v>
      </c>
      <c r="D10906" t="s">
        <v>3789</v>
      </c>
      <c r="E10906">
        <v>600</v>
      </c>
      <c r="F10906" t="s">
        <v>1112</v>
      </c>
    </row>
    <row r="10907" spans="1:6">
      <c r="A10907" t="str">
        <f t="shared" si="195"/>
        <v>13JENNIFER LEIRIA45047GRA</v>
      </c>
      <c r="B10907">
        <v>13</v>
      </c>
      <c r="C10907" t="s">
        <v>3000</v>
      </c>
      <c r="D10907" t="s">
        <v>3789</v>
      </c>
      <c r="E10907">
        <v>600</v>
      </c>
      <c r="F10907" t="s">
        <v>1112</v>
      </c>
    </row>
    <row r="10908" spans="1:6">
      <c r="A10908" t="str">
        <f t="shared" si="195"/>
        <v>13ANA PAULA GOMES DE ALMEIDA45047MSc</v>
      </c>
      <c r="B10908">
        <v>13</v>
      </c>
      <c r="C10908" t="s">
        <v>3001</v>
      </c>
      <c r="D10908" t="s">
        <v>3789</v>
      </c>
      <c r="E10908">
        <v>2230</v>
      </c>
      <c r="F10908" t="s">
        <v>1114</v>
      </c>
    </row>
    <row r="10909" spans="1:6">
      <c r="A10909" t="str">
        <f t="shared" si="195"/>
        <v>13EDUARDO SOUZA DA CUNHA45047MSc</v>
      </c>
      <c r="B10909">
        <v>13</v>
      </c>
      <c r="C10909" t="s">
        <v>1352</v>
      </c>
      <c r="D10909" t="s">
        <v>3789</v>
      </c>
      <c r="E10909">
        <v>2230</v>
      </c>
      <c r="F10909" t="s">
        <v>1114</v>
      </c>
    </row>
    <row r="10910" spans="1:6">
      <c r="A10910" t="str">
        <f t="shared" si="195"/>
        <v>13FELIPE COSTA GIRARDI45047MSc</v>
      </c>
      <c r="B10910">
        <v>13</v>
      </c>
      <c r="C10910" t="s">
        <v>3002</v>
      </c>
      <c r="D10910" t="s">
        <v>3789</v>
      </c>
      <c r="E10910">
        <v>2230</v>
      </c>
      <c r="F10910" t="s">
        <v>1114</v>
      </c>
    </row>
    <row r="10911" spans="1:6">
      <c r="A10911" t="str">
        <f t="shared" si="195"/>
        <v>13GABRIELA ALVES ZORZI45047MSc</v>
      </c>
      <c r="B10911">
        <v>13</v>
      </c>
      <c r="C10911" t="s">
        <v>3003</v>
      </c>
      <c r="D10911" t="s">
        <v>3789</v>
      </c>
      <c r="E10911">
        <v>2230</v>
      </c>
      <c r="F10911" t="s">
        <v>1114</v>
      </c>
    </row>
    <row r="10912" spans="1:6">
      <c r="A10912" t="str">
        <f t="shared" si="195"/>
        <v>13HENRIQUE EMÍLIO AGUILAR45047MSc</v>
      </c>
      <c r="B10912">
        <v>13</v>
      </c>
      <c r="C10912" t="s">
        <v>3004</v>
      </c>
      <c r="D10912" t="s">
        <v>3789</v>
      </c>
      <c r="E10912">
        <v>2230</v>
      </c>
      <c r="F10912" t="s">
        <v>1114</v>
      </c>
    </row>
    <row r="10913" spans="1:6">
      <c r="A10913" t="str">
        <f t="shared" si="195"/>
        <v>13PEDRO AUGUSTO MACHADO VITOR45047PDSC</v>
      </c>
      <c r="B10913">
        <v>13</v>
      </c>
      <c r="C10913" t="s">
        <v>3005</v>
      </c>
      <c r="D10913" t="s">
        <v>3789</v>
      </c>
      <c r="E10913">
        <v>6110</v>
      </c>
      <c r="F10913" t="s">
        <v>1165</v>
      </c>
    </row>
    <row r="10914" spans="1:6">
      <c r="A10914" t="str">
        <f t="shared" si="195"/>
        <v>13TANIA MARIA BASEGIO45047PV</v>
      </c>
      <c r="B10914">
        <v>13</v>
      </c>
      <c r="C10914" t="s">
        <v>3006</v>
      </c>
      <c r="D10914" t="s">
        <v>3789</v>
      </c>
      <c r="E10914">
        <v>7750</v>
      </c>
      <c r="F10914" t="s">
        <v>1115</v>
      </c>
    </row>
    <row r="10915" spans="1:6">
      <c r="A10915" t="str">
        <f t="shared" si="195"/>
        <v>14ERICK VAZ45047AT</v>
      </c>
      <c r="B10915">
        <v>14</v>
      </c>
      <c r="C10915" t="s">
        <v>3007</v>
      </c>
      <c r="D10915" t="s">
        <v>3789</v>
      </c>
      <c r="E10915">
        <v>820</v>
      </c>
      <c r="F10915" t="s">
        <v>1117</v>
      </c>
    </row>
    <row r="10916" spans="1:6">
      <c r="A10916" t="str">
        <f t="shared" si="195"/>
        <v>14ROBERTO IANNUZZI45047COO</v>
      </c>
      <c r="B10916">
        <v>14</v>
      </c>
      <c r="C10916" t="s">
        <v>3008</v>
      </c>
      <c r="D10916" t="s">
        <v>3789</v>
      </c>
      <c r="E10916">
        <v>2800</v>
      </c>
      <c r="F10916" t="s">
        <v>1113</v>
      </c>
    </row>
    <row r="10917" spans="1:6">
      <c r="A10917" t="str">
        <f t="shared" si="195"/>
        <v>14MARIANE CRISTINA TROMBETTA45047DSC</v>
      </c>
      <c r="B10917">
        <v>14</v>
      </c>
      <c r="C10917" t="s">
        <v>3009</v>
      </c>
      <c r="D10917" t="s">
        <v>3789</v>
      </c>
      <c r="E10917">
        <v>3280</v>
      </c>
      <c r="F10917" t="s">
        <v>1162</v>
      </c>
    </row>
    <row r="10918" spans="1:6">
      <c r="A10918" t="str">
        <f t="shared" si="195"/>
        <v>14MONICA OLIVEIRA MANNA45047DSC</v>
      </c>
      <c r="B10918">
        <v>14</v>
      </c>
      <c r="C10918" t="s">
        <v>3010</v>
      </c>
      <c r="D10918" t="s">
        <v>3789</v>
      </c>
      <c r="E10918">
        <v>3280</v>
      </c>
      <c r="F10918" t="s">
        <v>1162</v>
      </c>
    </row>
    <row r="10919" spans="1:6">
      <c r="A10919" t="str">
        <f t="shared" si="195"/>
        <v>14ANDRESSA FELDKIRCHER45047GRA</v>
      </c>
      <c r="B10919">
        <v>14</v>
      </c>
      <c r="C10919" t="s">
        <v>3012</v>
      </c>
      <c r="D10919" t="s">
        <v>3789</v>
      </c>
      <c r="E10919">
        <v>600</v>
      </c>
      <c r="F10919" t="s">
        <v>1112</v>
      </c>
    </row>
    <row r="10920" spans="1:6">
      <c r="A10920" t="str">
        <f t="shared" si="195"/>
        <v>14CAROLINE AZZOLINI PONTEL45047GRA</v>
      </c>
      <c r="B10920">
        <v>14</v>
      </c>
      <c r="C10920" t="s">
        <v>3013</v>
      </c>
      <c r="D10920" t="s">
        <v>3789</v>
      </c>
      <c r="E10920">
        <v>600</v>
      </c>
      <c r="F10920" t="s">
        <v>1112</v>
      </c>
    </row>
    <row r="10921" spans="1:6">
      <c r="A10921" t="str">
        <f t="shared" si="195"/>
        <v>14LAÍS VIEIRA GENRO45047GRA</v>
      </c>
      <c r="B10921">
        <v>14</v>
      </c>
      <c r="C10921" t="s">
        <v>3015</v>
      </c>
      <c r="D10921" t="s">
        <v>3789</v>
      </c>
      <c r="E10921">
        <v>600</v>
      </c>
      <c r="F10921" t="s">
        <v>1112</v>
      </c>
    </row>
    <row r="10922" spans="1:6">
      <c r="A10922" t="str">
        <f t="shared" si="195"/>
        <v>14MICHELLE CARDOSO DA SILVA45047GRA</v>
      </c>
      <c r="B10922">
        <v>14</v>
      </c>
      <c r="C10922" t="s">
        <v>3016</v>
      </c>
      <c r="D10922" t="s">
        <v>3789</v>
      </c>
      <c r="E10922">
        <v>600</v>
      </c>
      <c r="F10922" t="s">
        <v>1112</v>
      </c>
    </row>
    <row r="10923" spans="1:6">
      <c r="A10923" t="str">
        <f t="shared" si="195"/>
        <v>14PEDRO COSTABILE DE SOUZA45047GRA</v>
      </c>
      <c r="B10923">
        <v>14</v>
      </c>
      <c r="C10923" t="s">
        <v>3017</v>
      </c>
      <c r="D10923" t="s">
        <v>3789</v>
      </c>
      <c r="E10923">
        <v>600</v>
      </c>
      <c r="F10923" t="s">
        <v>1112</v>
      </c>
    </row>
    <row r="10924" spans="1:6">
      <c r="A10924" t="str">
        <f t="shared" si="195"/>
        <v>14THAÍS SCHÄFER LUIZ45047GRA</v>
      </c>
      <c r="B10924">
        <v>14</v>
      </c>
      <c r="C10924" t="s">
        <v>1373</v>
      </c>
      <c r="D10924" t="s">
        <v>3789</v>
      </c>
      <c r="E10924">
        <v>600</v>
      </c>
      <c r="F10924" t="s">
        <v>1112</v>
      </c>
    </row>
    <row r="10925" spans="1:6">
      <c r="A10925" t="str">
        <f t="shared" si="195"/>
        <v>14THIAGO ARIEL RAMBO MOHR45047GRA</v>
      </c>
      <c r="B10925">
        <v>14</v>
      </c>
      <c r="C10925" t="s">
        <v>3018</v>
      </c>
      <c r="D10925" t="s">
        <v>3789</v>
      </c>
      <c r="E10925">
        <v>600</v>
      </c>
      <c r="F10925" t="s">
        <v>1112</v>
      </c>
    </row>
    <row r="10926" spans="1:6">
      <c r="A10926" t="str">
        <f t="shared" si="195"/>
        <v>14BRUNO SILVERSTON ANGONESE45047MSc</v>
      </c>
      <c r="B10926">
        <v>14</v>
      </c>
      <c r="C10926" t="s">
        <v>3019</v>
      </c>
      <c r="D10926" t="s">
        <v>3789</v>
      </c>
      <c r="E10926">
        <v>2230</v>
      </c>
      <c r="F10926" t="s">
        <v>1114</v>
      </c>
    </row>
    <row r="10927" spans="1:6">
      <c r="A10927" t="str">
        <f t="shared" si="195"/>
        <v>14GABRIEL SCHÄFFER SIPP45047MSc</v>
      </c>
      <c r="B10927">
        <v>14</v>
      </c>
      <c r="C10927" t="s">
        <v>3020</v>
      </c>
      <c r="D10927" t="s">
        <v>3789</v>
      </c>
      <c r="E10927">
        <v>2230</v>
      </c>
      <c r="F10927" t="s">
        <v>1114</v>
      </c>
    </row>
    <row r="10928" spans="1:6">
      <c r="A10928" t="str">
        <f t="shared" si="195"/>
        <v>14GABRIELA MEYER NEIBERT KNOBELOCK DOS SANTOS45047MSc</v>
      </c>
      <c r="B10928">
        <v>14</v>
      </c>
      <c r="C10928" t="s">
        <v>2158</v>
      </c>
      <c r="D10928" t="s">
        <v>3789</v>
      </c>
      <c r="E10928">
        <v>2230</v>
      </c>
      <c r="F10928" t="s">
        <v>1114</v>
      </c>
    </row>
    <row r="10929" spans="1:6">
      <c r="A10929" t="str">
        <f t="shared" si="195"/>
        <v>14JHENIFER CAROLINE DA SILVA PAIM45047MSc</v>
      </c>
      <c r="B10929">
        <v>14</v>
      </c>
      <c r="C10929" t="s">
        <v>3021</v>
      </c>
      <c r="D10929" t="s">
        <v>3789</v>
      </c>
      <c r="E10929">
        <v>2230</v>
      </c>
      <c r="F10929" t="s">
        <v>1114</v>
      </c>
    </row>
    <row r="10930" spans="1:6">
      <c r="A10930" t="str">
        <f t="shared" si="195"/>
        <v>14MARCELO CANALS MEUCCI45047MSc</v>
      </c>
      <c r="B10930">
        <v>14</v>
      </c>
      <c r="C10930" t="s">
        <v>3022</v>
      </c>
      <c r="D10930" t="s">
        <v>3789</v>
      </c>
      <c r="E10930">
        <v>2230</v>
      </c>
      <c r="F10930" t="s">
        <v>1114</v>
      </c>
    </row>
    <row r="10931" spans="1:6">
      <c r="A10931" t="str">
        <f t="shared" si="195"/>
        <v>14ROSSANO DALLA LANA MICHEL45047MSc</v>
      </c>
      <c r="B10931">
        <v>14</v>
      </c>
      <c r="C10931" t="s">
        <v>3023</v>
      </c>
      <c r="D10931" t="s">
        <v>3789</v>
      </c>
      <c r="E10931">
        <v>2230</v>
      </c>
      <c r="F10931" t="s">
        <v>1114</v>
      </c>
    </row>
    <row r="10932" spans="1:6">
      <c r="A10932" t="str">
        <f t="shared" si="195"/>
        <v>14GABRIEL BERTOLINI45047PDSC</v>
      </c>
      <c r="B10932">
        <v>14</v>
      </c>
      <c r="C10932" t="s">
        <v>3024</v>
      </c>
      <c r="D10932" t="s">
        <v>3789</v>
      </c>
      <c r="E10932">
        <v>6110</v>
      </c>
      <c r="F10932" t="s">
        <v>1165</v>
      </c>
    </row>
    <row r="10933" spans="1:6">
      <c r="A10933" t="str">
        <f t="shared" si="195"/>
        <v>14RENATA DOS SANTOS ALVARENGA KUCHLE45047PV</v>
      </c>
      <c r="B10933">
        <v>14</v>
      </c>
      <c r="C10933" t="s">
        <v>3025</v>
      </c>
      <c r="D10933" t="s">
        <v>3789</v>
      </c>
      <c r="E10933">
        <v>7750</v>
      </c>
      <c r="F10933" t="s">
        <v>1115</v>
      </c>
    </row>
    <row r="10934" spans="1:6">
      <c r="A10934" t="str">
        <f t="shared" si="195"/>
        <v>15JACQUELINE GISELE BATISTA SILVA45047AT</v>
      </c>
      <c r="B10934">
        <v>15</v>
      </c>
      <c r="C10934" t="s">
        <v>3026</v>
      </c>
      <c r="D10934" t="s">
        <v>3789</v>
      </c>
      <c r="E10934">
        <v>820</v>
      </c>
      <c r="F10934" t="s">
        <v>1117</v>
      </c>
    </row>
    <row r="10935" spans="1:6">
      <c r="A10935" t="str">
        <f t="shared" si="195"/>
        <v>15MARCELO COLOMER FERRARO45047COO</v>
      </c>
      <c r="B10935">
        <v>15</v>
      </c>
      <c r="C10935" t="s">
        <v>3027</v>
      </c>
      <c r="D10935" t="s">
        <v>3789</v>
      </c>
      <c r="E10935">
        <v>2800</v>
      </c>
      <c r="F10935" t="s">
        <v>1113</v>
      </c>
    </row>
    <row r="10936" spans="1:6">
      <c r="A10936" t="str">
        <f t="shared" si="195"/>
        <v>15CARLOS FELIPE GUIMARÃES LODI45047DSC</v>
      </c>
      <c r="B10936">
        <v>15</v>
      </c>
      <c r="C10936" t="s">
        <v>1380</v>
      </c>
      <c r="D10936" t="s">
        <v>3789</v>
      </c>
      <c r="E10936">
        <v>3280</v>
      </c>
      <c r="F10936" t="s">
        <v>1162</v>
      </c>
    </row>
    <row r="10937" spans="1:6">
      <c r="A10937" t="str">
        <f t="shared" si="195"/>
        <v>15BERNARDO MILLAN MORGADO45047GRA</v>
      </c>
      <c r="B10937">
        <v>15</v>
      </c>
      <c r="C10937" t="s">
        <v>3028</v>
      </c>
      <c r="D10937" t="s">
        <v>3789</v>
      </c>
      <c r="E10937">
        <v>600</v>
      </c>
      <c r="F10937" t="s">
        <v>1112</v>
      </c>
    </row>
    <row r="10938" spans="1:6">
      <c r="A10938" t="str">
        <f t="shared" si="195"/>
        <v>15HUGO BORGES DA SILVA45047GRA</v>
      </c>
      <c r="B10938">
        <v>15</v>
      </c>
      <c r="C10938" t="s">
        <v>3029</v>
      </c>
      <c r="D10938" t="s">
        <v>3789</v>
      </c>
      <c r="E10938">
        <v>600</v>
      </c>
      <c r="F10938" t="s">
        <v>1112</v>
      </c>
    </row>
    <row r="10939" spans="1:6">
      <c r="A10939" t="str">
        <f t="shared" si="195"/>
        <v>15JOÃO PEDRO BASTOS DA ROCHA MIRANDA45047GRA</v>
      </c>
      <c r="B10939">
        <v>15</v>
      </c>
      <c r="C10939" t="s">
        <v>3030</v>
      </c>
      <c r="D10939" t="s">
        <v>3789</v>
      </c>
      <c r="E10939">
        <v>600</v>
      </c>
      <c r="F10939" t="s">
        <v>1112</v>
      </c>
    </row>
    <row r="10940" spans="1:6">
      <c r="A10940" t="str">
        <f t="shared" si="195"/>
        <v>15JOSEANE AMORIM SILVA45047GRA</v>
      </c>
      <c r="B10940">
        <v>15</v>
      </c>
      <c r="C10940" t="s">
        <v>3031</v>
      </c>
      <c r="D10940" t="s">
        <v>3789</v>
      </c>
      <c r="E10940">
        <v>600</v>
      </c>
      <c r="F10940" t="s">
        <v>1112</v>
      </c>
    </row>
    <row r="10941" spans="1:6">
      <c r="A10941" t="str">
        <f t="shared" si="195"/>
        <v>15PEDRO DE CAMPOS BARBOSA MORENO45047GRA</v>
      </c>
      <c r="B10941">
        <v>15</v>
      </c>
      <c r="C10941" t="s">
        <v>3032</v>
      </c>
      <c r="D10941" t="s">
        <v>3789</v>
      </c>
      <c r="E10941">
        <v>600</v>
      </c>
      <c r="F10941" t="s">
        <v>1112</v>
      </c>
    </row>
    <row r="10942" spans="1:6">
      <c r="A10942" t="str">
        <f t="shared" si="195"/>
        <v>15RENATO BARROS LIMA45047GRA</v>
      </c>
      <c r="B10942">
        <v>15</v>
      </c>
      <c r="C10942" t="s">
        <v>3033</v>
      </c>
      <c r="D10942" t="s">
        <v>3789</v>
      </c>
      <c r="E10942">
        <v>600</v>
      </c>
      <c r="F10942" t="s">
        <v>1112</v>
      </c>
    </row>
    <row r="10943" spans="1:6">
      <c r="A10943" t="str">
        <f t="shared" si="195"/>
        <v>15RICARDO GONÇALVES CAVALCANTE45047GRA</v>
      </c>
      <c r="B10943">
        <v>15</v>
      </c>
      <c r="C10943" t="s">
        <v>3034</v>
      </c>
      <c r="D10943" t="s">
        <v>3789</v>
      </c>
      <c r="E10943">
        <v>600</v>
      </c>
      <c r="F10943" t="s">
        <v>1112</v>
      </c>
    </row>
    <row r="10944" spans="1:6">
      <c r="A10944" t="str">
        <f t="shared" si="195"/>
        <v>15BEATRIZ ROSENBURG MARQUES45047MSc</v>
      </c>
      <c r="B10944">
        <v>15</v>
      </c>
      <c r="C10944" t="s">
        <v>3035</v>
      </c>
      <c r="D10944" t="s">
        <v>3789</v>
      </c>
      <c r="E10944">
        <v>2230</v>
      </c>
      <c r="F10944" t="s">
        <v>1114</v>
      </c>
    </row>
    <row r="10945" spans="1:6">
      <c r="A10945" t="str">
        <f t="shared" si="195"/>
        <v>15ELIEL PRUEZA DE OLIVEIRA45047MSc</v>
      </c>
      <c r="B10945">
        <v>15</v>
      </c>
      <c r="C10945" t="s">
        <v>3036</v>
      </c>
      <c r="D10945" t="s">
        <v>3789</v>
      </c>
      <c r="E10945">
        <v>2230</v>
      </c>
      <c r="F10945" t="s">
        <v>1114</v>
      </c>
    </row>
    <row r="10946" spans="1:6">
      <c r="A10946" t="str">
        <f t="shared" si="195"/>
        <v>15LETÍCIA ANSELMO DE MATTOS45047MSc</v>
      </c>
      <c r="B10946">
        <v>15</v>
      </c>
      <c r="C10946" t="s">
        <v>3037</v>
      </c>
      <c r="D10946" t="s">
        <v>3789</v>
      </c>
      <c r="E10946">
        <v>2230</v>
      </c>
      <c r="F10946" t="s">
        <v>1114</v>
      </c>
    </row>
    <row r="10947" spans="1:6">
      <c r="A10947" t="str">
        <f t="shared" ref="A10947:A11010" si="196">CONCATENATE(B10947,C10947,VALUE(D10947),F10947)</f>
        <v>15MARIA LUÍZA FERNANDES FONSECA45047MSc</v>
      </c>
      <c r="B10947">
        <v>15</v>
      </c>
      <c r="C10947" t="s">
        <v>3038</v>
      </c>
      <c r="D10947" t="s">
        <v>3789</v>
      </c>
      <c r="E10947">
        <v>2230</v>
      </c>
      <c r="F10947" t="s">
        <v>1114</v>
      </c>
    </row>
    <row r="10948" spans="1:6">
      <c r="A10948" t="str">
        <f t="shared" si="196"/>
        <v>16RODRIGO ROSA DE BARROS45047AT</v>
      </c>
      <c r="B10948">
        <v>16</v>
      </c>
      <c r="C10948" t="s">
        <v>3040</v>
      </c>
      <c r="D10948" t="s">
        <v>3789</v>
      </c>
      <c r="E10948">
        <v>820</v>
      </c>
      <c r="F10948" t="s">
        <v>1117</v>
      </c>
    </row>
    <row r="10949" spans="1:6">
      <c r="A10949" t="str">
        <f t="shared" si="196"/>
        <v>16ELIZABETE FERNANDES LUCAS45047COO</v>
      </c>
      <c r="B10949">
        <v>16</v>
      </c>
      <c r="C10949" t="s">
        <v>3041</v>
      </c>
      <c r="D10949" t="s">
        <v>3789</v>
      </c>
      <c r="E10949">
        <v>2800</v>
      </c>
      <c r="F10949" t="s">
        <v>1113</v>
      </c>
    </row>
    <row r="10950" spans="1:6">
      <c r="A10950" t="str">
        <f t="shared" si="196"/>
        <v>16BIANCA BASSETTI E SILVA45047DSC</v>
      </c>
      <c r="B10950">
        <v>16</v>
      </c>
      <c r="C10950" t="s">
        <v>3042</v>
      </c>
      <c r="D10950" t="s">
        <v>3789</v>
      </c>
      <c r="E10950">
        <v>3280</v>
      </c>
      <c r="F10950" t="s">
        <v>1162</v>
      </c>
    </row>
    <row r="10951" spans="1:6">
      <c r="A10951" t="str">
        <f t="shared" si="196"/>
        <v>16JUAN DAVID LOPES VARGAS45047DSC</v>
      </c>
      <c r="B10951">
        <v>16</v>
      </c>
      <c r="C10951" t="s">
        <v>3043</v>
      </c>
      <c r="D10951" t="s">
        <v>3789</v>
      </c>
      <c r="E10951">
        <v>3280</v>
      </c>
      <c r="F10951" t="s">
        <v>1162</v>
      </c>
    </row>
    <row r="10952" spans="1:6">
      <c r="A10952" t="str">
        <f t="shared" si="196"/>
        <v>16JUAN PABLO CUENCA VARGAS45047DSC</v>
      </c>
      <c r="B10952">
        <v>16</v>
      </c>
      <c r="C10952" t="s">
        <v>3044</v>
      </c>
      <c r="D10952" t="s">
        <v>3789</v>
      </c>
      <c r="E10952">
        <v>3280</v>
      </c>
      <c r="F10952" t="s">
        <v>1162</v>
      </c>
    </row>
    <row r="10953" spans="1:6">
      <c r="A10953" t="str">
        <f t="shared" si="196"/>
        <v>16ALEXANDRE RAFAEL KUZNIEWSKI45047GRA</v>
      </c>
      <c r="B10953">
        <v>16</v>
      </c>
      <c r="C10953" t="s">
        <v>3045</v>
      </c>
      <c r="D10953" t="s">
        <v>3789</v>
      </c>
      <c r="E10953">
        <v>600</v>
      </c>
      <c r="F10953" t="s">
        <v>1112</v>
      </c>
    </row>
    <row r="10954" spans="1:6">
      <c r="A10954" t="str">
        <f t="shared" si="196"/>
        <v>16EDUARDO SOARES DA SILVA PEREIRA45047GRA</v>
      </c>
      <c r="B10954">
        <v>16</v>
      </c>
      <c r="C10954" t="s">
        <v>3046</v>
      </c>
      <c r="D10954" t="s">
        <v>3789</v>
      </c>
      <c r="E10954">
        <v>600</v>
      </c>
      <c r="F10954" t="s">
        <v>1112</v>
      </c>
    </row>
    <row r="10955" spans="1:6">
      <c r="A10955" t="str">
        <f t="shared" si="196"/>
        <v>16GIULIA SILVARES VIEIRA45047GRA</v>
      </c>
      <c r="B10955">
        <v>16</v>
      </c>
      <c r="C10955" t="s">
        <v>3047</v>
      </c>
      <c r="D10955" t="s">
        <v>3789</v>
      </c>
      <c r="E10955">
        <v>600</v>
      </c>
      <c r="F10955" t="s">
        <v>1112</v>
      </c>
    </row>
    <row r="10956" spans="1:6">
      <c r="A10956" t="str">
        <f t="shared" si="196"/>
        <v>16JULIA BARBOZA DE SOUZA45047GRA</v>
      </c>
      <c r="B10956">
        <v>16</v>
      </c>
      <c r="C10956" t="s">
        <v>3048</v>
      </c>
      <c r="D10956" t="s">
        <v>3789</v>
      </c>
      <c r="E10956">
        <v>600</v>
      </c>
      <c r="F10956" t="s">
        <v>1112</v>
      </c>
    </row>
    <row r="10957" spans="1:6">
      <c r="A10957" t="str">
        <f t="shared" si="196"/>
        <v>16LUCAS FERNANDES TEIXEIRA45047GRA</v>
      </c>
      <c r="B10957">
        <v>16</v>
      </c>
      <c r="C10957" t="s">
        <v>3049</v>
      </c>
      <c r="D10957" t="s">
        <v>3789</v>
      </c>
      <c r="E10957">
        <v>600</v>
      </c>
      <c r="F10957" t="s">
        <v>1112</v>
      </c>
    </row>
    <row r="10958" spans="1:6">
      <c r="A10958" t="str">
        <f t="shared" si="196"/>
        <v>16LUIS FELIPE RIBEIRO ANDRADE45047GRA</v>
      </c>
      <c r="B10958">
        <v>16</v>
      </c>
      <c r="C10958" t="s">
        <v>3050</v>
      </c>
      <c r="D10958" t="s">
        <v>3789</v>
      </c>
      <c r="E10958">
        <v>600</v>
      </c>
      <c r="F10958" t="s">
        <v>1112</v>
      </c>
    </row>
    <row r="10959" spans="1:6">
      <c r="A10959" t="str">
        <f t="shared" si="196"/>
        <v>16MARIA EDUARDA PINTO DAVID FURTADO45047GRA</v>
      </c>
      <c r="B10959">
        <v>16</v>
      </c>
      <c r="C10959" t="s">
        <v>3051</v>
      </c>
      <c r="D10959" t="s">
        <v>3789</v>
      </c>
      <c r="E10959">
        <v>600</v>
      </c>
      <c r="F10959" t="s">
        <v>1112</v>
      </c>
    </row>
    <row r="10960" spans="1:6">
      <c r="A10960" t="str">
        <f t="shared" si="196"/>
        <v>16MATEUS SILVA BARROS ROSADO45047GRA</v>
      </c>
      <c r="B10960">
        <v>16</v>
      </c>
      <c r="C10960" t="s">
        <v>3052</v>
      </c>
      <c r="D10960" t="s">
        <v>3789</v>
      </c>
      <c r="E10960">
        <v>600</v>
      </c>
      <c r="F10960" t="s">
        <v>1112</v>
      </c>
    </row>
    <row r="10961" spans="1:6">
      <c r="A10961" t="str">
        <f t="shared" si="196"/>
        <v>16PEDRO FELIPE GEMINIANO PRIMO DE PAULA E SOUSA45047GRA</v>
      </c>
      <c r="B10961">
        <v>16</v>
      </c>
      <c r="C10961" t="s">
        <v>3053</v>
      </c>
      <c r="D10961" t="s">
        <v>3789</v>
      </c>
      <c r="E10961">
        <v>600</v>
      </c>
      <c r="F10961" t="s">
        <v>1112</v>
      </c>
    </row>
    <row r="10962" spans="1:6">
      <c r="A10962" t="str">
        <f t="shared" si="196"/>
        <v>16SOPHIA ELIZABETH CEZAR E SILVA45047GRA</v>
      </c>
      <c r="B10962">
        <v>16</v>
      </c>
      <c r="C10962" t="s">
        <v>3054</v>
      </c>
      <c r="D10962" t="s">
        <v>3789</v>
      </c>
      <c r="E10962">
        <v>600</v>
      </c>
      <c r="F10962" t="s">
        <v>1112</v>
      </c>
    </row>
    <row r="10963" spans="1:6">
      <c r="A10963" t="str">
        <f t="shared" si="196"/>
        <v>16THIAGO MAIA MARTINS45047GRA</v>
      </c>
      <c r="B10963">
        <v>16</v>
      </c>
      <c r="C10963" t="s">
        <v>3055</v>
      </c>
      <c r="D10963" t="s">
        <v>3789</v>
      </c>
      <c r="E10963">
        <v>600</v>
      </c>
      <c r="F10963" t="s">
        <v>1112</v>
      </c>
    </row>
    <row r="10964" spans="1:6">
      <c r="A10964" t="str">
        <f t="shared" si="196"/>
        <v>16VITOR SOARES FERREIRA45047GRA</v>
      </c>
      <c r="B10964">
        <v>16</v>
      </c>
      <c r="C10964" t="s">
        <v>3056</v>
      </c>
      <c r="D10964" t="s">
        <v>3789</v>
      </c>
      <c r="E10964">
        <v>600</v>
      </c>
      <c r="F10964" t="s">
        <v>1112</v>
      </c>
    </row>
    <row r="10965" spans="1:6">
      <c r="A10965" t="str">
        <f t="shared" si="196"/>
        <v>16JOÃO PEDRO DANTAS FERREIRA45047MSc</v>
      </c>
      <c r="B10965">
        <v>16</v>
      </c>
      <c r="C10965" t="s">
        <v>3057</v>
      </c>
      <c r="D10965" t="s">
        <v>3789</v>
      </c>
      <c r="E10965">
        <v>2230</v>
      </c>
      <c r="F10965" t="s">
        <v>1114</v>
      </c>
    </row>
    <row r="10966" spans="1:6">
      <c r="A10966" t="str">
        <f t="shared" si="196"/>
        <v>16MARIANA DOS SANTOS DE AQUINO45047MSc</v>
      </c>
      <c r="B10966">
        <v>16</v>
      </c>
      <c r="C10966" t="s">
        <v>3058</v>
      </c>
      <c r="D10966" t="s">
        <v>3789</v>
      </c>
      <c r="E10966">
        <v>2230</v>
      </c>
      <c r="F10966" t="s">
        <v>1114</v>
      </c>
    </row>
    <row r="10967" spans="1:6">
      <c r="A10967" t="str">
        <f t="shared" si="196"/>
        <v>16VANESSA MARTINS PICOLI45047MSc</v>
      </c>
      <c r="B10967">
        <v>16</v>
      </c>
      <c r="C10967" t="s">
        <v>3059</v>
      </c>
      <c r="D10967" t="s">
        <v>3789</v>
      </c>
      <c r="E10967">
        <v>2230</v>
      </c>
      <c r="F10967" t="s">
        <v>1114</v>
      </c>
    </row>
    <row r="10968" spans="1:6">
      <c r="A10968" t="str">
        <f t="shared" si="196"/>
        <v>16ELAINE CRISTINA LOPES PEREIRA45047PV</v>
      </c>
      <c r="B10968">
        <v>16</v>
      </c>
      <c r="C10968" t="s">
        <v>3060</v>
      </c>
      <c r="D10968" t="s">
        <v>3789</v>
      </c>
      <c r="E10968">
        <v>7750</v>
      </c>
      <c r="F10968" t="s">
        <v>1115</v>
      </c>
    </row>
    <row r="10969" spans="1:6">
      <c r="A10969" t="str">
        <f t="shared" si="196"/>
        <v>17KÁRIDA LÚCIA SILVA DO ESPIRITO SANTO PALHEIROS45047AT</v>
      </c>
      <c r="B10969">
        <v>17</v>
      </c>
      <c r="C10969" t="s">
        <v>3061</v>
      </c>
      <c r="D10969" t="s">
        <v>3789</v>
      </c>
      <c r="E10969">
        <v>820</v>
      </c>
      <c r="F10969" t="s">
        <v>1117</v>
      </c>
    </row>
    <row r="10970" spans="1:6">
      <c r="A10970" t="str">
        <f t="shared" si="196"/>
        <v>17LÍDIA YOKOYAMA45047COO</v>
      </c>
      <c r="B10970">
        <v>17</v>
      </c>
      <c r="C10970" t="s">
        <v>3062</v>
      </c>
      <c r="D10970" t="s">
        <v>3789</v>
      </c>
      <c r="E10970">
        <v>2800</v>
      </c>
      <c r="F10970" t="s">
        <v>1113</v>
      </c>
    </row>
    <row r="10971" spans="1:6">
      <c r="A10971" t="str">
        <f t="shared" si="196"/>
        <v>17DANIELA HURTADO TEJADA45047DSC</v>
      </c>
      <c r="B10971">
        <v>17</v>
      </c>
      <c r="C10971" t="s">
        <v>3063</v>
      </c>
      <c r="D10971" t="s">
        <v>3789</v>
      </c>
      <c r="E10971">
        <v>3280</v>
      </c>
      <c r="F10971" t="s">
        <v>1162</v>
      </c>
    </row>
    <row r="10972" spans="1:6">
      <c r="A10972" t="str">
        <f t="shared" si="196"/>
        <v>17GABRIEL DE FIGUEIREDO DA COSTA45047DSC</v>
      </c>
      <c r="B10972">
        <v>17</v>
      </c>
      <c r="C10972" t="s">
        <v>3064</v>
      </c>
      <c r="D10972" t="s">
        <v>3789</v>
      </c>
      <c r="E10972">
        <v>3280</v>
      </c>
      <c r="F10972" t="s">
        <v>1162</v>
      </c>
    </row>
    <row r="10973" spans="1:6">
      <c r="A10973" t="str">
        <f t="shared" si="196"/>
        <v>17ICARO BARBOZA BOA MORTE45047DSC</v>
      </c>
      <c r="B10973">
        <v>17</v>
      </c>
      <c r="C10973" t="s">
        <v>3065</v>
      </c>
      <c r="D10973" t="s">
        <v>3789</v>
      </c>
      <c r="E10973">
        <v>3280</v>
      </c>
      <c r="F10973" t="s">
        <v>1162</v>
      </c>
    </row>
    <row r="10974" spans="1:6">
      <c r="A10974" t="str">
        <f t="shared" si="196"/>
        <v>17ANDRÉ LOPES PEREIRA45047GRA</v>
      </c>
      <c r="B10974">
        <v>17</v>
      </c>
      <c r="C10974" t="s">
        <v>3066</v>
      </c>
      <c r="D10974" t="s">
        <v>3789</v>
      </c>
      <c r="E10974">
        <v>600</v>
      </c>
      <c r="F10974" t="s">
        <v>1112</v>
      </c>
    </row>
    <row r="10975" spans="1:6">
      <c r="A10975" t="str">
        <f t="shared" si="196"/>
        <v>17CAROLINA COUTINHO MENDONÇA DE SOUZA45047GRA</v>
      </c>
      <c r="B10975">
        <v>17</v>
      </c>
      <c r="C10975" t="s">
        <v>3067</v>
      </c>
      <c r="D10975" t="s">
        <v>3789</v>
      </c>
      <c r="E10975">
        <v>600</v>
      </c>
      <c r="F10975" t="s">
        <v>1112</v>
      </c>
    </row>
    <row r="10976" spans="1:6">
      <c r="A10976" t="str">
        <f t="shared" si="196"/>
        <v>17GABRIELLA CASADO COELHO DA SILVA45047GRA</v>
      </c>
      <c r="B10976">
        <v>17</v>
      </c>
      <c r="C10976" t="s">
        <v>3068</v>
      </c>
      <c r="D10976" t="s">
        <v>3789</v>
      </c>
      <c r="E10976">
        <v>600</v>
      </c>
      <c r="F10976" t="s">
        <v>1112</v>
      </c>
    </row>
    <row r="10977" spans="1:6">
      <c r="A10977" t="str">
        <f t="shared" si="196"/>
        <v>17GIULIA DE JESUS DA SILVA45047GRA</v>
      </c>
      <c r="B10977">
        <v>17</v>
      </c>
      <c r="C10977" t="s">
        <v>3069</v>
      </c>
      <c r="D10977" t="s">
        <v>3789</v>
      </c>
      <c r="E10977">
        <v>600</v>
      </c>
      <c r="F10977" t="s">
        <v>1112</v>
      </c>
    </row>
    <row r="10978" spans="1:6">
      <c r="A10978" t="str">
        <f t="shared" si="196"/>
        <v>17ISABELLA ARAUJO MARTINS FERNANDES45047GRA</v>
      </c>
      <c r="B10978">
        <v>17</v>
      </c>
      <c r="C10978" t="s">
        <v>3071</v>
      </c>
      <c r="D10978" t="s">
        <v>3789</v>
      </c>
      <c r="E10978">
        <v>600</v>
      </c>
      <c r="F10978" t="s">
        <v>1112</v>
      </c>
    </row>
    <row r="10979" spans="1:6">
      <c r="A10979" t="str">
        <f t="shared" si="196"/>
        <v>17JANINE APARECIDA PEREIRA GAZONI45047GRA</v>
      </c>
      <c r="B10979">
        <v>17</v>
      </c>
      <c r="C10979" t="s">
        <v>3072</v>
      </c>
      <c r="D10979" t="s">
        <v>3789</v>
      </c>
      <c r="E10979">
        <v>600</v>
      </c>
      <c r="F10979" t="s">
        <v>1112</v>
      </c>
    </row>
    <row r="10980" spans="1:6">
      <c r="A10980" t="str">
        <f t="shared" si="196"/>
        <v>17JESSICA DOS SANTOS CUGULA45047GRA</v>
      </c>
      <c r="B10980">
        <v>17</v>
      </c>
      <c r="C10980" t="s">
        <v>3073</v>
      </c>
      <c r="D10980" t="s">
        <v>3789</v>
      </c>
      <c r="E10980">
        <v>600</v>
      </c>
      <c r="F10980" t="s">
        <v>1112</v>
      </c>
    </row>
    <row r="10981" spans="1:6">
      <c r="A10981" t="str">
        <f t="shared" si="196"/>
        <v>17JHONATÃ HENRIQUE PAIVA DE MELO45047GRA</v>
      </c>
      <c r="B10981">
        <v>17</v>
      </c>
      <c r="C10981" t="s">
        <v>3074</v>
      </c>
      <c r="D10981" t="s">
        <v>3789</v>
      </c>
      <c r="E10981">
        <v>600</v>
      </c>
      <c r="F10981" t="s">
        <v>1112</v>
      </c>
    </row>
    <row r="10982" spans="1:6">
      <c r="A10982" t="str">
        <f t="shared" si="196"/>
        <v>17JUAN CARLOS RAMOS DE OLIVEIRA45047GRA</v>
      </c>
      <c r="B10982">
        <v>17</v>
      </c>
      <c r="C10982" t="s">
        <v>3075</v>
      </c>
      <c r="D10982" t="s">
        <v>3789</v>
      </c>
      <c r="E10982">
        <v>600</v>
      </c>
      <c r="F10982" t="s">
        <v>1112</v>
      </c>
    </row>
    <row r="10983" spans="1:6">
      <c r="A10983" t="str">
        <f t="shared" si="196"/>
        <v>17LUIZA GONÇALVES IBANEZ RIBEIRO45047GRA</v>
      </c>
      <c r="B10983">
        <v>17</v>
      </c>
      <c r="C10983" t="s">
        <v>3077</v>
      </c>
      <c r="D10983" t="s">
        <v>3789</v>
      </c>
      <c r="E10983">
        <v>600</v>
      </c>
      <c r="F10983" t="s">
        <v>1112</v>
      </c>
    </row>
    <row r="10984" spans="1:6">
      <c r="A10984" t="str">
        <f t="shared" si="196"/>
        <v>17RHAMON VICTOR MENEZES LIMA BASTOS GARCIA45047GRA</v>
      </c>
      <c r="B10984">
        <v>17</v>
      </c>
      <c r="C10984" t="s">
        <v>3078</v>
      </c>
      <c r="D10984" t="s">
        <v>3789</v>
      </c>
      <c r="E10984">
        <v>600</v>
      </c>
      <c r="F10984" t="s">
        <v>1112</v>
      </c>
    </row>
    <row r="10985" spans="1:6">
      <c r="A10985" t="str">
        <f t="shared" si="196"/>
        <v>17RODRIGO VASCONCELOS GLÓRIA45047GRA</v>
      </c>
      <c r="B10985">
        <v>17</v>
      </c>
      <c r="C10985" t="s">
        <v>3079</v>
      </c>
      <c r="D10985" t="s">
        <v>3789</v>
      </c>
      <c r="E10985">
        <v>600</v>
      </c>
      <c r="F10985" t="s">
        <v>1112</v>
      </c>
    </row>
    <row r="10986" spans="1:6">
      <c r="A10986" t="str">
        <f t="shared" si="196"/>
        <v>17THAMIRIS BERNARDO DE PAULA45047GRA</v>
      </c>
      <c r="B10986">
        <v>17</v>
      </c>
      <c r="C10986" t="s">
        <v>3080</v>
      </c>
      <c r="D10986" t="s">
        <v>3789</v>
      </c>
      <c r="E10986">
        <v>600</v>
      </c>
      <c r="F10986" t="s">
        <v>1112</v>
      </c>
    </row>
    <row r="10987" spans="1:6">
      <c r="A10987" t="str">
        <f t="shared" si="196"/>
        <v>17FERNANDO NOGUEIRA CARDOSO45047MSc</v>
      </c>
      <c r="B10987">
        <v>17</v>
      </c>
      <c r="C10987" t="s">
        <v>3081</v>
      </c>
      <c r="D10987" t="s">
        <v>3789</v>
      </c>
      <c r="E10987">
        <v>2230</v>
      </c>
      <c r="F10987" t="s">
        <v>1114</v>
      </c>
    </row>
    <row r="10988" spans="1:6">
      <c r="A10988" t="str">
        <f t="shared" si="196"/>
        <v>17RAFAEL DE FREITAS MOURA45047MSc</v>
      </c>
      <c r="B10988">
        <v>17</v>
      </c>
      <c r="C10988" t="s">
        <v>3083</v>
      </c>
      <c r="D10988" t="s">
        <v>3789</v>
      </c>
      <c r="E10988">
        <v>2230</v>
      </c>
      <c r="F10988" t="s">
        <v>1114</v>
      </c>
    </row>
    <row r="10989" spans="1:6">
      <c r="A10989" t="str">
        <f t="shared" si="196"/>
        <v>17RAÍSSA ANDRÉ DE ARAUJO45047MSc</v>
      </c>
      <c r="B10989">
        <v>17</v>
      </c>
      <c r="C10989" t="s">
        <v>3084</v>
      </c>
      <c r="D10989" t="s">
        <v>3789</v>
      </c>
      <c r="E10989">
        <v>2230</v>
      </c>
      <c r="F10989" t="s">
        <v>1114</v>
      </c>
    </row>
    <row r="10990" spans="1:6">
      <c r="A10990" t="str">
        <f t="shared" si="196"/>
        <v>17TIPHANE ANDRADE FIGUEIRA45047PDSC</v>
      </c>
      <c r="B10990">
        <v>17</v>
      </c>
      <c r="C10990" t="s">
        <v>3085</v>
      </c>
      <c r="D10990" t="s">
        <v>3789</v>
      </c>
      <c r="E10990">
        <v>6110</v>
      </c>
      <c r="F10990" t="s">
        <v>1165</v>
      </c>
    </row>
    <row r="10991" spans="1:6">
      <c r="A10991" t="str">
        <f t="shared" si="196"/>
        <v>17ELISA MARIA MANO ESTEVES45047PV</v>
      </c>
      <c r="B10991">
        <v>17</v>
      </c>
      <c r="C10991" t="s">
        <v>3086</v>
      </c>
      <c r="D10991" t="s">
        <v>3789</v>
      </c>
      <c r="E10991">
        <v>7750</v>
      </c>
      <c r="F10991" t="s">
        <v>1115</v>
      </c>
    </row>
    <row r="10992" spans="1:6">
      <c r="A10992" t="str">
        <f t="shared" si="196"/>
        <v>18JOSIAS DE SOUZA BORGES45047AT</v>
      </c>
      <c r="B10992">
        <v>18</v>
      </c>
      <c r="C10992" t="s">
        <v>3087</v>
      </c>
      <c r="D10992" t="s">
        <v>3789</v>
      </c>
      <c r="E10992">
        <v>820</v>
      </c>
      <c r="F10992" t="s">
        <v>1117</v>
      </c>
    </row>
    <row r="10993" spans="1:6">
      <c r="A10993" t="str">
        <f t="shared" si="196"/>
        <v>18JULIO CESAR RAMALHO CYRINO45047COO</v>
      </c>
      <c r="B10993">
        <v>18</v>
      </c>
      <c r="C10993" t="s">
        <v>3088</v>
      </c>
      <c r="D10993" t="s">
        <v>3789</v>
      </c>
      <c r="E10993">
        <v>2800</v>
      </c>
      <c r="F10993" t="s">
        <v>1113</v>
      </c>
    </row>
    <row r="10994" spans="1:6">
      <c r="A10994" t="str">
        <f t="shared" si="196"/>
        <v>18EMERSON MARTINS DE ANDRADE45047DSC</v>
      </c>
      <c r="B10994">
        <v>18</v>
      </c>
      <c r="C10994" t="s">
        <v>3721</v>
      </c>
      <c r="D10994" t="s">
        <v>3789</v>
      </c>
      <c r="E10994">
        <v>3280</v>
      </c>
      <c r="F10994" t="s">
        <v>1162</v>
      </c>
    </row>
    <row r="10995" spans="1:6">
      <c r="A10995" t="str">
        <f t="shared" si="196"/>
        <v>18GABRIELE DOS SANTOS SILVA45047DSC</v>
      </c>
      <c r="B10995">
        <v>18</v>
      </c>
      <c r="C10995" t="s">
        <v>3089</v>
      </c>
      <c r="D10995" t="s">
        <v>3789</v>
      </c>
      <c r="E10995">
        <v>3280</v>
      </c>
      <c r="F10995" t="s">
        <v>1162</v>
      </c>
    </row>
    <row r="10996" spans="1:6">
      <c r="A10996" t="str">
        <f t="shared" si="196"/>
        <v>18RENATA MONT`ALVERNE BRAUN CHAVES MARTINS45047DSC</v>
      </c>
      <c r="B10996">
        <v>18</v>
      </c>
      <c r="C10996" t="s">
        <v>3090</v>
      </c>
      <c r="D10996" t="s">
        <v>3789</v>
      </c>
      <c r="E10996">
        <v>3280</v>
      </c>
      <c r="F10996" t="s">
        <v>1162</v>
      </c>
    </row>
    <row r="10997" spans="1:6">
      <c r="A10997" t="str">
        <f t="shared" si="196"/>
        <v>18BRUNO VAZ SILVA45047GRA</v>
      </c>
      <c r="B10997">
        <v>18</v>
      </c>
      <c r="C10997" t="s">
        <v>3091</v>
      </c>
      <c r="D10997" t="s">
        <v>3789</v>
      </c>
      <c r="E10997">
        <v>600</v>
      </c>
      <c r="F10997" t="s">
        <v>1112</v>
      </c>
    </row>
    <row r="10998" spans="1:6">
      <c r="A10998" t="str">
        <f t="shared" si="196"/>
        <v>18CAIO HENRIQUE MANGANELI45047GRA</v>
      </c>
      <c r="B10998">
        <v>18</v>
      </c>
      <c r="C10998" t="s">
        <v>3092</v>
      </c>
      <c r="D10998" t="s">
        <v>3789</v>
      </c>
      <c r="E10998">
        <v>600</v>
      </c>
      <c r="F10998" t="s">
        <v>1112</v>
      </c>
    </row>
    <row r="10999" spans="1:6">
      <c r="A10999" t="str">
        <f t="shared" si="196"/>
        <v>18GIULIA ELVIRA ARAUJO SANTANA CARVALHO45047GRA</v>
      </c>
      <c r="B10999">
        <v>18</v>
      </c>
      <c r="C10999" t="s">
        <v>3093</v>
      </c>
      <c r="D10999" t="s">
        <v>3789</v>
      </c>
      <c r="E10999">
        <v>600</v>
      </c>
      <c r="F10999" t="s">
        <v>1112</v>
      </c>
    </row>
    <row r="11000" spans="1:6">
      <c r="A11000" t="str">
        <f t="shared" si="196"/>
        <v>18JANAINA ALVES MONTEIRO DE CASTRO45047GRA</v>
      </c>
      <c r="B11000">
        <v>18</v>
      </c>
      <c r="C11000" t="s">
        <v>3094</v>
      </c>
      <c r="D11000" t="s">
        <v>3789</v>
      </c>
      <c r="E11000">
        <v>600</v>
      </c>
      <c r="F11000" t="s">
        <v>1112</v>
      </c>
    </row>
    <row r="11001" spans="1:6">
      <c r="A11001" t="str">
        <f t="shared" si="196"/>
        <v>18LARYSSA MARIA RAMOS DA SILVA45047GRA</v>
      </c>
      <c r="B11001">
        <v>18</v>
      </c>
      <c r="C11001" t="s">
        <v>3095</v>
      </c>
      <c r="D11001" t="s">
        <v>3789</v>
      </c>
      <c r="E11001">
        <v>600</v>
      </c>
      <c r="F11001" t="s">
        <v>1112</v>
      </c>
    </row>
    <row r="11002" spans="1:6">
      <c r="A11002" t="str">
        <f t="shared" si="196"/>
        <v>18MARCELLY DE ALMEIDA TEIXEIRA45047GRA</v>
      </c>
      <c r="B11002">
        <v>18</v>
      </c>
      <c r="C11002" t="s">
        <v>1436</v>
      </c>
      <c r="D11002" t="s">
        <v>3789</v>
      </c>
      <c r="E11002">
        <v>600</v>
      </c>
      <c r="F11002" t="s">
        <v>1112</v>
      </c>
    </row>
    <row r="11003" spans="1:6">
      <c r="A11003" t="str">
        <f t="shared" si="196"/>
        <v>18MARCUS VINÍCIUS DA CRUZ45047GRA</v>
      </c>
      <c r="B11003">
        <v>18</v>
      </c>
      <c r="C11003" t="s">
        <v>3096</v>
      </c>
      <c r="D11003" t="s">
        <v>3789</v>
      </c>
      <c r="E11003">
        <v>600</v>
      </c>
      <c r="F11003" t="s">
        <v>1112</v>
      </c>
    </row>
    <row r="11004" spans="1:6">
      <c r="A11004" t="str">
        <f t="shared" si="196"/>
        <v>18MARLON BARRETO SILVA45047GRA</v>
      </c>
      <c r="B11004">
        <v>18</v>
      </c>
      <c r="C11004" t="s">
        <v>3097</v>
      </c>
      <c r="D11004" t="s">
        <v>3789</v>
      </c>
      <c r="E11004">
        <v>600</v>
      </c>
      <c r="F11004" t="s">
        <v>1112</v>
      </c>
    </row>
    <row r="11005" spans="1:6">
      <c r="A11005" t="str">
        <f t="shared" si="196"/>
        <v>18PEDRO LUCAS FONSECA DE SENA45047GRA</v>
      </c>
      <c r="B11005">
        <v>18</v>
      </c>
      <c r="C11005" t="s">
        <v>3098</v>
      </c>
      <c r="D11005" t="s">
        <v>3789</v>
      </c>
      <c r="E11005">
        <v>600</v>
      </c>
      <c r="F11005" t="s">
        <v>1112</v>
      </c>
    </row>
    <row r="11006" spans="1:6">
      <c r="A11006" t="str">
        <f t="shared" si="196"/>
        <v>18RAQUEL SILVA MARTINS45047GRA</v>
      </c>
      <c r="B11006">
        <v>18</v>
      </c>
      <c r="C11006" t="s">
        <v>1438</v>
      </c>
      <c r="D11006" t="s">
        <v>3789</v>
      </c>
      <c r="E11006">
        <v>600</v>
      </c>
      <c r="F11006" t="s">
        <v>1112</v>
      </c>
    </row>
    <row r="11007" spans="1:6">
      <c r="A11007" t="str">
        <f t="shared" si="196"/>
        <v>18RINA PERUZZO RIGONI45047GRA</v>
      </c>
      <c r="B11007">
        <v>18</v>
      </c>
      <c r="C11007" t="s">
        <v>1439</v>
      </c>
      <c r="D11007" t="s">
        <v>3789</v>
      </c>
      <c r="E11007">
        <v>600</v>
      </c>
      <c r="F11007" t="s">
        <v>1112</v>
      </c>
    </row>
    <row r="11008" spans="1:6">
      <c r="A11008" t="str">
        <f t="shared" si="196"/>
        <v>18VINÍCIUS ALMEIDA DE OLIVEIRA45047GRA</v>
      </c>
      <c r="B11008">
        <v>18</v>
      </c>
      <c r="C11008" t="s">
        <v>3099</v>
      </c>
      <c r="D11008" t="s">
        <v>3789</v>
      </c>
      <c r="E11008">
        <v>600</v>
      </c>
      <c r="F11008" t="s">
        <v>1112</v>
      </c>
    </row>
    <row r="11009" spans="1:6">
      <c r="A11009" t="str">
        <f t="shared" si="196"/>
        <v>18GABRIEL WELLINGTON DE ALMEIDA45047MSc</v>
      </c>
      <c r="B11009">
        <v>18</v>
      </c>
      <c r="C11009" t="s">
        <v>3722</v>
      </c>
      <c r="D11009" t="s">
        <v>3789</v>
      </c>
      <c r="E11009">
        <v>2230</v>
      </c>
      <c r="F11009" t="s">
        <v>1114</v>
      </c>
    </row>
    <row r="11010" spans="1:6">
      <c r="A11010" t="str">
        <f t="shared" si="196"/>
        <v>18VICTOR HUGO FAGUNDES PECLAT45047MSc</v>
      </c>
      <c r="B11010">
        <v>18</v>
      </c>
      <c r="C11010" t="s">
        <v>3100</v>
      </c>
      <c r="D11010" t="s">
        <v>3789</v>
      </c>
      <c r="E11010">
        <v>2230</v>
      </c>
      <c r="F11010" t="s">
        <v>1114</v>
      </c>
    </row>
    <row r="11011" spans="1:6">
      <c r="A11011" t="str">
        <f t="shared" ref="A11011:A11074" si="197">CONCATENATE(B11011,C11011,VALUE(D11011),F11011)</f>
        <v>18MOJTABA MAALI AMIRI45047PV</v>
      </c>
      <c r="B11011">
        <v>18</v>
      </c>
      <c r="C11011" t="s">
        <v>3101</v>
      </c>
      <c r="D11011" t="s">
        <v>3789</v>
      </c>
      <c r="E11011">
        <v>7750</v>
      </c>
      <c r="F11011" t="s">
        <v>1115</v>
      </c>
    </row>
    <row r="11012" spans="1:6">
      <c r="A11012" t="str">
        <f t="shared" si="197"/>
        <v>19BARBARA CASSU MANZANO45047AT</v>
      </c>
      <c r="B11012">
        <v>19</v>
      </c>
      <c r="C11012" t="s">
        <v>3102</v>
      </c>
      <c r="D11012" t="s">
        <v>3789</v>
      </c>
      <c r="E11012">
        <v>820</v>
      </c>
      <c r="F11012" t="s">
        <v>1117</v>
      </c>
    </row>
    <row r="11013" spans="1:6">
      <c r="A11013" t="str">
        <f t="shared" si="197"/>
        <v>19CARLOS ROBERTO DE SOUZA FILHO45047COO</v>
      </c>
      <c r="B11013">
        <v>19</v>
      </c>
      <c r="C11013" t="s">
        <v>3103</v>
      </c>
      <c r="D11013" t="s">
        <v>3789</v>
      </c>
      <c r="E11013">
        <v>2800</v>
      </c>
      <c r="F11013" t="s">
        <v>1113</v>
      </c>
    </row>
    <row r="11014" spans="1:6">
      <c r="A11014" t="str">
        <f t="shared" si="197"/>
        <v>19LUCIANO AREAS CARVALHO45047DSC</v>
      </c>
      <c r="B11014">
        <v>19</v>
      </c>
      <c r="C11014" t="s">
        <v>3104</v>
      </c>
      <c r="D11014" t="s">
        <v>3789</v>
      </c>
      <c r="E11014">
        <v>3280</v>
      </c>
      <c r="F11014" t="s">
        <v>1162</v>
      </c>
    </row>
    <row r="11015" spans="1:6">
      <c r="A11015" t="str">
        <f t="shared" si="197"/>
        <v>19MARIA LICETH CABRERA RUIZ45047DSC</v>
      </c>
      <c r="B11015">
        <v>19</v>
      </c>
      <c r="C11015" t="s">
        <v>3105</v>
      </c>
      <c r="D11015" t="s">
        <v>3789</v>
      </c>
      <c r="E11015">
        <v>3280</v>
      </c>
      <c r="F11015" t="s">
        <v>1162</v>
      </c>
    </row>
    <row r="11016" spans="1:6">
      <c r="A11016" t="str">
        <f t="shared" si="197"/>
        <v>19PRISCILA MARTINS OLIVEIRA45047DSC</v>
      </c>
      <c r="B11016">
        <v>19</v>
      </c>
      <c r="C11016" t="s">
        <v>3106</v>
      </c>
      <c r="D11016" t="s">
        <v>3789</v>
      </c>
      <c r="E11016">
        <v>3280</v>
      </c>
      <c r="F11016" t="s">
        <v>1162</v>
      </c>
    </row>
    <row r="11017" spans="1:6">
      <c r="A11017" t="str">
        <f t="shared" si="197"/>
        <v>19SAMARA CRISTINA DOS REIS MEDEIROS45047DSC</v>
      </c>
      <c r="B11017">
        <v>19</v>
      </c>
      <c r="C11017" t="s">
        <v>3107</v>
      </c>
      <c r="D11017" t="s">
        <v>3789</v>
      </c>
      <c r="E11017">
        <v>3280</v>
      </c>
      <c r="F11017" t="s">
        <v>1162</v>
      </c>
    </row>
    <row r="11018" spans="1:6">
      <c r="A11018" t="str">
        <f t="shared" si="197"/>
        <v>19ANA LAURA SILVA GOMES45047GRA</v>
      </c>
      <c r="B11018">
        <v>19</v>
      </c>
      <c r="C11018" t="s">
        <v>3108</v>
      </c>
      <c r="D11018" t="s">
        <v>3789</v>
      </c>
      <c r="E11018">
        <v>600</v>
      </c>
      <c r="F11018" t="s">
        <v>1112</v>
      </c>
    </row>
    <row r="11019" spans="1:6">
      <c r="A11019" t="str">
        <f t="shared" si="197"/>
        <v>19FELIPE FORTUNA PEREZ45047GRA</v>
      </c>
      <c r="B11019">
        <v>19</v>
      </c>
      <c r="C11019" t="s">
        <v>3109</v>
      </c>
      <c r="D11019" t="s">
        <v>3789</v>
      </c>
      <c r="E11019">
        <v>600</v>
      </c>
      <c r="F11019" t="s">
        <v>1112</v>
      </c>
    </row>
    <row r="11020" spans="1:6">
      <c r="A11020" t="str">
        <f t="shared" si="197"/>
        <v>19FILIPE CONSTANTINO DOS SANTOS45047GRA</v>
      </c>
      <c r="B11020">
        <v>19</v>
      </c>
      <c r="C11020" t="s">
        <v>3110</v>
      </c>
      <c r="D11020" t="s">
        <v>3789</v>
      </c>
      <c r="E11020">
        <v>600</v>
      </c>
      <c r="F11020" t="s">
        <v>1112</v>
      </c>
    </row>
    <row r="11021" spans="1:6">
      <c r="A11021" t="str">
        <f t="shared" si="197"/>
        <v>19GABRIEL MATEUS ALVES DE LIMA45047GRA</v>
      </c>
      <c r="B11021">
        <v>19</v>
      </c>
      <c r="C11021" t="s">
        <v>3111</v>
      </c>
      <c r="D11021" t="s">
        <v>3789</v>
      </c>
      <c r="E11021">
        <v>600</v>
      </c>
      <c r="F11021" t="s">
        <v>1112</v>
      </c>
    </row>
    <row r="11022" spans="1:6">
      <c r="A11022" t="str">
        <f t="shared" si="197"/>
        <v>19GABRIEL ROBERTO ANDRIOLI DE ALMEIDA45047GRA</v>
      </c>
      <c r="B11022">
        <v>19</v>
      </c>
      <c r="C11022" t="s">
        <v>3112</v>
      </c>
      <c r="D11022" t="s">
        <v>3789</v>
      </c>
      <c r="E11022">
        <v>600</v>
      </c>
      <c r="F11022" t="s">
        <v>1112</v>
      </c>
    </row>
    <row r="11023" spans="1:6">
      <c r="A11023" t="str">
        <f t="shared" si="197"/>
        <v>19IASMIM RIBEIRO PORTELA LIMA45047GRA</v>
      </c>
      <c r="B11023">
        <v>19</v>
      </c>
      <c r="C11023" t="s">
        <v>3113</v>
      </c>
      <c r="D11023" t="s">
        <v>3789</v>
      </c>
      <c r="E11023">
        <v>600</v>
      </c>
      <c r="F11023" t="s">
        <v>1112</v>
      </c>
    </row>
    <row r="11024" spans="1:6">
      <c r="A11024" t="str">
        <f t="shared" si="197"/>
        <v>19LORENZO BUENO CORREA45047GRA</v>
      </c>
      <c r="B11024">
        <v>19</v>
      </c>
      <c r="C11024" t="s">
        <v>3114</v>
      </c>
      <c r="D11024" t="s">
        <v>3789</v>
      </c>
      <c r="E11024">
        <v>600</v>
      </c>
      <c r="F11024" t="s">
        <v>1112</v>
      </c>
    </row>
    <row r="11025" spans="1:6">
      <c r="A11025" t="str">
        <f t="shared" si="197"/>
        <v>19MARCELA LIBERATO SILVA45047GRA</v>
      </c>
      <c r="B11025">
        <v>19</v>
      </c>
      <c r="C11025" t="s">
        <v>3115</v>
      </c>
      <c r="D11025" t="s">
        <v>3789</v>
      </c>
      <c r="E11025">
        <v>600</v>
      </c>
      <c r="F11025" t="s">
        <v>1112</v>
      </c>
    </row>
    <row r="11026" spans="1:6">
      <c r="A11026" t="str">
        <f t="shared" si="197"/>
        <v>19MARIA GABRIELA SANTOS BEDRAN GAUY45047GRA</v>
      </c>
      <c r="B11026">
        <v>19</v>
      </c>
      <c r="C11026" t="s">
        <v>3116</v>
      </c>
      <c r="D11026" t="s">
        <v>3789</v>
      </c>
      <c r="E11026">
        <v>600</v>
      </c>
      <c r="F11026" t="s">
        <v>1112</v>
      </c>
    </row>
    <row r="11027" spans="1:6">
      <c r="A11027" t="str">
        <f t="shared" si="197"/>
        <v>19MARIANE RIBEIRO FRANCO45047GRA</v>
      </c>
      <c r="B11027">
        <v>19</v>
      </c>
      <c r="C11027" t="s">
        <v>3117</v>
      </c>
      <c r="D11027" t="s">
        <v>3789</v>
      </c>
      <c r="E11027">
        <v>600</v>
      </c>
      <c r="F11027" t="s">
        <v>1112</v>
      </c>
    </row>
    <row r="11028" spans="1:6">
      <c r="A11028" t="str">
        <f t="shared" si="197"/>
        <v>19PEDRO DIAS ANTUNES45047GRA</v>
      </c>
      <c r="B11028">
        <v>19</v>
      </c>
      <c r="C11028" t="s">
        <v>3118</v>
      </c>
      <c r="D11028" t="s">
        <v>3789</v>
      </c>
      <c r="E11028">
        <v>600</v>
      </c>
      <c r="F11028" t="s">
        <v>1112</v>
      </c>
    </row>
    <row r="11029" spans="1:6">
      <c r="A11029" t="str">
        <f t="shared" si="197"/>
        <v>19SCARLET INÁCIO45047GRA</v>
      </c>
      <c r="B11029">
        <v>19</v>
      </c>
      <c r="C11029" t="s">
        <v>3119</v>
      </c>
      <c r="D11029" t="s">
        <v>3789</v>
      </c>
      <c r="E11029">
        <v>600</v>
      </c>
      <c r="F11029" t="s">
        <v>1112</v>
      </c>
    </row>
    <row r="11030" spans="1:6">
      <c r="A11030" t="str">
        <f t="shared" si="197"/>
        <v>19TAISA REBUÁ BARROSO45047GRA</v>
      </c>
      <c r="B11030">
        <v>19</v>
      </c>
      <c r="C11030" t="s">
        <v>3120</v>
      </c>
      <c r="D11030" t="s">
        <v>3789</v>
      </c>
      <c r="E11030">
        <v>600</v>
      </c>
      <c r="F11030" t="s">
        <v>1112</v>
      </c>
    </row>
    <row r="11031" spans="1:6">
      <c r="A11031" t="str">
        <f t="shared" si="197"/>
        <v>19THASSIA PINE GONDEK45047GRA</v>
      </c>
      <c r="B11031">
        <v>19</v>
      </c>
      <c r="C11031" t="s">
        <v>3121</v>
      </c>
      <c r="D11031" t="s">
        <v>3789</v>
      </c>
      <c r="E11031">
        <v>600</v>
      </c>
      <c r="F11031" t="s">
        <v>1112</v>
      </c>
    </row>
    <row r="11032" spans="1:6">
      <c r="A11032" t="str">
        <f t="shared" si="197"/>
        <v>19VINICIUS DE SOUZA BRITO45047GRA</v>
      </c>
      <c r="B11032">
        <v>19</v>
      </c>
      <c r="C11032" t="s">
        <v>3122</v>
      </c>
      <c r="D11032" t="s">
        <v>3789</v>
      </c>
      <c r="E11032">
        <v>600</v>
      </c>
      <c r="F11032" t="s">
        <v>1112</v>
      </c>
    </row>
    <row r="11033" spans="1:6">
      <c r="A11033" t="str">
        <f t="shared" si="197"/>
        <v>19VINICIUS DOS SANTOS PEREIRA45047GRA</v>
      </c>
      <c r="B11033">
        <v>19</v>
      </c>
      <c r="C11033" t="s">
        <v>3123</v>
      </c>
      <c r="D11033" t="s">
        <v>3789</v>
      </c>
      <c r="E11033">
        <v>600</v>
      </c>
      <c r="F11033" t="s">
        <v>1112</v>
      </c>
    </row>
    <row r="11034" spans="1:6">
      <c r="A11034" t="str">
        <f t="shared" si="197"/>
        <v>19VITÓRIA VENTURA45047GRA</v>
      </c>
      <c r="B11034">
        <v>19</v>
      </c>
      <c r="C11034" t="s">
        <v>3124</v>
      </c>
      <c r="D11034" t="s">
        <v>3789</v>
      </c>
      <c r="E11034">
        <v>600</v>
      </c>
      <c r="F11034" t="s">
        <v>1112</v>
      </c>
    </row>
    <row r="11035" spans="1:6">
      <c r="A11035" t="str">
        <f t="shared" si="197"/>
        <v>19CARLOS HENRIQUE GOMES TABARELLI45047MSc</v>
      </c>
      <c r="B11035">
        <v>19</v>
      </c>
      <c r="C11035" t="s">
        <v>3125</v>
      </c>
      <c r="D11035" t="s">
        <v>3789</v>
      </c>
      <c r="E11035">
        <v>2230</v>
      </c>
      <c r="F11035" t="s">
        <v>1114</v>
      </c>
    </row>
    <row r="11036" spans="1:6">
      <c r="A11036" t="str">
        <f t="shared" si="197"/>
        <v>19DOUGLAS BAZO DE CASTRO45047MSc</v>
      </c>
      <c r="B11036">
        <v>19</v>
      </c>
      <c r="C11036" t="s">
        <v>3126</v>
      </c>
      <c r="D11036" t="s">
        <v>3789</v>
      </c>
      <c r="E11036">
        <v>2230</v>
      </c>
      <c r="F11036" t="s">
        <v>1114</v>
      </c>
    </row>
    <row r="11037" spans="1:6">
      <c r="A11037" t="str">
        <f t="shared" si="197"/>
        <v>19FERNANDO LESSA PEREIRA45047MSc</v>
      </c>
      <c r="B11037">
        <v>19</v>
      </c>
      <c r="C11037" t="s">
        <v>3127</v>
      </c>
      <c r="D11037" t="s">
        <v>3789</v>
      </c>
      <c r="E11037">
        <v>2230</v>
      </c>
      <c r="F11037" t="s">
        <v>1114</v>
      </c>
    </row>
    <row r="11038" spans="1:6">
      <c r="A11038" t="str">
        <f t="shared" si="197"/>
        <v>19LUIZ HENRIQUE JOCA LEITE45047MSc</v>
      </c>
      <c r="B11038">
        <v>19</v>
      </c>
      <c r="C11038" t="s">
        <v>3128</v>
      </c>
      <c r="D11038" t="s">
        <v>3789</v>
      </c>
      <c r="E11038">
        <v>2230</v>
      </c>
      <c r="F11038" t="s">
        <v>1114</v>
      </c>
    </row>
    <row r="11039" spans="1:6">
      <c r="A11039" t="str">
        <f t="shared" si="197"/>
        <v>19PIETRO DEMATTÊ AVONA45047MSc</v>
      </c>
      <c r="B11039">
        <v>19</v>
      </c>
      <c r="C11039" t="s">
        <v>3129</v>
      </c>
      <c r="D11039" t="s">
        <v>3789</v>
      </c>
      <c r="E11039">
        <v>2230</v>
      </c>
      <c r="F11039" t="s">
        <v>1114</v>
      </c>
    </row>
    <row r="11040" spans="1:6">
      <c r="A11040" t="str">
        <f t="shared" si="197"/>
        <v>19THIAGO RIVABEN LOPES45047MSc</v>
      </c>
      <c r="B11040">
        <v>19</v>
      </c>
      <c r="C11040" t="s">
        <v>3130</v>
      </c>
      <c r="D11040" t="s">
        <v>3789</v>
      </c>
      <c r="E11040">
        <v>2230</v>
      </c>
      <c r="F11040" t="s">
        <v>1114</v>
      </c>
    </row>
    <row r="11041" spans="1:6">
      <c r="A11041" t="str">
        <f t="shared" si="197"/>
        <v>19DANIEL ANDRADE MIRANDA45047PDSC</v>
      </c>
      <c r="B11041">
        <v>19</v>
      </c>
      <c r="C11041" t="s">
        <v>3131</v>
      </c>
      <c r="D11041" t="s">
        <v>3789</v>
      </c>
      <c r="E11041">
        <v>6110</v>
      </c>
      <c r="F11041" t="s">
        <v>1165</v>
      </c>
    </row>
    <row r="11042" spans="1:6">
      <c r="A11042" t="str">
        <f t="shared" si="197"/>
        <v>19ÁQUILA FERREIRA MESQUITA45047PV</v>
      </c>
      <c r="B11042">
        <v>19</v>
      </c>
      <c r="C11042" t="s">
        <v>3132</v>
      </c>
      <c r="D11042" t="s">
        <v>3789</v>
      </c>
      <c r="E11042">
        <v>7750</v>
      </c>
      <c r="F11042" t="s">
        <v>1115</v>
      </c>
    </row>
    <row r="11043" spans="1:6">
      <c r="A11043" t="str">
        <f t="shared" si="197"/>
        <v>20ALINE DE OLIVEIRA MACHADO45047AT</v>
      </c>
      <c r="B11043">
        <v>20</v>
      </c>
      <c r="C11043" t="s">
        <v>1470</v>
      </c>
      <c r="D11043" t="s">
        <v>3789</v>
      </c>
      <c r="E11043">
        <v>820</v>
      </c>
      <c r="F11043" t="s">
        <v>1117</v>
      </c>
    </row>
    <row r="11044" spans="1:6">
      <c r="A11044" t="str">
        <f t="shared" si="197"/>
        <v>20DÉBORA FRANÇA DE ANDRADE45047COO</v>
      </c>
      <c r="B11044">
        <v>20</v>
      </c>
      <c r="C11044" t="s">
        <v>3133</v>
      </c>
      <c r="D11044" t="s">
        <v>3789</v>
      </c>
      <c r="E11044">
        <v>2800</v>
      </c>
      <c r="F11044" t="s">
        <v>1113</v>
      </c>
    </row>
    <row r="11045" spans="1:6">
      <c r="A11045" t="str">
        <f t="shared" si="197"/>
        <v>20BRENNO DANHO VÉRAS EVANGELISTA45047DSC</v>
      </c>
      <c r="B11045">
        <v>20</v>
      </c>
      <c r="C11045" t="s">
        <v>2677</v>
      </c>
      <c r="D11045" t="s">
        <v>3789</v>
      </c>
      <c r="E11045">
        <v>3280</v>
      </c>
      <c r="F11045" t="s">
        <v>1162</v>
      </c>
    </row>
    <row r="11046" spans="1:6">
      <c r="A11046" t="str">
        <f t="shared" si="197"/>
        <v>20MICHELLE RAMOS CAVALCANTE FORTUNATO45047DSC</v>
      </c>
      <c r="B11046">
        <v>20</v>
      </c>
      <c r="C11046" t="s">
        <v>2681</v>
      </c>
      <c r="D11046" t="s">
        <v>3789</v>
      </c>
      <c r="E11046">
        <v>3280</v>
      </c>
      <c r="F11046" t="s">
        <v>1162</v>
      </c>
    </row>
    <row r="11047" spans="1:6">
      <c r="A11047" t="str">
        <f t="shared" si="197"/>
        <v>20AMANDA VIEIRA XAVIER45047GRA</v>
      </c>
      <c r="B11047">
        <v>20</v>
      </c>
      <c r="C11047" t="s">
        <v>2168</v>
      </c>
      <c r="D11047" t="s">
        <v>3789</v>
      </c>
      <c r="E11047">
        <v>600</v>
      </c>
      <c r="F11047" t="s">
        <v>1112</v>
      </c>
    </row>
    <row r="11048" spans="1:6">
      <c r="A11048" t="str">
        <f t="shared" si="197"/>
        <v>20ANA CLARA LIMA DO NASCIMENTO FERREIRA45047GRA</v>
      </c>
      <c r="B11048">
        <v>20</v>
      </c>
      <c r="C11048" t="s">
        <v>3134</v>
      </c>
      <c r="D11048" t="s">
        <v>3789</v>
      </c>
      <c r="E11048">
        <v>600</v>
      </c>
      <c r="F11048" t="s">
        <v>1112</v>
      </c>
    </row>
    <row r="11049" spans="1:6">
      <c r="A11049" t="str">
        <f t="shared" si="197"/>
        <v>20BEATRIZ DE MATOS DAVID45047GRA</v>
      </c>
      <c r="B11049">
        <v>20</v>
      </c>
      <c r="C11049" t="s">
        <v>3135</v>
      </c>
      <c r="D11049" t="s">
        <v>3789</v>
      </c>
      <c r="E11049">
        <v>600</v>
      </c>
      <c r="F11049" t="s">
        <v>1112</v>
      </c>
    </row>
    <row r="11050" spans="1:6">
      <c r="A11050" t="str">
        <f t="shared" si="197"/>
        <v>20BEATRIZ HENRIQUE DA ROCHA45047GRA</v>
      </c>
      <c r="B11050">
        <v>20</v>
      </c>
      <c r="C11050" t="s">
        <v>2169</v>
      </c>
      <c r="D11050" t="s">
        <v>3789</v>
      </c>
      <c r="E11050">
        <v>600</v>
      </c>
      <c r="F11050" t="s">
        <v>1112</v>
      </c>
    </row>
    <row r="11051" spans="1:6">
      <c r="A11051" t="str">
        <f t="shared" si="197"/>
        <v>20GIOVANA PASSOS SILVA GONZALES45047GRA</v>
      </c>
      <c r="B11051">
        <v>20</v>
      </c>
      <c r="C11051" t="s">
        <v>3136</v>
      </c>
      <c r="D11051" t="s">
        <v>3789</v>
      </c>
      <c r="E11051">
        <v>600</v>
      </c>
      <c r="F11051" t="s">
        <v>1112</v>
      </c>
    </row>
    <row r="11052" spans="1:6">
      <c r="A11052" t="str">
        <f t="shared" si="197"/>
        <v>20JOAO MATHEUS CHAGAS SOUSA45047GRA</v>
      </c>
      <c r="B11052">
        <v>20</v>
      </c>
      <c r="C11052" t="s">
        <v>2170</v>
      </c>
      <c r="D11052" t="s">
        <v>3789</v>
      </c>
      <c r="E11052">
        <v>600</v>
      </c>
      <c r="F11052" t="s">
        <v>1112</v>
      </c>
    </row>
    <row r="11053" spans="1:6">
      <c r="A11053" t="str">
        <f t="shared" si="197"/>
        <v>20KEVIN ENRICK ALVES DE ABREU45047GRA</v>
      </c>
      <c r="B11053">
        <v>20</v>
      </c>
      <c r="C11053" t="s">
        <v>1478</v>
      </c>
      <c r="D11053" t="s">
        <v>3789</v>
      </c>
      <c r="E11053">
        <v>600</v>
      </c>
      <c r="F11053" t="s">
        <v>1112</v>
      </c>
    </row>
    <row r="11054" spans="1:6">
      <c r="A11054" t="str">
        <f t="shared" si="197"/>
        <v>20LARISSA DE OLIVEIRA AUGUSTO45047GRA</v>
      </c>
      <c r="B11054">
        <v>20</v>
      </c>
      <c r="C11054" t="s">
        <v>2426</v>
      </c>
      <c r="D11054" t="s">
        <v>3789</v>
      </c>
      <c r="E11054">
        <v>600</v>
      </c>
      <c r="F11054" t="s">
        <v>1112</v>
      </c>
    </row>
    <row r="11055" spans="1:6">
      <c r="A11055" t="str">
        <f t="shared" si="197"/>
        <v>20LORRAINE BEATRIZ DE OLIVEIRA TEIXEIRA45047GRA</v>
      </c>
      <c r="B11055">
        <v>20</v>
      </c>
      <c r="C11055" t="s">
        <v>3137</v>
      </c>
      <c r="D11055" t="s">
        <v>3789</v>
      </c>
      <c r="E11055">
        <v>600</v>
      </c>
      <c r="F11055" t="s">
        <v>1112</v>
      </c>
    </row>
    <row r="11056" spans="1:6">
      <c r="A11056" t="str">
        <f t="shared" si="197"/>
        <v>20MARIA LUIZA MARUJO DE ARAUJO45047GRA</v>
      </c>
      <c r="B11056">
        <v>20</v>
      </c>
      <c r="C11056" t="s">
        <v>2171</v>
      </c>
      <c r="D11056" t="s">
        <v>3789</v>
      </c>
      <c r="E11056">
        <v>600</v>
      </c>
      <c r="F11056" t="s">
        <v>1112</v>
      </c>
    </row>
    <row r="11057" spans="1:6">
      <c r="A11057" t="str">
        <f t="shared" si="197"/>
        <v>20MATEUS FREITAS EULÁLIO45047GRA</v>
      </c>
      <c r="B11057">
        <v>20</v>
      </c>
      <c r="C11057" t="s">
        <v>3138</v>
      </c>
      <c r="D11057" t="s">
        <v>3789</v>
      </c>
      <c r="E11057">
        <v>600</v>
      </c>
      <c r="F11057" t="s">
        <v>1112</v>
      </c>
    </row>
    <row r="11058" spans="1:6">
      <c r="A11058" t="str">
        <f t="shared" si="197"/>
        <v>20RAYANE DE SOUZA SOARES45047GRA</v>
      </c>
      <c r="B11058">
        <v>20</v>
      </c>
      <c r="C11058" t="s">
        <v>2682</v>
      </c>
      <c r="D11058" t="s">
        <v>3789</v>
      </c>
      <c r="E11058">
        <v>600</v>
      </c>
      <c r="F11058" t="s">
        <v>1112</v>
      </c>
    </row>
    <row r="11059" spans="1:6">
      <c r="A11059" t="str">
        <f t="shared" si="197"/>
        <v>20VALTER SOUZA MOREIRA45047GRA</v>
      </c>
      <c r="B11059">
        <v>20</v>
      </c>
      <c r="C11059" t="s">
        <v>2172</v>
      </c>
      <c r="D11059" t="s">
        <v>3789</v>
      </c>
      <c r="E11059">
        <v>600</v>
      </c>
      <c r="F11059" t="s">
        <v>1112</v>
      </c>
    </row>
    <row r="11060" spans="1:6">
      <c r="A11060" t="str">
        <f t="shared" si="197"/>
        <v>20VITÓRIA DA NOBREGA GALVÃO45047GRA</v>
      </c>
      <c r="B11060">
        <v>20</v>
      </c>
      <c r="C11060" t="s">
        <v>2744</v>
      </c>
      <c r="D11060" t="s">
        <v>3789</v>
      </c>
      <c r="E11060">
        <v>600</v>
      </c>
      <c r="F11060" t="s">
        <v>1112</v>
      </c>
    </row>
    <row r="11061" spans="1:6">
      <c r="A11061" t="str">
        <f t="shared" si="197"/>
        <v>20FLÁVIA RODRIGUES ALVARES45047MSc</v>
      </c>
      <c r="B11061">
        <v>20</v>
      </c>
      <c r="C11061" t="s">
        <v>3139</v>
      </c>
      <c r="D11061" t="s">
        <v>3789</v>
      </c>
      <c r="E11061">
        <v>2230</v>
      </c>
      <c r="F11061" t="s">
        <v>1114</v>
      </c>
    </row>
    <row r="11062" spans="1:6">
      <c r="A11062" t="str">
        <f t="shared" si="197"/>
        <v>20JÉSSICA DE OLIVEIRA SOUZA45047MSc</v>
      </c>
      <c r="B11062">
        <v>20</v>
      </c>
      <c r="C11062" t="s">
        <v>2683</v>
      </c>
      <c r="D11062" t="s">
        <v>3789</v>
      </c>
      <c r="E11062">
        <v>2230</v>
      </c>
      <c r="F11062" t="s">
        <v>1114</v>
      </c>
    </row>
    <row r="11063" spans="1:6">
      <c r="A11063" t="str">
        <f t="shared" si="197"/>
        <v>20JOAO ROGERIO BORGES DE AMORIM RODRIGUES45047MSc</v>
      </c>
      <c r="B11063">
        <v>20</v>
      </c>
      <c r="C11063" t="s">
        <v>2430</v>
      </c>
      <c r="D11063" t="s">
        <v>3789</v>
      </c>
      <c r="E11063">
        <v>2230</v>
      </c>
      <c r="F11063" t="s">
        <v>1114</v>
      </c>
    </row>
    <row r="11064" spans="1:6">
      <c r="A11064" t="str">
        <f t="shared" si="197"/>
        <v>20PEDRO HENRIQUE ANTUNES DA SILVA45047MSc</v>
      </c>
      <c r="B11064">
        <v>20</v>
      </c>
      <c r="C11064" t="s">
        <v>2686</v>
      </c>
      <c r="D11064" t="s">
        <v>3789</v>
      </c>
      <c r="E11064">
        <v>2230</v>
      </c>
      <c r="F11064" t="s">
        <v>1114</v>
      </c>
    </row>
    <row r="11065" spans="1:6">
      <c r="A11065" t="str">
        <f t="shared" si="197"/>
        <v>20TAIANE FÍNGOLO DUARTE45047MSc</v>
      </c>
      <c r="B11065">
        <v>20</v>
      </c>
      <c r="C11065" t="s">
        <v>3140</v>
      </c>
      <c r="D11065" t="s">
        <v>3789</v>
      </c>
      <c r="E11065">
        <v>2230</v>
      </c>
      <c r="F11065" t="s">
        <v>1114</v>
      </c>
    </row>
    <row r="11066" spans="1:6">
      <c r="A11066" t="str">
        <f t="shared" si="197"/>
        <v>20VANESSA GOMES FURTADO DA CRUZ45047MSc</v>
      </c>
      <c r="B11066">
        <v>20</v>
      </c>
      <c r="C11066" t="s">
        <v>2174</v>
      </c>
      <c r="D11066" t="s">
        <v>3789</v>
      </c>
      <c r="E11066">
        <v>2230</v>
      </c>
      <c r="F11066" t="s">
        <v>1114</v>
      </c>
    </row>
    <row r="11067" spans="1:6">
      <c r="A11067" t="str">
        <f t="shared" si="197"/>
        <v>20CRISTIANE GIMENES45047PV</v>
      </c>
      <c r="B11067">
        <v>20</v>
      </c>
      <c r="C11067" t="s">
        <v>3141</v>
      </c>
      <c r="D11067" t="s">
        <v>3789</v>
      </c>
      <c r="E11067">
        <v>7750</v>
      </c>
      <c r="F11067" t="s">
        <v>1115</v>
      </c>
    </row>
    <row r="11068" spans="1:6">
      <c r="A11068" t="str">
        <f t="shared" si="197"/>
        <v>21ROBERTA CAROLINE RAUCHER DO CANTO45047AT</v>
      </c>
      <c r="B11068">
        <v>21</v>
      </c>
      <c r="C11068" t="s">
        <v>3142</v>
      </c>
      <c r="D11068" t="s">
        <v>3789</v>
      </c>
      <c r="E11068">
        <v>820</v>
      </c>
      <c r="F11068" t="s">
        <v>1117</v>
      </c>
    </row>
    <row r="11069" spans="1:6">
      <c r="A11069" t="str">
        <f t="shared" si="197"/>
        <v>21PAULO HENRIQUE DIAS DOS SANTOS45047COO</v>
      </c>
      <c r="B11069">
        <v>21</v>
      </c>
      <c r="C11069" t="s">
        <v>3143</v>
      </c>
      <c r="D11069" t="s">
        <v>3789</v>
      </c>
      <c r="E11069">
        <v>2800</v>
      </c>
      <c r="F11069" t="s">
        <v>1113</v>
      </c>
    </row>
    <row r="11070" spans="1:6">
      <c r="A11070" t="str">
        <f t="shared" si="197"/>
        <v>21CAROLINA CIMARELLI RODRIGUES45047DSC</v>
      </c>
      <c r="B11070">
        <v>21</v>
      </c>
      <c r="C11070" t="s">
        <v>3144</v>
      </c>
      <c r="D11070" t="s">
        <v>3789</v>
      </c>
      <c r="E11070">
        <v>3280</v>
      </c>
      <c r="F11070" t="s">
        <v>1162</v>
      </c>
    </row>
    <row r="11071" spans="1:6">
      <c r="A11071" t="str">
        <f t="shared" si="197"/>
        <v>21MARCO AURÉLIO FERRARI45047DSC</v>
      </c>
      <c r="B11071">
        <v>21</v>
      </c>
      <c r="C11071" t="s">
        <v>3145</v>
      </c>
      <c r="D11071" t="s">
        <v>3789</v>
      </c>
      <c r="E11071">
        <v>3280</v>
      </c>
      <c r="F11071" t="s">
        <v>1162</v>
      </c>
    </row>
    <row r="11072" spans="1:6">
      <c r="A11072" t="str">
        <f t="shared" si="197"/>
        <v>21NICOLAS DALMEDICO45047DSC</v>
      </c>
      <c r="B11072">
        <v>21</v>
      </c>
      <c r="C11072" t="s">
        <v>3146</v>
      </c>
      <c r="D11072" t="s">
        <v>3789</v>
      </c>
      <c r="E11072">
        <v>3280</v>
      </c>
      <c r="F11072" t="s">
        <v>1162</v>
      </c>
    </row>
    <row r="11073" spans="1:6">
      <c r="A11073" t="str">
        <f t="shared" si="197"/>
        <v>21CAMILA RODRIGUES DE SOUSA45047GRA</v>
      </c>
      <c r="B11073">
        <v>21</v>
      </c>
      <c r="C11073" t="s">
        <v>3147</v>
      </c>
      <c r="D11073" t="s">
        <v>3789</v>
      </c>
      <c r="E11073">
        <v>600</v>
      </c>
      <c r="F11073" t="s">
        <v>1112</v>
      </c>
    </row>
    <row r="11074" spans="1:6">
      <c r="A11074" t="str">
        <f t="shared" si="197"/>
        <v>21CASSIO VINICIUS KURUTZ45047GRA</v>
      </c>
      <c r="B11074">
        <v>21</v>
      </c>
      <c r="C11074" t="s">
        <v>3148</v>
      </c>
      <c r="D11074" t="s">
        <v>3789</v>
      </c>
      <c r="E11074">
        <v>600</v>
      </c>
      <c r="F11074" t="s">
        <v>1112</v>
      </c>
    </row>
    <row r="11075" spans="1:6">
      <c r="A11075" t="str">
        <f t="shared" ref="A11075:A11138" si="198">CONCATENATE(B11075,C11075,VALUE(D11075),F11075)</f>
        <v>21DANIEL LIGMANOVSKI FERREIRA45047GRA</v>
      </c>
      <c r="B11075">
        <v>21</v>
      </c>
      <c r="C11075" t="s">
        <v>3149</v>
      </c>
      <c r="D11075" t="s">
        <v>3789</v>
      </c>
      <c r="E11075">
        <v>600</v>
      </c>
      <c r="F11075" t="s">
        <v>1112</v>
      </c>
    </row>
    <row r="11076" spans="1:6">
      <c r="A11076" t="str">
        <f t="shared" si="198"/>
        <v>21EMILIANO BORCADO DA CRUZ45047GRA</v>
      </c>
      <c r="B11076">
        <v>21</v>
      </c>
      <c r="C11076" t="s">
        <v>3150</v>
      </c>
      <c r="D11076" t="s">
        <v>3789</v>
      </c>
      <c r="E11076">
        <v>600</v>
      </c>
      <c r="F11076" t="s">
        <v>1112</v>
      </c>
    </row>
    <row r="11077" spans="1:6">
      <c r="A11077" t="str">
        <f t="shared" si="198"/>
        <v>21FELIPE KNEIP MAROZO45047GRA</v>
      </c>
      <c r="B11077">
        <v>21</v>
      </c>
      <c r="C11077" t="s">
        <v>3151</v>
      </c>
      <c r="D11077" t="s">
        <v>3789</v>
      </c>
      <c r="E11077">
        <v>600</v>
      </c>
      <c r="F11077" t="s">
        <v>1112</v>
      </c>
    </row>
    <row r="11078" spans="1:6">
      <c r="A11078" t="str">
        <f t="shared" si="198"/>
        <v>21GABRIEL ROCHA SALLEM45047GRA</v>
      </c>
      <c r="B11078">
        <v>21</v>
      </c>
      <c r="C11078" t="s">
        <v>3152</v>
      </c>
      <c r="D11078" t="s">
        <v>3789</v>
      </c>
      <c r="E11078">
        <v>600</v>
      </c>
      <c r="F11078" t="s">
        <v>1112</v>
      </c>
    </row>
    <row r="11079" spans="1:6">
      <c r="A11079" t="str">
        <f t="shared" si="198"/>
        <v>21GUILHERME KENJI TAKEDA KANEKO45047GRA</v>
      </c>
      <c r="B11079">
        <v>21</v>
      </c>
      <c r="C11079" t="s">
        <v>3153</v>
      </c>
      <c r="D11079" t="s">
        <v>3789</v>
      </c>
      <c r="E11079">
        <v>600</v>
      </c>
      <c r="F11079" t="s">
        <v>1112</v>
      </c>
    </row>
    <row r="11080" spans="1:6">
      <c r="A11080" t="str">
        <f t="shared" si="198"/>
        <v>21LUCAS RIBEIRO ROMERO INSFRAN OCAMPOS45047GRA</v>
      </c>
      <c r="B11080">
        <v>21</v>
      </c>
      <c r="C11080" t="s">
        <v>3154</v>
      </c>
      <c r="D11080" t="s">
        <v>3789</v>
      </c>
      <c r="E11080">
        <v>600</v>
      </c>
      <c r="F11080" t="s">
        <v>1112</v>
      </c>
    </row>
    <row r="11081" spans="1:6">
      <c r="A11081" t="str">
        <f t="shared" si="198"/>
        <v>21LYVIA GONDEK JOSLIN45047GRA</v>
      </c>
      <c r="B11081">
        <v>21</v>
      </c>
      <c r="C11081" t="s">
        <v>3155</v>
      </c>
      <c r="D11081" t="s">
        <v>3789</v>
      </c>
      <c r="E11081">
        <v>600</v>
      </c>
      <c r="F11081" t="s">
        <v>1112</v>
      </c>
    </row>
    <row r="11082" spans="1:6">
      <c r="A11082" t="str">
        <f t="shared" si="198"/>
        <v>21PAULA WASSÃO FORIGO45047GRA</v>
      </c>
      <c r="B11082">
        <v>21</v>
      </c>
      <c r="C11082" t="s">
        <v>3156</v>
      </c>
      <c r="D11082" t="s">
        <v>3789</v>
      </c>
      <c r="E11082">
        <v>600</v>
      </c>
      <c r="F11082" t="s">
        <v>1112</v>
      </c>
    </row>
    <row r="11083" spans="1:6">
      <c r="A11083" t="str">
        <f t="shared" si="198"/>
        <v>21PEDRO AUGUSTO FERREIRA HRECZKIU45047GRA</v>
      </c>
      <c r="B11083">
        <v>21</v>
      </c>
      <c r="C11083" t="s">
        <v>3157</v>
      </c>
      <c r="D11083" t="s">
        <v>3789</v>
      </c>
      <c r="E11083">
        <v>600</v>
      </c>
      <c r="F11083" t="s">
        <v>1112</v>
      </c>
    </row>
    <row r="11084" spans="1:6">
      <c r="A11084" t="str">
        <f t="shared" si="198"/>
        <v>21ROBERTO KATO ROEHRIG45047GRA</v>
      </c>
      <c r="B11084">
        <v>21</v>
      </c>
      <c r="C11084" t="s">
        <v>3158</v>
      </c>
      <c r="D11084" t="s">
        <v>3789</v>
      </c>
      <c r="E11084">
        <v>600</v>
      </c>
      <c r="F11084" t="s">
        <v>1112</v>
      </c>
    </row>
    <row r="11085" spans="1:6">
      <c r="A11085" t="str">
        <f t="shared" si="198"/>
        <v>21THIAGO ESTRELA KALID45047GRA</v>
      </c>
      <c r="B11085">
        <v>21</v>
      </c>
      <c r="C11085" t="s">
        <v>3159</v>
      </c>
      <c r="D11085" t="s">
        <v>3789</v>
      </c>
      <c r="E11085">
        <v>600</v>
      </c>
      <c r="F11085" t="s">
        <v>1112</v>
      </c>
    </row>
    <row r="11086" spans="1:6">
      <c r="A11086" t="str">
        <f t="shared" si="198"/>
        <v>21VICTOR HUGO RODRIGUES MACHADO45047GRA</v>
      </c>
      <c r="B11086">
        <v>21</v>
      </c>
      <c r="C11086" t="s">
        <v>3160</v>
      </c>
      <c r="D11086" t="s">
        <v>3789</v>
      </c>
      <c r="E11086">
        <v>600</v>
      </c>
      <c r="F11086" t="s">
        <v>1112</v>
      </c>
    </row>
    <row r="11087" spans="1:6">
      <c r="A11087" t="str">
        <f t="shared" si="198"/>
        <v>21ANNA CAROLINA ZORNITTA LISTON45047MSc</v>
      </c>
      <c r="B11087">
        <v>21</v>
      </c>
      <c r="C11087" t="s">
        <v>3161</v>
      </c>
      <c r="D11087" t="s">
        <v>3789</v>
      </c>
      <c r="E11087">
        <v>2230</v>
      </c>
      <c r="F11087" t="s">
        <v>1114</v>
      </c>
    </row>
    <row r="11088" spans="1:6">
      <c r="A11088" t="str">
        <f t="shared" si="198"/>
        <v>21FELIPE DEREWLANY GUTIERREZ45047MSc</v>
      </c>
      <c r="B11088">
        <v>21</v>
      </c>
      <c r="C11088" t="s">
        <v>3162</v>
      </c>
      <c r="D11088" t="s">
        <v>3789</v>
      </c>
      <c r="E11088">
        <v>2230</v>
      </c>
      <c r="F11088" t="s">
        <v>1114</v>
      </c>
    </row>
    <row r="11089" spans="1:6">
      <c r="A11089" t="str">
        <f t="shared" si="198"/>
        <v>21MURILO HENRIQUE ALMEIDA SANTOS45047MSc</v>
      </c>
      <c r="B11089">
        <v>21</v>
      </c>
      <c r="C11089" t="s">
        <v>3163</v>
      </c>
      <c r="D11089" t="s">
        <v>3789</v>
      </c>
      <c r="E11089">
        <v>2230</v>
      </c>
      <c r="F11089" t="s">
        <v>1114</v>
      </c>
    </row>
    <row r="11090" spans="1:6">
      <c r="A11090" t="str">
        <f t="shared" si="198"/>
        <v>21SARAH NUNES ARGENTIN45047MSc</v>
      </c>
      <c r="B11090">
        <v>21</v>
      </c>
      <c r="C11090" t="s">
        <v>3164</v>
      </c>
      <c r="D11090" t="s">
        <v>3789</v>
      </c>
      <c r="E11090">
        <v>2230</v>
      </c>
      <c r="F11090" t="s">
        <v>1114</v>
      </c>
    </row>
    <row r="11091" spans="1:6">
      <c r="A11091" t="str">
        <f t="shared" si="198"/>
        <v>21TIAGO HENRIQUE LEITAO DALCUCHE45047MSc</v>
      </c>
      <c r="B11091">
        <v>21</v>
      </c>
      <c r="C11091" t="s">
        <v>3165</v>
      </c>
      <c r="D11091" t="s">
        <v>3789</v>
      </c>
      <c r="E11091">
        <v>2230</v>
      </c>
      <c r="F11091" t="s">
        <v>1114</v>
      </c>
    </row>
    <row r="11092" spans="1:6">
      <c r="A11092" t="str">
        <f t="shared" si="198"/>
        <v>21CELINA KAKITANI45047PDSC</v>
      </c>
      <c r="B11092">
        <v>21</v>
      </c>
      <c r="C11092" t="s">
        <v>3166</v>
      </c>
      <c r="D11092" t="s">
        <v>3789</v>
      </c>
      <c r="E11092">
        <v>6110</v>
      </c>
      <c r="F11092" t="s">
        <v>1165</v>
      </c>
    </row>
    <row r="11093" spans="1:6">
      <c r="A11093" t="str">
        <f t="shared" si="198"/>
        <v>21Rômulo Luis de Paiva Rodrigues45047PV</v>
      </c>
      <c r="B11093">
        <v>21</v>
      </c>
      <c r="C11093" t="s">
        <v>1504</v>
      </c>
      <c r="D11093" t="s">
        <v>3789</v>
      </c>
      <c r="E11093">
        <v>7750</v>
      </c>
      <c r="F11093" t="s">
        <v>1115</v>
      </c>
    </row>
    <row r="11094" spans="1:6">
      <c r="A11094" t="str">
        <f t="shared" si="198"/>
        <v>22PÂMELA OLIVEIRA BORGES45047AT</v>
      </c>
      <c r="B11094">
        <v>22</v>
      </c>
      <c r="C11094" t="s">
        <v>3167</v>
      </c>
      <c r="D11094" t="s">
        <v>3789</v>
      </c>
      <c r="E11094">
        <v>820</v>
      </c>
      <c r="F11094" t="s">
        <v>1117</v>
      </c>
    </row>
    <row r="11095" spans="1:6">
      <c r="A11095" t="str">
        <f t="shared" si="198"/>
        <v>22SILVIA SILVA DA COSTA BOTELHO45047COO</v>
      </c>
      <c r="B11095">
        <v>22</v>
      </c>
      <c r="C11095" t="s">
        <v>3168</v>
      </c>
      <c r="D11095" t="s">
        <v>3789</v>
      </c>
      <c r="E11095">
        <v>2800</v>
      </c>
      <c r="F11095" t="s">
        <v>1113</v>
      </c>
    </row>
    <row r="11096" spans="1:6">
      <c r="A11096" t="str">
        <f t="shared" si="198"/>
        <v>22AMANDA LOPES DOS SANTOS45047DSC</v>
      </c>
      <c r="B11096">
        <v>22</v>
      </c>
      <c r="C11096" t="s">
        <v>3169</v>
      </c>
      <c r="D11096" t="s">
        <v>3789</v>
      </c>
      <c r="E11096">
        <v>3280</v>
      </c>
      <c r="F11096" t="s">
        <v>1162</v>
      </c>
    </row>
    <row r="11097" spans="1:6">
      <c r="A11097" t="str">
        <f t="shared" si="198"/>
        <v>22LUCIANE BALDASSARI SOARES45047DSC</v>
      </c>
      <c r="B11097">
        <v>22</v>
      </c>
      <c r="C11097" t="s">
        <v>3170</v>
      </c>
      <c r="D11097" t="s">
        <v>3789</v>
      </c>
      <c r="E11097">
        <v>3280</v>
      </c>
      <c r="F11097" t="s">
        <v>1162</v>
      </c>
    </row>
    <row r="11098" spans="1:6">
      <c r="A11098" t="str">
        <f t="shared" si="198"/>
        <v>22SERSANA SABREDA DE OLIVEIRA45047DSC</v>
      </c>
      <c r="B11098">
        <v>22</v>
      </c>
      <c r="C11098" t="s">
        <v>3171</v>
      </c>
      <c r="D11098" t="s">
        <v>3789</v>
      </c>
      <c r="E11098">
        <v>3280</v>
      </c>
      <c r="F11098" t="s">
        <v>1162</v>
      </c>
    </row>
    <row r="11099" spans="1:6">
      <c r="A11099" t="str">
        <f t="shared" si="198"/>
        <v>22ADIR AROCHA PEDROSO JUNIOR45047GRA</v>
      </c>
      <c r="B11099">
        <v>22</v>
      </c>
      <c r="C11099" t="s">
        <v>3172</v>
      </c>
      <c r="D11099" t="s">
        <v>3789</v>
      </c>
      <c r="E11099">
        <v>600</v>
      </c>
      <c r="F11099" t="s">
        <v>1112</v>
      </c>
    </row>
    <row r="11100" spans="1:6">
      <c r="A11100" t="str">
        <f t="shared" si="198"/>
        <v>22ANDRESSA CAVALCANTE DA SILVA45047GRA</v>
      </c>
      <c r="B11100">
        <v>22</v>
      </c>
      <c r="C11100" t="s">
        <v>3173</v>
      </c>
      <c r="D11100" t="s">
        <v>3789</v>
      </c>
      <c r="E11100">
        <v>600</v>
      </c>
      <c r="F11100" t="s">
        <v>1112</v>
      </c>
    </row>
    <row r="11101" spans="1:6">
      <c r="A11101" t="str">
        <f t="shared" si="198"/>
        <v>22CAROLINA DE LIMA SANTANA45047GRA</v>
      </c>
      <c r="B11101">
        <v>22</v>
      </c>
      <c r="C11101" t="s">
        <v>3174</v>
      </c>
      <c r="D11101" t="s">
        <v>3789</v>
      </c>
      <c r="E11101">
        <v>600</v>
      </c>
      <c r="F11101" t="s">
        <v>1112</v>
      </c>
    </row>
    <row r="11102" spans="1:6">
      <c r="A11102" t="str">
        <f t="shared" si="198"/>
        <v>22GUSTAVO PEREIRA DE ALMEIDA45047GRA</v>
      </c>
      <c r="B11102">
        <v>22</v>
      </c>
      <c r="C11102" t="s">
        <v>3175</v>
      </c>
      <c r="D11102" t="s">
        <v>3789</v>
      </c>
      <c r="E11102">
        <v>600</v>
      </c>
      <c r="F11102" t="s">
        <v>1112</v>
      </c>
    </row>
    <row r="11103" spans="1:6">
      <c r="A11103" t="str">
        <f t="shared" si="198"/>
        <v>22HALLYSSON MATEUS SANTOS ASSUNÇÃO45047GRA</v>
      </c>
      <c r="B11103">
        <v>22</v>
      </c>
      <c r="C11103" t="s">
        <v>3176</v>
      </c>
      <c r="D11103" t="s">
        <v>3789</v>
      </c>
      <c r="E11103">
        <v>600</v>
      </c>
      <c r="F11103" t="s">
        <v>1112</v>
      </c>
    </row>
    <row r="11104" spans="1:6">
      <c r="A11104" t="str">
        <f t="shared" si="198"/>
        <v>22HERICA PEREIRA RODRIGUES45047GRA</v>
      </c>
      <c r="B11104">
        <v>22</v>
      </c>
      <c r="C11104" t="s">
        <v>3177</v>
      </c>
      <c r="D11104" t="s">
        <v>3789</v>
      </c>
      <c r="E11104">
        <v>600</v>
      </c>
      <c r="F11104" t="s">
        <v>1112</v>
      </c>
    </row>
    <row r="11105" spans="1:6">
      <c r="A11105" t="str">
        <f t="shared" si="198"/>
        <v>22JOANA DA SILVA SGANDELLA45047GRA</v>
      </c>
      <c r="B11105">
        <v>22</v>
      </c>
      <c r="C11105" t="s">
        <v>3178</v>
      </c>
      <c r="D11105" t="s">
        <v>3789</v>
      </c>
      <c r="E11105">
        <v>600</v>
      </c>
      <c r="F11105" t="s">
        <v>1112</v>
      </c>
    </row>
    <row r="11106" spans="1:6">
      <c r="A11106" t="str">
        <f t="shared" si="198"/>
        <v>22JOÃO FRANCISCO DE SOUZA SANTOS LEMOS45047GRA</v>
      </c>
      <c r="B11106">
        <v>22</v>
      </c>
      <c r="C11106" t="s">
        <v>3179</v>
      </c>
      <c r="D11106" t="s">
        <v>3789</v>
      </c>
      <c r="E11106">
        <v>600</v>
      </c>
      <c r="F11106" t="s">
        <v>1112</v>
      </c>
    </row>
    <row r="11107" spans="1:6">
      <c r="A11107" t="str">
        <f t="shared" si="198"/>
        <v>22JÚLIA DE AMORIM COMETTI45047GRA</v>
      </c>
      <c r="B11107">
        <v>22</v>
      </c>
      <c r="C11107" t="s">
        <v>3180</v>
      </c>
      <c r="D11107" t="s">
        <v>3789</v>
      </c>
      <c r="E11107">
        <v>600</v>
      </c>
      <c r="F11107" t="s">
        <v>1112</v>
      </c>
    </row>
    <row r="11108" spans="1:6">
      <c r="A11108" t="str">
        <f t="shared" si="198"/>
        <v>22LARISSA DE PAULA MIRANDA45047GRA</v>
      </c>
      <c r="B11108">
        <v>22</v>
      </c>
      <c r="C11108" t="s">
        <v>3181</v>
      </c>
      <c r="D11108" t="s">
        <v>3789</v>
      </c>
      <c r="E11108">
        <v>600</v>
      </c>
      <c r="F11108" t="s">
        <v>1112</v>
      </c>
    </row>
    <row r="11109" spans="1:6">
      <c r="A11109" t="str">
        <f t="shared" si="198"/>
        <v>22LORAYNE PEREIRA DA SILVA MAGALHÃES45047GRA</v>
      </c>
      <c r="B11109">
        <v>22</v>
      </c>
      <c r="C11109" t="s">
        <v>3182</v>
      </c>
      <c r="D11109" t="s">
        <v>3789</v>
      </c>
      <c r="E11109">
        <v>600</v>
      </c>
      <c r="F11109" t="s">
        <v>1112</v>
      </c>
    </row>
    <row r="11110" spans="1:6">
      <c r="A11110" t="str">
        <f t="shared" si="198"/>
        <v>22NICOLLE RIBEIRO PEREIRA45047GRA</v>
      </c>
      <c r="B11110">
        <v>22</v>
      </c>
      <c r="C11110" t="s">
        <v>3183</v>
      </c>
      <c r="D11110" t="s">
        <v>3789</v>
      </c>
      <c r="E11110">
        <v>600</v>
      </c>
      <c r="F11110" t="s">
        <v>1112</v>
      </c>
    </row>
    <row r="11111" spans="1:6">
      <c r="A11111" t="str">
        <f t="shared" si="198"/>
        <v>22PEDRO LIMA CORÇAQUE45047GRA</v>
      </c>
      <c r="B11111">
        <v>22</v>
      </c>
      <c r="C11111" t="s">
        <v>3184</v>
      </c>
      <c r="D11111" t="s">
        <v>3789</v>
      </c>
      <c r="E11111">
        <v>600</v>
      </c>
      <c r="F11111" t="s">
        <v>1112</v>
      </c>
    </row>
    <row r="11112" spans="1:6">
      <c r="A11112" t="str">
        <f t="shared" si="198"/>
        <v>22REBEKAH CAROLINE DINIZ VEIGA45047GRA</v>
      </c>
      <c r="B11112">
        <v>22</v>
      </c>
      <c r="C11112" t="s">
        <v>3185</v>
      </c>
      <c r="D11112" t="s">
        <v>3789</v>
      </c>
      <c r="E11112">
        <v>600</v>
      </c>
      <c r="F11112" t="s">
        <v>1112</v>
      </c>
    </row>
    <row r="11113" spans="1:6">
      <c r="A11113" t="str">
        <f t="shared" si="198"/>
        <v>22CLEVERTON BUENO DOS SANTOS JUNIOR45047MSc</v>
      </c>
      <c r="B11113">
        <v>22</v>
      </c>
      <c r="C11113" t="s">
        <v>3186</v>
      </c>
      <c r="D11113" t="s">
        <v>3789</v>
      </c>
      <c r="E11113">
        <v>2230</v>
      </c>
      <c r="F11113" t="s">
        <v>1114</v>
      </c>
    </row>
    <row r="11114" spans="1:6">
      <c r="A11114" t="str">
        <f t="shared" si="198"/>
        <v>22FLAVIA DA SILVA MACEDO45047MSc</v>
      </c>
      <c r="B11114">
        <v>22</v>
      </c>
      <c r="C11114" t="s">
        <v>3187</v>
      </c>
      <c r="D11114" t="s">
        <v>3789</v>
      </c>
      <c r="E11114">
        <v>2230</v>
      </c>
      <c r="F11114" t="s">
        <v>1114</v>
      </c>
    </row>
    <row r="11115" spans="1:6">
      <c r="A11115" t="str">
        <f t="shared" si="198"/>
        <v>22ISADORA VIEIRA CARVALHO45047MSc</v>
      </c>
      <c r="B11115">
        <v>22</v>
      </c>
      <c r="C11115" t="s">
        <v>3188</v>
      </c>
      <c r="D11115" t="s">
        <v>3789</v>
      </c>
      <c r="E11115">
        <v>2230</v>
      </c>
      <c r="F11115" t="s">
        <v>1114</v>
      </c>
    </row>
    <row r="11116" spans="1:6">
      <c r="A11116" t="str">
        <f t="shared" si="198"/>
        <v>22MATHEUS GONÇALVES MATEUS45047MSc</v>
      </c>
      <c r="B11116">
        <v>22</v>
      </c>
      <c r="C11116" t="s">
        <v>3189</v>
      </c>
      <c r="D11116" t="s">
        <v>3789</v>
      </c>
      <c r="E11116">
        <v>2230</v>
      </c>
      <c r="F11116" t="s">
        <v>1114</v>
      </c>
    </row>
    <row r="11117" spans="1:6">
      <c r="A11117" t="str">
        <f t="shared" si="198"/>
        <v>22VINICIUS VASCONCELOS MAURENTE45047MSc</v>
      </c>
      <c r="B11117">
        <v>22</v>
      </c>
      <c r="C11117" t="s">
        <v>3190</v>
      </c>
      <c r="D11117" t="s">
        <v>3789</v>
      </c>
      <c r="E11117">
        <v>2230</v>
      </c>
      <c r="F11117" t="s">
        <v>1114</v>
      </c>
    </row>
    <row r="11118" spans="1:6">
      <c r="A11118" t="str">
        <f t="shared" si="198"/>
        <v>22MATHEUS MACHADO DOS SANTOS45047PDSC</v>
      </c>
      <c r="B11118">
        <v>22</v>
      </c>
      <c r="C11118" t="s">
        <v>3191</v>
      </c>
      <c r="D11118" t="s">
        <v>3789</v>
      </c>
      <c r="E11118">
        <v>6110</v>
      </c>
      <c r="F11118" t="s">
        <v>1165</v>
      </c>
    </row>
    <row r="11119" spans="1:6">
      <c r="A11119" t="str">
        <f t="shared" si="198"/>
        <v>22PAULA SPOTORNO DE OLIVEIRA45047PV</v>
      </c>
      <c r="B11119">
        <v>22</v>
      </c>
      <c r="C11119" t="s">
        <v>3192</v>
      </c>
      <c r="D11119" t="s">
        <v>3789</v>
      </c>
      <c r="E11119">
        <v>7750</v>
      </c>
      <c r="F11119" t="s">
        <v>1115</v>
      </c>
    </row>
    <row r="11120" spans="1:6">
      <c r="A11120" t="str">
        <f t="shared" si="198"/>
        <v>23GISELE BARBOSA FLORÊNCIO45047AT</v>
      </c>
      <c r="B11120">
        <v>23</v>
      </c>
      <c r="C11120" t="s">
        <v>3193</v>
      </c>
      <c r="D11120" t="s">
        <v>3789</v>
      </c>
      <c r="E11120">
        <v>820</v>
      </c>
      <c r="F11120" t="s">
        <v>1117</v>
      </c>
    </row>
    <row r="11121" spans="1:6">
      <c r="A11121" t="str">
        <f t="shared" si="198"/>
        <v>23MARIA ISABEL PAIS DA SILVA45047COO</v>
      </c>
      <c r="B11121">
        <v>23</v>
      </c>
      <c r="C11121" t="s">
        <v>3194</v>
      </c>
      <c r="D11121" t="s">
        <v>3789</v>
      </c>
      <c r="E11121">
        <v>2800</v>
      </c>
      <c r="F11121" t="s">
        <v>1113</v>
      </c>
    </row>
    <row r="11122" spans="1:6">
      <c r="A11122" t="str">
        <f t="shared" si="198"/>
        <v>23GABRIEL RIBEIRO DE ANDRADE45047GRA</v>
      </c>
      <c r="B11122">
        <v>23</v>
      </c>
      <c r="C11122" t="s">
        <v>3195</v>
      </c>
      <c r="D11122" t="s">
        <v>3789</v>
      </c>
      <c r="E11122">
        <v>600</v>
      </c>
      <c r="F11122" t="s">
        <v>1112</v>
      </c>
    </row>
    <row r="11123" spans="1:6">
      <c r="A11123" t="str">
        <f t="shared" si="198"/>
        <v>23Mariana Passos Bandeira de Mello45047GRA</v>
      </c>
      <c r="B11123">
        <v>23</v>
      </c>
      <c r="C11123" t="s">
        <v>1536</v>
      </c>
      <c r="D11123" t="s">
        <v>3789</v>
      </c>
      <c r="E11123">
        <v>600</v>
      </c>
      <c r="F11123" t="s">
        <v>1112</v>
      </c>
    </row>
    <row r="11124" spans="1:6">
      <c r="A11124" t="str">
        <f t="shared" si="198"/>
        <v>23PEDRO HENRIQUE MENEGOTTO WEINGARTNER45047GRA</v>
      </c>
      <c r="B11124">
        <v>23</v>
      </c>
      <c r="C11124" t="s">
        <v>3196</v>
      </c>
      <c r="D11124" t="s">
        <v>3789</v>
      </c>
      <c r="E11124">
        <v>600</v>
      </c>
      <c r="F11124" t="s">
        <v>1112</v>
      </c>
    </row>
    <row r="11125" spans="1:6">
      <c r="A11125" t="str">
        <f t="shared" si="198"/>
        <v>23PRISCILA CARVALHAIS DE OLIVEIRA45047GRA</v>
      </c>
      <c r="B11125">
        <v>23</v>
      </c>
      <c r="C11125" t="s">
        <v>3197</v>
      </c>
      <c r="D11125" t="s">
        <v>3789</v>
      </c>
      <c r="E11125">
        <v>600</v>
      </c>
      <c r="F11125" t="s">
        <v>1112</v>
      </c>
    </row>
    <row r="11126" spans="1:6">
      <c r="A11126" t="str">
        <f t="shared" si="198"/>
        <v>23RAYSA BRANDÃO SOARES SILVA45047GRA</v>
      </c>
      <c r="B11126">
        <v>23</v>
      </c>
      <c r="C11126" t="s">
        <v>3198</v>
      </c>
      <c r="D11126" t="s">
        <v>3789</v>
      </c>
      <c r="E11126">
        <v>600</v>
      </c>
      <c r="F11126" t="s">
        <v>1112</v>
      </c>
    </row>
    <row r="11127" spans="1:6">
      <c r="A11127" t="str">
        <f t="shared" si="198"/>
        <v>23BRUNO WELLSAUSEN CANARIO45047MSc</v>
      </c>
      <c r="B11127">
        <v>23</v>
      </c>
      <c r="C11127" t="s">
        <v>3199</v>
      </c>
      <c r="D11127" t="s">
        <v>3789</v>
      </c>
      <c r="E11127">
        <v>2230</v>
      </c>
      <c r="F11127" t="s">
        <v>1114</v>
      </c>
    </row>
    <row r="11128" spans="1:6">
      <c r="A11128" t="str">
        <f t="shared" si="198"/>
        <v>23CARLOS CASTRO VIEIRA QUARESMA45047MSc</v>
      </c>
      <c r="B11128">
        <v>23</v>
      </c>
      <c r="C11128" t="s">
        <v>3200</v>
      </c>
      <c r="D11128" t="s">
        <v>3789</v>
      </c>
      <c r="E11128">
        <v>2230</v>
      </c>
      <c r="F11128" t="s">
        <v>1114</v>
      </c>
    </row>
    <row r="11129" spans="1:6">
      <c r="A11129" t="str">
        <f t="shared" si="198"/>
        <v>23FRANCISCO JOSÉ BUROK TEIXEIRA LEITE STRUNCK45047MSc</v>
      </c>
      <c r="B11129">
        <v>23</v>
      </c>
      <c r="C11129" t="s">
        <v>3201</v>
      </c>
      <c r="D11129" t="s">
        <v>3789</v>
      </c>
      <c r="E11129">
        <v>2230</v>
      </c>
      <c r="F11129" t="s">
        <v>1114</v>
      </c>
    </row>
    <row r="11130" spans="1:6">
      <c r="A11130" t="str">
        <f t="shared" si="198"/>
        <v>23MARCO ANTONIO MAGALHÃES DE MENEZES45047PV</v>
      </c>
      <c r="B11130">
        <v>23</v>
      </c>
      <c r="C11130" t="s">
        <v>3202</v>
      </c>
      <c r="D11130" t="s">
        <v>3789</v>
      </c>
      <c r="E11130">
        <v>7750</v>
      </c>
      <c r="F11130" t="s">
        <v>1115</v>
      </c>
    </row>
    <row r="11131" spans="1:6">
      <c r="A11131" t="str">
        <f t="shared" si="198"/>
        <v>24MAXWELL SCHIAVON45047AT</v>
      </c>
      <c r="B11131">
        <v>24</v>
      </c>
      <c r="C11131" t="s">
        <v>3203</v>
      </c>
      <c r="D11131" t="s">
        <v>3789</v>
      </c>
      <c r="E11131">
        <v>820</v>
      </c>
      <c r="F11131" t="s">
        <v>1117</v>
      </c>
    </row>
    <row r="11132" spans="1:6">
      <c r="A11132" t="str">
        <f t="shared" si="198"/>
        <v>24MÁRCIO LUIS LYRA PAREDES45047COO</v>
      </c>
      <c r="B11132">
        <v>24</v>
      </c>
      <c r="C11132" t="s">
        <v>3204</v>
      </c>
      <c r="D11132" t="s">
        <v>3789</v>
      </c>
      <c r="E11132">
        <v>2800</v>
      </c>
      <c r="F11132" t="s">
        <v>1113</v>
      </c>
    </row>
    <row r="11133" spans="1:6">
      <c r="A11133" t="str">
        <f t="shared" si="198"/>
        <v>24LAÍS GRÁCIO LOPES45047DSC</v>
      </c>
      <c r="B11133">
        <v>24</v>
      </c>
      <c r="C11133" t="s">
        <v>3723</v>
      </c>
      <c r="D11133" t="s">
        <v>3789</v>
      </c>
      <c r="E11133">
        <v>3280</v>
      </c>
      <c r="F11133" t="s">
        <v>1162</v>
      </c>
    </row>
    <row r="11134" spans="1:6">
      <c r="A11134" t="str">
        <f t="shared" si="198"/>
        <v>24LÍVIA GOMES MONTEIRO45047DSC</v>
      </c>
      <c r="B11134">
        <v>24</v>
      </c>
      <c r="C11134" t="s">
        <v>3205</v>
      </c>
      <c r="D11134" t="s">
        <v>3789</v>
      </c>
      <c r="E11134">
        <v>3280</v>
      </c>
      <c r="F11134" t="s">
        <v>1162</v>
      </c>
    </row>
    <row r="11135" spans="1:6">
      <c r="A11135" t="str">
        <f t="shared" si="198"/>
        <v>24PATRICIA BRAZ XIMANGO45047DSC</v>
      </c>
      <c r="B11135">
        <v>24</v>
      </c>
      <c r="C11135" t="s">
        <v>3206</v>
      </c>
      <c r="D11135" t="s">
        <v>3789</v>
      </c>
      <c r="E11135">
        <v>3280</v>
      </c>
      <c r="F11135" t="s">
        <v>1162</v>
      </c>
    </row>
    <row r="11136" spans="1:6">
      <c r="A11136" t="str">
        <f t="shared" si="198"/>
        <v>24ACÁCIA ROCHA DE OLIVEIRA45047GRA</v>
      </c>
      <c r="B11136">
        <v>24</v>
      </c>
      <c r="C11136" t="s">
        <v>3207</v>
      </c>
      <c r="D11136" t="s">
        <v>3789</v>
      </c>
      <c r="E11136">
        <v>600</v>
      </c>
      <c r="F11136" t="s">
        <v>1112</v>
      </c>
    </row>
    <row r="11137" spans="1:6">
      <c r="A11137" t="str">
        <f t="shared" si="198"/>
        <v>24ALEXANDRE BRUNO CALERO GARRIGA45047GRA</v>
      </c>
      <c r="B11137">
        <v>24</v>
      </c>
      <c r="C11137" t="s">
        <v>3208</v>
      </c>
      <c r="D11137" t="s">
        <v>3789</v>
      </c>
      <c r="E11137">
        <v>600</v>
      </c>
      <c r="F11137" t="s">
        <v>1112</v>
      </c>
    </row>
    <row r="11138" spans="1:6">
      <c r="A11138" t="str">
        <f t="shared" si="198"/>
        <v>24CAMILA MARIA RIBEIRO DE OLIVEIRA45047GRA</v>
      </c>
      <c r="B11138">
        <v>24</v>
      </c>
      <c r="C11138" t="s">
        <v>3209</v>
      </c>
      <c r="D11138" t="s">
        <v>3789</v>
      </c>
      <c r="E11138">
        <v>600</v>
      </c>
      <c r="F11138" t="s">
        <v>1112</v>
      </c>
    </row>
    <row r="11139" spans="1:6">
      <c r="A11139" t="str">
        <f t="shared" ref="A11139:A11202" si="199">CONCATENATE(B11139,C11139,VALUE(D11139),F11139)</f>
        <v>24CHRISTINA DE MELO TEIXEIRA45047GRA</v>
      </c>
      <c r="B11139">
        <v>24</v>
      </c>
      <c r="C11139" t="s">
        <v>3210</v>
      </c>
      <c r="D11139" t="s">
        <v>3789</v>
      </c>
      <c r="E11139">
        <v>600</v>
      </c>
      <c r="F11139" t="s">
        <v>1112</v>
      </c>
    </row>
    <row r="11140" spans="1:6">
      <c r="A11140" t="str">
        <f t="shared" si="199"/>
        <v>24CRISLAINE SOARES BASTOS45047GRA</v>
      </c>
      <c r="B11140">
        <v>24</v>
      </c>
      <c r="C11140" t="s">
        <v>3211</v>
      </c>
      <c r="D11140" t="s">
        <v>3789</v>
      </c>
      <c r="E11140">
        <v>600</v>
      </c>
      <c r="F11140" t="s">
        <v>1112</v>
      </c>
    </row>
    <row r="11141" spans="1:6">
      <c r="A11141" t="str">
        <f t="shared" si="199"/>
        <v>24FELIPE SANTOS RODRIGUES45047GRA</v>
      </c>
      <c r="B11141">
        <v>24</v>
      </c>
      <c r="C11141" t="s">
        <v>3212</v>
      </c>
      <c r="D11141" t="s">
        <v>3789</v>
      </c>
      <c r="E11141">
        <v>600</v>
      </c>
      <c r="F11141" t="s">
        <v>1112</v>
      </c>
    </row>
    <row r="11142" spans="1:6">
      <c r="A11142" t="str">
        <f t="shared" si="199"/>
        <v>24GIOVANNA BENVENUTO FERRAZ REIS45047GRA</v>
      </c>
      <c r="B11142">
        <v>24</v>
      </c>
      <c r="C11142" t="s">
        <v>3213</v>
      </c>
      <c r="D11142" t="s">
        <v>3789</v>
      </c>
      <c r="E11142">
        <v>600</v>
      </c>
      <c r="F11142" t="s">
        <v>1112</v>
      </c>
    </row>
    <row r="11143" spans="1:6">
      <c r="A11143" t="str">
        <f t="shared" si="199"/>
        <v>24GUSTAVO MARTINS MARZULLO DE BRITTO45047GRA</v>
      </c>
      <c r="B11143">
        <v>24</v>
      </c>
      <c r="C11143" t="s">
        <v>3214</v>
      </c>
      <c r="D11143" t="s">
        <v>3789</v>
      </c>
      <c r="E11143">
        <v>600</v>
      </c>
      <c r="F11143" t="s">
        <v>1112</v>
      </c>
    </row>
    <row r="11144" spans="1:6">
      <c r="A11144" t="str">
        <f t="shared" si="199"/>
        <v>24LARISSA PAIVA GODINHO45047GRA</v>
      </c>
      <c r="B11144">
        <v>24</v>
      </c>
      <c r="C11144" t="s">
        <v>3215</v>
      </c>
      <c r="D11144" t="s">
        <v>3789</v>
      </c>
      <c r="E11144">
        <v>600</v>
      </c>
      <c r="F11144" t="s">
        <v>1112</v>
      </c>
    </row>
    <row r="11145" spans="1:6">
      <c r="A11145" t="str">
        <f t="shared" si="199"/>
        <v>24LEONARDO CARLETTI LORENZO KOATZ45047GRA</v>
      </c>
      <c r="B11145">
        <v>24</v>
      </c>
      <c r="C11145" t="s">
        <v>3216</v>
      </c>
      <c r="D11145" t="s">
        <v>3789</v>
      </c>
      <c r="E11145">
        <v>600</v>
      </c>
      <c r="F11145" t="s">
        <v>1112</v>
      </c>
    </row>
    <row r="11146" spans="1:6">
      <c r="A11146" t="str">
        <f t="shared" si="199"/>
        <v>24MARCELY CRISTINY CONRADO DA COSTA45047GRA</v>
      </c>
      <c r="B11146">
        <v>24</v>
      </c>
      <c r="C11146" t="s">
        <v>3217</v>
      </c>
      <c r="D11146" t="s">
        <v>3789</v>
      </c>
      <c r="E11146">
        <v>600</v>
      </c>
      <c r="F11146" t="s">
        <v>1112</v>
      </c>
    </row>
    <row r="11147" spans="1:6">
      <c r="A11147" t="str">
        <f t="shared" si="199"/>
        <v>24MIGUEL BASE DE ABREU45047GRA</v>
      </c>
      <c r="B11147">
        <v>24</v>
      </c>
      <c r="C11147" t="s">
        <v>3218</v>
      </c>
      <c r="D11147" t="s">
        <v>3789</v>
      </c>
      <c r="E11147">
        <v>600</v>
      </c>
      <c r="F11147" t="s">
        <v>1112</v>
      </c>
    </row>
    <row r="11148" spans="1:6">
      <c r="A11148" t="str">
        <f t="shared" si="199"/>
        <v>24RAYZA MARIA DE OLIVEIRA FONSECA45047GRA</v>
      </c>
      <c r="B11148">
        <v>24</v>
      </c>
      <c r="C11148" t="s">
        <v>3219</v>
      </c>
      <c r="D11148" t="s">
        <v>3789</v>
      </c>
      <c r="E11148">
        <v>600</v>
      </c>
      <c r="F11148" t="s">
        <v>1112</v>
      </c>
    </row>
    <row r="11149" spans="1:6">
      <c r="A11149" t="str">
        <f t="shared" si="199"/>
        <v>24CAIO FRAGALE PASTUSIAK45047MSc</v>
      </c>
      <c r="B11149">
        <v>24</v>
      </c>
      <c r="C11149" t="s">
        <v>3724</v>
      </c>
      <c r="D11149" t="s">
        <v>3789</v>
      </c>
      <c r="E11149">
        <v>2230</v>
      </c>
      <c r="F11149" t="s">
        <v>1114</v>
      </c>
    </row>
    <row r="11150" spans="1:6">
      <c r="A11150" t="str">
        <f t="shared" si="199"/>
        <v>24GUILHERME MARTINEZ SECHI45047MSc</v>
      </c>
      <c r="B11150">
        <v>24</v>
      </c>
      <c r="C11150" t="s">
        <v>3220</v>
      </c>
      <c r="D11150" t="s">
        <v>3789</v>
      </c>
      <c r="E11150">
        <v>2230</v>
      </c>
      <c r="F11150" t="s">
        <v>1114</v>
      </c>
    </row>
    <row r="11151" spans="1:6">
      <c r="A11151" t="str">
        <f t="shared" si="199"/>
        <v>24JOÃO VICTOR DE MORAES SILVA45047MSc</v>
      </c>
      <c r="B11151">
        <v>24</v>
      </c>
      <c r="C11151" t="s">
        <v>3221</v>
      </c>
      <c r="D11151" t="s">
        <v>3789</v>
      </c>
      <c r="E11151">
        <v>2230</v>
      </c>
      <c r="F11151" t="s">
        <v>1114</v>
      </c>
    </row>
    <row r="11152" spans="1:6">
      <c r="A11152" t="str">
        <f t="shared" si="199"/>
        <v>24MIKAELLE DE CARVALHO GOMES45047MSc</v>
      </c>
      <c r="B11152">
        <v>24</v>
      </c>
      <c r="C11152" t="s">
        <v>3725</v>
      </c>
      <c r="D11152" t="s">
        <v>3789</v>
      </c>
      <c r="E11152">
        <v>2230</v>
      </c>
      <c r="F11152" t="s">
        <v>1114</v>
      </c>
    </row>
    <row r="11153" spans="1:6">
      <c r="A11153" t="str">
        <f t="shared" si="199"/>
        <v>24MILENA MENDONÇA GUIMARÃES45047MSc</v>
      </c>
      <c r="B11153">
        <v>24</v>
      </c>
      <c r="C11153" t="s">
        <v>3222</v>
      </c>
      <c r="D11153" t="s">
        <v>3789</v>
      </c>
      <c r="E11153">
        <v>2230</v>
      </c>
      <c r="F11153" t="s">
        <v>1114</v>
      </c>
    </row>
    <row r="11154" spans="1:6">
      <c r="A11154" t="str">
        <f t="shared" si="199"/>
        <v>24TAISA CORREA DANTAS45047MSc</v>
      </c>
      <c r="B11154">
        <v>24</v>
      </c>
      <c r="C11154" t="s">
        <v>3223</v>
      </c>
      <c r="D11154" t="s">
        <v>3789</v>
      </c>
      <c r="E11154">
        <v>2230</v>
      </c>
      <c r="F11154" t="s">
        <v>1114</v>
      </c>
    </row>
    <row r="11155" spans="1:6">
      <c r="A11155" t="str">
        <f t="shared" si="199"/>
        <v>24MARCOS JOSÉ MORAES DA SILVA45047PDSC</v>
      </c>
      <c r="B11155">
        <v>24</v>
      </c>
      <c r="C11155" t="s">
        <v>3224</v>
      </c>
      <c r="D11155" t="s">
        <v>3789</v>
      </c>
      <c r="E11155">
        <v>6110</v>
      </c>
      <c r="F11155" t="s">
        <v>1165</v>
      </c>
    </row>
    <row r="11156" spans="1:6">
      <c r="A11156" t="str">
        <f t="shared" si="199"/>
        <v>26EMERSON AZEVEDO DO NASCIMENTO45047AT</v>
      </c>
      <c r="B11156">
        <v>26</v>
      </c>
      <c r="C11156" t="s">
        <v>3226</v>
      </c>
      <c r="D11156" t="s">
        <v>3789</v>
      </c>
      <c r="E11156">
        <v>820</v>
      </c>
      <c r="F11156" t="s">
        <v>1117</v>
      </c>
    </row>
    <row r="11157" spans="1:6">
      <c r="A11157" t="str">
        <f t="shared" si="199"/>
        <v>26EDNEY RAFAEL VIANA PINHEIRO GALVÃO45047COO</v>
      </c>
      <c r="B11157">
        <v>26</v>
      </c>
      <c r="C11157" t="s">
        <v>1569</v>
      </c>
      <c r="D11157" t="s">
        <v>3789</v>
      </c>
      <c r="E11157">
        <v>2800</v>
      </c>
      <c r="F11157" t="s">
        <v>1113</v>
      </c>
    </row>
    <row r="11158" spans="1:6">
      <c r="A11158" t="str">
        <f t="shared" si="199"/>
        <v>26GUILHERME MENTGES ARRUDA45047DSC</v>
      </c>
      <c r="B11158">
        <v>26</v>
      </c>
      <c r="C11158" t="s">
        <v>1570</v>
      </c>
      <c r="D11158" t="s">
        <v>3789</v>
      </c>
      <c r="E11158">
        <v>3280</v>
      </c>
      <c r="F11158" t="s">
        <v>1162</v>
      </c>
    </row>
    <row r="11159" spans="1:6">
      <c r="A11159" t="str">
        <f t="shared" si="199"/>
        <v>26RIVALDO LEONN BEZERRA CABRAL45047DSC</v>
      </c>
      <c r="B11159">
        <v>26</v>
      </c>
      <c r="C11159" t="s">
        <v>2183</v>
      </c>
      <c r="D11159" t="s">
        <v>3789</v>
      </c>
      <c r="E11159">
        <v>3280</v>
      </c>
      <c r="F11159" t="s">
        <v>1162</v>
      </c>
    </row>
    <row r="11160" spans="1:6">
      <c r="A11160" t="str">
        <f t="shared" si="199"/>
        <v>26ALICE BASTOS HOLANDA45047GRA</v>
      </c>
      <c r="B11160">
        <v>26</v>
      </c>
      <c r="C11160" t="s">
        <v>2445</v>
      </c>
      <c r="D11160" t="s">
        <v>3789</v>
      </c>
      <c r="E11160">
        <v>600</v>
      </c>
      <c r="F11160" t="s">
        <v>1112</v>
      </c>
    </row>
    <row r="11161" spans="1:6">
      <c r="A11161" t="str">
        <f t="shared" si="199"/>
        <v>26ALYSSON GUILHERME LOPES DA COSTA45047GRA</v>
      </c>
      <c r="B11161">
        <v>26</v>
      </c>
      <c r="C11161" t="s">
        <v>3228</v>
      </c>
      <c r="D11161" t="s">
        <v>3789</v>
      </c>
      <c r="E11161">
        <v>600</v>
      </c>
      <c r="F11161" t="s">
        <v>1112</v>
      </c>
    </row>
    <row r="11162" spans="1:6">
      <c r="A11162" t="str">
        <f t="shared" si="199"/>
        <v>26ANTONIO MARQUES PEDRA45047GRA</v>
      </c>
      <c r="B11162">
        <v>26</v>
      </c>
      <c r="C11162" t="s">
        <v>1573</v>
      </c>
      <c r="D11162" t="s">
        <v>3789</v>
      </c>
      <c r="E11162">
        <v>600</v>
      </c>
      <c r="F11162" t="s">
        <v>1112</v>
      </c>
    </row>
    <row r="11163" spans="1:6">
      <c r="A11163" t="str">
        <f t="shared" si="199"/>
        <v>26CAYRO THIAGO DE LIMA45047GRA</v>
      </c>
      <c r="B11163">
        <v>26</v>
      </c>
      <c r="C11163" t="s">
        <v>2185</v>
      </c>
      <c r="D11163" t="s">
        <v>3789</v>
      </c>
      <c r="E11163">
        <v>600</v>
      </c>
      <c r="F11163" t="s">
        <v>1112</v>
      </c>
    </row>
    <row r="11164" spans="1:6">
      <c r="A11164" t="str">
        <f t="shared" si="199"/>
        <v>26DÉBORA RAÍSSA FREITAS DE SOUZA45047GRA</v>
      </c>
      <c r="B11164">
        <v>26</v>
      </c>
      <c r="C11164" t="s">
        <v>2447</v>
      </c>
      <c r="D11164" t="s">
        <v>3789</v>
      </c>
      <c r="E11164">
        <v>600</v>
      </c>
      <c r="F11164" t="s">
        <v>1112</v>
      </c>
    </row>
    <row r="11165" spans="1:6">
      <c r="A11165" t="str">
        <f t="shared" si="199"/>
        <v>26ERIBERTO DA SILVA BEZERRA JUNIOR45047GRA</v>
      </c>
      <c r="B11165">
        <v>26</v>
      </c>
      <c r="C11165" t="s">
        <v>3229</v>
      </c>
      <c r="D11165" t="s">
        <v>3789</v>
      </c>
      <c r="E11165">
        <v>600</v>
      </c>
      <c r="F11165" t="s">
        <v>1112</v>
      </c>
    </row>
    <row r="11166" spans="1:6">
      <c r="A11166" t="str">
        <f t="shared" si="199"/>
        <v>26EUDES MEDEIROS DO CARMO FILHO45047GRA</v>
      </c>
      <c r="B11166">
        <v>26</v>
      </c>
      <c r="C11166" t="s">
        <v>1574</v>
      </c>
      <c r="D11166" t="s">
        <v>3789</v>
      </c>
      <c r="E11166">
        <v>600</v>
      </c>
      <c r="F11166" t="s">
        <v>1112</v>
      </c>
    </row>
    <row r="11167" spans="1:6">
      <c r="A11167" t="str">
        <f t="shared" si="199"/>
        <v>26FELIPE WICLEF SILVA CAVALCANTE45047GRA</v>
      </c>
      <c r="B11167">
        <v>26</v>
      </c>
      <c r="C11167" t="s">
        <v>1575</v>
      </c>
      <c r="D11167" t="s">
        <v>3789</v>
      </c>
      <c r="E11167">
        <v>600</v>
      </c>
      <c r="F11167" t="s">
        <v>1112</v>
      </c>
    </row>
    <row r="11168" spans="1:6">
      <c r="A11168" t="str">
        <f t="shared" si="199"/>
        <v>26FERNANDA DE BRITO ANSELMO45047GRA</v>
      </c>
      <c r="B11168">
        <v>26</v>
      </c>
      <c r="C11168" t="s">
        <v>2449</v>
      </c>
      <c r="D11168" t="s">
        <v>3789</v>
      </c>
      <c r="E11168">
        <v>600</v>
      </c>
      <c r="F11168" t="s">
        <v>1112</v>
      </c>
    </row>
    <row r="11169" spans="1:6">
      <c r="A11169" t="str">
        <f t="shared" si="199"/>
        <v>26IURI BOTELHO MARQUES XENOFONTE45047GRA</v>
      </c>
      <c r="B11169">
        <v>26</v>
      </c>
      <c r="C11169" t="s">
        <v>2450</v>
      </c>
      <c r="D11169" t="s">
        <v>3789</v>
      </c>
      <c r="E11169">
        <v>600</v>
      </c>
      <c r="F11169" t="s">
        <v>1112</v>
      </c>
    </row>
    <row r="11170" spans="1:6">
      <c r="A11170" t="str">
        <f t="shared" si="199"/>
        <v>26JENIFFER BOMFIM DA SILVA45047GRA</v>
      </c>
      <c r="B11170">
        <v>26</v>
      </c>
      <c r="C11170" t="s">
        <v>2451</v>
      </c>
      <c r="D11170" t="s">
        <v>3789</v>
      </c>
      <c r="E11170">
        <v>600</v>
      </c>
      <c r="F11170" t="s">
        <v>1112</v>
      </c>
    </row>
    <row r="11171" spans="1:6">
      <c r="A11171" t="str">
        <f t="shared" si="199"/>
        <v>26LINNIK DA SILVA BARBOSA45047GRA</v>
      </c>
      <c r="B11171">
        <v>26</v>
      </c>
      <c r="C11171" t="s">
        <v>2452</v>
      </c>
      <c r="D11171" t="s">
        <v>3789</v>
      </c>
      <c r="E11171">
        <v>600</v>
      </c>
      <c r="F11171" t="s">
        <v>1112</v>
      </c>
    </row>
    <row r="11172" spans="1:6">
      <c r="A11172" t="str">
        <f t="shared" si="199"/>
        <v>26MARIA EDUARDA MELO DE ALMEIDA45047GRA</v>
      </c>
      <c r="B11172">
        <v>26</v>
      </c>
      <c r="C11172" t="s">
        <v>1580</v>
      </c>
      <c r="D11172" t="s">
        <v>3789</v>
      </c>
      <c r="E11172">
        <v>600</v>
      </c>
      <c r="F11172" t="s">
        <v>1112</v>
      </c>
    </row>
    <row r="11173" spans="1:6">
      <c r="A11173" t="str">
        <f t="shared" si="199"/>
        <v>26NORMANN PAULO DANTAS DA SILVA45047GRA</v>
      </c>
      <c r="B11173">
        <v>26</v>
      </c>
      <c r="C11173" t="s">
        <v>2453</v>
      </c>
      <c r="D11173" t="s">
        <v>3789</v>
      </c>
      <c r="E11173">
        <v>600</v>
      </c>
      <c r="F11173" t="s">
        <v>1112</v>
      </c>
    </row>
    <row r="11174" spans="1:6">
      <c r="A11174" t="str">
        <f t="shared" si="199"/>
        <v>26RAFAEL DE LIMA NUNES45047GRA</v>
      </c>
      <c r="B11174">
        <v>26</v>
      </c>
      <c r="C11174" t="s">
        <v>1581</v>
      </c>
      <c r="D11174" t="s">
        <v>3789</v>
      </c>
      <c r="E11174">
        <v>600</v>
      </c>
      <c r="F11174" t="s">
        <v>1112</v>
      </c>
    </row>
    <row r="11175" spans="1:6">
      <c r="A11175" t="str">
        <f t="shared" si="199"/>
        <v>26SÉRGIO LUIZ SOUZA DA SILVA JÚNIOR45047GRA</v>
      </c>
      <c r="B11175">
        <v>26</v>
      </c>
      <c r="C11175" t="s">
        <v>1582</v>
      </c>
      <c r="D11175" t="s">
        <v>3789</v>
      </c>
      <c r="E11175">
        <v>600</v>
      </c>
      <c r="F11175" t="s">
        <v>1112</v>
      </c>
    </row>
    <row r="11176" spans="1:6">
      <c r="A11176" t="str">
        <f t="shared" si="199"/>
        <v>26TATIANE SILVA BEZERRA DE SOUSA45047GRA</v>
      </c>
      <c r="B11176">
        <v>26</v>
      </c>
      <c r="C11176" t="s">
        <v>2454</v>
      </c>
      <c r="D11176" t="s">
        <v>3789</v>
      </c>
      <c r="E11176">
        <v>600</v>
      </c>
      <c r="F11176" t="s">
        <v>1112</v>
      </c>
    </row>
    <row r="11177" spans="1:6">
      <c r="A11177" t="str">
        <f t="shared" si="199"/>
        <v>26BEATRIZ DE PAIVA GERMANO45047MSc</v>
      </c>
      <c r="B11177">
        <v>26</v>
      </c>
      <c r="C11177" t="s">
        <v>3230</v>
      </c>
      <c r="D11177" t="s">
        <v>3789</v>
      </c>
      <c r="E11177">
        <v>2230</v>
      </c>
      <c r="F11177" t="s">
        <v>1114</v>
      </c>
    </row>
    <row r="11178" spans="1:6">
      <c r="A11178" t="str">
        <f t="shared" si="199"/>
        <v>26ISABELA OLIVEIRA COSTA45047MSc</v>
      </c>
      <c r="B11178">
        <v>26</v>
      </c>
      <c r="C11178" t="s">
        <v>2456</v>
      </c>
      <c r="D11178" t="s">
        <v>3789</v>
      </c>
      <c r="E11178">
        <v>2230</v>
      </c>
      <c r="F11178" t="s">
        <v>1114</v>
      </c>
    </row>
    <row r="11179" spans="1:6">
      <c r="A11179" t="str">
        <f t="shared" si="199"/>
        <v>26PAULO HENRIQUE ALVES DE AZEVÊDO45047MSc</v>
      </c>
      <c r="B11179">
        <v>26</v>
      </c>
      <c r="C11179" t="s">
        <v>2457</v>
      </c>
      <c r="D11179" t="s">
        <v>3789</v>
      </c>
      <c r="E11179">
        <v>2230</v>
      </c>
      <c r="F11179" t="s">
        <v>1114</v>
      </c>
    </row>
    <row r="11180" spans="1:6">
      <c r="A11180" t="str">
        <f t="shared" si="199"/>
        <v>26RAFAELA BRENDA DE SOUZA ALVES45047MSc</v>
      </c>
      <c r="B11180">
        <v>26</v>
      </c>
      <c r="C11180" t="s">
        <v>1583</v>
      </c>
      <c r="D11180" t="s">
        <v>3789</v>
      </c>
      <c r="E11180">
        <v>2230</v>
      </c>
      <c r="F11180" t="s">
        <v>1114</v>
      </c>
    </row>
    <row r="11181" spans="1:6">
      <c r="A11181" t="str">
        <f t="shared" si="199"/>
        <v>26RENATA CIBELY FREIRE DE LIMA45047MSc</v>
      </c>
      <c r="B11181">
        <v>26</v>
      </c>
      <c r="C11181" t="s">
        <v>3231</v>
      </c>
      <c r="D11181" t="s">
        <v>3789</v>
      </c>
      <c r="E11181">
        <v>2230</v>
      </c>
      <c r="F11181" t="s">
        <v>1114</v>
      </c>
    </row>
    <row r="11182" spans="1:6">
      <c r="A11182" t="str">
        <f t="shared" si="199"/>
        <v>26TATYANE MEDEIROS GOMES DA SILVA45047MSc</v>
      </c>
      <c r="B11182">
        <v>26</v>
      </c>
      <c r="C11182" t="s">
        <v>1584</v>
      </c>
      <c r="D11182" t="s">
        <v>3789</v>
      </c>
      <c r="E11182">
        <v>2230</v>
      </c>
      <c r="F11182" t="s">
        <v>1114</v>
      </c>
    </row>
    <row r="11183" spans="1:6">
      <c r="A11183" t="str">
        <f t="shared" si="199"/>
        <v>26MAYRA KEROLLY SALES MONTEIRO45047PDSC</v>
      </c>
      <c r="B11183">
        <v>26</v>
      </c>
      <c r="C11183" t="s">
        <v>2458</v>
      </c>
      <c r="D11183" t="s">
        <v>3789</v>
      </c>
      <c r="E11183">
        <v>6110</v>
      </c>
      <c r="F11183" t="s">
        <v>1165</v>
      </c>
    </row>
    <row r="11184" spans="1:6">
      <c r="A11184" t="str">
        <f t="shared" si="199"/>
        <v>26WILSON DA MATA45047PV</v>
      </c>
      <c r="B11184">
        <v>26</v>
      </c>
      <c r="C11184" t="s">
        <v>1585</v>
      </c>
      <c r="D11184" t="s">
        <v>3789</v>
      </c>
      <c r="E11184">
        <v>7750</v>
      </c>
      <c r="F11184" t="s">
        <v>1115</v>
      </c>
    </row>
    <row r="11185" spans="1:6">
      <c r="A11185" t="str">
        <f t="shared" si="199"/>
        <v>27CAROLINA CRISTINA DOS SANTOS SILVA45047AT</v>
      </c>
      <c r="B11185">
        <v>27</v>
      </c>
      <c r="C11185" t="s">
        <v>3232</v>
      </c>
      <c r="D11185" t="s">
        <v>3789</v>
      </c>
      <c r="E11185">
        <v>820</v>
      </c>
      <c r="F11185" t="s">
        <v>1117</v>
      </c>
    </row>
    <row r="11186" spans="1:6">
      <c r="A11186" t="str">
        <f t="shared" si="199"/>
        <v>27Lílian Lefol Nani Guarieiro45047COO</v>
      </c>
      <c r="B11186">
        <v>27</v>
      </c>
      <c r="C11186" t="s">
        <v>1587</v>
      </c>
      <c r="D11186" t="s">
        <v>3789</v>
      </c>
      <c r="E11186">
        <v>2800</v>
      </c>
      <c r="F11186" t="s">
        <v>1113</v>
      </c>
    </row>
    <row r="11187" spans="1:6">
      <c r="A11187" t="str">
        <f t="shared" si="199"/>
        <v>27ADROALDO SANTOS SOARES45047DSC</v>
      </c>
      <c r="B11187">
        <v>27</v>
      </c>
      <c r="C11187" t="s">
        <v>3233</v>
      </c>
      <c r="D11187" t="s">
        <v>3789</v>
      </c>
      <c r="E11187">
        <v>3280</v>
      </c>
      <c r="F11187" t="s">
        <v>1162</v>
      </c>
    </row>
    <row r="11188" spans="1:6">
      <c r="A11188" t="str">
        <f t="shared" si="199"/>
        <v>27FABIO DE SOUSA SANTOS45047DSC</v>
      </c>
      <c r="B11188">
        <v>27</v>
      </c>
      <c r="C11188" t="s">
        <v>3234</v>
      </c>
      <c r="D11188" t="s">
        <v>3789</v>
      </c>
      <c r="E11188">
        <v>3280</v>
      </c>
      <c r="F11188" t="s">
        <v>1162</v>
      </c>
    </row>
    <row r="11189" spans="1:6">
      <c r="A11189" t="str">
        <f t="shared" si="199"/>
        <v>27ANA CLARA MOREIRA DE SANTANA SANTOS45047GRA</v>
      </c>
      <c r="B11189">
        <v>27</v>
      </c>
      <c r="C11189" t="s">
        <v>3235</v>
      </c>
      <c r="D11189" t="s">
        <v>3789</v>
      </c>
      <c r="E11189">
        <v>600</v>
      </c>
      <c r="F11189" t="s">
        <v>1112</v>
      </c>
    </row>
    <row r="11190" spans="1:6">
      <c r="A11190" t="str">
        <f t="shared" si="199"/>
        <v>27CATARINA SILVA FERREIRA45047GRA</v>
      </c>
      <c r="B11190">
        <v>27</v>
      </c>
      <c r="C11190" t="s">
        <v>3236</v>
      </c>
      <c r="D11190" t="s">
        <v>3789</v>
      </c>
      <c r="E11190">
        <v>600</v>
      </c>
      <c r="F11190" t="s">
        <v>1112</v>
      </c>
    </row>
    <row r="11191" spans="1:6">
      <c r="A11191" t="str">
        <f t="shared" si="199"/>
        <v>27FERNANDA DOS SANTOS CARDOSO45047GRA</v>
      </c>
      <c r="B11191">
        <v>27</v>
      </c>
      <c r="C11191" t="s">
        <v>3237</v>
      </c>
      <c r="D11191" t="s">
        <v>3789</v>
      </c>
      <c r="E11191">
        <v>600</v>
      </c>
      <c r="F11191" t="s">
        <v>1112</v>
      </c>
    </row>
    <row r="11192" spans="1:6">
      <c r="A11192" t="str">
        <f t="shared" si="199"/>
        <v>27GISELE BEATRIZ TELES GÓES45047GRA</v>
      </c>
      <c r="B11192">
        <v>27</v>
      </c>
      <c r="C11192" t="s">
        <v>3238</v>
      </c>
      <c r="D11192" t="s">
        <v>3789</v>
      </c>
      <c r="E11192">
        <v>600</v>
      </c>
      <c r="F11192" t="s">
        <v>1112</v>
      </c>
    </row>
    <row r="11193" spans="1:6">
      <c r="A11193" t="str">
        <f t="shared" si="199"/>
        <v>27JOÃO VICTOR CARVALHO DE MATTOS45047GRA</v>
      </c>
      <c r="B11193">
        <v>27</v>
      </c>
      <c r="C11193" t="s">
        <v>3239</v>
      </c>
      <c r="D11193" t="s">
        <v>3789</v>
      </c>
      <c r="E11193">
        <v>600</v>
      </c>
      <c r="F11193" t="s">
        <v>1112</v>
      </c>
    </row>
    <row r="11194" spans="1:6">
      <c r="A11194" t="str">
        <f t="shared" si="199"/>
        <v>27LAURA BEATRIZ DE CARVALHO EMBIRUÇU45047GRA</v>
      </c>
      <c r="B11194">
        <v>27</v>
      </c>
      <c r="C11194" t="s">
        <v>3240</v>
      </c>
      <c r="D11194" t="s">
        <v>3789</v>
      </c>
      <c r="E11194">
        <v>600</v>
      </c>
      <c r="F11194" t="s">
        <v>1112</v>
      </c>
    </row>
    <row r="11195" spans="1:6">
      <c r="A11195" t="str">
        <f t="shared" si="199"/>
        <v>27Lucas Meireles Fontes45047GRA</v>
      </c>
      <c r="B11195">
        <v>27</v>
      </c>
      <c r="C11195" t="s">
        <v>2187</v>
      </c>
      <c r="D11195" t="s">
        <v>3789</v>
      </c>
      <c r="E11195">
        <v>600</v>
      </c>
      <c r="F11195" t="s">
        <v>1112</v>
      </c>
    </row>
    <row r="11196" spans="1:6">
      <c r="A11196" t="str">
        <f t="shared" si="199"/>
        <v>27MATHEUS NOGUEIRA GUSMÃO RODRIGUES DOS SANTOS45047GRA</v>
      </c>
      <c r="B11196">
        <v>27</v>
      </c>
      <c r="C11196" t="s">
        <v>3241</v>
      </c>
      <c r="D11196" t="s">
        <v>3789</v>
      </c>
      <c r="E11196">
        <v>600</v>
      </c>
      <c r="F11196" t="s">
        <v>1112</v>
      </c>
    </row>
    <row r="11197" spans="1:6">
      <c r="A11197" t="str">
        <f t="shared" si="199"/>
        <v>27PEDRO CAJADO BULHÕES45047GRA</v>
      </c>
      <c r="B11197">
        <v>27</v>
      </c>
      <c r="C11197" t="s">
        <v>3726</v>
      </c>
      <c r="D11197" t="s">
        <v>3789</v>
      </c>
      <c r="E11197">
        <v>600</v>
      </c>
      <c r="F11197" t="s">
        <v>1112</v>
      </c>
    </row>
    <row r="11198" spans="1:6">
      <c r="A11198" t="str">
        <f t="shared" si="199"/>
        <v>27STEFANY ARAUJO MATOS LIMA45047GRA</v>
      </c>
      <c r="B11198">
        <v>27</v>
      </c>
      <c r="C11198" t="s">
        <v>3242</v>
      </c>
      <c r="D11198" t="s">
        <v>3789</v>
      </c>
      <c r="E11198">
        <v>600</v>
      </c>
      <c r="F11198" t="s">
        <v>1112</v>
      </c>
    </row>
    <row r="11199" spans="1:6">
      <c r="A11199" t="str">
        <f t="shared" si="199"/>
        <v>27DANIELLE SILVA SANTOS45047MSc</v>
      </c>
      <c r="B11199">
        <v>27</v>
      </c>
      <c r="C11199" t="s">
        <v>3243</v>
      </c>
      <c r="D11199" t="s">
        <v>3789</v>
      </c>
      <c r="E11199">
        <v>2230</v>
      </c>
      <c r="F11199" t="s">
        <v>1114</v>
      </c>
    </row>
    <row r="11200" spans="1:6">
      <c r="A11200" t="str">
        <f t="shared" si="199"/>
        <v>27GUILHERME BRANDÃO DA CUNHA45047MSc</v>
      </c>
      <c r="B11200">
        <v>27</v>
      </c>
      <c r="C11200" t="s">
        <v>3727</v>
      </c>
      <c r="D11200" t="s">
        <v>3789</v>
      </c>
      <c r="E11200">
        <v>2230</v>
      </c>
      <c r="F11200" t="s">
        <v>1114</v>
      </c>
    </row>
    <row r="11201" spans="1:6">
      <c r="A11201" t="str">
        <f t="shared" si="199"/>
        <v>27JOYCE MARA BRITO MAIA45047MSc</v>
      </c>
      <c r="B11201">
        <v>27</v>
      </c>
      <c r="C11201" t="s">
        <v>3244</v>
      </c>
      <c r="D11201" t="s">
        <v>3789</v>
      </c>
      <c r="E11201">
        <v>2230</v>
      </c>
      <c r="F11201" t="s">
        <v>1114</v>
      </c>
    </row>
    <row r="11202" spans="1:6">
      <c r="A11202" t="str">
        <f t="shared" si="199"/>
        <v>27LUIZ GUTEMBERG SANTIAGO DIAS JUNIOR45047MSc</v>
      </c>
      <c r="B11202">
        <v>27</v>
      </c>
      <c r="C11202" t="s">
        <v>3245</v>
      </c>
      <c r="D11202" t="s">
        <v>3789</v>
      </c>
      <c r="E11202">
        <v>2230</v>
      </c>
      <c r="F11202" t="s">
        <v>1114</v>
      </c>
    </row>
    <row r="11203" spans="1:6">
      <c r="A11203" t="str">
        <f t="shared" ref="A11203:A11266" si="200">CONCATENATE(B11203,C11203,VALUE(D11203),F11203)</f>
        <v>27RENATA GOMES CARVALHO45047PDSC</v>
      </c>
      <c r="B11203">
        <v>27</v>
      </c>
      <c r="C11203" t="s">
        <v>3246</v>
      </c>
      <c r="D11203" t="s">
        <v>3789</v>
      </c>
      <c r="E11203">
        <v>6110</v>
      </c>
      <c r="F11203" t="s">
        <v>1165</v>
      </c>
    </row>
    <row r="11204" spans="1:6">
      <c r="A11204" t="str">
        <f t="shared" si="200"/>
        <v>27REINALDO COELHO MIRRE45047PV</v>
      </c>
      <c r="B11204">
        <v>27</v>
      </c>
      <c r="C11204" t="s">
        <v>3247</v>
      </c>
      <c r="D11204" t="s">
        <v>3789</v>
      </c>
      <c r="E11204">
        <v>7750</v>
      </c>
      <c r="F11204" t="s">
        <v>1115</v>
      </c>
    </row>
    <row r="11205" spans="1:6">
      <c r="A11205" t="str">
        <f t="shared" si="200"/>
        <v>28SERGIO BERGAMASCHI45047COO</v>
      </c>
      <c r="B11205">
        <v>28</v>
      </c>
      <c r="C11205" t="s">
        <v>2657</v>
      </c>
      <c r="D11205" t="s">
        <v>3789</v>
      </c>
      <c r="E11205">
        <v>2800</v>
      </c>
      <c r="F11205" t="s">
        <v>1113</v>
      </c>
    </row>
    <row r="11206" spans="1:6">
      <c r="A11206" t="str">
        <f t="shared" si="200"/>
        <v>28GIOVANNI DE OLIVEIRA ENEAS45047DSC</v>
      </c>
      <c r="B11206">
        <v>28</v>
      </c>
      <c r="C11206" t="s">
        <v>3248</v>
      </c>
      <c r="D11206" t="s">
        <v>3789</v>
      </c>
      <c r="E11206">
        <v>3280</v>
      </c>
      <c r="F11206" t="s">
        <v>1162</v>
      </c>
    </row>
    <row r="11207" spans="1:6">
      <c r="A11207" t="str">
        <f t="shared" si="200"/>
        <v>28MARIANA BESSA FAGUNDES45047DSC</v>
      </c>
      <c r="B11207">
        <v>28</v>
      </c>
      <c r="C11207" t="s">
        <v>3249</v>
      </c>
      <c r="D11207" t="s">
        <v>3789</v>
      </c>
      <c r="E11207">
        <v>3280</v>
      </c>
      <c r="F11207" t="s">
        <v>1162</v>
      </c>
    </row>
    <row r="11208" spans="1:6">
      <c r="A11208" t="str">
        <f t="shared" si="200"/>
        <v>28RAÍSSA DE CASTRO OLIVEIRA45047DSC</v>
      </c>
      <c r="B11208">
        <v>28</v>
      </c>
      <c r="C11208" t="s">
        <v>3250</v>
      </c>
      <c r="D11208" t="s">
        <v>3789</v>
      </c>
      <c r="E11208">
        <v>3280</v>
      </c>
      <c r="F11208" t="s">
        <v>1162</v>
      </c>
    </row>
    <row r="11209" spans="1:6">
      <c r="A11209" t="str">
        <f t="shared" si="200"/>
        <v>28BRUNO NASCIMENTO PEREIRA45047GRA</v>
      </c>
      <c r="B11209">
        <v>28</v>
      </c>
      <c r="C11209" t="s">
        <v>3251</v>
      </c>
      <c r="D11209" t="s">
        <v>3789</v>
      </c>
      <c r="E11209">
        <v>600</v>
      </c>
      <c r="F11209" t="s">
        <v>1112</v>
      </c>
    </row>
    <row r="11210" spans="1:6">
      <c r="A11210" t="str">
        <f t="shared" si="200"/>
        <v>28LETICIA BRANDÃO GOMES DE SOUSA45047GRA</v>
      </c>
      <c r="B11210">
        <v>28</v>
      </c>
      <c r="C11210" t="s">
        <v>3252</v>
      </c>
      <c r="D11210" t="s">
        <v>3789</v>
      </c>
      <c r="E11210">
        <v>600</v>
      </c>
      <c r="F11210" t="s">
        <v>1112</v>
      </c>
    </row>
    <row r="11211" spans="1:6">
      <c r="A11211" t="str">
        <f t="shared" si="200"/>
        <v>28LUCAS BARBOSA PINHO45047GRA</v>
      </c>
      <c r="B11211">
        <v>28</v>
      </c>
      <c r="C11211" t="s">
        <v>1615</v>
      </c>
      <c r="D11211" t="s">
        <v>3789</v>
      </c>
      <c r="E11211">
        <v>600</v>
      </c>
      <c r="F11211" t="s">
        <v>1112</v>
      </c>
    </row>
    <row r="11212" spans="1:6">
      <c r="A11212" t="str">
        <f t="shared" si="200"/>
        <v>28MILENA RAMOS DA SILVA DUARTE45047GRA</v>
      </c>
      <c r="B11212">
        <v>28</v>
      </c>
      <c r="C11212" t="s">
        <v>3253</v>
      </c>
      <c r="D11212" t="s">
        <v>3789</v>
      </c>
      <c r="E11212">
        <v>600</v>
      </c>
      <c r="F11212" t="s">
        <v>1112</v>
      </c>
    </row>
    <row r="11213" spans="1:6">
      <c r="A11213" t="str">
        <f t="shared" si="200"/>
        <v>28RACHEL RODRIGUES LOPES45047GRA</v>
      </c>
      <c r="B11213">
        <v>28</v>
      </c>
      <c r="C11213" t="s">
        <v>1616</v>
      </c>
      <c r="D11213" t="s">
        <v>3789</v>
      </c>
      <c r="E11213">
        <v>600</v>
      </c>
      <c r="F11213" t="s">
        <v>1112</v>
      </c>
    </row>
    <row r="11214" spans="1:6">
      <c r="A11214" t="str">
        <f t="shared" si="200"/>
        <v>28RAFAEL SILVA DOS SANTOS45047GRA</v>
      </c>
      <c r="B11214">
        <v>28</v>
      </c>
      <c r="C11214" t="s">
        <v>3254</v>
      </c>
      <c r="D11214" t="s">
        <v>3789</v>
      </c>
      <c r="E11214">
        <v>600</v>
      </c>
      <c r="F11214" t="s">
        <v>1112</v>
      </c>
    </row>
    <row r="11215" spans="1:6">
      <c r="A11215" t="str">
        <f t="shared" si="200"/>
        <v>28RODRIGO YAMAKI MITRE45047GRA</v>
      </c>
      <c r="B11215">
        <v>28</v>
      </c>
      <c r="C11215" t="s">
        <v>3255</v>
      </c>
      <c r="D11215" t="s">
        <v>3789</v>
      </c>
      <c r="E11215">
        <v>600</v>
      </c>
      <c r="F11215" t="s">
        <v>1112</v>
      </c>
    </row>
    <row r="11216" spans="1:6">
      <c r="A11216" t="str">
        <f t="shared" si="200"/>
        <v>28GABRIELLE SILVA NEVES45047MSc</v>
      </c>
      <c r="B11216">
        <v>28</v>
      </c>
      <c r="C11216" t="s">
        <v>3256</v>
      </c>
      <c r="D11216" t="s">
        <v>3789</v>
      </c>
      <c r="E11216">
        <v>2230</v>
      </c>
      <c r="F11216" t="s">
        <v>1114</v>
      </c>
    </row>
    <row r="11217" spans="1:6">
      <c r="A11217" t="str">
        <f t="shared" si="200"/>
        <v>28CORA MATTOS45047MSc</v>
      </c>
      <c r="B11217">
        <v>28</v>
      </c>
      <c r="C11217" t="s">
        <v>3728</v>
      </c>
      <c r="D11217" t="s">
        <v>3789</v>
      </c>
      <c r="E11217">
        <v>2230</v>
      </c>
      <c r="F11217" t="s">
        <v>1114</v>
      </c>
    </row>
    <row r="11218" spans="1:6">
      <c r="A11218" t="str">
        <f t="shared" si="200"/>
        <v>28JULIANA MELO DE GODOY45047MSc</v>
      </c>
      <c r="B11218">
        <v>28</v>
      </c>
      <c r="C11218" t="s">
        <v>3257</v>
      </c>
      <c r="D11218" t="s">
        <v>3789</v>
      </c>
      <c r="E11218">
        <v>2230</v>
      </c>
      <c r="F11218" t="s">
        <v>1114</v>
      </c>
    </row>
    <row r="11219" spans="1:6">
      <c r="A11219" t="str">
        <f t="shared" si="200"/>
        <v>28KARINE LIMA CARDOZO45047MSc</v>
      </c>
      <c r="B11219">
        <v>28</v>
      </c>
      <c r="C11219" t="s">
        <v>3258</v>
      </c>
      <c r="D11219" t="s">
        <v>3789</v>
      </c>
      <c r="E11219">
        <v>2230</v>
      </c>
      <c r="F11219" t="s">
        <v>1114</v>
      </c>
    </row>
    <row r="11220" spans="1:6">
      <c r="A11220" t="str">
        <f t="shared" si="200"/>
        <v>28LEONARDO CAMPOS JOÃO45047MSc</v>
      </c>
      <c r="B11220">
        <v>28</v>
      </c>
      <c r="C11220" t="s">
        <v>3259</v>
      </c>
      <c r="D11220" t="s">
        <v>3789</v>
      </c>
      <c r="E11220">
        <v>2230</v>
      </c>
      <c r="F11220" t="s">
        <v>1114</v>
      </c>
    </row>
    <row r="11221" spans="1:6">
      <c r="A11221" t="str">
        <f t="shared" si="200"/>
        <v>28RENÉ RODRIGUES45047PV</v>
      </c>
      <c r="B11221">
        <v>28</v>
      </c>
      <c r="C11221" t="s">
        <v>3260</v>
      </c>
      <c r="D11221" t="s">
        <v>3789</v>
      </c>
      <c r="E11221">
        <v>7750</v>
      </c>
      <c r="F11221" t="s">
        <v>1115</v>
      </c>
    </row>
    <row r="11222" spans="1:6">
      <c r="A11222" t="str">
        <f t="shared" si="200"/>
        <v>29ALINE GOMES PINELLI45047AT</v>
      </c>
      <c r="B11222">
        <v>29</v>
      </c>
      <c r="C11222" t="s">
        <v>3261</v>
      </c>
      <c r="D11222" t="s">
        <v>3789</v>
      </c>
      <c r="E11222">
        <v>820</v>
      </c>
      <c r="F11222" t="s">
        <v>1117</v>
      </c>
    </row>
    <row r="11223" spans="1:6">
      <c r="A11223" t="str">
        <f t="shared" si="200"/>
        <v>29MARIANA CONCEIÇÃO DA COSTA45047COO</v>
      </c>
      <c r="B11223">
        <v>29</v>
      </c>
      <c r="C11223" t="s">
        <v>3262</v>
      </c>
      <c r="D11223" t="s">
        <v>3789</v>
      </c>
      <c r="E11223">
        <v>2800</v>
      </c>
      <c r="F11223" t="s">
        <v>1113</v>
      </c>
    </row>
    <row r="11224" spans="1:6">
      <c r="A11224" t="str">
        <f t="shared" si="200"/>
        <v>29FLAVIA FERREIRA DOS SANTOS VIEIRA45047DSC</v>
      </c>
      <c r="B11224">
        <v>29</v>
      </c>
      <c r="C11224" t="s">
        <v>3263</v>
      </c>
      <c r="D11224" t="s">
        <v>3789</v>
      </c>
      <c r="E11224">
        <v>3280</v>
      </c>
      <c r="F11224" t="s">
        <v>1162</v>
      </c>
    </row>
    <row r="11225" spans="1:6">
      <c r="A11225" t="str">
        <f t="shared" si="200"/>
        <v>29MARINA BARBOSA DE FARIAS45047DSC</v>
      </c>
      <c r="B11225">
        <v>29</v>
      </c>
      <c r="C11225" t="s">
        <v>3264</v>
      </c>
      <c r="D11225" t="s">
        <v>3789</v>
      </c>
      <c r="E11225">
        <v>3280</v>
      </c>
      <c r="F11225" t="s">
        <v>1162</v>
      </c>
    </row>
    <row r="11226" spans="1:6">
      <c r="A11226" t="str">
        <f t="shared" si="200"/>
        <v>29SHELLA MARIA DOS SANTOS45047DSC</v>
      </c>
      <c r="B11226">
        <v>29</v>
      </c>
      <c r="C11226" t="s">
        <v>3265</v>
      </c>
      <c r="D11226" t="s">
        <v>3789</v>
      </c>
      <c r="E11226">
        <v>3280</v>
      </c>
      <c r="F11226" t="s">
        <v>1162</v>
      </c>
    </row>
    <row r="11227" spans="1:6">
      <c r="A11227" t="str">
        <f t="shared" si="200"/>
        <v>29BRUNO CESAR FERREIRA45047GRA</v>
      </c>
      <c r="B11227">
        <v>29</v>
      </c>
      <c r="C11227" t="s">
        <v>3266</v>
      </c>
      <c r="D11227" t="s">
        <v>3789</v>
      </c>
      <c r="E11227">
        <v>600</v>
      </c>
      <c r="F11227" t="s">
        <v>1112</v>
      </c>
    </row>
    <row r="11228" spans="1:6">
      <c r="A11228" t="str">
        <f t="shared" si="200"/>
        <v>29CARLA GABRIELE GATO45047GRA</v>
      </c>
      <c r="B11228">
        <v>29</v>
      </c>
      <c r="C11228" t="s">
        <v>3267</v>
      </c>
      <c r="D11228" t="s">
        <v>3789</v>
      </c>
      <c r="E11228">
        <v>600</v>
      </c>
      <c r="F11228" t="s">
        <v>1112</v>
      </c>
    </row>
    <row r="11229" spans="1:6">
      <c r="A11229" t="str">
        <f t="shared" si="200"/>
        <v>29DANIEL DE ALMEIDA CARDOSO GIAMPAOLI45047GRA</v>
      </c>
      <c r="B11229">
        <v>29</v>
      </c>
      <c r="C11229" t="s">
        <v>3268</v>
      </c>
      <c r="D11229" t="s">
        <v>3789</v>
      </c>
      <c r="E11229">
        <v>600</v>
      </c>
      <c r="F11229" t="s">
        <v>1112</v>
      </c>
    </row>
    <row r="11230" spans="1:6">
      <c r="A11230" t="str">
        <f t="shared" si="200"/>
        <v>29DANILO PATRÍCIO DO NASCIMENTO45047GRA</v>
      </c>
      <c r="B11230">
        <v>29</v>
      </c>
      <c r="C11230" t="s">
        <v>3269</v>
      </c>
      <c r="D11230" t="s">
        <v>3789</v>
      </c>
      <c r="E11230">
        <v>600</v>
      </c>
      <c r="F11230" t="s">
        <v>1112</v>
      </c>
    </row>
    <row r="11231" spans="1:6">
      <c r="A11231" t="str">
        <f t="shared" si="200"/>
        <v>29GABRIELA GARCIA BLANCO45047GRA</v>
      </c>
      <c r="B11231">
        <v>29</v>
      </c>
      <c r="C11231" t="s">
        <v>3270</v>
      </c>
      <c r="D11231" t="s">
        <v>3789</v>
      </c>
      <c r="E11231">
        <v>600</v>
      </c>
      <c r="F11231" t="s">
        <v>1112</v>
      </c>
    </row>
    <row r="11232" spans="1:6">
      <c r="A11232" t="str">
        <f t="shared" si="200"/>
        <v>29GUILHERME NOGUEIRA DE MOURA DELFINO45047GRA</v>
      </c>
      <c r="B11232">
        <v>29</v>
      </c>
      <c r="C11232" t="s">
        <v>3271</v>
      </c>
      <c r="D11232" t="s">
        <v>3789</v>
      </c>
      <c r="E11232">
        <v>600</v>
      </c>
      <c r="F11232" t="s">
        <v>1112</v>
      </c>
    </row>
    <row r="11233" spans="1:6">
      <c r="A11233" t="str">
        <f t="shared" si="200"/>
        <v>29JOÃO MIGUEL DE MATOS QUEIROZ45047GRA</v>
      </c>
      <c r="B11233">
        <v>29</v>
      </c>
      <c r="C11233" t="s">
        <v>3272</v>
      </c>
      <c r="D11233" t="s">
        <v>3789</v>
      </c>
      <c r="E11233">
        <v>600</v>
      </c>
      <c r="F11233" t="s">
        <v>1112</v>
      </c>
    </row>
    <row r="11234" spans="1:6">
      <c r="A11234" t="str">
        <f t="shared" si="200"/>
        <v>29JOÃO VICTOR VELANES DE FARIA RIBEIRO DA SILVA45047GRA</v>
      </c>
      <c r="B11234">
        <v>29</v>
      </c>
      <c r="C11234" t="s">
        <v>3273</v>
      </c>
      <c r="D11234" t="s">
        <v>3789</v>
      </c>
      <c r="E11234">
        <v>600</v>
      </c>
      <c r="F11234" t="s">
        <v>1112</v>
      </c>
    </row>
    <row r="11235" spans="1:6">
      <c r="A11235" t="str">
        <f t="shared" si="200"/>
        <v>29LOREENA YOSHII PINOTTI45047GRA</v>
      </c>
      <c r="B11235">
        <v>29</v>
      </c>
      <c r="C11235" t="s">
        <v>3274</v>
      </c>
      <c r="D11235" t="s">
        <v>3789</v>
      </c>
      <c r="E11235">
        <v>600</v>
      </c>
      <c r="F11235" t="s">
        <v>1112</v>
      </c>
    </row>
    <row r="11236" spans="1:6">
      <c r="A11236" t="str">
        <f t="shared" si="200"/>
        <v>29MARIA VITÓRIA SOUZA GONÇALVES45047GRA</v>
      </c>
      <c r="B11236">
        <v>29</v>
      </c>
      <c r="C11236" t="s">
        <v>3275</v>
      </c>
      <c r="D11236" t="s">
        <v>3789</v>
      </c>
      <c r="E11236">
        <v>600</v>
      </c>
      <c r="F11236" t="s">
        <v>1112</v>
      </c>
    </row>
    <row r="11237" spans="1:6">
      <c r="A11237" t="str">
        <f t="shared" si="200"/>
        <v>29MAURÍCIO PRADO DE OMENA SOUZA45047GRA</v>
      </c>
      <c r="B11237">
        <v>29</v>
      </c>
      <c r="C11237" t="s">
        <v>3276</v>
      </c>
      <c r="D11237" t="s">
        <v>3789</v>
      </c>
      <c r="E11237">
        <v>600</v>
      </c>
      <c r="F11237" t="s">
        <v>1112</v>
      </c>
    </row>
    <row r="11238" spans="1:6">
      <c r="A11238" t="str">
        <f t="shared" si="200"/>
        <v>29NATÁLIA ALVES COSTA45047GRA</v>
      </c>
      <c r="B11238">
        <v>29</v>
      </c>
      <c r="C11238" t="s">
        <v>3277</v>
      </c>
      <c r="D11238" t="s">
        <v>3789</v>
      </c>
      <c r="E11238">
        <v>600</v>
      </c>
      <c r="F11238" t="s">
        <v>1112</v>
      </c>
    </row>
    <row r="11239" spans="1:6">
      <c r="A11239" t="str">
        <f t="shared" si="200"/>
        <v>29RODRIGO MORAIS CORDEIRO DE LIMA45047GRA</v>
      </c>
      <c r="B11239">
        <v>29</v>
      </c>
      <c r="C11239" t="s">
        <v>3278</v>
      </c>
      <c r="D11239" t="s">
        <v>3789</v>
      </c>
      <c r="E11239">
        <v>600</v>
      </c>
      <c r="F11239" t="s">
        <v>1112</v>
      </c>
    </row>
    <row r="11240" spans="1:6">
      <c r="A11240" t="str">
        <f t="shared" si="200"/>
        <v>29SIMÃO PEDRO ASSIS COSTA45047GRA</v>
      </c>
      <c r="B11240">
        <v>29</v>
      </c>
      <c r="C11240" t="s">
        <v>3279</v>
      </c>
      <c r="D11240" t="s">
        <v>3789</v>
      </c>
      <c r="E11240">
        <v>600</v>
      </c>
      <c r="F11240" t="s">
        <v>1112</v>
      </c>
    </row>
    <row r="11241" spans="1:6">
      <c r="A11241" t="str">
        <f t="shared" si="200"/>
        <v>29TALYS HENRIQUE MACEDO ROMERO45047GRA</v>
      </c>
      <c r="B11241">
        <v>29</v>
      </c>
      <c r="C11241" t="s">
        <v>3280</v>
      </c>
      <c r="D11241" t="s">
        <v>3789</v>
      </c>
      <c r="E11241">
        <v>600</v>
      </c>
      <c r="F11241" t="s">
        <v>1112</v>
      </c>
    </row>
    <row r="11242" spans="1:6">
      <c r="A11242" t="str">
        <f t="shared" si="200"/>
        <v>29ARTHUR LOBATO SILVA CARVALHO45047MSc</v>
      </c>
      <c r="B11242">
        <v>29</v>
      </c>
      <c r="C11242" t="s">
        <v>3281</v>
      </c>
      <c r="D11242" t="s">
        <v>3789</v>
      </c>
      <c r="E11242">
        <v>2230</v>
      </c>
      <c r="F11242" t="s">
        <v>1114</v>
      </c>
    </row>
    <row r="11243" spans="1:6">
      <c r="A11243" t="str">
        <f t="shared" si="200"/>
        <v>29Vinícius Mateó e Melo45047MSc</v>
      </c>
      <c r="B11243">
        <v>29</v>
      </c>
      <c r="C11243" t="s">
        <v>1642</v>
      </c>
      <c r="D11243" t="s">
        <v>3789</v>
      </c>
      <c r="E11243">
        <v>2230</v>
      </c>
      <c r="F11243" t="s">
        <v>1114</v>
      </c>
    </row>
    <row r="11244" spans="1:6">
      <c r="A11244" t="str">
        <f t="shared" si="200"/>
        <v>29WAI NAM CHAN45047PV</v>
      </c>
      <c r="B11244">
        <v>29</v>
      </c>
      <c r="C11244" t="s">
        <v>3282</v>
      </c>
      <c r="D11244" t="s">
        <v>3789</v>
      </c>
      <c r="E11244">
        <v>7750</v>
      </c>
      <c r="F11244" t="s">
        <v>1115</v>
      </c>
    </row>
    <row r="11245" spans="1:6">
      <c r="A11245" t="str">
        <f t="shared" si="200"/>
        <v>30VILCKMA OLIVEIRA DE SANTANA45047AT</v>
      </c>
      <c r="B11245">
        <v>30</v>
      </c>
      <c r="C11245" t="s">
        <v>2694</v>
      </c>
      <c r="D11245" t="s">
        <v>3789</v>
      </c>
      <c r="E11245">
        <v>820</v>
      </c>
      <c r="F11245" t="s">
        <v>1117</v>
      </c>
    </row>
    <row r="11246" spans="1:6">
      <c r="A11246" t="str">
        <f t="shared" si="200"/>
        <v>30CELMY MARIA BEZERRA DE MENEZES BARBOSA45047COO</v>
      </c>
      <c r="B11246">
        <v>30</v>
      </c>
      <c r="C11246" t="s">
        <v>2695</v>
      </c>
      <c r="D11246" t="s">
        <v>3789</v>
      </c>
      <c r="E11246">
        <v>2800</v>
      </c>
      <c r="F11246" t="s">
        <v>1113</v>
      </c>
    </row>
    <row r="11247" spans="1:6">
      <c r="A11247" t="str">
        <f t="shared" si="200"/>
        <v>30ALAN GOMES DA CÂMARA45047DSC</v>
      </c>
      <c r="B11247">
        <v>30</v>
      </c>
      <c r="C11247" t="s">
        <v>2696</v>
      </c>
      <c r="D11247" t="s">
        <v>3789</v>
      </c>
      <c r="E11247">
        <v>3280</v>
      </c>
      <c r="F11247" t="s">
        <v>1162</v>
      </c>
    </row>
    <row r="11248" spans="1:6">
      <c r="A11248" t="str">
        <f t="shared" si="200"/>
        <v>30AYRLANE ALVES DE LIMA SALES LOPES45047DSC</v>
      </c>
      <c r="B11248">
        <v>30</v>
      </c>
      <c r="C11248" t="s">
        <v>3283</v>
      </c>
      <c r="D11248" t="s">
        <v>3789</v>
      </c>
      <c r="E11248">
        <v>3280</v>
      </c>
      <c r="F11248" t="s">
        <v>1162</v>
      </c>
    </row>
    <row r="11249" spans="1:6">
      <c r="A11249" t="str">
        <f t="shared" si="200"/>
        <v>30BRUNO AUGUSTO CABRAL ROQUE45047DSC</v>
      </c>
      <c r="B11249">
        <v>30</v>
      </c>
      <c r="C11249" t="s">
        <v>3284</v>
      </c>
      <c r="D11249" t="s">
        <v>3789</v>
      </c>
      <c r="E11249">
        <v>3280</v>
      </c>
      <c r="F11249" t="s">
        <v>1162</v>
      </c>
    </row>
    <row r="11250" spans="1:6">
      <c r="A11250" t="str">
        <f t="shared" si="200"/>
        <v>30DJHONY BARBOSA DE OLIVEIRA45047GRA</v>
      </c>
      <c r="B11250">
        <v>30</v>
      </c>
      <c r="C11250" t="s">
        <v>2697</v>
      </c>
      <c r="D11250" t="s">
        <v>3789</v>
      </c>
      <c r="E11250">
        <v>600</v>
      </c>
      <c r="F11250" t="s">
        <v>1112</v>
      </c>
    </row>
    <row r="11251" spans="1:6">
      <c r="A11251" t="str">
        <f t="shared" si="200"/>
        <v>30ELTON FILIPE TENÓRIO DE LIMA45047GRA</v>
      </c>
      <c r="B11251">
        <v>30</v>
      </c>
      <c r="C11251" t="s">
        <v>2698</v>
      </c>
      <c r="D11251" t="s">
        <v>3789</v>
      </c>
      <c r="E11251">
        <v>600</v>
      </c>
      <c r="F11251" t="s">
        <v>1112</v>
      </c>
    </row>
    <row r="11252" spans="1:6">
      <c r="A11252" t="str">
        <f t="shared" si="200"/>
        <v>30ERICK PATRICK LEITE GOMES45047GRA</v>
      </c>
      <c r="B11252">
        <v>30</v>
      </c>
      <c r="C11252" t="s">
        <v>2474</v>
      </c>
      <c r="D11252" t="s">
        <v>3789</v>
      </c>
      <c r="E11252">
        <v>600</v>
      </c>
      <c r="F11252" t="s">
        <v>1112</v>
      </c>
    </row>
    <row r="11253" spans="1:6">
      <c r="A11253" t="str">
        <f t="shared" si="200"/>
        <v>30GLENDA EVELYN MARIA DE FREITAS45047GRA</v>
      </c>
      <c r="B11253">
        <v>30</v>
      </c>
      <c r="C11253" t="s">
        <v>2475</v>
      </c>
      <c r="D11253" t="s">
        <v>3789</v>
      </c>
      <c r="E11253">
        <v>600</v>
      </c>
      <c r="F11253" t="s">
        <v>1112</v>
      </c>
    </row>
    <row r="11254" spans="1:6">
      <c r="A11254" t="str">
        <f t="shared" si="200"/>
        <v>30HELAN THAIRE DE ALBUQUERQUE ALVES45047GRA</v>
      </c>
      <c r="B11254">
        <v>30</v>
      </c>
      <c r="C11254" t="s">
        <v>2699</v>
      </c>
      <c r="D11254" t="s">
        <v>3789</v>
      </c>
      <c r="E11254">
        <v>600</v>
      </c>
      <c r="F11254" t="s">
        <v>1112</v>
      </c>
    </row>
    <row r="11255" spans="1:6">
      <c r="A11255" t="str">
        <f t="shared" si="200"/>
        <v>30ÍCARO VINÍCIUS DE SOUZA JUVENAL45047GRA</v>
      </c>
      <c r="B11255">
        <v>30</v>
      </c>
      <c r="C11255" t="s">
        <v>2700</v>
      </c>
      <c r="D11255" t="s">
        <v>3789</v>
      </c>
      <c r="E11255">
        <v>600</v>
      </c>
      <c r="F11255" t="s">
        <v>1112</v>
      </c>
    </row>
    <row r="11256" spans="1:6">
      <c r="A11256" t="str">
        <f t="shared" si="200"/>
        <v>30JOÃO HENRIQUE BARROS PONTES45047GRA</v>
      </c>
      <c r="B11256">
        <v>30</v>
      </c>
      <c r="C11256" t="s">
        <v>2476</v>
      </c>
      <c r="D11256" t="s">
        <v>3789</v>
      </c>
      <c r="E11256">
        <v>600</v>
      </c>
      <c r="F11256" t="s">
        <v>1112</v>
      </c>
    </row>
    <row r="11257" spans="1:6">
      <c r="A11257" t="str">
        <f t="shared" si="200"/>
        <v>30MARINE TRICOT PAES BARRETTO45047GRA</v>
      </c>
      <c r="B11257">
        <v>30</v>
      </c>
      <c r="C11257" t="s">
        <v>2478</v>
      </c>
      <c r="D11257" t="s">
        <v>3789</v>
      </c>
      <c r="E11257">
        <v>600</v>
      </c>
      <c r="F11257" t="s">
        <v>1112</v>
      </c>
    </row>
    <row r="11258" spans="1:6">
      <c r="A11258" t="str">
        <f t="shared" si="200"/>
        <v>30MATHEUS LEONARDO GOMES DA SILVA45047GRA</v>
      </c>
      <c r="B11258">
        <v>30</v>
      </c>
      <c r="C11258" t="s">
        <v>2479</v>
      </c>
      <c r="D11258" t="s">
        <v>3789</v>
      </c>
      <c r="E11258">
        <v>600</v>
      </c>
      <c r="F11258" t="s">
        <v>1112</v>
      </c>
    </row>
    <row r="11259" spans="1:6">
      <c r="A11259" t="str">
        <f t="shared" si="200"/>
        <v>30PEDRO LUCAS ARAÚJO DO NASCIMENTO45047GRA</v>
      </c>
      <c r="B11259">
        <v>30</v>
      </c>
      <c r="C11259" t="s">
        <v>2480</v>
      </c>
      <c r="D11259" t="s">
        <v>3789</v>
      </c>
      <c r="E11259">
        <v>600</v>
      </c>
      <c r="F11259" t="s">
        <v>1112</v>
      </c>
    </row>
    <row r="11260" spans="1:6">
      <c r="A11260" t="str">
        <f t="shared" si="200"/>
        <v>30RAFAELA DE MELO FREIRE45047GRA</v>
      </c>
      <c r="B11260">
        <v>30</v>
      </c>
      <c r="C11260" t="s">
        <v>2701</v>
      </c>
      <c r="D11260" t="s">
        <v>3789</v>
      </c>
      <c r="E11260">
        <v>600</v>
      </c>
      <c r="F11260" t="s">
        <v>1112</v>
      </c>
    </row>
    <row r="11261" spans="1:6">
      <c r="A11261" t="str">
        <f t="shared" si="200"/>
        <v>30TAINAH LOPES FERREIRA45047GRA</v>
      </c>
      <c r="B11261">
        <v>30</v>
      </c>
      <c r="C11261" t="s">
        <v>2702</v>
      </c>
      <c r="D11261" t="s">
        <v>3789</v>
      </c>
      <c r="E11261">
        <v>600</v>
      </c>
      <c r="F11261" t="s">
        <v>1112</v>
      </c>
    </row>
    <row r="11262" spans="1:6">
      <c r="A11262" t="str">
        <f t="shared" si="200"/>
        <v>30THAISA MARIA NASCIMENTO45047GRA</v>
      </c>
      <c r="B11262">
        <v>30</v>
      </c>
      <c r="C11262" t="s">
        <v>2481</v>
      </c>
      <c r="D11262" t="s">
        <v>3789</v>
      </c>
      <c r="E11262">
        <v>600</v>
      </c>
      <c r="F11262" t="s">
        <v>1112</v>
      </c>
    </row>
    <row r="11263" spans="1:6">
      <c r="A11263" t="str">
        <f t="shared" si="200"/>
        <v>30VÍCTOR DE ANDRADE LIMA45047GRA</v>
      </c>
      <c r="B11263">
        <v>30</v>
      </c>
      <c r="C11263" t="s">
        <v>2482</v>
      </c>
      <c r="D11263" t="s">
        <v>3789</v>
      </c>
      <c r="E11263">
        <v>600</v>
      </c>
      <c r="F11263" t="s">
        <v>1112</v>
      </c>
    </row>
    <row r="11264" spans="1:6">
      <c r="A11264" t="str">
        <f t="shared" si="200"/>
        <v>30WILLIAM OTTONI BARBOSA AZEVEDO45047GRA</v>
      </c>
      <c r="B11264">
        <v>30</v>
      </c>
      <c r="C11264" t="s">
        <v>2703</v>
      </c>
      <c r="D11264" t="s">
        <v>3789</v>
      </c>
      <c r="E11264">
        <v>600</v>
      </c>
      <c r="F11264" t="s">
        <v>1112</v>
      </c>
    </row>
    <row r="11265" spans="1:6">
      <c r="A11265" t="str">
        <f t="shared" si="200"/>
        <v>30GABRIEL FILIPE OLIVEIRA DO NASCIMENTO45047MSc</v>
      </c>
      <c r="B11265">
        <v>30</v>
      </c>
      <c r="C11265" t="s">
        <v>2704</v>
      </c>
      <c r="D11265" t="s">
        <v>3789</v>
      </c>
      <c r="E11265">
        <v>2230</v>
      </c>
      <c r="F11265" t="s">
        <v>1114</v>
      </c>
    </row>
    <row r="11266" spans="1:6">
      <c r="A11266" t="str">
        <f t="shared" si="200"/>
        <v>30HEZROM SAULO DO NASCIMENTO JUNIOR45047MSc</v>
      </c>
      <c r="B11266">
        <v>30</v>
      </c>
      <c r="C11266" t="s">
        <v>3285</v>
      </c>
      <c r="D11266" t="s">
        <v>3789</v>
      </c>
      <c r="E11266">
        <v>2230</v>
      </c>
      <c r="F11266" t="s">
        <v>1114</v>
      </c>
    </row>
    <row r="11267" spans="1:6">
      <c r="A11267" t="str">
        <f t="shared" ref="A11267:A11330" si="201">CONCATENATE(B11267,C11267,VALUE(D11267),F11267)</f>
        <v>30JHONATAN DOUGLAS MOURA DE OLIVEIRA45047MSc</v>
      </c>
      <c r="B11267">
        <v>30</v>
      </c>
      <c r="C11267" t="s">
        <v>3286</v>
      </c>
      <c r="D11267" t="s">
        <v>3789</v>
      </c>
      <c r="E11267">
        <v>2230</v>
      </c>
      <c r="F11267" t="s">
        <v>1114</v>
      </c>
    </row>
    <row r="11268" spans="1:6">
      <c r="A11268" t="str">
        <f t="shared" si="201"/>
        <v>30MARCELA BINO DA SILVA SANTOS45047MSc</v>
      </c>
      <c r="B11268">
        <v>30</v>
      </c>
      <c r="C11268" t="s">
        <v>2705</v>
      </c>
      <c r="D11268" t="s">
        <v>3789</v>
      </c>
      <c r="E11268">
        <v>2230</v>
      </c>
      <c r="F11268" t="s">
        <v>1114</v>
      </c>
    </row>
    <row r="11269" spans="1:6">
      <c r="A11269" t="str">
        <f t="shared" si="201"/>
        <v>30MATHEUS HENRIQUE CASTANHA CAVALCANTI45047MSc</v>
      </c>
      <c r="B11269">
        <v>30</v>
      </c>
      <c r="C11269" t="s">
        <v>2706</v>
      </c>
      <c r="D11269" t="s">
        <v>3789</v>
      </c>
      <c r="E11269">
        <v>2230</v>
      </c>
      <c r="F11269" t="s">
        <v>1114</v>
      </c>
    </row>
    <row r="11270" spans="1:6">
      <c r="A11270" t="str">
        <f t="shared" si="201"/>
        <v>30MICHAEL LOPES MENDES DA SILVA45047MSc</v>
      </c>
      <c r="B11270">
        <v>30</v>
      </c>
      <c r="C11270" t="s">
        <v>3287</v>
      </c>
      <c r="D11270" t="s">
        <v>3789</v>
      </c>
      <c r="E11270">
        <v>2230</v>
      </c>
      <c r="F11270" t="s">
        <v>1114</v>
      </c>
    </row>
    <row r="11271" spans="1:6">
      <c r="A11271" t="str">
        <f t="shared" si="201"/>
        <v>30SANTIAGO ARIAS HENAO45047PDSC</v>
      </c>
      <c r="B11271">
        <v>30</v>
      </c>
      <c r="C11271" t="s">
        <v>2707</v>
      </c>
      <c r="D11271" t="s">
        <v>3789</v>
      </c>
      <c r="E11271">
        <v>6110</v>
      </c>
      <c r="F11271" t="s">
        <v>1165</v>
      </c>
    </row>
    <row r="11272" spans="1:6">
      <c r="A11272" t="str">
        <f t="shared" si="201"/>
        <v>30JEAN HÉLITON LOPES DOS SANTOS45047PV</v>
      </c>
      <c r="B11272">
        <v>30</v>
      </c>
      <c r="C11272" t="s">
        <v>2708</v>
      </c>
      <c r="D11272" t="s">
        <v>3789</v>
      </c>
      <c r="E11272">
        <v>7750</v>
      </c>
      <c r="F11272" t="s">
        <v>1115</v>
      </c>
    </row>
    <row r="11273" spans="1:6">
      <c r="A11273" t="str">
        <f t="shared" si="201"/>
        <v>31FRANCISCO ANTONIO DE FARIAS BANDEIRA45047AT</v>
      </c>
      <c r="B11273">
        <v>31</v>
      </c>
      <c r="C11273" t="s">
        <v>3288</v>
      </c>
      <c r="D11273" t="s">
        <v>3789</v>
      </c>
      <c r="E11273">
        <v>820</v>
      </c>
      <c r="F11273" t="s">
        <v>1117</v>
      </c>
    </row>
    <row r="11274" spans="1:6">
      <c r="A11274" t="str">
        <f t="shared" si="201"/>
        <v>31JORGE BARBOSA SOARES45047COO</v>
      </c>
      <c r="B11274">
        <v>31</v>
      </c>
      <c r="C11274" t="s">
        <v>3289</v>
      </c>
      <c r="D11274" t="s">
        <v>3789</v>
      </c>
      <c r="E11274">
        <v>2800</v>
      </c>
      <c r="F11274" t="s">
        <v>1113</v>
      </c>
    </row>
    <row r="11275" spans="1:6">
      <c r="A11275" t="str">
        <f t="shared" si="201"/>
        <v>31CAIO VICTOR PEREIRA PASCOAL45047DSC</v>
      </c>
      <c r="B11275">
        <v>31</v>
      </c>
      <c r="C11275" t="s">
        <v>3290</v>
      </c>
      <c r="D11275" t="s">
        <v>3789</v>
      </c>
      <c r="E11275">
        <v>3280</v>
      </c>
      <c r="F11275" t="s">
        <v>1162</v>
      </c>
    </row>
    <row r="11276" spans="1:6">
      <c r="A11276" t="str">
        <f t="shared" si="201"/>
        <v>31NATÁLIA PORTO ALEXANDRE45047DSC</v>
      </c>
      <c r="B11276">
        <v>31</v>
      </c>
      <c r="C11276" t="s">
        <v>3291</v>
      </c>
      <c r="D11276" t="s">
        <v>3789</v>
      </c>
      <c r="E11276">
        <v>3280</v>
      </c>
      <c r="F11276" t="s">
        <v>1162</v>
      </c>
    </row>
    <row r="11277" spans="1:6">
      <c r="A11277" t="str">
        <f t="shared" si="201"/>
        <v>31RODOLPHO RAMILTON DE CASTRO MONTEIRO45047DSC</v>
      </c>
      <c r="B11277">
        <v>31</v>
      </c>
      <c r="C11277" t="s">
        <v>3292</v>
      </c>
      <c r="D11277" t="s">
        <v>3789</v>
      </c>
      <c r="E11277">
        <v>3280</v>
      </c>
      <c r="F11277" t="s">
        <v>1162</v>
      </c>
    </row>
    <row r="11278" spans="1:6">
      <c r="A11278" t="str">
        <f t="shared" si="201"/>
        <v>31AIRTON DE ARAUJO OLIVEIRA JUNIOR45047GRA</v>
      </c>
      <c r="B11278">
        <v>31</v>
      </c>
      <c r="C11278" t="s">
        <v>3729</v>
      </c>
      <c r="D11278" t="s">
        <v>3789</v>
      </c>
      <c r="E11278">
        <v>600</v>
      </c>
      <c r="F11278" t="s">
        <v>1112</v>
      </c>
    </row>
    <row r="11279" spans="1:6">
      <c r="A11279" t="str">
        <f t="shared" si="201"/>
        <v>31ALEXSANDER ALBERTO CARNEIRO COSTA45047GRA</v>
      </c>
      <c r="B11279">
        <v>31</v>
      </c>
      <c r="C11279" t="s">
        <v>3730</v>
      </c>
      <c r="D11279" t="s">
        <v>3789</v>
      </c>
      <c r="E11279">
        <v>600</v>
      </c>
      <c r="F11279" t="s">
        <v>1112</v>
      </c>
    </row>
    <row r="11280" spans="1:6">
      <c r="A11280" t="str">
        <f t="shared" si="201"/>
        <v>31ALICE OLIVEIRA GURGEL45047GRA</v>
      </c>
      <c r="B11280">
        <v>31</v>
      </c>
      <c r="C11280" t="s">
        <v>3293</v>
      </c>
      <c r="D11280" t="s">
        <v>3789</v>
      </c>
      <c r="E11280">
        <v>600</v>
      </c>
      <c r="F11280" t="s">
        <v>1112</v>
      </c>
    </row>
    <row r="11281" spans="1:6">
      <c r="A11281" t="str">
        <f t="shared" si="201"/>
        <v>31ALYNE DANTAS CATUNDA LENDENGUES45047GRA</v>
      </c>
      <c r="B11281">
        <v>31</v>
      </c>
      <c r="C11281" t="s">
        <v>3731</v>
      </c>
      <c r="D11281" t="s">
        <v>3789</v>
      </c>
      <c r="E11281">
        <v>600</v>
      </c>
      <c r="F11281" t="s">
        <v>1112</v>
      </c>
    </row>
    <row r="11282" spans="1:6">
      <c r="A11282" t="str">
        <f t="shared" si="201"/>
        <v>31ELLEN SCÁRLLET ABREU FEITOSA45047GRA</v>
      </c>
      <c r="B11282">
        <v>31</v>
      </c>
      <c r="C11282" t="s">
        <v>3294</v>
      </c>
      <c r="D11282" t="s">
        <v>3789</v>
      </c>
      <c r="E11282">
        <v>600</v>
      </c>
      <c r="F11282" t="s">
        <v>1112</v>
      </c>
    </row>
    <row r="11283" spans="1:6">
      <c r="A11283" t="str">
        <f t="shared" si="201"/>
        <v>31JOÃO PEDRO TELES ARAÚJO45047GRA</v>
      </c>
      <c r="B11283">
        <v>31</v>
      </c>
      <c r="C11283" t="s">
        <v>3295</v>
      </c>
      <c r="D11283" t="s">
        <v>3789</v>
      </c>
      <c r="E11283">
        <v>600</v>
      </c>
      <c r="F11283" t="s">
        <v>1112</v>
      </c>
    </row>
    <row r="11284" spans="1:6">
      <c r="A11284" t="str">
        <f t="shared" si="201"/>
        <v>31JOÃO VICTOR DA SILVA COELHO45047GRA</v>
      </c>
      <c r="B11284">
        <v>31</v>
      </c>
      <c r="C11284" t="s">
        <v>3296</v>
      </c>
      <c r="D11284" t="s">
        <v>3789</v>
      </c>
      <c r="E11284">
        <v>600</v>
      </c>
      <c r="F11284" t="s">
        <v>1112</v>
      </c>
    </row>
    <row r="11285" spans="1:6">
      <c r="A11285" t="str">
        <f t="shared" si="201"/>
        <v>31KEWEN EDUARDO SOUSA COSTA45047GRA</v>
      </c>
      <c r="B11285">
        <v>31</v>
      </c>
      <c r="C11285" t="s">
        <v>3732</v>
      </c>
      <c r="D11285" t="s">
        <v>3789</v>
      </c>
      <c r="E11285">
        <v>600</v>
      </c>
      <c r="F11285" t="s">
        <v>1112</v>
      </c>
    </row>
    <row r="11286" spans="1:6">
      <c r="A11286" t="str">
        <f t="shared" si="201"/>
        <v>31LÍVIA CARLOS CIDRÃO45047GRA</v>
      </c>
      <c r="B11286">
        <v>31</v>
      </c>
      <c r="C11286" t="s">
        <v>3733</v>
      </c>
      <c r="D11286" t="s">
        <v>3789</v>
      </c>
      <c r="E11286">
        <v>600</v>
      </c>
      <c r="F11286" t="s">
        <v>1112</v>
      </c>
    </row>
    <row r="11287" spans="1:6">
      <c r="A11287" t="str">
        <f t="shared" si="201"/>
        <v>31LUCAS COELHO GONÇALVES DA SILVA45047GRA</v>
      </c>
      <c r="B11287">
        <v>31</v>
      </c>
      <c r="C11287" t="s">
        <v>3297</v>
      </c>
      <c r="D11287" t="s">
        <v>3789</v>
      </c>
      <c r="E11287">
        <v>600</v>
      </c>
      <c r="F11287" t="s">
        <v>1112</v>
      </c>
    </row>
    <row r="11288" spans="1:6">
      <c r="A11288" t="str">
        <f t="shared" si="201"/>
        <v>31MARIA SABRINA BARROS DE ABREU45047GRA</v>
      </c>
      <c r="B11288">
        <v>31</v>
      </c>
      <c r="C11288" t="s">
        <v>3734</v>
      </c>
      <c r="D11288" t="s">
        <v>3789</v>
      </c>
      <c r="E11288">
        <v>600</v>
      </c>
      <c r="F11288" t="s">
        <v>1112</v>
      </c>
    </row>
    <row r="11289" spans="1:6">
      <c r="A11289" t="str">
        <f t="shared" si="201"/>
        <v>31PAULO RICARDO MOURA RODRIGUES45047GRA</v>
      </c>
      <c r="B11289">
        <v>31</v>
      </c>
      <c r="C11289" t="s">
        <v>3298</v>
      </c>
      <c r="D11289" t="s">
        <v>3789</v>
      </c>
      <c r="E11289">
        <v>600</v>
      </c>
      <c r="F11289" t="s">
        <v>1112</v>
      </c>
    </row>
    <row r="11290" spans="1:6">
      <c r="A11290" t="str">
        <f t="shared" si="201"/>
        <v>31ANA BEATRIZ FERREIRA SOUSA45047MSc</v>
      </c>
      <c r="B11290">
        <v>31</v>
      </c>
      <c r="C11290" t="s">
        <v>3299</v>
      </c>
      <c r="D11290" t="s">
        <v>3789</v>
      </c>
      <c r="E11290">
        <v>2230</v>
      </c>
      <c r="F11290" t="s">
        <v>1114</v>
      </c>
    </row>
    <row r="11291" spans="1:6">
      <c r="A11291" t="str">
        <f t="shared" si="201"/>
        <v>31LUCAS SASSAKI VIEIRA DA SILVA45047MSc</v>
      </c>
      <c r="B11291">
        <v>31</v>
      </c>
      <c r="C11291" t="s">
        <v>3301</v>
      </c>
      <c r="D11291" t="s">
        <v>3789</v>
      </c>
      <c r="E11291">
        <v>2230</v>
      </c>
      <c r="F11291" t="s">
        <v>1114</v>
      </c>
    </row>
    <row r="11292" spans="1:6">
      <c r="A11292" t="str">
        <f t="shared" si="201"/>
        <v>31MOACIR FRUTUOSO LEAL DA COSTA45047MSc</v>
      </c>
      <c r="B11292">
        <v>31</v>
      </c>
      <c r="C11292" t="s">
        <v>3302</v>
      </c>
      <c r="D11292" t="s">
        <v>3789</v>
      </c>
      <c r="E11292">
        <v>2230</v>
      </c>
      <c r="F11292" t="s">
        <v>1114</v>
      </c>
    </row>
    <row r="11293" spans="1:6">
      <c r="A11293" t="str">
        <f t="shared" si="201"/>
        <v>31NATASHA PORTO ALEXANDRE45047MSc</v>
      </c>
      <c r="B11293">
        <v>31</v>
      </c>
      <c r="C11293" t="s">
        <v>3735</v>
      </c>
      <c r="D11293" t="s">
        <v>3789</v>
      </c>
      <c r="E11293">
        <v>2230</v>
      </c>
      <c r="F11293" t="s">
        <v>1114</v>
      </c>
    </row>
    <row r="11294" spans="1:6">
      <c r="A11294" t="str">
        <f t="shared" si="201"/>
        <v>31JORGE LUIZ OLIVEIRA LUCAS JÚNIOR45047PV</v>
      </c>
      <c r="B11294">
        <v>31</v>
      </c>
      <c r="C11294" t="s">
        <v>3303</v>
      </c>
      <c r="D11294" t="s">
        <v>3789</v>
      </c>
      <c r="E11294">
        <v>7750</v>
      </c>
      <c r="F11294" t="s">
        <v>1115</v>
      </c>
    </row>
    <row r="11295" spans="1:6">
      <c r="A11295" t="str">
        <f t="shared" si="201"/>
        <v>32AMANDA SOUSA ARAUJO45047AT</v>
      </c>
      <c r="B11295">
        <v>32</v>
      </c>
      <c r="C11295" t="s">
        <v>1674</v>
      </c>
      <c r="D11295" t="s">
        <v>3789</v>
      </c>
      <c r="E11295">
        <v>820</v>
      </c>
      <c r="F11295" t="s">
        <v>1117</v>
      </c>
    </row>
    <row r="11296" spans="1:6">
      <c r="A11296" t="str">
        <f t="shared" si="201"/>
        <v>32ANTONIO EDUARDO MARTINELLI45047COO</v>
      </c>
      <c r="B11296">
        <v>32</v>
      </c>
      <c r="C11296" t="s">
        <v>3304</v>
      </c>
      <c r="D11296" t="s">
        <v>3789</v>
      </c>
      <c r="E11296">
        <v>2800</v>
      </c>
      <c r="F11296" t="s">
        <v>1113</v>
      </c>
    </row>
    <row r="11297" spans="1:6">
      <c r="A11297" t="str">
        <f t="shared" si="201"/>
        <v>32MUCIO DANTAS DE MEDEIROS45047DSC</v>
      </c>
      <c r="B11297">
        <v>32</v>
      </c>
      <c r="C11297" t="s">
        <v>1677</v>
      </c>
      <c r="D11297" t="s">
        <v>3789</v>
      </c>
      <c r="E11297">
        <v>3280</v>
      </c>
      <c r="F11297" t="s">
        <v>1162</v>
      </c>
    </row>
    <row r="11298" spans="1:6">
      <c r="A11298" t="str">
        <f t="shared" si="201"/>
        <v>32THEREZA BEATRIZ OLIVEIRA NUNES45047DSC</v>
      </c>
      <c r="B11298">
        <v>32</v>
      </c>
      <c r="C11298" t="s">
        <v>3305</v>
      </c>
      <c r="D11298" t="s">
        <v>3789</v>
      </c>
      <c r="E11298">
        <v>3280</v>
      </c>
      <c r="F11298" t="s">
        <v>1162</v>
      </c>
    </row>
    <row r="11299" spans="1:6">
      <c r="A11299" t="str">
        <f t="shared" si="201"/>
        <v>32ANA BIATRIZ GUEDES DO NASCIMENTO45047GRA</v>
      </c>
      <c r="B11299">
        <v>32</v>
      </c>
      <c r="C11299" t="s">
        <v>1678</v>
      </c>
      <c r="D11299" t="s">
        <v>3789</v>
      </c>
      <c r="E11299">
        <v>600</v>
      </c>
      <c r="F11299" t="s">
        <v>1112</v>
      </c>
    </row>
    <row r="11300" spans="1:6">
      <c r="A11300" t="str">
        <f t="shared" si="201"/>
        <v>32CAMILA LOUYSE OLIVEIRA DA ROCHA45047GRA</v>
      </c>
      <c r="B11300">
        <v>32</v>
      </c>
      <c r="C11300" t="s">
        <v>1679</v>
      </c>
      <c r="D11300" t="s">
        <v>3789</v>
      </c>
      <c r="E11300">
        <v>600</v>
      </c>
      <c r="F11300" t="s">
        <v>1112</v>
      </c>
    </row>
    <row r="11301" spans="1:6">
      <c r="A11301" t="str">
        <f t="shared" si="201"/>
        <v>32ELOAM JESSICA NUNES HOLANDA45047GRA</v>
      </c>
      <c r="B11301">
        <v>32</v>
      </c>
      <c r="C11301" t="s">
        <v>1681</v>
      </c>
      <c r="D11301" t="s">
        <v>3789</v>
      </c>
      <c r="E11301">
        <v>600</v>
      </c>
      <c r="F11301" t="s">
        <v>1112</v>
      </c>
    </row>
    <row r="11302" spans="1:6">
      <c r="A11302" t="str">
        <f t="shared" si="201"/>
        <v>32JANARY MARTINS FIGUEIREDO FILHO45047GRA</v>
      </c>
      <c r="B11302">
        <v>32</v>
      </c>
      <c r="C11302" t="s">
        <v>1683</v>
      </c>
      <c r="D11302" t="s">
        <v>3789</v>
      </c>
      <c r="E11302">
        <v>600</v>
      </c>
      <c r="F11302" t="s">
        <v>1112</v>
      </c>
    </row>
    <row r="11303" spans="1:6">
      <c r="A11303" t="str">
        <f t="shared" si="201"/>
        <v>32KAROLYNNE EMANUELLE ALVES RODRIGUES45047GRA</v>
      </c>
      <c r="B11303">
        <v>32</v>
      </c>
      <c r="C11303" t="s">
        <v>3306</v>
      </c>
      <c r="D11303" t="s">
        <v>3789</v>
      </c>
      <c r="E11303">
        <v>600</v>
      </c>
      <c r="F11303" t="s">
        <v>1112</v>
      </c>
    </row>
    <row r="11304" spans="1:6">
      <c r="A11304" t="str">
        <f t="shared" si="201"/>
        <v>32TAYNNARA MENDES VELOSO45047GRA</v>
      </c>
      <c r="B11304">
        <v>32</v>
      </c>
      <c r="C11304" t="s">
        <v>1684</v>
      </c>
      <c r="D11304" t="s">
        <v>3789</v>
      </c>
      <c r="E11304">
        <v>600</v>
      </c>
      <c r="F11304" t="s">
        <v>1112</v>
      </c>
    </row>
    <row r="11305" spans="1:6">
      <c r="A11305" t="str">
        <f t="shared" si="201"/>
        <v>32VINICIUS MEDEIROS DE OLIVEIRA DANTAS45047GRA</v>
      </c>
      <c r="B11305">
        <v>32</v>
      </c>
      <c r="C11305" t="s">
        <v>3307</v>
      </c>
      <c r="D11305" t="s">
        <v>3789</v>
      </c>
      <c r="E11305">
        <v>600</v>
      </c>
      <c r="F11305" t="s">
        <v>1112</v>
      </c>
    </row>
    <row r="11306" spans="1:6">
      <c r="A11306" t="str">
        <f t="shared" si="201"/>
        <v>32EDUARDO JORGE DA CUNHA LINS45047MSc</v>
      </c>
      <c r="B11306">
        <v>32</v>
      </c>
      <c r="C11306" t="s">
        <v>3309</v>
      </c>
      <c r="D11306" t="s">
        <v>3789</v>
      </c>
      <c r="E11306">
        <v>2230</v>
      </c>
      <c r="F11306" t="s">
        <v>1114</v>
      </c>
    </row>
    <row r="11307" spans="1:6">
      <c r="A11307" t="str">
        <f t="shared" si="201"/>
        <v>32FRANCISCO EMANUEL DA SILVA45047MSc</v>
      </c>
      <c r="B11307">
        <v>32</v>
      </c>
      <c r="C11307" t="s">
        <v>3310</v>
      </c>
      <c r="D11307" t="s">
        <v>3789</v>
      </c>
      <c r="E11307">
        <v>2230</v>
      </c>
      <c r="F11307" t="s">
        <v>1114</v>
      </c>
    </row>
    <row r="11308" spans="1:6">
      <c r="A11308" t="str">
        <f t="shared" si="201"/>
        <v>32MARIA MONIQUE DE BRITO LEITE45047MSc</v>
      </c>
      <c r="B11308">
        <v>32</v>
      </c>
      <c r="C11308" t="s">
        <v>3311</v>
      </c>
      <c r="D11308" t="s">
        <v>3789</v>
      </c>
      <c r="E11308">
        <v>2230</v>
      </c>
      <c r="F11308" t="s">
        <v>1114</v>
      </c>
    </row>
    <row r="11309" spans="1:6">
      <c r="A11309" t="str">
        <f t="shared" si="201"/>
        <v>32RAYSSA RIBEIRO RODRIGUES45047MSc</v>
      </c>
      <c r="B11309">
        <v>32</v>
      </c>
      <c r="C11309" t="s">
        <v>3312</v>
      </c>
      <c r="D11309" t="s">
        <v>3789</v>
      </c>
      <c r="E11309">
        <v>2230</v>
      </c>
      <c r="F11309" t="s">
        <v>1114</v>
      </c>
    </row>
    <row r="11310" spans="1:6">
      <c r="A11310" t="str">
        <f t="shared" si="201"/>
        <v>32ARMANDO MONTE MENDES45047PDSC</v>
      </c>
      <c r="B11310">
        <v>32</v>
      </c>
      <c r="C11310" t="s">
        <v>3313</v>
      </c>
      <c r="D11310" t="s">
        <v>3789</v>
      </c>
      <c r="E11310">
        <v>6110</v>
      </c>
      <c r="F11310" t="s">
        <v>1165</v>
      </c>
    </row>
    <row r="11311" spans="1:6">
      <c r="A11311" t="str">
        <f t="shared" si="201"/>
        <v>32JOSE RIBAMAR CAMPOS JUNIOR45047PV</v>
      </c>
      <c r="B11311">
        <v>32</v>
      </c>
      <c r="C11311" t="s">
        <v>3314</v>
      </c>
      <c r="D11311" t="s">
        <v>3789</v>
      </c>
      <c r="E11311">
        <v>7750</v>
      </c>
      <c r="F11311" t="s">
        <v>1115</v>
      </c>
    </row>
    <row r="11312" spans="1:6">
      <c r="A11312" t="str">
        <f t="shared" si="201"/>
        <v>33RAPHAEL CAIO ALVAREZ DIEGUES45047AT</v>
      </c>
      <c r="B11312">
        <v>33</v>
      </c>
      <c r="C11312" t="s">
        <v>3315</v>
      </c>
      <c r="D11312" t="s">
        <v>3789</v>
      </c>
      <c r="E11312">
        <v>820</v>
      </c>
      <c r="F11312" t="s">
        <v>1117</v>
      </c>
    </row>
    <row r="11313" spans="1:6">
      <c r="A11313" t="str">
        <f t="shared" si="201"/>
        <v>33EDMILSON MOUTINHO DOS SANTOS45047COO</v>
      </c>
      <c r="B11313">
        <v>33</v>
      </c>
      <c r="C11313" t="s">
        <v>3316</v>
      </c>
      <c r="D11313" t="s">
        <v>3789</v>
      </c>
      <c r="E11313">
        <v>2800</v>
      </c>
      <c r="F11313" t="s">
        <v>1113</v>
      </c>
    </row>
    <row r="11314" spans="1:6">
      <c r="A11314" t="str">
        <f t="shared" si="201"/>
        <v>33DALMO DE SOUZA AMORIM JUNIOR45047DSC</v>
      </c>
      <c r="B11314">
        <v>33</v>
      </c>
      <c r="C11314" t="s">
        <v>3317</v>
      </c>
      <c r="D11314" t="s">
        <v>3789</v>
      </c>
      <c r="E11314">
        <v>3280</v>
      </c>
      <c r="F11314" t="s">
        <v>1162</v>
      </c>
    </row>
    <row r="11315" spans="1:6">
      <c r="A11315" t="str">
        <f t="shared" si="201"/>
        <v>33RODRIGO PEREIRA BOTÃO45047DSC</v>
      </c>
      <c r="B11315">
        <v>33</v>
      </c>
      <c r="C11315" t="s">
        <v>3318</v>
      </c>
      <c r="D11315" t="s">
        <v>3789</v>
      </c>
      <c r="E11315">
        <v>3280</v>
      </c>
      <c r="F11315" t="s">
        <v>1162</v>
      </c>
    </row>
    <row r="11316" spans="1:6">
      <c r="A11316" t="str">
        <f t="shared" si="201"/>
        <v>33STEPHANIE SAN MARTIN CAÑAS45047DSC</v>
      </c>
      <c r="B11316">
        <v>33</v>
      </c>
      <c r="C11316" t="s">
        <v>3319</v>
      </c>
      <c r="D11316" t="s">
        <v>3789</v>
      </c>
      <c r="E11316">
        <v>3280</v>
      </c>
      <c r="F11316" t="s">
        <v>1162</v>
      </c>
    </row>
    <row r="11317" spans="1:6">
      <c r="A11317" t="str">
        <f t="shared" si="201"/>
        <v>33ALICE TAKAKO HIROSE45047GRA</v>
      </c>
      <c r="B11317">
        <v>33</v>
      </c>
      <c r="C11317" t="s">
        <v>3320</v>
      </c>
      <c r="D11317" t="s">
        <v>3789</v>
      </c>
      <c r="E11317">
        <v>600</v>
      </c>
      <c r="F11317" t="s">
        <v>1112</v>
      </c>
    </row>
    <row r="11318" spans="1:6">
      <c r="A11318" t="str">
        <f t="shared" si="201"/>
        <v>33DANIEL FARATI DE OLIVEIRA SILVA45047GRA</v>
      </c>
      <c r="B11318">
        <v>33</v>
      </c>
      <c r="C11318" t="s">
        <v>3736</v>
      </c>
      <c r="D11318" t="s">
        <v>3789</v>
      </c>
      <c r="E11318">
        <v>600</v>
      </c>
      <c r="F11318" t="s">
        <v>1112</v>
      </c>
    </row>
    <row r="11319" spans="1:6">
      <c r="A11319" t="str">
        <f t="shared" si="201"/>
        <v>33GABRIEL FIORINI REIS MACIEL E BASTOS45047GRA</v>
      </c>
      <c r="B11319">
        <v>33</v>
      </c>
      <c r="C11319" t="s">
        <v>3321</v>
      </c>
      <c r="D11319" t="s">
        <v>3789</v>
      </c>
      <c r="E11319">
        <v>600</v>
      </c>
      <c r="F11319" t="s">
        <v>1112</v>
      </c>
    </row>
    <row r="11320" spans="1:6">
      <c r="A11320" t="str">
        <f t="shared" si="201"/>
        <v>33HENRIQUE MDEIROS VIGNATI45047GRA</v>
      </c>
      <c r="B11320">
        <v>33</v>
      </c>
      <c r="C11320" t="s">
        <v>3322</v>
      </c>
      <c r="D11320" t="s">
        <v>3789</v>
      </c>
      <c r="E11320">
        <v>600</v>
      </c>
      <c r="F11320" t="s">
        <v>1112</v>
      </c>
    </row>
    <row r="11321" spans="1:6">
      <c r="A11321" t="str">
        <f t="shared" si="201"/>
        <v>33JOAO FEGADOLLI NUNES DA SILVA45047GRA</v>
      </c>
      <c r="B11321">
        <v>33</v>
      </c>
      <c r="C11321" t="s">
        <v>3323</v>
      </c>
      <c r="D11321" t="s">
        <v>3789</v>
      </c>
      <c r="E11321">
        <v>600</v>
      </c>
      <c r="F11321" t="s">
        <v>1112</v>
      </c>
    </row>
    <row r="11322" spans="1:6">
      <c r="A11322" t="str">
        <f t="shared" si="201"/>
        <v>33LAILA FRANCA DA COSTA45047GRA</v>
      </c>
      <c r="B11322">
        <v>33</v>
      </c>
      <c r="C11322" t="s">
        <v>3324</v>
      </c>
      <c r="D11322" t="s">
        <v>3789</v>
      </c>
      <c r="E11322">
        <v>600</v>
      </c>
      <c r="F11322" t="s">
        <v>1112</v>
      </c>
    </row>
    <row r="11323" spans="1:6">
      <c r="A11323" t="str">
        <f t="shared" si="201"/>
        <v>33LEONARDO DE FREITAS45047GRA</v>
      </c>
      <c r="B11323">
        <v>33</v>
      </c>
      <c r="C11323" t="s">
        <v>3325</v>
      </c>
      <c r="D11323" t="s">
        <v>3789</v>
      </c>
      <c r="E11323">
        <v>600</v>
      </c>
      <c r="F11323" t="s">
        <v>1112</v>
      </c>
    </row>
    <row r="11324" spans="1:6">
      <c r="A11324" t="str">
        <f t="shared" si="201"/>
        <v>33LÍVIA MARIA PIRES DE CAMPOS45047GRA</v>
      </c>
      <c r="B11324">
        <v>33</v>
      </c>
      <c r="C11324" t="s">
        <v>3326</v>
      </c>
      <c r="D11324" t="s">
        <v>3789</v>
      </c>
      <c r="E11324">
        <v>600</v>
      </c>
      <c r="F11324" t="s">
        <v>1112</v>
      </c>
    </row>
    <row r="11325" spans="1:6">
      <c r="A11325" t="str">
        <f t="shared" si="201"/>
        <v>33MATHEUS ANTONIO SOUZA FERREIRA45047GRA</v>
      </c>
      <c r="B11325">
        <v>33</v>
      </c>
      <c r="C11325" t="s">
        <v>3327</v>
      </c>
      <c r="D11325" t="s">
        <v>3789</v>
      </c>
      <c r="E11325">
        <v>600</v>
      </c>
      <c r="F11325" t="s">
        <v>1112</v>
      </c>
    </row>
    <row r="11326" spans="1:6">
      <c r="A11326" t="str">
        <f t="shared" si="201"/>
        <v>33PAMELA RAMOS ROCHA DOS SANTOS45047GRA</v>
      </c>
      <c r="B11326">
        <v>33</v>
      </c>
      <c r="C11326" t="s">
        <v>3328</v>
      </c>
      <c r="D11326" t="s">
        <v>3789</v>
      </c>
      <c r="E11326">
        <v>600</v>
      </c>
      <c r="F11326" t="s">
        <v>1112</v>
      </c>
    </row>
    <row r="11327" spans="1:6">
      <c r="A11327" t="str">
        <f t="shared" si="201"/>
        <v>33THALLES MOREIRA DE OLIVEIRA45047GRA</v>
      </c>
      <c r="B11327">
        <v>33</v>
      </c>
      <c r="C11327" t="s">
        <v>3329</v>
      </c>
      <c r="D11327" t="s">
        <v>3789</v>
      </c>
      <c r="E11327">
        <v>600</v>
      </c>
      <c r="F11327" t="s">
        <v>1112</v>
      </c>
    </row>
    <row r="11328" spans="1:6">
      <c r="A11328" t="str">
        <f t="shared" si="201"/>
        <v>33GABRIELA PANTOJA PASSOS45047MSc</v>
      </c>
      <c r="B11328">
        <v>33</v>
      </c>
      <c r="C11328" t="s">
        <v>3331</v>
      </c>
      <c r="D11328" t="s">
        <v>3789</v>
      </c>
      <c r="E11328">
        <v>2230</v>
      </c>
      <c r="F11328" t="s">
        <v>1114</v>
      </c>
    </row>
    <row r="11329" spans="1:6">
      <c r="A11329" t="str">
        <f t="shared" si="201"/>
        <v>33JOÃO PAULO GUILHERME RODRIGUES ALVES45047MSc</v>
      </c>
      <c r="B11329">
        <v>33</v>
      </c>
      <c r="C11329" t="s">
        <v>3332</v>
      </c>
      <c r="D11329" t="s">
        <v>3789</v>
      </c>
      <c r="E11329">
        <v>2230</v>
      </c>
      <c r="F11329" t="s">
        <v>1114</v>
      </c>
    </row>
    <row r="11330" spans="1:6">
      <c r="A11330" t="str">
        <f t="shared" si="201"/>
        <v>33MAXIANE FRANK OLIVEIRA CARDOSO45047MSc</v>
      </c>
      <c r="B11330">
        <v>33</v>
      </c>
      <c r="C11330" t="s">
        <v>3333</v>
      </c>
      <c r="D11330" t="s">
        <v>3789</v>
      </c>
      <c r="E11330">
        <v>2230</v>
      </c>
      <c r="F11330" t="s">
        <v>1114</v>
      </c>
    </row>
    <row r="11331" spans="1:6">
      <c r="A11331" t="str">
        <f t="shared" ref="A11331:A11394" si="202">CONCATENATE(B11331,C11331,VALUE(D11331),F11331)</f>
        <v>33RAFAEL LUIS SACCO45047MSc</v>
      </c>
      <c r="B11331">
        <v>33</v>
      </c>
      <c r="C11331" t="s">
        <v>3334</v>
      </c>
      <c r="D11331" t="s">
        <v>3789</v>
      </c>
      <c r="E11331">
        <v>2230</v>
      </c>
      <c r="F11331" t="s">
        <v>1114</v>
      </c>
    </row>
    <row r="11332" spans="1:6">
      <c r="A11332" t="str">
        <f t="shared" si="202"/>
        <v>33HIRDAN KATARINA DE MEDEIROS COSTA45047PV</v>
      </c>
      <c r="B11332">
        <v>33</v>
      </c>
      <c r="C11332" t="s">
        <v>3335</v>
      </c>
      <c r="D11332" t="s">
        <v>3789</v>
      </c>
      <c r="E11332">
        <v>7750</v>
      </c>
      <c r="F11332" t="s">
        <v>1115</v>
      </c>
    </row>
    <row r="11333" spans="1:6">
      <c r="A11333" t="str">
        <f t="shared" si="202"/>
        <v>34RENAN ALBERT HANSEN45047AT</v>
      </c>
      <c r="B11333">
        <v>34</v>
      </c>
      <c r="C11333" t="s">
        <v>3336</v>
      </c>
      <c r="D11333" t="s">
        <v>3789</v>
      </c>
      <c r="E11333">
        <v>820</v>
      </c>
      <c r="F11333" t="s">
        <v>1117</v>
      </c>
    </row>
    <row r="11334" spans="1:6">
      <c r="A11334" t="str">
        <f t="shared" si="202"/>
        <v>34MAURO HUGO MATHIAS45047COO</v>
      </c>
      <c r="B11334">
        <v>34</v>
      </c>
      <c r="C11334" t="s">
        <v>3337</v>
      </c>
      <c r="D11334" t="s">
        <v>3789</v>
      </c>
      <c r="E11334">
        <v>2800</v>
      </c>
      <c r="F11334" t="s">
        <v>1113</v>
      </c>
    </row>
    <row r="11335" spans="1:6">
      <c r="A11335" t="str">
        <f t="shared" si="202"/>
        <v>34FERNANDO HENRIQUE MAYWORM DE ARAUJO45047DSC</v>
      </c>
      <c r="B11335">
        <v>34</v>
      </c>
      <c r="C11335" t="s">
        <v>3338</v>
      </c>
      <c r="D11335" t="s">
        <v>3789</v>
      </c>
      <c r="E11335">
        <v>3280</v>
      </c>
      <c r="F11335" t="s">
        <v>1162</v>
      </c>
    </row>
    <row r="11336" spans="1:6">
      <c r="A11336" t="str">
        <f t="shared" si="202"/>
        <v>34MÔNICA VALÉRIA DOS SANTOS MACHADO45047DSC</v>
      </c>
      <c r="B11336">
        <v>34</v>
      </c>
      <c r="C11336" t="s">
        <v>3339</v>
      </c>
      <c r="D11336" t="s">
        <v>3789</v>
      </c>
      <c r="E11336">
        <v>3280</v>
      </c>
      <c r="F11336" t="s">
        <v>1162</v>
      </c>
    </row>
    <row r="11337" spans="1:6">
      <c r="A11337" t="str">
        <f t="shared" si="202"/>
        <v>34RUBENS COUTINHO TOLEDO45047DSC</v>
      </c>
      <c r="B11337">
        <v>34</v>
      </c>
      <c r="C11337" t="s">
        <v>3340</v>
      </c>
      <c r="D11337" t="s">
        <v>3789</v>
      </c>
      <c r="E11337">
        <v>3280</v>
      </c>
      <c r="F11337" t="s">
        <v>1162</v>
      </c>
    </row>
    <row r="11338" spans="1:6">
      <c r="A11338" t="str">
        <f t="shared" si="202"/>
        <v>34ARTHUR FREITAS DOS SANTOS45047GRA</v>
      </c>
      <c r="B11338">
        <v>34</v>
      </c>
      <c r="C11338" t="s">
        <v>3342</v>
      </c>
      <c r="D11338" t="s">
        <v>3789</v>
      </c>
      <c r="E11338">
        <v>600</v>
      </c>
      <c r="F11338" t="s">
        <v>1112</v>
      </c>
    </row>
    <row r="11339" spans="1:6">
      <c r="A11339" t="str">
        <f t="shared" si="202"/>
        <v>34FERNANDO GIANELLI FARIAS DE SOUZA45047GRA</v>
      </c>
      <c r="B11339">
        <v>34</v>
      </c>
      <c r="C11339" t="s">
        <v>3343</v>
      </c>
      <c r="D11339" t="s">
        <v>3789</v>
      </c>
      <c r="E11339">
        <v>600</v>
      </c>
      <c r="F11339" t="s">
        <v>1112</v>
      </c>
    </row>
    <row r="11340" spans="1:6">
      <c r="A11340" t="str">
        <f t="shared" si="202"/>
        <v>34GUSTAVO HENRIQUE ROMEU DA SILVA45047GRA</v>
      </c>
      <c r="B11340">
        <v>34</v>
      </c>
      <c r="C11340" t="s">
        <v>3344</v>
      </c>
      <c r="D11340" t="s">
        <v>3789</v>
      </c>
      <c r="E11340">
        <v>600</v>
      </c>
      <c r="F11340" t="s">
        <v>1112</v>
      </c>
    </row>
    <row r="11341" spans="1:6">
      <c r="A11341" t="str">
        <f t="shared" si="202"/>
        <v>34IAN RYUJI MATSUMOTO ROLIM45047GRA</v>
      </c>
      <c r="B11341">
        <v>34</v>
      </c>
      <c r="C11341" t="s">
        <v>3345</v>
      </c>
      <c r="D11341" t="s">
        <v>3789</v>
      </c>
      <c r="E11341">
        <v>600</v>
      </c>
      <c r="F11341" t="s">
        <v>1112</v>
      </c>
    </row>
    <row r="11342" spans="1:6">
      <c r="A11342" t="str">
        <f t="shared" si="202"/>
        <v>34JOÃO VITOR DOS SANTOS OLIVEIRA45047GRA</v>
      </c>
      <c r="B11342">
        <v>34</v>
      </c>
      <c r="C11342" t="s">
        <v>3346</v>
      </c>
      <c r="D11342" t="s">
        <v>3789</v>
      </c>
      <c r="E11342">
        <v>600</v>
      </c>
      <c r="F11342" t="s">
        <v>1112</v>
      </c>
    </row>
    <row r="11343" spans="1:6">
      <c r="A11343" t="str">
        <f t="shared" si="202"/>
        <v>34NIKOLAS MAKY TAKINAMI45047GRA</v>
      </c>
      <c r="B11343">
        <v>34</v>
      </c>
      <c r="C11343" t="s">
        <v>3347</v>
      </c>
      <c r="D11343" t="s">
        <v>3789</v>
      </c>
      <c r="E11343">
        <v>600</v>
      </c>
      <c r="F11343" t="s">
        <v>1112</v>
      </c>
    </row>
    <row r="11344" spans="1:6">
      <c r="A11344" t="str">
        <f t="shared" si="202"/>
        <v>34TOBIAS LOMBARDI GARCIA TIBURCIO45047GRA</v>
      </c>
      <c r="B11344">
        <v>34</v>
      </c>
      <c r="C11344" t="s">
        <v>3348</v>
      </c>
      <c r="D11344" t="s">
        <v>3789</v>
      </c>
      <c r="E11344">
        <v>600</v>
      </c>
      <c r="F11344" t="s">
        <v>1112</v>
      </c>
    </row>
    <row r="11345" spans="1:6">
      <c r="A11345" t="str">
        <f t="shared" si="202"/>
        <v>34VICTOR BARBOSA NUNES45047GRA</v>
      </c>
      <c r="B11345">
        <v>34</v>
      </c>
      <c r="C11345" t="s">
        <v>3349</v>
      </c>
      <c r="D11345" t="s">
        <v>3789</v>
      </c>
      <c r="E11345">
        <v>600</v>
      </c>
      <c r="F11345" t="s">
        <v>1112</v>
      </c>
    </row>
    <row r="11346" spans="1:6">
      <c r="A11346" t="str">
        <f t="shared" si="202"/>
        <v>34VITOR PIOLTINE MURARI45047GRA</v>
      </c>
      <c r="B11346">
        <v>34</v>
      </c>
      <c r="C11346" t="s">
        <v>3350</v>
      </c>
      <c r="D11346" t="s">
        <v>3789</v>
      </c>
      <c r="E11346">
        <v>600</v>
      </c>
      <c r="F11346" t="s">
        <v>1112</v>
      </c>
    </row>
    <row r="11347" spans="1:6">
      <c r="A11347" t="str">
        <f t="shared" si="202"/>
        <v>34CARLOS EDUARDO MORAES45047MSc</v>
      </c>
      <c r="B11347">
        <v>34</v>
      </c>
      <c r="C11347" t="s">
        <v>3351</v>
      </c>
      <c r="D11347" t="s">
        <v>3789</v>
      </c>
      <c r="E11347">
        <v>2230</v>
      </c>
      <c r="F11347" t="s">
        <v>1114</v>
      </c>
    </row>
    <row r="11348" spans="1:6">
      <c r="A11348" t="str">
        <f t="shared" si="202"/>
        <v>34DANIEL SOLFERINI DE CARVALHO45047MSc</v>
      </c>
      <c r="B11348">
        <v>34</v>
      </c>
      <c r="C11348" t="s">
        <v>3352</v>
      </c>
      <c r="D11348" t="s">
        <v>3789</v>
      </c>
      <c r="E11348">
        <v>2230</v>
      </c>
      <c r="F11348" t="s">
        <v>1114</v>
      </c>
    </row>
    <row r="11349" spans="1:6">
      <c r="A11349" t="str">
        <f t="shared" si="202"/>
        <v>34LUIS FERNANDO JUNIOR SALDAÑA BERNUY45047MSc</v>
      </c>
      <c r="B11349">
        <v>34</v>
      </c>
      <c r="C11349" t="s">
        <v>3353</v>
      </c>
      <c r="D11349" t="s">
        <v>3789</v>
      </c>
      <c r="E11349">
        <v>2230</v>
      </c>
      <c r="F11349" t="s">
        <v>1114</v>
      </c>
    </row>
    <row r="11350" spans="1:6">
      <c r="A11350" t="str">
        <f t="shared" si="202"/>
        <v>34MANUEL ANTHONY TORIBIO PACHERRES UCHALIN45047MSc</v>
      </c>
      <c r="B11350">
        <v>34</v>
      </c>
      <c r="C11350" t="s">
        <v>3354</v>
      </c>
      <c r="D11350" t="s">
        <v>3789</v>
      </c>
      <c r="E11350">
        <v>2230</v>
      </c>
      <c r="F11350" t="s">
        <v>1114</v>
      </c>
    </row>
    <row r="11351" spans="1:6">
      <c r="A11351" t="str">
        <f t="shared" si="202"/>
        <v>34MARCELO PACHECO OLIVEIRA45047MSc</v>
      </c>
      <c r="B11351">
        <v>34</v>
      </c>
      <c r="C11351" t="s">
        <v>3355</v>
      </c>
      <c r="D11351" t="s">
        <v>3789</v>
      </c>
      <c r="E11351">
        <v>2230</v>
      </c>
      <c r="F11351" t="s">
        <v>1114</v>
      </c>
    </row>
    <row r="11352" spans="1:6">
      <c r="A11352" t="str">
        <f t="shared" si="202"/>
        <v>34MARTA LEITE DA SILVA NASCIMENTO45047PDSC</v>
      </c>
      <c r="B11352">
        <v>34</v>
      </c>
      <c r="C11352" t="s">
        <v>3356</v>
      </c>
      <c r="D11352" t="s">
        <v>3789</v>
      </c>
      <c r="E11352">
        <v>6110</v>
      </c>
      <c r="F11352" t="s">
        <v>1165</v>
      </c>
    </row>
    <row r="11353" spans="1:6">
      <c r="A11353" t="str">
        <f t="shared" si="202"/>
        <v>34NAZEM NASCIMENTO45047PV</v>
      </c>
      <c r="B11353">
        <v>34</v>
      </c>
      <c r="C11353" t="s">
        <v>3357</v>
      </c>
      <c r="D11353" t="s">
        <v>3789</v>
      </c>
      <c r="E11353">
        <v>7750</v>
      </c>
      <c r="F11353" t="s">
        <v>1115</v>
      </c>
    </row>
    <row r="11354" spans="1:6">
      <c r="A11354" t="str">
        <f t="shared" si="202"/>
        <v>35ARMANDO SÁ RIBEIRO JÚNIOR45047COO</v>
      </c>
      <c r="B11354">
        <v>35</v>
      </c>
      <c r="C11354" t="s">
        <v>3358</v>
      </c>
      <c r="D11354" t="s">
        <v>3789</v>
      </c>
      <c r="E11354">
        <v>2800</v>
      </c>
      <c r="F11354" t="s">
        <v>1113</v>
      </c>
    </row>
    <row r="11355" spans="1:6">
      <c r="A11355" t="str">
        <f t="shared" si="202"/>
        <v>35BRUNO AGUIAR SANTANA45047DSC</v>
      </c>
      <c r="B11355">
        <v>35</v>
      </c>
      <c r="C11355" t="s">
        <v>3359</v>
      </c>
      <c r="D11355" t="s">
        <v>3789</v>
      </c>
      <c r="E11355">
        <v>3280</v>
      </c>
      <c r="F11355" t="s">
        <v>1162</v>
      </c>
    </row>
    <row r="11356" spans="1:6">
      <c r="A11356" t="str">
        <f t="shared" si="202"/>
        <v>35WITÃ DOS SANTOS ROCHA45047DSC</v>
      </c>
      <c r="B11356">
        <v>35</v>
      </c>
      <c r="C11356" t="s">
        <v>3360</v>
      </c>
      <c r="D11356" t="s">
        <v>3789</v>
      </c>
      <c r="E11356">
        <v>3280</v>
      </c>
      <c r="F11356" t="s">
        <v>1162</v>
      </c>
    </row>
    <row r="11357" spans="1:6">
      <c r="A11357" t="str">
        <f t="shared" si="202"/>
        <v>35HELENA PERES ALCHIMIN45047GRA</v>
      </c>
      <c r="B11357">
        <v>35</v>
      </c>
      <c r="C11357" t="s">
        <v>3361</v>
      </c>
      <c r="D11357" t="s">
        <v>3789</v>
      </c>
      <c r="E11357">
        <v>600</v>
      </c>
      <c r="F11357" t="s">
        <v>1112</v>
      </c>
    </row>
    <row r="11358" spans="1:6">
      <c r="A11358" t="str">
        <f t="shared" si="202"/>
        <v>35FELIPE DA SILVA OLIVEIRA45047MSc</v>
      </c>
      <c r="B11358">
        <v>35</v>
      </c>
      <c r="C11358" t="s">
        <v>3362</v>
      </c>
      <c r="D11358" t="s">
        <v>3789</v>
      </c>
      <c r="E11358">
        <v>2230</v>
      </c>
      <c r="F11358" t="s">
        <v>1114</v>
      </c>
    </row>
    <row r="11359" spans="1:6">
      <c r="A11359" t="str">
        <f t="shared" si="202"/>
        <v>35JUAN PABLO SOLORZANO45047MSc</v>
      </c>
      <c r="B11359">
        <v>35</v>
      </c>
      <c r="C11359" t="s">
        <v>3363</v>
      </c>
      <c r="D11359" t="s">
        <v>3789</v>
      </c>
      <c r="E11359">
        <v>2230</v>
      </c>
      <c r="F11359" t="s">
        <v>1114</v>
      </c>
    </row>
    <row r="11360" spans="1:6">
      <c r="A11360" t="str">
        <f t="shared" si="202"/>
        <v>35LIPE LIMA CARMEL45047MSc</v>
      </c>
      <c r="B11360">
        <v>35</v>
      </c>
      <c r="C11360" t="s">
        <v>3364</v>
      </c>
      <c r="D11360" t="s">
        <v>3789</v>
      </c>
      <c r="E11360">
        <v>2230</v>
      </c>
      <c r="F11360" t="s">
        <v>1114</v>
      </c>
    </row>
    <row r="11361" spans="1:6">
      <c r="A11361" t="str">
        <f t="shared" si="202"/>
        <v>35PATRICK SOUZA LIMA45047MSc</v>
      </c>
      <c r="B11361">
        <v>35</v>
      </c>
      <c r="C11361" t="s">
        <v>3365</v>
      </c>
      <c r="D11361" t="s">
        <v>3789</v>
      </c>
      <c r="E11361">
        <v>2230</v>
      </c>
      <c r="F11361" t="s">
        <v>1114</v>
      </c>
    </row>
    <row r="11362" spans="1:6">
      <c r="A11362" t="str">
        <f t="shared" si="202"/>
        <v>35LEONARDO SILVA DE SOUZA45047PV</v>
      </c>
      <c r="B11362">
        <v>35</v>
      </c>
      <c r="C11362" t="s">
        <v>3366</v>
      </c>
      <c r="D11362" t="s">
        <v>3789</v>
      </c>
      <c r="E11362">
        <v>7750</v>
      </c>
      <c r="F11362" t="s">
        <v>1115</v>
      </c>
    </row>
    <row r="11363" spans="1:6">
      <c r="A11363" t="str">
        <f t="shared" si="202"/>
        <v>36SARAH ADRIANA ROCHA SOARES45047AT</v>
      </c>
      <c r="B11363">
        <v>36</v>
      </c>
      <c r="C11363" t="s">
        <v>3367</v>
      </c>
      <c r="D11363" t="s">
        <v>3789</v>
      </c>
      <c r="E11363">
        <v>820</v>
      </c>
      <c r="F11363" t="s">
        <v>1117</v>
      </c>
    </row>
    <row r="11364" spans="1:6">
      <c r="A11364" t="str">
        <f t="shared" si="202"/>
        <v>36LUIZ CARLOS LOBATO DOS SANTOS45047COO</v>
      </c>
      <c r="B11364">
        <v>36</v>
      </c>
      <c r="C11364" t="s">
        <v>3368</v>
      </c>
      <c r="D11364" t="s">
        <v>3789</v>
      </c>
      <c r="E11364">
        <v>2800</v>
      </c>
      <c r="F11364" t="s">
        <v>1113</v>
      </c>
    </row>
    <row r="11365" spans="1:6">
      <c r="A11365" t="str">
        <f t="shared" si="202"/>
        <v>36CÉLIA KARINA MAIA CARDOSO45047DSC</v>
      </c>
      <c r="B11365">
        <v>36</v>
      </c>
      <c r="C11365" t="s">
        <v>3369</v>
      </c>
      <c r="D11365" t="s">
        <v>3789</v>
      </c>
      <c r="E11365">
        <v>3280</v>
      </c>
      <c r="F11365" t="s">
        <v>1162</v>
      </c>
    </row>
    <row r="11366" spans="1:6">
      <c r="A11366" t="str">
        <f t="shared" si="202"/>
        <v>36LARISSA BIANCA LEÃO SANTOS45047DSC</v>
      </c>
      <c r="B11366">
        <v>36</v>
      </c>
      <c r="C11366" t="s">
        <v>3370</v>
      </c>
      <c r="D11366" t="s">
        <v>3789</v>
      </c>
      <c r="E11366">
        <v>3280</v>
      </c>
      <c r="F11366" t="s">
        <v>1162</v>
      </c>
    </row>
    <row r="11367" spans="1:6">
      <c r="A11367" t="str">
        <f t="shared" si="202"/>
        <v>36MONIQUE SANTOS SARLY DA SILVA45047DSC</v>
      </c>
      <c r="B11367">
        <v>36</v>
      </c>
      <c r="C11367" t="s">
        <v>3371</v>
      </c>
      <c r="D11367" t="s">
        <v>3789</v>
      </c>
      <c r="E11367">
        <v>3280</v>
      </c>
      <c r="F11367" t="s">
        <v>1162</v>
      </c>
    </row>
    <row r="11368" spans="1:6">
      <c r="A11368" t="str">
        <f t="shared" si="202"/>
        <v>36ANA BEATRIZ TEIXEIRA DOURADO45047GRA</v>
      </c>
      <c r="B11368">
        <v>36</v>
      </c>
      <c r="C11368" t="s">
        <v>3372</v>
      </c>
      <c r="D11368" t="s">
        <v>3789</v>
      </c>
      <c r="E11368">
        <v>600</v>
      </c>
      <c r="F11368" t="s">
        <v>1112</v>
      </c>
    </row>
    <row r="11369" spans="1:6">
      <c r="A11369" t="str">
        <f t="shared" si="202"/>
        <v>36BRUNO SANTOS CONCEIÇÃO45047GRA</v>
      </c>
      <c r="B11369">
        <v>36</v>
      </c>
      <c r="C11369" t="s">
        <v>3373</v>
      </c>
      <c r="D11369" t="s">
        <v>3789</v>
      </c>
      <c r="E11369">
        <v>600</v>
      </c>
      <c r="F11369" t="s">
        <v>1112</v>
      </c>
    </row>
    <row r="11370" spans="1:6">
      <c r="A11370" t="str">
        <f t="shared" si="202"/>
        <v>36CAICO BITANCOURT REIS45047GRA</v>
      </c>
      <c r="B11370">
        <v>36</v>
      </c>
      <c r="C11370" t="s">
        <v>3374</v>
      </c>
      <c r="D11370" t="s">
        <v>3789</v>
      </c>
      <c r="E11370">
        <v>600</v>
      </c>
      <c r="F11370" t="s">
        <v>1112</v>
      </c>
    </row>
    <row r="11371" spans="1:6">
      <c r="A11371" t="str">
        <f t="shared" si="202"/>
        <v>36FELIPE COSTA REIS DA SILVA45047GRA</v>
      </c>
      <c r="B11371">
        <v>36</v>
      </c>
      <c r="C11371" t="s">
        <v>3375</v>
      </c>
      <c r="D11371" t="s">
        <v>3789</v>
      </c>
      <c r="E11371">
        <v>600</v>
      </c>
      <c r="F11371" t="s">
        <v>1112</v>
      </c>
    </row>
    <row r="11372" spans="1:6">
      <c r="A11372" t="str">
        <f t="shared" si="202"/>
        <v>36GLADSON PESSANHA DE SOUZA45047GRA</v>
      </c>
      <c r="B11372">
        <v>36</v>
      </c>
      <c r="C11372" t="s">
        <v>3376</v>
      </c>
      <c r="D11372" t="s">
        <v>3789</v>
      </c>
      <c r="E11372">
        <v>600</v>
      </c>
      <c r="F11372" t="s">
        <v>1112</v>
      </c>
    </row>
    <row r="11373" spans="1:6">
      <c r="A11373" t="str">
        <f t="shared" si="202"/>
        <v>36KEILA MISAELLE DE SOUZA NUNES45047GRA</v>
      </c>
      <c r="B11373">
        <v>36</v>
      </c>
      <c r="C11373" t="s">
        <v>3377</v>
      </c>
      <c r="D11373" t="s">
        <v>3789</v>
      </c>
      <c r="E11373">
        <v>600</v>
      </c>
      <c r="F11373" t="s">
        <v>1112</v>
      </c>
    </row>
    <row r="11374" spans="1:6">
      <c r="A11374" t="str">
        <f t="shared" si="202"/>
        <v>36MARIANA SANTOS FIGUEIREDO DE FREITAS45047GRA</v>
      </c>
      <c r="B11374">
        <v>36</v>
      </c>
      <c r="C11374" t="s">
        <v>3378</v>
      </c>
      <c r="D11374" t="s">
        <v>3789</v>
      </c>
      <c r="E11374">
        <v>600</v>
      </c>
      <c r="F11374" t="s">
        <v>1112</v>
      </c>
    </row>
    <row r="11375" spans="1:6">
      <c r="A11375" t="str">
        <f t="shared" si="202"/>
        <v>36NARAILSON DA CONCEIÇÃO BARRETO45047GRA</v>
      </c>
      <c r="B11375">
        <v>36</v>
      </c>
      <c r="C11375" t="s">
        <v>3379</v>
      </c>
      <c r="D11375" t="s">
        <v>3789</v>
      </c>
      <c r="E11375">
        <v>600</v>
      </c>
      <c r="F11375" t="s">
        <v>1112</v>
      </c>
    </row>
    <row r="11376" spans="1:6">
      <c r="A11376" t="str">
        <f t="shared" si="202"/>
        <v>36SILVANA SANTOS DE JESUS45047GRA</v>
      </c>
      <c r="B11376">
        <v>36</v>
      </c>
      <c r="C11376" t="s">
        <v>3380</v>
      </c>
      <c r="D11376" t="s">
        <v>3789</v>
      </c>
      <c r="E11376">
        <v>600</v>
      </c>
      <c r="F11376" t="s">
        <v>1112</v>
      </c>
    </row>
    <row r="11377" spans="1:6">
      <c r="A11377" t="str">
        <f t="shared" si="202"/>
        <v>36STEPHANIE EVANGELISTA DOS SANTOS45047GRA</v>
      </c>
      <c r="B11377">
        <v>36</v>
      </c>
      <c r="C11377" t="s">
        <v>3381</v>
      </c>
      <c r="D11377" t="s">
        <v>3789</v>
      </c>
      <c r="E11377">
        <v>600</v>
      </c>
      <c r="F11377" t="s">
        <v>1112</v>
      </c>
    </row>
    <row r="11378" spans="1:6">
      <c r="A11378" t="str">
        <f t="shared" si="202"/>
        <v>36TAIRONE SANTOS DA PAIXÃO FILHO45047GRA</v>
      </c>
      <c r="B11378">
        <v>36</v>
      </c>
      <c r="C11378" t="s">
        <v>3382</v>
      </c>
      <c r="D11378" t="s">
        <v>3789</v>
      </c>
      <c r="E11378">
        <v>600</v>
      </c>
      <c r="F11378" t="s">
        <v>1112</v>
      </c>
    </row>
    <row r="11379" spans="1:6">
      <c r="A11379" t="str">
        <f t="shared" si="202"/>
        <v>36UILLIAMS ALVES DE OLIVEIRA PAZ45047GRA</v>
      </c>
      <c r="B11379">
        <v>36</v>
      </c>
      <c r="C11379" t="s">
        <v>3383</v>
      </c>
      <c r="D11379" t="s">
        <v>3789</v>
      </c>
      <c r="E11379">
        <v>600</v>
      </c>
      <c r="F11379" t="s">
        <v>1112</v>
      </c>
    </row>
    <row r="11380" spans="1:6">
      <c r="A11380" t="str">
        <f t="shared" si="202"/>
        <v>36DANILO SILVA FERREIRA45047MSc</v>
      </c>
      <c r="B11380">
        <v>36</v>
      </c>
      <c r="C11380" t="s">
        <v>3384</v>
      </c>
      <c r="D11380" t="s">
        <v>3789</v>
      </c>
      <c r="E11380">
        <v>2230</v>
      </c>
      <c r="F11380" t="s">
        <v>1114</v>
      </c>
    </row>
    <row r="11381" spans="1:6">
      <c r="A11381" t="str">
        <f t="shared" si="202"/>
        <v>36LUIZA FIGUEIRA DE SIQUEIRA45047MSc</v>
      </c>
      <c r="B11381">
        <v>36</v>
      </c>
      <c r="C11381" t="s">
        <v>3385</v>
      </c>
      <c r="D11381" t="s">
        <v>3789</v>
      </c>
      <c r="E11381">
        <v>2230</v>
      </c>
      <c r="F11381" t="s">
        <v>1114</v>
      </c>
    </row>
    <row r="11382" spans="1:6">
      <c r="A11382" t="str">
        <f t="shared" si="202"/>
        <v>36MARCELA FÉLIX SOBRAL45047MSc</v>
      </c>
      <c r="B11382">
        <v>36</v>
      </c>
      <c r="C11382" t="s">
        <v>3386</v>
      </c>
      <c r="D11382" t="s">
        <v>3789</v>
      </c>
      <c r="E11382">
        <v>2230</v>
      </c>
      <c r="F11382" t="s">
        <v>1114</v>
      </c>
    </row>
    <row r="11383" spans="1:6">
      <c r="A11383" t="str">
        <f t="shared" si="202"/>
        <v>36THAMYRIS QUEIROZ SILVA45047MSc</v>
      </c>
      <c r="B11383">
        <v>36</v>
      </c>
      <c r="C11383" t="s">
        <v>3387</v>
      </c>
      <c r="D11383" t="s">
        <v>3789</v>
      </c>
      <c r="E11383">
        <v>2230</v>
      </c>
      <c r="F11383" t="s">
        <v>1114</v>
      </c>
    </row>
    <row r="11384" spans="1:6">
      <c r="A11384" t="str">
        <f t="shared" si="202"/>
        <v>36RONALDO COSTA SANTOS45047PDSC</v>
      </c>
      <c r="B11384">
        <v>36</v>
      </c>
      <c r="C11384" t="s">
        <v>3388</v>
      </c>
      <c r="D11384" t="s">
        <v>3789</v>
      </c>
      <c r="E11384">
        <v>6110</v>
      </c>
      <c r="F11384" t="s">
        <v>1165</v>
      </c>
    </row>
    <row r="11385" spans="1:6">
      <c r="A11385" t="str">
        <f t="shared" si="202"/>
        <v>36KLEBERSON RICARDO DE OLIVEIRA PEREIRA45047PV</v>
      </c>
      <c r="B11385">
        <v>36</v>
      </c>
      <c r="C11385" t="s">
        <v>3389</v>
      </c>
      <c r="D11385" t="s">
        <v>3789</v>
      </c>
      <c r="E11385">
        <v>7750</v>
      </c>
      <c r="F11385" t="s">
        <v>1115</v>
      </c>
    </row>
    <row r="11386" spans="1:6">
      <c r="A11386" t="str">
        <f t="shared" si="202"/>
        <v>37SUZANA DA SILVA MACEDO45047AT</v>
      </c>
      <c r="B11386">
        <v>37</v>
      </c>
      <c r="C11386" t="s">
        <v>3390</v>
      </c>
      <c r="D11386" t="s">
        <v>3789</v>
      </c>
      <c r="E11386">
        <v>820</v>
      </c>
      <c r="F11386" t="s">
        <v>1117</v>
      </c>
    </row>
    <row r="11387" spans="1:6">
      <c r="A11387" t="str">
        <f t="shared" si="202"/>
        <v>37AMANDA DUARTE GONDIM45047COO</v>
      </c>
      <c r="B11387">
        <v>37</v>
      </c>
      <c r="C11387" t="s">
        <v>3391</v>
      </c>
      <c r="D11387" t="s">
        <v>3789</v>
      </c>
      <c r="E11387">
        <v>2800</v>
      </c>
      <c r="F11387" t="s">
        <v>1113</v>
      </c>
    </row>
    <row r="11388" spans="1:6">
      <c r="A11388" t="str">
        <f t="shared" si="202"/>
        <v>37ALYXANDRA CARLA DE MEDEIROS BATISTA45047DSC</v>
      </c>
      <c r="B11388">
        <v>37</v>
      </c>
      <c r="C11388" t="s">
        <v>3392</v>
      </c>
      <c r="D11388" t="s">
        <v>3789</v>
      </c>
      <c r="E11388">
        <v>3280</v>
      </c>
      <c r="F11388" t="s">
        <v>1162</v>
      </c>
    </row>
    <row r="11389" spans="1:6">
      <c r="A11389" t="str">
        <f t="shared" si="202"/>
        <v>37FERNANDO VELCIC MAZIVIERO45047DSC</v>
      </c>
      <c r="B11389">
        <v>37</v>
      </c>
      <c r="C11389" t="s">
        <v>1764</v>
      </c>
      <c r="D11389" t="s">
        <v>3789</v>
      </c>
      <c r="E11389">
        <v>3280</v>
      </c>
      <c r="F11389" t="s">
        <v>1162</v>
      </c>
    </row>
    <row r="11390" spans="1:6">
      <c r="A11390" t="str">
        <f t="shared" si="202"/>
        <v>37MAGNO KLEBSON AUGUSTINHO SENA45047DSC</v>
      </c>
      <c r="B11390">
        <v>37</v>
      </c>
      <c r="C11390" t="s">
        <v>3393</v>
      </c>
      <c r="D11390" t="s">
        <v>3789</v>
      </c>
      <c r="E11390">
        <v>3280</v>
      </c>
      <c r="F11390" t="s">
        <v>1162</v>
      </c>
    </row>
    <row r="11391" spans="1:6">
      <c r="A11391" t="str">
        <f t="shared" si="202"/>
        <v>37ANDERSON BONIFÁCIO DA SILVA45047GRA</v>
      </c>
      <c r="B11391">
        <v>37</v>
      </c>
      <c r="C11391" t="s">
        <v>3394</v>
      </c>
      <c r="D11391" t="s">
        <v>3789</v>
      </c>
      <c r="E11391">
        <v>600</v>
      </c>
      <c r="F11391" t="s">
        <v>1112</v>
      </c>
    </row>
    <row r="11392" spans="1:6">
      <c r="A11392" t="str">
        <f t="shared" si="202"/>
        <v>37ICARO SILVA DE PAULA45047GRA</v>
      </c>
      <c r="B11392">
        <v>37</v>
      </c>
      <c r="C11392" t="s">
        <v>3395</v>
      </c>
      <c r="D11392" t="s">
        <v>3789</v>
      </c>
      <c r="E11392">
        <v>600</v>
      </c>
      <c r="F11392" t="s">
        <v>1112</v>
      </c>
    </row>
    <row r="11393" spans="1:6">
      <c r="A11393" t="str">
        <f t="shared" si="202"/>
        <v>37IGOR CAVALCANTE BEZERRA45047GRA</v>
      </c>
      <c r="B11393">
        <v>37</v>
      </c>
      <c r="C11393" t="s">
        <v>3396</v>
      </c>
      <c r="D11393" t="s">
        <v>3789</v>
      </c>
      <c r="E11393">
        <v>600</v>
      </c>
      <c r="F11393" t="s">
        <v>1112</v>
      </c>
    </row>
    <row r="11394" spans="1:6">
      <c r="A11394" t="str">
        <f t="shared" si="202"/>
        <v>37INGRID NAYARA DE MEDEIROS BRITO45047GRA</v>
      </c>
      <c r="B11394">
        <v>37</v>
      </c>
      <c r="C11394" t="s">
        <v>3397</v>
      </c>
      <c r="D11394" t="s">
        <v>3789</v>
      </c>
      <c r="E11394">
        <v>600</v>
      </c>
      <c r="F11394" t="s">
        <v>1112</v>
      </c>
    </row>
    <row r="11395" spans="1:6">
      <c r="A11395" t="str">
        <f t="shared" ref="A11395:A11458" si="203">CONCATENATE(B11395,C11395,VALUE(D11395),F11395)</f>
        <v>37ISABELLE DE MEDEIROS ALBUQUERQUE45047GRA</v>
      </c>
      <c r="B11395">
        <v>37</v>
      </c>
      <c r="C11395" t="s">
        <v>3398</v>
      </c>
      <c r="D11395" t="s">
        <v>3789</v>
      </c>
      <c r="E11395">
        <v>600</v>
      </c>
      <c r="F11395" t="s">
        <v>1112</v>
      </c>
    </row>
    <row r="11396" spans="1:6">
      <c r="A11396" t="str">
        <f t="shared" si="203"/>
        <v>37JESSICA NICOLE BARROS DE SOUSA45047GRA</v>
      </c>
      <c r="B11396">
        <v>37</v>
      </c>
      <c r="C11396" t="s">
        <v>3399</v>
      </c>
      <c r="D11396" t="s">
        <v>3789</v>
      </c>
      <c r="E11396">
        <v>600</v>
      </c>
      <c r="F11396" t="s">
        <v>1112</v>
      </c>
    </row>
    <row r="11397" spans="1:6">
      <c r="A11397" t="str">
        <f t="shared" si="203"/>
        <v>37LUANA GABRIELA COSTA BRITO45047GRA</v>
      </c>
      <c r="B11397">
        <v>37</v>
      </c>
      <c r="C11397" t="s">
        <v>3400</v>
      </c>
      <c r="D11397" t="s">
        <v>3789</v>
      </c>
      <c r="E11397">
        <v>600</v>
      </c>
      <c r="F11397" t="s">
        <v>1112</v>
      </c>
    </row>
    <row r="11398" spans="1:6">
      <c r="A11398" t="str">
        <f t="shared" si="203"/>
        <v>37MARCOS ANTONIO DO NASCIMENTO JUNIOR45047GRA</v>
      </c>
      <c r="B11398">
        <v>37</v>
      </c>
      <c r="C11398" t="s">
        <v>3401</v>
      </c>
      <c r="D11398" t="s">
        <v>3789</v>
      </c>
      <c r="E11398">
        <v>600</v>
      </c>
      <c r="F11398" t="s">
        <v>1112</v>
      </c>
    </row>
    <row r="11399" spans="1:6">
      <c r="A11399" t="str">
        <f t="shared" si="203"/>
        <v>37MARIA VITORIA FERREIRA DE SOUZA45047GRA</v>
      </c>
      <c r="B11399">
        <v>37</v>
      </c>
      <c r="C11399" t="s">
        <v>3403</v>
      </c>
      <c r="D11399" t="s">
        <v>3789</v>
      </c>
      <c r="E11399">
        <v>600</v>
      </c>
      <c r="F11399" t="s">
        <v>1112</v>
      </c>
    </row>
    <row r="11400" spans="1:6">
      <c r="A11400" t="str">
        <f t="shared" si="203"/>
        <v>37MARINA DA PAZ BRITO45047GRA</v>
      </c>
      <c r="B11400">
        <v>37</v>
      </c>
      <c r="C11400" t="s">
        <v>3404</v>
      </c>
      <c r="D11400" t="s">
        <v>3789</v>
      </c>
      <c r="E11400">
        <v>600</v>
      </c>
      <c r="F11400" t="s">
        <v>1112</v>
      </c>
    </row>
    <row r="11401" spans="1:6">
      <c r="A11401" t="str">
        <f t="shared" si="203"/>
        <v>37MATEUS MADSON DO NASCIMENTO JALES45047GRA</v>
      </c>
      <c r="B11401">
        <v>37</v>
      </c>
      <c r="C11401" t="s">
        <v>3405</v>
      </c>
      <c r="D11401" t="s">
        <v>3789</v>
      </c>
      <c r="E11401">
        <v>600</v>
      </c>
      <c r="F11401" t="s">
        <v>1112</v>
      </c>
    </row>
    <row r="11402" spans="1:6">
      <c r="A11402" t="str">
        <f t="shared" si="203"/>
        <v>37NICOLLE THAYNNA ALVES MARREIRO45047GRA</v>
      </c>
      <c r="B11402">
        <v>37</v>
      </c>
      <c r="C11402" t="s">
        <v>3406</v>
      </c>
      <c r="D11402" t="s">
        <v>3789</v>
      </c>
      <c r="E11402">
        <v>600</v>
      </c>
      <c r="F11402" t="s">
        <v>1112</v>
      </c>
    </row>
    <row r="11403" spans="1:6">
      <c r="A11403" t="str">
        <f t="shared" si="203"/>
        <v>37SARAH RAYANNE DE LIMA SILVA45047GRA</v>
      </c>
      <c r="B11403">
        <v>37</v>
      </c>
      <c r="C11403" t="s">
        <v>3407</v>
      </c>
      <c r="D11403" t="s">
        <v>3789</v>
      </c>
      <c r="E11403">
        <v>600</v>
      </c>
      <c r="F11403" t="s">
        <v>1112</v>
      </c>
    </row>
    <row r="11404" spans="1:6">
      <c r="A11404" t="str">
        <f t="shared" si="203"/>
        <v>37AMANDA MEDEIROS DE AZEVEDO45047MSc</v>
      </c>
      <c r="B11404">
        <v>37</v>
      </c>
      <c r="C11404" t="s">
        <v>3408</v>
      </c>
      <c r="D11404" t="s">
        <v>3789</v>
      </c>
      <c r="E11404">
        <v>2230</v>
      </c>
      <c r="F11404" t="s">
        <v>1114</v>
      </c>
    </row>
    <row r="11405" spans="1:6">
      <c r="A11405" t="str">
        <f t="shared" si="203"/>
        <v>37ELON FERNANDES SILVA45047MSc</v>
      </c>
      <c r="B11405">
        <v>37</v>
      </c>
      <c r="C11405" t="s">
        <v>3409</v>
      </c>
      <c r="D11405" t="s">
        <v>3789</v>
      </c>
      <c r="E11405">
        <v>2230</v>
      </c>
      <c r="F11405" t="s">
        <v>1114</v>
      </c>
    </row>
    <row r="11406" spans="1:6">
      <c r="A11406" t="str">
        <f t="shared" si="203"/>
        <v>37JHONATAN FERREIRA CAMARA45047MSc</v>
      </c>
      <c r="B11406">
        <v>37</v>
      </c>
      <c r="C11406" t="s">
        <v>3410</v>
      </c>
      <c r="D11406" t="s">
        <v>3789</v>
      </c>
      <c r="E11406">
        <v>2230</v>
      </c>
      <c r="F11406" t="s">
        <v>1114</v>
      </c>
    </row>
    <row r="11407" spans="1:6">
      <c r="A11407" t="str">
        <f t="shared" si="203"/>
        <v>37JOHNATHAN HERBERT FREIRE DA SILVA45047MSc</v>
      </c>
      <c r="B11407">
        <v>37</v>
      </c>
      <c r="C11407" t="s">
        <v>3411</v>
      </c>
      <c r="D11407" t="s">
        <v>3789</v>
      </c>
      <c r="E11407">
        <v>2230</v>
      </c>
      <c r="F11407" t="s">
        <v>1114</v>
      </c>
    </row>
    <row r="11408" spans="1:6">
      <c r="A11408" t="str">
        <f t="shared" si="203"/>
        <v>37LETÍCIA MILENA GOMES DA SILVA45047MSc</v>
      </c>
      <c r="B11408">
        <v>37</v>
      </c>
      <c r="C11408" t="s">
        <v>3412</v>
      </c>
      <c r="D11408" t="s">
        <v>3789</v>
      </c>
      <c r="E11408">
        <v>2230</v>
      </c>
      <c r="F11408" t="s">
        <v>1114</v>
      </c>
    </row>
    <row r="11409" spans="1:6">
      <c r="A11409" t="str">
        <f t="shared" si="203"/>
        <v>37PEDRO FILIPE ALVES CHAVES DE QUEIROZ45047MSc</v>
      </c>
      <c r="B11409">
        <v>37</v>
      </c>
      <c r="C11409" t="s">
        <v>3413</v>
      </c>
      <c r="D11409" t="s">
        <v>3789</v>
      </c>
      <c r="E11409">
        <v>2230</v>
      </c>
      <c r="F11409" t="s">
        <v>1114</v>
      </c>
    </row>
    <row r="11410" spans="1:6">
      <c r="A11410" t="str">
        <f t="shared" si="203"/>
        <v>37ALINE MARIA SALES SOLANO45047PDSC</v>
      </c>
      <c r="B11410">
        <v>37</v>
      </c>
      <c r="C11410" t="s">
        <v>3414</v>
      </c>
      <c r="D11410" t="s">
        <v>3789</v>
      </c>
      <c r="E11410">
        <v>6110</v>
      </c>
      <c r="F11410" t="s">
        <v>1165</v>
      </c>
    </row>
    <row r="11411" spans="1:6">
      <c r="A11411" t="str">
        <f t="shared" si="203"/>
        <v>37ARUZZA MABEL DE MORAIS ARAÚJO45047PV</v>
      </c>
      <c r="B11411">
        <v>37</v>
      </c>
      <c r="C11411" t="s">
        <v>3415</v>
      </c>
      <c r="D11411" t="s">
        <v>3789</v>
      </c>
      <c r="E11411">
        <v>7750</v>
      </c>
      <c r="F11411" t="s">
        <v>1115</v>
      </c>
    </row>
    <row r="11412" spans="1:6">
      <c r="A11412" t="str">
        <f t="shared" si="203"/>
        <v>38Izabelle Lima Cabral45047AT</v>
      </c>
      <c r="B11412">
        <v>38</v>
      </c>
      <c r="C11412" t="s">
        <v>1779</v>
      </c>
      <c r="D11412" t="s">
        <v>3789</v>
      </c>
      <c r="E11412">
        <v>820</v>
      </c>
      <c r="F11412" t="s">
        <v>1117</v>
      </c>
    </row>
    <row r="11413" spans="1:6">
      <c r="A11413" t="str">
        <f t="shared" si="203"/>
        <v>38MÁRCIO JOSÉ DAS CHAGAS MOURA45047COO</v>
      </c>
      <c r="B11413">
        <v>38</v>
      </c>
      <c r="C11413" t="s">
        <v>3416</v>
      </c>
      <c r="D11413" t="s">
        <v>3789</v>
      </c>
      <c r="E11413">
        <v>2800</v>
      </c>
      <c r="F11413" t="s">
        <v>1113</v>
      </c>
    </row>
    <row r="11414" spans="1:6">
      <c r="A11414" t="str">
        <f t="shared" si="203"/>
        <v>38FRANCISCO CORDEIRO DO NASCIMENTO NETO45047DSC</v>
      </c>
      <c r="B11414">
        <v>38</v>
      </c>
      <c r="C11414" t="s">
        <v>3417</v>
      </c>
      <c r="D11414" t="s">
        <v>3789</v>
      </c>
      <c r="E11414">
        <v>3280</v>
      </c>
      <c r="F11414" t="s">
        <v>1162</v>
      </c>
    </row>
    <row r="11415" spans="1:6">
      <c r="A11415" t="str">
        <f t="shared" si="203"/>
        <v>38LAVÍNIA MARIA MENDES ARAÚJO45047DSC</v>
      </c>
      <c r="B11415">
        <v>38</v>
      </c>
      <c r="C11415" t="s">
        <v>1795</v>
      </c>
      <c r="D11415" t="s">
        <v>3789</v>
      </c>
      <c r="E11415">
        <v>3280</v>
      </c>
      <c r="F11415" t="s">
        <v>1162</v>
      </c>
    </row>
    <row r="11416" spans="1:6">
      <c r="A11416" t="str">
        <f t="shared" si="203"/>
        <v>38PLÍNIO MARCIO DA SILVA RAMOS45047DSC</v>
      </c>
      <c r="B11416">
        <v>38</v>
      </c>
      <c r="C11416" t="s">
        <v>3418</v>
      </c>
      <c r="D11416" t="s">
        <v>3789</v>
      </c>
      <c r="E11416">
        <v>3280</v>
      </c>
      <c r="F11416" t="s">
        <v>1162</v>
      </c>
    </row>
    <row r="11417" spans="1:6">
      <c r="A11417" t="str">
        <f t="shared" si="203"/>
        <v>38ANNA CAROLINA FELIPE SILVA45047GRA</v>
      </c>
      <c r="B11417">
        <v>38</v>
      </c>
      <c r="C11417" t="s">
        <v>3419</v>
      </c>
      <c r="D11417" t="s">
        <v>3789</v>
      </c>
      <c r="E11417">
        <v>600</v>
      </c>
      <c r="F11417" t="s">
        <v>1112</v>
      </c>
    </row>
    <row r="11418" spans="1:6">
      <c r="A11418" t="str">
        <f t="shared" si="203"/>
        <v>38BEATRIZ ALMEIDA RODRIGUES E SILVA45047GRA</v>
      </c>
      <c r="B11418">
        <v>38</v>
      </c>
      <c r="C11418" t="s">
        <v>3420</v>
      </c>
      <c r="D11418" t="s">
        <v>3789</v>
      </c>
      <c r="E11418">
        <v>600</v>
      </c>
      <c r="F11418" t="s">
        <v>1112</v>
      </c>
    </row>
    <row r="11419" spans="1:6">
      <c r="A11419" t="str">
        <f t="shared" si="203"/>
        <v>38DIOGO DE ARAÚJO MELO45047GRA</v>
      </c>
      <c r="B11419">
        <v>38</v>
      </c>
      <c r="C11419" t="s">
        <v>3737</v>
      </c>
      <c r="D11419" t="s">
        <v>3789</v>
      </c>
      <c r="E11419">
        <v>600</v>
      </c>
      <c r="F11419" t="s">
        <v>1112</v>
      </c>
    </row>
    <row r="11420" spans="1:6">
      <c r="A11420" t="str">
        <f t="shared" si="203"/>
        <v>38GABRIELA FARIAS GOMES45047GRA</v>
      </c>
      <c r="B11420">
        <v>38</v>
      </c>
      <c r="C11420" t="s">
        <v>3421</v>
      </c>
      <c r="D11420" t="s">
        <v>3789</v>
      </c>
      <c r="E11420">
        <v>600</v>
      </c>
      <c r="F11420" t="s">
        <v>1112</v>
      </c>
    </row>
    <row r="11421" spans="1:6">
      <c r="A11421" t="str">
        <f t="shared" si="203"/>
        <v>38GRAZIELA HANNY CLAUDINO DE SOUZA E SILVA45047GRA</v>
      </c>
      <c r="B11421">
        <v>38</v>
      </c>
      <c r="C11421" t="s">
        <v>3422</v>
      </c>
      <c r="D11421" t="s">
        <v>3789</v>
      </c>
      <c r="E11421">
        <v>600</v>
      </c>
      <c r="F11421" t="s">
        <v>1112</v>
      </c>
    </row>
    <row r="11422" spans="1:6">
      <c r="A11422" t="str">
        <f t="shared" si="203"/>
        <v>38HERBERT RAFAEL BARBOSA DE SOUZA45047GRA</v>
      </c>
      <c r="B11422">
        <v>38</v>
      </c>
      <c r="C11422" t="s">
        <v>3423</v>
      </c>
      <c r="D11422" t="s">
        <v>3789</v>
      </c>
      <c r="E11422">
        <v>600</v>
      </c>
      <c r="F11422" t="s">
        <v>1112</v>
      </c>
    </row>
    <row r="11423" spans="1:6">
      <c r="A11423" t="str">
        <f t="shared" si="203"/>
        <v>38JOÃO BOSCO JOSÉ BARBOSA45047GRA</v>
      </c>
      <c r="B11423">
        <v>38</v>
      </c>
      <c r="C11423" t="s">
        <v>3424</v>
      </c>
      <c r="D11423" t="s">
        <v>3789</v>
      </c>
      <c r="E11423">
        <v>600</v>
      </c>
      <c r="F11423" t="s">
        <v>1112</v>
      </c>
    </row>
    <row r="11424" spans="1:6">
      <c r="A11424" t="str">
        <f t="shared" si="203"/>
        <v>38JOSE FERNANDO DA SILVA NETO45047GRA</v>
      </c>
      <c r="B11424">
        <v>38</v>
      </c>
      <c r="C11424" t="s">
        <v>3425</v>
      </c>
      <c r="D11424" t="s">
        <v>3789</v>
      </c>
      <c r="E11424">
        <v>600</v>
      </c>
      <c r="F11424" t="s">
        <v>1112</v>
      </c>
    </row>
    <row r="11425" spans="1:6">
      <c r="A11425" t="str">
        <f t="shared" si="203"/>
        <v>38LEONARDO SOARES CAVALCANTE DE MIRANDA45047GRA</v>
      </c>
      <c r="B11425">
        <v>38</v>
      </c>
      <c r="C11425" t="s">
        <v>3426</v>
      </c>
      <c r="D11425" t="s">
        <v>3789</v>
      </c>
      <c r="E11425">
        <v>600</v>
      </c>
      <c r="F11425" t="s">
        <v>1112</v>
      </c>
    </row>
    <row r="11426" spans="1:6">
      <c r="A11426" t="str">
        <f t="shared" si="203"/>
        <v>38MARIA EDUARDA FREIRE DE ARAÚJO45047GRA</v>
      </c>
      <c r="B11426">
        <v>38</v>
      </c>
      <c r="C11426" t="s">
        <v>3427</v>
      </c>
      <c r="D11426" t="s">
        <v>3789</v>
      </c>
      <c r="E11426">
        <v>600</v>
      </c>
      <c r="F11426" t="s">
        <v>1112</v>
      </c>
    </row>
    <row r="11427" spans="1:6">
      <c r="A11427" t="str">
        <f t="shared" si="203"/>
        <v>38MATEUS FRANCISCO SILVA DE LIMA45047GRA</v>
      </c>
      <c r="B11427">
        <v>38</v>
      </c>
      <c r="C11427" t="s">
        <v>3428</v>
      </c>
      <c r="D11427" t="s">
        <v>3789</v>
      </c>
      <c r="E11427">
        <v>600</v>
      </c>
      <c r="F11427" t="s">
        <v>1112</v>
      </c>
    </row>
    <row r="11428" spans="1:6">
      <c r="A11428" t="str">
        <f t="shared" si="203"/>
        <v>38NICOLE VERZA DOS SANTOS45047GRA</v>
      </c>
      <c r="B11428">
        <v>38</v>
      </c>
      <c r="C11428" t="s">
        <v>3429</v>
      </c>
      <c r="D11428" t="s">
        <v>3789</v>
      </c>
      <c r="E11428">
        <v>600</v>
      </c>
      <c r="F11428" t="s">
        <v>1112</v>
      </c>
    </row>
    <row r="11429" spans="1:6">
      <c r="A11429" t="str">
        <f t="shared" si="203"/>
        <v>38REBECA VITÓRIA DA LUZ SILVA45047GRA</v>
      </c>
      <c r="B11429">
        <v>38</v>
      </c>
      <c r="C11429" t="s">
        <v>3430</v>
      </c>
      <c r="D11429" t="s">
        <v>3789</v>
      </c>
      <c r="E11429">
        <v>600</v>
      </c>
      <c r="F11429" t="s">
        <v>1112</v>
      </c>
    </row>
    <row r="11430" spans="1:6">
      <c r="A11430" t="str">
        <f t="shared" si="203"/>
        <v>38SANDRELY PEREIRA DA SILVA45047GRA</v>
      </c>
      <c r="B11430">
        <v>38</v>
      </c>
      <c r="C11430" t="s">
        <v>3431</v>
      </c>
      <c r="D11430" t="s">
        <v>3789</v>
      </c>
      <c r="E11430">
        <v>600</v>
      </c>
      <c r="F11430" t="s">
        <v>1112</v>
      </c>
    </row>
    <row r="11431" spans="1:6">
      <c r="A11431" t="str">
        <f t="shared" si="203"/>
        <v>38SILVIO HENRIQUE VIANA LIMA PINTO45047GRA</v>
      </c>
      <c r="B11431">
        <v>38</v>
      </c>
      <c r="C11431" t="s">
        <v>3432</v>
      </c>
      <c r="D11431" t="s">
        <v>3789</v>
      </c>
      <c r="E11431">
        <v>600</v>
      </c>
      <c r="F11431" t="s">
        <v>1112</v>
      </c>
    </row>
    <row r="11432" spans="1:6">
      <c r="A11432" t="str">
        <f t="shared" si="203"/>
        <v>38TARSILA SOUSA LIMA45047GRA</v>
      </c>
      <c r="B11432">
        <v>38</v>
      </c>
      <c r="C11432" t="s">
        <v>3433</v>
      </c>
      <c r="D11432" t="s">
        <v>3789</v>
      </c>
      <c r="E11432">
        <v>600</v>
      </c>
      <c r="F11432" t="s">
        <v>1112</v>
      </c>
    </row>
    <row r="11433" spans="1:6">
      <c r="A11433" t="str">
        <f t="shared" si="203"/>
        <v>38ARTHUR ALVES PRATES GOMES45047MSc</v>
      </c>
      <c r="B11433">
        <v>38</v>
      </c>
      <c r="C11433" t="s">
        <v>3434</v>
      </c>
      <c r="D11433" t="s">
        <v>3789</v>
      </c>
      <c r="E11433">
        <v>2230</v>
      </c>
      <c r="F11433" t="s">
        <v>1114</v>
      </c>
    </row>
    <row r="11434" spans="1:6">
      <c r="A11434" t="str">
        <f t="shared" si="203"/>
        <v>38CAIQUE EMANUEL DA SILVA NUNES45047MSc</v>
      </c>
      <c r="B11434">
        <v>38</v>
      </c>
      <c r="C11434" t="s">
        <v>3435</v>
      </c>
      <c r="D11434" t="s">
        <v>3789</v>
      </c>
      <c r="E11434">
        <v>2230</v>
      </c>
      <c r="F11434" t="s">
        <v>1114</v>
      </c>
    </row>
    <row r="11435" spans="1:6">
      <c r="A11435" t="str">
        <f t="shared" si="203"/>
        <v>38IONARA FREITAS SILVA45047MSc</v>
      </c>
      <c r="B11435">
        <v>38</v>
      </c>
      <c r="C11435" t="s">
        <v>2786</v>
      </c>
      <c r="D11435" t="s">
        <v>3789</v>
      </c>
      <c r="E11435">
        <v>2230</v>
      </c>
      <c r="F11435" t="s">
        <v>1114</v>
      </c>
    </row>
    <row r="11436" spans="1:6">
      <c r="A11436" t="str">
        <f t="shared" si="203"/>
        <v>38LEONARDO STRECK RAUPP45047MSc</v>
      </c>
      <c r="B11436">
        <v>38</v>
      </c>
      <c r="C11436" t="s">
        <v>3436</v>
      </c>
      <c r="D11436" t="s">
        <v>3789</v>
      </c>
      <c r="E11436">
        <v>2230</v>
      </c>
      <c r="F11436" t="s">
        <v>1114</v>
      </c>
    </row>
    <row r="11437" spans="1:6">
      <c r="A11437" t="str">
        <f t="shared" si="203"/>
        <v>38THALES HENRIQUE CASTRO DE BARROS45047MSc</v>
      </c>
      <c r="B11437">
        <v>38</v>
      </c>
      <c r="C11437" t="s">
        <v>3437</v>
      </c>
      <c r="D11437" t="s">
        <v>3789</v>
      </c>
      <c r="E11437">
        <v>2230</v>
      </c>
      <c r="F11437" t="s">
        <v>1114</v>
      </c>
    </row>
    <row r="11438" spans="1:6">
      <c r="A11438" t="str">
        <f t="shared" si="203"/>
        <v>38TÚLIO RODRIGUES FEITOSA DA SILVA45047MSc</v>
      </c>
      <c r="B11438">
        <v>38</v>
      </c>
      <c r="C11438" t="s">
        <v>3438</v>
      </c>
      <c r="D11438" t="s">
        <v>3789</v>
      </c>
      <c r="E11438">
        <v>2230</v>
      </c>
      <c r="F11438" t="s">
        <v>1114</v>
      </c>
    </row>
    <row r="11439" spans="1:6">
      <c r="A11439" t="str">
        <f t="shared" si="203"/>
        <v>38PAULO ESTEVÃO LEMOS DE OLIVEIRA45047PV</v>
      </c>
      <c r="B11439">
        <v>38</v>
      </c>
      <c r="C11439" t="s">
        <v>3440</v>
      </c>
      <c r="D11439" t="s">
        <v>3789</v>
      </c>
      <c r="E11439">
        <v>7750</v>
      </c>
      <c r="F11439" t="s">
        <v>1115</v>
      </c>
    </row>
    <row r="11440" spans="1:6">
      <c r="A11440" t="str">
        <f t="shared" si="203"/>
        <v>39ALCIONE FRANCISCO DE ALMEIDA45047AT</v>
      </c>
      <c r="B11440">
        <v>39</v>
      </c>
      <c r="C11440" t="s">
        <v>3441</v>
      </c>
      <c r="D11440" t="s">
        <v>3789</v>
      </c>
      <c r="E11440">
        <v>820</v>
      </c>
      <c r="F11440" t="s">
        <v>1117</v>
      </c>
    </row>
    <row r="11441" spans="1:6">
      <c r="A11441" t="str">
        <f t="shared" si="203"/>
        <v>39JOSE MANSUR ASSAF45047COO</v>
      </c>
      <c r="B11441">
        <v>39</v>
      </c>
      <c r="C11441" t="s">
        <v>3442</v>
      </c>
      <c r="D11441" t="s">
        <v>3789</v>
      </c>
      <c r="E11441">
        <v>2800</v>
      </c>
      <c r="F11441" t="s">
        <v>1113</v>
      </c>
    </row>
    <row r="11442" spans="1:6">
      <c r="A11442" t="str">
        <f t="shared" si="203"/>
        <v>39ELIANE SOARES DA SILVA45047DSC</v>
      </c>
      <c r="B11442">
        <v>39</v>
      </c>
      <c r="C11442" t="s">
        <v>3443</v>
      </c>
      <c r="D11442" t="s">
        <v>3789</v>
      </c>
      <c r="E11442">
        <v>3280</v>
      </c>
      <c r="F11442" t="s">
        <v>1162</v>
      </c>
    </row>
    <row r="11443" spans="1:6">
      <c r="A11443" t="str">
        <f t="shared" si="203"/>
        <v>39LETÍCIA PEREIRA ALMEIDA45047DSC</v>
      </c>
      <c r="B11443">
        <v>39</v>
      </c>
      <c r="C11443" t="s">
        <v>3444</v>
      </c>
      <c r="D11443" t="s">
        <v>3789</v>
      </c>
      <c r="E11443">
        <v>3280</v>
      </c>
      <c r="F11443" t="s">
        <v>1162</v>
      </c>
    </row>
    <row r="11444" spans="1:6">
      <c r="A11444" t="str">
        <f t="shared" si="203"/>
        <v>39LUANA DO NASCIMENTO ROCHA DE PAULA45047DSC</v>
      </c>
      <c r="B11444">
        <v>39</v>
      </c>
      <c r="C11444" t="s">
        <v>3445</v>
      </c>
      <c r="D11444" t="s">
        <v>3789</v>
      </c>
      <c r="E11444">
        <v>3280</v>
      </c>
      <c r="F11444" t="s">
        <v>1162</v>
      </c>
    </row>
    <row r="11445" spans="1:6">
      <c r="A11445" t="str">
        <f t="shared" si="203"/>
        <v>39WALLAS DOUGLAS DE MACEDO SOUZA45047DSC</v>
      </c>
      <c r="B11445">
        <v>39</v>
      </c>
      <c r="C11445" t="s">
        <v>3446</v>
      </c>
      <c r="D11445" t="s">
        <v>3789</v>
      </c>
      <c r="E11445">
        <v>3280</v>
      </c>
      <c r="F11445" t="s">
        <v>1162</v>
      </c>
    </row>
    <row r="11446" spans="1:6">
      <c r="A11446" t="str">
        <f t="shared" si="203"/>
        <v>39ALESSANDRO HIROYUKI IWAI DA CONCEIÇÃO45047GRA</v>
      </c>
      <c r="B11446">
        <v>39</v>
      </c>
      <c r="C11446" t="s">
        <v>3447</v>
      </c>
      <c r="D11446" t="s">
        <v>3789</v>
      </c>
      <c r="E11446">
        <v>600</v>
      </c>
      <c r="F11446" t="s">
        <v>1112</v>
      </c>
    </row>
    <row r="11447" spans="1:6">
      <c r="A11447" t="str">
        <f t="shared" si="203"/>
        <v>39AMANDA SILVESTRE CHIQUITES45047GRA</v>
      </c>
      <c r="B11447">
        <v>39</v>
      </c>
      <c r="C11447" t="s">
        <v>3448</v>
      </c>
      <c r="D11447" t="s">
        <v>3789</v>
      </c>
      <c r="E11447">
        <v>600</v>
      </c>
      <c r="F11447" t="s">
        <v>1112</v>
      </c>
    </row>
    <row r="11448" spans="1:6">
      <c r="A11448" t="str">
        <f t="shared" si="203"/>
        <v>39BEATRIZ PELICHEK MOREIRA45047GRA</v>
      </c>
      <c r="B11448">
        <v>39</v>
      </c>
      <c r="C11448" t="s">
        <v>3450</v>
      </c>
      <c r="D11448" t="s">
        <v>3789</v>
      </c>
      <c r="E11448">
        <v>600</v>
      </c>
      <c r="F11448" t="s">
        <v>1112</v>
      </c>
    </row>
    <row r="11449" spans="1:6">
      <c r="A11449" t="str">
        <f t="shared" si="203"/>
        <v>39CAROLINA YAGUINUMA45047GRA</v>
      </c>
      <c r="B11449">
        <v>39</v>
      </c>
      <c r="C11449" t="s">
        <v>3451</v>
      </c>
      <c r="D11449" t="s">
        <v>3789</v>
      </c>
      <c r="E11449">
        <v>600</v>
      </c>
      <c r="F11449" t="s">
        <v>1112</v>
      </c>
    </row>
    <row r="11450" spans="1:6">
      <c r="A11450" t="str">
        <f t="shared" si="203"/>
        <v>39CAROLINE DE LIMA SILVA45047GRA</v>
      </c>
      <c r="B11450">
        <v>39</v>
      </c>
      <c r="C11450" t="s">
        <v>3452</v>
      </c>
      <c r="D11450" t="s">
        <v>3789</v>
      </c>
      <c r="E11450">
        <v>600</v>
      </c>
      <c r="F11450" t="s">
        <v>1112</v>
      </c>
    </row>
    <row r="11451" spans="1:6">
      <c r="A11451" t="str">
        <f t="shared" si="203"/>
        <v>39DÉBORA RODRIGUES JAHNEL45047GRA</v>
      </c>
      <c r="B11451">
        <v>39</v>
      </c>
      <c r="C11451" t="s">
        <v>3453</v>
      </c>
      <c r="D11451" t="s">
        <v>3789</v>
      </c>
      <c r="E11451">
        <v>600</v>
      </c>
      <c r="F11451" t="s">
        <v>1112</v>
      </c>
    </row>
    <row r="11452" spans="1:6">
      <c r="A11452" t="str">
        <f t="shared" si="203"/>
        <v>39GABRIEL AZARIAS DE SOUZA45047GRA</v>
      </c>
      <c r="B11452">
        <v>39</v>
      </c>
      <c r="C11452" t="s">
        <v>3454</v>
      </c>
      <c r="D11452" t="s">
        <v>3789</v>
      </c>
      <c r="E11452">
        <v>600</v>
      </c>
      <c r="F11452" t="s">
        <v>1112</v>
      </c>
    </row>
    <row r="11453" spans="1:6">
      <c r="A11453" t="str">
        <f t="shared" si="203"/>
        <v>39JADE GUSMÃO SILVEIRA EL CHECK LIASERE45047GRA</v>
      </c>
      <c r="B11453">
        <v>39</v>
      </c>
      <c r="C11453" t="s">
        <v>3455</v>
      </c>
      <c r="D11453" t="s">
        <v>3789</v>
      </c>
      <c r="E11453">
        <v>600</v>
      </c>
      <c r="F11453" t="s">
        <v>1112</v>
      </c>
    </row>
    <row r="11454" spans="1:6">
      <c r="A11454" t="str">
        <f t="shared" si="203"/>
        <v>39JÚLIA APARECIDA SANSON45047GRA</v>
      </c>
      <c r="B11454">
        <v>39</v>
      </c>
      <c r="C11454" t="s">
        <v>3456</v>
      </c>
      <c r="D11454" t="s">
        <v>3789</v>
      </c>
      <c r="E11454">
        <v>600</v>
      </c>
      <c r="F11454" t="s">
        <v>1112</v>
      </c>
    </row>
    <row r="11455" spans="1:6">
      <c r="A11455" t="str">
        <f t="shared" si="203"/>
        <v>39LÍDIA APARECIDA BRANCO45047GRA</v>
      </c>
      <c r="B11455">
        <v>39</v>
      </c>
      <c r="C11455" t="s">
        <v>3457</v>
      </c>
      <c r="D11455" t="s">
        <v>3789</v>
      </c>
      <c r="E11455">
        <v>600</v>
      </c>
      <c r="F11455" t="s">
        <v>1112</v>
      </c>
    </row>
    <row r="11456" spans="1:6">
      <c r="A11456" t="str">
        <f t="shared" si="203"/>
        <v>39LUAN DOMINGUES AMARAL45047GRA</v>
      </c>
      <c r="B11456">
        <v>39</v>
      </c>
      <c r="C11456" t="s">
        <v>3458</v>
      </c>
      <c r="D11456" t="s">
        <v>3789</v>
      </c>
      <c r="E11456">
        <v>600</v>
      </c>
      <c r="F11456" t="s">
        <v>1112</v>
      </c>
    </row>
    <row r="11457" spans="1:6">
      <c r="A11457" t="str">
        <f t="shared" si="203"/>
        <v>39LUCAS RAVAGNANI RODRIGUES45047GRA</v>
      </c>
      <c r="B11457">
        <v>39</v>
      </c>
      <c r="C11457" t="s">
        <v>3459</v>
      </c>
      <c r="D11457" t="s">
        <v>3789</v>
      </c>
      <c r="E11457">
        <v>600</v>
      </c>
      <c r="F11457" t="s">
        <v>1112</v>
      </c>
    </row>
    <row r="11458" spans="1:6">
      <c r="A11458" t="str">
        <f t="shared" si="203"/>
        <v>39MARIA LÚIA MONELLI SOSSAI45047GRA</v>
      </c>
      <c r="B11458">
        <v>39</v>
      </c>
      <c r="C11458" t="s">
        <v>3460</v>
      </c>
      <c r="D11458" t="s">
        <v>3789</v>
      </c>
      <c r="E11458">
        <v>600</v>
      </c>
      <c r="F11458" t="s">
        <v>1112</v>
      </c>
    </row>
    <row r="11459" spans="1:6">
      <c r="A11459" t="str">
        <f t="shared" ref="A11459:A11522" si="204">CONCATENATE(B11459,C11459,VALUE(D11459),F11459)</f>
        <v>39VICTOR ELIAS SILVA45047GRA</v>
      </c>
      <c r="B11459">
        <v>39</v>
      </c>
      <c r="C11459" t="s">
        <v>3461</v>
      </c>
      <c r="D11459" t="s">
        <v>3789</v>
      </c>
      <c r="E11459">
        <v>600</v>
      </c>
      <c r="F11459" t="s">
        <v>1112</v>
      </c>
    </row>
    <row r="11460" spans="1:6">
      <c r="A11460" t="str">
        <f t="shared" si="204"/>
        <v>39VICTOR MAZUTTI MALVEIRO45047GRA</v>
      </c>
      <c r="B11460">
        <v>39</v>
      </c>
      <c r="C11460" t="s">
        <v>3462</v>
      </c>
      <c r="D11460" t="s">
        <v>3789</v>
      </c>
      <c r="E11460">
        <v>600</v>
      </c>
      <c r="F11460" t="s">
        <v>1112</v>
      </c>
    </row>
    <row r="11461" spans="1:6">
      <c r="A11461" t="str">
        <f t="shared" si="204"/>
        <v>39LUIZ HENRIQUE VIEIRA45047PV</v>
      </c>
      <c r="B11461">
        <v>39</v>
      </c>
      <c r="C11461" t="s">
        <v>3463</v>
      </c>
      <c r="D11461" t="s">
        <v>3789</v>
      </c>
      <c r="E11461">
        <v>7750</v>
      </c>
      <c r="F11461" t="s">
        <v>1115</v>
      </c>
    </row>
    <row r="11462" spans="1:6">
      <c r="A11462" t="str">
        <f t="shared" si="204"/>
        <v>40LEANDRO HIROKAZU HIROSE45047AT</v>
      </c>
      <c r="B11462">
        <v>40</v>
      </c>
      <c r="C11462" t="s">
        <v>3464</v>
      </c>
      <c r="D11462" t="s">
        <v>3789</v>
      </c>
      <c r="E11462">
        <v>820</v>
      </c>
      <c r="F11462" t="s">
        <v>1117</v>
      </c>
    </row>
    <row r="11463" spans="1:6">
      <c r="A11463" t="str">
        <f t="shared" si="204"/>
        <v>40FÁBIO AUGUSTO GOMES VIEIRA REIS45047COO</v>
      </c>
      <c r="B11463">
        <v>40</v>
      </c>
      <c r="C11463" t="s">
        <v>2205</v>
      </c>
      <c r="D11463" t="s">
        <v>3789</v>
      </c>
      <c r="E11463">
        <v>2800</v>
      </c>
      <c r="F11463" t="s">
        <v>1113</v>
      </c>
    </row>
    <row r="11464" spans="1:6">
      <c r="A11464" t="str">
        <f t="shared" si="204"/>
        <v>40GABRIELLE ROVERATTI CECCATO45047DSC</v>
      </c>
      <c r="B11464">
        <v>40</v>
      </c>
      <c r="C11464" t="s">
        <v>3465</v>
      </c>
      <c r="D11464" t="s">
        <v>3789</v>
      </c>
      <c r="E11464">
        <v>3280</v>
      </c>
      <c r="F11464" t="s">
        <v>1162</v>
      </c>
    </row>
    <row r="11465" spans="1:6">
      <c r="A11465" t="str">
        <f t="shared" si="204"/>
        <v>40MARIZA GOMES RODRIGUES45047DSC</v>
      </c>
      <c r="B11465">
        <v>40</v>
      </c>
      <c r="C11465" t="s">
        <v>3466</v>
      </c>
      <c r="D11465" t="s">
        <v>3789</v>
      </c>
      <c r="E11465">
        <v>3280</v>
      </c>
      <c r="F11465" t="s">
        <v>1162</v>
      </c>
    </row>
    <row r="11466" spans="1:6">
      <c r="A11466" t="str">
        <f t="shared" si="204"/>
        <v>40NAYARA DE MACEDO DOS SANTOS45047DSC</v>
      </c>
      <c r="B11466">
        <v>40</v>
      </c>
      <c r="C11466" t="s">
        <v>3467</v>
      </c>
      <c r="D11466" t="s">
        <v>3789</v>
      </c>
      <c r="E11466">
        <v>3280</v>
      </c>
      <c r="F11466" t="s">
        <v>1162</v>
      </c>
    </row>
    <row r="11467" spans="1:6">
      <c r="A11467" t="str">
        <f t="shared" si="204"/>
        <v>40ALEXANDRE NASSER BROLEZZI MENEZES45047GRA</v>
      </c>
      <c r="B11467">
        <v>40</v>
      </c>
      <c r="C11467" t="s">
        <v>3468</v>
      </c>
      <c r="D11467" t="s">
        <v>3789</v>
      </c>
      <c r="E11467">
        <v>600</v>
      </c>
      <c r="F11467" t="s">
        <v>1112</v>
      </c>
    </row>
    <row r="11468" spans="1:6">
      <c r="A11468" t="str">
        <f t="shared" si="204"/>
        <v>40CAÍQUE GIOVANNI45047GRA</v>
      </c>
      <c r="B11468">
        <v>40</v>
      </c>
      <c r="C11468" t="s">
        <v>3469</v>
      </c>
      <c r="D11468" t="s">
        <v>3789</v>
      </c>
      <c r="E11468">
        <v>600</v>
      </c>
      <c r="F11468" t="s">
        <v>1112</v>
      </c>
    </row>
    <row r="11469" spans="1:6">
      <c r="A11469" t="str">
        <f t="shared" si="204"/>
        <v>40DANIELA KURANAKA45047GRA</v>
      </c>
      <c r="B11469">
        <v>40</v>
      </c>
      <c r="C11469" t="s">
        <v>3470</v>
      </c>
      <c r="D11469" t="s">
        <v>3789</v>
      </c>
      <c r="E11469">
        <v>600</v>
      </c>
      <c r="F11469" t="s">
        <v>1112</v>
      </c>
    </row>
    <row r="11470" spans="1:6">
      <c r="A11470" t="str">
        <f t="shared" si="204"/>
        <v>40ISABELA CAROLINI SOUZA ARAUJO45047GRA</v>
      </c>
      <c r="B11470">
        <v>40</v>
      </c>
      <c r="C11470" t="s">
        <v>3471</v>
      </c>
      <c r="D11470" t="s">
        <v>3789</v>
      </c>
      <c r="E11470">
        <v>600</v>
      </c>
      <c r="F11470" t="s">
        <v>1112</v>
      </c>
    </row>
    <row r="11471" spans="1:6">
      <c r="A11471" t="str">
        <f t="shared" si="204"/>
        <v>40ISABELA DALL’ACQUA45047GRA</v>
      </c>
      <c r="B11471">
        <v>40</v>
      </c>
      <c r="C11471" t="s">
        <v>3472</v>
      </c>
      <c r="D11471" t="s">
        <v>3789</v>
      </c>
      <c r="E11471">
        <v>600</v>
      </c>
      <c r="F11471" t="s">
        <v>1112</v>
      </c>
    </row>
    <row r="11472" spans="1:6">
      <c r="A11472" t="str">
        <f t="shared" si="204"/>
        <v>40LUCAS PEREIRA FONTANETTI45047GRA</v>
      </c>
      <c r="B11472">
        <v>40</v>
      </c>
      <c r="C11472" t="s">
        <v>3473</v>
      </c>
      <c r="D11472" t="s">
        <v>3789</v>
      </c>
      <c r="E11472">
        <v>600</v>
      </c>
      <c r="F11472" t="s">
        <v>1112</v>
      </c>
    </row>
    <row r="11473" spans="1:6">
      <c r="A11473" t="str">
        <f t="shared" si="204"/>
        <v>40MURÍLO DE OLIVEIRA MARTINS45047GRA</v>
      </c>
      <c r="B11473">
        <v>40</v>
      </c>
      <c r="C11473" t="s">
        <v>3474</v>
      </c>
      <c r="D11473" t="s">
        <v>3789</v>
      </c>
      <c r="E11473">
        <v>600</v>
      </c>
      <c r="F11473" t="s">
        <v>1112</v>
      </c>
    </row>
    <row r="11474" spans="1:6">
      <c r="A11474" t="str">
        <f t="shared" si="204"/>
        <v>40NATHÁLIA ALVES WEIGEL DE ARAÚJO45047GRA</v>
      </c>
      <c r="B11474">
        <v>40</v>
      </c>
      <c r="C11474" t="s">
        <v>3475</v>
      </c>
      <c r="D11474" t="s">
        <v>3789</v>
      </c>
      <c r="E11474">
        <v>600</v>
      </c>
      <c r="F11474" t="s">
        <v>1112</v>
      </c>
    </row>
    <row r="11475" spans="1:6">
      <c r="A11475" t="str">
        <f t="shared" si="204"/>
        <v>40PRISCILA FIGUEIREDO RODRIGUES45047GRA</v>
      </c>
      <c r="B11475">
        <v>40</v>
      </c>
      <c r="C11475" t="s">
        <v>3476</v>
      </c>
      <c r="D11475" t="s">
        <v>3789</v>
      </c>
      <c r="E11475">
        <v>600</v>
      </c>
      <c r="F11475" t="s">
        <v>1112</v>
      </c>
    </row>
    <row r="11476" spans="1:6">
      <c r="A11476" t="str">
        <f t="shared" si="204"/>
        <v>40RAFAELA CASONATTO DELLA COLETTA45047GRA</v>
      </c>
      <c r="B11476">
        <v>40</v>
      </c>
      <c r="C11476" t="s">
        <v>3477</v>
      </c>
      <c r="D11476" t="s">
        <v>3789</v>
      </c>
      <c r="E11476">
        <v>600</v>
      </c>
      <c r="F11476" t="s">
        <v>1112</v>
      </c>
    </row>
    <row r="11477" spans="1:6">
      <c r="A11477" t="str">
        <f t="shared" si="204"/>
        <v>40RENATA SILVA MARTINS45047GRA</v>
      </c>
      <c r="B11477">
        <v>40</v>
      </c>
      <c r="C11477" t="s">
        <v>3478</v>
      </c>
      <c r="D11477" t="s">
        <v>3789</v>
      </c>
      <c r="E11477">
        <v>600</v>
      </c>
      <c r="F11477" t="s">
        <v>1112</v>
      </c>
    </row>
    <row r="11478" spans="1:6">
      <c r="A11478" t="str">
        <f t="shared" si="204"/>
        <v>40THAIS CERQUEIRA SANTOS45047GRA</v>
      </c>
      <c r="B11478">
        <v>40</v>
      </c>
      <c r="C11478" t="s">
        <v>3479</v>
      </c>
      <c r="D11478" t="s">
        <v>3789</v>
      </c>
      <c r="E11478">
        <v>600</v>
      </c>
      <c r="F11478" t="s">
        <v>1112</v>
      </c>
    </row>
    <row r="11479" spans="1:6">
      <c r="A11479" t="str">
        <f t="shared" si="204"/>
        <v>40VELDA FRAGA FARAH BARROS DO NASCIMENTO45047GRA</v>
      </c>
      <c r="B11479">
        <v>40</v>
      </c>
      <c r="C11479" t="s">
        <v>3480</v>
      </c>
      <c r="D11479" t="s">
        <v>3789</v>
      </c>
      <c r="E11479">
        <v>600</v>
      </c>
      <c r="F11479" t="s">
        <v>1112</v>
      </c>
    </row>
    <row r="11480" spans="1:6">
      <c r="A11480" t="str">
        <f t="shared" si="204"/>
        <v>40BEATRIZ CHRISTOFOLETTI45047MSc</v>
      </c>
      <c r="B11480">
        <v>40</v>
      </c>
      <c r="C11480" t="s">
        <v>3481</v>
      </c>
      <c r="D11480" t="s">
        <v>3789</v>
      </c>
      <c r="E11480">
        <v>2230</v>
      </c>
      <c r="F11480" t="s">
        <v>1114</v>
      </c>
    </row>
    <row r="11481" spans="1:6">
      <c r="A11481" t="str">
        <f t="shared" si="204"/>
        <v>40SARAH FELIX SANTOS45047MSc</v>
      </c>
      <c r="B11481">
        <v>40</v>
      </c>
      <c r="C11481" t="s">
        <v>3482</v>
      </c>
      <c r="D11481" t="s">
        <v>3789</v>
      </c>
      <c r="E11481">
        <v>2230</v>
      </c>
      <c r="F11481" t="s">
        <v>1114</v>
      </c>
    </row>
    <row r="11482" spans="1:6">
      <c r="A11482" t="str">
        <f t="shared" si="204"/>
        <v>40VICTOR HUGO HOFFMANN45047MSc</v>
      </c>
      <c r="B11482">
        <v>40</v>
      </c>
      <c r="C11482" t="s">
        <v>3483</v>
      </c>
      <c r="D11482" t="s">
        <v>3789</v>
      </c>
      <c r="E11482">
        <v>2230</v>
      </c>
      <c r="F11482" t="s">
        <v>1114</v>
      </c>
    </row>
    <row r="11483" spans="1:6">
      <c r="A11483" t="str">
        <f t="shared" si="204"/>
        <v>40VINICIUS MENDES VEIGA45047MSc</v>
      </c>
      <c r="B11483">
        <v>40</v>
      </c>
      <c r="C11483" t="s">
        <v>3484</v>
      </c>
      <c r="D11483" t="s">
        <v>3789</v>
      </c>
      <c r="E11483">
        <v>2230</v>
      </c>
      <c r="F11483" t="s">
        <v>1114</v>
      </c>
    </row>
    <row r="11484" spans="1:6">
      <c r="A11484" t="str">
        <f t="shared" si="204"/>
        <v>40MITSURU ARAI45047PV</v>
      </c>
      <c r="B11484">
        <v>40</v>
      </c>
      <c r="C11484" t="s">
        <v>3485</v>
      </c>
      <c r="D11484" t="s">
        <v>3789</v>
      </c>
      <c r="E11484">
        <v>7750</v>
      </c>
      <c r="F11484" t="s">
        <v>1115</v>
      </c>
    </row>
    <row r="11485" spans="1:6">
      <c r="A11485" t="str">
        <f t="shared" si="204"/>
        <v>41IRENE DO NASCIMENTO XAVIER DELGADO45047AT</v>
      </c>
      <c r="B11485">
        <v>41</v>
      </c>
      <c r="C11485" t="s">
        <v>3486</v>
      </c>
      <c r="D11485" t="s">
        <v>3789</v>
      </c>
      <c r="E11485">
        <v>820</v>
      </c>
      <c r="F11485" t="s">
        <v>1117</v>
      </c>
    </row>
    <row r="11486" spans="1:6">
      <c r="A11486" t="str">
        <f t="shared" si="204"/>
        <v>41DAVID ALVES CASTELO BRANCO45047COO</v>
      </c>
      <c r="B11486">
        <v>41</v>
      </c>
      <c r="C11486" t="s">
        <v>2658</v>
      </c>
      <c r="D11486" t="s">
        <v>3789</v>
      </c>
      <c r="E11486">
        <v>2800</v>
      </c>
      <c r="F11486" t="s">
        <v>1113</v>
      </c>
    </row>
    <row r="11487" spans="1:6">
      <c r="A11487" t="str">
        <f t="shared" si="204"/>
        <v>41JULIA PALETA CRESPO45047DSC</v>
      </c>
      <c r="B11487">
        <v>41</v>
      </c>
      <c r="C11487" t="s">
        <v>3487</v>
      </c>
      <c r="D11487" t="s">
        <v>3789</v>
      </c>
      <c r="E11487">
        <v>3280</v>
      </c>
      <c r="F11487" t="s">
        <v>1162</v>
      </c>
    </row>
    <row r="11488" spans="1:6">
      <c r="A11488" t="str">
        <f t="shared" si="204"/>
        <v>41PEDRO LUIZ BARBOSA MAIA45047DSC</v>
      </c>
      <c r="B11488">
        <v>41</v>
      </c>
      <c r="C11488" t="s">
        <v>1843</v>
      </c>
      <c r="D11488" t="s">
        <v>3789</v>
      </c>
      <c r="E11488">
        <v>3280</v>
      </c>
      <c r="F11488" t="s">
        <v>1162</v>
      </c>
    </row>
    <row r="11489" spans="1:6">
      <c r="A11489" t="str">
        <f t="shared" si="204"/>
        <v>41CAROLINE FERREIRA ALVES45047GRA</v>
      </c>
      <c r="B11489">
        <v>41</v>
      </c>
      <c r="C11489" t="s">
        <v>2208</v>
      </c>
      <c r="D11489" t="s">
        <v>3789</v>
      </c>
      <c r="E11489">
        <v>600</v>
      </c>
      <c r="F11489" t="s">
        <v>1112</v>
      </c>
    </row>
    <row r="11490" spans="1:6">
      <c r="A11490" t="str">
        <f t="shared" si="204"/>
        <v>41DOUGLAS PEREIRA LOPES45047GRA</v>
      </c>
      <c r="B11490">
        <v>41</v>
      </c>
      <c r="C11490" t="s">
        <v>1845</v>
      </c>
      <c r="D11490" t="s">
        <v>3789</v>
      </c>
      <c r="E11490">
        <v>600</v>
      </c>
      <c r="F11490" t="s">
        <v>1112</v>
      </c>
    </row>
    <row r="11491" spans="1:6">
      <c r="A11491" t="str">
        <f t="shared" si="204"/>
        <v>41NAYANA CAMPOS OLIVEIRA45047GRA</v>
      </c>
      <c r="B11491">
        <v>41</v>
      </c>
      <c r="C11491" t="s">
        <v>1848</v>
      </c>
      <c r="D11491" t="s">
        <v>3789</v>
      </c>
      <c r="E11491">
        <v>600</v>
      </c>
      <c r="F11491" t="s">
        <v>1112</v>
      </c>
    </row>
    <row r="11492" spans="1:6">
      <c r="A11492" t="str">
        <f t="shared" si="204"/>
        <v>41BRUNO LOPES FERREIRA45047MSc</v>
      </c>
      <c r="B11492">
        <v>41</v>
      </c>
      <c r="C11492" t="s">
        <v>3488</v>
      </c>
      <c r="D11492" t="s">
        <v>3789</v>
      </c>
      <c r="E11492">
        <v>2230</v>
      </c>
      <c r="F11492" t="s">
        <v>1114</v>
      </c>
    </row>
    <row r="11493" spans="1:6">
      <c r="A11493" t="str">
        <f t="shared" si="204"/>
        <v>41CLÁUDIO FERNANDES DE GUSMÃO BORDALO DA COSTA45047MSc</v>
      </c>
      <c r="B11493">
        <v>41</v>
      </c>
      <c r="C11493" t="s">
        <v>3489</v>
      </c>
      <c r="D11493" t="s">
        <v>3789</v>
      </c>
      <c r="E11493">
        <v>2230</v>
      </c>
      <c r="F11493" t="s">
        <v>1114</v>
      </c>
    </row>
    <row r="11494" spans="1:6">
      <c r="A11494" t="str">
        <f t="shared" si="204"/>
        <v>41LUCAS RAFAEL OLIVEIRA DE SOUZA45047MSc</v>
      </c>
      <c r="B11494">
        <v>41</v>
      </c>
      <c r="C11494" t="s">
        <v>3490</v>
      </c>
      <c r="D11494" t="s">
        <v>3789</v>
      </c>
      <c r="E11494">
        <v>2230</v>
      </c>
      <c r="F11494" t="s">
        <v>1114</v>
      </c>
    </row>
    <row r="11495" spans="1:6">
      <c r="A11495" t="str">
        <f t="shared" si="204"/>
        <v>41RICARDO UEHARA45047MSc</v>
      </c>
      <c r="B11495">
        <v>41</v>
      </c>
      <c r="C11495" t="s">
        <v>3491</v>
      </c>
      <c r="D11495" t="s">
        <v>3789</v>
      </c>
      <c r="E11495">
        <v>2230</v>
      </c>
      <c r="F11495" t="s">
        <v>1114</v>
      </c>
    </row>
    <row r="11496" spans="1:6">
      <c r="A11496" t="str">
        <f t="shared" si="204"/>
        <v>41BRUNO SCOLA LOPES DA CUNHA45047PV</v>
      </c>
      <c r="B11496">
        <v>41</v>
      </c>
      <c r="C11496" t="s">
        <v>3493</v>
      </c>
      <c r="D11496" t="s">
        <v>3789</v>
      </c>
      <c r="E11496">
        <v>7750</v>
      </c>
      <c r="F11496" t="s">
        <v>1115</v>
      </c>
    </row>
    <row r="11497" spans="1:6">
      <c r="A11497" t="str">
        <f t="shared" si="204"/>
        <v>42MARCONI DANTAS ROSENDO45047AT</v>
      </c>
      <c r="B11497">
        <v>42</v>
      </c>
      <c r="C11497" t="s">
        <v>3494</v>
      </c>
      <c r="D11497" t="s">
        <v>3789</v>
      </c>
      <c r="E11497">
        <v>820</v>
      </c>
      <c r="F11497" t="s">
        <v>1117</v>
      </c>
    </row>
    <row r="11498" spans="1:6">
      <c r="A11498" t="str">
        <f t="shared" si="204"/>
        <v>42DAVID LOPES DE CASTRO45047COO</v>
      </c>
      <c r="B11498">
        <v>42</v>
      </c>
      <c r="C11498" t="s">
        <v>3495</v>
      </c>
      <c r="D11498" t="s">
        <v>3789</v>
      </c>
      <c r="E11498">
        <v>2800</v>
      </c>
      <c r="F11498" t="s">
        <v>1113</v>
      </c>
    </row>
    <row r="11499" spans="1:6">
      <c r="A11499" t="str">
        <f t="shared" si="204"/>
        <v>42ALINNE JÉSSICA DANTAS DE ARAÚJO45047DSC</v>
      </c>
      <c r="B11499">
        <v>42</v>
      </c>
      <c r="C11499" t="s">
        <v>3496</v>
      </c>
      <c r="D11499" t="s">
        <v>3789</v>
      </c>
      <c r="E11499">
        <v>3280</v>
      </c>
      <c r="F11499" t="s">
        <v>1162</v>
      </c>
    </row>
    <row r="11500" spans="1:6">
      <c r="A11500" t="str">
        <f t="shared" si="204"/>
        <v>42GUILHERME MARTINS DELABRIDA45047DSC</v>
      </c>
      <c r="B11500">
        <v>42</v>
      </c>
      <c r="C11500" t="s">
        <v>3497</v>
      </c>
      <c r="D11500" t="s">
        <v>3789</v>
      </c>
      <c r="E11500">
        <v>3280</v>
      </c>
      <c r="F11500" t="s">
        <v>1162</v>
      </c>
    </row>
    <row r="11501" spans="1:6">
      <c r="A11501" t="str">
        <f t="shared" si="204"/>
        <v>42LEONARDO CARVALHO PALHANO45047DSC</v>
      </c>
      <c r="B11501">
        <v>42</v>
      </c>
      <c r="C11501" t="s">
        <v>3498</v>
      </c>
      <c r="D11501" t="s">
        <v>3789</v>
      </c>
      <c r="E11501">
        <v>3280</v>
      </c>
      <c r="F11501" t="s">
        <v>1162</v>
      </c>
    </row>
    <row r="11502" spans="1:6">
      <c r="A11502" t="str">
        <f t="shared" si="204"/>
        <v>42MARILIA BARBOSA VENÂNCIO45047DSC</v>
      </c>
      <c r="B11502">
        <v>42</v>
      </c>
      <c r="C11502" t="s">
        <v>3499</v>
      </c>
      <c r="D11502" t="s">
        <v>3789</v>
      </c>
      <c r="E11502">
        <v>3280</v>
      </c>
      <c r="F11502" t="s">
        <v>1162</v>
      </c>
    </row>
    <row r="11503" spans="1:6">
      <c r="A11503" t="str">
        <f t="shared" si="204"/>
        <v>42DARA LUANY ALVES FERNANDES45047GRA</v>
      </c>
      <c r="B11503">
        <v>42</v>
      </c>
      <c r="C11503" t="s">
        <v>3500</v>
      </c>
      <c r="D11503" t="s">
        <v>3789</v>
      </c>
      <c r="E11503">
        <v>600</v>
      </c>
      <c r="F11503" t="s">
        <v>1112</v>
      </c>
    </row>
    <row r="11504" spans="1:6">
      <c r="A11504" t="str">
        <f t="shared" si="204"/>
        <v>42GABRIEL FERREIRA ARAÚJO45047GRA</v>
      </c>
      <c r="B11504">
        <v>42</v>
      </c>
      <c r="C11504" t="s">
        <v>3501</v>
      </c>
      <c r="D11504" t="s">
        <v>3789</v>
      </c>
      <c r="E11504">
        <v>600</v>
      </c>
      <c r="F11504" t="s">
        <v>1112</v>
      </c>
    </row>
    <row r="11505" spans="1:6">
      <c r="A11505" t="str">
        <f t="shared" si="204"/>
        <v>42LUIZ HENRIQUE GOMES DA SILVA SANTOS45047GRA</v>
      </c>
      <c r="B11505">
        <v>42</v>
      </c>
      <c r="C11505" t="s">
        <v>3502</v>
      </c>
      <c r="D11505" t="s">
        <v>3789</v>
      </c>
      <c r="E11505">
        <v>600</v>
      </c>
      <c r="F11505" t="s">
        <v>1112</v>
      </c>
    </row>
    <row r="11506" spans="1:6">
      <c r="A11506" t="str">
        <f t="shared" si="204"/>
        <v>42MARIA LUIZA DE SOUZA NOBRE SOARES45047GRA</v>
      </c>
      <c r="B11506">
        <v>42</v>
      </c>
      <c r="C11506" t="s">
        <v>3503</v>
      </c>
      <c r="D11506" t="s">
        <v>3789</v>
      </c>
      <c r="E11506">
        <v>600</v>
      </c>
      <c r="F11506" t="s">
        <v>1112</v>
      </c>
    </row>
    <row r="11507" spans="1:6">
      <c r="A11507" t="str">
        <f t="shared" si="204"/>
        <v>42PEDRO LUCAS DE MOURA BEZERRA BRITO45047GRA</v>
      </c>
      <c r="B11507">
        <v>42</v>
      </c>
      <c r="C11507" t="s">
        <v>3504</v>
      </c>
      <c r="D11507" t="s">
        <v>3789</v>
      </c>
      <c r="E11507">
        <v>600</v>
      </c>
      <c r="F11507" t="s">
        <v>1112</v>
      </c>
    </row>
    <row r="11508" spans="1:6">
      <c r="A11508" t="str">
        <f t="shared" si="204"/>
        <v>42VITÓRIA PEREIRA ALVES DE MEDEIROS45047GRA</v>
      </c>
      <c r="B11508">
        <v>42</v>
      </c>
      <c r="C11508" t="s">
        <v>3505</v>
      </c>
      <c r="D11508" t="s">
        <v>3789</v>
      </c>
      <c r="E11508">
        <v>600</v>
      </c>
      <c r="F11508" t="s">
        <v>1112</v>
      </c>
    </row>
    <row r="11509" spans="1:6">
      <c r="A11509" t="str">
        <f t="shared" si="204"/>
        <v>42CHAYANE VITORIA FELIX FONSECA45047MSc</v>
      </c>
      <c r="B11509">
        <v>42</v>
      </c>
      <c r="C11509" t="s">
        <v>3506</v>
      </c>
      <c r="D11509" t="s">
        <v>3789</v>
      </c>
      <c r="E11509">
        <v>2230</v>
      </c>
      <c r="F11509" t="s">
        <v>1114</v>
      </c>
    </row>
    <row r="11510" spans="1:6">
      <c r="A11510" t="str">
        <f t="shared" si="204"/>
        <v>42EDILSON BARAÚNA DOS SANTOS45047MSc</v>
      </c>
      <c r="B11510">
        <v>42</v>
      </c>
      <c r="C11510" t="s">
        <v>3507</v>
      </c>
      <c r="D11510" t="s">
        <v>3789</v>
      </c>
      <c r="E11510">
        <v>2230</v>
      </c>
      <c r="F11510" t="s">
        <v>1114</v>
      </c>
    </row>
    <row r="11511" spans="1:6">
      <c r="A11511" t="str">
        <f t="shared" si="204"/>
        <v>42IROSVALDO FERREIRA DE CARVALHO FILHO45047MSc</v>
      </c>
      <c r="B11511">
        <v>42</v>
      </c>
      <c r="C11511" t="s">
        <v>3508</v>
      </c>
      <c r="D11511" t="s">
        <v>3789</v>
      </c>
      <c r="E11511">
        <v>2230</v>
      </c>
      <c r="F11511" t="s">
        <v>1114</v>
      </c>
    </row>
    <row r="11512" spans="1:6">
      <c r="A11512" t="str">
        <f t="shared" si="204"/>
        <v>42JOSÉ ROMERO DOS SANTOS SILVA JÚNIOR45047MSc</v>
      </c>
      <c r="B11512">
        <v>42</v>
      </c>
      <c r="C11512" t="s">
        <v>3509</v>
      </c>
      <c r="D11512" t="s">
        <v>3789</v>
      </c>
      <c r="E11512">
        <v>2230</v>
      </c>
      <c r="F11512" t="s">
        <v>1114</v>
      </c>
    </row>
    <row r="11513" spans="1:6">
      <c r="A11513" t="str">
        <f t="shared" si="204"/>
        <v>42LUANA SOUSA DA SILVA45047MSc</v>
      </c>
      <c r="B11513">
        <v>42</v>
      </c>
      <c r="C11513" t="s">
        <v>3510</v>
      </c>
      <c r="D11513" t="s">
        <v>3789</v>
      </c>
      <c r="E11513">
        <v>2230</v>
      </c>
      <c r="F11513" t="s">
        <v>1114</v>
      </c>
    </row>
    <row r="11514" spans="1:6">
      <c r="A11514" t="str">
        <f t="shared" si="204"/>
        <v>42ALANNY CHRISTINY COSTA DE MELO45047PDSC</v>
      </c>
      <c r="B11514">
        <v>42</v>
      </c>
      <c r="C11514" t="s">
        <v>3511</v>
      </c>
      <c r="D11514" t="s">
        <v>3789</v>
      </c>
      <c r="E11514">
        <v>6110</v>
      </c>
      <c r="F11514" t="s">
        <v>1165</v>
      </c>
    </row>
    <row r="11515" spans="1:6">
      <c r="A11515" t="str">
        <f t="shared" si="204"/>
        <v>42PEDRO XAVIER NETO45047PV</v>
      </c>
      <c r="B11515">
        <v>42</v>
      </c>
      <c r="C11515" t="s">
        <v>3512</v>
      </c>
      <c r="D11515" t="s">
        <v>3789</v>
      </c>
      <c r="E11515">
        <v>7750</v>
      </c>
      <c r="F11515" t="s">
        <v>1115</v>
      </c>
    </row>
    <row r="11516" spans="1:6">
      <c r="A11516" t="str">
        <f t="shared" si="204"/>
        <v>43THAYS DESIREE MINELI45047AT</v>
      </c>
      <c r="B11516">
        <v>43</v>
      </c>
      <c r="C11516" t="s">
        <v>3513</v>
      </c>
      <c r="D11516" t="s">
        <v>3789</v>
      </c>
      <c r="E11516">
        <v>820</v>
      </c>
      <c r="F11516" t="s">
        <v>1117</v>
      </c>
    </row>
    <row r="11517" spans="1:6">
      <c r="A11517" t="str">
        <f t="shared" si="204"/>
        <v>43PAULO EDUARDO DE OLIVEIRA45047COO</v>
      </c>
      <c r="B11517">
        <v>43</v>
      </c>
      <c r="C11517" t="s">
        <v>3514</v>
      </c>
      <c r="D11517" t="s">
        <v>3789</v>
      </c>
      <c r="E11517">
        <v>2800</v>
      </c>
      <c r="F11517" t="s">
        <v>1113</v>
      </c>
    </row>
    <row r="11518" spans="1:6">
      <c r="A11518" t="str">
        <f t="shared" si="204"/>
        <v>43ANA MARIA PATINO ACEVEDO45047DSC</v>
      </c>
      <c r="B11518">
        <v>43</v>
      </c>
      <c r="C11518" t="s">
        <v>3515</v>
      </c>
      <c r="D11518" t="s">
        <v>3789</v>
      </c>
      <c r="E11518">
        <v>3280</v>
      </c>
      <c r="F11518" t="s">
        <v>1162</v>
      </c>
    </row>
    <row r="11519" spans="1:6">
      <c r="A11519" t="str">
        <f t="shared" si="204"/>
        <v>43EDUER GIOVANNY NOVA RODRIGUEZ45047DSC</v>
      </c>
      <c r="B11519">
        <v>43</v>
      </c>
      <c r="C11519" t="s">
        <v>3516</v>
      </c>
      <c r="D11519" t="s">
        <v>3789</v>
      </c>
      <c r="E11519">
        <v>3280</v>
      </c>
      <c r="F11519" t="s">
        <v>1162</v>
      </c>
    </row>
    <row r="11520" spans="1:6">
      <c r="A11520" t="str">
        <f t="shared" si="204"/>
        <v>43GERMAN MENESES HERNANDEZ45047DSC</v>
      </c>
      <c r="B11520">
        <v>43</v>
      </c>
      <c r="C11520" t="s">
        <v>3517</v>
      </c>
      <c r="D11520" t="s">
        <v>3789</v>
      </c>
      <c r="E11520">
        <v>3280</v>
      </c>
      <c r="F11520" t="s">
        <v>1162</v>
      </c>
    </row>
    <row r="11521" spans="1:6">
      <c r="A11521" t="str">
        <f t="shared" si="204"/>
        <v>43AYRON DELLA COLETA DE OLIVEIRA45047GRA</v>
      </c>
      <c r="B11521">
        <v>43</v>
      </c>
      <c r="C11521" t="s">
        <v>3518</v>
      </c>
      <c r="D11521" t="s">
        <v>3789</v>
      </c>
      <c r="E11521">
        <v>600</v>
      </c>
      <c r="F11521" t="s">
        <v>1112</v>
      </c>
    </row>
    <row r="11522" spans="1:6">
      <c r="A11522" t="str">
        <f t="shared" si="204"/>
        <v>43DANILO DOS SANTOS DUARTE45047GRA</v>
      </c>
      <c r="B11522">
        <v>43</v>
      </c>
      <c r="C11522" t="s">
        <v>3519</v>
      </c>
      <c r="D11522" t="s">
        <v>3789</v>
      </c>
      <c r="E11522">
        <v>600</v>
      </c>
      <c r="F11522" t="s">
        <v>1112</v>
      </c>
    </row>
    <row r="11523" spans="1:6">
      <c r="A11523" t="str">
        <f t="shared" ref="A11523:A11586" si="205">CONCATENATE(B11523,C11523,VALUE(D11523),F11523)</f>
        <v>43GUILHERME HENRIQUE AMANCIO CAMPI45047GRA</v>
      </c>
      <c r="B11523">
        <v>43</v>
      </c>
      <c r="C11523" t="s">
        <v>3520</v>
      </c>
      <c r="D11523" t="s">
        <v>3789</v>
      </c>
      <c r="E11523">
        <v>600</v>
      </c>
      <c r="F11523" t="s">
        <v>1112</v>
      </c>
    </row>
    <row r="11524" spans="1:6">
      <c r="A11524" t="str">
        <f t="shared" si="205"/>
        <v>43LARA POLINY NOGUEIRA DA SILVA45047GRA</v>
      </c>
      <c r="B11524">
        <v>43</v>
      </c>
      <c r="C11524" t="s">
        <v>3521</v>
      </c>
      <c r="D11524" t="s">
        <v>3789</v>
      </c>
      <c r="E11524">
        <v>600</v>
      </c>
      <c r="F11524" t="s">
        <v>1112</v>
      </c>
    </row>
    <row r="11525" spans="1:6">
      <c r="A11525" t="str">
        <f t="shared" si="205"/>
        <v>43LARISSA CRISTINA HERNANDEZ ORTIZ45047GRA</v>
      </c>
      <c r="B11525">
        <v>43</v>
      </c>
      <c r="C11525" t="s">
        <v>3522</v>
      </c>
      <c r="D11525" t="s">
        <v>3789</v>
      </c>
      <c r="E11525">
        <v>600</v>
      </c>
      <c r="F11525" t="s">
        <v>1112</v>
      </c>
    </row>
    <row r="11526" spans="1:6">
      <c r="A11526" t="str">
        <f t="shared" si="205"/>
        <v>43SAMUEL RODRIGUES LIMA45047GRA</v>
      </c>
      <c r="B11526">
        <v>43</v>
      </c>
      <c r="C11526" t="s">
        <v>3523</v>
      </c>
      <c r="D11526" t="s">
        <v>3789</v>
      </c>
      <c r="E11526">
        <v>600</v>
      </c>
      <c r="F11526" t="s">
        <v>1112</v>
      </c>
    </row>
    <row r="11527" spans="1:6">
      <c r="A11527" t="str">
        <f t="shared" si="205"/>
        <v>43THOMÁS COMAR MIRANDA45047GRA</v>
      </c>
      <c r="B11527">
        <v>43</v>
      </c>
      <c r="C11527" t="s">
        <v>3524</v>
      </c>
      <c r="D11527" t="s">
        <v>3789</v>
      </c>
      <c r="E11527">
        <v>600</v>
      </c>
      <c r="F11527" t="s">
        <v>1112</v>
      </c>
    </row>
    <row r="11528" spans="1:6">
      <c r="A11528" t="str">
        <f t="shared" si="205"/>
        <v>43TOMAZ DE MORAES E CASTRO SANTOS HEIZENREDER45047GRA</v>
      </c>
      <c r="B11528">
        <v>43</v>
      </c>
      <c r="C11528" t="s">
        <v>3525</v>
      </c>
      <c r="D11528" t="s">
        <v>3789</v>
      </c>
      <c r="E11528">
        <v>600</v>
      </c>
      <c r="F11528" t="s">
        <v>1112</v>
      </c>
    </row>
    <row r="11529" spans="1:6">
      <c r="A11529" t="str">
        <f t="shared" si="205"/>
        <v>43VINICIUS DE LIMA PASSOS45047GRA</v>
      </c>
      <c r="B11529">
        <v>43</v>
      </c>
      <c r="C11529" t="s">
        <v>3526</v>
      </c>
      <c r="D11529" t="s">
        <v>3789</v>
      </c>
      <c r="E11529">
        <v>600</v>
      </c>
      <c r="F11529" t="s">
        <v>1112</v>
      </c>
    </row>
    <row r="11530" spans="1:6">
      <c r="A11530" t="str">
        <f t="shared" si="205"/>
        <v>43CAROLINA BARBOSA LEITE DA CRUZ45047MSc</v>
      </c>
      <c r="B11530">
        <v>43</v>
      </c>
      <c r="C11530" t="s">
        <v>3527</v>
      </c>
      <c r="D11530" t="s">
        <v>3789</v>
      </c>
      <c r="E11530">
        <v>2230</v>
      </c>
      <c r="F11530" t="s">
        <v>1114</v>
      </c>
    </row>
    <row r="11531" spans="1:6">
      <c r="A11531" t="str">
        <f t="shared" si="205"/>
        <v>43RAVI GABRIEL DOS SANTOS PINHEIRO SAMPAIO45047MSc</v>
      </c>
      <c r="B11531">
        <v>43</v>
      </c>
      <c r="C11531" t="s">
        <v>3528</v>
      </c>
      <c r="D11531" t="s">
        <v>3789</v>
      </c>
      <c r="E11531">
        <v>2230</v>
      </c>
      <c r="F11531" t="s">
        <v>1114</v>
      </c>
    </row>
    <row r="11532" spans="1:6">
      <c r="A11532" t="str">
        <f t="shared" si="205"/>
        <v>43VINÍCIUS CARDOSO LUCAS45047MSc</v>
      </c>
      <c r="B11532">
        <v>43</v>
      </c>
      <c r="C11532" t="s">
        <v>3529</v>
      </c>
      <c r="D11532" t="s">
        <v>3789</v>
      </c>
      <c r="E11532">
        <v>2230</v>
      </c>
      <c r="F11532" t="s">
        <v>1114</v>
      </c>
    </row>
    <row r="11533" spans="1:6">
      <c r="A11533" t="str">
        <f t="shared" si="205"/>
        <v>43GUILHERME RAFFAELI ROMERO45047PDSC</v>
      </c>
      <c r="B11533">
        <v>43</v>
      </c>
      <c r="C11533" t="s">
        <v>3530</v>
      </c>
      <c r="D11533" t="s">
        <v>3789</v>
      </c>
      <c r="E11533">
        <v>6110</v>
      </c>
      <c r="F11533" t="s">
        <v>1165</v>
      </c>
    </row>
    <row r="11534" spans="1:6">
      <c r="A11534" t="str">
        <f t="shared" si="205"/>
        <v>43LARISSA NATSUMI TAMURA45047PV</v>
      </c>
      <c r="B11534">
        <v>43</v>
      </c>
      <c r="C11534" t="s">
        <v>3531</v>
      </c>
      <c r="D11534" t="s">
        <v>3789</v>
      </c>
      <c r="E11534">
        <v>7750</v>
      </c>
      <c r="F11534" t="s">
        <v>1115</v>
      </c>
    </row>
    <row r="11535" spans="1:6">
      <c r="A11535" t="str">
        <f t="shared" si="205"/>
        <v>44RAIANO TAVARES DE OLIVEIRA45047AT</v>
      </c>
      <c r="B11535">
        <v>44</v>
      </c>
      <c r="C11535" t="s">
        <v>3532</v>
      </c>
      <c r="D11535" t="s">
        <v>3789</v>
      </c>
      <c r="E11535">
        <v>820</v>
      </c>
      <c r="F11535" t="s">
        <v>1117</v>
      </c>
    </row>
    <row r="11536" spans="1:6">
      <c r="A11536" t="str">
        <f t="shared" si="205"/>
        <v>44OSVALDO CHIAVONE FILHO45047COO</v>
      </c>
      <c r="B11536">
        <v>44</v>
      </c>
      <c r="C11536" t="s">
        <v>3533</v>
      </c>
      <c r="D11536" t="s">
        <v>3789</v>
      </c>
      <c r="E11536">
        <v>2800</v>
      </c>
      <c r="F11536" t="s">
        <v>1113</v>
      </c>
    </row>
    <row r="11537" spans="1:6">
      <c r="A11537" t="str">
        <f t="shared" si="205"/>
        <v>44KESLEI ROSENDO DA ROCHA45047DSC</v>
      </c>
      <c r="B11537">
        <v>44</v>
      </c>
      <c r="C11537" t="s">
        <v>1895</v>
      </c>
      <c r="D11537" t="s">
        <v>3789</v>
      </c>
      <c r="E11537">
        <v>3280</v>
      </c>
      <c r="F11537" t="s">
        <v>1162</v>
      </c>
    </row>
    <row r="11538" spans="1:6">
      <c r="A11538" t="str">
        <f t="shared" si="205"/>
        <v>44MATEUS FERNANDES MONTEIRO45047DSC</v>
      </c>
      <c r="B11538">
        <v>44</v>
      </c>
      <c r="C11538" t="s">
        <v>1896</v>
      </c>
      <c r="D11538" t="s">
        <v>3789</v>
      </c>
      <c r="E11538">
        <v>3280</v>
      </c>
      <c r="F11538" t="s">
        <v>1162</v>
      </c>
    </row>
    <row r="11539" spans="1:6">
      <c r="A11539" t="str">
        <f t="shared" si="205"/>
        <v>44MAXWELL RISSELI LAURENTINO DA SILVA45047DSC</v>
      </c>
      <c r="B11539">
        <v>44</v>
      </c>
      <c r="C11539" t="s">
        <v>3534</v>
      </c>
      <c r="D11539" t="s">
        <v>3789</v>
      </c>
      <c r="E11539">
        <v>3280</v>
      </c>
      <c r="F11539" t="s">
        <v>1162</v>
      </c>
    </row>
    <row r="11540" spans="1:6">
      <c r="A11540" t="str">
        <f t="shared" si="205"/>
        <v>44AMMARY VIRGÍNIA DA SILVA MOURA45047GRA</v>
      </c>
      <c r="B11540">
        <v>44</v>
      </c>
      <c r="C11540" t="s">
        <v>1897</v>
      </c>
      <c r="D11540" t="s">
        <v>3789</v>
      </c>
      <c r="E11540">
        <v>600</v>
      </c>
      <c r="F11540" t="s">
        <v>1112</v>
      </c>
    </row>
    <row r="11541" spans="1:6">
      <c r="A11541" t="str">
        <f t="shared" si="205"/>
        <v>44ANTÔNIO MATHEUS LIMA BEZERRA45047GRA</v>
      </c>
      <c r="B11541">
        <v>44</v>
      </c>
      <c r="C11541" t="s">
        <v>2554</v>
      </c>
      <c r="D11541" t="s">
        <v>3789</v>
      </c>
      <c r="E11541">
        <v>600</v>
      </c>
      <c r="F11541" t="s">
        <v>1112</v>
      </c>
    </row>
    <row r="11542" spans="1:6">
      <c r="A11542" t="str">
        <f t="shared" si="205"/>
        <v>44ARTHUR CID DE ABREU45047GRA</v>
      </c>
      <c r="B11542">
        <v>44</v>
      </c>
      <c r="C11542" t="s">
        <v>2555</v>
      </c>
      <c r="D11542" t="s">
        <v>3789</v>
      </c>
      <c r="E11542">
        <v>600</v>
      </c>
      <c r="F11542" t="s">
        <v>1112</v>
      </c>
    </row>
    <row r="11543" spans="1:6">
      <c r="A11543" t="str">
        <f t="shared" si="205"/>
        <v>44ARTHUR VINICIUS ROCHA DOS SANTOS45047GRA</v>
      </c>
      <c r="B11543">
        <v>44</v>
      </c>
      <c r="C11543" t="s">
        <v>1898</v>
      </c>
      <c r="D11543" t="s">
        <v>3789</v>
      </c>
      <c r="E11543">
        <v>600</v>
      </c>
      <c r="F11543" t="s">
        <v>1112</v>
      </c>
    </row>
    <row r="11544" spans="1:6">
      <c r="A11544" t="str">
        <f t="shared" si="205"/>
        <v>44ARTHUR VINICIUS VALE BEZERRA45047GRA</v>
      </c>
      <c r="B11544">
        <v>44</v>
      </c>
      <c r="C11544" t="s">
        <v>1899</v>
      </c>
      <c r="D11544" t="s">
        <v>3789</v>
      </c>
      <c r="E11544">
        <v>600</v>
      </c>
      <c r="F11544" t="s">
        <v>1112</v>
      </c>
    </row>
    <row r="11545" spans="1:6">
      <c r="A11545" t="str">
        <f t="shared" si="205"/>
        <v>44BRUNA BEATRIZ ALVES DE FREITAS ALBUQUERQUE45047GRA</v>
      </c>
      <c r="B11545">
        <v>44</v>
      </c>
      <c r="C11545" t="s">
        <v>1900</v>
      </c>
      <c r="D11545" t="s">
        <v>3789</v>
      </c>
      <c r="E11545">
        <v>600</v>
      </c>
      <c r="F11545" t="s">
        <v>1112</v>
      </c>
    </row>
    <row r="11546" spans="1:6">
      <c r="A11546" t="str">
        <f t="shared" si="205"/>
        <v>44EDNOELMA DA SILVA SOUSA45047GRA</v>
      </c>
      <c r="B11546">
        <v>44</v>
      </c>
      <c r="C11546" t="s">
        <v>2556</v>
      </c>
      <c r="D11546" t="s">
        <v>3789</v>
      </c>
      <c r="E11546">
        <v>600</v>
      </c>
      <c r="F11546" t="s">
        <v>1112</v>
      </c>
    </row>
    <row r="11547" spans="1:6">
      <c r="A11547" t="str">
        <f t="shared" si="205"/>
        <v>44ENTONY DAVID DANTAS45047GRA</v>
      </c>
      <c r="B11547">
        <v>44</v>
      </c>
      <c r="C11547" t="s">
        <v>1901</v>
      </c>
      <c r="D11547" t="s">
        <v>3789</v>
      </c>
      <c r="E11547">
        <v>600</v>
      </c>
      <c r="F11547" t="s">
        <v>1112</v>
      </c>
    </row>
    <row r="11548" spans="1:6">
      <c r="A11548" t="str">
        <f t="shared" si="205"/>
        <v>44ISADORA CRISTINA BEZERRA DO NASCIMENTO45047GRA</v>
      </c>
      <c r="B11548">
        <v>44</v>
      </c>
      <c r="C11548" t="s">
        <v>2557</v>
      </c>
      <c r="D11548" t="s">
        <v>3789</v>
      </c>
      <c r="E11548">
        <v>600</v>
      </c>
      <c r="F11548" t="s">
        <v>1112</v>
      </c>
    </row>
    <row r="11549" spans="1:6">
      <c r="A11549" t="str">
        <f t="shared" si="205"/>
        <v>44JALLYSON LEVY DE QUEIROZ ARAUJO45047GRA</v>
      </c>
      <c r="B11549">
        <v>44</v>
      </c>
      <c r="C11549" t="s">
        <v>2558</v>
      </c>
      <c r="D11549" t="s">
        <v>3789</v>
      </c>
      <c r="E11549">
        <v>600</v>
      </c>
      <c r="F11549" t="s">
        <v>1112</v>
      </c>
    </row>
    <row r="11550" spans="1:6">
      <c r="A11550" t="str">
        <f t="shared" si="205"/>
        <v>44JANDERSON GUEDES DA SILVA45047GRA</v>
      </c>
      <c r="B11550">
        <v>44</v>
      </c>
      <c r="C11550" t="s">
        <v>2745</v>
      </c>
      <c r="D11550" t="s">
        <v>3789</v>
      </c>
      <c r="E11550">
        <v>600</v>
      </c>
      <c r="F11550" t="s">
        <v>1112</v>
      </c>
    </row>
    <row r="11551" spans="1:6">
      <c r="A11551" t="str">
        <f t="shared" si="205"/>
        <v>44JOÃO LUCAS HERNANDES DETOGNI45047GRA</v>
      </c>
      <c r="B11551">
        <v>44</v>
      </c>
      <c r="C11551" t="s">
        <v>2559</v>
      </c>
      <c r="D11551" t="s">
        <v>3789</v>
      </c>
      <c r="E11551">
        <v>600</v>
      </c>
      <c r="F11551" t="s">
        <v>1112</v>
      </c>
    </row>
    <row r="11552" spans="1:6">
      <c r="A11552" t="str">
        <f t="shared" si="205"/>
        <v>44JOÃO VINICIUS DE ANDRADE FREIRE45047GRA</v>
      </c>
      <c r="B11552">
        <v>44</v>
      </c>
      <c r="C11552" t="s">
        <v>1902</v>
      </c>
      <c r="D11552" t="s">
        <v>3789</v>
      </c>
      <c r="E11552">
        <v>600</v>
      </c>
      <c r="F11552" t="s">
        <v>1112</v>
      </c>
    </row>
    <row r="11553" spans="1:6">
      <c r="A11553" t="str">
        <f t="shared" si="205"/>
        <v>44PEDRO LUCAS OLIVEIRA BATISTA45047GRA</v>
      </c>
      <c r="B11553">
        <v>44</v>
      </c>
      <c r="C11553" t="s">
        <v>1903</v>
      </c>
      <c r="D11553" t="s">
        <v>3789</v>
      </c>
      <c r="E11553">
        <v>600</v>
      </c>
      <c r="F11553" t="s">
        <v>1112</v>
      </c>
    </row>
    <row r="11554" spans="1:6">
      <c r="A11554" t="str">
        <f t="shared" si="205"/>
        <v>44SÂMARA CAMILA MOURA DE FRANÇA45047GRA</v>
      </c>
      <c r="B11554">
        <v>44</v>
      </c>
      <c r="C11554" t="s">
        <v>2560</v>
      </c>
      <c r="D11554" t="s">
        <v>3789</v>
      </c>
      <c r="E11554">
        <v>600</v>
      </c>
      <c r="F11554" t="s">
        <v>1112</v>
      </c>
    </row>
    <row r="11555" spans="1:6">
      <c r="A11555" t="str">
        <f t="shared" si="205"/>
        <v>44SAMUEL DANTAS DE ALMEIDA45047GRA</v>
      </c>
      <c r="B11555">
        <v>44</v>
      </c>
      <c r="C11555" t="s">
        <v>1904</v>
      </c>
      <c r="D11555" t="s">
        <v>3789</v>
      </c>
      <c r="E11555">
        <v>600</v>
      </c>
      <c r="F11555" t="s">
        <v>1112</v>
      </c>
    </row>
    <row r="11556" spans="1:6">
      <c r="A11556" t="str">
        <f t="shared" si="205"/>
        <v>44FRANCISCO BRUNO FERREIRA DE FREITAS45047MSc</v>
      </c>
      <c r="B11556">
        <v>44</v>
      </c>
      <c r="C11556" t="s">
        <v>3535</v>
      </c>
      <c r="D11556" t="s">
        <v>3789</v>
      </c>
      <c r="E11556">
        <v>2230</v>
      </c>
      <c r="F11556" t="s">
        <v>1114</v>
      </c>
    </row>
    <row r="11557" spans="1:6">
      <c r="A11557" t="str">
        <f t="shared" si="205"/>
        <v>44GLEYSON BATISTA DE OLIVEIRA45047MSc</v>
      </c>
      <c r="B11557">
        <v>44</v>
      </c>
      <c r="C11557" t="s">
        <v>3536</v>
      </c>
      <c r="D11557" t="s">
        <v>3789</v>
      </c>
      <c r="E11557">
        <v>2230</v>
      </c>
      <c r="F11557" t="s">
        <v>1114</v>
      </c>
    </row>
    <row r="11558" spans="1:6">
      <c r="A11558" t="str">
        <f t="shared" si="205"/>
        <v>44GLÓRIA LOUINE VITAL DA COSTA45047MSc</v>
      </c>
      <c r="B11558">
        <v>44</v>
      </c>
      <c r="C11558" t="s">
        <v>3537</v>
      </c>
      <c r="D11558" t="s">
        <v>3789</v>
      </c>
      <c r="E11558">
        <v>2230</v>
      </c>
      <c r="F11558" t="s">
        <v>1114</v>
      </c>
    </row>
    <row r="11559" spans="1:6">
      <c r="A11559" t="str">
        <f t="shared" si="205"/>
        <v>44HORTÊNCIA NATHÂNIA SILVA CÂMARA45047MSc</v>
      </c>
      <c r="B11559">
        <v>44</v>
      </c>
      <c r="C11559" t="s">
        <v>1905</v>
      </c>
      <c r="D11559" t="s">
        <v>3789</v>
      </c>
      <c r="E11559">
        <v>2230</v>
      </c>
      <c r="F11559" t="s">
        <v>1114</v>
      </c>
    </row>
    <row r="11560" spans="1:6">
      <c r="A11560" t="str">
        <f t="shared" si="205"/>
        <v>44JOYCE AZEVEDO BEZERRA DE SOUZA45047MSc</v>
      </c>
      <c r="B11560">
        <v>44</v>
      </c>
      <c r="C11560" t="s">
        <v>1907</v>
      </c>
      <c r="D11560" t="s">
        <v>3789</v>
      </c>
      <c r="E11560">
        <v>2230</v>
      </c>
      <c r="F11560" t="s">
        <v>1114</v>
      </c>
    </row>
    <row r="11561" spans="1:6">
      <c r="A11561" t="str">
        <f t="shared" si="205"/>
        <v>44FEDRA ALEXANDRA DE SOUSA VAQUERO MARADO FERREIRA45047PDSC</v>
      </c>
      <c r="B11561">
        <v>44</v>
      </c>
      <c r="C11561" t="s">
        <v>2564</v>
      </c>
      <c r="D11561" t="s">
        <v>3789</v>
      </c>
      <c r="E11561">
        <v>6110</v>
      </c>
      <c r="F11561" t="s">
        <v>1165</v>
      </c>
    </row>
    <row r="11562" spans="1:6">
      <c r="A11562" t="str">
        <f t="shared" si="205"/>
        <v>44AFONSO AVELINO DANTAS NETO45047PV</v>
      </c>
      <c r="B11562">
        <v>44</v>
      </c>
      <c r="C11562" t="s">
        <v>1908</v>
      </c>
      <c r="D11562" t="s">
        <v>3789</v>
      </c>
      <c r="E11562">
        <v>7750</v>
      </c>
      <c r="F11562" t="s">
        <v>1115</v>
      </c>
    </row>
    <row r="11563" spans="1:6">
      <c r="A11563" t="str">
        <f t="shared" si="205"/>
        <v>45JULIANA MARTINELLI DE LUCENA45047AT</v>
      </c>
      <c r="B11563">
        <v>45</v>
      </c>
      <c r="C11563" t="s">
        <v>3538</v>
      </c>
      <c r="D11563" t="s">
        <v>3789</v>
      </c>
      <c r="E11563">
        <v>820</v>
      </c>
      <c r="F11563" t="s">
        <v>1117</v>
      </c>
    </row>
    <row r="11564" spans="1:6">
      <c r="A11564" t="str">
        <f t="shared" si="205"/>
        <v>45JÚLIO CÉSAR PASSOS45047COO</v>
      </c>
      <c r="B11564">
        <v>45</v>
      </c>
      <c r="C11564" t="s">
        <v>2659</v>
      </c>
      <c r="D11564" t="s">
        <v>3789</v>
      </c>
      <c r="E11564">
        <v>2800</v>
      </c>
      <c r="F11564" t="s">
        <v>1113</v>
      </c>
    </row>
    <row r="11565" spans="1:6">
      <c r="A11565" t="str">
        <f t="shared" si="205"/>
        <v>45BRUNA DE OLIVEIRA BUSSON45047DSC</v>
      </c>
      <c r="B11565">
        <v>45</v>
      </c>
      <c r="C11565" t="s">
        <v>3539</v>
      </c>
      <c r="D11565" t="s">
        <v>3789</v>
      </c>
      <c r="E11565">
        <v>3280</v>
      </c>
      <c r="F11565" t="s">
        <v>1162</v>
      </c>
    </row>
    <row r="11566" spans="1:6">
      <c r="A11566" t="str">
        <f t="shared" si="205"/>
        <v>45JÔNATAS VICENTE45047DSC</v>
      </c>
      <c r="B11566">
        <v>45</v>
      </c>
      <c r="C11566" t="s">
        <v>3540</v>
      </c>
      <c r="D11566" t="s">
        <v>3789</v>
      </c>
      <c r="E11566">
        <v>3280</v>
      </c>
      <c r="F11566" t="s">
        <v>1162</v>
      </c>
    </row>
    <row r="11567" spans="1:6">
      <c r="A11567" t="str">
        <f t="shared" si="205"/>
        <v>45ALEXANDRE BARBOSA DA SILVA45047GRA</v>
      </c>
      <c r="B11567">
        <v>45</v>
      </c>
      <c r="C11567" t="s">
        <v>2749</v>
      </c>
      <c r="D11567" t="s">
        <v>3789</v>
      </c>
      <c r="E11567">
        <v>600</v>
      </c>
      <c r="F11567" t="s">
        <v>1112</v>
      </c>
    </row>
    <row r="11568" spans="1:6">
      <c r="A11568" t="str">
        <f t="shared" si="205"/>
        <v>45CARLOS EDUARDO NESI PERIN45047GRA</v>
      </c>
      <c r="B11568">
        <v>45</v>
      </c>
      <c r="C11568" t="s">
        <v>3541</v>
      </c>
      <c r="D11568" t="s">
        <v>3789</v>
      </c>
      <c r="E11568">
        <v>600</v>
      </c>
      <c r="F11568" t="s">
        <v>1112</v>
      </c>
    </row>
    <row r="11569" spans="1:6">
      <c r="A11569" t="str">
        <f t="shared" si="205"/>
        <v>45FELIPE ANTONIO EMER45047GRA</v>
      </c>
      <c r="B11569">
        <v>45</v>
      </c>
      <c r="C11569" t="s">
        <v>3542</v>
      </c>
      <c r="D11569" t="s">
        <v>3789</v>
      </c>
      <c r="E11569">
        <v>600</v>
      </c>
      <c r="F11569" t="s">
        <v>1112</v>
      </c>
    </row>
    <row r="11570" spans="1:6">
      <c r="A11570" t="str">
        <f t="shared" si="205"/>
        <v>45FELIPE BATISTA45047GRA</v>
      </c>
      <c r="B11570">
        <v>45</v>
      </c>
      <c r="C11570" t="s">
        <v>3543</v>
      </c>
      <c r="D11570" t="s">
        <v>3789</v>
      </c>
      <c r="E11570">
        <v>600</v>
      </c>
      <c r="F11570" t="s">
        <v>1112</v>
      </c>
    </row>
    <row r="11571" spans="1:6">
      <c r="A11571" t="str">
        <f t="shared" si="205"/>
        <v>45GABRIEL LESE PEREIRA45047GRA</v>
      </c>
      <c r="B11571">
        <v>45</v>
      </c>
      <c r="C11571" t="s">
        <v>3544</v>
      </c>
      <c r="D11571" t="s">
        <v>3789</v>
      </c>
      <c r="E11571">
        <v>600</v>
      </c>
      <c r="F11571" t="s">
        <v>1112</v>
      </c>
    </row>
    <row r="11572" spans="1:6">
      <c r="A11572" t="str">
        <f t="shared" si="205"/>
        <v>45JÉSSICA VIEIRA LOMBA AVILA BARBOSA45047GRA</v>
      </c>
      <c r="B11572">
        <v>45</v>
      </c>
      <c r="C11572" t="s">
        <v>3545</v>
      </c>
      <c r="D11572" t="s">
        <v>3789</v>
      </c>
      <c r="E11572">
        <v>600</v>
      </c>
      <c r="F11572" t="s">
        <v>1112</v>
      </c>
    </row>
    <row r="11573" spans="1:6">
      <c r="A11573" t="str">
        <f t="shared" si="205"/>
        <v>45JOSÉ RICARDO PROCHNOW45047GRA</v>
      </c>
      <c r="B11573">
        <v>45</v>
      </c>
      <c r="C11573" t="s">
        <v>3546</v>
      </c>
      <c r="D11573" t="s">
        <v>3789</v>
      </c>
      <c r="E11573">
        <v>600</v>
      </c>
      <c r="F11573" t="s">
        <v>1112</v>
      </c>
    </row>
    <row r="11574" spans="1:6">
      <c r="A11574" t="str">
        <f t="shared" si="205"/>
        <v>45LEONARDO MATOS BRASIL45047GRA</v>
      </c>
      <c r="B11574">
        <v>45</v>
      </c>
      <c r="C11574" t="s">
        <v>3547</v>
      </c>
      <c r="D11574" t="s">
        <v>3789</v>
      </c>
      <c r="E11574">
        <v>600</v>
      </c>
      <c r="F11574" t="s">
        <v>1112</v>
      </c>
    </row>
    <row r="11575" spans="1:6">
      <c r="A11575" t="str">
        <f t="shared" si="205"/>
        <v>45LUCAS ELI MALAGOLI45047GRA</v>
      </c>
      <c r="B11575">
        <v>45</v>
      </c>
      <c r="C11575" t="s">
        <v>3548</v>
      </c>
      <c r="D11575" t="s">
        <v>3789</v>
      </c>
      <c r="E11575">
        <v>600</v>
      </c>
      <c r="F11575" t="s">
        <v>1112</v>
      </c>
    </row>
    <row r="11576" spans="1:6">
      <c r="A11576" t="str">
        <f t="shared" si="205"/>
        <v>45ALÍCIA CORRÊA LUCENA45047MSc</v>
      </c>
      <c r="B11576">
        <v>45</v>
      </c>
      <c r="C11576" t="s">
        <v>3549</v>
      </c>
      <c r="D11576" t="s">
        <v>3789</v>
      </c>
      <c r="E11576">
        <v>2230</v>
      </c>
      <c r="F11576" t="s">
        <v>1114</v>
      </c>
    </row>
    <row r="11577" spans="1:6">
      <c r="A11577" t="str">
        <f t="shared" si="205"/>
        <v>45DANIEL JUCHEM REGNER45047MSc</v>
      </c>
      <c r="B11577">
        <v>45</v>
      </c>
      <c r="C11577" t="s">
        <v>3550</v>
      </c>
      <c r="D11577" t="s">
        <v>3789</v>
      </c>
      <c r="E11577">
        <v>2230</v>
      </c>
      <c r="F11577" t="s">
        <v>1114</v>
      </c>
    </row>
    <row r="11578" spans="1:6">
      <c r="A11578" t="str">
        <f t="shared" si="205"/>
        <v>45DUVÁN SANCHÉS QUINTANA45047MSc</v>
      </c>
      <c r="B11578">
        <v>45</v>
      </c>
      <c r="C11578" t="s">
        <v>3551</v>
      </c>
      <c r="D11578" t="s">
        <v>3789</v>
      </c>
      <c r="E11578">
        <v>2230</v>
      </c>
      <c r="F11578" t="s">
        <v>1114</v>
      </c>
    </row>
    <row r="11579" spans="1:6">
      <c r="A11579" t="str">
        <f t="shared" si="205"/>
        <v>45GIULIA CIACCI ZANELLA45047MSc</v>
      </c>
      <c r="B11579">
        <v>45</v>
      </c>
      <c r="C11579" t="s">
        <v>3552</v>
      </c>
      <c r="D11579" t="s">
        <v>3789</v>
      </c>
      <c r="E11579">
        <v>2230</v>
      </c>
      <c r="F11579" t="s">
        <v>1114</v>
      </c>
    </row>
    <row r="11580" spans="1:6">
      <c r="A11580" t="str">
        <f t="shared" si="205"/>
        <v>45LUIZ HENRIQUE SILVA JUNIOR45047MSc</v>
      </c>
      <c r="B11580">
        <v>45</v>
      </c>
      <c r="C11580" t="s">
        <v>3553</v>
      </c>
      <c r="D11580" t="s">
        <v>3789</v>
      </c>
      <c r="E11580">
        <v>2230</v>
      </c>
      <c r="F11580" t="s">
        <v>1114</v>
      </c>
    </row>
    <row r="11581" spans="1:6">
      <c r="A11581" t="str">
        <f t="shared" si="205"/>
        <v>45VITTORIO NARDIN45047MSc</v>
      </c>
      <c r="B11581">
        <v>45</v>
      </c>
      <c r="C11581" t="s">
        <v>2570</v>
      </c>
      <c r="D11581" t="s">
        <v>3789</v>
      </c>
      <c r="E11581">
        <v>2230</v>
      </c>
      <c r="F11581" t="s">
        <v>1114</v>
      </c>
    </row>
    <row r="11582" spans="1:6">
      <c r="A11582" t="str">
        <f t="shared" si="205"/>
        <v>45ALLAN RICARDO STARKE45047PDSC</v>
      </c>
      <c r="B11582">
        <v>45</v>
      </c>
      <c r="C11582" t="s">
        <v>3554</v>
      </c>
      <c r="D11582" t="s">
        <v>3789</v>
      </c>
      <c r="E11582">
        <v>6110</v>
      </c>
      <c r="F11582" t="s">
        <v>1165</v>
      </c>
    </row>
    <row r="11583" spans="1:6">
      <c r="A11583" t="str">
        <f t="shared" si="205"/>
        <v>45TATIANA BENDO45047PV</v>
      </c>
      <c r="B11583">
        <v>45</v>
      </c>
      <c r="C11583" t="s">
        <v>3555</v>
      </c>
      <c r="D11583" t="s">
        <v>3789</v>
      </c>
      <c r="E11583">
        <v>7750</v>
      </c>
      <c r="F11583" t="s">
        <v>1115</v>
      </c>
    </row>
    <row r="11584" spans="1:6">
      <c r="A11584" t="str">
        <f t="shared" si="205"/>
        <v>46YASCARA FABRINA FERNANDES DA COSTA E SILVA45047AT</v>
      </c>
      <c r="B11584">
        <v>46</v>
      </c>
      <c r="C11584" t="s">
        <v>3556</v>
      </c>
      <c r="D11584" t="s">
        <v>3789</v>
      </c>
      <c r="E11584">
        <v>820</v>
      </c>
      <c r="F11584" t="s">
        <v>1117</v>
      </c>
    </row>
    <row r="11585" spans="1:6">
      <c r="A11585" t="str">
        <f t="shared" si="205"/>
        <v>46Marcos Vinícius Xavier Dias45047COO</v>
      </c>
      <c r="B11585">
        <v>46</v>
      </c>
      <c r="C11585" t="s">
        <v>1926</v>
      </c>
      <c r="D11585" t="s">
        <v>3789</v>
      </c>
      <c r="E11585">
        <v>2800</v>
      </c>
      <c r="F11585" t="s">
        <v>1113</v>
      </c>
    </row>
    <row r="11586" spans="1:6">
      <c r="A11586" t="str">
        <f t="shared" si="205"/>
        <v>46ALINE PELODAN BABONI45047GRA</v>
      </c>
      <c r="B11586">
        <v>46</v>
      </c>
      <c r="C11586" t="s">
        <v>3557</v>
      </c>
      <c r="D11586" t="s">
        <v>3789</v>
      </c>
      <c r="E11586">
        <v>600</v>
      </c>
      <c r="F11586" t="s">
        <v>1112</v>
      </c>
    </row>
    <row r="11587" spans="1:6">
      <c r="A11587" t="str">
        <f t="shared" ref="A11587:A11650" si="206">CONCATENATE(B11587,C11587,VALUE(D11587),F11587)</f>
        <v>46FELIPE MATHEUS PEREIRA DA SILVA45047GRA</v>
      </c>
      <c r="B11587">
        <v>46</v>
      </c>
      <c r="C11587" t="s">
        <v>3558</v>
      </c>
      <c r="D11587" t="s">
        <v>3789</v>
      </c>
      <c r="E11587">
        <v>600</v>
      </c>
      <c r="F11587" t="s">
        <v>1112</v>
      </c>
    </row>
    <row r="11588" spans="1:6">
      <c r="A11588" t="str">
        <f t="shared" si="206"/>
        <v>46GIOVANNI LOPES PEREIRA45047GRA</v>
      </c>
      <c r="B11588">
        <v>46</v>
      </c>
      <c r="C11588" t="s">
        <v>3559</v>
      </c>
      <c r="D11588" t="s">
        <v>3789</v>
      </c>
      <c r="E11588">
        <v>600</v>
      </c>
      <c r="F11588" t="s">
        <v>1112</v>
      </c>
    </row>
    <row r="11589" spans="1:6">
      <c r="A11589" t="str">
        <f t="shared" si="206"/>
        <v>46KEVIN GARCIA TAVARES45047GRA</v>
      </c>
      <c r="B11589">
        <v>46</v>
      </c>
      <c r="C11589" t="s">
        <v>3738</v>
      </c>
      <c r="D11589" t="s">
        <v>3789</v>
      </c>
      <c r="E11589">
        <v>600</v>
      </c>
      <c r="F11589" t="s">
        <v>1112</v>
      </c>
    </row>
    <row r="11590" spans="1:6">
      <c r="A11590" t="str">
        <f t="shared" si="206"/>
        <v>46LUIS FELIPE SILVA45047GRA</v>
      </c>
      <c r="B11590">
        <v>46</v>
      </c>
      <c r="C11590" t="s">
        <v>3739</v>
      </c>
      <c r="D11590" t="s">
        <v>3789</v>
      </c>
      <c r="E11590">
        <v>600</v>
      </c>
      <c r="F11590" t="s">
        <v>1112</v>
      </c>
    </row>
    <row r="11591" spans="1:6">
      <c r="A11591" t="str">
        <f t="shared" si="206"/>
        <v>46LUIZ PEDRO SIMÕES DA SILVA45047GRA</v>
      </c>
      <c r="B11591">
        <v>46</v>
      </c>
      <c r="C11591" t="s">
        <v>3560</v>
      </c>
      <c r="D11591" t="s">
        <v>3789</v>
      </c>
      <c r="E11591">
        <v>600</v>
      </c>
      <c r="F11591" t="s">
        <v>1112</v>
      </c>
    </row>
    <row r="11592" spans="1:6">
      <c r="A11592" t="str">
        <f t="shared" si="206"/>
        <v>46MATHEUS JORGE DE OLIVEIRA45047GRA</v>
      </c>
      <c r="B11592">
        <v>46</v>
      </c>
      <c r="C11592" t="s">
        <v>3740</v>
      </c>
      <c r="D11592" t="s">
        <v>3789</v>
      </c>
      <c r="E11592">
        <v>600</v>
      </c>
      <c r="F11592" t="s">
        <v>1112</v>
      </c>
    </row>
    <row r="11593" spans="1:6">
      <c r="A11593" t="str">
        <f t="shared" si="206"/>
        <v>46OSWALDO NERI DE MORAIS NETO45047GRA</v>
      </c>
      <c r="B11593">
        <v>46</v>
      </c>
      <c r="C11593" t="s">
        <v>3741</v>
      </c>
      <c r="D11593" t="s">
        <v>3789</v>
      </c>
      <c r="E11593">
        <v>600</v>
      </c>
      <c r="F11593" t="s">
        <v>1112</v>
      </c>
    </row>
    <row r="11594" spans="1:6">
      <c r="A11594" t="str">
        <f t="shared" si="206"/>
        <v>46Rafael Jonas Fonseca Luciano45047GRA</v>
      </c>
      <c r="B11594">
        <v>46</v>
      </c>
      <c r="C11594" t="s">
        <v>1939</v>
      </c>
      <c r="D11594" t="s">
        <v>3789</v>
      </c>
      <c r="E11594">
        <v>600</v>
      </c>
      <c r="F11594" t="s">
        <v>1112</v>
      </c>
    </row>
    <row r="11595" spans="1:6">
      <c r="A11595" t="str">
        <f t="shared" si="206"/>
        <v>46RODRIGO EMANUEL BORGES45047GRA</v>
      </c>
      <c r="B11595">
        <v>46</v>
      </c>
      <c r="C11595" t="s">
        <v>3742</v>
      </c>
      <c r="D11595" t="s">
        <v>3789</v>
      </c>
      <c r="E11595">
        <v>600</v>
      </c>
      <c r="F11595" t="s">
        <v>1112</v>
      </c>
    </row>
    <row r="11596" spans="1:6">
      <c r="A11596" t="str">
        <f t="shared" si="206"/>
        <v>46THAIS MARIANO RIBEIRO45047GRA</v>
      </c>
      <c r="B11596">
        <v>46</v>
      </c>
      <c r="C11596" t="s">
        <v>3561</v>
      </c>
      <c r="D11596" t="s">
        <v>3789</v>
      </c>
      <c r="E11596">
        <v>600</v>
      </c>
      <c r="F11596" t="s">
        <v>1112</v>
      </c>
    </row>
    <row r="11597" spans="1:6">
      <c r="A11597" t="str">
        <f t="shared" si="206"/>
        <v>46ARTHUR BERNARDO SOUZA DE SALLES VIEIRA45047MSc</v>
      </c>
      <c r="B11597">
        <v>46</v>
      </c>
      <c r="C11597" t="s">
        <v>3743</v>
      </c>
      <c r="D11597" t="s">
        <v>3789</v>
      </c>
      <c r="E11597">
        <v>2230</v>
      </c>
      <c r="F11597" t="s">
        <v>1114</v>
      </c>
    </row>
    <row r="11598" spans="1:6">
      <c r="A11598" t="str">
        <f t="shared" si="206"/>
        <v>46DOUGLAS PETERSON MUNIS DA SILVA45047MSc</v>
      </c>
      <c r="B11598">
        <v>46</v>
      </c>
      <c r="C11598" t="s">
        <v>3744</v>
      </c>
      <c r="D11598" t="s">
        <v>3789</v>
      </c>
      <c r="E11598">
        <v>2230</v>
      </c>
      <c r="F11598" t="s">
        <v>1114</v>
      </c>
    </row>
    <row r="11599" spans="1:6">
      <c r="A11599" t="str">
        <f t="shared" si="206"/>
        <v>46ERIC ALBERTO OCAMPO BATLLE45047PDSC</v>
      </c>
      <c r="B11599">
        <v>46</v>
      </c>
      <c r="C11599" t="s">
        <v>3562</v>
      </c>
      <c r="D11599" t="s">
        <v>3789</v>
      </c>
      <c r="E11599">
        <v>6110</v>
      </c>
      <c r="F11599" t="s">
        <v>1165</v>
      </c>
    </row>
    <row r="11600" spans="1:6">
      <c r="A11600" t="str">
        <f t="shared" si="206"/>
        <v>46LUIZ AUGUSTO HORTA NOGUEIRA45047PV</v>
      </c>
      <c r="B11600">
        <v>46</v>
      </c>
      <c r="C11600" t="s">
        <v>3563</v>
      </c>
      <c r="D11600" t="s">
        <v>3789</v>
      </c>
      <c r="E11600">
        <v>7750</v>
      </c>
      <c r="F11600" t="s">
        <v>1115</v>
      </c>
    </row>
    <row r="11601" spans="1:6">
      <c r="A11601" t="str">
        <f t="shared" si="206"/>
        <v>47Sonia Maria Oliveira Agostinho da Silva45047AT</v>
      </c>
      <c r="B11601">
        <v>47</v>
      </c>
      <c r="C11601" t="s">
        <v>1947</v>
      </c>
      <c r="D11601" t="s">
        <v>3789</v>
      </c>
      <c r="E11601">
        <v>820</v>
      </c>
      <c r="F11601" t="s">
        <v>1117</v>
      </c>
    </row>
    <row r="11602" spans="1:6">
      <c r="A11602" t="str">
        <f t="shared" si="206"/>
        <v>47MARIO FERREIRA DE LIMA FILHO45047COO</v>
      </c>
      <c r="B11602">
        <v>47</v>
      </c>
      <c r="C11602" t="s">
        <v>3564</v>
      </c>
      <c r="D11602" t="s">
        <v>3789</v>
      </c>
      <c r="E11602">
        <v>2800</v>
      </c>
      <c r="F11602" t="s">
        <v>1113</v>
      </c>
    </row>
    <row r="11603" spans="1:6">
      <c r="A11603" t="str">
        <f t="shared" si="206"/>
        <v>47LUCAS MARQUES TELES DA SILVA45047DSC</v>
      </c>
      <c r="B11603">
        <v>47</v>
      </c>
      <c r="C11603" t="s">
        <v>3565</v>
      </c>
      <c r="D11603" t="s">
        <v>3789</v>
      </c>
      <c r="E11603">
        <v>3280</v>
      </c>
      <c r="F11603" t="s">
        <v>1162</v>
      </c>
    </row>
    <row r="11604" spans="1:6">
      <c r="A11604" t="str">
        <f t="shared" si="206"/>
        <v>47YANIQUI FALCÃO COSTA45047DSC</v>
      </c>
      <c r="B11604">
        <v>47</v>
      </c>
      <c r="C11604" t="s">
        <v>3566</v>
      </c>
      <c r="D11604" t="s">
        <v>3789</v>
      </c>
      <c r="E11604">
        <v>3280</v>
      </c>
      <c r="F11604" t="s">
        <v>1162</v>
      </c>
    </row>
    <row r="11605" spans="1:6">
      <c r="A11605" t="str">
        <f t="shared" si="206"/>
        <v>47ANDRÉ RIBEIRO BEZERRA45047GRA</v>
      </c>
      <c r="B11605">
        <v>47</v>
      </c>
      <c r="C11605" t="s">
        <v>3567</v>
      </c>
      <c r="D11605" t="s">
        <v>3789</v>
      </c>
      <c r="E11605">
        <v>600</v>
      </c>
      <c r="F11605" t="s">
        <v>1112</v>
      </c>
    </row>
    <row r="11606" spans="1:6">
      <c r="A11606" t="str">
        <f t="shared" si="206"/>
        <v>47ARTHUR SAMPAIO MOLLER45047GRA</v>
      </c>
      <c r="B11606">
        <v>47</v>
      </c>
      <c r="C11606" t="s">
        <v>3568</v>
      </c>
      <c r="D11606" t="s">
        <v>3789</v>
      </c>
      <c r="E11606">
        <v>600</v>
      </c>
      <c r="F11606" t="s">
        <v>1112</v>
      </c>
    </row>
    <row r="11607" spans="1:6">
      <c r="A11607" t="str">
        <f t="shared" si="206"/>
        <v>47DAYANNE FONSECA DANTAS45047GRA</v>
      </c>
      <c r="B11607">
        <v>47</v>
      </c>
      <c r="C11607" t="s">
        <v>3569</v>
      </c>
      <c r="D11607" t="s">
        <v>3789</v>
      </c>
      <c r="E11607">
        <v>600</v>
      </c>
      <c r="F11607" t="s">
        <v>1112</v>
      </c>
    </row>
    <row r="11608" spans="1:6">
      <c r="A11608" t="str">
        <f t="shared" si="206"/>
        <v>47José Adilson Nascimento dos Santos45047GRA</v>
      </c>
      <c r="B11608">
        <v>47</v>
      </c>
      <c r="C11608" t="s">
        <v>2215</v>
      </c>
      <c r="D11608" t="s">
        <v>3789</v>
      </c>
      <c r="E11608">
        <v>600</v>
      </c>
      <c r="F11608" t="s">
        <v>1112</v>
      </c>
    </row>
    <row r="11609" spans="1:6">
      <c r="A11609" t="str">
        <f t="shared" si="206"/>
        <v>47LUCAS MATEUS SILVA DE ANDRADE LIMA45047GRA</v>
      </c>
      <c r="B11609">
        <v>47</v>
      </c>
      <c r="C11609" t="s">
        <v>3570</v>
      </c>
      <c r="D11609" t="s">
        <v>3789</v>
      </c>
      <c r="E11609">
        <v>600</v>
      </c>
      <c r="F11609" t="s">
        <v>1112</v>
      </c>
    </row>
    <row r="11610" spans="1:6">
      <c r="A11610" t="str">
        <f t="shared" si="206"/>
        <v>47MAYCON FERREIRA45047GRA</v>
      </c>
      <c r="B11610">
        <v>47</v>
      </c>
      <c r="C11610" t="s">
        <v>3571</v>
      </c>
      <c r="D11610" t="s">
        <v>3789</v>
      </c>
      <c r="E11610">
        <v>600</v>
      </c>
      <c r="F11610" t="s">
        <v>1112</v>
      </c>
    </row>
    <row r="11611" spans="1:6">
      <c r="A11611" t="str">
        <f t="shared" si="206"/>
        <v>47NAYARA RODRIGUES DA SILVA SOUZA45047GRA</v>
      </c>
      <c r="B11611">
        <v>47</v>
      </c>
      <c r="C11611" t="s">
        <v>3572</v>
      </c>
      <c r="D11611" t="s">
        <v>3789</v>
      </c>
      <c r="E11611">
        <v>600</v>
      </c>
      <c r="F11611" t="s">
        <v>1112</v>
      </c>
    </row>
    <row r="11612" spans="1:6">
      <c r="A11612" t="str">
        <f t="shared" si="206"/>
        <v>47SARAH ABIGAIL BARBOSA45047GRA</v>
      </c>
      <c r="B11612">
        <v>47</v>
      </c>
      <c r="C11612" t="s">
        <v>3573</v>
      </c>
      <c r="D11612" t="s">
        <v>3789</v>
      </c>
      <c r="E11612">
        <v>600</v>
      </c>
      <c r="F11612" t="s">
        <v>1112</v>
      </c>
    </row>
    <row r="11613" spans="1:6">
      <c r="A11613" t="str">
        <f t="shared" si="206"/>
        <v>47Carlos Alves Moreira Junior45047MSc</v>
      </c>
      <c r="B11613">
        <v>47</v>
      </c>
      <c r="C11613" t="s">
        <v>1957</v>
      </c>
      <c r="D11613" t="s">
        <v>3789</v>
      </c>
      <c r="E11613">
        <v>2230</v>
      </c>
      <c r="F11613" t="s">
        <v>1114</v>
      </c>
    </row>
    <row r="11614" spans="1:6">
      <c r="A11614" t="str">
        <f t="shared" si="206"/>
        <v>47IAN CAVALCANTI DA COSTA45047MSc</v>
      </c>
      <c r="B11614">
        <v>47</v>
      </c>
      <c r="C11614" t="s">
        <v>3574</v>
      </c>
      <c r="D11614" t="s">
        <v>3789</v>
      </c>
      <c r="E11614">
        <v>2230</v>
      </c>
      <c r="F11614" t="s">
        <v>1114</v>
      </c>
    </row>
    <row r="11615" spans="1:6">
      <c r="A11615" t="str">
        <f t="shared" si="206"/>
        <v>47José Gedson Fernandes da Silva45047PV</v>
      </c>
      <c r="B11615">
        <v>47</v>
      </c>
      <c r="C11615" t="s">
        <v>1960</v>
      </c>
      <c r="D11615" t="s">
        <v>3789</v>
      </c>
      <c r="E11615">
        <v>7750</v>
      </c>
      <c r="F11615" t="s">
        <v>1115</v>
      </c>
    </row>
    <row r="11616" spans="1:6">
      <c r="A11616" t="str">
        <f t="shared" si="206"/>
        <v>48ALENE RAMOS WANDERLEY FARIAS45047AT</v>
      </c>
      <c r="B11616">
        <v>48</v>
      </c>
      <c r="C11616" t="s">
        <v>3575</v>
      </c>
      <c r="D11616" t="s">
        <v>3789</v>
      </c>
      <c r="E11616">
        <v>820</v>
      </c>
      <c r="F11616" t="s">
        <v>1117</v>
      </c>
    </row>
    <row r="11617" spans="1:6">
      <c r="A11617" t="str">
        <f t="shared" si="206"/>
        <v>48ANTONIO CELSO DANTAS ANTONINO45047COO</v>
      </c>
      <c r="B11617">
        <v>48</v>
      </c>
      <c r="C11617" t="s">
        <v>2660</v>
      </c>
      <c r="D11617" t="s">
        <v>3789</v>
      </c>
      <c r="E11617">
        <v>2800</v>
      </c>
      <c r="F11617" t="s">
        <v>1113</v>
      </c>
    </row>
    <row r="11618" spans="1:6">
      <c r="A11618" t="str">
        <f t="shared" si="206"/>
        <v>48IALY RAYANE DE AGUIAR COSTA45047DSC</v>
      </c>
      <c r="B11618">
        <v>48</v>
      </c>
      <c r="C11618" t="s">
        <v>3577</v>
      </c>
      <c r="D11618" t="s">
        <v>3789</v>
      </c>
      <c r="E11618">
        <v>3280</v>
      </c>
      <c r="F11618" t="s">
        <v>1162</v>
      </c>
    </row>
    <row r="11619" spans="1:6">
      <c r="A11619" t="str">
        <f t="shared" si="206"/>
        <v>48ÍTHALO BARBOSA SILVA DE ABREU45047DSC</v>
      </c>
      <c r="B11619">
        <v>48</v>
      </c>
      <c r="C11619" t="s">
        <v>3578</v>
      </c>
      <c r="D11619" t="s">
        <v>3789</v>
      </c>
      <c r="E11619">
        <v>3280</v>
      </c>
      <c r="F11619" t="s">
        <v>1162</v>
      </c>
    </row>
    <row r="11620" spans="1:6">
      <c r="A11620" t="str">
        <f t="shared" si="206"/>
        <v>48ACSON GONÇALVES DE LIMA45047GRA</v>
      </c>
      <c r="B11620">
        <v>48</v>
      </c>
      <c r="C11620" t="s">
        <v>3579</v>
      </c>
      <c r="D11620" t="s">
        <v>3789</v>
      </c>
      <c r="E11620">
        <v>600</v>
      </c>
      <c r="F11620" t="s">
        <v>1112</v>
      </c>
    </row>
    <row r="11621" spans="1:6">
      <c r="A11621" t="str">
        <f t="shared" si="206"/>
        <v>48BRUNO FELIPE DE CARVALHO45047GRA</v>
      </c>
      <c r="B11621">
        <v>48</v>
      </c>
      <c r="C11621" t="s">
        <v>3580</v>
      </c>
      <c r="D11621" t="s">
        <v>3789</v>
      </c>
      <c r="E11621">
        <v>600</v>
      </c>
      <c r="F11621" t="s">
        <v>1112</v>
      </c>
    </row>
    <row r="11622" spans="1:6">
      <c r="A11622" t="str">
        <f t="shared" si="206"/>
        <v>48CHARLES GUILHERME DA SILVA DANTAS45047GRA</v>
      </c>
      <c r="B11622">
        <v>48</v>
      </c>
      <c r="C11622" t="s">
        <v>3581</v>
      </c>
      <c r="D11622" t="s">
        <v>3789</v>
      </c>
      <c r="E11622">
        <v>600</v>
      </c>
      <c r="F11622" t="s">
        <v>1112</v>
      </c>
    </row>
    <row r="11623" spans="1:6">
      <c r="A11623" t="str">
        <f t="shared" si="206"/>
        <v>48DANIEL HENRIQUE SILVA RODRIGUES PEREIRA45047GRA</v>
      </c>
      <c r="B11623">
        <v>48</v>
      </c>
      <c r="C11623" t="s">
        <v>3582</v>
      </c>
      <c r="D11623" t="s">
        <v>3789</v>
      </c>
      <c r="E11623">
        <v>600</v>
      </c>
      <c r="F11623" t="s">
        <v>1112</v>
      </c>
    </row>
    <row r="11624" spans="1:6">
      <c r="A11624" t="str">
        <f t="shared" si="206"/>
        <v>48DANILO MAGALHÃES DE SOUZA CAVALCANTE45047GRA</v>
      </c>
      <c r="B11624">
        <v>48</v>
      </c>
      <c r="C11624" t="s">
        <v>3583</v>
      </c>
      <c r="D11624" t="s">
        <v>3789</v>
      </c>
      <c r="E11624">
        <v>600</v>
      </c>
      <c r="F11624" t="s">
        <v>1112</v>
      </c>
    </row>
    <row r="11625" spans="1:6">
      <c r="A11625" t="str">
        <f t="shared" si="206"/>
        <v>48DIEGO CALHEIROS LINS45047GRA</v>
      </c>
      <c r="B11625">
        <v>48</v>
      </c>
      <c r="C11625" t="s">
        <v>3584</v>
      </c>
      <c r="D11625" t="s">
        <v>3789</v>
      </c>
      <c r="E11625">
        <v>600</v>
      </c>
      <c r="F11625" t="s">
        <v>1112</v>
      </c>
    </row>
    <row r="11626" spans="1:6">
      <c r="A11626" t="str">
        <f t="shared" si="206"/>
        <v>48EMILLY RAQUEL OLIVEIRA DA SILVA45047GRA</v>
      </c>
      <c r="B11626">
        <v>48</v>
      </c>
      <c r="C11626" t="s">
        <v>3585</v>
      </c>
      <c r="D11626" t="s">
        <v>3789</v>
      </c>
      <c r="E11626">
        <v>600</v>
      </c>
      <c r="F11626" t="s">
        <v>1112</v>
      </c>
    </row>
    <row r="11627" spans="1:6">
      <c r="A11627" t="str">
        <f t="shared" si="206"/>
        <v>48FRANCYELLE KAROLYNNE VIEIRA MACHADO45047GRA</v>
      </c>
      <c r="B11627">
        <v>48</v>
      </c>
      <c r="C11627" t="s">
        <v>3586</v>
      </c>
      <c r="D11627" t="s">
        <v>3789</v>
      </c>
      <c r="E11627">
        <v>600</v>
      </c>
      <c r="F11627" t="s">
        <v>1112</v>
      </c>
    </row>
    <row r="11628" spans="1:6">
      <c r="A11628" t="str">
        <f t="shared" si="206"/>
        <v>48JOÃO VICTOR SIQUEIRA TENÓRIO SILVA45047GRA</v>
      </c>
      <c r="B11628">
        <v>48</v>
      </c>
      <c r="C11628" t="s">
        <v>3587</v>
      </c>
      <c r="D11628" t="s">
        <v>3789</v>
      </c>
      <c r="E11628">
        <v>600</v>
      </c>
      <c r="F11628" t="s">
        <v>1112</v>
      </c>
    </row>
    <row r="11629" spans="1:6">
      <c r="A11629" t="str">
        <f t="shared" si="206"/>
        <v>48JOBÉRIO MARIA DOS SANTOS FILHO45047GRA</v>
      </c>
      <c r="B11629">
        <v>48</v>
      </c>
      <c r="C11629" t="s">
        <v>3588</v>
      </c>
      <c r="D11629" t="s">
        <v>3789</v>
      </c>
      <c r="E11629">
        <v>600</v>
      </c>
      <c r="F11629" t="s">
        <v>1112</v>
      </c>
    </row>
    <row r="11630" spans="1:6">
      <c r="A11630" t="str">
        <f t="shared" si="206"/>
        <v>48JOSÉ MATEUS MENDONÇA DA SILVA45047GRA</v>
      </c>
      <c r="B11630">
        <v>48</v>
      </c>
      <c r="C11630" t="s">
        <v>3589</v>
      </c>
      <c r="D11630" t="s">
        <v>3789</v>
      </c>
      <c r="E11630">
        <v>600</v>
      </c>
      <c r="F11630" t="s">
        <v>1112</v>
      </c>
    </row>
    <row r="11631" spans="1:6">
      <c r="A11631" t="str">
        <f t="shared" si="206"/>
        <v>48LAMARCK MENDEL LOPES DE SOUSA45047GRA</v>
      </c>
      <c r="B11631">
        <v>48</v>
      </c>
      <c r="C11631" t="s">
        <v>3590</v>
      </c>
      <c r="D11631" t="s">
        <v>3789</v>
      </c>
      <c r="E11631">
        <v>600</v>
      </c>
      <c r="F11631" t="s">
        <v>1112</v>
      </c>
    </row>
    <row r="11632" spans="1:6">
      <c r="A11632" t="str">
        <f t="shared" si="206"/>
        <v>48LUCAS FELIPE QUEIROZ DE ARAÚJO LIMA45047GRA</v>
      </c>
      <c r="B11632">
        <v>48</v>
      </c>
      <c r="C11632" t="s">
        <v>3591</v>
      </c>
      <c r="D11632" t="s">
        <v>3789</v>
      </c>
      <c r="E11632">
        <v>600</v>
      </c>
      <c r="F11632" t="s">
        <v>1112</v>
      </c>
    </row>
    <row r="11633" spans="1:6">
      <c r="A11633" t="str">
        <f t="shared" si="206"/>
        <v>48MAIESK RODRIGUES BARRETO45047GRA</v>
      </c>
      <c r="B11633">
        <v>48</v>
      </c>
      <c r="C11633" t="s">
        <v>3592</v>
      </c>
      <c r="D11633" t="s">
        <v>3789</v>
      </c>
      <c r="E11633">
        <v>600</v>
      </c>
      <c r="F11633" t="s">
        <v>1112</v>
      </c>
    </row>
    <row r="11634" spans="1:6">
      <c r="A11634" t="str">
        <f t="shared" si="206"/>
        <v>48MATHEUS PESSOA DE SIQUEIRA GUEDES45047GRA</v>
      </c>
      <c r="B11634">
        <v>48</v>
      </c>
      <c r="C11634" t="s">
        <v>3593</v>
      </c>
      <c r="D11634" t="s">
        <v>3789</v>
      </c>
      <c r="E11634">
        <v>600</v>
      </c>
      <c r="F11634" t="s">
        <v>1112</v>
      </c>
    </row>
    <row r="11635" spans="1:6">
      <c r="A11635" t="str">
        <f t="shared" si="206"/>
        <v>48SOFIA LUCK TEIXEIRA45047GRA</v>
      </c>
      <c r="B11635">
        <v>48</v>
      </c>
      <c r="C11635" t="s">
        <v>3594</v>
      </c>
      <c r="D11635" t="s">
        <v>3789</v>
      </c>
      <c r="E11635">
        <v>600</v>
      </c>
      <c r="F11635" t="s">
        <v>1112</v>
      </c>
    </row>
    <row r="11636" spans="1:6">
      <c r="A11636" t="str">
        <f t="shared" si="206"/>
        <v>48JOÃO VICTOR FURTADO FRAZÃO DE MEDEIROS45047MSc</v>
      </c>
      <c r="B11636">
        <v>48</v>
      </c>
      <c r="C11636" t="s">
        <v>3595</v>
      </c>
      <c r="D11636" t="s">
        <v>3789</v>
      </c>
      <c r="E11636">
        <v>2230</v>
      </c>
      <c r="F11636" t="s">
        <v>1114</v>
      </c>
    </row>
    <row r="11637" spans="1:6">
      <c r="A11637" t="str">
        <f t="shared" si="206"/>
        <v>48KARINA MARIA DA SILVA45047MSc</v>
      </c>
      <c r="B11637">
        <v>48</v>
      </c>
      <c r="C11637" t="s">
        <v>3596</v>
      </c>
      <c r="D11637" t="s">
        <v>3789</v>
      </c>
      <c r="E11637">
        <v>2230</v>
      </c>
      <c r="F11637" t="s">
        <v>1114</v>
      </c>
    </row>
    <row r="11638" spans="1:6">
      <c r="A11638" t="str">
        <f t="shared" si="206"/>
        <v>48MANOELLA ALMEIDA CANDIDO45047MSc</v>
      </c>
      <c r="B11638">
        <v>48</v>
      </c>
      <c r="C11638" t="s">
        <v>3597</v>
      </c>
      <c r="D11638" t="s">
        <v>3789</v>
      </c>
      <c r="E11638">
        <v>2230</v>
      </c>
      <c r="F11638" t="s">
        <v>1114</v>
      </c>
    </row>
    <row r="11639" spans="1:6">
      <c r="A11639" t="str">
        <f t="shared" si="206"/>
        <v>48TALLYS CELSO MINEIRO45047MSc</v>
      </c>
      <c r="B11639">
        <v>48</v>
      </c>
      <c r="C11639" t="s">
        <v>3598</v>
      </c>
      <c r="D11639" t="s">
        <v>3789</v>
      </c>
      <c r="E11639">
        <v>2230</v>
      </c>
      <c r="F11639" t="s">
        <v>1114</v>
      </c>
    </row>
    <row r="11640" spans="1:6">
      <c r="A11640" t="str">
        <f t="shared" si="206"/>
        <v>48TÁSSIA CRISTINA DA SILVA45047MSc</v>
      </c>
      <c r="B11640">
        <v>48</v>
      </c>
      <c r="C11640" t="s">
        <v>3599</v>
      </c>
      <c r="D11640" t="s">
        <v>3789</v>
      </c>
      <c r="E11640">
        <v>2230</v>
      </c>
      <c r="F11640" t="s">
        <v>1114</v>
      </c>
    </row>
    <row r="11641" spans="1:6">
      <c r="A11641" t="str">
        <f t="shared" si="206"/>
        <v>48WESLEY MICHAEL PEREIRA SILVA45047MSc</v>
      </c>
      <c r="B11641">
        <v>48</v>
      </c>
      <c r="C11641" t="s">
        <v>3600</v>
      </c>
      <c r="D11641" t="s">
        <v>3789</v>
      </c>
      <c r="E11641">
        <v>2230</v>
      </c>
      <c r="F11641" t="s">
        <v>1114</v>
      </c>
    </row>
    <row r="11642" spans="1:6">
      <c r="A11642" t="str">
        <f t="shared" si="206"/>
        <v>48ALLAN DE ALMEIDA ALBUQUERQUE45047PV</v>
      </c>
      <c r="B11642">
        <v>48</v>
      </c>
      <c r="C11642" t="s">
        <v>3601</v>
      </c>
      <c r="D11642" t="s">
        <v>3789</v>
      </c>
      <c r="E11642">
        <v>7750</v>
      </c>
      <c r="F11642" t="s">
        <v>1115</v>
      </c>
    </row>
    <row r="11643" spans="1:6">
      <c r="A11643" t="str">
        <f t="shared" si="206"/>
        <v>49GEOVANE OLIVEIRA DE SOUSA45047AT</v>
      </c>
      <c r="B11643">
        <v>49</v>
      </c>
      <c r="C11643" t="s">
        <v>3602</v>
      </c>
      <c r="D11643" t="s">
        <v>3789</v>
      </c>
      <c r="E11643">
        <v>820</v>
      </c>
      <c r="F11643" t="s">
        <v>1117</v>
      </c>
    </row>
    <row r="11644" spans="1:6">
      <c r="A11644" t="str">
        <f t="shared" si="206"/>
        <v>49GUSTAVO MARTINI DALPIAN45047COO</v>
      </c>
      <c r="B11644">
        <v>49</v>
      </c>
      <c r="C11644" t="s">
        <v>3603</v>
      </c>
      <c r="D11644" t="s">
        <v>3789</v>
      </c>
      <c r="E11644">
        <v>2800</v>
      </c>
      <c r="F11644" t="s">
        <v>1113</v>
      </c>
    </row>
    <row r="11645" spans="1:6">
      <c r="A11645" t="str">
        <f t="shared" si="206"/>
        <v>49LEONARDO JOSÉ QUINTERO DA CUNA45047DSC</v>
      </c>
      <c r="B11645">
        <v>49</v>
      </c>
      <c r="C11645" t="s">
        <v>3604</v>
      </c>
      <c r="D11645" t="s">
        <v>3789</v>
      </c>
      <c r="E11645">
        <v>3280</v>
      </c>
      <c r="F11645" t="s">
        <v>1162</v>
      </c>
    </row>
    <row r="11646" spans="1:6">
      <c r="A11646" t="str">
        <f t="shared" si="206"/>
        <v>49ALEF COSTA DE ARAÚJO45047GRA</v>
      </c>
      <c r="B11646">
        <v>49</v>
      </c>
      <c r="C11646" t="s">
        <v>3605</v>
      </c>
      <c r="D11646" t="s">
        <v>3789</v>
      </c>
      <c r="E11646">
        <v>600</v>
      </c>
      <c r="F11646" t="s">
        <v>1112</v>
      </c>
    </row>
    <row r="11647" spans="1:6">
      <c r="A11647" t="str">
        <f t="shared" si="206"/>
        <v>49ANDRÉIA JOICE OLIVEIRA MEIRA45047GRA</v>
      </c>
      <c r="B11647">
        <v>49</v>
      </c>
      <c r="C11647" t="s">
        <v>3606</v>
      </c>
      <c r="D11647" t="s">
        <v>3789</v>
      </c>
      <c r="E11647">
        <v>600</v>
      </c>
      <c r="F11647" t="s">
        <v>1112</v>
      </c>
    </row>
    <row r="11648" spans="1:6">
      <c r="A11648" t="str">
        <f t="shared" si="206"/>
        <v>49BRIA CISI RAMOS45047GRA</v>
      </c>
      <c r="B11648">
        <v>49</v>
      </c>
      <c r="C11648" t="s">
        <v>3607</v>
      </c>
      <c r="D11648" t="s">
        <v>3789</v>
      </c>
      <c r="E11648">
        <v>600</v>
      </c>
      <c r="F11648" t="s">
        <v>1112</v>
      </c>
    </row>
    <row r="11649" spans="1:6">
      <c r="A11649" t="str">
        <f t="shared" si="206"/>
        <v>49CAROLINA RUfiNO DA SILVA45047GRA</v>
      </c>
      <c r="B11649">
        <v>49</v>
      </c>
      <c r="C11649" t="s">
        <v>3745</v>
      </c>
      <c r="D11649" t="s">
        <v>3789</v>
      </c>
      <c r="E11649">
        <v>600</v>
      </c>
      <c r="F11649" t="s">
        <v>1112</v>
      </c>
    </row>
    <row r="11650" spans="1:6">
      <c r="A11650" t="str">
        <f t="shared" si="206"/>
        <v>49LUIGI NOGUEIRA MANCUSO45047GRA</v>
      </c>
      <c r="B11650">
        <v>49</v>
      </c>
      <c r="C11650" t="s">
        <v>3608</v>
      </c>
      <c r="D11650" t="s">
        <v>3789</v>
      </c>
      <c r="E11650">
        <v>600</v>
      </c>
      <c r="F11650" t="s">
        <v>1112</v>
      </c>
    </row>
    <row r="11651" spans="1:6">
      <c r="A11651" t="str">
        <f t="shared" ref="A11651:A11714" si="207">CONCATENATE(B11651,C11651,VALUE(D11651),F11651)</f>
        <v>49OTÁVIO MAYORAL COLMENERO45047GRA</v>
      </c>
      <c r="B11651">
        <v>49</v>
      </c>
      <c r="C11651" t="s">
        <v>3609</v>
      </c>
      <c r="D11651" t="s">
        <v>3789</v>
      </c>
      <c r="E11651">
        <v>600</v>
      </c>
      <c r="F11651" t="s">
        <v>1112</v>
      </c>
    </row>
    <row r="11652" spans="1:6">
      <c r="A11652" t="str">
        <f t="shared" si="207"/>
        <v>49PAULO CESAR DE SOUZA LIMA45047GRA</v>
      </c>
      <c r="B11652">
        <v>49</v>
      </c>
      <c r="C11652" t="s">
        <v>3610</v>
      </c>
      <c r="D11652" t="s">
        <v>3789</v>
      </c>
      <c r="E11652">
        <v>600</v>
      </c>
      <c r="F11652" t="s">
        <v>1112</v>
      </c>
    </row>
    <row r="11653" spans="1:6">
      <c r="A11653" t="str">
        <f t="shared" si="207"/>
        <v>49SUZANE TIEMI KAWAHARA SHIMUTA45047GRA</v>
      </c>
      <c r="B11653">
        <v>49</v>
      </c>
      <c r="C11653" t="s">
        <v>3611</v>
      </c>
      <c r="D11653" t="s">
        <v>3789</v>
      </c>
      <c r="E11653">
        <v>600</v>
      </c>
      <c r="F11653" t="s">
        <v>1112</v>
      </c>
    </row>
    <row r="11654" spans="1:6">
      <c r="A11654" t="str">
        <f t="shared" si="207"/>
        <v>49ANTONIO TEOFANES BERTOLLO DE OLIVEIRA45047MSc</v>
      </c>
      <c r="B11654">
        <v>49</v>
      </c>
      <c r="C11654" t="s">
        <v>3612</v>
      </c>
      <c r="D11654" t="s">
        <v>3789</v>
      </c>
      <c r="E11654">
        <v>2230</v>
      </c>
      <c r="F11654" t="s">
        <v>1114</v>
      </c>
    </row>
    <row r="11655" spans="1:6">
      <c r="A11655" t="str">
        <f t="shared" si="207"/>
        <v>49CAIQUE CAMPOS DE OLIVEIRA45047MSc</v>
      </c>
      <c r="B11655">
        <v>49</v>
      </c>
      <c r="C11655" t="s">
        <v>3613</v>
      </c>
      <c r="D11655" t="s">
        <v>3789</v>
      </c>
      <c r="E11655">
        <v>2230</v>
      </c>
      <c r="F11655" t="s">
        <v>1114</v>
      </c>
    </row>
    <row r="11656" spans="1:6">
      <c r="A11656" t="str">
        <f t="shared" si="207"/>
        <v>49ISABELA DE MELO ACETO45047MSc</v>
      </c>
      <c r="B11656">
        <v>49</v>
      </c>
      <c r="C11656" t="s">
        <v>3614</v>
      </c>
      <c r="D11656" t="s">
        <v>3789</v>
      </c>
      <c r="E11656">
        <v>2230</v>
      </c>
      <c r="F11656" t="s">
        <v>1114</v>
      </c>
    </row>
    <row r="11657" spans="1:6">
      <c r="A11657" t="str">
        <f t="shared" si="207"/>
        <v>49LUCAS BANDEIRA45047MSc</v>
      </c>
      <c r="B11657">
        <v>49</v>
      </c>
      <c r="C11657" t="s">
        <v>3615</v>
      </c>
      <c r="D11657" t="s">
        <v>3789</v>
      </c>
      <c r="E11657">
        <v>2230</v>
      </c>
      <c r="F11657" t="s">
        <v>1114</v>
      </c>
    </row>
    <row r="11658" spans="1:6">
      <c r="A11658" t="str">
        <f t="shared" si="207"/>
        <v>49MAYCOM CEZAR VALERIANO45047MSc</v>
      </c>
      <c r="B11658">
        <v>49</v>
      </c>
      <c r="C11658" t="s">
        <v>3616</v>
      </c>
      <c r="D11658" t="s">
        <v>3789</v>
      </c>
      <c r="E11658">
        <v>2230</v>
      </c>
      <c r="F11658" t="s">
        <v>1114</v>
      </c>
    </row>
    <row r="11659" spans="1:6">
      <c r="A11659" t="str">
        <f t="shared" si="207"/>
        <v>49THAYNÁ MESQUITA GOMES DOS SANTOS45047MSc</v>
      </c>
      <c r="B11659">
        <v>49</v>
      </c>
      <c r="C11659" t="s">
        <v>3617</v>
      </c>
      <c r="D11659" t="s">
        <v>3789</v>
      </c>
      <c r="E11659">
        <v>2230</v>
      </c>
      <c r="F11659" t="s">
        <v>1114</v>
      </c>
    </row>
    <row r="11660" spans="1:6">
      <c r="A11660" t="str">
        <f t="shared" si="207"/>
        <v>49BRUNA CASTANHEIRA45047PDSC</v>
      </c>
      <c r="B11660">
        <v>49</v>
      </c>
      <c r="C11660" t="s">
        <v>3618</v>
      </c>
      <c r="D11660" t="s">
        <v>3789</v>
      </c>
      <c r="E11660">
        <v>6110</v>
      </c>
      <c r="F11660" t="s">
        <v>1165</v>
      </c>
    </row>
    <row r="11661" spans="1:6">
      <c r="A11661" t="str">
        <f t="shared" si="207"/>
        <v>49FABIANE DE JESUS TRINDADE45047PV</v>
      </c>
      <c r="B11661">
        <v>49</v>
      </c>
      <c r="C11661" t="s">
        <v>3619</v>
      </c>
      <c r="D11661" t="s">
        <v>3789</v>
      </c>
      <c r="E11661">
        <v>7750</v>
      </c>
      <c r="F11661" t="s">
        <v>1115</v>
      </c>
    </row>
    <row r="11662" spans="1:6">
      <c r="A11662" t="str">
        <f t="shared" si="207"/>
        <v>50INÊS SEIDEL45047AT</v>
      </c>
      <c r="B11662">
        <v>50</v>
      </c>
      <c r="C11662" t="s">
        <v>3620</v>
      </c>
      <c r="D11662" t="s">
        <v>3789</v>
      </c>
      <c r="E11662">
        <v>820</v>
      </c>
      <c r="F11662" t="s">
        <v>1117</v>
      </c>
    </row>
    <row r="11663" spans="1:6">
      <c r="A11663" t="str">
        <f t="shared" si="207"/>
        <v>50Diogo Pompéu de Moraes45047COO</v>
      </c>
      <c r="B11663">
        <v>50</v>
      </c>
      <c r="C11663" t="s">
        <v>2228</v>
      </c>
      <c r="D11663" t="s">
        <v>3789</v>
      </c>
      <c r="E11663">
        <v>2800</v>
      </c>
      <c r="F11663" t="s">
        <v>1113</v>
      </c>
    </row>
    <row r="11664" spans="1:6">
      <c r="A11664" t="str">
        <f t="shared" si="207"/>
        <v>50ANA CARLA SPECHT BOEIRA45047DSC</v>
      </c>
      <c r="B11664">
        <v>50</v>
      </c>
      <c r="C11664" t="s">
        <v>3621</v>
      </c>
      <c r="D11664" t="s">
        <v>3789</v>
      </c>
      <c r="E11664">
        <v>3280</v>
      </c>
      <c r="F11664" t="s">
        <v>1162</v>
      </c>
    </row>
    <row r="11665" spans="1:6">
      <c r="A11665" t="str">
        <f t="shared" si="207"/>
        <v>50BRUNA PÉS NICOLA45047DSC</v>
      </c>
      <c r="B11665">
        <v>50</v>
      </c>
      <c r="C11665" t="s">
        <v>3622</v>
      </c>
      <c r="D11665" t="s">
        <v>3789</v>
      </c>
      <c r="E11665">
        <v>3280</v>
      </c>
      <c r="F11665" t="s">
        <v>1162</v>
      </c>
    </row>
    <row r="11666" spans="1:6">
      <c r="A11666" t="str">
        <f t="shared" si="207"/>
        <v>50Tatiane Pretto45047DSC</v>
      </c>
      <c r="B11666">
        <v>50</v>
      </c>
      <c r="C11666" t="s">
        <v>2002</v>
      </c>
      <c r="D11666" t="s">
        <v>3789</v>
      </c>
      <c r="E11666">
        <v>3280</v>
      </c>
      <c r="F11666" t="s">
        <v>1162</v>
      </c>
    </row>
    <row r="11667" spans="1:6">
      <c r="A11667" t="str">
        <f t="shared" si="207"/>
        <v>50ANDRESSA VIEIRA HILÁRIO45047MSc</v>
      </c>
      <c r="B11667">
        <v>50</v>
      </c>
      <c r="C11667" t="s">
        <v>3623</v>
      </c>
      <c r="D11667" t="s">
        <v>3789</v>
      </c>
      <c r="E11667">
        <v>2230</v>
      </c>
      <c r="F11667" t="s">
        <v>1114</v>
      </c>
    </row>
    <row r="11668" spans="1:6">
      <c r="A11668" t="str">
        <f t="shared" si="207"/>
        <v>50ARTHUR MOTTA DE ANDRADE45047MSc</v>
      </c>
      <c r="B11668">
        <v>50</v>
      </c>
      <c r="C11668" t="s">
        <v>3624</v>
      </c>
      <c r="D11668" t="s">
        <v>3789</v>
      </c>
      <c r="E11668">
        <v>2230</v>
      </c>
      <c r="F11668" t="s">
        <v>1114</v>
      </c>
    </row>
    <row r="11669" spans="1:6">
      <c r="A11669" t="str">
        <f t="shared" si="207"/>
        <v>50EDUARDA DE CASTRO FLACH45047MSc</v>
      </c>
      <c r="B11669">
        <v>50</v>
      </c>
      <c r="C11669" t="s">
        <v>3625</v>
      </c>
      <c r="D11669" t="s">
        <v>3789</v>
      </c>
      <c r="E11669">
        <v>2230</v>
      </c>
      <c r="F11669" t="s">
        <v>1114</v>
      </c>
    </row>
    <row r="11670" spans="1:6">
      <c r="A11670" t="str">
        <f t="shared" si="207"/>
        <v>50GIOVANNI GARCIA SABOIA DE ALBUQUERQUE45047MSc</v>
      </c>
      <c r="B11670">
        <v>50</v>
      </c>
      <c r="C11670" t="s">
        <v>3626</v>
      </c>
      <c r="D11670" t="s">
        <v>3789</v>
      </c>
      <c r="E11670">
        <v>2230</v>
      </c>
      <c r="F11670" t="s">
        <v>1114</v>
      </c>
    </row>
    <row r="11671" spans="1:6">
      <c r="A11671" t="str">
        <f t="shared" si="207"/>
        <v>50Gustavo Javier Chacón Rosales45047PDSC</v>
      </c>
      <c r="B11671">
        <v>50</v>
      </c>
      <c r="C11671" t="s">
        <v>2009</v>
      </c>
      <c r="D11671" t="s">
        <v>3789</v>
      </c>
      <c r="E11671">
        <v>6110</v>
      </c>
      <c r="F11671" t="s">
        <v>1165</v>
      </c>
    </row>
    <row r="11672" spans="1:6">
      <c r="A11672" t="str">
        <f t="shared" si="207"/>
        <v>50CHRISTIAN WITTEE LOPES45047PV</v>
      </c>
      <c r="B11672">
        <v>50</v>
      </c>
      <c r="C11672" t="s">
        <v>3627</v>
      </c>
      <c r="D11672" t="s">
        <v>3789</v>
      </c>
      <c r="E11672">
        <v>7750</v>
      </c>
      <c r="F11672" t="s">
        <v>1115</v>
      </c>
    </row>
    <row r="11673" spans="1:6">
      <c r="A11673" t="str">
        <f t="shared" si="207"/>
        <v>51BERNARDO VITOR DE SOUZA MARINS45047AT</v>
      </c>
      <c r="B11673">
        <v>51</v>
      </c>
      <c r="C11673" t="s">
        <v>3628</v>
      </c>
      <c r="D11673" t="s">
        <v>3789</v>
      </c>
      <c r="E11673">
        <v>820</v>
      </c>
      <c r="F11673" t="s">
        <v>1117</v>
      </c>
    </row>
    <row r="11674" spans="1:6">
      <c r="A11674" t="str">
        <f t="shared" si="207"/>
        <v>51VICTOR ROLANDO RUIZ AHON45047COO</v>
      </c>
      <c r="B11674">
        <v>51</v>
      </c>
      <c r="C11674" t="s">
        <v>3629</v>
      </c>
      <c r="D11674" t="s">
        <v>3789</v>
      </c>
      <c r="E11674">
        <v>2800</v>
      </c>
      <c r="F11674" t="s">
        <v>1113</v>
      </c>
    </row>
    <row r="11675" spans="1:6">
      <c r="A11675" t="str">
        <f t="shared" si="207"/>
        <v>51MATHEUS COITINHO CONSTANTINO45047DSC</v>
      </c>
      <c r="B11675">
        <v>51</v>
      </c>
      <c r="C11675" t="s">
        <v>3630</v>
      </c>
      <c r="D11675" t="s">
        <v>3789</v>
      </c>
      <c r="E11675">
        <v>3280</v>
      </c>
      <c r="F11675" t="s">
        <v>1162</v>
      </c>
    </row>
    <row r="11676" spans="1:6">
      <c r="A11676" t="str">
        <f t="shared" si="207"/>
        <v>51YORK CASTILLO SANTIAGO45047DSC</v>
      </c>
      <c r="B11676">
        <v>51</v>
      </c>
      <c r="C11676" t="s">
        <v>3631</v>
      </c>
      <c r="D11676" t="s">
        <v>3789</v>
      </c>
      <c r="E11676">
        <v>3280</v>
      </c>
      <c r="F11676" t="s">
        <v>1162</v>
      </c>
    </row>
    <row r="11677" spans="1:6">
      <c r="A11677" t="str">
        <f t="shared" si="207"/>
        <v>51BRUNO ARGUELHES FISCHER45047GRA</v>
      </c>
      <c r="B11677">
        <v>51</v>
      </c>
      <c r="C11677" t="s">
        <v>3632</v>
      </c>
      <c r="D11677" t="s">
        <v>3789</v>
      </c>
      <c r="E11677">
        <v>600</v>
      </c>
      <c r="F11677" t="s">
        <v>1112</v>
      </c>
    </row>
    <row r="11678" spans="1:6">
      <c r="A11678" t="str">
        <f t="shared" si="207"/>
        <v>51LARISSA FERREIRA VASCONCELOS45047GRA</v>
      </c>
      <c r="B11678">
        <v>51</v>
      </c>
      <c r="C11678" t="s">
        <v>3633</v>
      </c>
      <c r="D11678" t="s">
        <v>3789</v>
      </c>
      <c r="E11678">
        <v>600</v>
      </c>
      <c r="F11678" t="s">
        <v>1112</v>
      </c>
    </row>
    <row r="11679" spans="1:6">
      <c r="A11679" t="str">
        <f t="shared" si="207"/>
        <v>51MARIA EDUARDA MELENTOVYTCH RIBEIRO DE CASTRO45047GRA</v>
      </c>
      <c r="B11679">
        <v>51</v>
      </c>
      <c r="C11679" t="s">
        <v>3634</v>
      </c>
      <c r="D11679" t="s">
        <v>3789</v>
      </c>
      <c r="E11679">
        <v>600</v>
      </c>
      <c r="F11679" t="s">
        <v>1112</v>
      </c>
    </row>
    <row r="11680" spans="1:6">
      <c r="A11680" t="str">
        <f t="shared" si="207"/>
        <v>51MESSIAS GUTEMBERG DE MOURA VIEIRA JUNIOR45047GRA</v>
      </c>
      <c r="B11680">
        <v>51</v>
      </c>
      <c r="C11680" t="s">
        <v>3635</v>
      </c>
      <c r="D11680" t="s">
        <v>3789</v>
      </c>
      <c r="E11680">
        <v>600</v>
      </c>
      <c r="F11680" t="s">
        <v>1112</v>
      </c>
    </row>
    <row r="11681" spans="1:6">
      <c r="A11681" t="str">
        <f t="shared" si="207"/>
        <v>51PEDRO HENRIQUE MODESTO ARAUJO45047GRA</v>
      </c>
      <c r="B11681">
        <v>51</v>
      </c>
      <c r="C11681" t="s">
        <v>3636</v>
      </c>
      <c r="D11681" t="s">
        <v>3789</v>
      </c>
      <c r="E11681">
        <v>600</v>
      </c>
      <c r="F11681" t="s">
        <v>1112</v>
      </c>
    </row>
    <row r="11682" spans="1:6">
      <c r="A11682" t="str">
        <f t="shared" si="207"/>
        <v>51RAYANNE SOARES JESUS DA SILVA45047GRA</v>
      </c>
      <c r="B11682">
        <v>51</v>
      </c>
      <c r="C11682" t="s">
        <v>3637</v>
      </c>
      <c r="D11682" t="s">
        <v>3789</v>
      </c>
      <c r="E11682">
        <v>600</v>
      </c>
      <c r="F11682" t="s">
        <v>1112</v>
      </c>
    </row>
    <row r="11683" spans="1:6">
      <c r="A11683" t="str">
        <f t="shared" si="207"/>
        <v>51REBECCA BASTOS BOSCHOSKI45047GRA</v>
      </c>
      <c r="B11683">
        <v>51</v>
      </c>
      <c r="C11683" t="s">
        <v>3638</v>
      </c>
      <c r="D11683" t="s">
        <v>3789</v>
      </c>
      <c r="E11683">
        <v>600</v>
      </c>
      <c r="F11683" t="s">
        <v>1112</v>
      </c>
    </row>
    <row r="11684" spans="1:6">
      <c r="A11684" t="str">
        <f t="shared" si="207"/>
        <v>51VINICIUS SILVA PIO ABREU45047GRA</v>
      </c>
      <c r="B11684">
        <v>51</v>
      </c>
      <c r="C11684" t="s">
        <v>3639</v>
      </c>
      <c r="D11684" t="s">
        <v>3789</v>
      </c>
      <c r="E11684">
        <v>600</v>
      </c>
      <c r="F11684" t="s">
        <v>1112</v>
      </c>
    </row>
    <row r="11685" spans="1:6">
      <c r="A11685" t="str">
        <f t="shared" si="207"/>
        <v>51ANA CAROLINA LOUREIRO BOAVISTA LUSTOSA45047MSc</v>
      </c>
      <c r="B11685">
        <v>51</v>
      </c>
      <c r="C11685" t="s">
        <v>3640</v>
      </c>
      <c r="D11685" t="s">
        <v>3789</v>
      </c>
      <c r="E11685">
        <v>2230</v>
      </c>
      <c r="F11685" t="s">
        <v>1114</v>
      </c>
    </row>
    <row r="11686" spans="1:6">
      <c r="A11686" t="str">
        <f t="shared" si="207"/>
        <v>52MARCOS ALEXANDRO VARGAS MELLO45047AT</v>
      </c>
      <c r="B11686">
        <v>52</v>
      </c>
      <c r="C11686" t="s">
        <v>3642</v>
      </c>
      <c r="D11686" t="s">
        <v>3789</v>
      </c>
      <c r="E11686">
        <v>820</v>
      </c>
      <c r="F11686" t="s">
        <v>1117</v>
      </c>
    </row>
    <row r="11687" spans="1:6">
      <c r="A11687" t="str">
        <f t="shared" si="207"/>
        <v>52FERNANDA DE CASTILHOS45047COO</v>
      </c>
      <c r="B11687">
        <v>52</v>
      </c>
      <c r="C11687" t="s">
        <v>3643</v>
      </c>
      <c r="D11687" t="s">
        <v>3789</v>
      </c>
      <c r="E11687">
        <v>2800</v>
      </c>
      <c r="F11687" t="s">
        <v>1113</v>
      </c>
    </row>
    <row r="11688" spans="1:6">
      <c r="A11688" t="str">
        <f t="shared" si="207"/>
        <v>52CRISLEINE PERINAZZO DRASZEWSKI45047DSC</v>
      </c>
      <c r="B11688">
        <v>52</v>
      </c>
      <c r="C11688" t="s">
        <v>3644</v>
      </c>
      <c r="D11688" t="s">
        <v>3789</v>
      </c>
      <c r="E11688">
        <v>3280</v>
      </c>
      <c r="F11688" t="s">
        <v>1162</v>
      </c>
    </row>
    <row r="11689" spans="1:6">
      <c r="A11689" t="str">
        <f t="shared" si="207"/>
        <v>52HENRIQUE GASPARETTO45047DSC</v>
      </c>
      <c r="B11689">
        <v>52</v>
      </c>
      <c r="C11689" t="s">
        <v>3645</v>
      </c>
      <c r="D11689" t="s">
        <v>3789</v>
      </c>
      <c r="E11689">
        <v>3280</v>
      </c>
      <c r="F11689" t="s">
        <v>1162</v>
      </c>
    </row>
    <row r="11690" spans="1:6">
      <c r="A11690" t="str">
        <f t="shared" si="207"/>
        <v>52LAUREN MARCILENE MACIEL MACHADO45047DSC</v>
      </c>
      <c r="B11690">
        <v>52</v>
      </c>
      <c r="C11690" t="s">
        <v>3646</v>
      </c>
      <c r="D11690" t="s">
        <v>3789</v>
      </c>
      <c r="E11690">
        <v>3280</v>
      </c>
      <c r="F11690" t="s">
        <v>1162</v>
      </c>
    </row>
    <row r="11691" spans="1:6">
      <c r="A11691" t="str">
        <f t="shared" si="207"/>
        <v>52ADRIANA HOLZSCHUH GUILHERMANO45047GRA</v>
      </c>
      <c r="B11691">
        <v>52</v>
      </c>
      <c r="C11691" t="s">
        <v>2586</v>
      </c>
      <c r="D11691" t="s">
        <v>3789</v>
      </c>
      <c r="E11691">
        <v>600</v>
      </c>
      <c r="F11691" t="s">
        <v>1112</v>
      </c>
    </row>
    <row r="11692" spans="1:6">
      <c r="A11692" t="str">
        <f t="shared" si="207"/>
        <v>52ANA CAROLINE DE BORBA SCHWENDLER45047GRA</v>
      </c>
      <c r="B11692">
        <v>52</v>
      </c>
      <c r="C11692" t="s">
        <v>3647</v>
      </c>
      <c r="D11692" t="s">
        <v>3789</v>
      </c>
      <c r="E11692">
        <v>600</v>
      </c>
      <c r="F11692" t="s">
        <v>1112</v>
      </c>
    </row>
    <row r="11693" spans="1:6">
      <c r="A11693" t="str">
        <f t="shared" si="207"/>
        <v>52André Luis de Oliveira Perilli45047GRA</v>
      </c>
      <c r="B11693">
        <v>52</v>
      </c>
      <c r="C11693" t="s">
        <v>2029</v>
      </c>
      <c r="D11693" t="s">
        <v>3789</v>
      </c>
      <c r="E11693">
        <v>600</v>
      </c>
      <c r="F11693" t="s">
        <v>1112</v>
      </c>
    </row>
    <row r="11694" spans="1:6">
      <c r="A11694" t="str">
        <f t="shared" si="207"/>
        <v>52BRUNA DA CUNHA PADOIN45047GRA</v>
      </c>
      <c r="B11694">
        <v>52</v>
      </c>
      <c r="C11694" t="s">
        <v>3648</v>
      </c>
      <c r="D11694" t="s">
        <v>3789</v>
      </c>
      <c r="E11694">
        <v>600</v>
      </c>
      <c r="F11694" t="s">
        <v>1112</v>
      </c>
    </row>
    <row r="11695" spans="1:6">
      <c r="A11695" t="str">
        <f t="shared" si="207"/>
        <v>52CAROLINA THOMAS LAU45047GRA</v>
      </c>
      <c r="B11695">
        <v>52</v>
      </c>
      <c r="C11695" t="s">
        <v>3649</v>
      </c>
      <c r="D11695" t="s">
        <v>3789</v>
      </c>
      <c r="E11695">
        <v>600</v>
      </c>
      <c r="F11695" t="s">
        <v>1112</v>
      </c>
    </row>
    <row r="11696" spans="1:6">
      <c r="A11696" t="str">
        <f t="shared" si="207"/>
        <v>52CAROLINE MARTA WEISE45047GRA</v>
      </c>
      <c r="B11696">
        <v>52</v>
      </c>
      <c r="C11696" t="s">
        <v>3650</v>
      </c>
      <c r="D11696" t="s">
        <v>3789</v>
      </c>
      <c r="E11696">
        <v>600</v>
      </c>
      <c r="F11696" t="s">
        <v>1112</v>
      </c>
    </row>
    <row r="11697" spans="1:6">
      <c r="A11697" t="str">
        <f t="shared" si="207"/>
        <v>52FERNANDA AIROLDI COLOMBO45047GRA</v>
      </c>
      <c r="B11697">
        <v>52</v>
      </c>
      <c r="C11697" t="s">
        <v>3651</v>
      </c>
      <c r="D11697" t="s">
        <v>3789</v>
      </c>
      <c r="E11697">
        <v>600</v>
      </c>
      <c r="F11697" t="s">
        <v>1112</v>
      </c>
    </row>
    <row r="11698" spans="1:6">
      <c r="A11698" t="str">
        <f t="shared" si="207"/>
        <v>52FLÁVIA FERNANDES DE OLIVEIRA45047GRA</v>
      </c>
      <c r="B11698">
        <v>52</v>
      </c>
      <c r="C11698" t="s">
        <v>3652</v>
      </c>
      <c r="D11698" t="s">
        <v>3789</v>
      </c>
      <c r="E11698">
        <v>600</v>
      </c>
      <c r="F11698" t="s">
        <v>1112</v>
      </c>
    </row>
    <row r="11699" spans="1:6">
      <c r="A11699" t="str">
        <f t="shared" si="207"/>
        <v>52GEOVANA MUSSATO MELLO45047GRA</v>
      </c>
      <c r="B11699">
        <v>52</v>
      </c>
      <c r="C11699" t="s">
        <v>3653</v>
      </c>
      <c r="D11699" t="s">
        <v>3789</v>
      </c>
      <c r="E11699">
        <v>600</v>
      </c>
      <c r="F11699" t="s">
        <v>1112</v>
      </c>
    </row>
    <row r="11700" spans="1:6">
      <c r="A11700" t="str">
        <f t="shared" si="207"/>
        <v>52JAMILLE HARBOUKI MOURA45047GRA</v>
      </c>
      <c r="B11700">
        <v>52</v>
      </c>
      <c r="C11700" t="s">
        <v>3654</v>
      </c>
      <c r="D11700" t="s">
        <v>3789</v>
      </c>
      <c r="E11700">
        <v>600</v>
      </c>
      <c r="F11700" t="s">
        <v>1112</v>
      </c>
    </row>
    <row r="11701" spans="1:6">
      <c r="A11701" t="str">
        <f t="shared" si="207"/>
        <v>52MAIKO RODRIGUES MONTEIRO45047GRA</v>
      </c>
      <c r="B11701">
        <v>52</v>
      </c>
      <c r="C11701" t="s">
        <v>3655</v>
      </c>
      <c r="D11701" t="s">
        <v>3789</v>
      </c>
      <c r="E11701">
        <v>600</v>
      </c>
      <c r="F11701" t="s">
        <v>1112</v>
      </c>
    </row>
    <row r="11702" spans="1:6">
      <c r="A11702" t="str">
        <f t="shared" si="207"/>
        <v>52PEDRO AUGUSTO ASSINI45047GRA</v>
      </c>
      <c r="B11702">
        <v>52</v>
      </c>
      <c r="C11702" t="s">
        <v>3656</v>
      </c>
      <c r="D11702" t="s">
        <v>3789</v>
      </c>
      <c r="E11702">
        <v>600</v>
      </c>
      <c r="F11702" t="s">
        <v>1112</v>
      </c>
    </row>
    <row r="11703" spans="1:6">
      <c r="A11703" t="str">
        <f t="shared" si="207"/>
        <v>52RENATA VIEIRA CORRÊA45047GRA</v>
      </c>
      <c r="B11703">
        <v>52</v>
      </c>
      <c r="C11703" t="s">
        <v>3657</v>
      </c>
      <c r="D11703" t="s">
        <v>3789</v>
      </c>
      <c r="E11703">
        <v>600</v>
      </c>
      <c r="F11703" t="s">
        <v>1112</v>
      </c>
    </row>
    <row r="11704" spans="1:6">
      <c r="A11704" t="str">
        <f t="shared" si="207"/>
        <v>52ROGER SARTORI CHAGAS45047GRA</v>
      </c>
      <c r="B11704">
        <v>52</v>
      </c>
      <c r="C11704" t="s">
        <v>3658</v>
      </c>
      <c r="D11704" t="s">
        <v>3789</v>
      </c>
      <c r="E11704">
        <v>600</v>
      </c>
      <c r="F11704" t="s">
        <v>1112</v>
      </c>
    </row>
    <row r="11705" spans="1:6">
      <c r="A11705" t="str">
        <f t="shared" si="207"/>
        <v>52VINÍCIUS MILANI NUNES45047GRA</v>
      </c>
      <c r="B11705">
        <v>52</v>
      </c>
      <c r="C11705" t="s">
        <v>3659</v>
      </c>
      <c r="D11705" t="s">
        <v>3789</v>
      </c>
      <c r="E11705">
        <v>600</v>
      </c>
      <c r="F11705" t="s">
        <v>1112</v>
      </c>
    </row>
    <row r="11706" spans="1:6">
      <c r="A11706" t="str">
        <f t="shared" si="207"/>
        <v>52MATEUS DA SILVA MESQUITA45047MSc</v>
      </c>
      <c r="B11706">
        <v>52</v>
      </c>
      <c r="C11706" t="s">
        <v>3660</v>
      </c>
      <c r="D11706" t="s">
        <v>3789</v>
      </c>
      <c r="E11706">
        <v>2230</v>
      </c>
      <c r="F11706" t="s">
        <v>1114</v>
      </c>
    </row>
    <row r="11707" spans="1:6">
      <c r="A11707" t="str">
        <f t="shared" si="207"/>
        <v>52MIRELA DE ARAUJO REIS45047MSc</v>
      </c>
      <c r="B11707">
        <v>52</v>
      </c>
      <c r="C11707" t="s">
        <v>3661</v>
      </c>
      <c r="D11707" t="s">
        <v>3789</v>
      </c>
      <c r="E11707">
        <v>2230</v>
      </c>
      <c r="F11707" t="s">
        <v>1114</v>
      </c>
    </row>
    <row r="11708" spans="1:6">
      <c r="A11708" t="str">
        <f t="shared" si="207"/>
        <v>52MIRELA FRANCESQUET45047MSc</v>
      </c>
      <c r="B11708">
        <v>52</v>
      </c>
      <c r="C11708" t="s">
        <v>3662</v>
      </c>
      <c r="D11708" t="s">
        <v>3789</v>
      </c>
      <c r="E11708">
        <v>2230</v>
      </c>
      <c r="F11708" t="s">
        <v>1114</v>
      </c>
    </row>
    <row r="11709" spans="1:6">
      <c r="A11709" t="str">
        <f t="shared" si="207"/>
        <v>52SUELLY  RIBEIRO HOLLAS45047MSc</v>
      </c>
      <c r="B11709">
        <v>52</v>
      </c>
      <c r="C11709" t="s">
        <v>3663</v>
      </c>
      <c r="D11709" t="s">
        <v>3789</v>
      </c>
      <c r="E11709">
        <v>2230</v>
      </c>
      <c r="F11709" t="s">
        <v>1114</v>
      </c>
    </row>
    <row r="11710" spans="1:6">
      <c r="A11710" t="str">
        <f t="shared" si="207"/>
        <v>52THALYTA FONSECA SILVA45047MSc</v>
      </c>
      <c r="B11710">
        <v>52</v>
      </c>
      <c r="C11710" t="s">
        <v>3664</v>
      </c>
      <c r="D11710" t="s">
        <v>3789</v>
      </c>
      <c r="E11710">
        <v>2230</v>
      </c>
      <c r="F11710" t="s">
        <v>1114</v>
      </c>
    </row>
    <row r="11711" spans="1:6">
      <c r="A11711" t="str">
        <f t="shared" si="207"/>
        <v>52THAMIRES RAFAELLE DA SILVA45047MSc</v>
      </c>
      <c r="B11711">
        <v>52</v>
      </c>
      <c r="C11711" t="s">
        <v>3665</v>
      </c>
      <c r="D11711" t="s">
        <v>3789</v>
      </c>
      <c r="E11711">
        <v>2230</v>
      </c>
      <c r="F11711" t="s">
        <v>1114</v>
      </c>
    </row>
    <row r="11712" spans="1:6">
      <c r="A11712" t="str">
        <f t="shared" si="207"/>
        <v>52JOÃO WANCURA45047PDSC</v>
      </c>
      <c r="B11712">
        <v>52</v>
      </c>
      <c r="C11712" t="s">
        <v>3666</v>
      </c>
      <c r="D11712" t="s">
        <v>3789</v>
      </c>
      <c r="E11712">
        <v>6110</v>
      </c>
      <c r="F11712" t="s">
        <v>1165</v>
      </c>
    </row>
    <row r="11713" spans="1:6">
      <c r="A11713" t="str">
        <f t="shared" si="207"/>
        <v>52MICHEL BRONDANI45047PV</v>
      </c>
      <c r="B11713">
        <v>52</v>
      </c>
      <c r="C11713" t="s">
        <v>3667</v>
      </c>
      <c r="D11713" t="s">
        <v>3789</v>
      </c>
      <c r="E11713">
        <v>7750</v>
      </c>
      <c r="F11713" t="s">
        <v>1115</v>
      </c>
    </row>
    <row r="11714" spans="1:6">
      <c r="A11714" t="str">
        <f t="shared" si="207"/>
        <v>53JOSIANE BALDO GOMES45047AT</v>
      </c>
      <c r="B11714">
        <v>53</v>
      </c>
      <c r="C11714" t="s">
        <v>3668</v>
      </c>
      <c r="D11714" t="s">
        <v>3789</v>
      </c>
      <c r="E11714">
        <v>820</v>
      </c>
      <c r="F11714" t="s">
        <v>1117</v>
      </c>
    </row>
    <row r="11715" spans="1:6">
      <c r="A11715" t="str">
        <f t="shared" ref="A11715:A11778" si="208">CONCATENATE(B11715,C11715,VALUE(D11715),F11715)</f>
        <v>53OLDRICH JOEL ROMERO GUZMÁN45047COO</v>
      </c>
      <c r="B11715">
        <v>53</v>
      </c>
      <c r="C11715" t="s">
        <v>3669</v>
      </c>
      <c r="D11715" t="s">
        <v>3789</v>
      </c>
      <c r="E11715">
        <v>2800</v>
      </c>
      <c r="F11715" t="s">
        <v>1113</v>
      </c>
    </row>
    <row r="11716" spans="1:6">
      <c r="A11716" t="str">
        <f t="shared" si="208"/>
        <v>53KELLY COSTA CABRAL SALAZAR R. MOREIRA45047DSC</v>
      </c>
      <c r="B11716">
        <v>53</v>
      </c>
      <c r="C11716" t="s">
        <v>3670</v>
      </c>
      <c r="D11716" t="s">
        <v>3789</v>
      </c>
      <c r="E11716">
        <v>3280</v>
      </c>
      <c r="F11716" t="s">
        <v>1162</v>
      </c>
    </row>
    <row r="11717" spans="1:6">
      <c r="A11717" t="str">
        <f t="shared" si="208"/>
        <v>53ROBERTA TRISTÃO PINTO45047DSC</v>
      </c>
      <c r="B11717">
        <v>53</v>
      </c>
      <c r="C11717" t="s">
        <v>3671</v>
      </c>
      <c r="D11717" t="s">
        <v>3789</v>
      </c>
      <c r="E11717">
        <v>3280</v>
      </c>
      <c r="F11717" t="s">
        <v>1162</v>
      </c>
    </row>
    <row r="11718" spans="1:6">
      <c r="A11718" t="str">
        <f t="shared" si="208"/>
        <v>53WALTER SPERANDIO SAMPAIO45047DSC</v>
      </c>
      <c r="B11718">
        <v>53</v>
      </c>
      <c r="C11718" t="s">
        <v>3672</v>
      </c>
      <c r="D11718" t="s">
        <v>3789</v>
      </c>
      <c r="E11718">
        <v>3280</v>
      </c>
      <c r="F11718" t="s">
        <v>1162</v>
      </c>
    </row>
    <row r="11719" spans="1:6">
      <c r="A11719" t="str">
        <f t="shared" si="208"/>
        <v>53AMANDA PUTTIN VIDOTO45047GRA</v>
      </c>
      <c r="B11719">
        <v>53</v>
      </c>
      <c r="C11719" t="s">
        <v>3673</v>
      </c>
      <c r="D11719" t="s">
        <v>3789</v>
      </c>
      <c r="E11719">
        <v>600</v>
      </c>
      <c r="F11719" t="s">
        <v>1112</v>
      </c>
    </row>
    <row r="11720" spans="1:6">
      <c r="A11720" t="str">
        <f t="shared" si="208"/>
        <v>53CAMILA KELLY ALVES TEIXEIRA45047GRA</v>
      </c>
      <c r="B11720">
        <v>53</v>
      </c>
      <c r="C11720" t="s">
        <v>3674</v>
      </c>
      <c r="D11720" t="s">
        <v>3789</v>
      </c>
      <c r="E11720">
        <v>600</v>
      </c>
      <c r="F11720" t="s">
        <v>1112</v>
      </c>
    </row>
    <row r="11721" spans="1:6">
      <c r="A11721" t="str">
        <f t="shared" si="208"/>
        <v>53KAROLAYNE DOS REIS QUINTILIANO45047GRA</v>
      </c>
      <c r="B11721">
        <v>53</v>
      </c>
      <c r="C11721" t="s">
        <v>3675</v>
      </c>
      <c r="D11721" t="s">
        <v>3789</v>
      </c>
      <c r="E11721">
        <v>600</v>
      </c>
      <c r="F11721" t="s">
        <v>1112</v>
      </c>
    </row>
    <row r="11722" spans="1:6">
      <c r="A11722" t="str">
        <f t="shared" si="208"/>
        <v>53LUCAS CÉZAR FIGUEIREDO FARIAS45047GRA</v>
      </c>
      <c r="B11722">
        <v>53</v>
      </c>
      <c r="C11722" t="s">
        <v>3676</v>
      </c>
      <c r="D11722" t="s">
        <v>3789</v>
      </c>
      <c r="E11722">
        <v>600</v>
      </c>
      <c r="F11722" t="s">
        <v>1112</v>
      </c>
    </row>
    <row r="11723" spans="1:6">
      <c r="A11723" t="str">
        <f t="shared" si="208"/>
        <v>53NATHALIA BARBOSA COELHO45047GRA</v>
      </c>
      <c r="B11723">
        <v>53</v>
      </c>
      <c r="C11723" t="s">
        <v>3677</v>
      </c>
      <c r="D11723" t="s">
        <v>3789</v>
      </c>
      <c r="E11723">
        <v>600</v>
      </c>
      <c r="F11723" t="s">
        <v>1112</v>
      </c>
    </row>
    <row r="11724" spans="1:6">
      <c r="A11724" t="str">
        <f t="shared" si="208"/>
        <v>53NELSON GODINHO TEBALDI45047GRA</v>
      </c>
      <c r="B11724">
        <v>53</v>
      </c>
      <c r="C11724" t="s">
        <v>3678</v>
      </c>
      <c r="D11724" t="s">
        <v>3789</v>
      </c>
      <c r="E11724">
        <v>600</v>
      </c>
      <c r="F11724" t="s">
        <v>1112</v>
      </c>
    </row>
    <row r="11725" spans="1:6">
      <c r="A11725" t="str">
        <f t="shared" si="208"/>
        <v>53VICTORIA ALMEIDA CONRADO45047GRA</v>
      </c>
      <c r="B11725">
        <v>53</v>
      </c>
      <c r="C11725" t="s">
        <v>3679</v>
      </c>
      <c r="D11725" t="s">
        <v>3789</v>
      </c>
      <c r="E11725">
        <v>600</v>
      </c>
      <c r="F11725" t="s">
        <v>1112</v>
      </c>
    </row>
    <row r="11726" spans="1:6">
      <c r="A11726" t="str">
        <f t="shared" si="208"/>
        <v>53DJANYNA VOEGEL DE CARVALHO SCHMIDT45047MSc</v>
      </c>
      <c r="B11726">
        <v>53</v>
      </c>
      <c r="C11726" t="s">
        <v>3680</v>
      </c>
      <c r="D11726" t="s">
        <v>3789</v>
      </c>
      <c r="E11726">
        <v>2230</v>
      </c>
      <c r="F11726" t="s">
        <v>1114</v>
      </c>
    </row>
    <row r="11727" spans="1:6">
      <c r="A11727" t="str">
        <f t="shared" si="208"/>
        <v>53MARLA ALMEIDA SIQUEIRA45047MSc</v>
      </c>
      <c r="B11727">
        <v>53</v>
      </c>
      <c r="C11727" t="s">
        <v>3681</v>
      </c>
      <c r="D11727" t="s">
        <v>3789</v>
      </c>
      <c r="E11727">
        <v>2230</v>
      </c>
      <c r="F11727" t="s">
        <v>1114</v>
      </c>
    </row>
    <row r="11728" spans="1:6">
      <c r="A11728" t="str">
        <f t="shared" si="208"/>
        <v>53PABLO SANTANA LEMOS45047PDSC</v>
      </c>
      <c r="B11728">
        <v>53</v>
      </c>
      <c r="C11728" t="s">
        <v>3682</v>
      </c>
      <c r="D11728" t="s">
        <v>3789</v>
      </c>
      <c r="E11728">
        <v>6110</v>
      </c>
      <c r="F11728" t="s">
        <v>1165</v>
      </c>
    </row>
    <row r="11729" spans="1:6">
      <c r="A11729" t="str">
        <f t="shared" si="208"/>
        <v>53ALEXANDRE PERSUHN MORAWSKI45047PV</v>
      </c>
      <c r="B11729">
        <v>53</v>
      </c>
      <c r="C11729" t="s">
        <v>3683</v>
      </c>
      <c r="D11729" t="s">
        <v>3789</v>
      </c>
      <c r="E11729">
        <v>7750</v>
      </c>
      <c r="F11729" t="s">
        <v>1115</v>
      </c>
    </row>
    <row r="11730" spans="1:6">
      <c r="A11730" t="str">
        <f t="shared" si="208"/>
        <v>54MONICA ARAUJO DAS NEVES45047AT</v>
      </c>
      <c r="B11730">
        <v>54</v>
      </c>
      <c r="C11730" t="s">
        <v>2724</v>
      </c>
      <c r="D11730" t="s">
        <v>3789</v>
      </c>
      <c r="E11730">
        <v>820</v>
      </c>
      <c r="F11730" t="s">
        <v>1117</v>
      </c>
    </row>
    <row r="11731" spans="1:6">
      <c r="A11731" t="str">
        <f t="shared" si="208"/>
        <v>54WENDELL FERREIRA DE LA SALLES45047COO</v>
      </c>
      <c r="B11731">
        <v>54</v>
      </c>
      <c r="C11731" t="s">
        <v>2725</v>
      </c>
      <c r="D11731" t="s">
        <v>3789</v>
      </c>
      <c r="E11731">
        <v>2800</v>
      </c>
      <c r="F11731" t="s">
        <v>1113</v>
      </c>
    </row>
    <row r="11732" spans="1:6">
      <c r="A11732" t="str">
        <f t="shared" si="208"/>
        <v>54CLOVIS DA CONCEIÇÃO MELO MARTINS JUNIOR45047DSC</v>
      </c>
      <c r="B11732">
        <v>54</v>
      </c>
      <c r="C11732" t="s">
        <v>2726</v>
      </c>
      <c r="D11732" t="s">
        <v>3789</v>
      </c>
      <c r="E11732">
        <v>3280</v>
      </c>
      <c r="F11732" t="s">
        <v>1162</v>
      </c>
    </row>
    <row r="11733" spans="1:6">
      <c r="A11733" t="str">
        <f t="shared" si="208"/>
        <v>54DIEGO DE OLIVEIRA DANTAS45047DSC</v>
      </c>
      <c r="B11733">
        <v>54</v>
      </c>
      <c r="C11733" t="s">
        <v>2727</v>
      </c>
      <c r="D11733" t="s">
        <v>3789</v>
      </c>
      <c r="E11733">
        <v>3280</v>
      </c>
      <c r="F11733" t="s">
        <v>1162</v>
      </c>
    </row>
    <row r="11734" spans="1:6">
      <c r="A11734" t="str">
        <f t="shared" si="208"/>
        <v>54YAN FERREIRA DA SILVA45047DSC</v>
      </c>
      <c r="B11734">
        <v>54</v>
      </c>
      <c r="C11734" t="s">
        <v>2728</v>
      </c>
      <c r="D11734" t="s">
        <v>3789</v>
      </c>
      <c r="E11734">
        <v>3280</v>
      </c>
      <c r="F11734" t="s">
        <v>1162</v>
      </c>
    </row>
    <row r="11735" spans="1:6">
      <c r="A11735" t="str">
        <f t="shared" si="208"/>
        <v>54ADHILA FREITAS SANCHES45047GRA</v>
      </c>
      <c r="B11735">
        <v>54</v>
      </c>
      <c r="C11735" t="s">
        <v>3684</v>
      </c>
      <c r="D11735" t="s">
        <v>3789</v>
      </c>
      <c r="E11735">
        <v>600</v>
      </c>
      <c r="F11735" t="s">
        <v>1112</v>
      </c>
    </row>
    <row r="11736" spans="1:6">
      <c r="A11736" t="str">
        <f t="shared" si="208"/>
        <v>54ALINE DE MENESES CUNHA45047GRA</v>
      </c>
      <c r="B11736">
        <v>54</v>
      </c>
      <c r="C11736" t="s">
        <v>3685</v>
      </c>
      <c r="D11736" t="s">
        <v>3789</v>
      </c>
      <c r="E11736">
        <v>600</v>
      </c>
      <c r="F11736" t="s">
        <v>1112</v>
      </c>
    </row>
    <row r="11737" spans="1:6">
      <c r="A11737" t="str">
        <f t="shared" si="208"/>
        <v>54ANA BEATRIZ DA SILVA DOS SANTOS45047GRA</v>
      </c>
      <c r="B11737">
        <v>54</v>
      </c>
      <c r="C11737" t="s">
        <v>2729</v>
      </c>
      <c r="D11737" t="s">
        <v>3789</v>
      </c>
      <c r="E11737">
        <v>600</v>
      </c>
      <c r="F11737" t="s">
        <v>1112</v>
      </c>
    </row>
    <row r="11738" spans="1:6">
      <c r="A11738" t="str">
        <f t="shared" si="208"/>
        <v>54BIANCA DE MELO MAIA DAS NEVES45047GRA</v>
      </c>
      <c r="B11738">
        <v>54</v>
      </c>
      <c r="C11738" t="s">
        <v>2800</v>
      </c>
      <c r="D11738" t="s">
        <v>3789</v>
      </c>
      <c r="E11738">
        <v>600</v>
      </c>
      <c r="F11738" t="s">
        <v>1112</v>
      </c>
    </row>
    <row r="11739" spans="1:6">
      <c r="A11739" t="str">
        <f t="shared" si="208"/>
        <v>54DIEGO MARTINS MONTEIRO45047GRA</v>
      </c>
      <c r="B11739">
        <v>54</v>
      </c>
      <c r="C11739" t="s">
        <v>2730</v>
      </c>
      <c r="D11739" t="s">
        <v>3789</v>
      </c>
      <c r="E11739">
        <v>600</v>
      </c>
      <c r="F11739" t="s">
        <v>1112</v>
      </c>
    </row>
    <row r="11740" spans="1:6">
      <c r="A11740" t="str">
        <f t="shared" si="208"/>
        <v>54ERISON WALDIRIO VIEIRA SANTOS45047GRA</v>
      </c>
      <c r="B11740">
        <v>54</v>
      </c>
      <c r="C11740" t="s">
        <v>2731</v>
      </c>
      <c r="D11740" t="s">
        <v>3789</v>
      </c>
      <c r="E11740">
        <v>600</v>
      </c>
      <c r="F11740" t="s">
        <v>1112</v>
      </c>
    </row>
    <row r="11741" spans="1:6">
      <c r="A11741" t="str">
        <f t="shared" si="208"/>
        <v>54GLENDHA ARYELLI CARVALHO DE SOUZA45047GRA</v>
      </c>
      <c r="B11741">
        <v>54</v>
      </c>
      <c r="C11741" t="s">
        <v>3686</v>
      </c>
      <c r="D11741" t="s">
        <v>3789</v>
      </c>
      <c r="E11741">
        <v>600</v>
      </c>
      <c r="F11741" t="s">
        <v>1112</v>
      </c>
    </row>
    <row r="11742" spans="1:6">
      <c r="A11742" t="str">
        <f t="shared" si="208"/>
        <v>54ISRAEL DA LUZ RODRIGUES45047GRA</v>
      </c>
      <c r="B11742">
        <v>54</v>
      </c>
      <c r="C11742" t="s">
        <v>2733</v>
      </c>
      <c r="D11742" t="s">
        <v>3789</v>
      </c>
      <c r="E11742">
        <v>600</v>
      </c>
      <c r="F11742" t="s">
        <v>1112</v>
      </c>
    </row>
    <row r="11743" spans="1:6">
      <c r="A11743" t="str">
        <f t="shared" si="208"/>
        <v>54JAINE CARVALHO SILVA45047GRA</v>
      </c>
      <c r="B11743">
        <v>54</v>
      </c>
      <c r="C11743" t="s">
        <v>2734</v>
      </c>
      <c r="D11743" t="s">
        <v>3789</v>
      </c>
      <c r="E11743">
        <v>600</v>
      </c>
      <c r="F11743" t="s">
        <v>1112</v>
      </c>
    </row>
    <row r="11744" spans="1:6">
      <c r="A11744" t="str">
        <f t="shared" si="208"/>
        <v>54LORENA RIBEIRO DE MELO45047GRA</v>
      </c>
      <c r="B11744">
        <v>54</v>
      </c>
      <c r="C11744" t="s">
        <v>3687</v>
      </c>
      <c r="D11744" t="s">
        <v>3789</v>
      </c>
      <c r="E11744">
        <v>600</v>
      </c>
      <c r="F11744" t="s">
        <v>1112</v>
      </c>
    </row>
    <row r="11745" spans="1:6">
      <c r="A11745" t="str">
        <f t="shared" si="208"/>
        <v>54LUANA CRISTINA SOUSA DE OLIVEIRA45047GRA</v>
      </c>
      <c r="B11745">
        <v>54</v>
      </c>
      <c r="C11745" t="s">
        <v>2801</v>
      </c>
      <c r="D11745" t="s">
        <v>3789</v>
      </c>
      <c r="E11745">
        <v>600</v>
      </c>
      <c r="F11745" t="s">
        <v>1112</v>
      </c>
    </row>
    <row r="11746" spans="1:6">
      <c r="A11746" t="str">
        <f t="shared" si="208"/>
        <v>54MARIA CLARA BRANDÃO DE MORAIS45047GRA</v>
      </c>
      <c r="B11746">
        <v>54</v>
      </c>
      <c r="C11746" t="s">
        <v>2735</v>
      </c>
      <c r="D11746" t="s">
        <v>3789</v>
      </c>
      <c r="E11746">
        <v>600</v>
      </c>
      <c r="F11746" t="s">
        <v>1112</v>
      </c>
    </row>
    <row r="11747" spans="1:6">
      <c r="A11747" t="str">
        <f t="shared" si="208"/>
        <v>54STHEFFERSON BRUNO COSTA FERREIRA45047GRA</v>
      </c>
      <c r="B11747">
        <v>54</v>
      </c>
      <c r="C11747" t="s">
        <v>2802</v>
      </c>
      <c r="D11747" t="s">
        <v>3789</v>
      </c>
      <c r="E11747">
        <v>600</v>
      </c>
      <c r="F11747" t="s">
        <v>1112</v>
      </c>
    </row>
    <row r="11748" spans="1:6">
      <c r="A11748" t="str">
        <f t="shared" si="208"/>
        <v>54YAN CAIO MORAIS COSTA45047GRA</v>
      </c>
      <c r="B11748">
        <v>54</v>
      </c>
      <c r="C11748" t="s">
        <v>3688</v>
      </c>
      <c r="D11748" t="s">
        <v>3789</v>
      </c>
      <c r="E11748">
        <v>600</v>
      </c>
      <c r="F11748" t="s">
        <v>1112</v>
      </c>
    </row>
    <row r="11749" spans="1:6">
      <c r="A11749" t="str">
        <f t="shared" si="208"/>
        <v>54CAMILA ALMEIDA DOS SANTOS45047MSc</v>
      </c>
      <c r="B11749">
        <v>54</v>
      </c>
      <c r="C11749" t="s">
        <v>2738</v>
      </c>
      <c r="D11749" t="s">
        <v>3789</v>
      </c>
      <c r="E11749">
        <v>2230</v>
      </c>
      <c r="F11749" t="s">
        <v>1114</v>
      </c>
    </row>
    <row r="11750" spans="1:6">
      <c r="A11750" t="str">
        <f t="shared" si="208"/>
        <v>54LUCIANA PEREIRA BARBOSA45047MSc</v>
      </c>
      <c r="B11750">
        <v>54</v>
      </c>
      <c r="C11750" t="s">
        <v>2739</v>
      </c>
      <c r="D11750" t="s">
        <v>3789</v>
      </c>
      <c r="E11750">
        <v>2230</v>
      </c>
      <c r="F11750" t="s">
        <v>1114</v>
      </c>
    </row>
    <row r="11751" spans="1:6">
      <c r="A11751" t="str">
        <f t="shared" si="208"/>
        <v>54Luiz Eugênio Hoffmann Lopes45047MSc</v>
      </c>
      <c r="B11751">
        <v>54</v>
      </c>
      <c r="C11751" t="s">
        <v>2076</v>
      </c>
      <c r="D11751" t="s">
        <v>3789</v>
      </c>
      <c r="E11751">
        <v>2230</v>
      </c>
      <c r="F11751" t="s">
        <v>1114</v>
      </c>
    </row>
    <row r="11752" spans="1:6">
      <c r="A11752" t="str">
        <f t="shared" si="208"/>
        <v>54TAYNA CRISTINA SOUSA SILVA45047MSc</v>
      </c>
      <c r="B11752">
        <v>54</v>
      </c>
      <c r="C11752" t="s">
        <v>2740</v>
      </c>
      <c r="D11752" t="s">
        <v>3789</v>
      </c>
      <c r="E11752">
        <v>2230</v>
      </c>
      <c r="F11752" t="s">
        <v>1114</v>
      </c>
    </row>
    <row r="11753" spans="1:6">
      <c r="A11753" t="str">
        <f t="shared" si="208"/>
        <v>54MARTA DE OLIVEIRA BARREIROS45047PDSC</v>
      </c>
      <c r="B11753">
        <v>54</v>
      </c>
      <c r="C11753" t="s">
        <v>2741</v>
      </c>
      <c r="D11753" t="s">
        <v>3789</v>
      </c>
      <c r="E11753">
        <v>6110</v>
      </c>
      <c r="F11753" t="s">
        <v>1165</v>
      </c>
    </row>
    <row r="11754" spans="1:6">
      <c r="A11754" t="str">
        <f t="shared" si="208"/>
        <v>54LYZETTE GONÇALVES MORAES DE MOURA45047PV</v>
      </c>
      <c r="B11754">
        <v>54</v>
      </c>
      <c r="C11754" t="s">
        <v>2742</v>
      </c>
      <c r="D11754" t="s">
        <v>3789</v>
      </c>
      <c r="E11754">
        <v>7750</v>
      </c>
      <c r="F11754" t="s">
        <v>1115</v>
      </c>
    </row>
    <row r="11755" spans="1:6">
      <c r="A11755" t="str">
        <f t="shared" si="208"/>
        <v>55ANARA LUANA NUNES GOMES45047AT</v>
      </c>
      <c r="B11755">
        <v>55</v>
      </c>
      <c r="C11755" t="s">
        <v>3689</v>
      </c>
      <c r="D11755" t="s">
        <v>3789</v>
      </c>
      <c r="E11755">
        <v>820</v>
      </c>
      <c r="F11755" t="s">
        <v>1117</v>
      </c>
    </row>
    <row r="11756" spans="1:6">
      <c r="A11756" t="str">
        <f t="shared" si="208"/>
        <v>55FREDERICO RIBEIRO DO CARMO45047COO</v>
      </c>
      <c r="B11756">
        <v>55</v>
      </c>
      <c r="C11756" t="s">
        <v>3690</v>
      </c>
      <c r="D11756" t="s">
        <v>3789</v>
      </c>
      <c r="E11756">
        <v>2800</v>
      </c>
      <c r="F11756" t="s">
        <v>1113</v>
      </c>
    </row>
    <row r="11757" spans="1:6">
      <c r="A11757" t="str">
        <f t="shared" si="208"/>
        <v>55CYDIANNE CAVALCANTE DA SILVA45047DSC</v>
      </c>
      <c r="B11757">
        <v>55</v>
      </c>
      <c r="C11757" t="s">
        <v>3691</v>
      </c>
      <c r="D11757" t="s">
        <v>3789</v>
      </c>
      <c r="E11757">
        <v>3280</v>
      </c>
      <c r="F11757" t="s">
        <v>1162</v>
      </c>
    </row>
    <row r="11758" spans="1:6">
      <c r="A11758" t="str">
        <f t="shared" si="208"/>
        <v>55FRANCIMAR MAIK DA SILVA MORAIS45047DSC</v>
      </c>
      <c r="B11758">
        <v>55</v>
      </c>
      <c r="C11758" t="s">
        <v>3746</v>
      </c>
      <c r="D11758" t="s">
        <v>3789</v>
      </c>
      <c r="E11758">
        <v>3280</v>
      </c>
      <c r="F11758" t="s">
        <v>1162</v>
      </c>
    </row>
    <row r="11759" spans="1:6">
      <c r="A11759" t="str">
        <f t="shared" si="208"/>
        <v>55KILTON RENAN ALVES PEREIRA45047DSC</v>
      </c>
      <c r="B11759">
        <v>55</v>
      </c>
      <c r="C11759" t="s">
        <v>3692</v>
      </c>
      <c r="D11759" t="s">
        <v>3789</v>
      </c>
      <c r="E11759">
        <v>3280</v>
      </c>
      <c r="F11759" t="s">
        <v>1162</v>
      </c>
    </row>
    <row r="11760" spans="1:6">
      <c r="A11760" t="str">
        <f t="shared" si="208"/>
        <v>55LIZANDRA EVYLYN FREITAS LUCAS45047DSC</v>
      </c>
      <c r="B11760">
        <v>55</v>
      </c>
      <c r="C11760" t="s">
        <v>3693</v>
      </c>
      <c r="D11760" t="s">
        <v>3789</v>
      </c>
      <c r="E11760">
        <v>3280</v>
      </c>
      <c r="F11760" t="s">
        <v>1162</v>
      </c>
    </row>
    <row r="11761" spans="1:6">
      <c r="A11761" t="str">
        <f t="shared" si="208"/>
        <v>55ANDERSON MARCIEL PEREIRA DE SALES45047GRA</v>
      </c>
      <c r="B11761">
        <v>55</v>
      </c>
      <c r="C11761" t="s">
        <v>3694</v>
      </c>
      <c r="D11761" t="s">
        <v>3789</v>
      </c>
      <c r="E11761">
        <v>600</v>
      </c>
      <c r="F11761" t="s">
        <v>1112</v>
      </c>
    </row>
    <row r="11762" spans="1:6">
      <c r="A11762" t="str">
        <f t="shared" si="208"/>
        <v>55BRUNA ASSUNÇÃO ANTUNES REBOUÇAS45047GRA</v>
      </c>
      <c r="B11762">
        <v>55</v>
      </c>
      <c r="C11762" t="s">
        <v>3695</v>
      </c>
      <c r="D11762" t="s">
        <v>3789</v>
      </c>
      <c r="E11762">
        <v>600</v>
      </c>
      <c r="F11762" t="s">
        <v>1112</v>
      </c>
    </row>
    <row r="11763" spans="1:6">
      <c r="A11763" t="str">
        <f t="shared" si="208"/>
        <v>55CARLOS EDUARDO DE LIMA SOUSA45047GRA</v>
      </c>
      <c r="B11763">
        <v>55</v>
      </c>
      <c r="C11763" t="s">
        <v>3696</v>
      </c>
      <c r="D11763" t="s">
        <v>3789</v>
      </c>
      <c r="E11763">
        <v>600</v>
      </c>
      <c r="F11763" t="s">
        <v>1112</v>
      </c>
    </row>
    <row r="11764" spans="1:6">
      <c r="A11764" t="str">
        <f t="shared" si="208"/>
        <v>55FRANCISCO MEDEIROS DE ANDRADE NETO45047GRA</v>
      </c>
      <c r="B11764">
        <v>55</v>
      </c>
      <c r="C11764" t="s">
        <v>3698</v>
      </c>
      <c r="D11764" t="s">
        <v>3789</v>
      </c>
      <c r="E11764">
        <v>600</v>
      </c>
      <c r="F11764" t="s">
        <v>1112</v>
      </c>
    </row>
    <row r="11765" spans="1:6">
      <c r="A11765" t="str">
        <f t="shared" si="208"/>
        <v>55GLAÍCE OLIVEIRA ARAÚJO45047GRA</v>
      </c>
      <c r="B11765">
        <v>55</v>
      </c>
      <c r="C11765" t="s">
        <v>3699</v>
      </c>
      <c r="D11765" t="s">
        <v>3789</v>
      </c>
      <c r="E11765">
        <v>600</v>
      </c>
      <c r="F11765" t="s">
        <v>1112</v>
      </c>
    </row>
    <row r="11766" spans="1:6">
      <c r="A11766" t="str">
        <f t="shared" si="208"/>
        <v>55IARA MARIA SOUZA MEDEIROS45047GRA</v>
      </c>
      <c r="B11766">
        <v>55</v>
      </c>
      <c r="C11766" t="s">
        <v>3700</v>
      </c>
      <c r="D11766" t="s">
        <v>3789</v>
      </c>
      <c r="E11766">
        <v>600</v>
      </c>
      <c r="F11766" t="s">
        <v>1112</v>
      </c>
    </row>
    <row r="11767" spans="1:6">
      <c r="A11767" t="str">
        <f t="shared" si="208"/>
        <v>55JOÃO PAULO DE SOUZA PEREIRA45047GRA</v>
      </c>
      <c r="B11767">
        <v>55</v>
      </c>
      <c r="C11767" t="s">
        <v>3701</v>
      </c>
      <c r="D11767" t="s">
        <v>3789</v>
      </c>
      <c r="E11767">
        <v>600</v>
      </c>
      <c r="F11767" t="s">
        <v>1112</v>
      </c>
    </row>
    <row r="11768" spans="1:6">
      <c r="A11768" t="str">
        <f t="shared" si="208"/>
        <v>55JOSILÂNDIA DOS SANTOS CARVALHO45047GRA</v>
      </c>
      <c r="B11768">
        <v>55</v>
      </c>
      <c r="C11768" t="s">
        <v>3702</v>
      </c>
      <c r="D11768" t="s">
        <v>3789</v>
      </c>
      <c r="E11768">
        <v>600</v>
      </c>
      <c r="F11768" t="s">
        <v>1112</v>
      </c>
    </row>
    <row r="11769" spans="1:6">
      <c r="A11769" t="str">
        <f t="shared" si="208"/>
        <v>55LETÍCIA COSTA DA SILVA45047GRA</v>
      </c>
      <c r="B11769">
        <v>55</v>
      </c>
      <c r="C11769" t="s">
        <v>3703</v>
      </c>
      <c r="D11769" t="s">
        <v>3789</v>
      </c>
      <c r="E11769">
        <v>600</v>
      </c>
      <c r="F11769" t="s">
        <v>1112</v>
      </c>
    </row>
    <row r="11770" spans="1:6">
      <c r="A11770" t="str">
        <f t="shared" si="208"/>
        <v>55LUIZ AUGUSTO GALDINO MELO45047GRA</v>
      </c>
      <c r="B11770">
        <v>55</v>
      </c>
      <c r="C11770" t="s">
        <v>3704</v>
      </c>
      <c r="D11770" t="s">
        <v>3789</v>
      </c>
      <c r="E11770">
        <v>600</v>
      </c>
      <c r="F11770" t="s">
        <v>1112</v>
      </c>
    </row>
    <row r="11771" spans="1:6">
      <c r="A11771" t="str">
        <f t="shared" si="208"/>
        <v>55MARCOS ANTONIO DOS SANTOS FILHO45047GRA</v>
      </c>
      <c r="B11771">
        <v>55</v>
      </c>
      <c r="C11771" t="s">
        <v>3705</v>
      </c>
      <c r="D11771" t="s">
        <v>3789</v>
      </c>
      <c r="E11771">
        <v>600</v>
      </c>
      <c r="F11771" t="s">
        <v>1112</v>
      </c>
    </row>
    <row r="11772" spans="1:6">
      <c r="A11772" t="str">
        <f t="shared" si="208"/>
        <v>55MARIA HELENA LIMA DA SILVA45047GRA</v>
      </c>
      <c r="B11772">
        <v>55</v>
      </c>
      <c r="C11772" t="s">
        <v>3706</v>
      </c>
      <c r="D11772" t="s">
        <v>3789</v>
      </c>
      <c r="E11772">
        <v>600</v>
      </c>
      <c r="F11772" t="s">
        <v>1112</v>
      </c>
    </row>
    <row r="11773" spans="1:6">
      <c r="A11773" t="str">
        <f t="shared" si="208"/>
        <v>55RIAN AURÉLIO VIEIRA45047GRA</v>
      </c>
      <c r="B11773">
        <v>55</v>
      </c>
      <c r="C11773" t="s">
        <v>3707</v>
      </c>
      <c r="D11773" t="s">
        <v>3789</v>
      </c>
      <c r="E11773">
        <v>600</v>
      </c>
      <c r="F11773" t="s">
        <v>1112</v>
      </c>
    </row>
    <row r="11774" spans="1:6">
      <c r="A11774" t="str">
        <f t="shared" si="208"/>
        <v>55EMANUELLY KELLY GOMES DE OLIVEIRA45047MSc</v>
      </c>
      <c r="B11774">
        <v>55</v>
      </c>
      <c r="C11774" t="s">
        <v>3708</v>
      </c>
      <c r="D11774" t="s">
        <v>3789</v>
      </c>
      <c r="E11774">
        <v>2230</v>
      </c>
      <c r="F11774" t="s">
        <v>1114</v>
      </c>
    </row>
    <row r="11775" spans="1:6">
      <c r="A11775" t="str">
        <f t="shared" si="208"/>
        <v>55GIOVANA SOARES DANINO45047MSc</v>
      </c>
      <c r="B11775">
        <v>55</v>
      </c>
      <c r="C11775" t="s">
        <v>3709</v>
      </c>
      <c r="D11775" t="s">
        <v>3789</v>
      </c>
      <c r="E11775">
        <v>2230</v>
      </c>
      <c r="F11775" t="s">
        <v>1114</v>
      </c>
    </row>
    <row r="11776" spans="1:6">
      <c r="A11776" t="str">
        <f t="shared" si="208"/>
        <v>55JESSICA CRHISTIE DE CASTRO GRANJEIRO OLIVEIRA45047MSc</v>
      </c>
      <c r="B11776">
        <v>55</v>
      </c>
      <c r="C11776" t="s">
        <v>3710</v>
      </c>
      <c r="D11776" t="s">
        <v>3789</v>
      </c>
      <c r="E11776">
        <v>2230</v>
      </c>
      <c r="F11776" t="s">
        <v>1114</v>
      </c>
    </row>
    <row r="11777" spans="1:6">
      <c r="A11777" t="str">
        <f t="shared" si="208"/>
        <v>55KALINE SOARES DA SILVA45047MSc</v>
      </c>
      <c r="B11777">
        <v>55</v>
      </c>
      <c r="C11777" t="s">
        <v>3711</v>
      </c>
      <c r="D11777" t="s">
        <v>3789</v>
      </c>
      <c r="E11777">
        <v>2230</v>
      </c>
      <c r="F11777" t="s">
        <v>1114</v>
      </c>
    </row>
    <row r="11778" spans="1:6">
      <c r="A11778" t="str">
        <f t="shared" si="208"/>
        <v>55PAULO REGINALDO COSTA FILHO45047MSc</v>
      </c>
      <c r="B11778">
        <v>55</v>
      </c>
      <c r="C11778" t="s">
        <v>3712</v>
      </c>
      <c r="D11778" t="s">
        <v>3789</v>
      </c>
      <c r="E11778">
        <v>2230</v>
      </c>
      <c r="F11778" t="s">
        <v>1114</v>
      </c>
    </row>
    <row r="11779" spans="1:6">
      <c r="A11779" t="str">
        <f t="shared" ref="A11779:A11842" si="209">CONCATENATE(B11779,C11779,VALUE(D11779),F11779)</f>
        <v>55TAYSA DAYANA FREIRE DE LIMA45047MSc</v>
      </c>
      <c r="B11779">
        <v>55</v>
      </c>
      <c r="C11779" t="s">
        <v>3713</v>
      </c>
      <c r="D11779" t="s">
        <v>3789</v>
      </c>
      <c r="E11779">
        <v>2230</v>
      </c>
      <c r="F11779" t="s">
        <v>1114</v>
      </c>
    </row>
    <row r="11780" spans="1:6">
      <c r="A11780" t="str">
        <f t="shared" si="209"/>
        <v>55RUZA GABRIELA MEDEIROS DE ARAUJO MACEDO45047PV</v>
      </c>
      <c r="B11780">
        <v>55</v>
      </c>
      <c r="C11780" t="s">
        <v>3714</v>
      </c>
      <c r="D11780" t="s">
        <v>3789</v>
      </c>
      <c r="E11780">
        <v>7750</v>
      </c>
      <c r="F11780" t="s">
        <v>1115</v>
      </c>
    </row>
    <row r="11781" spans="1:6">
      <c r="A11781" t="str">
        <f t="shared" si="209"/>
        <v>1HÉRICO GONÇALVES VALIATI45078AT</v>
      </c>
      <c r="B11781">
        <v>1</v>
      </c>
      <c r="C11781" t="s">
        <v>2833</v>
      </c>
      <c r="D11781" t="s">
        <v>3790</v>
      </c>
      <c r="E11781">
        <v>820</v>
      </c>
      <c r="F11781" t="s">
        <v>1117</v>
      </c>
    </row>
    <row r="11782" spans="1:6">
      <c r="A11782" t="str">
        <f t="shared" si="209"/>
        <v>1VÂNYA MÁRCIA DUARTE PASA45078COO</v>
      </c>
      <c r="B11782">
        <v>1</v>
      </c>
      <c r="C11782" t="s">
        <v>2834</v>
      </c>
      <c r="D11782" t="s">
        <v>3790</v>
      </c>
      <c r="E11782">
        <v>2800</v>
      </c>
      <c r="F11782" t="s">
        <v>1113</v>
      </c>
    </row>
    <row r="11783" spans="1:6">
      <c r="A11783" t="str">
        <f t="shared" si="209"/>
        <v>1FRANCISCA GABRIELA LOPES ROSADO45078DSC</v>
      </c>
      <c r="B11783">
        <v>1</v>
      </c>
      <c r="C11783" t="s">
        <v>2835</v>
      </c>
      <c r="D11783" t="s">
        <v>3790</v>
      </c>
      <c r="E11783">
        <v>3280</v>
      </c>
      <c r="F11783" t="s">
        <v>1162</v>
      </c>
    </row>
    <row r="11784" spans="1:6">
      <c r="A11784" t="str">
        <f t="shared" si="209"/>
        <v>1NATÁLIA LIMA LUIZ45078DSC</v>
      </c>
      <c r="B11784">
        <v>1</v>
      </c>
      <c r="C11784" t="s">
        <v>2836</v>
      </c>
      <c r="D11784" t="s">
        <v>3790</v>
      </c>
      <c r="E11784">
        <v>3280</v>
      </c>
      <c r="F11784" t="s">
        <v>1162</v>
      </c>
    </row>
    <row r="11785" spans="1:6">
      <c r="A11785" t="str">
        <f t="shared" si="209"/>
        <v>1YURI GONTIJO ROSA45078DSC</v>
      </c>
      <c r="B11785">
        <v>1</v>
      </c>
      <c r="C11785" t="s">
        <v>2837</v>
      </c>
      <c r="D11785" t="s">
        <v>3790</v>
      </c>
      <c r="E11785">
        <v>3280</v>
      </c>
      <c r="F11785" t="s">
        <v>1162</v>
      </c>
    </row>
    <row r="11786" spans="1:6">
      <c r="A11786" t="str">
        <f t="shared" si="209"/>
        <v>1ALEXANDRE AUGUSTO SALVADOR BARBOSA45078GRA</v>
      </c>
      <c r="B11786">
        <v>1</v>
      </c>
      <c r="C11786" t="s">
        <v>2838</v>
      </c>
      <c r="D11786" t="s">
        <v>3790</v>
      </c>
      <c r="E11786">
        <v>600</v>
      </c>
      <c r="F11786" t="s">
        <v>1112</v>
      </c>
    </row>
    <row r="11787" spans="1:6">
      <c r="A11787" t="str">
        <f t="shared" si="209"/>
        <v>1DENNER SILVA DE CARVALHO45078GRA</v>
      </c>
      <c r="B11787">
        <v>1</v>
      </c>
      <c r="C11787" t="s">
        <v>1164</v>
      </c>
      <c r="D11787" t="s">
        <v>3790</v>
      </c>
      <c r="E11787">
        <v>600</v>
      </c>
      <c r="F11787" t="s">
        <v>1112</v>
      </c>
    </row>
    <row r="11788" spans="1:6">
      <c r="A11788" t="str">
        <f t="shared" si="209"/>
        <v>1GABRIEL DIAS GODINHO45078GRA</v>
      </c>
      <c r="B11788">
        <v>1</v>
      </c>
      <c r="C11788" t="s">
        <v>2839</v>
      </c>
      <c r="D11788" t="s">
        <v>3790</v>
      </c>
      <c r="E11788">
        <v>600</v>
      </c>
      <c r="F11788" t="s">
        <v>1112</v>
      </c>
    </row>
    <row r="11789" spans="1:6">
      <c r="A11789" t="str">
        <f t="shared" si="209"/>
        <v>1PABLO BATISTA MENDES45078GRA</v>
      </c>
      <c r="B11789">
        <v>1</v>
      </c>
      <c r="C11789" t="s">
        <v>2840</v>
      </c>
      <c r="D11789" t="s">
        <v>3790</v>
      </c>
      <c r="E11789">
        <v>600</v>
      </c>
      <c r="F11789" t="s">
        <v>1112</v>
      </c>
    </row>
    <row r="11790" spans="1:6">
      <c r="A11790" t="str">
        <f t="shared" si="209"/>
        <v>1RAFAEL BARBOSA DE RESENDE45078GRA</v>
      </c>
      <c r="B11790">
        <v>1</v>
      </c>
      <c r="C11790" t="s">
        <v>3715</v>
      </c>
      <c r="D11790" t="s">
        <v>3790</v>
      </c>
      <c r="E11790">
        <v>600</v>
      </c>
      <c r="F11790" t="s">
        <v>1112</v>
      </c>
    </row>
    <row r="11791" spans="1:6">
      <c r="A11791" t="str">
        <f t="shared" si="209"/>
        <v>1BRUNA LUIZA CAVALCANTE BARBOSA45078MSc</v>
      </c>
      <c r="B11791">
        <v>1</v>
      </c>
      <c r="C11791" t="s">
        <v>3716</v>
      </c>
      <c r="D11791" t="s">
        <v>3790</v>
      </c>
      <c r="E11791">
        <v>2230</v>
      </c>
      <c r="F11791" t="s">
        <v>1114</v>
      </c>
    </row>
    <row r="11792" spans="1:6">
      <c r="A11792" t="str">
        <f t="shared" si="209"/>
        <v>1ÍTALO MARQUES DA COSTA45078MSc</v>
      </c>
      <c r="B11792">
        <v>1</v>
      </c>
      <c r="C11792" t="s">
        <v>2841</v>
      </c>
      <c r="D11792" t="s">
        <v>3790</v>
      </c>
      <c r="E11792">
        <v>2230</v>
      </c>
      <c r="F11792" t="s">
        <v>1114</v>
      </c>
    </row>
    <row r="11793" spans="1:6">
      <c r="A11793" t="str">
        <f t="shared" si="209"/>
        <v>1JÉSSIKA THAYANNE DA SILVA45078MSc</v>
      </c>
      <c r="B11793">
        <v>1</v>
      </c>
      <c r="C11793" t="s">
        <v>2842</v>
      </c>
      <c r="D11793" t="s">
        <v>3790</v>
      </c>
      <c r="E11793">
        <v>2230</v>
      </c>
      <c r="F11793" t="s">
        <v>1114</v>
      </c>
    </row>
    <row r="11794" spans="1:6">
      <c r="A11794" t="str">
        <f t="shared" si="209"/>
        <v>1LEONARDO GOMES DE ABREU45078MSc</v>
      </c>
      <c r="B11794">
        <v>1</v>
      </c>
      <c r="C11794" t="s">
        <v>2843</v>
      </c>
      <c r="D11794" t="s">
        <v>3790</v>
      </c>
      <c r="E11794">
        <v>2230</v>
      </c>
      <c r="F11794" t="s">
        <v>1114</v>
      </c>
    </row>
    <row r="11795" spans="1:6">
      <c r="A11795" t="str">
        <f t="shared" si="209"/>
        <v>1RAYSSA LORRANA VIEIRA MOTA45078MSc</v>
      </c>
      <c r="B11795">
        <v>1</v>
      </c>
      <c r="C11795" t="s">
        <v>3717</v>
      </c>
      <c r="D11795" t="s">
        <v>3790</v>
      </c>
      <c r="E11795">
        <v>2230</v>
      </c>
      <c r="F11795" t="s">
        <v>1114</v>
      </c>
    </row>
    <row r="11796" spans="1:6">
      <c r="A11796" t="str">
        <f t="shared" si="209"/>
        <v>1FABIANA PEREIRA DE SOUSA45078PDSC</v>
      </c>
      <c r="B11796">
        <v>1</v>
      </c>
      <c r="C11796" t="s">
        <v>2845</v>
      </c>
      <c r="D11796" t="s">
        <v>3790</v>
      </c>
      <c r="E11796">
        <v>6110</v>
      </c>
      <c r="F11796" t="s">
        <v>1165</v>
      </c>
    </row>
    <row r="11797" spans="1:6">
      <c r="A11797" t="str">
        <f t="shared" si="209"/>
        <v>1HENRIQUE DOS SANTOS OLIVEIRA45078PV</v>
      </c>
      <c r="B11797">
        <v>1</v>
      </c>
      <c r="C11797" t="s">
        <v>2846</v>
      </c>
      <c r="D11797" t="s">
        <v>3790</v>
      </c>
      <c r="E11797">
        <v>7750</v>
      </c>
      <c r="F11797" t="s">
        <v>1115</v>
      </c>
    </row>
    <row r="11798" spans="1:6">
      <c r="A11798" t="str">
        <f t="shared" si="209"/>
        <v>2LIVIA SCHEFFER SANTOS45078AT</v>
      </c>
      <c r="B11798">
        <v>2</v>
      </c>
      <c r="C11798" t="s">
        <v>2847</v>
      </c>
      <c r="D11798" t="s">
        <v>3790</v>
      </c>
      <c r="E11798">
        <v>820</v>
      </c>
      <c r="F11798" t="s">
        <v>1117</v>
      </c>
    </row>
    <row r="11799" spans="1:6">
      <c r="A11799" t="str">
        <f t="shared" si="209"/>
        <v>2RODOLFO CÉSAR COSTA FLESCH45078COO</v>
      </c>
      <c r="B11799">
        <v>2</v>
      </c>
      <c r="C11799" t="s">
        <v>2848</v>
      </c>
      <c r="D11799" t="s">
        <v>3790</v>
      </c>
      <c r="E11799">
        <v>2800</v>
      </c>
      <c r="F11799" t="s">
        <v>1113</v>
      </c>
    </row>
    <row r="11800" spans="1:6">
      <c r="A11800" t="str">
        <f t="shared" si="209"/>
        <v>2RAFAEL SARTORI45078DSC</v>
      </c>
      <c r="B11800">
        <v>2</v>
      </c>
      <c r="C11800" t="s">
        <v>2849</v>
      </c>
      <c r="D11800" t="s">
        <v>3790</v>
      </c>
      <c r="E11800">
        <v>3280</v>
      </c>
      <c r="F11800" t="s">
        <v>1162</v>
      </c>
    </row>
    <row r="11801" spans="1:6">
      <c r="A11801" t="str">
        <f t="shared" si="209"/>
        <v>2VINICIUS TROMBIN BARROS45078DSC</v>
      </c>
      <c r="B11801">
        <v>2</v>
      </c>
      <c r="C11801" t="s">
        <v>2850</v>
      </c>
      <c r="D11801" t="s">
        <v>3790</v>
      </c>
      <c r="E11801">
        <v>3280</v>
      </c>
      <c r="F11801" t="s">
        <v>1162</v>
      </c>
    </row>
    <row r="11802" spans="1:6">
      <c r="A11802" t="str">
        <f t="shared" si="209"/>
        <v>2CARLOS EDUARDO XAVIER CORREIA45078GRA</v>
      </c>
      <c r="B11802">
        <v>2</v>
      </c>
      <c r="C11802" t="s">
        <v>2851</v>
      </c>
      <c r="D11802" t="s">
        <v>3790</v>
      </c>
      <c r="E11802">
        <v>600</v>
      </c>
      <c r="F11802" t="s">
        <v>1112</v>
      </c>
    </row>
    <row r="11803" spans="1:6">
      <c r="A11803" t="str">
        <f t="shared" si="209"/>
        <v>2LUIZ GUSTAVO DAL MAGRO45078GRA</v>
      </c>
      <c r="B11803">
        <v>2</v>
      </c>
      <c r="C11803" t="s">
        <v>2852</v>
      </c>
      <c r="D11803" t="s">
        <v>3790</v>
      </c>
      <c r="E11803">
        <v>600</v>
      </c>
      <c r="F11803" t="s">
        <v>1112</v>
      </c>
    </row>
    <row r="11804" spans="1:6">
      <c r="A11804" t="str">
        <f t="shared" si="209"/>
        <v>2PEDRO SLAVIERO DE VARGAS45078GRA</v>
      </c>
      <c r="B11804">
        <v>2</v>
      </c>
      <c r="C11804" t="s">
        <v>2853</v>
      </c>
      <c r="D11804" t="s">
        <v>3790</v>
      </c>
      <c r="E11804">
        <v>600</v>
      </c>
      <c r="F11804" t="s">
        <v>1112</v>
      </c>
    </row>
    <row r="11805" spans="1:6">
      <c r="A11805" t="str">
        <f t="shared" si="209"/>
        <v>2RAFAEL HEIDEMANN DE SANTANA45078GRA</v>
      </c>
      <c r="B11805">
        <v>2</v>
      </c>
      <c r="C11805" t="s">
        <v>2854</v>
      </c>
      <c r="D11805" t="s">
        <v>3790</v>
      </c>
      <c r="E11805">
        <v>600</v>
      </c>
      <c r="F11805" t="s">
        <v>1112</v>
      </c>
    </row>
    <row r="11806" spans="1:6">
      <c r="A11806" t="str">
        <f t="shared" si="209"/>
        <v>2CAIO CESAR BRANCO NUNES45078MSc</v>
      </c>
      <c r="B11806">
        <v>2</v>
      </c>
      <c r="C11806" t="s">
        <v>2855</v>
      </c>
      <c r="D11806" t="s">
        <v>3790</v>
      </c>
      <c r="E11806">
        <v>2230</v>
      </c>
      <c r="F11806" t="s">
        <v>1114</v>
      </c>
    </row>
    <row r="11807" spans="1:6">
      <c r="A11807" t="str">
        <f t="shared" si="209"/>
        <v>2ERIC MOCHIUTTI45078MSc</v>
      </c>
      <c r="B11807">
        <v>2</v>
      </c>
      <c r="C11807" t="s">
        <v>2856</v>
      </c>
      <c r="D11807" t="s">
        <v>3790</v>
      </c>
      <c r="E11807">
        <v>2230</v>
      </c>
      <c r="F11807" t="s">
        <v>1114</v>
      </c>
    </row>
    <row r="11808" spans="1:6">
      <c r="A11808" t="str">
        <f t="shared" si="209"/>
        <v>2ERIQUE MOSER45078MSc</v>
      </c>
      <c r="B11808">
        <v>2</v>
      </c>
      <c r="C11808" t="s">
        <v>2857</v>
      </c>
      <c r="D11808" t="s">
        <v>3790</v>
      </c>
      <c r="E11808">
        <v>2230</v>
      </c>
      <c r="F11808" t="s">
        <v>1114</v>
      </c>
    </row>
    <row r="11809" spans="1:6">
      <c r="A11809" t="str">
        <f t="shared" si="209"/>
        <v>2JOÃO PEDRO BRUNONI45078MSc</v>
      </c>
      <c r="B11809">
        <v>2</v>
      </c>
      <c r="C11809" t="s">
        <v>2858</v>
      </c>
      <c r="D11809" t="s">
        <v>3790</v>
      </c>
      <c r="E11809">
        <v>2230</v>
      </c>
      <c r="F11809" t="s">
        <v>1114</v>
      </c>
    </row>
    <row r="11810" spans="1:6">
      <c r="A11810" t="str">
        <f t="shared" si="209"/>
        <v>2SERIGNE KHASSIM MBAYE45078MSc</v>
      </c>
      <c r="B11810">
        <v>2</v>
      </c>
      <c r="C11810" t="s">
        <v>2859</v>
      </c>
      <c r="D11810" t="s">
        <v>3790</v>
      </c>
      <c r="E11810">
        <v>2230</v>
      </c>
      <c r="F11810" t="s">
        <v>1114</v>
      </c>
    </row>
    <row r="11811" spans="1:6">
      <c r="A11811" t="str">
        <f t="shared" si="209"/>
        <v>2MARCELO MENEZES MORATO45078PV</v>
      </c>
      <c r="B11811">
        <v>2</v>
      </c>
      <c r="C11811" t="s">
        <v>2860</v>
      </c>
      <c r="D11811" t="s">
        <v>3790</v>
      </c>
      <c r="E11811">
        <v>7750</v>
      </c>
      <c r="F11811" t="s">
        <v>1115</v>
      </c>
    </row>
    <row r="11812" spans="1:6">
      <c r="A11812" t="str">
        <f t="shared" si="209"/>
        <v>3BRUNO LENILSON COSTA DA GAMA SARAIVA45078AT</v>
      </c>
      <c r="B11812">
        <v>3</v>
      </c>
      <c r="C11812" t="s">
        <v>2861</v>
      </c>
      <c r="D11812" t="s">
        <v>3790</v>
      </c>
      <c r="E11812">
        <v>820</v>
      </c>
      <c r="F11812" t="s">
        <v>1117</v>
      </c>
    </row>
    <row r="11813" spans="1:6">
      <c r="A11813" t="str">
        <f t="shared" si="209"/>
        <v>3EDUARDO MACH QUEIROZ45078COO</v>
      </c>
      <c r="B11813">
        <v>3</v>
      </c>
      <c r="C11813" t="s">
        <v>2862</v>
      </c>
      <c r="D11813" t="s">
        <v>3790</v>
      </c>
      <c r="E11813">
        <v>2800</v>
      </c>
      <c r="F11813" t="s">
        <v>1113</v>
      </c>
    </row>
    <row r="11814" spans="1:6">
      <c r="A11814" t="str">
        <f t="shared" si="209"/>
        <v>3CAMILLA ROCHA DE OLIVEIRA FONTOURA45078DSC</v>
      </c>
      <c r="B11814">
        <v>3</v>
      </c>
      <c r="C11814" t="s">
        <v>2863</v>
      </c>
      <c r="D11814" t="s">
        <v>3790</v>
      </c>
      <c r="E11814">
        <v>3280</v>
      </c>
      <c r="F11814" t="s">
        <v>1162</v>
      </c>
    </row>
    <row r="11815" spans="1:6">
      <c r="A11815" t="str">
        <f t="shared" si="209"/>
        <v>3FELIPE PEREIRA DA SILVA45078DSC</v>
      </c>
      <c r="B11815">
        <v>3</v>
      </c>
      <c r="C11815" t="s">
        <v>2864</v>
      </c>
      <c r="D11815" t="s">
        <v>3790</v>
      </c>
      <c r="E11815">
        <v>3280</v>
      </c>
      <c r="F11815" t="s">
        <v>1162</v>
      </c>
    </row>
    <row r="11816" spans="1:6">
      <c r="A11816" t="str">
        <f t="shared" si="209"/>
        <v>3ANA LUIZA OLIVEIRA DA SILVA45078GRA</v>
      </c>
      <c r="B11816">
        <v>3</v>
      </c>
      <c r="C11816" t="s">
        <v>2865</v>
      </c>
      <c r="D11816" t="s">
        <v>3790</v>
      </c>
      <c r="E11816">
        <v>600</v>
      </c>
      <c r="F11816" t="s">
        <v>1112</v>
      </c>
    </row>
    <row r="11817" spans="1:6">
      <c r="A11817" t="str">
        <f t="shared" si="209"/>
        <v>3GABRIEL CARLOS FRANCISCO45078GRA</v>
      </c>
      <c r="B11817">
        <v>3</v>
      </c>
      <c r="C11817" t="s">
        <v>2866</v>
      </c>
      <c r="D11817" t="s">
        <v>3790</v>
      </c>
      <c r="E11817">
        <v>600</v>
      </c>
      <c r="F11817" t="s">
        <v>1112</v>
      </c>
    </row>
    <row r="11818" spans="1:6">
      <c r="A11818" t="str">
        <f t="shared" si="209"/>
        <v>3GABRIEL GUEDES DOS SANTOS MOTTA45078GRA</v>
      </c>
      <c r="B11818">
        <v>3</v>
      </c>
      <c r="C11818" t="s">
        <v>2867</v>
      </c>
      <c r="D11818" t="s">
        <v>3790</v>
      </c>
      <c r="E11818">
        <v>600</v>
      </c>
      <c r="F11818" t="s">
        <v>1112</v>
      </c>
    </row>
    <row r="11819" spans="1:6">
      <c r="A11819" t="str">
        <f t="shared" si="209"/>
        <v>3IGOR SCHANUEL CARDOSO45078GRA</v>
      </c>
      <c r="B11819">
        <v>3</v>
      </c>
      <c r="C11819" t="s">
        <v>2868</v>
      </c>
      <c r="D11819" t="s">
        <v>3790</v>
      </c>
      <c r="E11819">
        <v>600</v>
      </c>
      <c r="F11819" t="s">
        <v>1112</v>
      </c>
    </row>
    <row r="11820" spans="1:6">
      <c r="A11820" t="str">
        <f t="shared" si="209"/>
        <v>3KAREN PEREZ DOS SANTOS45078GRA</v>
      </c>
      <c r="B11820">
        <v>3</v>
      </c>
      <c r="C11820" t="s">
        <v>2871</v>
      </c>
      <c r="D11820" t="s">
        <v>3790</v>
      </c>
      <c r="E11820">
        <v>600</v>
      </c>
      <c r="F11820" t="s">
        <v>1112</v>
      </c>
    </row>
    <row r="11821" spans="1:6">
      <c r="A11821" t="str">
        <f t="shared" si="209"/>
        <v>3MARIA EDUARDA PEREIRA BARROS45078GRA</v>
      </c>
      <c r="B11821">
        <v>3</v>
      </c>
      <c r="C11821" t="s">
        <v>2872</v>
      </c>
      <c r="D11821" t="s">
        <v>3790</v>
      </c>
      <c r="E11821">
        <v>600</v>
      </c>
      <c r="F11821" t="s">
        <v>1112</v>
      </c>
    </row>
    <row r="11822" spans="1:6">
      <c r="A11822" t="str">
        <f t="shared" si="209"/>
        <v>3MARIANA AREIAS CORREIA CARDOSO45078GRA</v>
      </c>
      <c r="B11822">
        <v>3</v>
      </c>
      <c r="C11822" t="s">
        <v>2873</v>
      </c>
      <c r="D11822" t="s">
        <v>3790</v>
      </c>
      <c r="E11822">
        <v>600</v>
      </c>
      <c r="F11822" t="s">
        <v>1112</v>
      </c>
    </row>
    <row r="11823" spans="1:6">
      <c r="A11823" t="str">
        <f t="shared" si="209"/>
        <v>3MATHEUS DA SILVA CAMPOS45078GRA</v>
      </c>
      <c r="B11823">
        <v>3</v>
      </c>
      <c r="C11823" t="s">
        <v>2874</v>
      </c>
      <c r="D11823" t="s">
        <v>3790</v>
      </c>
      <c r="E11823">
        <v>600</v>
      </c>
      <c r="F11823" t="s">
        <v>1112</v>
      </c>
    </row>
    <row r="11824" spans="1:6">
      <c r="A11824" t="str">
        <f t="shared" si="209"/>
        <v>3MOISÉS MONTEIRO RAMOS DA SILVA45078GRA</v>
      </c>
      <c r="B11824">
        <v>3</v>
      </c>
      <c r="C11824" t="s">
        <v>2875</v>
      </c>
      <c r="D11824" t="s">
        <v>3790</v>
      </c>
      <c r="E11824">
        <v>600</v>
      </c>
      <c r="F11824" t="s">
        <v>1112</v>
      </c>
    </row>
    <row r="11825" spans="1:6">
      <c r="A11825" t="str">
        <f t="shared" si="209"/>
        <v>3OHANNA DA MOTTA DE JESUS TEIXEIRA45078GRA</v>
      </c>
      <c r="B11825">
        <v>3</v>
      </c>
      <c r="C11825" t="s">
        <v>2876</v>
      </c>
      <c r="D11825" t="s">
        <v>3790</v>
      </c>
      <c r="E11825">
        <v>600</v>
      </c>
      <c r="F11825" t="s">
        <v>1112</v>
      </c>
    </row>
    <row r="11826" spans="1:6">
      <c r="A11826" t="str">
        <f t="shared" si="209"/>
        <v>3PEDRO TAVARES PEREIRA45078GRA</v>
      </c>
      <c r="B11826">
        <v>3</v>
      </c>
      <c r="C11826" t="s">
        <v>2877</v>
      </c>
      <c r="D11826" t="s">
        <v>3790</v>
      </c>
      <c r="E11826">
        <v>600</v>
      </c>
      <c r="F11826" t="s">
        <v>1112</v>
      </c>
    </row>
    <row r="11827" spans="1:6">
      <c r="A11827" t="str">
        <f t="shared" si="209"/>
        <v>3POLYANNA KORT KAMP DIAS45078GRA</v>
      </c>
      <c r="B11827">
        <v>3</v>
      </c>
      <c r="C11827" t="s">
        <v>2878</v>
      </c>
      <c r="D11827" t="s">
        <v>3790</v>
      </c>
      <c r="E11827">
        <v>600</v>
      </c>
      <c r="F11827" t="s">
        <v>1112</v>
      </c>
    </row>
    <row r="11828" spans="1:6">
      <c r="A11828" t="str">
        <f t="shared" si="209"/>
        <v>3RAQUEL REINER TAVARES45078GRA</v>
      </c>
      <c r="B11828">
        <v>3</v>
      </c>
      <c r="C11828" t="s">
        <v>2879</v>
      </c>
      <c r="D11828" t="s">
        <v>3790</v>
      </c>
      <c r="E11828">
        <v>600</v>
      </c>
      <c r="F11828" t="s">
        <v>1112</v>
      </c>
    </row>
    <row r="11829" spans="1:6">
      <c r="A11829" t="str">
        <f t="shared" si="209"/>
        <v>3TATIANA DE OLIVEIRA PINTO45078GRA</v>
      </c>
      <c r="B11829">
        <v>3</v>
      </c>
      <c r="C11829" t="s">
        <v>2880</v>
      </c>
      <c r="D11829" t="s">
        <v>3790</v>
      </c>
      <c r="E11829">
        <v>600</v>
      </c>
      <c r="F11829" t="s">
        <v>1112</v>
      </c>
    </row>
    <row r="11830" spans="1:6">
      <c r="A11830" t="str">
        <f t="shared" si="209"/>
        <v>3DIULIE BORN45078MSc</v>
      </c>
      <c r="B11830">
        <v>3</v>
      </c>
      <c r="C11830" t="s">
        <v>3747</v>
      </c>
      <c r="D11830" t="s">
        <v>3790</v>
      </c>
      <c r="E11830">
        <v>2230</v>
      </c>
      <c r="F11830" t="s">
        <v>1114</v>
      </c>
    </row>
    <row r="11831" spans="1:6">
      <c r="A11831" t="str">
        <f t="shared" si="209"/>
        <v>3LUCAS PEREIRA LADEIRA45078MSc</v>
      </c>
      <c r="B11831">
        <v>3</v>
      </c>
      <c r="C11831" t="s">
        <v>2337</v>
      </c>
      <c r="D11831" t="s">
        <v>3790</v>
      </c>
      <c r="E11831">
        <v>2230</v>
      </c>
      <c r="F11831" t="s">
        <v>1114</v>
      </c>
    </row>
    <row r="11832" spans="1:6">
      <c r="A11832" t="str">
        <f t="shared" si="209"/>
        <v>3MARIANA AFONSO PINTO PEDROZA45078MSc</v>
      </c>
      <c r="B11832">
        <v>3</v>
      </c>
      <c r="C11832" t="s">
        <v>2338</v>
      </c>
      <c r="D11832" t="s">
        <v>3790</v>
      </c>
      <c r="E11832">
        <v>2230</v>
      </c>
      <c r="F11832" t="s">
        <v>1114</v>
      </c>
    </row>
    <row r="11833" spans="1:6">
      <c r="A11833" t="str">
        <f t="shared" si="209"/>
        <v>3MIRIAN VITOR DE SOUZA45078MSc</v>
      </c>
      <c r="B11833">
        <v>3</v>
      </c>
      <c r="C11833" t="s">
        <v>3748</v>
      </c>
      <c r="D11833" t="s">
        <v>3790</v>
      </c>
      <c r="E11833">
        <v>2230</v>
      </c>
      <c r="F11833" t="s">
        <v>1114</v>
      </c>
    </row>
    <row r="11834" spans="1:6">
      <c r="A11834" t="str">
        <f t="shared" si="209"/>
        <v>3ANDRÉA PEREIRA PARENTE45078PDSC</v>
      </c>
      <c r="B11834">
        <v>3</v>
      </c>
      <c r="C11834" t="s">
        <v>2881</v>
      </c>
      <c r="D11834" t="s">
        <v>3790</v>
      </c>
      <c r="E11834">
        <v>6110</v>
      </c>
      <c r="F11834" t="s">
        <v>1165</v>
      </c>
    </row>
    <row r="11835" spans="1:6">
      <c r="A11835" t="str">
        <f t="shared" si="209"/>
        <v>3FLÁVIO DA SILVA FRANCISCO45078PV</v>
      </c>
      <c r="B11835">
        <v>3</v>
      </c>
      <c r="C11835" t="s">
        <v>2882</v>
      </c>
      <c r="D11835" t="s">
        <v>3790</v>
      </c>
      <c r="E11835">
        <v>7750</v>
      </c>
      <c r="F11835" t="s">
        <v>1115</v>
      </c>
    </row>
    <row r="11836" spans="1:6">
      <c r="A11836" t="str">
        <f t="shared" si="209"/>
        <v>4MÔNICA CARUSO STOQUE45078AT</v>
      </c>
      <c r="B11836">
        <v>4</v>
      </c>
      <c r="C11836" t="s">
        <v>2883</v>
      </c>
      <c r="D11836" t="s">
        <v>3790</v>
      </c>
      <c r="E11836">
        <v>820</v>
      </c>
      <c r="F11836" t="s">
        <v>1117</v>
      </c>
    </row>
    <row r="11837" spans="1:6">
      <c r="A11837" t="str">
        <f t="shared" si="209"/>
        <v>4ALEXANDRE GONÇALVES EVSUKOFF45078COO</v>
      </c>
      <c r="B11837">
        <v>4</v>
      </c>
      <c r="C11837" t="s">
        <v>2884</v>
      </c>
      <c r="D11837" t="s">
        <v>3790</v>
      </c>
      <c r="E11837">
        <v>2800</v>
      </c>
      <c r="F11837" t="s">
        <v>1113</v>
      </c>
    </row>
    <row r="11838" spans="1:6">
      <c r="A11838" t="str">
        <f t="shared" si="209"/>
        <v>4BRUNO CAVALCANTE MOTA45078DSC</v>
      </c>
      <c r="B11838">
        <v>4</v>
      </c>
      <c r="C11838" t="s">
        <v>2885</v>
      </c>
      <c r="D11838" t="s">
        <v>3790</v>
      </c>
      <c r="E11838">
        <v>3280</v>
      </c>
      <c r="F11838" t="s">
        <v>1162</v>
      </c>
    </row>
    <row r="11839" spans="1:6">
      <c r="A11839" t="str">
        <f t="shared" si="209"/>
        <v>4CANDY SHIRLEY ROSA CONTRERAS45078DSC</v>
      </c>
      <c r="B11839">
        <v>4</v>
      </c>
      <c r="C11839" t="s">
        <v>2340</v>
      </c>
      <c r="D11839" t="s">
        <v>3790</v>
      </c>
      <c r="E11839">
        <v>3280</v>
      </c>
      <c r="F11839" t="s">
        <v>1162</v>
      </c>
    </row>
    <row r="11840" spans="1:6">
      <c r="A11840" t="str">
        <f t="shared" si="209"/>
        <v>4DIEGO ANGELO LIBÂNIO45078DSC</v>
      </c>
      <c r="B11840">
        <v>4</v>
      </c>
      <c r="C11840" t="s">
        <v>2892</v>
      </c>
      <c r="D11840" t="s">
        <v>3790</v>
      </c>
      <c r="E11840">
        <v>3280</v>
      </c>
      <c r="F11840" t="s">
        <v>1162</v>
      </c>
    </row>
    <row r="11841" spans="1:6">
      <c r="A11841" t="str">
        <f t="shared" si="209"/>
        <v>4MIRELE DOS SANTOS BISPO45078DSC</v>
      </c>
      <c r="B11841">
        <v>4</v>
      </c>
      <c r="C11841" t="s">
        <v>3718</v>
      </c>
      <c r="D11841" t="s">
        <v>3790</v>
      </c>
      <c r="E11841">
        <v>3280</v>
      </c>
      <c r="F11841" t="s">
        <v>1162</v>
      </c>
    </row>
    <row r="11842" spans="1:6">
      <c r="A11842" t="str">
        <f t="shared" si="209"/>
        <v>4ABRAAO CARVALHO GOMES45078GRA</v>
      </c>
      <c r="B11842">
        <v>4</v>
      </c>
      <c r="C11842" t="s">
        <v>2886</v>
      </c>
      <c r="D11842" t="s">
        <v>3790</v>
      </c>
      <c r="E11842">
        <v>600</v>
      </c>
      <c r="F11842" t="s">
        <v>1112</v>
      </c>
    </row>
    <row r="11843" spans="1:6">
      <c r="A11843" t="str">
        <f t="shared" ref="A11843:A11906" si="210">CONCATENATE(B11843,C11843,VALUE(D11843),F11843)</f>
        <v>4GABRIEL DA SILVA SOUZA45078GRA</v>
      </c>
      <c r="B11843">
        <v>4</v>
      </c>
      <c r="C11843" t="s">
        <v>2888</v>
      </c>
      <c r="D11843" t="s">
        <v>3790</v>
      </c>
      <c r="E11843">
        <v>600</v>
      </c>
      <c r="F11843" t="s">
        <v>1112</v>
      </c>
    </row>
    <row r="11844" spans="1:6">
      <c r="A11844" t="str">
        <f t="shared" si="210"/>
        <v>4MATHEUS MORAIS DE CARVALHO BERNARDARA DUTRA45078GRA</v>
      </c>
      <c r="B11844">
        <v>4</v>
      </c>
      <c r="C11844" t="s">
        <v>3749</v>
      </c>
      <c r="D11844" t="s">
        <v>3790</v>
      </c>
      <c r="E11844">
        <v>600</v>
      </c>
      <c r="F11844" t="s">
        <v>1112</v>
      </c>
    </row>
    <row r="11845" spans="1:6">
      <c r="A11845" t="str">
        <f t="shared" si="210"/>
        <v>4PAULO ANDRÉ CARDOSO CARVALHO45078GRA</v>
      </c>
      <c r="B11845">
        <v>4</v>
      </c>
      <c r="C11845" t="s">
        <v>3750</v>
      </c>
      <c r="D11845" t="s">
        <v>3790</v>
      </c>
      <c r="E11845">
        <v>600</v>
      </c>
      <c r="F11845" t="s">
        <v>1112</v>
      </c>
    </row>
    <row r="11846" spans="1:6">
      <c r="A11846" t="str">
        <f t="shared" si="210"/>
        <v>4RAFAEL CARDIM DOS SANTOS45078GRA</v>
      </c>
      <c r="B11846">
        <v>4</v>
      </c>
      <c r="C11846" t="s">
        <v>2890</v>
      </c>
      <c r="D11846" t="s">
        <v>3790</v>
      </c>
      <c r="E11846">
        <v>600</v>
      </c>
      <c r="F11846" t="s">
        <v>1112</v>
      </c>
    </row>
    <row r="11847" spans="1:6">
      <c r="A11847" t="str">
        <f t="shared" si="210"/>
        <v>4ANDERSON BUENO LOPES45078MSc</v>
      </c>
      <c r="B11847">
        <v>4</v>
      </c>
      <c r="C11847" t="s">
        <v>2891</v>
      </c>
      <c r="D11847" t="s">
        <v>3790</v>
      </c>
      <c r="E11847">
        <v>2230</v>
      </c>
      <c r="F11847" t="s">
        <v>1114</v>
      </c>
    </row>
    <row r="11848" spans="1:6">
      <c r="A11848" t="str">
        <f t="shared" si="210"/>
        <v>4DANIEL SOUZA CRUZ45078MSc</v>
      </c>
      <c r="B11848">
        <v>4</v>
      </c>
      <c r="C11848" t="s">
        <v>2345</v>
      </c>
      <c r="D11848" t="s">
        <v>3790</v>
      </c>
      <c r="E11848">
        <v>2230</v>
      </c>
      <c r="F11848" t="s">
        <v>1114</v>
      </c>
    </row>
    <row r="11849" spans="1:6">
      <c r="A11849" t="str">
        <f t="shared" si="210"/>
        <v>4FERNANDO HENRIQUE GUIMARÃES REZENDE45078MSc</v>
      </c>
      <c r="B11849">
        <v>4</v>
      </c>
      <c r="C11849" t="s">
        <v>2893</v>
      </c>
      <c r="D11849" t="s">
        <v>3790</v>
      </c>
      <c r="E11849">
        <v>2230</v>
      </c>
      <c r="F11849" t="s">
        <v>1114</v>
      </c>
    </row>
    <row r="11850" spans="1:6">
      <c r="A11850" t="str">
        <f t="shared" si="210"/>
        <v>4GABRIELLE DE SOUZA BRUM45078MSc</v>
      </c>
      <c r="B11850">
        <v>4</v>
      </c>
      <c r="C11850" t="s">
        <v>2894</v>
      </c>
      <c r="D11850" t="s">
        <v>3790</v>
      </c>
      <c r="E11850">
        <v>2230</v>
      </c>
      <c r="F11850" t="s">
        <v>1114</v>
      </c>
    </row>
    <row r="11851" spans="1:6">
      <c r="A11851" t="str">
        <f t="shared" si="210"/>
        <v>4VIVIAN DE CARVALHO RODRIGUES45078MSc</v>
      </c>
      <c r="B11851">
        <v>4</v>
      </c>
      <c r="C11851" t="s">
        <v>2347</v>
      </c>
      <c r="D11851" t="s">
        <v>3790</v>
      </c>
      <c r="E11851">
        <v>2230</v>
      </c>
      <c r="F11851" t="s">
        <v>1114</v>
      </c>
    </row>
    <row r="11852" spans="1:6">
      <c r="A11852" t="str">
        <f t="shared" si="210"/>
        <v>4FÉLIX THADEU TEIXEIRA GONÇALVES45078PV</v>
      </c>
      <c r="B11852">
        <v>4</v>
      </c>
      <c r="C11852" t="s">
        <v>2896</v>
      </c>
      <c r="D11852" t="s">
        <v>3790</v>
      </c>
      <c r="E11852">
        <v>7750</v>
      </c>
      <c r="F11852" t="s">
        <v>1115</v>
      </c>
    </row>
    <row r="11853" spans="1:6">
      <c r="A11853" t="str">
        <f t="shared" si="210"/>
        <v>5CAIO CESAR DE OLIVEIRA TRIGO45078AT</v>
      </c>
      <c r="B11853">
        <v>5</v>
      </c>
      <c r="C11853" t="s">
        <v>2897</v>
      </c>
      <c r="D11853" t="s">
        <v>3790</v>
      </c>
      <c r="E11853">
        <v>820</v>
      </c>
      <c r="F11853" t="s">
        <v>1117</v>
      </c>
    </row>
    <row r="11854" spans="1:6">
      <c r="A11854" t="str">
        <f t="shared" si="210"/>
        <v>5Sérgio Nascimento Bordalo45078COO</v>
      </c>
      <c r="B11854">
        <v>5</v>
      </c>
      <c r="C11854" t="s">
        <v>1217</v>
      </c>
      <c r="D11854" t="s">
        <v>3790</v>
      </c>
      <c r="E11854">
        <v>2800</v>
      </c>
      <c r="F11854" t="s">
        <v>1113</v>
      </c>
    </row>
    <row r="11855" spans="1:6">
      <c r="A11855" t="str">
        <f t="shared" si="210"/>
        <v>5THIAGO GUEDIN VERRATTI45078DSC</v>
      </c>
      <c r="B11855">
        <v>5</v>
      </c>
      <c r="C11855" t="s">
        <v>2898</v>
      </c>
      <c r="D11855" t="s">
        <v>3790</v>
      </c>
      <c r="E11855">
        <v>3280</v>
      </c>
      <c r="F11855" t="s">
        <v>1162</v>
      </c>
    </row>
    <row r="11856" spans="1:6">
      <c r="A11856" t="str">
        <f t="shared" si="210"/>
        <v>5VANESSA RUFATO CARPI45078DSC</v>
      </c>
      <c r="B11856">
        <v>5</v>
      </c>
      <c r="C11856" t="s">
        <v>2899</v>
      </c>
      <c r="D11856" t="s">
        <v>3790</v>
      </c>
      <c r="E11856">
        <v>3280</v>
      </c>
      <c r="F11856" t="s">
        <v>1162</v>
      </c>
    </row>
    <row r="11857" spans="1:6">
      <c r="A11857" t="str">
        <f t="shared" si="210"/>
        <v>5AMANDA GABRIELA APARECIDA SILVA LEITE45078MSc</v>
      </c>
      <c r="B11857">
        <v>5</v>
      </c>
      <c r="C11857" t="s">
        <v>2900</v>
      </c>
      <c r="D11857" t="s">
        <v>3790</v>
      </c>
      <c r="E11857">
        <v>2230</v>
      </c>
      <c r="F11857" t="s">
        <v>1114</v>
      </c>
    </row>
    <row r="11858" spans="1:6">
      <c r="A11858" t="str">
        <f t="shared" si="210"/>
        <v>6LÂNIA CAMILO DE OLIVEIRA45078AT</v>
      </c>
      <c r="B11858">
        <v>6</v>
      </c>
      <c r="C11858" t="s">
        <v>2902</v>
      </c>
      <c r="D11858" t="s">
        <v>3790</v>
      </c>
      <c r="E11858">
        <v>820</v>
      </c>
      <c r="F11858" t="s">
        <v>1117</v>
      </c>
    </row>
    <row r="11859" spans="1:6">
      <c r="A11859" t="str">
        <f t="shared" si="210"/>
        <v>6MARCELO RAMOS MARTINS45078COO</v>
      </c>
      <c r="B11859">
        <v>6</v>
      </c>
      <c r="C11859" t="s">
        <v>2903</v>
      </c>
      <c r="D11859" t="s">
        <v>3790</v>
      </c>
      <c r="E11859">
        <v>2800</v>
      </c>
      <c r="F11859" t="s">
        <v>1113</v>
      </c>
    </row>
    <row r="11860" spans="1:6">
      <c r="A11860" t="str">
        <f t="shared" si="210"/>
        <v>6CLEITON DE SOUZA BERALDO45078DSC</v>
      </c>
      <c r="B11860">
        <v>6</v>
      </c>
      <c r="C11860" t="s">
        <v>2904</v>
      </c>
      <c r="D11860" t="s">
        <v>3790</v>
      </c>
      <c r="E11860">
        <v>3280</v>
      </c>
      <c r="F11860" t="s">
        <v>1162</v>
      </c>
    </row>
    <row r="11861" spans="1:6">
      <c r="A11861" t="str">
        <f t="shared" si="210"/>
        <v>6EDUARDO HENRIQUE GOMES EVARISTO45078DSC</v>
      </c>
      <c r="B11861">
        <v>6</v>
      </c>
      <c r="C11861" t="s">
        <v>2905</v>
      </c>
      <c r="D11861" t="s">
        <v>3790</v>
      </c>
      <c r="E11861">
        <v>3280</v>
      </c>
      <c r="F11861" t="s">
        <v>1162</v>
      </c>
    </row>
    <row r="11862" spans="1:6">
      <c r="A11862" t="str">
        <f t="shared" si="210"/>
        <v>6PEDRO HENRIQUE DUARTE ROMERA45078GRA</v>
      </c>
      <c r="B11862">
        <v>6</v>
      </c>
      <c r="C11862" t="s">
        <v>2907</v>
      </c>
      <c r="D11862" t="s">
        <v>3790</v>
      </c>
      <c r="E11862">
        <v>600</v>
      </c>
      <c r="F11862" t="s">
        <v>1112</v>
      </c>
    </row>
    <row r="11863" spans="1:6">
      <c r="A11863" t="str">
        <f t="shared" si="210"/>
        <v>6LUCAS RIBEIRO DE ALMEIDA45078MSc</v>
      </c>
      <c r="B11863">
        <v>6</v>
      </c>
      <c r="C11863" t="s">
        <v>2908</v>
      </c>
      <c r="D11863" t="s">
        <v>3790</v>
      </c>
      <c r="E11863">
        <v>2230</v>
      </c>
      <c r="F11863" t="s">
        <v>1114</v>
      </c>
    </row>
    <row r="11864" spans="1:6">
      <c r="A11864" t="str">
        <f t="shared" si="210"/>
        <v>6LUÍS EDUARDO DE A. P. E F. DE CARVALHO45078MSc</v>
      </c>
      <c r="B11864">
        <v>6</v>
      </c>
      <c r="C11864" t="s">
        <v>2909</v>
      </c>
      <c r="D11864" t="s">
        <v>3790</v>
      </c>
      <c r="E11864">
        <v>2230</v>
      </c>
      <c r="F11864" t="s">
        <v>1114</v>
      </c>
    </row>
    <row r="11865" spans="1:6">
      <c r="A11865" t="str">
        <f t="shared" si="210"/>
        <v>6RENATA DE TOLEDO CINTRA45078MSc</v>
      </c>
      <c r="B11865">
        <v>6</v>
      </c>
      <c r="C11865" t="s">
        <v>2910</v>
      </c>
      <c r="D11865" t="s">
        <v>3790</v>
      </c>
      <c r="E11865">
        <v>2230</v>
      </c>
      <c r="F11865" t="s">
        <v>1114</v>
      </c>
    </row>
    <row r="11866" spans="1:6">
      <c r="A11866" t="str">
        <f t="shared" si="210"/>
        <v>6RICARDO SBRAGIO45078PV</v>
      </c>
      <c r="B11866">
        <v>6</v>
      </c>
      <c r="C11866" t="s">
        <v>2911</v>
      </c>
      <c r="D11866" t="s">
        <v>3790</v>
      </c>
      <c r="E11866">
        <v>7750</v>
      </c>
      <c r="F11866" t="s">
        <v>1115</v>
      </c>
    </row>
    <row r="11867" spans="1:6">
      <c r="A11867" t="str">
        <f t="shared" si="210"/>
        <v>7RODRIGO VITAL SALVADOR45078AT</v>
      </c>
      <c r="B11867">
        <v>7</v>
      </c>
      <c r="C11867" t="s">
        <v>2912</v>
      </c>
      <c r="D11867" t="s">
        <v>3790</v>
      </c>
      <c r="E11867">
        <v>820</v>
      </c>
      <c r="F11867" t="s">
        <v>1117</v>
      </c>
    </row>
    <row r="11868" spans="1:6">
      <c r="A11868" t="str">
        <f t="shared" si="210"/>
        <v>7MARYSILVIA FERREIRA DA COSTA45078COO</v>
      </c>
      <c r="B11868">
        <v>7</v>
      </c>
      <c r="C11868" t="s">
        <v>2913</v>
      </c>
      <c r="D11868" t="s">
        <v>3790</v>
      </c>
      <c r="E11868">
        <v>2800</v>
      </c>
      <c r="F11868" t="s">
        <v>1113</v>
      </c>
    </row>
    <row r="11869" spans="1:6">
      <c r="A11869" t="str">
        <f t="shared" si="210"/>
        <v>7DIEGO FILIPE CRAVEIRO DE SOUZA QUEIROZ45078DSC</v>
      </c>
      <c r="B11869">
        <v>7</v>
      </c>
      <c r="C11869" t="s">
        <v>2353</v>
      </c>
      <c r="D11869" t="s">
        <v>3790</v>
      </c>
      <c r="E11869">
        <v>3280</v>
      </c>
      <c r="F11869" t="s">
        <v>1162</v>
      </c>
    </row>
    <row r="11870" spans="1:6">
      <c r="A11870" t="str">
        <f t="shared" si="210"/>
        <v>7EHSAN NIKKHAH45078DSC</v>
      </c>
      <c r="B11870">
        <v>7</v>
      </c>
      <c r="C11870" t="s">
        <v>2914</v>
      </c>
      <c r="D11870" t="s">
        <v>3790</v>
      </c>
      <c r="E11870">
        <v>3280</v>
      </c>
      <c r="F11870" t="s">
        <v>1162</v>
      </c>
    </row>
    <row r="11871" spans="1:6">
      <c r="A11871" t="str">
        <f t="shared" si="210"/>
        <v>7SÉRGIO LUIS GONZALEZ ASSIAS45078DSC</v>
      </c>
      <c r="B11871">
        <v>7</v>
      </c>
      <c r="C11871" t="s">
        <v>2915</v>
      </c>
      <c r="D11871" t="s">
        <v>3790</v>
      </c>
      <c r="E11871">
        <v>3280</v>
      </c>
      <c r="F11871" t="s">
        <v>1162</v>
      </c>
    </row>
    <row r="11872" spans="1:6">
      <c r="A11872" t="str">
        <f t="shared" si="210"/>
        <v>7ALEXANDRE DE JESUS PITTA45078GRA</v>
      </c>
      <c r="B11872">
        <v>7</v>
      </c>
      <c r="C11872" t="s">
        <v>2354</v>
      </c>
      <c r="D11872" t="s">
        <v>3790</v>
      </c>
      <c r="E11872">
        <v>600</v>
      </c>
      <c r="F11872" t="s">
        <v>1112</v>
      </c>
    </row>
    <row r="11873" spans="1:6">
      <c r="A11873" t="str">
        <f t="shared" si="210"/>
        <v>7DANIEL DA SILVA CALIXTO45078GRA</v>
      </c>
      <c r="B11873">
        <v>7</v>
      </c>
      <c r="C11873" t="s">
        <v>2916</v>
      </c>
      <c r="D11873" t="s">
        <v>3790</v>
      </c>
      <c r="E11873">
        <v>600</v>
      </c>
      <c r="F11873" t="s">
        <v>1112</v>
      </c>
    </row>
    <row r="11874" spans="1:6">
      <c r="A11874" t="str">
        <f t="shared" si="210"/>
        <v>7ELOÁ CRUZ PUELL45078GRA</v>
      </c>
      <c r="B11874">
        <v>7</v>
      </c>
      <c r="C11874" t="s">
        <v>2917</v>
      </c>
      <c r="D11874" t="s">
        <v>3790</v>
      </c>
      <c r="E11874">
        <v>600</v>
      </c>
      <c r="F11874" t="s">
        <v>1112</v>
      </c>
    </row>
    <row r="11875" spans="1:6">
      <c r="A11875" t="str">
        <f t="shared" si="210"/>
        <v>7GABRIEL LUIZ RIBEIRO45078GRA</v>
      </c>
      <c r="B11875">
        <v>7</v>
      </c>
      <c r="C11875" t="s">
        <v>2918</v>
      </c>
      <c r="D11875" t="s">
        <v>3790</v>
      </c>
      <c r="E11875">
        <v>600</v>
      </c>
      <c r="F11875" t="s">
        <v>1112</v>
      </c>
    </row>
    <row r="11876" spans="1:6">
      <c r="A11876" t="str">
        <f t="shared" si="210"/>
        <v>7LUANA DE JESUS DA SILVA LIMA45078GRA</v>
      </c>
      <c r="B11876">
        <v>7</v>
      </c>
      <c r="C11876" t="s">
        <v>2919</v>
      </c>
      <c r="D11876" t="s">
        <v>3790</v>
      </c>
      <c r="E11876">
        <v>600</v>
      </c>
      <c r="F11876" t="s">
        <v>1112</v>
      </c>
    </row>
    <row r="11877" spans="1:6">
      <c r="A11877" t="str">
        <f t="shared" si="210"/>
        <v>7MARCIA CHRISTINA LEANDRO PACHECO LOPES45078GRA</v>
      </c>
      <c r="B11877">
        <v>7</v>
      </c>
      <c r="C11877" t="s">
        <v>2355</v>
      </c>
      <c r="D11877" t="s">
        <v>3790</v>
      </c>
      <c r="E11877">
        <v>600</v>
      </c>
      <c r="F11877" t="s">
        <v>1112</v>
      </c>
    </row>
    <row r="11878" spans="1:6">
      <c r="A11878" t="str">
        <f t="shared" si="210"/>
        <v>7MATHEUS PEREIRA DE OLIVEIRA E SILVA45078GRA</v>
      </c>
      <c r="B11878">
        <v>7</v>
      </c>
      <c r="C11878" t="s">
        <v>2920</v>
      </c>
      <c r="D11878" t="s">
        <v>3790</v>
      </c>
      <c r="E11878">
        <v>600</v>
      </c>
      <c r="F11878" t="s">
        <v>1112</v>
      </c>
    </row>
    <row r="11879" spans="1:6">
      <c r="A11879" t="str">
        <f t="shared" si="210"/>
        <v>7NATHAN CARVALHAES DE MAGALHÃES LOUBACK45078GRA</v>
      </c>
      <c r="B11879">
        <v>7</v>
      </c>
      <c r="C11879" t="s">
        <v>2356</v>
      </c>
      <c r="D11879" t="s">
        <v>3790</v>
      </c>
      <c r="E11879">
        <v>600</v>
      </c>
      <c r="F11879" t="s">
        <v>1112</v>
      </c>
    </row>
    <row r="11880" spans="1:6">
      <c r="A11880" t="str">
        <f t="shared" si="210"/>
        <v>7PAULO ROGÉRIO CRUZ E SILVA45078GRA</v>
      </c>
      <c r="B11880">
        <v>7</v>
      </c>
      <c r="C11880" t="s">
        <v>2357</v>
      </c>
      <c r="D11880" t="s">
        <v>3790</v>
      </c>
      <c r="E11880">
        <v>600</v>
      </c>
      <c r="F11880" t="s">
        <v>1112</v>
      </c>
    </row>
    <row r="11881" spans="1:6">
      <c r="A11881" t="str">
        <f t="shared" si="210"/>
        <v>7PEDRO LUNA ARAÚJO OLIVEIRA45078GRA</v>
      </c>
      <c r="B11881">
        <v>7</v>
      </c>
      <c r="C11881" t="s">
        <v>2921</v>
      </c>
      <c r="D11881" t="s">
        <v>3790</v>
      </c>
      <c r="E11881">
        <v>600</v>
      </c>
      <c r="F11881" t="s">
        <v>1112</v>
      </c>
    </row>
    <row r="11882" spans="1:6">
      <c r="A11882" t="str">
        <f t="shared" si="210"/>
        <v>7PEDRO WUTKOVSKY DOS REIS45078GRA</v>
      </c>
      <c r="B11882">
        <v>7</v>
      </c>
      <c r="C11882" t="s">
        <v>2922</v>
      </c>
      <c r="D11882" t="s">
        <v>3790</v>
      </c>
      <c r="E11882">
        <v>600</v>
      </c>
      <c r="F11882" t="s">
        <v>1112</v>
      </c>
    </row>
    <row r="11883" spans="1:6">
      <c r="A11883" t="str">
        <f t="shared" si="210"/>
        <v>7GABRIELLA RAMOS LACERDA FERREIRA45078MSc</v>
      </c>
      <c r="B11883">
        <v>7</v>
      </c>
      <c r="C11883" t="s">
        <v>2924</v>
      </c>
      <c r="D11883" t="s">
        <v>3790</v>
      </c>
      <c r="E11883">
        <v>2230</v>
      </c>
      <c r="F11883" t="s">
        <v>1114</v>
      </c>
    </row>
    <row r="11884" spans="1:6">
      <c r="A11884" t="str">
        <f t="shared" si="210"/>
        <v>7HENRIQUE MACHADO ALVES45078MSc</v>
      </c>
      <c r="B11884">
        <v>7</v>
      </c>
      <c r="C11884" t="s">
        <v>2358</v>
      </c>
      <c r="D11884" t="s">
        <v>3790</v>
      </c>
      <c r="E11884">
        <v>2230</v>
      </c>
      <c r="F11884" t="s">
        <v>1114</v>
      </c>
    </row>
    <row r="11885" spans="1:6">
      <c r="A11885" t="str">
        <f t="shared" si="210"/>
        <v>7MATHEUS PARANHOS PEREIRA GONÇALVES45078MSc</v>
      </c>
      <c r="B11885">
        <v>7</v>
      </c>
      <c r="C11885" t="s">
        <v>2359</v>
      </c>
      <c r="D11885" t="s">
        <v>3790</v>
      </c>
      <c r="E11885">
        <v>2230</v>
      </c>
      <c r="F11885" t="s">
        <v>1114</v>
      </c>
    </row>
    <row r="11886" spans="1:6">
      <c r="A11886" t="str">
        <f t="shared" si="210"/>
        <v>7RODRIGO BEZERRA VASCONCELOS CAMPOS45078PV</v>
      </c>
      <c r="B11886">
        <v>7</v>
      </c>
      <c r="C11886" t="s">
        <v>3751</v>
      </c>
      <c r="D11886" t="s">
        <v>3790</v>
      </c>
      <c r="E11886">
        <v>7750</v>
      </c>
      <c r="F11886" t="s">
        <v>1115</v>
      </c>
    </row>
    <row r="11887" spans="1:6">
      <c r="A11887" t="str">
        <f t="shared" si="210"/>
        <v>8JOÃO ROBERTO ALVES45078AT</v>
      </c>
      <c r="B11887">
        <v>8</v>
      </c>
      <c r="C11887" t="s">
        <v>2926</v>
      </c>
      <c r="D11887" t="s">
        <v>3790</v>
      </c>
      <c r="E11887">
        <v>820</v>
      </c>
      <c r="F11887" t="s">
        <v>1117</v>
      </c>
    </row>
    <row r="11888" spans="1:6">
      <c r="A11888" t="str">
        <f t="shared" si="210"/>
        <v>8MARCELO JOSÉ COLAÇO45078COO</v>
      </c>
      <c r="B11888">
        <v>8</v>
      </c>
      <c r="C11888" t="s">
        <v>2927</v>
      </c>
      <c r="D11888" t="s">
        <v>3790</v>
      </c>
      <c r="E11888">
        <v>2800</v>
      </c>
      <c r="F11888" t="s">
        <v>1113</v>
      </c>
    </row>
    <row r="11889" spans="1:6">
      <c r="A11889" t="str">
        <f t="shared" si="210"/>
        <v>8BRUNO HENRIQUE MARQUES MARGOTTO45078DSC</v>
      </c>
      <c r="B11889">
        <v>8</v>
      </c>
      <c r="C11889" t="s">
        <v>2928</v>
      </c>
      <c r="D11889" t="s">
        <v>3790</v>
      </c>
      <c r="E11889">
        <v>3280</v>
      </c>
      <c r="F11889" t="s">
        <v>1162</v>
      </c>
    </row>
    <row r="11890" spans="1:6">
      <c r="A11890" t="str">
        <f t="shared" si="210"/>
        <v>8CARLOS EDUARDO POLATSCHEK KOPPERSCHMIDT45078DSC</v>
      </c>
      <c r="B11890">
        <v>8</v>
      </c>
      <c r="C11890" t="s">
        <v>2929</v>
      </c>
      <c r="D11890" t="s">
        <v>3790</v>
      </c>
      <c r="E11890">
        <v>3280</v>
      </c>
      <c r="F11890" t="s">
        <v>1162</v>
      </c>
    </row>
    <row r="11891" spans="1:6">
      <c r="A11891" t="str">
        <f t="shared" si="210"/>
        <v>8ANNA BARBARA SEREJO COIMBRA45078GRA</v>
      </c>
      <c r="B11891">
        <v>8</v>
      </c>
      <c r="C11891" t="s">
        <v>2142</v>
      </c>
      <c r="D11891" t="s">
        <v>3790</v>
      </c>
      <c r="E11891">
        <v>600</v>
      </c>
      <c r="F11891" t="s">
        <v>1112</v>
      </c>
    </row>
    <row r="11892" spans="1:6">
      <c r="A11892" t="str">
        <f t="shared" si="210"/>
        <v>8CAROLINA NASCIMENTO DA SILVA45078GRA</v>
      </c>
      <c r="B11892">
        <v>8</v>
      </c>
      <c r="C11892" t="s">
        <v>2930</v>
      </c>
      <c r="D11892" t="s">
        <v>3790</v>
      </c>
      <c r="E11892">
        <v>600</v>
      </c>
      <c r="F11892" t="s">
        <v>1112</v>
      </c>
    </row>
    <row r="11893" spans="1:6">
      <c r="A11893" t="str">
        <f t="shared" si="210"/>
        <v>8DANIEL MOREIRA SPESANI45078GRA</v>
      </c>
      <c r="B11893">
        <v>8</v>
      </c>
      <c r="C11893" t="s">
        <v>2931</v>
      </c>
      <c r="D11893" t="s">
        <v>3790</v>
      </c>
      <c r="E11893">
        <v>600</v>
      </c>
      <c r="F11893" t="s">
        <v>1112</v>
      </c>
    </row>
    <row r="11894" spans="1:6">
      <c r="A11894" t="str">
        <f t="shared" si="210"/>
        <v>8JOÃO PEDRO RODRIGUES FERREIRA45078GRA</v>
      </c>
      <c r="B11894">
        <v>8</v>
      </c>
      <c r="C11894" t="s">
        <v>2932</v>
      </c>
      <c r="D11894" t="s">
        <v>3790</v>
      </c>
      <c r="E11894">
        <v>600</v>
      </c>
      <c r="F11894" t="s">
        <v>1112</v>
      </c>
    </row>
    <row r="11895" spans="1:6">
      <c r="A11895" t="str">
        <f t="shared" si="210"/>
        <v>8FELIPE FERES FERREIRA45078MSc</v>
      </c>
      <c r="B11895">
        <v>8</v>
      </c>
      <c r="C11895" t="s">
        <v>2933</v>
      </c>
      <c r="D11895" t="s">
        <v>3790</v>
      </c>
      <c r="E11895">
        <v>2230</v>
      </c>
      <c r="F11895" t="s">
        <v>1114</v>
      </c>
    </row>
    <row r="11896" spans="1:6">
      <c r="A11896" t="str">
        <f t="shared" si="210"/>
        <v>8MICHEL SILVA BONIFÁCIO45078MSc</v>
      </c>
      <c r="B11896">
        <v>8</v>
      </c>
      <c r="C11896" t="s">
        <v>2934</v>
      </c>
      <c r="D11896" t="s">
        <v>3790</v>
      </c>
      <c r="E11896">
        <v>2230</v>
      </c>
      <c r="F11896" t="s">
        <v>1114</v>
      </c>
    </row>
    <row r="11897" spans="1:6">
      <c r="A11897" t="str">
        <f t="shared" si="210"/>
        <v>8Carlos Rodrigues Pereira Belchior45078PV</v>
      </c>
      <c r="B11897">
        <v>8</v>
      </c>
      <c r="C11897" t="s">
        <v>1277</v>
      </c>
      <c r="D11897" t="s">
        <v>3790</v>
      </c>
      <c r="E11897">
        <v>7750</v>
      </c>
      <c r="F11897" t="s">
        <v>1115</v>
      </c>
    </row>
    <row r="11898" spans="1:6">
      <c r="A11898" t="str">
        <f t="shared" si="210"/>
        <v>9Sebastião Guilherme Pedroso45078AT</v>
      </c>
      <c r="B11898">
        <v>9</v>
      </c>
      <c r="C11898" t="s">
        <v>1278</v>
      </c>
      <c r="D11898" t="s">
        <v>3790</v>
      </c>
      <c r="E11898">
        <v>820</v>
      </c>
      <c r="F11898" t="s">
        <v>1117</v>
      </c>
    </row>
    <row r="11899" spans="1:6">
      <c r="A11899" t="str">
        <f t="shared" si="210"/>
        <v>9BRENO PINHEIRO JACOB45078COO</v>
      </c>
      <c r="B11899">
        <v>9</v>
      </c>
      <c r="C11899" t="s">
        <v>2935</v>
      </c>
      <c r="D11899" t="s">
        <v>3790</v>
      </c>
      <c r="E11899">
        <v>2800</v>
      </c>
      <c r="F11899" t="s">
        <v>1113</v>
      </c>
    </row>
    <row r="11900" spans="1:6">
      <c r="A11900" t="str">
        <f t="shared" si="210"/>
        <v>9GUSTAVO LUZ XAVIER DA COSTA45078DSC</v>
      </c>
      <c r="B11900">
        <v>9</v>
      </c>
      <c r="C11900" t="s">
        <v>2936</v>
      </c>
      <c r="D11900" t="s">
        <v>3790</v>
      </c>
      <c r="E11900">
        <v>3280</v>
      </c>
      <c r="F11900" t="s">
        <v>1162</v>
      </c>
    </row>
    <row r="11901" spans="1:6">
      <c r="A11901" t="str">
        <f t="shared" si="210"/>
        <v>9LUCAS RUFFO PINTO45078DSC</v>
      </c>
      <c r="B11901">
        <v>9</v>
      </c>
      <c r="C11901" t="s">
        <v>2937</v>
      </c>
      <c r="D11901" t="s">
        <v>3790</v>
      </c>
      <c r="E11901">
        <v>3280</v>
      </c>
      <c r="F11901" t="s">
        <v>1162</v>
      </c>
    </row>
    <row r="11902" spans="1:6">
      <c r="A11902" t="str">
        <f t="shared" si="210"/>
        <v>9THIAGO CAMARGO RODRIGUES45078DSC</v>
      </c>
      <c r="B11902">
        <v>9</v>
      </c>
      <c r="C11902" t="s">
        <v>2938</v>
      </c>
      <c r="D11902" t="s">
        <v>3790</v>
      </c>
      <c r="E11902">
        <v>3280</v>
      </c>
      <c r="F11902" t="s">
        <v>1162</v>
      </c>
    </row>
    <row r="11903" spans="1:6">
      <c r="A11903" t="str">
        <f t="shared" si="210"/>
        <v>9BRUNO GUILHERME CORRÊA SILVA45078GRA</v>
      </c>
      <c r="B11903">
        <v>9</v>
      </c>
      <c r="C11903" t="s">
        <v>2939</v>
      </c>
      <c r="D11903" t="s">
        <v>3790</v>
      </c>
      <c r="E11903">
        <v>600</v>
      </c>
      <c r="F11903" t="s">
        <v>1112</v>
      </c>
    </row>
    <row r="11904" spans="1:6">
      <c r="A11904" t="str">
        <f t="shared" si="210"/>
        <v>9Christie de Vilhena Prata Machado45078MSc</v>
      </c>
      <c r="B11904">
        <v>9</v>
      </c>
      <c r="C11904" t="s">
        <v>2144</v>
      </c>
      <c r="D11904" t="s">
        <v>3790</v>
      </c>
      <c r="E11904">
        <v>2230</v>
      </c>
      <c r="F11904" t="s">
        <v>1114</v>
      </c>
    </row>
    <row r="11905" spans="1:6">
      <c r="A11905" t="str">
        <f t="shared" si="210"/>
        <v>9GABRIELA ALVES ESTRELA45078MSc</v>
      </c>
      <c r="B11905">
        <v>9</v>
      </c>
      <c r="C11905" t="s">
        <v>2940</v>
      </c>
      <c r="D11905" t="s">
        <v>3790</v>
      </c>
      <c r="E11905">
        <v>2230</v>
      </c>
      <c r="F11905" t="s">
        <v>1114</v>
      </c>
    </row>
    <row r="11906" spans="1:6">
      <c r="A11906" t="str">
        <f t="shared" si="210"/>
        <v>9LARISSA BARBOSA DE LIMA45078MSc</v>
      </c>
      <c r="B11906">
        <v>9</v>
      </c>
      <c r="C11906" t="s">
        <v>3719</v>
      </c>
      <c r="D11906" t="s">
        <v>3790</v>
      </c>
      <c r="E11906">
        <v>2230</v>
      </c>
      <c r="F11906" t="s">
        <v>1114</v>
      </c>
    </row>
    <row r="11907" spans="1:6">
      <c r="A11907" t="str">
        <f t="shared" ref="A11907:A11970" si="211">CONCATENATE(B11907,C11907,VALUE(D11907),F11907)</f>
        <v>9LARISSA BARBOSA DE LIMA45078MSc</v>
      </c>
      <c r="B11907">
        <v>9</v>
      </c>
      <c r="C11907" t="s">
        <v>3719</v>
      </c>
      <c r="D11907" t="s">
        <v>3790</v>
      </c>
      <c r="E11907">
        <v>2230</v>
      </c>
      <c r="F11907" t="s">
        <v>1114</v>
      </c>
    </row>
    <row r="11908" spans="1:6">
      <c r="A11908" t="str">
        <f t="shared" si="211"/>
        <v>9MAGNUS CARVALHO DE VILHENA PRATA45078MSc</v>
      </c>
      <c r="B11908">
        <v>9</v>
      </c>
      <c r="C11908" t="s">
        <v>2941</v>
      </c>
      <c r="D11908" t="s">
        <v>3790</v>
      </c>
      <c r="E11908">
        <v>2230</v>
      </c>
      <c r="F11908" t="s">
        <v>1114</v>
      </c>
    </row>
    <row r="11909" spans="1:6">
      <c r="A11909" t="str">
        <f t="shared" si="211"/>
        <v>9PRISCILLA VELLOSO DE ALBUQUERQUE NUNES45078MSc</v>
      </c>
      <c r="B11909">
        <v>9</v>
      </c>
      <c r="C11909" t="s">
        <v>2942</v>
      </c>
      <c r="D11909" t="s">
        <v>3790</v>
      </c>
      <c r="E11909">
        <v>2230</v>
      </c>
      <c r="F11909" t="s">
        <v>1114</v>
      </c>
    </row>
    <row r="11910" spans="1:6">
      <c r="A11910" t="str">
        <f t="shared" si="211"/>
        <v>9JOSÉ ANTONIO MOREIRA LIMA45078PV</v>
      </c>
      <c r="B11910">
        <v>9</v>
      </c>
      <c r="C11910" t="s">
        <v>2943</v>
      </c>
      <c r="D11910" t="s">
        <v>3790</v>
      </c>
      <c r="E11910">
        <v>7750</v>
      </c>
      <c r="F11910" t="s">
        <v>1115</v>
      </c>
    </row>
    <row r="11911" spans="1:6">
      <c r="A11911" t="str">
        <f t="shared" si="211"/>
        <v>10GRACE MARY DOS SANTOS SILVA45078AT</v>
      </c>
      <c r="B11911">
        <v>10</v>
      </c>
      <c r="C11911" t="s">
        <v>2944</v>
      </c>
      <c r="D11911" t="s">
        <v>3790</v>
      </c>
      <c r="E11911">
        <v>820</v>
      </c>
      <c r="F11911" t="s">
        <v>1117</v>
      </c>
    </row>
    <row r="11912" spans="1:6">
      <c r="A11912" t="str">
        <f t="shared" si="211"/>
        <v>10RAFAEL MENEZES DE OLIVEIRA45078COO</v>
      </c>
      <c r="B11912">
        <v>10</v>
      </c>
      <c r="C11912" t="s">
        <v>2654</v>
      </c>
      <c r="D11912" t="s">
        <v>3790</v>
      </c>
      <c r="E11912">
        <v>2800</v>
      </c>
      <c r="F11912" t="s">
        <v>1113</v>
      </c>
    </row>
    <row r="11913" spans="1:6">
      <c r="A11913" t="str">
        <f t="shared" si="211"/>
        <v>10BRUNO JORGE MACEDO DOS SANTOS45078DSC</v>
      </c>
      <c r="B11913">
        <v>10</v>
      </c>
      <c r="C11913" t="s">
        <v>2945</v>
      </c>
      <c r="D11913" t="s">
        <v>3790</v>
      </c>
      <c r="E11913">
        <v>3280</v>
      </c>
      <c r="F11913" t="s">
        <v>1162</v>
      </c>
    </row>
    <row r="11914" spans="1:6">
      <c r="A11914" t="str">
        <f t="shared" si="211"/>
        <v>10YAGO CHAMOUN FERREIRA SOARES45078DSC</v>
      </c>
      <c r="B11914">
        <v>10</v>
      </c>
      <c r="C11914" t="s">
        <v>2946</v>
      </c>
      <c r="D11914" t="s">
        <v>3790</v>
      </c>
      <c r="E11914">
        <v>3280</v>
      </c>
      <c r="F11914" t="s">
        <v>1162</v>
      </c>
    </row>
    <row r="11915" spans="1:6">
      <c r="A11915" t="str">
        <f t="shared" si="211"/>
        <v>10ANA CAROLINA DESTRI LIBERATORE45078GRA</v>
      </c>
      <c r="B11915">
        <v>10</v>
      </c>
      <c r="C11915" t="s">
        <v>2947</v>
      </c>
      <c r="D11915" t="s">
        <v>3790</v>
      </c>
      <c r="E11915">
        <v>600</v>
      </c>
      <c r="F11915" t="s">
        <v>1112</v>
      </c>
    </row>
    <row r="11916" spans="1:6">
      <c r="A11916" t="str">
        <f t="shared" si="211"/>
        <v>10JÚLIA MACHADO DE SOUZA45078GRA</v>
      </c>
      <c r="B11916">
        <v>10</v>
      </c>
      <c r="C11916" t="s">
        <v>2948</v>
      </c>
      <c r="D11916" t="s">
        <v>3790</v>
      </c>
      <c r="E11916">
        <v>600</v>
      </c>
      <c r="F11916" t="s">
        <v>1112</v>
      </c>
    </row>
    <row r="11917" spans="1:6">
      <c r="A11917" t="str">
        <f t="shared" si="211"/>
        <v>10PEDRO EUGENIO AMARAL DOS SANTOS45078GRA</v>
      </c>
      <c r="B11917">
        <v>10</v>
      </c>
      <c r="C11917" t="s">
        <v>2949</v>
      </c>
      <c r="D11917" t="s">
        <v>3790</v>
      </c>
      <c r="E11917">
        <v>600</v>
      </c>
      <c r="F11917" t="s">
        <v>1112</v>
      </c>
    </row>
    <row r="11918" spans="1:6">
      <c r="A11918" t="str">
        <f t="shared" si="211"/>
        <v>10CAIO VINÍCIUS SANTOS CARTAXO45078MSc</v>
      </c>
      <c r="B11918">
        <v>10</v>
      </c>
      <c r="C11918" t="s">
        <v>2950</v>
      </c>
      <c r="D11918" t="s">
        <v>3790</v>
      </c>
      <c r="E11918">
        <v>2230</v>
      </c>
      <c r="F11918" t="s">
        <v>1114</v>
      </c>
    </row>
    <row r="11919" spans="1:6">
      <c r="A11919" t="str">
        <f t="shared" si="211"/>
        <v>10HENRIQUE NUNES UCHOA45078MSc</v>
      </c>
      <c r="B11919">
        <v>10</v>
      </c>
      <c r="C11919" t="s">
        <v>2951</v>
      </c>
      <c r="D11919" t="s">
        <v>3790</v>
      </c>
      <c r="E11919">
        <v>2230</v>
      </c>
      <c r="F11919" t="s">
        <v>1114</v>
      </c>
    </row>
    <row r="11920" spans="1:6">
      <c r="A11920" t="str">
        <f t="shared" si="211"/>
        <v>10SAMUEL NASCIMENTO CÂNDIDO45078MSc</v>
      </c>
      <c r="B11920">
        <v>10</v>
      </c>
      <c r="C11920" t="s">
        <v>2952</v>
      </c>
      <c r="D11920" t="s">
        <v>3790</v>
      </c>
      <c r="E11920">
        <v>2230</v>
      </c>
      <c r="F11920" t="s">
        <v>1114</v>
      </c>
    </row>
    <row r="11921" spans="1:6">
      <c r="A11921" t="str">
        <f t="shared" si="211"/>
        <v>10PEDRO HENRIQUE AMORIM ANJOS45078PDSC</v>
      </c>
      <c r="B11921">
        <v>10</v>
      </c>
      <c r="C11921" t="s">
        <v>2953</v>
      </c>
      <c r="D11921" t="s">
        <v>3790</v>
      </c>
      <c r="E11921">
        <v>6110</v>
      </c>
      <c r="F11921" t="s">
        <v>1165</v>
      </c>
    </row>
    <row r="11922" spans="1:6">
      <c r="A11922" t="str">
        <f t="shared" si="211"/>
        <v>10PAULA AIDA SESINI45078PV</v>
      </c>
      <c r="B11922">
        <v>10</v>
      </c>
      <c r="C11922" t="s">
        <v>2954</v>
      </c>
      <c r="D11922" t="s">
        <v>3790</v>
      </c>
      <c r="E11922">
        <v>7750</v>
      </c>
      <c r="F11922" t="s">
        <v>1115</v>
      </c>
    </row>
    <row r="11923" spans="1:6">
      <c r="A11923" t="str">
        <f t="shared" si="211"/>
        <v>11FRANCYNE MARTINS ESPÍNDOLA45078AT</v>
      </c>
      <c r="B11923">
        <v>11</v>
      </c>
      <c r="C11923" t="s">
        <v>2955</v>
      </c>
      <c r="D11923" t="s">
        <v>3790</v>
      </c>
      <c r="E11923">
        <v>820</v>
      </c>
      <c r="F11923" t="s">
        <v>1117</v>
      </c>
    </row>
    <row r="11924" spans="1:6">
      <c r="A11924" t="str">
        <f t="shared" si="211"/>
        <v>11CRISTIANO JOSÉ DE ANDRADE45078COO</v>
      </c>
      <c r="B11924">
        <v>11</v>
      </c>
      <c r="C11924" t="s">
        <v>2367</v>
      </c>
      <c r="D11924" t="s">
        <v>3790</v>
      </c>
      <c r="E11924">
        <v>2800</v>
      </c>
      <c r="F11924" t="s">
        <v>1113</v>
      </c>
    </row>
    <row r="11925" spans="1:6">
      <c r="A11925" t="str">
        <f t="shared" si="211"/>
        <v>11DIEGO ALEX MAYER45078DSC</v>
      </c>
      <c r="B11925">
        <v>11</v>
      </c>
      <c r="C11925" t="s">
        <v>2956</v>
      </c>
      <c r="D11925" t="s">
        <v>3790</v>
      </c>
      <c r="E11925">
        <v>3280</v>
      </c>
      <c r="F11925" t="s">
        <v>1162</v>
      </c>
    </row>
    <row r="11926" spans="1:6">
      <c r="A11926" t="str">
        <f t="shared" si="211"/>
        <v>11RAIMUNDO RENATO DE MELO NETO45078DSC</v>
      </c>
      <c r="B11926">
        <v>11</v>
      </c>
      <c r="C11926" t="s">
        <v>2957</v>
      </c>
      <c r="D11926" t="s">
        <v>3790</v>
      </c>
      <c r="E11926">
        <v>3280</v>
      </c>
      <c r="F11926" t="s">
        <v>1162</v>
      </c>
    </row>
    <row r="11927" spans="1:6">
      <c r="A11927" t="str">
        <f t="shared" si="211"/>
        <v>11SÍLVIA BETTA CANEVER45078DSC</v>
      </c>
      <c r="B11927">
        <v>11</v>
      </c>
      <c r="C11927" t="s">
        <v>2958</v>
      </c>
      <c r="D11927" t="s">
        <v>3790</v>
      </c>
      <c r="E11927">
        <v>3280</v>
      </c>
      <c r="F11927" t="s">
        <v>1162</v>
      </c>
    </row>
    <row r="11928" spans="1:6">
      <c r="A11928" t="str">
        <f t="shared" si="211"/>
        <v>11ANDRÉ SORATO FRAGNANI45078GRA</v>
      </c>
      <c r="B11928">
        <v>11</v>
      </c>
      <c r="C11928" t="s">
        <v>2959</v>
      </c>
      <c r="D11928" t="s">
        <v>3790</v>
      </c>
      <c r="E11928">
        <v>600</v>
      </c>
      <c r="F11928" t="s">
        <v>1112</v>
      </c>
    </row>
    <row r="11929" spans="1:6">
      <c r="A11929" t="str">
        <f t="shared" si="211"/>
        <v>11ANNA LUÍZA LIMA ZORTÉA45078GRA</v>
      </c>
      <c r="B11929">
        <v>11</v>
      </c>
      <c r="C11929" t="s">
        <v>2960</v>
      </c>
      <c r="D11929" t="s">
        <v>3790</v>
      </c>
      <c r="E11929">
        <v>600</v>
      </c>
      <c r="F11929" t="s">
        <v>1112</v>
      </c>
    </row>
    <row r="11930" spans="1:6">
      <c r="A11930" t="str">
        <f t="shared" si="211"/>
        <v>11DIEGO SIMÃO GONÇALVES45078GRA</v>
      </c>
      <c r="B11930">
        <v>11</v>
      </c>
      <c r="C11930" t="s">
        <v>2961</v>
      </c>
      <c r="D11930" t="s">
        <v>3790</v>
      </c>
      <c r="E11930">
        <v>600</v>
      </c>
      <c r="F11930" t="s">
        <v>1112</v>
      </c>
    </row>
    <row r="11931" spans="1:6">
      <c r="A11931" t="str">
        <f t="shared" si="211"/>
        <v>11EDUARDO CARPES DIB45078GRA</v>
      </c>
      <c r="B11931">
        <v>11</v>
      </c>
      <c r="C11931" t="s">
        <v>2962</v>
      </c>
      <c r="D11931" t="s">
        <v>3790</v>
      </c>
      <c r="E11931">
        <v>600</v>
      </c>
      <c r="F11931" t="s">
        <v>1112</v>
      </c>
    </row>
    <row r="11932" spans="1:6">
      <c r="A11932" t="str">
        <f t="shared" si="211"/>
        <v>11LARISSA MOREIRA CAFFARO DOS SANTOS45078GRA</v>
      </c>
      <c r="B11932">
        <v>11</v>
      </c>
      <c r="C11932" t="s">
        <v>1314</v>
      </c>
      <c r="D11932" t="s">
        <v>3790</v>
      </c>
      <c r="E11932">
        <v>600</v>
      </c>
      <c r="F11932" t="s">
        <v>1112</v>
      </c>
    </row>
    <row r="11933" spans="1:6">
      <c r="A11933" t="str">
        <f t="shared" si="211"/>
        <v>11LETICIA DIETRICH45078GRA</v>
      </c>
      <c r="B11933">
        <v>11</v>
      </c>
      <c r="C11933" t="s">
        <v>1315</v>
      </c>
      <c r="D11933" t="s">
        <v>3790</v>
      </c>
      <c r="E11933">
        <v>600</v>
      </c>
      <c r="F11933" t="s">
        <v>1112</v>
      </c>
    </row>
    <row r="11934" spans="1:6">
      <c r="A11934" t="str">
        <f t="shared" si="211"/>
        <v>11MATEUS YUNES DE MEIRELLES45078GRA</v>
      </c>
      <c r="B11934">
        <v>11</v>
      </c>
      <c r="C11934" t="s">
        <v>2963</v>
      </c>
      <c r="D11934" t="s">
        <v>3790</v>
      </c>
      <c r="E11934">
        <v>600</v>
      </c>
      <c r="F11934" t="s">
        <v>1112</v>
      </c>
    </row>
    <row r="11935" spans="1:6">
      <c r="A11935" t="str">
        <f t="shared" si="211"/>
        <v>11THOMAS PHILIP STARUCKA45078GRA</v>
      </c>
      <c r="B11935">
        <v>11</v>
      </c>
      <c r="C11935" t="s">
        <v>2964</v>
      </c>
      <c r="D11935" t="s">
        <v>3790</v>
      </c>
      <c r="E11935">
        <v>600</v>
      </c>
      <c r="F11935" t="s">
        <v>1112</v>
      </c>
    </row>
    <row r="11936" spans="1:6">
      <c r="A11936" t="str">
        <f t="shared" si="211"/>
        <v>11JESÚS EFRAÍN APOLINAR HERNÁNDEZ45078MSc</v>
      </c>
      <c r="B11936">
        <v>11</v>
      </c>
      <c r="C11936" t="s">
        <v>2671</v>
      </c>
      <c r="D11936" t="s">
        <v>3790</v>
      </c>
      <c r="E11936">
        <v>2230</v>
      </c>
      <c r="F11936" t="s">
        <v>1114</v>
      </c>
    </row>
    <row r="11937" spans="1:6">
      <c r="A11937" t="str">
        <f t="shared" si="211"/>
        <v>11JOSÉ ESTEVÃO ANDRÉ MENDONÇA45078MSc</v>
      </c>
      <c r="B11937">
        <v>11</v>
      </c>
      <c r="C11937" t="s">
        <v>2965</v>
      </c>
      <c r="D11937" t="s">
        <v>3790</v>
      </c>
      <c r="E11937">
        <v>2230</v>
      </c>
      <c r="F11937" t="s">
        <v>1114</v>
      </c>
    </row>
    <row r="11938" spans="1:6">
      <c r="A11938" t="str">
        <f t="shared" si="211"/>
        <v>11JÚLIA DE OLIVEIRA MARTINS MULLER45078MSc</v>
      </c>
      <c r="B11938">
        <v>11</v>
      </c>
      <c r="C11938" t="s">
        <v>2966</v>
      </c>
      <c r="D11938" t="s">
        <v>3790</v>
      </c>
      <c r="E11938">
        <v>2230</v>
      </c>
      <c r="F11938" t="s">
        <v>1114</v>
      </c>
    </row>
    <row r="11939" spans="1:6">
      <c r="A11939" t="str">
        <f t="shared" si="211"/>
        <v>11LUÍS HENRIQUE ZIMMERMANN FEISTEL45078MSc</v>
      </c>
      <c r="B11939">
        <v>11</v>
      </c>
      <c r="C11939" t="s">
        <v>2967</v>
      </c>
      <c r="D11939" t="s">
        <v>3790</v>
      </c>
      <c r="E11939">
        <v>2230</v>
      </c>
      <c r="F11939" t="s">
        <v>1114</v>
      </c>
    </row>
    <row r="11940" spans="1:6">
      <c r="A11940" t="str">
        <f t="shared" si="211"/>
        <v>11MICAEL KUKLA RAMOS45078MSc</v>
      </c>
      <c r="B11940">
        <v>11</v>
      </c>
      <c r="C11940" t="s">
        <v>2968</v>
      </c>
      <c r="D11940" t="s">
        <v>3790</v>
      </c>
      <c r="E11940">
        <v>2230</v>
      </c>
      <c r="F11940" t="s">
        <v>1114</v>
      </c>
    </row>
    <row r="11941" spans="1:6">
      <c r="A11941" t="str">
        <f t="shared" si="211"/>
        <v>11VICTOR DE AGUIAR PEDOTT45078MSc</v>
      </c>
      <c r="B11941">
        <v>11</v>
      </c>
      <c r="C11941" t="s">
        <v>2969</v>
      </c>
      <c r="D11941" t="s">
        <v>3790</v>
      </c>
      <c r="E11941">
        <v>2230</v>
      </c>
      <c r="F11941" t="s">
        <v>1114</v>
      </c>
    </row>
    <row r="11942" spans="1:6">
      <c r="A11942" t="str">
        <f t="shared" si="211"/>
        <v>11ELISÂNGELA GUZI DE MORAES45078PDSC</v>
      </c>
      <c r="B11942">
        <v>11</v>
      </c>
      <c r="C11942" t="s">
        <v>2970</v>
      </c>
      <c r="D11942" t="s">
        <v>3790</v>
      </c>
      <c r="E11942">
        <v>6110</v>
      </c>
      <c r="F11942" t="s">
        <v>1165</v>
      </c>
    </row>
    <row r="11943" spans="1:6">
      <c r="A11943" t="str">
        <f t="shared" si="211"/>
        <v>11LETÍCIA ALVES DA COSTA LAQUA45078PV</v>
      </c>
      <c r="B11943">
        <v>11</v>
      </c>
      <c r="C11943" t="s">
        <v>2971</v>
      </c>
      <c r="D11943" t="s">
        <v>3790</v>
      </c>
      <c r="E11943">
        <v>7750</v>
      </c>
      <c r="F11943" t="s">
        <v>1115</v>
      </c>
    </row>
    <row r="11944" spans="1:6">
      <c r="A11944" t="str">
        <f t="shared" si="211"/>
        <v>12ANA PAULA CANARINES45078AT</v>
      </c>
      <c r="B11944">
        <v>12</v>
      </c>
      <c r="C11944" t="s">
        <v>2972</v>
      </c>
      <c r="D11944" t="s">
        <v>3790</v>
      </c>
      <c r="E11944">
        <v>820</v>
      </c>
      <c r="F11944" t="s">
        <v>1117</v>
      </c>
    </row>
    <row r="11945" spans="1:6">
      <c r="A11945" t="str">
        <f t="shared" si="211"/>
        <v>12HAROLDO DE ARAÚJO PONTE45078COO</v>
      </c>
      <c r="B11945">
        <v>12</v>
      </c>
      <c r="C11945" t="s">
        <v>2973</v>
      </c>
      <c r="D11945" t="s">
        <v>3790</v>
      </c>
      <c r="E11945">
        <v>2800</v>
      </c>
      <c r="F11945" t="s">
        <v>1113</v>
      </c>
    </row>
    <row r="11946" spans="1:6">
      <c r="A11946" t="str">
        <f t="shared" si="211"/>
        <v>12ANDRÉ KUHL45078DSC</v>
      </c>
      <c r="B11946">
        <v>12</v>
      </c>
      <c r="C11946" t="s">
        <v>3752</v>
      </c>
      <c r="D11946" t="s">
        <v>3790</v>
      </c>
      <c r="E11946">
        <v>3280</v>
      </c>
      <c r="F11946" t="s">
        <v>1162</v>
      </c>
    </row>
    <row r="11947" spans="1:6">
      <c r="A11947" t="str">
        <f t="shared" si="211"/>
        <v>12BRUNA RICETTI MARGARIDA45078DSC</v>
      </c>
      <c r="B11947">
        <v>12</v>
      </c>
      <c r="C11947" t="s">
        <v>2974</v>
      </c>
      <c r="D11947" t="s">
        <v>3790</v>
      </c>
      <c r="E11947">
        <v>3280</v>
      </c>
      <c r="F11947" t="s">
        <v>1162</v>
      </c>
    </row>
    <row r="11948" spans="1:6">
      <c r="A11948" t="str">
        <f t="shared" si="211"/>
        <v>12SAMUEL CAVALLI KLUTHCOVSKY45078DSC</v>
      </c>
      <c r="B11948">
        <v>12</v>
      </c>
      <c r="C11948" t="s">
        <v>2975</v>
      </c>
      <c r="D11948" t="s">
        <v>3790</v>
      </c>
      <c r="E11948">
        <v>3280</v>
      </c>
      <c r="F11948" t="s">
        <v>1162</v>
      </c>
    </row>
    <row r="11949" spans="1:6">
      <c r="A11949" t="str">
        <f t="shared" si="211"/>
        <v>12SANDMARA LANHI45078DSC</v>
      </c>
      <c r="B11949">
        <v>12</v>
      </c>
      <c r="C11949" t="s">
        <v>2976</v>
      </c>
      <c r="D11949" t="s">
        <v>3790</v>
      </c>
      <c r="E11949">
        <v>3280</v>
      </c>
      <c r="F11949" t="s">
        <v>1162</v>
      </c>
    </row>
    <row r="11950" spans="1:6">
      <c r="A11950" t="str">
        <f t="shared" si="211"/>
        <v>12ANA CAROLINA NAKATANI45078GRA</v>
      </c>
      <c r="B11950">
        <v>12</v>
      </c>
      <c r="C11950" t="s">
        <v>3753</v>
      </c>
      <c r="D11950" t="s">
        <v>3790</v>
      </c>
      <c r="E11950">
        <v>600</v>
      </c>
      <c r="F11950" t="s">
        <v>1112</v>
      </c>
    </row>
    <row r="11951" spans="1:6">
      <c r="A11951" t="str">
        <f t="shared" si="211"/>
        <v>12BEATRIZ BISCOLA ALVES45078GRA</v>
      </c>
      <c r="B11951">
        <v>12</v>
      </c>
      <c r="C11951" t="s">
        <v>3720</v>
      </c>
      <c r="D11951" t="s">
        <v>3790</v>
      </c>
      <c r="E11951">
        <v>600</v>
      </c>
      <c r="F11951" t="s">
        <v>1112</v>
      </c>
    </row>
    <row r="11952" spans="1:6">
      <c r="A11952" t="str">
        <f t="shared" si="211"/>
        <v>12GABRIELA DAPHNE RAMOS45078GRA</v>
      </c>
      <c r="B11952">
        <v>12</v>
      </c>
      <c r="C11952" t="s">
        <v>3754</v>
      </c>
      <c r="D11952" t="s">
        <v>3790</v>
      </c>
      <c r="E11952">
        <v>600</v>
      </c>
      <c r="F11952" t="s">
        <v>1112</v>
      </c>
    </row>
    <row r="11953" spans="1:6">
      <c r="A11953" t="str">
        <f t="shared" si="211"/>
        <v>12GABRIELLI MARCHI BARBOSA45078GRA</v>
      </c>
      <c r="B11953">
        <v>12</v>
      </c>
      <c r="C11953" t="s">
        <v>2150</v>
      </c>
      <c r="D11953" t="s">
        <v>3790</v>
      </c>
      <c r="E11953">
        <v>600</v>
      </c>
      <c r="F11953" t="s">
        <v>1112</v>
      </c>
    </row>
    <row r="11954" spans="1:6">
      <c r="A11954" t="str">
        <f t="shared" si="211"/>
        <v>12IGOR CARVALHO LOSINA45078GRA</v>
      </c>
      <c r="B11954">
        <v>12</v>
      </c>
      <c r="C11954" t="s">
        <v>2977</v>
      </c>
      <c r="D11954" t="s">
        <v>3790</v>
      </c>
      <c r="E11954">
        <v>600</v>
      </c>
      <c r="F11954" t="s">
        <v>1112</v>
      </c>
    </row>
    <row r="11955" spans="1:6">
      <c r="A11955" t="str">
        <f t="shared" si="211"/>
        <v>12ISABELLA DO ROSÁRIO45078GRA</v>
      </c>
      <c r="B11955">
        <v>12</v>
      </c>
      <c r="C11955" t="s">
        <v>2151</v>
      </c>
      <c r="D11955" t="s">
        <v>3790</v>
      </c>
      <c r="E11955">
        <v>600</v>
      </c>
      <c r="F11955" t="s">
        <v>1112</v>
      </c>
    </row>
    <row r="11956" spans="1:6">
      <c r="A11956" t="str">
        <f t="shared" si="211"/>
        <v>12JOSÉ ANTÔNIO MIRANDA MATTEI45078GRA</v>
      </c>
      <c r="B11956">
        <v>12</v>
      </c>
      <c r="C11956" t="s">
        <v>2978</v>
      </c>
      <c r="D11956" t="s">
        <v>3790</v>
      </c>
      <c r="E11956">
        <v>600</v>
      </c>
      <c r="F11956" t="s">
        <v>1112</v>
      </c>
    </row>
    <row r="11957" spans="1:6">
      <c r="A11957" t="str">
        <f t="shared" si="211"/>
        <v>12JULIANA DE FATIMA PRESTES SOUZA45078GRA</v>
      </c>
      <c r="B11957">
        <v>12</v>
      </c>
      <c r="C11957" t="s">
        <v>2979</v>
      </c>
      <c r="D11957" t="s">
        <v>3790</v>
      </c>
      <c r="E11957">
        <v>600</v>
      </c>
      <c r="F11957" t="s">
        <v>1112</v>
      </c>
    </row>
    <row r="11958" spans="1:6">
      <c r="A11958" t="str">
        <f t="shared" si="211"/>
        <v>12JULIANA TIEMI DAVID45078GRA</v>
      </c>
      <c r="B11958">
        <v>12</v>
      </c>
      <c r="C11958" t="s">
        <v>2980</v>
      </c>
      <c r="D11958" t="s">
        <v>3790</v>
      </c>
      <c r="E11958">
        <v>600</v>
      </c>
      <c r="F11958" t="s">
        <v>1112</v>
      </c>
    </row>
    <row r="11959" spans="1:6">
      <c r="A11959" t="str">
        <f t="shared" si="211"/>
        <v>12KEVIN VINICIUS BRANCO YANG45078GRA</v>
      </c>
      <c r="B11959">
        <v>12</v>
      </c>
      <c r="C11959" t="s">
        <v>2981</v>
      </c>
      <c r="D11959" t="s">
        <v>3790</v>
      </c>
      <c r="E11959">
        <v>600</v>
      </c>
      <c r="F11959" t="s">
        <v>1112</v>
      </c>
    </row>
    <row r="11960" spans="1:6">
      <c r="A11960" t="str">
        <f t="shared" si="211"/>
        <v>12MARIA FERNANDA MURASKI45078GRA</v>
      </c>
      <c r="B11960">
        <v>12</v>
      </c>
      <c r="C11960" t="s">
        <v>2152</v>
      </c>
      <c r="D11960" t="s">
        <v>3790</v>
      </c>
      <c r="E11960">
        <v>600</v>
      </c>
      <c r="F11960" t="s">
        <v>1112</v>
      </c>
    </row>
    <row r="11961" spans="1:6">
      <c r="A11961" t="str">
        <f t="shared" si="211"/>
        <v>12MAYARA MIZEVSKI CECCO45078GRA</v>
      </c>
      <c r="B11961">
        <v>12</v>
      </c>
      <c r="C11961" t="s">
        <v>2982</v>
      </c>
      <c r="D11961" t="s">
        <v>3790</v>
      </c>
      <c r="E11961">
        <v>600</v>
      </c>
      <c r="F11961" t="s">
        <v>1112</v>
      </c>
    </row>
    <row r="11962" spans="1:6">
      <c r="A11962" t="str">
        <f t="shared" si="211"/>
        <v>12MEIRE HÉLLEN GONÇALVES SOUZA45078GRA</v>
      </c>
      <c r="B11962">
        <v>12</v>
      </c>
      <c r="C11962" t="s">
        <v>3755</v>
      </c>
      <c r="D11962" t="s">
        <v>3790</v>
      </c>
      <c r="E11962">
        <v>600</v>
      </c>
      <c r="F11962" t="s">
        <v>1112</v>
      </c>
    </row>
    <row r="11963" spans="1:6">
      <c r="A11963" t="str">
        <f t="shared" si="211"/>
        <v>12RODRIGO ENZO VIERGBISKI SCHWITZNER45078GRA</v>
      </c>
      <c r="B11963">
        <v>12</v>
      </c>
      <c r="C11963" t="s">
        <v>2983</v>
      </c>
      <c r="D11963" t="s">
        <v>3790</v>
      </c>
      <c r="E11963">
        <v>600</v>
      </c>
      <c r="F11963" t="s">
        <v>1112</v>
      </c>
    </row>
    <row r="11964" spans="1:6">
      <c r="A11964" t="str">
        <f t="shared" si="211"/>
        <v>12VITOR LUCAS VAZ SOEIRA45078GRA</v>
      </c>
      <c r="B11964">
        <v>12</v>
      </c>
      <c r="C11964" t="s">
        <v>2984</v>
      </c>
      <c r="D11964" t="s">
        <v>3790</v>
      </c>
      <c r="E11964">
        <v>600</v>
      </c>
      <c r="F11964" t="s">
        <v>1112</v>
      </c>
    </row>
    <row r="11965" spans="1:6">
      <c r="A11965" t="str">
        <f t="shared" si="211"/>
        <v>12BRUNO FERRARI DE ALMEIDA PRADO45078MSc</v>
      </c>
      <c r="B11965">
        <v>12</v>
      </c>
      <c r="C11965" t="s">
        <v>2985</v>
      </c>
      <c r="D11965" t="s">
        <v>3790</v>
      </c>
      <c r="E11965">
        <v>2230</v>
      </c>
      <c r="F11965" t="s">
        <v>1114</v>
      </c>
    </row>
    <row r="11966" spans="1:6">
      <c r="A11966" t="str">
        <f t="shared" si="211"/>
        <v>12FELIPE PENTEADO HARDT45078MSc</v>
      </c>
      <c r="B11966">
        <v>12</v>
      </c>
      <c r="C11966" t="s">
        <v>2986</v>
      </c>
      <c r="D11966" t="s">
        <v>3790</v>
      </c>
      <c r="E11966">
        <v>2230</v>
      </c>
      <c r="F11966" t="s">
        <v>1114</v>
      </c>
    </row>
    <row r="11967" spans="1:6">
      <c r="A11967" t="str">
        <f t="shared" si="211"/>
        <v>12GIOVANA SIGNORI IAMIN45078MSc</v>
      </c>
      <c r="B11967">
        <v>12</v>
      </c>
      <c r="C11967" t="s">
        <v>2987</v>
      </c>
      <c r="D11967" t="s">
        <v>3790</v>
      </c>
      <c r="E11967">
        <v>2230</v>
      </c>
      <c r="F11967" t="s">
        <v>1114</v>
      </c>
    </row>
    <row r="11968" spans="1:6">
      <c r="A11968" t="str">
        <f t="shared" si="211"/>
        <v>12HENRIQUE DA ROSA GALESKI45078MSc</v>
      </c>
      <c r="B11968">
        <v>12</v>
      </c>
      <c r="C11968" t="s">
        <v>3756</v>
      </c>
      <c r="D11968" t="s">
        <v>3790</v>
      </c>
      <c r="E11968">
        <v>2230</v>
      </c>
      <c r="F11968" t="s">
        <v>1114</v>
      </c>
    </row>
    <row r="11969" spans="1:6">
      <c r="A11969" t="str">
        <f t="shared" si="211"/>
        <v>12NADIA MARIA DO VALLE RAMOS45078MSc</v>
      </c>
      <c r="B11969">
        <v>12</v>
      </c>
      <c r="C11969" t="s">
        <v>2988</v>
      </c>
      <c r="D11969" t="s">
        <v>3790</v>
      </c>
      <c r="E11969">
        <v>2230</v>
      </c>
      <c r="F11969" t="s">
        <v>1114</v>
      </c>
    </row>
    <row r="11970" spans="1:6">
      <c r="A11970" t="str">
        <f t="shared" si="211"/>
        <v>12CAROLINA MOCELIN GOMES PIRES45078PDSC</v>
      </c>
      <c r="B11970">
        <v>12</v>
      </c>
      <c r="C11970" t="s">
        <v>2989</v>
      </c>
      <c r="D11970" t="s">
        <v>3790</v>
      </c>
      <c r="E11970">
        <v>6110</v>
      </c>
      <c r="F11970" t="s">
        <v>1165</v>
      </c>
    </row>
    <row r="11971" spans="1:6">
      <c r="A11971" t="str">
        <f t="shared" ref="A11971:A12034" si="212">CONCATENATE(B11971,C11971,VALUE(D11971),F11971)</f>
        <v>12RENATA BACHMANN GUIMARÃES VALT45078PV</v>
      </c>
      <c r="B11971">
        <v>12</v>
      </c>
      <c r="C11971" t="s">
        <v>2990</v>
      </c>
      <c r="D11971" t="s">
        <v>3790</v>
      </c>
      <c r="E11971">
        <v>7750</v>
      </c>
      <c r="F11971" t="s">
        <v>1115</v>
      </c>
    </row>
    <row r="11972" spans="1:6">
      <c r="A11972" t="str">
        <f t="shared" si="212"/>
        <v>13MÁRCIA CORRÊA MACHADO45078AT</v>
      </c>
      <c r="B11972">
        <v>13</v>
      </c>
      <c r="C11972" t="s">
        <v>2991</v>
      </c>
      <c r="D11972" t="s">
        <v>3790</v>
      </c>
      <c r="E11972">
        <v>820</v>
      </c>
      <c r="F11972" t="s">
        <v>1117</v>
      </c>
    </row>
    <row r="11973" spans="1:6">
      <c r="A11973" t="str">
        <f t="shared" si="212"/>
        <v>13CARLOS PÉREZ BERGMANN45078COO</v>
      </c>
      <c r="B11973">
        <v>13</v>
      </c>
      <c r="C11973" t="s">
        <v>2992</v>
      </c>
      <c r="D11973" t="s">
        <v>3790</v>
      </c>
      <c r="E11973">
        <v>2800</v>
      </c>
      <c r="F11973" t="s">
        <v>1113</v>
      </c>
    </row>
    <row r="11974" spans="1:6">
      <c r="A11974" t="str">
        <f t="shared" si="212"/>
        <v>13FRANCIELI GONÇALVES FRANCESCHINI45078DSC</v>
      </c>
      <c r="B11974">
        <v>13</v>
      </c>
      <c r="C11974" t="s">
        <v>2993</v>
      </c>
      <c r="D11974" t="s">
        <v>3790</v>
      </c>
      <c r="E11974">
        <v>3280</v>
      </c>
      <c r="F11974" t="s">
        <v>1162</v>
      </c>
    </row>
    <row r="11975" spans="1:6">
      <c r="A11975" t="str">
        <f t="shared" si="212"/>
        <v>13LETÍCIA STECKEL45078DSC</v>
      </c>
      <c r="B11975">
        <v>13</v>
      </c>
      <c r="C11975" t="s">
        <v>2994</v>
      </c>
      <c r="D11975" t="s">
        <v>3790</v>
      </c>
      <c r="E11975">
        <v>3280</v>
      </c>
      <c r="F11975" t="s">
        <v>1162</v>
      </c>
    </row>
    <row r="11976" spans="1:6">
      <c r="A11976" t="str">
        <f t="shared" si="212"/>
        <v>13TAILANE HAUSCHILD45078DSC</v>
      </c>
      <c r="B11976">
        <v>13</v>
      </c>
      <c r="C11976" t="s">
        <v>2154</v>
      </c>
      <c r="D11976" t="s">
        <v>3790</v>
      </c>
      <c r="E11976">
        <v>3280</v>
      </c>
      <c r="F11976" t="s">
        <v>1162</v>
      </c>
    </row>
    <row r="11977" spans="1:6">
      <c r="A11977" t="str">
        <f t="shared" si="212"/>
        <v>13ALICE GUIMARÃES WENDESTEIN45078GRA</v>
      </c>
      <c r="B11977">
        <v>13</v>
      </c>
      <c r="C11977" t="s">
        <v>2995</v>
      </c>
      <c r="D11977" t="s">
        <v>3790</v>
      </c>
      <c r="E11977">
        <v>600</v>
      </c>
      <c r="F11977" t="s">
        <v>1112</v>
      </c>
    </row>
    <row r="11978" spans="1:6">
      <c r="A11978" t="str">
        <f t="shared" si="212"/>
        <v>13EDUARDA CZERWINSKI45078GRA</v>
      </c>
      <c r="B11978">
        <v>13</v>
      </c>
      <c r="C11978" t="s">
        <v>3757</v>
      </c>
      <c r="D11978" t="s">
        <v>3790</v>
      </c>
      <c r="E11978">
        <v>600</v>
      </c>
      <c r="F11978" t="s">
        <v>1112</v>
      </c>
    </row>
    <row r="11979" spans="1:6">
      <c r="A11979" t="str">
        <f t="shared" si="212"/>
        <v>13GABRIEL CESTARI ALFAYA45078GRA</v>
      </c>
      <c r="B11979">
        <v>13</v>
      </c>
      <c r="C11979" t="s">
        <v>1346</v>
      </c>
      <c r="D11979" t="s">
        <v>3790</v>
      </c>
      <c r="E11979">
        <v>600</v>
      </c>
      <c r="F11979" t="s">
        <v>1112</v>
      </c>
    </row>
    <row r="11980" spans="1:6">
      <c r="A11980" t="str">
        <f t="shared" si="212"/>
        <v>13GIOVANA FIOR GIACOMOLLI45078GRA</v>
      </c>
      <c r="B11980">
        <v>13</v>
      </c>
      <c r="C11980" t="s">
        <v>2999</v>
      </c>
      <c r="D11980" t="s">
        <v>3790</v>
      </c>
      <c r="E11980">
        <v>600</v>
      </c>
      <c r="F11980" t="s">
        <v>1112</v>
      </c>
    </row>
    <row r="11981" spans="1:6">
      <c r="A11981" t="str">
        <f t="shared" si="212"/>
        <v>13JENNIFER LEIRIA45078GRA</v>
      </c>
      <c r="B11981">
        <v>13</v>
      </c>
      <c r="C11981" t="s">
        <v>3000</v>
      </c>
      <c r="D11981" t="s">
        <v>3790</v>
      </c>
      <c r="E11981">
        <v>600</v>
      </c>
      <c r="F11981" t="s">
        <v>1112</v>
      </c>
    </row>
    <row r="11982" spans="1:6">
      <c r="A11982" t="str">
        <f t="shared" si="212"/>
        <v>13ANA PAULA GOMES DE ALMEIDA45078MSc</v>
      </c>
      <c r="B11982">
        <v>13</v>
      </c>
      <c r="C11982" t="s">
        <v>3001</v>
      </c>
      <c r="D11982" t="s">
        <v>3790</v>
      </c>
      <c r="E11982">
        <v>2230</v>
      </c>
      <c r="F11982" t="s">
        <v>1114</v>
      </c>
    </row>
    <row r="11983" spans="1:6">
      <c r="A11983" t="str">
        <f t="shared" si="212"/>
        <v>13EDUARDO SOUZA DA CUNHA45078MSc</v>
      </c>
      <c r="B11983">
        <v>13</v>
      </c>
      <c r="C11983" t="s">
        <v>1352</v>
      </c>
      <c r="D11983" t="s">
        <v>3790</v>
      </c>
      <c r="E11983">
        <v>2230</v>
      </c>
      <c r="F11983" t="s">
        <v>1114</v>
      </c>
    </row>
    <row r="11984" spans="1:6">
      <c r="A11984" t="str">
        <f t="shared" si="212"/>
        <v>13FELIPE COSTA GIRARDI45078MSc</v>
      </c>
      <c r="B11984">
        <v>13</v>
      </c>
      <c r="C11984" t="s">
        <v>3002</v>
      </c>
      <c r="D11984" t="s">
        <v>3790</v>
      </c>
      <c r="E11984">
        <v>2230</v>
      </c>
      <c r="F11984" t="s">
        <v>1114</v>
      </c>
    </row>
    <row r="11985" spans="1:6">
      <c r="A11985" t="str">
        <f t="shared" si="212"/>
        <v>13GABRIELA ALVES ZORZI45078MSc</v>
      </c>
      <c r="B11985">
        <v>13</v>
      </c>
      <c r="C11985" t="s">
        <v>3003</v>
      </c>
      <c r="D11985" t="s">
        <v>3790</v>
      </c>
      <c r="E11985">
        <v>2230</v>
      </c>
      <c r="F11985" t="s">
        <v>1114</v>
      </c>
    </row>
    <row r="11986" spans="1:6">
      <c r="A11986" t="str">
        <f t="shared" si="212"/>
        <v>13HENRIQUE EMÍLIO AGUILAR45078MSc</v>
      </c>
      <c r="B11986">
        <v>13</v>
      </c>
      <c r="C11986" t="s">
        <v>3004</v>
      </c>
      <c r="D11986" t="s">
        <v>3790</v>
      </c>
      <c r="E11986">
        <v>2230</v>
      </c>
      <c r="F11986" t="s">
        <v>1114</v>
      </c>
    </row>
    <row r="11987" spans="1:6">
      <c r="A11987" t="str">
        <f t="shared" si="212"/>
        <v>13PEDRO AUGUSTO MACHADO VITOR45078PDSC</v>
      </c>
      <c r="B11987">
        <v>13</v>
      </c>
      <c r="C11987" t="s">
        <v>3005</v>
      </c>
      <c r="D11987" t="s">
        <v>3790</v>
      </c>
      <c r="E11987">
        <v>6110</v>
      </c>
      <c r="F11987" t="s">
        <v>1165</v>
      </c>
    </row>
    <row r="11988" spans="1:6">
      <c r="A11988" t="str">
        <f t="shared" si="212"/>
        <v>13TANIA MARIA BASEGIO45078PV</v>
      </c>
      <c r="B11988">
        <v>13</v>
      </c>
      <c r="C11988" t="s">
        <v>3006</v>
      </c>
      <c r="D11988" t="s">
        <v>3790</v>
      </c>
      <c r="E11988">
        <v>7750</v>
      </c>
      <c r="F11988" t="s">
        <v>1115</v>
      </c>
    </row>
    <row r="11989" spans="1:6">
      <c r="A11989" t="str">
        <f t="shared" si="212"/>
        <v>14ERICK VAZ45078AT</v>
      </c>
      <c r="B11989">
        <v>14</v>
      </c>
      <c r="C11989" t="s">
        <v>3007</v>
      </c>
      <c r="D11989" t="s">
        <v>3790</v>
      </c>
      <c r="E11989">
        <v>820</v>
      </c>
      <c r="F11989" t="s">
        <v>1117</v>
      </c>
    </row>
    <row r="11990" spans="1:6">
      <c r="A11990" t="str">
        <f t="shared" si="212"/>
        <v>14ROBERTO IANNUZZI45078COO</v>
      </c>
      <c r="B11990">
        <v>14</v>
      </c>
      <c r="C11990" t="s">
        <v>3008</v>
      </c>
      <c r="D11990" t="s">
        <v>3790</v>
      </c>
      <c r="E11990">
        <v>2800</v>
      </c>
      <c r="F11990" t="s">
        <v>1113</v>
      </c>
    </row>
    <row r="11991" spans="1:6">
      <c r="A11991" t="str">
        <f t="shared" si="212"/>
        <v>14MARIANE CRISTINA TROMBETTA45078DSC</v>
      </c>
      <c r="B11991">
        <v>14</v>
      </c>
      <c r="C11991" t="s">
        <v>3009</v>
      </c>
      <c r="D11991" t="s">
        <v>3790</v>
      </c>
      <c r="E11991">
        <v>3280</v>
      </c>
      <c r="F11991" t="s">
        <v>1162</v>
      </c>
    </row>
    <row r="11992" spans="1:6">
      <c r="A11992" t="str">
        <f t="shared" si="212"/>
        <v>14MONICA OLIVEIRA MANNA45078DSC</v>
      </c>
      <c r="B11992">
        <v>14</v>
      </c>
      <c r="C11992" t="s">
        <v>3010</v>
      </c>
      <c r="D11992" t="s">
        <v>3790</v>
      </c>
      <c r="E11992">
        <v>3280</v>
      </c>
      <c r="F11992" t="s">
        <v>1162</v>
      </c>
    </row>
    <row r="11993" spans="1:6">
      <c r="A11993" t="str">
        <f t="shared" si="212"/>
        <v>14ANDRESSA FELDKIRCHER45078GRA</v>
      </c>
      <c r="B11993">
        <v>14</v>
      </c>
      <c r="C11993" t="s">
        <v>3012</v>
      </c>
      <c r="D11993" t="s">
        <v>3790</v>
      </c>
      <c r="E11993">
        <v>600</v>
      </c>
      <c r="F11993" t="s">
        <v>1112</v>
      </c>
    </row>
    <row r="11994" spans="1:6">
      <c r="A11994" t="str">
        <f t="shared" si="212"/>
        <v>14CAROLINE AZZOLINI PONTEL45078GRA</v>
      </c>
      <c r="B11994">
        <v>14</v>
      </c>
      <c r="C11994" t="s">
        <v>3013</v>
      </c>
      <c r="D11994" t="s">
        <v>3790</v>
      </c>
      <c r="E11994">
        <v>600</v>
      </c>
      <c r="F11994" t="s">
        <v>1112</v>
      </c>
    </row>
    <row r="11995" spans="1:6">
      <c r="A11995" t="str">
        <f t="shared" si="212"/>
        <v>14LAÍS VIEIRA GENRO45078GRA</v>
      </c>
      <c r="B11995">
        <v>14</v>
      </c>
      <c r="C11995" t="s">
        <v>3015</v>
      </c>
      <c r="D11995" t="s">
        <v>3790</v>
      </c>
      <c r="E11995">
        <v>600</v>
      </c>
      <c r="F11995" t="s">
        <v>1112</v>
      </c>
    </row>
    <row r="11996" spans="1:6">
      <c r="A11996" t="str">
        <f t="shared" si="212"/>
        <v>14MICHELLE CARDOSO DA SILVA45078GRA</v>
      </c>
      <c r="B11996">
        <v>14</v>
      </c>
      <c r="C11996" t="s">
        <v>3016</v>
      </c>
      <c r="D11996" t="s">
        <v>3790</v>
      </c>
      <c r="E11996">
        <v>600</v>
      </c>
      <c r="F11996" t="s">
        <v>1112</v>
      </c>
    </row>
    <row r="11997" spans="1:6">
      <c r="A11997" t="str">
        <f t="shared" si="212"/>
        <v>14PEDRO COSTABILE DE SOUZA45078GRA</v>
      </c>
      <c r="B11997">
        <v>14</v>
      </c>
      <c r="C11997" t="s">
        <v>3017</v>
      </c>
      <c r="D11997" t="s">
        <v>3790</v>
      </c>
      <c r="E11997">
        <v>600</v>
      </c>
      <c r="F11997" t="s">
        <v>1112</v>
      </c>
    </row>
    <row r="11998" spans="1:6">
      <c r="A11998" t="str">
        <f t="shared" si="212"/>
        <v>14THAÍS SCHÄFER LUIZ45078GRA</v>
      </c>
      <c r="B11998">
        <v>14</v>
      </c>
      <c r="C11998" t="s">
        <v>1373</v>
      </c>
      <c r="D11998" t="s">
        <v>3790</v>
      </c>
      <c r="E11998">
        <v>600</v>
      </c>
      <c r="F11998" t="s">
        <v>1112</v>
      </c>
    </row>
    <row r="11999" spans="1:6">
      <c r="A11999" t="str">
        <f t="shared" si="212"/>
        <v>14THIAGO ARIEL RAMBO MOHR45078GRA</v>
      </c>
      <c r="B11999">
        <v>14</v>
      </c>
      <c r="C11999" t="s">
        <v>3018</v>
      </c>
      <c r="D11999" t="s">
        <v>3790</v>
      </c>
      <c r="E11999">
        <v>600</v>
      </c>
      <c r="F11999" t="s">
        <v>1112</v>
      </c>
    </row>
    <row r="12000" spans="1:6">
      <c r="A12000" t="str">
        <f t="shared" si="212"/>
        <v>14BRUNO SILVERSTON ANGONESE45078MSc</v>
      </c>
      <c r="B12000">
        <v>14</v>
      </c>
      <c r="C12000" t="s">
        <v>3019</v>
      </c>
      <c r="D12000" t="s">
        <v>3790</v>
      </c>
      <c r="E12000">
        <v>2230</v>
      </c>
      <c r="F12000" t="s">
        <v>1114</v>
      </c>
    </row>
    <row r="12001" spans="1:6">
      <c r="A12001" t="str">
        <f t="shared" si="212"/>
        <v>14GABRIEL SCHÄFFER SIPP45078MSc</v>
      </c>
      <c r="B12001">
        <v>14</v>
      </c>
      <c r="C12001" t="s">
        <v>3020</v>
      </c>
      <c r="D12001" t="s">
        <v>3790</v>
      </c>
      <c r="E12001">
        <v>2230</v>
      </c>
      <c r="F12001" t="s">
        <v>1114</v>
      </c>
    </row>
    <row r="12002" spans="1:6">
      <c r="A12002" t="str">
        <f t="shared" si="212"/>
        <v>14GABRIELA MEYER NEIBERT KNOBELOCK DOS SANTOS45078MSc</v>
      </c>
      <c r="B12002">
        <v>14</v>
      </c>
      <c r="C12002" t="s">
        <v>2158</v>
      </c>
      <c r="D12002" t="s">
        <v>3790</v>
      </c>
      <c r="E12002">
        <v>2230</v>
      </c>
      <c r="F12002" t="s">
        <v>1114</v>
      </c>
    </row>
    <row r="12003" spans="1:6">
      <c r="A12003" t="str">
        <f t="shared" si="212"/>
        <v>14JHENIFER CAROLINE DA SILVA PAIM45078MSc</v>
      </c>
      <c r="B12003">
        <v>14</v>
      </c>
      <c r="C12003" t="s">
        <v>3021</v>
      </c>
      <c r="D12003" t="s">
        <v>3790</v>
      </c>
      <c r="E12003">
        <v>2230</v>
      </c>
      <c r="F12003" t="s">
        <v>1114</v>
      </c>
    </row>
    <row r="12004" spans="1:6">
      <c r="A12004" t="str">
        <f t="shared" si="212"/>
        <v>14MARCELO CANALS MEUCCI45078MSc</v>
      </c>
      <c r="B12004">
        <v>14</v>
      </c>
      <c r="C12004" t="s">
        <v>3022</v>
      </c>
      <c r="D12004" t="s">
        <v>3790</v>
      </c>
      <c r="E12004">
        <v>2230</v>
      </c>
      <c r="F12004" t="s">
        <v>1114</v>
      </c>
    </row>
    <row r="12005" spans="1:6">
      <c r="A12005" t="str">
        <f t="shared" si="212"/>
        <v>14ROSSANO DALLA LANA MICHEL45078MSc</v>
      </c>
      <c r="B12005">
        <v>14</v>
      </c>
      <c r="C12005" t="s">
        <v>3023</v>
      </c>
      <c r="D12005" t="s">
        <v>3790</v>
      </c>
      <c r="E12005">
        <v>2230</v>
      </c>
      <c r="F12005" t="s">
        <v>1114</v>
      </c>
    </row>
    <row r="12006" spans="1:6">
      <c r="A12006" t="str">
        <f t="shared" si="212"/>
        <v>14GABRIEL BERTOLINI45078PDSC</v>
      </c>
      <c r="B12006">
        <v>14</v>
      </c>
      <c r="C12006" t="s">
        <v>3024</v>
      </c>
      <c r="D12006" t="s">
        <v>3790</v>
      </c>
      <c r="E12006">
        <v>6110</v>
      </c>
      <c r="F12006" t="s">
        <v>1165</v>
      </c>
    </row>
    <row r="12007" spans="1:6">
      <c r="A12007" t="str">
        <f t="shared" si="212"/>
        <v>14RENATA DOS SANTOS ALVARENGA KUCHLE45078PV</v>
      </c>
      <c r="B12007">
        <v>14</v>
      </c>
      <c r="C12007" t="s">
        <v>3025</v>
      </c>
      <c r="D12007" t="s">
        <v>3790</v>
      </c>
      <c r="E12007">
        <v>7750</v>
      </c>
      <c r="F12007" t="s">
        <v>1115</v>
      </c>
    </row>
    <row r="12008" spans="1:6">
      <c r="A12008" t="str">
        <f t="shared" si="212"/>
        <v>15JACQUELINE GISELE BATISTA SILVA45078AT</v>
      </c>
      <c r="B12008">
        <v>15</v>
      </c>
      <c r="C12008" t="s">
        <v>3026</v>
      </c>
      <c r="D12008" t="s">
        <v>3790</v>
      </c>
      <c r="E12008">
        <v>820</v>
      </c>
      <c r="F12008" t="s">
        <v>1117</v>
      </c>
    </row>
    <row r="12009" spans="1:6">
      <c r="A12009" t="str">
        <f t="shared" si="212"/>
        <v>15MARCELO COLOMER FERRARO45078COO</v>
      </c>
      <c r="B12009">
        <v>15</v>
      </c>
      <c r="C12009" t="s">
        <v>3027</v>
      </c>
      <c r="D12009" t="s">
        <v>3790</v>
      </c>
      <c r="E12009">
        <v>2800</v>
      </c>
      <c r="F12009" t="s">
        <v>1113</v>
      </c>
    </row>
    <row r="12010" spans="1:6">
      <c r="A12010" t="str">
        <f t="shared" si="212"/>
        <v>15ALDREN STEPHANO VERNERSBACH MARTINS45078DSC</v>
      </c>
      <c r="B12010">
        <v>15</v>
      </c>
      <c r="C12010" t="s">
        <v>3758</v>
      </c>
      <c r="D12010" t="s">
        <v>3790</v>
      </c>
      <c r="E12010">
        <v>3280</v>
      </c>
      <c r="F12010" t="s">
        <v>1162</v>
      </c>
    </row>
    <row r="12011" spans="1:6">
      <c r="A12011" t="str">
        <f t="shared" si="212"/>
        <v>15CARLOS FELIPE GUIMARÃES LODI45078DSC</v>
      </c>
      <c r="B12011">
        <v>15</v>
      </c>
      <c r="C12011" t="s">
        <v>1380</v>
      </c>
      <c r="D12011" t="s">
        <v>3790</v>
      </c>
      <c r="E12011">
        <v>3280</v>
      </c>
      <c r="F12011" t="s">
        <v>1162</v>
      </c>
    </row>
    <row r="12012" spans="1:6">
      <c r="A12012" t="str">
        <f t="shared" si="212"/>
        <v>15JÚLIA FERNANDES SANT’ANA45078DSC</v>
      </c>
      <c r="B12012">
        <v>15</v>
      </c>
      <c r="C12012" t="s">
        <v>3759</v>
      </c>
      <c r="D12012" t="s">
        <v>3790</v>
      </c>
      <c r="E12012">
        <v>3280</v>
      </c>
      <c r="F12012" t="s">
        <v>1162</v>
      </c>
    </row>
    <row r="12013" spans="1:6">
      <c r="A12013" t="str">
        <f t="shared" si="212"/>
        <v>15BERNARDO MILLAN MORGADO45078GRA</v>
      </c>
      <c r="B12013">
        <v>15</v>
      </c>
      <c r="C12013" t="s">
        <v>3028</v>
      </c>
      <c r="D12013" t="s">
        <v>3790</v>
      </c>
      <c r="E12013">
        <v>600</v>
      </c>
      <c r="F12013" t="s">
        <v>1112</v>
      </c>
    </row>
    <row r="12014" spans="1:6">
      <c r="A12014" t="str">
        <f t="shared" si="212"/>
        <v>15HUGO BORGES DA SILVA45078GRA</v>
      </c>
      <c r="B12014">
        <v>15</v>
      </c>
      <c r="C12014" t="s">
        <v>3029</v>
      </c>
      <c r="D12014" t="s">
        <v>3790</v>
      </c>
      <c r="E12014">
        <v>600</v>
      </c>
      <c r="F12014" t="s">
        <v>1112</v>
      </c>
    </row>
    <row r="12015" spans="1:6">
      <c r="A12015" t="str">
        <f t="shared" si="212"/>
        <v>15JOÃO PEDRO BASTOS DA ROCHA MIRANDA45078GRA</v>
      </c>
      <c r="B12015">
        <v>15</v>
      </c>
      <c r="C12015" t="s">
        <v>3030</v>
      </c>
      <c r="D12015" t="s">
        <v>3790</v>
      </c>
      <c r="E12015">
        <v>600</v>
      </c>
      <c r="F12015" t="s">
        <v>1112</v>
      </c>
    </row>
    <row r="12016" spans="1:6">
      <c r="A12016" t="str">
        <f t="shared" si="212"/>
        <v>15JOSEANE AMORIM SILVA45078GRA</v>
      </c>
      <c r="B12016">
        <v>15</v>
      </c>
      <c r="C12016" t="s">
        <v>3031</v>
      </c>
      <c r="D12016" t="s">
        <v>3790</v>
      </c>
      <c r="E12016">
        <v>600</v>
      </c>
      <c r="F12016" t="s">
        <v>1112</v>
      </c>
    </row>
    <row r="12017" spans="1:6">
      <c r="A12017" t="str">
        <f t="shared" si="212"/>
        <v>15PEDRO DE CAMPOS BARBOSA MORENO45078GRA</v>
      </c>
      <c r="B12017">
        <v>15</v>
      </c>
      <c r="C12017" t="s">
        <v>3032</v>
      </c>
      <c r="D12017" t="s">
        <v>3790</v>
      </c>
      <c r="E12017">
        <v>600</v>
      </c>
      <c r="F12017" t="s">
        <v>1112</v>
      </c>
    </row>
    <row r="12018" spans="1:6">
      <c r="A12018" t="str">
        <f t="shared" si="212"/>
        <v>15RENATO BARROS LIMA45078GRA</v>
      </c>
      <c r="B12018">
        <v>15</v>
      </c>
      <c r="C12018" t="s">
        <v>3033</v>
      </c>
      <c r="D12018" t="s">
        <v>3790</v>
      </c>
      <c r="E12018">
        <v>600</v>
      </c>
      <c r="F12018" t="s">
        <v>1112</v>
      </c>
    </row>
    <row r="12019" spans="1:6">
      <c r="A12019" t="str">
        <f t="shared" si="212"/>
        <v>15RICARDO GONÇALVES CAVALCANTE45078GRA</v>
      </c>
      <c r="B12019">
        <v>15</v>
      </c>
      <c r="C12019" t="s">
        <v>3034</v>
      </c>
      <c r="D12019" t="s">
        <v>3790</v>
      </c>
      <c r="E12019">
        <v>600</v>
      </c>
      <c r="F12019" t="s">
        <v>1112</v>
      </c>
    </row>
    <row r="12020" spans="1:6">
      <c r="A12020" t="str">
        <f t="shared" si="212"/>
        <v>15BEATRIZ ROSENBURG MARQUES45078MSc</v>
      </c>
      <c r="B12020">
        <v>15</v>
      </c>
      <c r="C12020" t="s">
        <v>3035</v>
      </c>
      <c r="D12020" t="s">
        <v>3790</v>
      </c>
      <c r="E12020">
        <v>2230</v>
      </c>
      <c r="F12020" t="s">
        <v>1114</v>
      </c>
    </row>
    <row r="12021" spans="1:6">
      <c r="A12021" t="str">
        <f t="shared" si="212"/>
        <v>15ELIEL PRUEZA DE OLIVEIRA45078MSc</v>
      </c>
      <c r="B12021">
        <v>15</v>
      </c>
      <c r="C12021" t="s">
        <v>3036</v>
      </c>
      <c r="D12021" t="s">
        <v>3790</v>
      </c>
      <c r="E12021">
        <v>2230</v>
      </c>
      <c r="F12021" t="s">
        <v>1114</v>
      </c>
    </row>
    <row r="12022" spans="1:6">
      <c r="A12022" t="str">
        <f t="shared" si="212"/>
        <v>15LETÍCIA ANSELMO DE MATTOS45078MSc</v>
      </c>
      <c r="B12022">
        <v>15</v>
      </c>
      <c r="C12022" t="s">
        <v>3037</v>
      </c>
      <c r="D12022" t="s">
        <v>3790</v>
      </c>
      <c r="E12022">
        <v>2230</v>
      </c>
      <c r="F12022" t="s">
        <v>1114</v>
      </c>
    </row>
    <row r="12023" spans="1:6">
      <c r="A12023" t="str">
        <f t="shared" si="212"/>
        <v>15MARIA LUÍZA FERNANDES FONSECA45078MSc</v>
      </c>
      <c r="B12023">
        <v>15</v>
      </c>
      <c r="C12023" t="s">
        <v>3038</v>
      </c>
      <c r="D12023" t="s">
        <v>3790</v>
      </c>
      <c r="E12023">
        <v>2230</v>
      </c>
      <c r="F12023" t="s">
        <v>1114</v>
      </c>
    </row>
    <row r="12024" spans="1:6">
      <c r="A12024" t="str">
        <f t="shared" si="212"/>
        <v>15JOSÉ VITOR BOMTEMPO MARTINS45078PV</v>
      </c>
      <c r="B12024">
        <v>15</v>
      </c>
      <c r="C12024" t="s">
        <v>3760</v>
      </c>
      <c r="D12024" t="s">
        <v>3790</v>
      </c>
      <c r="E12024">
        <v>7750</v>
      </c>
      <c r="F12024" t="s">
        <v>1115</v>
      </c>
    </row>
    <row r="12025" spans="1:6">
      <c r="A12025" t="str">
        <f t="shared" si="212"/>
        <v>16RODRIGO ROSA DE BARROS45078AT</v>
      </c>
      <c r="B12025">
        <v>16</v>
      </c>
      <c r="C12025" t="s">
        <v>3040</v>
      </c>
      <c r="D12025" t="s">
        <v>3790</v>
      </c>
      <c r="E12025">
        <v>820</v>
      </c>
      <c r="F12025" t="s">
        <v>1117</v>
      </c>
    </row>
    <row r="12026" spans="1:6">
      <c r="A12026" t="str">
        <f t="shared" si="212"/>
        <v>16ELIZABETE FERNANDES LUCAS45078COO</v>
      </c>
      <c r="B12026">
        <v>16</v>
      </c>
      <c r="C12026" t="s">
        <v>3041</v>
      </c>
      <c r="D12026" t="s">
        <v>3790</v>
      </c>
      <c r="E12026">
        <v>2800</v>
      </c>
      <c r="F12026" t="s">
        <v>1113</v>
      </c>
    </row>
    <row r="12027" spans="1:6">
      <c r="A12027" t="str">
        <f t="shared" si="212"/>
        <v>16BIANCA BASSETTI E SILVA45078DSC</v>
      </c>
      <c r="B12027">
        <v>16</v>
      </c>
      <c r="C12027" t="s">
        <v>3042</v>
      </c>
      <c r="D12027" t="s">
        <v>3790</v>
      </c>
      <c r="E12027">
        <v>3280</v>
      </c>
      <c r="F12027" t="s">
        <v>1162</v>
      </c>
    </row>
    <row r="12028" spans="1:6">
      <c r="A12028" t="str">
        <f t="shared" si="212"/>
        <v>16JUAN DAVID LOPES VARGAS45078DSC</v>
      </c>
      <c r="B12028">
        <v>16</v>
      </c>
      <c r="C12028" t="s">
        <v>3043</v>
      </c>
      <c r="D12028" t="s">
        <v>3790</v>
      </c>
      <c r="E12028">
        <v>3280</v>
      </c>
      <c r="F12028" t="s">
        <v>1162</v>
      </c>
    </row>
    <row r="12029" spans="1:6">
      <c r="A12029" t="str">
        <f t="shared" si="212"/>
        <v>16ALEXANDRE RAFAEL KUZNIEWSKI45078GRA</v>
      </c>
      <c r="B12029">
        <v>16</v>
      </c>
      <c r="C12029" t="s">
        <v>3045</v>
      </c>
      <c r="D12029" t="s">
        <v>3790</v>
      </c>
      <c r="E12029">
        <v>600</v>
      </c>
      <c r="F12029" t="s">
        <v>1112</v>
      </c>
    </row>
    <row r="12030" spans="1:6">
      <c r="A12030" t="str">
        <f t="shared" si="212"/>
        <v>16EDUARDO SOARES DA SILVA PEREIRA45078GRA</v>
      </c>
      <c r="B12030">
        <v>16</v>
      </c>
      <c r="C12030" t="s">
        <v>3046</v>
      </c>
      <c r="D12030" t="s">
        <v>3790</v>
      </c>
      <c r="E12030">
        <v>600</v>
      </c>
      <c r="F12030" t="s">
        <v>1112</v>
      </c>
    </row>
    <row r="12031" spans="1:6">
      <c r="A12031" t="str">
        <f t="shared" si="212"/>
        <v>16GIULIA SILVARES VIEIRA45078GRA</v>
      </c>
      <c r="B12031">
        <v>16</v>
      </c>
      <c r="C12031" t="s">
        <v>3047</v>
      </c>
      <c r="D12031" t="s">
        <v>3790</v>
      </c>
      <c r="E12031">
        <v>600</v>
      </c>
      <c r="F12031" t="s">
        <v>1112</v>
      </c>
    </row>
    <row r="12032" spans="1:6">
      <c r="A12032" t="str">
        <f t="shared" si="212"/>
        <v>16JULIA BARBOZA DE SOUZA45078GRA</v>
      </c>
      <c r="B12032">
        <v>16</v>
      </c>
      <c r="C12032" t="s">
        <v>3048</v>
      </c>
      <c r="D12032" t="s">
        <v>3790</v>
      </c>
      <c r="E12032">
        <v>600</v>
      </c>
      <c r="F12032" t="s">
        <v>1112</v>
      </c>
    </row>
    <row r="12033" spans="1:6">
      <c r="A12033" t="str">
        <f t="shared" si="212"/>
        <v>16LUCAS FERNANDES TEIXEIRA45078GRA</v>
      </c>
      <c r="B12033">
        <v>16</v>
      </c>
      <c r="C12033" t="s">
        <v>3049</v>
      </c>
      <c r="D12033" t="s">
        <v>3790</v>
      </c>
      <c r="E12033">
        <v>600</v>
      </c>
      <c r="F12033" t="s">
        <v>1112</v>
      </c>
    </row>
    <row r="12034" spans="1:6">
      <c r="A12034" t="str">
        <f t="shared" si="212"/>
        <v>16LUIS FELIPE RIBEIRO ANDRADE45078GRA</v>
      </c>
      <c r="B12034">
        <v>16</v>
      </c>
      <c r="C12034" t="s">
        <v>3050</v>
      </c>
      <c r="D12034" t="s">
        <v>3790</v>
      </c>
      <c r="E12034">
        <v>600</v>
      </c>
      <c r="F12034" t="s">
        <v>1112</v>
      </c>
    </row>
    <row r="12035" spans="1:6">
      <c r="A12035" t="str">
        <f t="shared" ref="A12035:A12098" si="213">CONCATENATE(B12035,C12035,VALUE(D12035),F12035)</f>
        <v>16MARIA EDUARDA PINTO DAVID FURTADO45078GRA</v>
      </c>
      <c r="B12035">
        <v>16</v>
      </c>
      <c r="C12035" t="s">
        <v>3051</v>
      </c>
      <c r="D12035" t="s">
        <v>3790</v>
      </c>
      <c r="E12035">
        <v>600</v>
      </c>
      <c r="F12035" t="s">
        <v>1112</v>
      </c>
    </row>
    <row r="12036" spans="1:6">
      <c r="A12036" t="str">
        <f t="shared" si="213"/>
        <v>16MATEUS SILVA BARROS ROSADO45078GRA</v>
      </c>
      <c r="B12036">
        <v>16</v>
      </c>
      <c r="C12036" t="s">
        <v>3052</v>
      </c>
      <c r="D12036" t="s">
        <v>3790</v>
      </c>
      <c r="E12036">
        <v>600</v>
      </c>
      <c r="F12036" t="s">
        <v>1112</v>
      </c>
    </row>
    <row r="12037" spans="1:6">
      <c r="A12037" t="str">
        <f t="shared" si="213"/>
        <v>16PEDRO FELIPE GEMINIANO PRIMO DE PAULA E SOUSA45078GRA</v>
      </c>
      <c r="B12037">
        <v>16</v>
      </c>
      <c r="C12037" t="s">
        <v>3053</v>
      </c>
      <c r="D12037" t="s">
        <v>3790</v>
      </c>
      <c r="E12037">
        <v>600</v>
      </c>
      <c r="F12037" t="s">
        <v>1112</v>
      </c>
    </row>
    <row r="12038" spans="1:6">
      <c r="A12038" t="str">
        <f t="shared" si="213"/>
        <v>16SOPHIA ELIZABETH CEZAR E SILVA45078GRA</v>
      </c>
      <c r="B12038">
        <v>16</v>
      </c>
      <c r="C12038" t="s">
        <v>3054</v>
      </c>
      <c r="D12038" t="s">
        <v>3790</v>
      </c>
      <c r="E12038">
        <v>600</v>
      </c>
      <c r="F12038" t="s">
        <v>1112</v>
      </c>
    </row>
    <row r="12039" spans="1:6">
      <c r="A12039" t="str">
        <f t="shared" si="213"/>
        <v>16THIAGO MAIA MARTINS45078GRA</v>
      </c>
      <c r="B12039">
        <v>16</v>
      </c>
      <c r="C12039" t="s">
        <v>3055</v>
      </c>
      <c r="D12039" t="s">
        <v>3790</v>
      </c>
      <c r="E12039">
        <v>600</v>
      </c>
      <c r="F12039" t="s">
        <v>1112</v>
      </c>
    </row>
    <row r="12040" spans="1:6">
      <c r="A12040" t="str">
        <f t="shared" si="213"/>
        <v>16VITOR SOARES FERREIRA45078GRA</v>
      </c>
      <c r="B12040">
        <v>16</v>
      </c>
      <c r="C12040" t="s">
        <v>3056</v>
      </c>
      <c r="D12040" t="s">
        <v>3790</v>
      </c>
      <c r="E12040">
        <v>600</v>
      </c>
      <c r="F12040" t="s">
        <v>1112</v>
      </c>
    </row>
    <row r="12041" spans="1:6">
      <c r="A12041" t="str">
        <f t="shared" si="213"/>
        <v>16JOÃO PEDRO DANTAS FERREIRA45078MSc</v>
      </c>
      <c r="B12041">
        <v>16</v>
      </c>
      <c r="C12041" t="s">
        <v>3057</v>
      </c>
      <c r="D12041" t="s">
        <v>3790</v>
      </c>
      <c r="E12041">
        <v>2230</v>
      </c>
      <c r="F12041" t="s">
        <v>1114</v>
      </c>
    </row>
    <row r="12042" spans="1:6">
      <c r="A12042" t="str">
        <f t="shared" si="213"/>
        <v>16ELAINE CRISTINA LOPES PEREIRA45078PV</v>
      </c>
      <c r="B12042">
        <v>16</v>
      </c>
      <c r="C12042" t="s">
        <v>3060</v>
      </c>
      <c r="D12042" t="s">
        <v>3790</v>
      </c>
      <c r="E12042">
        <v>7750</v>
      </c>
      <c r="F12042" t="s">
        <v>1115</v>
      </c>
    </row>
    <row r="12043" spans="1:6">
      <c r="A12043" t="str">
        <f t="shared" si="213"/>
        <v>17KÁRIDA LÚCIA SILVA DO ESPIRITO SANTO PALHEIROS45078AT</v>
      </c>
      <c r="B12043">
        <v>17</v>
      </c>
      <c r="C12043" t="s">
        <v>3061</v>
      </c>
      <c r="D12043" t="s">
        <v>3790</v>
      </c>
      <c r="E12043">
        <v>820</v>
      </c>
      <c r="F12043" t="s">
        <v>1117</v>
      </c>
    </row>
    <row r="12044" spans="1:6">
      <c r="A12044" t="str">
        <f t="shared" si="213"/>
        <v>17LÍDIA YOKOYAMA45078COO</v>
      </c>
      <c r="B12044">
        <v>17</v>
      </c>
      <c r="C12044" t="s">
        <v>3062</v>
      </c>
      <c r="D12044" t="s">
        <v>3790</v>
      </c>
      <c r="E12044">
        <v>2800</v>
      </c>
      <c r="F12044" t="s">
        <v>1113</v>
      </c>
    </row>
    <row r="12045" spans="1:6">
      <c r="A12045" t="str">
        <f t="shared" si="213"/>
        <v>17DANIELA HURTADO TEJADA45078DSC</v>
      </c>
      <c r="B12045">
        <v>17</v>
      </c>
      <c r="C12045" t="s">
        <v>3063</v>
      </c>
      <c r="D12045" t="s">
        <v>3790</v>
      </c>
      <c r="E12045">
        <v>3280</v>
      </c>
      <c r="F12045" t="s">
        <v>1162</v>
      </c>
    </row>
    <row r="12046" spans="1:6">
      <c r="A12046" t="str">
        <f t="shared" si="213"/>
        <v>17GABRIEL DE FIGUEIREDO DA COSTA45078DSC</v>
      </c>
      <c r="B12046">
        <v>17</v>
      </c>
      <c r="C12046" t="s">
        <v>3064</v>
      </c>
      <c r="D12046" t="s">
        <v>3790</v>
      </c>
      <c r="E12046">
        <v>3280</v>
      </c>
      <c r="F12046" t="s">
        <v>1162</v>
      </c>
    </row>
    <row r="12047" spans="1:6">
      <c r="A12047" t="str">
        <f t="shared" si="213"/>
        <v>17ICARO BARBOZA BOA MORTE45078DSC</v>
      </c>
      <c r="B12047">
        <v>17</v>
      </c>
      <c r="C12047" t="s">
        <v>3065</v>
      </c>
      <c r="D12047" t="s">
        <v>3790</v>
      </c>
      <c r="E12047">
        <v>3280</v>
      </c>
      <c r="F12047" t="s">
        <v>1162</v>
      </c>
    </row>
    <row r="12048" spans="1:6">
      <c r="A12048" t="str">
        <f t="shared" si="213"/>
        <v>17ANDRÉ LOPES PEREIRA45078GRA</v>
      </c>
      <c r="B12048">
        <v>17</v>
      </c>
      <c r="C12048" t="s">
        <v>3066</v>
      </c>
      <c r="D12048" t="s">
        <v>3790</v>
      </c>
      <c r="E12048">
        <v>600</v>
      </c>
      <c r="F12048" t="s">
        <v>1112</v>
      </c>
    </row>
    <row r="12049" spans="1:6">
      <c r="A12049" t="str">
        <f t="shared" si="213"/>
        <v>17CAROLINA COUTINHO MENDONÇA DE SOUZA45078GRA</v>
      </c>
      <c r="B12049">
        <v>17</v>
      </c>
      <c r="C12049" t="s">
        <v>3067</v>
      </c>
      <c r="D12049" t="s">
        <v>3790</v>
      </c>
      <c r="E12049">
        <v>600</v>
      </c>
      <c r="F12049" t="s">
        <v>1112</v>
      </c>
    </row>
    <row r="12050" spans="1:6">
      <c r="A12050" t="str">
        <f t="shared" si="213"/>
        <v>17GABRIELLA CASADO COELHO DA SILVA45078GRA</v>
      </c>
      <c r="B12050">
        <v>17</v>
      </c>
      <c r="C12050" t="s">
        <v>3068</v>
      </c>
      <c r="D12050" t="s">
        <v>3790</v>
      </c>
      <c r="E12050">
        <v>600</v>
      </c>
      <c r="F12050" t="s">
        <v>1112</v>
      </c>
    </row>
    <row r="12051" spans="1:6">
      <c r="A12051" t="str">
        <f t="shared" si="213"/>
        <v>17GIULIA DE JESUS DA SILVA45078GRA</v>
      </c>
      <c r="B12051">
        <v>17</v>
      </c>
      <c r="C12051" t="s">
        <v>3069</v>
      </c>
      <c r="D12051" t="s">
        <v>3790</v>
      </c>
      <c r="E12051">
        <v>600</v>
      </c>
      <c r="F12051" t="s">
        <v>1112</v>
      </c>
    </row>
    <row r="12052" spans="1:6">
      <c r="A12052" t="str">
        <f t="shared" si="213"/>
        <v>17ISABELLA ARAUJO MARTINS FERNANDES45078GRA</v>
      </c>
      <c r="B12052">
        <v>17</v>
      </c>
      <c r="C12052" t="s">
        <v>3071</v>
      </c>
      <c r="D12052" t="s">
        <v>3790</v>
      </c>
      <c r="E12052">
        <v>600</v>
      </c>
      <c r="F12052" t="s">
        <v>1112</v>
      </c>
    </row>
    <row r="12053" spans="1:6">
      <c r="A12053" t="str">
        <f t="shared" si="213"/>
        <v>17JANINE APARECIDA PEREIRA GAZONI45078GRA</v>
      </c>
      <c r="B12053">
        <v>17</v>
      </c>
      <c r="C12053" t="s">
        <v>3072</v>
      </c>
      <c r="D12053" t="s">
        <v>3790</v>
      </c>
      <c r="E12053">
        <v>600</v>
      </c>
      <c r="F12053" t="s">
        <v>1112</v>
      </c>
    </row>
    <row r="12054" spans="1:6">
      <c r="A12054" t="str">
        <f t="shared" si="213"/>
        <v>17JESSICA DOS SANTOS CUGULA45078GRA</v>
      </c>
      <c r="B12054">
        <v>17</v>
      </c>
      <c r="C12054" t="s">
        <v>3073</v>
      </c>
      <c r="D12054" t="s">
        <v>3790</v>
      </c>
      <c r="E12054">
        <v>600</v>
      </c>
      <c r="F12054" t="s">
        <v>1112</v>
      </c>
    </row>
    <row r="12055" spans="1:6">
      <c r="A12055" t="str">
        <f t="shared" si="213"/>
        <v>17JHONATÃ HENRIQUE PAIVA DE MELO45078GRA</v>
      </c>
      <c r="B12055">
        <v>17</v>
      </c>
      <c r="C12055" t="s">
        <v>3074</v>
      </c>
      <c r="D12055" t="s">
        <v>3790</v>
      </c>
      <c r="E12055">
        <v>600</v>
      </c>
      <c r="F12055" t="s">
        <v>1112</v>
      </c>
    </row>
    <row r="12056" spans="1:6">
      <c r="A12056" t="str">
        <f t="shared" si="213"/>
        <v>17JUAN CARLOS RAMOS DE OLIVEIRA45078GRA</v>
      </c>
      <c r="B12056">
        <v>17</v>
      </c>
      <c r="C12056" t="s">
        <v>3075</v>
      </c>
      <c r="D12056" t="s">
        <v>3790</v>
      </c>
      <c r="E12056">
        <v>600</v>
      </c>
      <c r="F12056" t="s">
        <v>1112</v>
      </c>
    </row>
    <row r="12057" spans="1:6">
      <c r="A12057" t="str">
        <f t="shared" si="213"/>
        <v>17KARIN STAYSSY DA COSTA ALVES45078GRA</v>
      </c>
      <c r="B12057">
        <v>17</v>
      </c>
      <c r="C12057" t="s">
        <v>3761</v>
      </c>
      <c r="D12057" t="s">
        <v>3790</v>
      </c>
      <c r="E12057">
        <v>600</v>
      </c>
      <c r="F12057" t="s">
        <v>1112</v>
      </c>
    </row>
    <row r="12058" spans="1:6">
      <c r="A12058" t="str">
        <f t="shared" si="213"/>
        <v>17LUIZA GONÇALVES IBANEZ RIBEIRO45078GRA</v>
      </c>
      <c r="B12058">
        <v>17</v>
      </c>
      <c r="C12058" t="s">
        <v>3077</v>
      </c>
      <c r="D12058" t="s">
        <v>3790</v>
      </c>
      <c r="E12058">
        <v>600</v>
      </c>
      <c r="F12058" t="s">
        <v>1112</v>
      </c>
    </row>
    <row r="12059" spans="1:6">
      <c r="A12059" t="str">
        <f t="shared" si="213"/>
        <v>17RHAMON VICTOR MENEZES LIMA BASTOS GARCIA45078GRA</v>
      </c>
      <c r="B12059">
        <v>17</v>
      </c>
      <c r="C12059" t="s">
        <v>3078</v>
      </c>
      <c r="D12059" t="s">
        <v>3790</v>
      </c>
      <c r="E12059">
        <v>600</v>
      </c>
      <c r="F12059" t="s">
        <v>1112</v>
      </c>
    </row>
    <row r="12060" spans="1:6">
      <c r="A12060" t="str">
        <f t="shared" si="213"/>
        <v>17RODRIGO VASCONCELOS GLÓRIA45078GRA</v>
      </c>
      <c r="B12060">
        <v>17</v>
      </c>
      <c r="C12060" t="s">
        <v>3079</v>
      </c>
      <c r="D12060" t="s">
        <v>3790</v>
      </c>
      <c r="E12060">
        <v>600</v>
      </c>
      <c r="F12060" t="s">
        <v>1112</v>
      </c>
    </row>
    <row r="12061" spans="1:6">
      <c r="A12061" t="str">
        <f t="shared" si="213"/>
        <v>17THAISSA MOURAO PRINCIPE45078GRA</v>
      </c>
      <c r="B12061">
        <v>17</v>
      </c>
      <c r="C12061" t="s">
        <v>3762</v>
      </c>
      <c r="D12061" t="s">
        <v>3790</v>
      </c>
      <c r="E12061">
        <v>600</v>
      </c>
      <c r="F12061" t="s">
        <v>1112</v>
      </c>
    </row>
    <row r="12062" spans="1:6">
      <c r="A12062" t="str">
        <f t="shared" si="213"/>
        <v>17THAMIRIS BERNARDO DE PAULA45078GRA</v>
      </c>
      <c r="B12062">
        <v>17</v>
      </c>
      <c r="C12062" t="s">
        <v>3080</v>
      </c>
      <c r="D12062" t="s">
        <v>3790</v>
      </c>
      <c r="E12062">
        <v>600</v>
      </c>
      <c r="F12062" t="s">
        <v>1112</v>
      </c>
    </row>
    <row r="12063" spans="1:6">
      <c r="A12063" t="str">
        <f t="shared" si="213"/>
        <v>17FERNANDO NOGUEIRA CARDOSO45078MSc</v>
      </c>
      <c r="B12063">
        <v>17</v>
      </c>
      <c r="C12063" t="s">
        <v>3081</v>
      </c>
      <c r="D12063" t="s">
        <v>3790</v>
      </c>
      <c r="E12063">
        <v>2230</v>
      </c>
      <c r="F12063" t="s">
        <v>1114</v>
      </c>
    </row>
    <row r="12064" spans="1:6">
      <c r="A12064" t="str">
        <f t="shared" si="213"/>
        <v>17RAFAEL DE FREITAS MOURA45078MSc</v>
      </c>
      <c r="B12064">
        <v>17</v>
      </c>
      <c r="C12064" t="s">
        <v>3083</v>
      </c>
      <c r="D12064" t="s">
        <v>3790</v>
      </c>
      <c r="E12064">
        <v>2230</v>
      </c>
      <c r="F12064" t="s">
        <v>1114</v>
      </c>
    </row>
    <row r="12065" spans="1:6">
      <c r="A12065" t="str">
        <f t="shared" si="213"/>
        <v>17RAÍSSA ANDRÉ DE ARAUJO45078MSc</v>
      </c>
      <c r="B12065">
        <v>17</v>
      </c>
      <c r="C12065" t="s">
        <v>3084</v>
      </c>
      <c r="D12065" t="s">
        <v>3790</v>
      </c>
      <c r="E12065">
        <v>2230</v>
      </c>
      <c r="F12065" t="s">
        <v>1114</v>
      </c>
    </row>
    <row r="12066" spans="1:6">
      <c r="A12066" t="str">
        <f t="shared" si="213"/>
        <v>17TIPHANE ANDRADE FIGUEIRA45078PDSC</v>
      </c>
      <c r="B12066">
        <v>17</v>
      </c>
      <c r="C12066" t="s">
        <v>3085</v>
      </c>
      <c r="D12066" t="s">
        <v>3790</v>
      </c>
      <c r="E12066">
        <v>6110</v>
      </c>
      <c r="F12066" t="s">
        <v>1165</v>
      </c>
    </row>
    <row r="12067" spans="1:6">
      <c r="A12067" t="str">
        <f t="shared" si="213"/>
        <v>17ELISA MARIA MANO ESTEVES45078PV</v>
      </c>
      <c r="B12067">
        <v>17</v>
      </c>
      <c r="C12067" t="s">
        <v>3086</v>
      </c>
      <c r="D12067" t="s">
        <v>3790</v>
      </c>
      <c r="E12067">
        <v>7750</v>
      </c>
      <c r="F12067" t="s">
        <v>1115</v>
      </c>
    </row>
    <row r="12068" spans="1:6">
      <c r="A12068" t="str">
        <f t="shared" si="213"/>
        <v>18JOSIAS DE SOUZA BORGES45078AT</v>
      </c>
      <c r="B12068">
        <v>18</v>
      </c>
      <c r="C12068" t="s">
        <v>3087</v>
      </c>
      <c r="D12068" t="s">
        <v>3790</v>
      </c>
      <c r="E12068">
        <v>820</v>
      </c>
      <c r="F12068" t="s">
        <v>1117</v>
      </c>
    </row>
    <row r="12069" spans="1:6">
      <c r="A12069" t="str">
        <f t="shared" si="213"/>
        <v>18JULIO CESAR RAMALHO CYRINO45078COO</v>
      </c>
      <c r="B12069">
        <v>18</v>
      </c>
      <c r="C12069" t="s">
        <v>3088</v>
      </c>
      <c r="D12069" t="s">
        <v>3790</v>
      </c>
      <c r="E12069">
        <v>2800</v>
      </c>
      <c r="F12069" t="s">
        <v>1113</v>
      </c>
    </row>
    <row r="12070" spans="1:6">
      <c r="A12070" t="str">
        <f t="shared" si="213"/>
        <v>18EMERSON MARTINS DE ANDRADE45078DSC</v>
      </c>
      <c r="B12070">
        <v>18</v>
      </c>
      <c r="C12070" t="s">
        <v>3721</v>
      </c>
      <c r="D12070" t="s">
        <v>3790</v>
      </c>
      <c r="E12070">
        <v>3280</v>
      </c>
      <c r="F12070" t="s">
        <v>1162</v>
      </c>
    </row>
    <row r="12071" spans="1:6">
      <c r="A12071" t="str">
        <f t="shared" si="213"/>
        <v>18GABRIELE DOS SANTOS SILVA45078DSC</v>
      </c>
      <c r="B12071">
        <v>18</v>
      </c>
      <c r="C12071" t="s">
        <v>3089</v>
      </c>
      <c r="D12071" t="s">
        <v>3790</v>
      </c>
      <c r="E12071">
        <v>3280</v>
      </c>
      <c r="F12071" t="s">
        <v>1162</v>
      </c>
    </row>
    <row r="12072" spans="1:6">
      <c r="A12072" t="str">
        <f t="shared" si="213"/>
        <v>18RENATA MONT`ALVERNE BRAUN CHAVES MARTINS45078DSC</v>
      </c>
      <c r="B12072">
        <v>18</v>
      </c>
      <c r="C12072" t="s">
        <v>3090</v>
      </c>
      <c r="D12072" t="s">
        <v>3790</v>
      </c>
      <c r="E12072">
        <v>3280</v>
      </c>
      <c r="F12072" t="s">
        <v>1162</v>
      </c>
    </row>
    <row r="12073" spans="1:6">
      <c r="A12073" t="str">
        <f t="shared" si="213"/>
        <v>18BRUNO VAZ SILVA45078GRA</v>
      </c>
      <c r="B12073">
        <v>18</v>
      </c>
      <c r="C12073" t="s">
        <v>3091</v>
      </c>
      <c r="D12073" t="s">
        <v>3790</v>
      </c>
      <c r="E12073">
        <v>600</v>
      </c>
      <c r="F12073" t="s">
        <v>1112</v>
      </c>
    </row>
    <row r="12074" spans="1:6">
      <c r="A12074" t="str">
        <f t="shared" si="213"/>
        <v>18CAIO HENRIQUE MANGANELI45078GRA</v>
      </c>
      <c r="B12074">
        <v>18</v>
      </c>
      <c r="C12074" t="s">
        <v>3092</v>
      </c>
      <c r="D12074" t="s">
        <v>3790</v>
      </c>
      <c r="E12074">
        <v>600</v>
      </c>
      <c r="F12074" t="s">
        <v>1112</v>
      </c>
    </row>
    <row r="12075" spans="1:6">
      <c r="A12075" t="str">
        <f t="shared" si="213"/>
        <v>18GIULIA ELVIRA ARAUJO SANTANA CARVALHO45078GRA</v>
      </c>
      <c r="B12075">
        <v>18</v>
      </c>
      <c r="C12075" t="s">
        <v>3093</v>
      </c>
      <c r="D12075" t="s">
        <v>3790</v>
      </c>
      <c r="E12075">
        <v>600</v>
      </c>
      <c r="F12075" t="s">
        <v>1112</v>
      </c>
    </row>
    <row r="12076" spans="1:6">
      <c r="A12076" t="str">
        <f t="shared" si="213"/>
        <v>18JANAINA ALVES MONTEIRO DE CASTRO45078GRA</v>
      </c>
      <c r="B12076">
        <v>18</v>
      </c>
      <c r="C12076" t="s">
        <v>3094</v>
      </c>
      <c r="D12076" t="s">
        <v>3790</v>
      </c>
      <c r="E12076">
        <v>600</v>
      </c>
      <c r="F12076" t="s">
        <v>1112</v>
      </c>
    </row>
    <row r="12077" spans="1:6">
      <c r="A12077" t="str">
        <f t="shared" si="213"/>
        <v>18LARYSSA MARIA RAMOS DA SILVA45078GRA</v>
      </c>
      <c r="B12077">
        <v>18</v>
      </c>
      <c r="C12077" t="s">
        <v>3095</v>
      </c>
      <c r="D12077" t="s">
        <v>3790</v>
      </c>
      <c r="E12077">
        <v>600</v>
      </c>
      <c r="F12077" t="s">
        <v>1112</v>
      </c>
    </row>
    <row r="12078" spans="1:6">
      <c r="A12078" t="str">
        <f t="shared" si="213"/>
        <v>18MARCELLY DE ALMEIDA TEIXEIRA45078GRA</v>
      </c>
      <c r="B12078">
        <v>18</v>
      </c>
      <c r="C12078" t="s">
        <v>1436</v>
      </c>
      <c r="D12078" t="s">
        <v>3790</v>
      </c>
      <c r="E12078">
        <v>600</v>
      </c>
      <c r="F12078" t="s">
        <v>1112</v>
      </c>
    </row>
    <row r="12079" spans="1:6">
      <c r="A12079" t="str">
        <f t="shared" si="213"/>
        <v>18MARCUS VINÍCIUS DA CRUZ45078GRA</v>
      </c>
      <c r="B12079">
        <v>18</v>
      </c>
      <c r="C12079" t="s">
        <v>3096</v>
      </c>
      <c r="D12079" t="s">
        <v>3790</v>
      </c>
      <c r="E12079">
        <v>600</v>
      </c>
      <c r="F12079" t="s">
        <v>1112</v>
      </c>
    </row>
    <row r="12080" spans="1:6">
      <c r="A12080" t="str">
        <f t="shared" si="213"/>
        <v>18PEDRO LUCAS FONSECA DE SENA45078GRA</v>
      </c>
      <c r="B12080">
        <v>18</v>
      </c>
      <c r="C12080" t="s">
        <v>3098</v>
      </c>
      <c r="D12080" t="s">
        <v>3790</v>
      </c>
      <c r="E12080">
        <v>600</v>
      </c>
      <c r="F12080" t="s">
        <v>1112</v>
      </c>
    </row>
    <row r="12081" spans="1:6">
      <c r="A12081" t="str">
        <f t="shared" si="213"/>
        <v>18VINÍCIUS ALMEIDA DE OLIVEIRA45078GRA</v>
      </c>
      <c r="B12081">
        <v>18</v>
      </c>
      <c r="C12081" t="s">
        <v>3099</v>
      </c>
      <c r="D12081" t="s">
        <v>3790</v>
      </c>
      <c r="E12081">
        <v>600</v>
      </c>
      <c r="F12081" t="s">
        <v>1112</v>
      </c>
    </row>
    <row r="12082" spans="1:6">
      <c r="A12082" t="str">
        <f t="shared" si="213"/>
        <v>18GABRIEL WELLINGTON DE ALMEIDA45078MSc</v>
      </c>
      <c r="B12082">
        <v>18</v>
      </c>
      <c r="C12082" t="s">
        <v>3722</v>
      </c>
      <c r="D12082" t="s">
        <v>3790</v>
      </c>
      <c r="E12082">
        <v>2230</v>
      </c>
      <c r="F12082" t="s">
        <v>1114</v>
      </c>
    </row>
    <row r="12083" spans="1:6">
      <c r="A12083" t="str">
        <f t="shared" si="213"/>
        <v>18VICTOR HUGO FAGUNDES PECLAT45078MSc</v>
      </c>
      <c r="B12083">
        <v>18</v>
      </c>
      <c r="C12083" t="s">
        <v>3100</v>
      </c>
      <c r="D12083" t="s">
        <v>3790</v>
      </c>
      <c r="E12083">
        <v>2230</v>
      </c>
      <c r="F12083" t="s">
        <v>1114</v>
      </c>
    </row>
    <row r="12084" spans="1:6">
      <c r="A12084" t="str">
        <f t="shared" si="213"/>
        <v>18MOJTABA MAALI AMIRI45078PV</v>
      </c>
      <c r="B12084">
        <v>18</v>
      </c>
      <c r="C12084" t="s">
        <v>3101</v>
      </c>
      <c r="D12084" t="s">
        <v>3790</v>
      </c>
      <c r="E12084">
        <v>7750</v>
      </c>
      <c r="F12084" t="s">
        <v>1115</v>
      </c>
    </row>
    <row r="12085" spans="1:6">
      <c r="A12085" t="str">
        <f t="shared" si="213"/>
        <v>19BARBARA CASSU MANZANO45078AT</v>
      </c>
      <c r="B12085">
        <v>19</v>
      </c>
      <c r="C12085" t="s">
        <v>3102</v>
      </c>
      <c r="D12085" t="s">
        <v>3790</v>
      </c>
      <c r="E12085">
        <v>820</v>
      </c>
      <c r="F12085" t="s">
        <v>1117</v>
      </c>
    </row>
    <row r="12086" spans="1:6">
      <c r="A12086" t="str">
        <f t="shared" si="213"/>
        <v>19CARLOS ROBERTO DE SOUZA FILHO45078COO</v>
      </c>
      <c r="B12086">
        <v>19</v>
      </c>
      <c r="C12086" t="s">
        <v>3103</v>
      </c>
      <c r="D12086" t="s">
        <v>3790</v>
      </c>
      <c r="E12086">
        <v>2800</v>
      </c>
      <c r="F12086" t="s">
        <v>1113</v>
      </c>
    </row>
    <row r="12087" spans="1:6">
      <c r="A12087" t="str">
        <f t="shared" si="213"/>
        <v>19LUCIANO AREAS CARVALHO45078DSC</v>
      </c>
      <c r="B12087">
        <v>19</v>
      </c>
      <c r="C12087" t="s">
        <v>3104</v>
      </c>
      <c r="D12087" t="s">
        <v>3790</v>
      </c>
      <c r="E12087">
        <v>3280</v>
      </c>
      <c r="F12087" t="s">
        <v>1162</v>
      </c>
    </row>
    <row r="12088" spans="1:6">
      <c r="A12088" t="str">
        <f t="shared" si="213"/>
        <v>19MARIA LICETH CABRERA RUIZ45078DSC</v>
      </c>
      <c r="B12088">
        <v>19</v>
      </c>
      <c r="C12088" t="s">
        <v>3105</v>
      </c>
      <c r="D12088" t="s">
        <v>3790</v>
      </c>
      <c r="E12088">
        <v>3280</v>
      </c>
      <c r="F12088" t="s">
        <v>1162</v>
      </c>
    </row>
    <row r="12089" spans="1:6">
      <c r="A12089" t="str">
        <f t="shared" si="213"/>
        <v>19PRISCILA MARTINS OLIVEIRA45078DSC</v>
      </c>
      <c r="B12089">
        <v>19</v>
      </c>
      <c r="C12089" t="s">
        <v>3106</v>
      </c>
      <c r="D12089" t="s">
        <v>3790</v>
      </c>
      <c r="E12089">
        <v>3280</v>
      </c>
      <c r="F12089" t="s">
        <v>1162</v>
      </c>
    </row>
    <row r="12090" spans="1:6">
      <c r="A12090" t="str">
        <f t="shared" si="213"/>
        <v>19SAMARA CRISTINA DOS REIS MEDEIROS45078DSC</v>
      </c>
      <c r="B12090">
        <v>19</v>
      </c>
      <c r="C12090" t="s">
        <v>3107</v>
      </c>
      <c r="D12090" t="s">
        <v>3790</v>
      </c>
      <c r="E12090">
        <v>3280</v>
      </c>
      <c r="F12090" t="s">
        <v>1162</v>
      </c>
    </row>
    <row r="12091" spans="1:6">
      <c r="A12091" t="str">
        <f t="shared" si="213"/>
        <v>19ANA LAURA SILVA GOMES45078GRA</v>
      </c>
      <c r="B12091">
        <v>19</v>
      </c>
      <c r="C12091" t="s">
        <v>3108</v>
      </c>
      <c r="D12091" t="s">
        <v>3790</v>
      </c>
      <c r="E12091">
        <v>600</v>
      </c>
      <c r="F12091" t="s">
        <v>1112</v>
      </c>
    </row>
    <row r="12092" spans="1:6">
      <c r="A12092" t="str">
        <f t="shared" si="213"/>
        <v>19FELIPE FORTUNA PEREZ45078GRA</v>
      </c>
      <c r="B12092">
        <v>19</v>
      </c>
      <c r="C12092" t="s">
        <v>3109</v>
      </c>
      <c r="D12092" t="s">
        <v>3790</v>
      </c>
      <c r="E12092">
        <v>600</v>
      </c>
      <c r="F12092" t="s">
        <v>1112</v>
      </c>
    </row>
    <row r="12093" spans="1:6">
      <c r="A12093" t="str">
        <f t="shared" si="213"/>
        <v>19FILIPE CONSTANTINO DOS SANTOS45078GRA</v>
      </c>
      <c r="B12093">
        <v>19</v>
      </c>
      <c r="C12093" t="s">
        <v>3110</v>
      </c>
      <c r="D12093" t="s">
        <v>3790</v>
      </c>
      <c r="E12093">
        <v>600</v>
      </c>
      <c r="F12093" t="s">
        <v>1112</v>
      </c>
    </row>
    <row r="12094" spans="1:6">
      <c r="A12094" t="str">
        <f t="shared" si="213"/>
        <v>19GABRIEL MATEUS ALVES DE LIMA45078GRA</v>
      </c>
      <c r="B12094">
        <v>19</v>
      </c>
      <c r="C12094" t="s">
        <v>3111</v>
      </c>
      <c r="D12094" t="s">
        <v>3790</v>
      </c>
      <c r="E12094">
        <v>600</v>
      </c>
      <c r="F12094" t="s">
        <v>1112</v>
      </c>
    </row>
    <row r="12095" spans="1:6">
      <c r="A12095" t="str">
        <f t="shared" si="213"/>
        <v>19GABRIEL ROBERTO ANDRIOLI DE ALMEIDA45078GRA</v>
      </c>
      <c r="B12095">
        <v>19</v>
      </c>
      <c r="C12095" t="s">
        <v>3112</v>
      </c>
      <c r="D12095" t="s">
        <v>3790</v>
      </c>
      <c r="E12095">
        <v>600</v>
      </c>
      <c r="F12095" t="s">
        <v>1112</v>
      </c>
    </row>
    <row r="12096" spans="1:6">
      <c r="A12096" t="str">
        <f t="shared" si="213"/>
        <v>19IASMIM RIBEIRO PORTELA LIMA45078GRA</v>
      </c>
      <c r="B12096">
        <v>19</v>
      </c>
      <c r="C12096" t="s">
        <v>3113</v>
      </c>
      <c r="D12096" t="s">
        <v>3790</v>
      </c>
      <c r="E12096">
        <v>600</v>
      </c>
      <c r="F12096" t="s">
        <v>1112</v>
      </c>
    </row>
    <row r="12097" spans="1:6">
      <c r="A12097" t="str">
        <f t="shared" si="213"/>
        <v>19LORENZO BUENO CORREA45078GRA</v>
      </c>
      <c r="B12097">
        <v>19</v>
      </c>
      <c r="C12097" t="s">
        <v>3114</v>
      </c>
      <c r="D12097" t="s">
        <v>3790</v>
      </c>
      <c r="E12097">
        <v>600</v>
      </c>
      <c r="F12097" t="s">
        <v>1112</v>
      </c>
    </row>
    <row r="12098" spans="1:6">
      <c r="A12098" t="str">
        <f t="shared" si="213"/>
        <v>19MARCELA LIBERATO SILVA45078GRA</v>
      </c>
      <c r="B12098">
        <v>19</v>
      </c>
      <c r="C12098" t="s">
        <v>3115</v>
      </c>
      <c r="D12098" t="s">
        <v>3790</v>
      </c>
      <c r="E12098">
        <v>600</v>
      </c>
      <c r="F12098" t="s">
        <v>1112</v>
      </c>
    </row>
    <row r="12099" spans="1:6">
      <c r="A12099" t="str">
        <f t="shared" ref="A12099:A12162" si="214">CONCATENATE(B12099,C12099,VALUE(D12099),F12099)</f>
        <v>19MARIA GABRIELA SANTOS BEDRAN GAUY45078GRA</v>
      </c>
      <c r="B12099">
        <v>19</v>
      </c>
      <c r="C12099" t="s">
        <v>3116</v>
      </c>
      <c r="D12099" t="s">
        <v>3790</v>
      </c>
      <c r="E12099">
        <v>600</v>
      </c>
      <c r="F12099" t="s">
        <v>1112</v>
      </c>
    </row>
    <row r="12100" spans="1:6">
      <c r="A12100" t="str">
        <f t="shared" si="214"/>
        <v>19MARIANE RIBEIRO FRANCO45078GRA</v>
      </c>
      <c r="B12100">
        <v>19</v>
      </c>
      <c r="C12100" t="s">
        <v>3117</v>
      </c>
      <c r="D12100" t="s">
        <v>3790</v>
      </c>
      <c r="E12100">
        <v>600</v>
      </c>
      <c r="F12100" t="s">
        <v>1112</v>
      </c>
    </row>
    <row r="12101" spans="1:6">
      <c r="A12101" t="str">
        <f t="shared" si="214"/>
        <v>19PEDRO DIAS ANTUNES45078GRA</v>
      </c>
      <c r="B12101">
        <v>19</v>
      </c>
      <c r="C12101" t="s">
        <v>3118</v>
      </c>
      <c r="D12101" t="s">
        <v>3790</v>
      </c>
      <c r="E12101">
        <v>600</v>
      </c>
      <c r="F12101" t="s">
        <v>1112</v>
      </c>
    </row>
    <row r="12102" spans="1:6">
      <c r="A12102" t="str">
        <f t="shared" si="214"/>
        <v>19SCARLET INÁCIO45078GRA</v>
      </c>
      <c r="B12102">
        <v>19</v>
      </c>
      <c r="C12102" t="s">
        <v>3119</v>
      </c>
      <c r="D12102" t="s">
        <v>3790</v>
      </c>
      <c r="E12102">
        <v>600</v>
      </c>
      <c r="F12102" t="s">
        <v>1112</v>
      </c>
    </row>
    <row r="12103" spans="1:6">
      <c r="A12103" t="str">
        <f t="shared" si="214"/>
        <v>19TAISA REBUÁ BARROSO45078GRA</v>
      </c>
      <c r="B12103">
        <v>19</v>
      </c>
      <c r="C12103" t="s">
        <v>3120</v>
      </c>
      <c r="D12103" t="s">
        <v>3790</v>
      </c>
      <c r="E12103">
        <v>600</v>
      </c>
      <c r="F12103" t="s">
        <v>1112</v>
      </c>
    </row>
    <row r="12104" spans="1:6">
      <c r="A12104" t="str">
        <f t="shared" si="214"/>
        <v>19THASSIA PINE GONDEK45078GRA</v>
      </c>
      <c r="B12104">
        <v>19</v>
      </c>
      <c r="C12104" t="s">
        <v>3121</v>
      </c>
      <c r="D12104" t="s">
        <v>3790</v>
      </c>
      <c r="E12104">
        <v>600</v>
      </c>
      <c r="F12104" t="s">
        <v>1112</v>
      </c>
    </row>
    <row r="12105" spans="1:6">
      <c r="A12105" t="str">
        <f t="shared" si="214"/>
        <v>19VINICIUS DE SOUZA BRITO45078GRA</v>
      </c>
      <c r="B12105">
        <v>19</v>
      </c>
      <c r="C12105" t="s">
        <v>3122</v>
      </c>
      <c r="D12105" t="s">
        <v>3790</v>
      </c>
      <c r="E12105">
        <v>600</v>
      </c>
      <c r="F12105" t="s">
        <v>1112</v>
      </c>
    </row>
    <row r="12106" spans="1:6">
      <c r="A12106" t="str">
        <f t="shared" si="214"/>
        <v>19VINICIUS DOS SANTOS PEREIRA45078GRA</v>
      </c>
      <c r="B12106">
        <v>19</v>
      </c>
      <c r="C12106" t="s">
        <v>3123</v>
      </c>
      <c r="D12106" t="s">
        <v>3790</v>
      </c>
      <c r="E12106">
        <v>600</v>
      </c>
      <c r="F12106" t="s">
        <v>1112</v>
      </c>
    </row>
    <row r="12107" spans="1:6">
      <c r="A12107" t="str">
        <f t="shared" si="214"/>
        <v>19VITÓRIA VENTURA45078GRA</v>
      </c>
      <c r="B12107">
        <v>19</v>
      </c>
      <c r="C12107" t="s">
        <v>3124</v>
      </c>
      <c r="D12107" t="s">
        <v>3790</v>
      </c>
      <c r="E12107">
        <v>600</v>
      </c>
      <c r="F12107" t="s">
        <v>1112</v>
      </c>
    </row>
    <row r="12108" spans="1:6">
      <c r="A12108" t="str">
        <f t="shared" si="214"/>
        <v>19CARLOS HENRIQUE GOMES TABARELLI45078MSc</v>
      </c>
      <c r="B12108">
        <v>19</v>
      </c>
      <c r="C12108" t="s">
        <v>3125</v>
      </c>
      <c r="D12108" t="s">
        <v>3790</v>
      </c>
      <c r="E12108">
        <v>2230</v>
      </c>
      <c r="F12108" t="s">
        <v>1114</v>
      </c>
    </row>
    <row r="12109" spans="1:6">
      <c r="A12109" t="str">
        <f t="shared" si="214"/>
        <v>19DOUGLAS BAZO DE CASTRO45078MSc</v>
      </c>
      <c r="B12109">
        <v>19</v>
      </c>
      <c r="C12109" t="s">
        <v>3126</v>
      </c>
      <c r="D12109" t="s">
        <v>3790</v>
      </c>
      <c r="E12109">
        <v>2230</v>
      </c>
      <c r="F12109" t="s">
        <v>1114</v>
      </c>
    </row>
    <row r="12110" spans="1:6">
      <c r="A12110" t="str">
        <f t="shared" si="214"/>
        <v>19FERNANDO LESSA PEREIRA45078MSc</v>
      </c>
      <c r="B12110">
        <v>19</v>
      </c>
      <c r="C12110" t="s">
        <v>3127</v>
      </c>
      <c r="D12110" t="s">
        <v>3790</v>
      </c>
      <c r="E12110">
        <v>2230</v>
      </c>
      <c r="F12110" t="s">
        <v>1114</v>
      </c>
    </row>
    <row r="12111" spans="1:6">
      <c r="A12111" t="str">
        <f t="shared" si="214"/>
        <v>19LUIZ HENRIQUE JOCA LEITE45078MSc</v>
      </c>
      <c r="B12111">
        <v>19</v>
      </c>
      <c r="C12111" t="s">
        <v>3128</v>
      </c>
      <c r="D12111" t="s">
        <v>3790</v>
      </c>
      <c r="E12111">
        <v>2230</v>
      </c>
      <c r="F12111" t="s">
        <v>1114</v>
      </c>
    </row>
    <row r="12112" spans="1:6">
      <c r="A12112" t="str">
        <f t="shared" si="214"/>
        <v>19PIETRO DEMATTÊ AVONA45078MSc</v>
      </c>
      <c r="B12112">
        <v>19</v>
      </c>
      <c r="C12112" t="s">
        <v>3129</v>
      </c>
      <c r="D12112" t="s">
        <v>3790</v>
      </c>
      <c r="E12112">
        <v>2230</v>
      </c>
      <c r="F12112" t="s">
        <v>1114</v>
      </c>
    </row>
    <row r="12113" spans="1:6">
      <c r="A12113" t="str">
        <f t="shared" si="214"/>
        <v>19THIAGO RIVABEN LOPES45078MSc</v>
      </c>
      <c r="B12113">
        <v>19</v>
      </c>
      <c r="C12113" t="s">
        <v>3130</v>
      </c>
      <c r="D12113" t="s">
        <v>3790</v>
      </c>
      <c r="E12113">
        <v>2230</v>
      </c>
      <c r="F12113" t="s">
        <v>1114</v>
      </c>
    </row>
    <row r="12114" spans="1:6">
      <c r="A12114" t="str">
        <f t="shared" si="214"/>
        <v>19DANIEL ANDRADE MIRANDA45078PDSC</v>
      </c>
      <c r="B12114">
        <v>19</v>
      </c>
      <c r="C12114" t="s">
        <v>3131</v>
      </c>
      <c r="D12114" t="s">
        <v>3790</v>
      </c>
      <c r="E12114">
        <v>6110</v>
      </c>
      <c r="F12114" t="s">
        <v>1165</v>
      </c>
    </row>
    <row r="12115" spans="1:6">
      <c r="A12115" t="str">
        <f t="shared" si="214"/>
        <v>19ÁQUILA FERREIRA MESQUITA45078PV</v>
      </c>
      <c r="B12115">
        <v>19</v>
      </c>
      <c r="C12115" t="s">
        <v>3132</v>
      </c>
      <c r="D12115" t="s">
        <v>3790</v>
      </c>
      <c r="E12115">
        <v>7750</v>
      </c>
      <c r="F12115" t="s">
        <v>1115</v>
      </c>
    </row>
    <row r="12116" spans="1:6">
      <c r="A12116" t="str">
        <f t="shared" si="214"/>
        <v>20ALINE DE OLIVEIRA MACHADO45078AT</v>
      </c>
      <c r="B12116">
        <v>20</v>
      </c>
      <c r="C12116" t="s">
        <v>1470</v>
      </c>
      <c r="D12116" t="s">
        <v>3790</v>
      </c>
      <c r="E12116">
        <v>820</v>
      </c>
      <c r="F12116" t="s">
        <v>1117</v>
      </c>
    </row>
    <row r="12117" spans="1:6">
      <c r="A12117" t="str">
        <f t="shared" si="214"/>
        <v>20DÉBORA FRANÇA DE ANDRADE45078COO</v>
      </c>
      <c r="B12117">
        <v>20</v>
      </c>
      <c r="C12117" t="s">
        <v>3133</v>
      </c>
      <c r="D12117" t="s">
        <v>3790</v>
      </c>
      <c r="E12117">
        <v>2800</v>
      </c>
      <c r="F12117" t="s">
        <v>1113</v>
      </c>
    </row>
    <row r="12118" spans="1:6">
      <c r="A12118" t="str">
        <f t="shared" si="214"/>
        <v>20BRENNO DANHO VÉRAS EVANGELISTA45078DSC</v>
      </c>
      <c r="B12118">
        <v>20</v>
      </c>
      <c r="C12118" t="s">
        <v>2677</v>
      </c>
      <c r="D12118" t="s">
        <v>3790</v>
      </c>
      <c r="E12118">
        <v>3280</v>
      </c>
      <c r="F12118" t="s">
        <v>1162</v>
      </c>
    </row>
    <row r="12119" spans="1:6">
      <c r="A12119" t="str">
        <f t="shared" si="214"/>
        <v>20MICHELLE RAMOS CAVALCANTE FORTUNATO45078DSC</v>
      </c>
      <c r="B12119">
        <v>20</v>
      </c>
      <c r="C12119" t="s">
        <v>2681</v>
      </c>
      <c r="D12119" t="s">
        <v>3790</v>
      </c>
      <c r="E12119">
        <v>3280</v>
      </c>
      <c r="F12119" t="s">
        <v>1162</v>
      </c>
    </row>
    <row r="12120" spans="1:6">
      <c r="A12120" t="str">
        <f t="shared" si="214"/>
        <v>20AMANDA VIEIRA XAVIER45078GRA</v>
      </c>
      <c r="B12120">
        <v>20</v>
      </c>
      <c r="C12120" t="s">
        <v>2168</v>
      </c>
      <c r="D12120" t="s">
        <v>3790</v>
      </c>
      <c r="E12120">
        <v>600</v>
      </c>
      <c r="F12120" t="s">
        <v>1112</v>
      </c>
    </row>
    <row r="12121" spans="1:6">
      <c r="A12121" t="str">
        <f t="shared" si="214"/>
        <v>20ANA CLARA LIMA DO NASCIMENTO FERREIRA45078GRA</v>
      </c>
      <c r="B12121">
        <v>20</v>
      </c>
      <c r="C12121" t="s">
        <v>3134</v>
      </c>
      <c r="D12121" t="s">
        <v>3790</v>
      </c>
      <c r="E12121">
        <v>600</v>
      </c>
      <c r="F12121" t="s">
        <v>1112</v>
      </c>
    </row>
    <row r="12122" spans="1:6">
      <c r="A12122" t="str">
        <f t="shared" si="214"/>
        <v>20BEATRIZ DE MATOS DAVID45078GRA</v>
      </c>
      <c r="B12122">
        <v>20</v>
      </c>
      <c r="C12122" t="s">
        <v>3135</v>
      </c>
      <c r="D12122" t="s">
        <v>3790</v>
      </c>
      <c r="E12122">
        <v>600</v>
      </c>
      <c r="F12122" t="s">
        <v>1112</v>
      </c>
    </row>
    <row r="12123" spans="1:6">
      <c r="A12123" t="str">
        <f t="shared" si="214"/>
        <v>20BEATRIZ HENRIQUE DA ROCHA45078GRA</v>
      </c>
      <c r="B12123">
        <v>20</v>
      </c>
      <c r="C12123" t="s">
        <v>2169</v>
      </c>
      <c r="D12123" t="s">
        <v>3790</v>
      </c>
      <c r="E12123">
        <v>600</v>
      </c>
      <c r="F12123" t="s">
        <v>1112</v>
      </c>
    </row>
    <row r="12124" spans="1:6">
      <c r="A12124" t="str">
        <f t="shared" si="214"/>
        <v>20GIOVANA PASSOS SILVA GONZALES45078GRA</v>
      </c>
      <c r="B12124">
        <v>20</v>
      </c>
      <c r="C12124" t="s">
        <v>3136</v>
      </c>
      <c r="D12124" t="s">
        <v>3790</v>
      </c>
      <c r="E12124">
        <v>600</v>
      </c>
      <c r="F12124" t="s">
        <v>1112</v>
      </c>
    </row>
    <row r="12125" spans="1:6">
      <c r="A12125" t="str">
        <f t="shared" si="214"/>
        <v>20JOAO MATHEUS CHAGAS SOUSA45078GRA</v>
      </c>
      <c r="B12125">
        <v>20</v>
      </c>
      <c r="C12125" t="s">
        <v>2170</v>
      </c>
      <c r="D12125" t="s">
        <v>3790</v>
      </c>
      <c r="E12125">
        <v>600</v>
      </c>
      <c r="F12125" t="s">
        <v>1112</v>
      </c>
    </row>
    <row r="12126" spans="1:6">
      <c r="A12126" t="str">
        <f t="shared" si="214"/>
        <v>20LARISSA DE OLIVEIRA AUGUSTO45078GRA</v>
      </c>
      <c r="B12126">
        <v>20</v>
      </c>
      <c r="C12126" t="s">
        <v>2426</v>
      </c>
      <c r="D12126" t="s">
        <v>3790</v>
      </c>
      <c r="E12126">
        <v>600</v>
      </c>
      <c r="F12126" t="s">
        <v>1112</v>
      </c>
    </row>
    <row r="12127" spans="1:6">
      <c r="A12127" t="str">
        <f t="shared" si="214"/>
        <v>20LORRAINE BEATRIZ DE OLIVEIRA TEIXEIRA45078GRA</v>
      </c>
      <c r="B12127">
        <v>20</v>
      </c>
      <c r="C12127" t="s">
        <v>3137</v>
      </c>
      <c r="D12127" t="s">
        <v>3790</v>
      </c>
      <c r="E12127">
        <v>600</v>
      </c>
      <c r="F12127" t="s">
        <v>1112</v>
      </c>
    </row>
    <row r="12128" spans="1:6">
      <c r="A12128" t="str">
        <f t="shared" si="214"/>
        <v>20MARIA LUIZA MARUJO DE ARAUJO45078GRA</v>
      </c>
      <c r="B12128">
        <v>20</v>
      </c>
      <c r="C12128" t="s">
        <v>2171</v>
      </c>
      <c r="D12128" t="s">
        <v>3790</v>
      </c>
      <c r="E12128">
        <v>600</v>
      </c>
      <c r="F12128" t="s">
        <v>1112</v>
      </c>
    </row>
    <row r="12129" spans="1:6">
      <c r="A12129" t="str">
        <f t="shared" si="214"/>
        <v>20MATEUS FREITAS EULÁLIO45078GRA</v>
      </c>
      <c r="B12129">
        <v>20</v>
      </c>
      <c r="C12129" t="s">
        <v>3138</v>
      </c>
      <c r="D12129" t="s">
        <v>3790</v>
      </c>
      <c r="E12129">
        <v>600</v>
      </c>
      <c r="F12129" t="s">
        <v>1112</v>
      </c>
    </row>
    <row r="12130" spans="1:6">
      <c r="A12130" t="str">
        <f t="shared" si="214"/>
        <v>20RAYANE DE SOUZA SOARES45078GRA</v>
      </c>
      <c r="B12130">
        <v>20</v>
      </c>
      <c r="C12130" t="s">
        <v>2682</v>
      </c>
      <c r="D12130" t="s">
        <v>3790</v>
      </c>
      <c r="E12130">
        <v>600</v>
      </c>
      <c r="F12130" t="s">
        <v>1112</v>
      </c>
    </row>
    <row r="12131" spans="1:6">
      <c r="A12131" t="str">
        <f t="shared" si="214"/>
        <v>20VALTER SOUZA MOREIRA45078GRA</v>
      </c>
      <c r="B12131">
        <v>20</v>
      </c>
      <c r="C12131" t="s">
        <v>2172</v>
      </c>
      <c r="D12131" t="s">
        <v>3790</v>
      </c>
      <c r="E12131">
        <v>600</v>
      </c>
      <c r="F12131" t="s">
        <v>1112</v>
      </c>
    </row>
    <row r="12132" spans="1:6">
      <c r="A12132" t="str">
        <f t="shared" si="214"/>
        <v>20FLÁVIA RODRIGUES ALVARES45078MSc</v>
      </c>
      <c r="B12132">
        <v>20</v>
      </c>
      <c r="C12132" t="s">
        <v>3139</v>
      </c>
      <c r="D12132" t="s">
        <v>3790</v>
      </c>
      <c r="E12132">
        <v>2230</v>
      </c>
      <c r="F12132" t="s">
        <v>1114</v>
      </c>
    </row>
    <row r="12133" spans="1:6">
      <c r="A12133" t="str">
        <f t="shared" si="214"/>
        <v>20JÉSSICA DE OLIVEIRA SOUZA45078MSc</v>
      </c>
      <c r="B12133">
        <v>20</v>
      </c>
      <c r="C12133" t="s">
        <v>2683</v>
      </c>
      <c r="D12133" t="s">
        <v>3790</v>
      </c>
      <c r="E12133">
        <v>2230</v>
      </c>
      <c r="F12133" t="s">
        <v>1114</v>
      </c>
    </row>
    <row r="12134" spans="1:6">
      <c r="A12134" t="str">
        <f t="shared" si="214"/>
        <v>20JOAO ROGERIO BORGES DE AMORIM RODRIGUES45078MSc</v>
      </c>
      <c r="B12134">
        <v>20</v>
      </c>
      <c r="C12134" t="s">
        <v>2430</v>
      </c>
      <c r="D12134" t="s">
        <v>3790</v>
      </c>
      <c r="E12134">
        <v>2230</v>
      </c>
      <c r="F12134" t="s">
        <v>1114</v>
      </c>
    </row>
    <row r="12135" spans="1:6">
      <c r="A12135" t="str">
        <f t="shared" si="214"/>
        <v>20PEDRO HENRIQUE ANTUNES DA SILVA45078MSc</v>
      </c>
      <c r="B12135">
        <v>20</v>
      </c>
      <c r="C12135" t="s">
        <v>2686</v>
      </c>
      <c r="D12135" t="s">
        <v>3790</v>
      </c>
      <c r="E12135">
        <v>2230</v>
      </c>
      <c r="F12135" t="s">
        <v>1114</v>
      </c>
    </row>
    <row r="12136" spans="1:6">
      <c r="A12136" t="str">
        <f t="shared" si="214"/>
        <v>20TAIANE FÍNGOLO DUARTE45078MSc</v>
      </c>
      <c r="B12136">
        <v>20</v>
      </c>
      <c r="C12136" t="s">
        <v>3140</v>
      </c>
      <c r="D12136" t="s">
        <v>3790</v>
      </c>
      <c r="E12136">
        <v>2230</v>
      </c>
      <c r="F12136" t="s">
        <v>1114</v>
      </c>
    </row>
    <row r="12137" spans="1:6">
      <c r="A12137" t="str">
        <f t="shared" si="214"/>
        <v>20VANESSA GOMES FURTADO DA CRUZ45078MSc</v>
      </c>
      <c r="B12137">
        <v>20</v>
      </c>
      <c r="C12137" t="s">
        <v>2174</v>
      </c>
      <c r="D12137" t="s">
        <v>3790</v>
      </c>
      <c r="E12137">
        <v>2230</v>
      </c>
      <c r="F12137" t="s">
        <v>1114</v>
      </c>
    </row>
    <row r="12138" spans="1:6">
      <c r="A12138" t="str">
        <f t="shared" si="214"/>
        <v>20CRISTIANE GIMENES45078PV</v>
      </c>
      <c r="B12138">
        <v>20</v>
      </c>
      <c r="C12138" t="s">
        <v>3141</v>
      </c>
      <c r="D12138" t="s">
        <v>3790</v>
      </c>
      <c r="E12138">
        <v>7750</v>
      </c>
      <c r="F12138" t="s">
        <v>1115</v>
      </c>
    </row>
    <row r="12139" spans="1:6">
      <c r="A12139" t="str">
        <f t="shared" si="214"/>
        <v>21ROBERTA CAROLINE RAUCHER DO CANTO45078AT</v>
      </c>
      <c r="B12139">
        <v>21</v>
      </c>
      <c r="C12139" t="s">
        <v>3142</v>
      </c>
      <c r="D12139" t="s">
        <v>3790</v>
      </c>
      <c r="E12139">
        <v>820</v>
      </c>
      <c r="F12139" t="s">
        <v>1117</v>
      </c>
    </row>
    <row r="12140" spans="1:6">
      <c r="A12140" t="str">
        <f t="shared" si="214"/>
        <v>21PAULO HENRIQUE DIAS DOS SANTOS45078COO</v>
      </c>
      <c r="B12140">
        <v>21</v>
      </c>
      <c r="C12140" t="s">
        <v>3143</v>
      </c>
      <c r="D12140" t="s">
        <v>3790</v>
      </c>
      <c r="E12140">
        <v>2800</v>
      </c>
      <c r="F12140" t="s">
        <v>1113</v>
      </c>
    </row>
    <row r="12141" spans="1:6">
      <c r="A12141" t="str">
        <f t="shared" si="214"/>
        <v>21CAROLINA CIMARELLI RODRIGUES45078DSC</v>
      </c>
      <c r="B12141">
        <v>21</v>
      </c>
      <c r="C12141" t="s">
        <v>3144</v>
      </c>
      <c r="D12141" t="s">
        <v>3790</v>
      </c>
      <c r="E12141">
        <v>3280</v>
      </c>
      <c r="F12141" t="s">
        <v>1162</v>
      </c>
    </row>
    <row r="12142" spans="1:6">
      <c r="A12142" t="str">
        <f t="shared" si="214"/>
        <v>21MARCO AURÉLIO FERRARI45078DSC</v>
      </c>
      <c r="B12142">
        <v>21</v>
      </c>
      <c r="C12142" t="s">
        <v>3145</v>
      </c>
      <c r="D12142" t="s">
        <v>3790</v>
      </c>
      <c r="E12142">
        <v>3280</v>
      </c>
      <c r="F12142" t="s">
        <v>1162</v>
      </c>
    </row>
    <row r="12143" spans="1:6">
      <c r="A12143" t="str">
        <f t="shared" si="214"/>
        <v>21NICOLAS DALMEDICO45078DSC</v>
      </c>
      <c r="B12143">
        <v>21</v>
      </c>
      <c r="C12143" t="s">
        <v>3146</v>
      </c>
      <c r="D12143" t="s">
        <v>3790</v>
      </c>
      <c r="E12143">
        <v>3280</v>
      </c>
      <c r="F12143" t="s">
        <v>1162</v>
      </c>
    </row>
    <row r="12144" spans="1:6">
      <c r="A12144" t="str">
        <f t="shared" si="214"/>
        <v>21CAMILA RODRIGUES DE SOUSA45078GRA</v>
      </c>
      <c r="B12144">
        <v>21</v>
      </c>
      <c r="C12144" t="s">
        <v>3147</v>
      </c>
      <c r="D12144" t="s">
        <v>3790</v>
      </c>
      <c r="E12144">
        <v>600</v>
      </c>
      <c r="F12144" t="s">
        <v>1112</v>
      </c>
    </row>
    <row r="12145" spans="1:6">
      <c r="A12145" t="str">
        <f t="shared" si="214"/>
        <v>21CASSIO VINICIUS KURUTZ45078GRA</v>
      </c>
      <c r="B12145">
        <v>21</v>
      </c>
      <c r="C12145" t="s">
        <v>3148</v>
      </c>
      <c r="D12145" t="s">
        <v>3790</v>
      </c>
      <c r="E12145">
        <v>600</v>
      </c>
      <c r="F12145" t="s">
        <v>1112</v>
      </c>
    </row>
    <row r="12146" spans="1:6">
      <c r="A12146" t="str">
        <f t="shared" si="214"/>
        <v>21DANIEL LIGMANOVSKI FERREIRA45078GRA</v>
      </c>
      <c r="B12146">
        <v>21</v>
      </c>
      <c r="C12146" t="s">
        <v>3149</v>
      </c>
      <c r="D12146" t="s">
        <v>3790</v>
      </c>
      <c r="E12146">
        <v>600</v>
      </c>
      <c r="F12146" t="s">
        <v>1112</v>
      </c>
    </row>
    <row r="12147" spans="1:6">
      <c r="A12147" t="str">
        <f t="shared" si="214"/>
        <v>21EMILIANO BORCADO DA CRUZ45078GRA</v>
      </c>
      <c r="B12147">
        <v>21</v>
      </c>
      <c r="C12147" t="s">
        <v>3150</v>
      </c>
      <c r="D12147" t="s">
        <v>3790</v>
      </c>
      <c r="E12147">
        <v>600</v>
      </c>
      <c r="F12147" t="s">
        <v>1112</v>
      </c>
    </row>
    <row r="12148" spans="1:6">
      <c r="A12148" t="str">
        <f t="shared" si="214"/>
        <v>21FELIPE KNEIP MAROZO45078GRA</v>
      </c>
      <c r="B12148">
        <v>21</v>
      </c>
      <c r="C12148" t="s">
        <v>3151</v>
      </c>
      <c r="D12148" t="s">
        <v>3790</v>
      </c>
      <c r="E12148">
        <v>600</v>
      </c>
      <c r="F12148" t="s">
        <v>1112</v>
      </c>
    </row>
    <row r="12149" spans="1:6">
      <c r="A12149" t="str">
        <f t="shared" si="214"/>
        <v>21GABRIEL ROCHA SALLEM45078GRA</v>
      </c>
      <c r="B12149">
        <v>21</v>
      </c>
      <c r="C12149" t="s">
        <v>3152</v>
      </c>
      <c r="D12149" t="s">
        <v>3790</v>
      </c>
      <c r="E12149">
        <v>600</v>
      </c>
      <c r="F12149" t="s">
        <v>1112</v>
      </c>
    </row>
    <row r="12150" spans="1:6">
      <c r="A12150" t="str">
        <f t="shared" si="214"/>
        <v>21GUILHERME KENJI TAKEDA KANEKO45078GRA</v>
      </c>
      <c r="B12150">
        <v>21</v>
      </c>
      <c r="C12150" t="s">
        <v>3153</v>
      </c>
      <c r="D12150" t="s">
        <v>3790</v>
      </c>
      <c r="E12150">
        <v>600</v>
      </c>
      <c r="F12150" t="s">
        <v>1112</v>
      </c>
    </row>
    <row r="12151" spans="1:6">
      <c r="A12151" t="str">
        <f t="shared" si="214"/>
        <v>21LUCAS RIBEIRO ROMERO INSFRAN OCAMPOS45078GRA</v>
      </c>
      <c r="B12151">
        <v>21</v>
      </c>
      <c r="C12151" t="s">
        <v>3154</v>
      </c>
      <c r="D12151" t="s">
        <v>3790</v>
      </c>
      <c r="E12151">
        <v>600</v>
      </c>
      <c r="F12151" t="s">
        <v>1112</v>
      </c>
    </row>
    <row r="12152" spans="1:6">
      <c r="A12152" t="str">
        <f t="shared" si="214"/>
        <v>21LYVIA GONDEK JOSLIN45078GRA</v>
      </c>
      <c r="B12152">
        <v>21</v>
      </c>
      <c r="C12152" t="s">
        <v>3155</v>
      </c>
      <c r="D12152" t="s">
        <v>3790</v>
      </c>
      <c r="E12152">
        <v>600</v>
      </c>
      <c r="F12152" t="s">
        <v>1112</v>
      </c>
    </row>
    <row r="12153" spans="1:6">
      <c r="A12153" t="str">
        <f t="shared" si="214"/>
        <v>21PAULA WASSÃO FORIGO45078GRA</v>
      </c>
      <c r="B12153">
        <v>21</v>
      </c>
      <c r="C12153" t="s">
        <v>3156</v>
      </c>
      <c r="D12153" t="s">
        <v>3790</v>
      </c>
      <c r="E12153">
        <v>600</v>
      </c>
      <c r="F12153" t="s">
        <v>1112</v>
      </c>
    </row>
    <row r="12154" spans="1:6">
      <c r="A12154" t="str">
        <f t="shared" si="214"/>
        <v>21PEDRO AUGUSTO FERREIRA HRECZKIU45078GRA</v>
      </c>
      <c r="B12154">
        <v>21</v>
      </c>
      <c r="C12154" t="s">
        <v>3157</v>
      </c>
      <c r="D12154" t="s">
        <v>3790</v>
      </c>
      <c r="E12154">
        <v>600</v>
      </c>
      <c r="F12154" t="s">
        <v>1112</v>
      </c>
    </row>
    <row r="12155" spans="1:6">
      <c r="A12155" t="str">
        <f t="shared" si="214"/>
        <v>21ROBERTO KATO ROEHRIG45078GRA</v>
      </c>
      <c r="B12155">
        <v>21</v>
      </c>
      <c r="C12155" t="s">
        <v>3158</v>
      </c>
      <c r="D12155" t="s">
        <v>3790</v>
      </c>
      <c r="E12155">
        <v>600</v>
      </c>
      <c r="F12155" t="s">
        <v>1112</v>
      </c>
    </row>
    <row r="12156" spans="1:6">
      <c r="A12156" t="str">
        <f t="shared" si="214"/>
        <v>21THIAGO ESTRELA KALID45078GRA</v>
      </c>
      <c r="B12156">
        <v>21</v>
      </c>
      <c r="C12156" t="s">
        <v>3159</v>
      </c>
      <c r="D12156" t="s">
        <v>3790</v>
      </c>
      <c r="E12156">
        <v>600</v>
      </c>
      <c r="F12156" t="s">
        <v>1112</v>
      </c>
    </row>
    <row r="12157" spans="1:6">
      <c r="A12157" t="str">
        <f t="shared" si="214"/>
        <v>21VICTOR HUGO RODRIGUES MACHADO45078GRA</v>
      </c>
      <c r="B12157">
        <v>21</v>
      </c>
      <c r="C12157" t="s">
        <v>3160</v>
      </c>
      <c r="D12157" t="s">
        <v>3790</v>
      </c>
      <c r="E12157">
        <v>600</v>
      </c>
      <c r="F12157" t="s">
        <v>1112</v>
      </c>
    </row>
    <row r="12158" spans="1:6">
      <c r="A12158" t="str">
        <f t="shared" si="214"/>
        <v>21ANNA CAROLINA ZORNITTA LISTON45078MSc</v>
      </c>
      <c r="B12158">
        <v>21</v>
      </c>
      <c r="C12158" t="s">
        <v>3161</v>
      </c>
      <c r="D12158" t="s">
        <v>3790</v>
      </c>
      <c r="E12158">
        <v>2230</v>
      </c>
      <c r="F12158" t="s">
        <v>1114</v>
      </c>
    </row>
    <row r="12159" spans="1:6">
      <c r="A12159" t="str">
        <f t="shared" si="214"/>
        <v>21FELIPE DEREWLANY GUTIERREZ45078MSc</v>
      </c>
      <c r="B12159">
        <v>21</v>
      </c>
      <c r="C12159" t="s">
        <v>3162</v>
      </c>
      <c r="D12159" t="s">
        <v>3790</v>
      </c>
      <c r="E12159">
        <v>2230</v>
      </c>
      <c r="F12159" t="s">
        <v>1114</v>
      </c>
    </row>
    <row r="12160" spans="1:6">
      <c r="A12160" t="str">
        <f t="shared" si="214"/>
        <v>21MURILO HENRIQUE ALMEIDA SANTOS45078MSc</v>
      </c>
      <c r="B12160">
        <v>21</v>
      </c>
      <c r="C12160" t="s">
        <v>3163</v>
      </c>
      <c r="D12160" t="s">
        <v>3790</v>
      </c>
      <c r="E12160">
        <v>2230</v>
      </c>
      <c r="F12160" t="s">
        <v>1114</v>
      </c>
    </row>
    <row r="12161" spans="1:6">
      <c r="A12161" t="str">
        <f t="shared" si="214"/>
        <v>21SARAH NUNES ARGENTIN45078MSc</v>
      </c>
      <c r="B12161">
        <v>21</v>
      </c>
      <c r="C12161" t="s">
        <v>3164</v>
      </c>
      <c r="D12161" t="s">
        <v>3790</v>
      </c>
      <c r="E12161">
        <v>2230</v>
      </c>
      <c r="F12161" t="s">
        <v>1114</v>
      </c>
    </row>
    <row r="12162" spans="1:6">
      <c r="A12162" t="str">
        <f t="shared" si="214"/>
        <v>21TIAGO HENRIQUE LEITAO DALCUCHE45078MSc</v>
      </c>
      <c r="B12162">
        <v>21</v>
      </c>
      <c r="C12162" t="s">
        <v>3165</v>
      </c>
      <c r="D12162" t="s">
        <v>3790</v>
      </c>
      <c r="E12162">
        <v>2230</v>
      </c>
      <c r="F12162" t="s">
        <v>1114</v>
      </c>
    </row>
    <row r="12163" spans="1:6">
      <c r="A12163" t="str">
        <f t="shared" ref="A12163:A12226" si="215">CONCATENATE(B12163,C12163,VALUE(D12163),F12163)</f>
        <v>21CELINA KAKITANI45078PDSC</v>
      </c>
      <c r="B12163">
        <v>21</v>
      </c>
      <c r="C12163" t="s">
        <v>3166</v>
      </c>
      <c r="D12163" t="s">
        <v>3790</v>
      </c>
      <c r="E12163">
        <v>6110</v>
      </c>
      <c r="F12163" t="s">
        <v>1165</v>
      </c>
    </row>
    <row r="12164" spans="1:6">
      <c r="A12164" t="str">
        <f t="shared" si="215"/>
        <v>21Rômulo Luis de Paiva Rodrigues45078PV</v>
      </c>
      <c r="B12164">
        <v>21</v>
      </c>
      <c r="C12164" t="s">
        <v>1504</v>
      </c>
      <c r="D12164" t="s">
        <v>3790</v>
      </c>
      <c r="E12164">
        <v>7750</v>
      </c>
      <c r="F12164" t="s">
        <v>1115</v>
      </c>
    </row>
    <row r="12165" spans="1:6">
      <c r="A12165" t="str">
        <f t="shared" si="215"/>
        <v>22PÂMELA OLIVEIRA BORGES45078AT</v>
      </c>
      <c r="B12165">
        <v>22</v>
      </c>
      <c r="C12165" t="s">
        <v>3167</v>
      </c>
      <c r="D12165" t="s">
        <v>3790</v>
      </c>
      <c r="E12165">
        <v>820</v>
      </c>
      <c r="F12165" t="s">
        <v>1117</v>
      </c>
    </row>
    <row r="12166" spans="1:6">
      <c r="A12166" t="str">
        <f t="shared" si="215"/>
        <v>22SILVIA SILVA DA COSTA BOTELHO45078COO</v>
      </c>
      <c r="B12166">
        <v>22</v>
      </c>
      <c r="C12166" t="s">
        <v>3168</v>
      </c>
      <c r="D12166" t="s">
        <v>3790</v>
      </c>
      <c r="E12166">
        <v>2800</v>
      </c>
      <c r="F12166" t="s">
        <v>1113</v>
      </c>
    </row>
    <row r="12167" spans="1:6">
      <c r="A12167" t="str">
        <f t="shared" si="215"/>
        <v>22AMANDA LOPES DOS SANTOS45078DSC</v>
      </c>
      <c r="B12167">
        <v>22</v>
      </c>
      <c r="C12167" t="s">
        <v>3169</v>
      </c>
      <c r="D12167" t="s">
        <v>3790</v>
      </c>
      <c r="E12167">
        <v>3280</v>
      </c>
      <c r="F12167" t="s">
        <v>1162</v>
      </c>
    </row>
    <row r="12168" spans="1:6">
      <c r="A12168" t="str">
        <f t="shared" si="215"/>
        <v>22LUCIANE BALDASSARI SOARES45078DSC</v>
      </c>
      <c r="B12168">
        <v>22</v>
      </c>
      <c r="C12168" t="s">
        <v>3170</v>
      </c>
      <c r="D12168" t="s">
        <v>3790</v>
      </c>
      <c r="E12168">
        <v>3280</v>
      </c>
      <c r="F12168" t="s">
        <v>1162</v>
      </c>
    </row>
    <row r="12169" spans="1:6">
      <c r="A12169" t="str">
        <f t="shared" si="215"/>
        <v>22SERSANA SABREDA DE OLIVEIRA45078DSC</v>
      </c>
      <c r="B12169">
        <v>22</v>
      </c>
      <c r="C12169" t="s">
        <v>3171</v>
      </c>
      <c r="D12169" t="s">
        <v>3790</v>
      </c>
      <c r="E12169">
        <v>3280</v>
      </c>
      <c r="F12169" t="s">
        <v>1162</v>
      </c>
    </row>
    <row r="12170" spans="1:6">
      <c r="A12170" t="str">
        <f t="shared" si="215"/>
        <v>22ADIR AROCHA PEDROSO JUNIOR45078GRA</v>
      </c>
      <c r="B12170">
        <v>22</v>
      </c>
      <c r="C12170" t="s">
        <v>3172</v>
      </c>
      <c r="D12170" t="s">
        <v>3790</v>
      </c>
      <c r="E12170">
        <v>600</v>
      </c>
      <c r="F12170" t="s">
        <v>1112</v>
      </c>
    </row>
    <row r="12171" spans="1:6">
      <c r="A12171" t="str">
        <f t="shared" si="215"/>
        <v>22AMANDA MACEDO BORGES45078GRA</v>
      </c>
      <c r="B12171">
        <v>22</v>
      </c>
      <c r="C12171" t="s">
        <v>3763</v>
      </c>
      <c r="D12171" t="s">
        <v>3790</v>
      </c>
      <c r="E12171">
        <v>600</v>
      </c>
      <c r="F12171" t="s">
        <v>1112</v>
      </c>
    </row>
    <row r="12172" spans="1:6">
      <c r="A12172" t="str">
        <f t="shared" si="215"/>
        <v>22ANDRESSA CAVALCANTE DA SILVA45078GRA</v>
      </c>
      <c r="B12172">
        <v>22</v>
      </c>
      <c r="C12172" t="s">
        <v>3173</v>
      </c>
      <c r="D12172" t="s">
        <v>3790</v>
      </c>
      <c r="E12172">
        <v>600</v>
      </c>
      <c r="F12172" t="s">
        <v>1112</v>
      </c>
    </row>
    <row r="12173" spans="1:6">
      <c r="A12173" t="str">
        <f t="shared" si="215"/>
        <v>22CAROLINA DE LIMA SANTANA45078GRA</v>
      </c>
      <c r="B12173">
        <v>22</v>
      </c>
      <c r="C12173" t="s">
        <v>3174</v>
      </c>
      <c r="D12173" t="s">
        <v>3790</v>
      </c>
      <c r="E12173">
        <v>600</v>
      </c>
      <c r="F12173" t="s">
        <v>1112</v>
      </c>
    </row>
    <row r="12174" spans="1:6">
      <c r="A12174" t="str">
        <f t="shared" si="215"/>
        <v>22CRISTHIAN LIMA FROES45078GRA</v>
      </c>
      <c r="B12174">
        <v>22</v>
      </c>
      <c r="C12174" t="s">
        <v>3764</v>
      </c>
      <c r="D12174" t="s">
        <v>3790</v>
      </c>
      <c r="E12174">
        <v>600</v>
      </c>
      <c r="F12174" t="s">
        <v>1112</v>
      </c>
    </row>
    <row r="12175" spans="1:6">
      <c r="A12175" t="str">
        <f t="shared" si="215"/>
        <v>22EDUARDO LAWSON DA SILVA45078GRA</v>
      </c>
      <c r="B12175">
        <v>22</v>
      </c>
      <c r="C12175" t="s">
        <v>3765</v>
      </c>
      <c r="D12175" t="s">
        <v>3790</v>
      </c>
      <c r="E12175">
        <v>600</v>
      </c>
      <c r="F12175" t="s">
        <v>1112</v>
      </c>
    </row>
    <row r="12176" spans="1:6">
      <c r="A12176" t="str">
        <f t="shared" si="215"/>
        <v>22GUSTAVO PEREIRA DE ALMEIDA45078GRA</v>
      </c>
      <c r="B12176">
        <v>22</v>
      </c>
      <c r="C12176" t="s">
        <v>3175</v>
      </c>
      <c r="D12176" t="s">
        <v>3790</v>
      </c>
      <c r="E12176">
        <v>600</v>
      </c>
      <c r="F12176" t="s">
        <v>1112</v>
      </c>
    </row>
    <row r="12177" spans="1:6">
      <c r="A12177" t="str">
        <f t="shared" si="215"/>
        <v>22HALLYSSON MATEUS SANTOS ASSUNÇÃO45078GRA</v>
      </c>
      <c r="B12177">
        <v>22</v>
      </c>
      <c r="C12177" t="s">
        <v>3176</v>
      </c>
      <c r="D12177" t="s">
        <v>3790</v>
      </c>
      <c r="E12177">
        <v>600</v>
      </c>
      <c r="F12177" t="s">
        <v>1112</v>
      </c>
    </row>
    <row r="12178" spans="1:6">
      <c r="A12178" t="str">
        <f t="shared" si="215"/>
        <v>22HERICA PEREIRA RODRIGUES45078GRA</v>
      </c>
      <c r="B12178">
        <v>22</v>
      </c>
      <c r="C12178" t="s">
        <v>3177</v>
      </c>
      <c r="D12178" t="s">
        <v>3790</v>
      </c>
      <c r="E12178">
        <v>600</v>
      </c>
      <c r="F12178" t="s">
        <v>1112</v>
      </c>
    </row>
    <row r="12179" spans="1:6">
      <c r="A12179" t="str">
        <f t="shared" si="215"/>
        <v>22JOANA DA SILVA SGANDELLA45078GRA</v>
      </c>
      <c r="B12179">
        <v>22</v>
      </c>
      <c r="C12179" t="s">
        <v>3178</v>
      </c>
      <c r="D12179" t="s">
        <v>3790</v>
      </c>
      <c r="E12179">
        <v>600</v>
      </c>
      <c r="F12179" t="s">
        <v>1112</v>
      </c>
    </row>
    <row r="12180" spans="1:6">
      <c r="A12180" t="str">
        <f t="shared" si="215"/>
        <v>22JOÃO FRANCISCO DE SOUZA SANTOS LEMOS45078GRA</v>
      </c>
      <c r="B12180">
        <v>22</v>
      </c>
      <c r="C12180" t="s">
        <v>3179</v>
      </c>
      <c r="D12180" t="s">
        <v>3790</v>
      </c>
      <c r="E12180">
        <v>600</v>
      </c>
      <c r="F12180" t="s">
        <v>1112</v>
      </c>
    </row>
    <row r="12181" spans="1:6">
      <c r="A12181" t="str">
        <f t="shared" si="215"/>
        <v>22JÚLIA DE AMORIM COMETTI45078GRA</v>
      </c>
      <c r="B12181">
        <v>22</v>
      </c>
      <c r="C12181" t="s">
        <v>3180</v>
      </c>
      <c r="D12181" t="s">
        <v>3790</v>
      </c>
      <c r="E12181">
        <v>600</v>
      </c>
      <c r="F12181" t="s">
        <v>1112</v>
      </c>
    </row>
    <row r="12182" spans="1:6">
      <c r="A12182" t="str">
        <f t="shared" si="215"/>
        <v>22LARISSA DE PAULA MIRANDA45078GRA</v>
      </c>
      <c r="B12182">
        <v>22</v>
      </c>
      <c r="C12182" t="s">
        <v>3181</v>
      </c>
      <c r="D12182" t="s">
        <v>3790</v>
      </c>
      <c r="E12182">
        <v>600</v>
      </c>
      <c r="F12182" t="s">
        <v>1112</v>
      </c>
    </row>
    <row r="12183" spans="1:6">
      <c r="A12183" t="str">
        <f t="shared" si="215"/>
        <v>22LORAYNE PEREIRA DA SILVA MAGALHÃES45078GRA</v>
      </c>
      <c r="B12183">
        <v>22</v>
      </c>
      <c r="C12183" t="s">
        <v>3182</v>
      </c>
      <c r="D12183" t="s">
        <v>3790</v>
      </c>
      <c r="E12183">
        <v>600</v>
      </c>
      <c r="F12183" t="s">
        <v>1112</v>
      </c>
    </row>
    <row r="12184" spans="1:6">
      <c r="A12184" t="str">
        <f t="shared" si="215"/>
        <v>22MELISSA GARCIA BALHEJOS45078GRA</v>
      </c>
      <c r="B12184">
        <v>22</v>
      </c>
      <c r="C12184" t="s">
        <v>3766</v>
      </c>
      <c r="D12184" t="s">
        <v>3790</v>
      </c>
      <c r="E12184">
        <v>600</v>
      </c>
      <c r="F12184" t="s">
        <v>1112</v>
      </c>
    </row>
    <row r="12185" spans="1:6">
      <c r="A12185" t="str">
        <f t="shared" si="215"/>
        <v>22NICOLLE RIBEIRO PEREIRA45078GRA</v>
      </c>
      <c r="B12185">
        <v>22</v>
      </c>
      <c r="C12185" t="s">
        <v>3183</v>
      </c>
      <c r="D12185" t="s">
        <v>3790</v>
      </c>
      <c r="E12185">
        <v>600</v>
      </c>
      <c r="F12185" t="s">
        <v>1112</v>
      </c>
    </row>
    <row r="12186" spans="1:6">
      <c r="A12186" t="str">
        <f t="shared" si="215"/>
        <v>22PEDRO LIMA CORÇAQUE45078GRA</v>
      </c>
      <c r="B12186">
        <v>22</v>
      </c>
      <c r="C12186" t="s">
        <v>3184</v>
      </c>
      <c r="D12186" t="s">
        <v>3790</v>
      </c>
      <c r="E12186">
        <v>600</v>
      </c>
      <c r="F12186" t="s">
        <v>1112</v>
      </c>
    </row>
    <row r="12187" spans="1:6">
      <c r="A12187" t="str">
        <f t="shared" si="215"/>
        <v>22REBEKAH CAROLINE DINIZ VEIGA45078GRA</v>
      </c>
      <c r="B12187">
        <v>22</v>
      </c>
      <c r="C12187" t="s">
        <v>3185</v>
      </c>
      <c r="D12187" t="s">
        <v>3790</v>
      </c>
      <c r="E12187">
        <v>600</v>
      </c>
      <c r="F12187" t="s">
        <v>1112</v>
      </c>
    </row>
    <row r="12188" spans="1:6">
      <c r="A12188" t="str">
        <f t="shared" si="215"/>
        <v>22CLEVERTON BUENO DOS SANTOS JUNIOR45078MSc</v>
      </c>
      <c r="B12188">
        <v>22</v>
      </c>
      <c r="C12188" t="s">
        <v>3186</v>
      </c>
      <c r="D12188" t="s">
        <v>3790</v>
      </c>
      <c r="E12188">
        <v>2230</v>
      </c>
      <c r="F12188" t="s">
        <v>1114</v>
      </c>
    </row>
    <row r="12189" spans="1:6">
      <c r="A12189" t="str">
        <f t="shared" si="215"/>
        <v>22ISADORA VIEIRA CARVALHO45078MSc</v>
      </c>
      <c r="B12189">
        <v>22</v>
      </c>
      <c r="C12189" t="s">
        <v>3188</v>
      </c>
      <c r="D12189" t="s">
        <v>3790</v>
      </c>
      <c r="E12189">
        <v>2230</v>
      </c>
      <c r="F12189" t="s">
        <v>1114</v>
      </c>
    </row>
    <row r="12190" spans="1:6">
      <c r="A12190" t="str">
        <f t="shared" si="215"/>
        <v>22MATHEUS GONÇALVES MATEUS45078MSc</v>
      </c>
      <c r="B12190">
        <v>22</v>
      </c>
      <c r="C12190" t="s">
        <v>3189</v>
      </c>
      <c r="D12190" t="s">
        <v>3790</v>
      </c>
      <c r="E12190">
        <v>2230</v>
      </c>
      <c r="F12190" t="s">
        <v>1114</v>
      </c>
    </row>
    <row r="12191" spans="1:6">
      <c r="A12191" t="str">
        <f t="shared" si="215"/>
        <v>22MATHEUS MACHADO DOS SANTOS45078PDSC</v>
      </c>
      <c r="B12191">
        <v>22</v>
      </c>
      <c r="C12191" t="s">
        <v>3191</v>
      </c>
      <c r="D12191" t="s">
        <v>3790</v>
      </c>
      <c r="E12191">
        <v>6110</v>
      </c>
      <c r="F12191" t="s">
        <v>1165</v>
      </c>
    </row>
    <row r="12192" spans="1:6">
      <c r="A12192" t="str">
        <f t="shared" si="215"/>
        <v>22PAULA SPOTORNO DE OLIVEIRA45078PV</v>
      </c>
      <c r="B12192">
        <v>22</v>
      </c>
      <c r="C12192" t="s">
        <v>3192</v>
      </c>
      <c r="D12192" t="s">
        <v>3790</v>
      </c>
      <c r="E12192">
        <v>7750</v>
      </c>
      <c r="F12192" t="s">
        <v>1115</v>
      </c>
    </row>
    <row r="12193" spans="1:6">
      <c r="A12193" t="str">
        <f t="shared" si="215"/>
        <v>23GISELE BARBOSA FLORÊNCIO45078AT</v>
      </c>
      <c r="B12193">
        <v>23</v>
      </c>
      <c r="C12193" t="s">
        <v>3193</v>
      </c>
      <c r="D12193" t="s">
        <v>3790</v>
      </c>
      <c r="E12193">
        <v>820</v>
      </c>
      <c r="F12193" t="s">
        <v>1117</v>
      </c>
    </row>
    <row r="12194" spans="1:6">
      <c r="A12194" t="str">
        <f t="shared" si="215"/>
        <v>23MARIA ISABEL PAIS DA SILVA45078COO</v>
      </c>
      <c r="B12194">
        <v>23</v>
      </c>
      <c r="C12194" t="s">
        <v>3194</v>
      </c>
      <c r="D12194" t="s">
        <v>3790</v>
      </c>
      <c r="E12194">
        <v>2800</v>
      </c>
      <c r="F12194" t="s">
        <v>1113</v>
      </c>
    </row>
    <row r="12195" spans="1:6">
      <c r="A12195" t="str">
        <f t="shared" si="215"/>
        <v>23GABRIEL RIBEIRO DE ANDRADE45078GRA</v>
      </c>
      <c r="B12195">
        <v>23</v>
      </c>
      <c r="C12195" t="s">
        <v>3195</v>
      </c>
      <c r="D12195" t="s">
        <v>3790</v>
      </c>
      <c r="E12195">
        <v>600</v>
      </c>
      <c r="F12195" t="s">
        <v>1112</v>
      </c>
    </row>
    <row r="12196" spans="1:6">
      <c r="A12196" t="str">
        <f t="shared" si="215"/>
        <v>23Mariana Passos Bandeira de Mello45078GRA</v>
      </c>
      <c r="B12196">
        <v>23</v>
      </c>
      <c r="C12196" t="s">
        <v>1536</v>
      </c>
      <c r="D12196" t="s">
        <v>3790</v>
      </c>
      <c r="E12196">
        <v>600</v>
      </c>
      <c r="F12196" t="s">
        <v>1112</v>
      </c>
    </row>
    <row r="12197" spans="1:6">
      <c r="A12197" t="str">
        <f t="shared" si="215"/>
        <v>23PEDRO HENRIQUE MENEGOTTO WEINGARTNER45078GRA</v>
      </c>
      <c r="B12197">
        <v>23</v>
      </c>
      <c r="C12197" t="s">
        <v>3196</v>
      </c>
      <c r="D12197" t="s">
        <v>3790</v>
      </c>
      <c r="E12197">
        <v>600</v>
      </c>
      <c r="F12197" t="s">
        <v>1112</v>
      </c>
    </row>
    <row r="12198" spans="1:6">
      <c r="A12198" t="str">
        <f t="shared" si="215"/>
        <v>23PRISCILA CARVALHAIS DE OLIVEIRA45078GRA</v>
      </c>
      <c r="B12198">
        <v>23</v>
      </c>
      <c r="C12198" t="s">
        <v>3197</v>
      </c>
      <c r="D12198" t="s">
        <v>3790</v>
      </c>
      <c r="E12198">
        <v>600</v>
      </c>
      <c r="F12198" t="s">
        <v>1112</v>
      </c>
    </row>
    <row r="12199" spans="1:6">
      <c r="A12199" t="str">
        <f t="shared" si="215"/>
        <v>23RAYSA BRANDÃO SOARES SILVA45078GRA</v>
      </c>
      <c r="B12199">
        <v>23</v>
      </c>
      <c r="C12199" t="s">
        <v>3198</v>
      </c>
      <c r="D12199" t="s">
        <v>3790</v>
      </c>
      <c r="E12199">
        <v>600</v>
      </c>
      <c r="F12199" t="s">
        <v>1112</v>
      </c>
    </row>
    <row r="12200" spans="1:6">
      <c r="A12200" t="str">
        <f t="shared" si="215"/>
        <v>23BRUNO WELLSAUSEN CANARIO45078MSc</v>
      </c>
      <c r="B12200">
        <v>23</v>
      </c>
      <c r="C12200" t="s">
        <v>3199</v>
      </c>
      <c r="D12200" t="s">
        <v>3790</v>
      </c>
      <c r="E12200">
        <v>2230</v>
      </c>
      <c r="F12200" t="s">
        <v>1114</v>
      </c>
    </row>
    <row r="12201" spans="1:6">
      <c r="A12201" t="str">
        <f t="shared" si="215"/>
        <v>23CARLOS CASTRO VIEIRA QUARESMA45078MSc</v>
      </c>
      <c r="B12201">
        <v>23</v>
      </c>
      <c r="C12201" t="s">
        <v>3200</v>
      </c>
      <c r="D12201" t="s">
        <v>3790</v>
      </c>
      <c r="E12201">
        <v>2230</v>
      </c>
      <c r="F12201" t="s">
        <v>1114</v>
      </c>
    </row>
    <row r="12202" spans="1:6">
      <c r="A12202" t="str">
        <f t="shared" si="215"/>
        <v>23FRANCISCO JOSÉ BUROK TEIXEIRA LEITE STRUNCK45078MSc</v>
      </c>
      <c r="B12202">
        <v>23</v>
      </c>
      <c r="C12202" t="s">
        <v>3201</v>
      </c>
      <c r="D12202" t="s">
        <v>3790</v>
      </c>
      <c r="E12202">
        <v>2230</v>
      </c>
      <c r="F12202" t="s">
        <v>1114</v>
      </c>
    </row>
    <row r="12203" spans="1:6">
      <c r="A12203" t="str">
        <f t="shared" si="215"/>
        <v>23MARCO ANTONIO MAGALHÃES DE MENEZES45078PV</v>
      </c>
      <c r="B12203">
        <v>23</v>
      </c>
      <c r="C12203" t="s">
        <v>3202</v>
      </c>
      <c r="D12203" t="s">
        <v>3790</v>
      </c>
      <c r="E12203">
        <v>7750</v>
      </c>
      <c r="F12203" t="s">
        <v>1115</v>
      </c>
    </row>
    <row r="12204" spans="1:6">
      <c r="A12204" t="str">
        <f t="shared" si="215"/>
        <v>24MAXWELL SCHIAVON45078AT</v>
      </c>
      <c r="B12204">
        <v>24</v>
      </c>
      <c r="C12204" t="s">
        <v>3203</v>
      </c>
      <c r="D12204" t="s">
        <v>3790</v>
      </c>
      <c r="E12204">
        <v>820</v>
      </c>
      <c r="F12204" t="s">
        <v>1117</v>
      </c>
    </row>
    <row r="12205" spans="1:6">
      <c r="A12205" t="str">
        <f t="shared" si="215"/>
        <v>24MÁRCIO LUIS LYRA PAREDES45078COO</v>
      </c>
      <c r="B12205">
        <v>24</v>
      </c>
      <c r="C12205" t="s">
        <v>3204</v>
      </c>
      <c r="D12205" t="s">
        <v>3790</v>
      </c>
      <c r="E12205">
        <v>2800</v>
      </c>
      <c r="F12205" t="s">
        <v>1113</v>
      </c>
    </row>
    <row r="12206" spans="1:6">
      <c r="A12206" t="str">
        <f t="shared" si="215"/>
        <v>24LAÍS GRÁCIO LOPES45078DSC</v>
      </c>
      <c r="B12206">
        <v>24</v>
      </c>
      <c r="C12206" t="s">
        <v>3723</v>
      </c>
      <c r="D12206" t="s">
        <v>3790</v>
      </c>
      <c r="E12206">
        <v>3280</v>
      </c>
      <c r="F12206" t="s">
        <v>1162</v>
      </c>
    </row>
    <row r="12207" spans="1:6">
      <c r="A12207" t="str">
        <f t="shared" si="215"/>
        <v>24LÍVIA GOMES MONTEIRO45078DSC</v>
      </c>
      <c r="B12207">
        <v>24</v>
      </c>
      <c r="C12207" t="s">
        <v>3205</v>
      </c>
      <c r="D12207" t="s">
        <v>3790</v>
      </c>
      <c r="E12207">
        <v>3280</v>
      </c>
      <c r="F12207" t="s">
        <v>1162</v>
      </c>
    </row>
    <row r="12208" spans="1:6">
      <c r="A12208" t="str">
        <f t="shared" si="215"/>
        <v>24PATRICIA BRAZ XIMANGO45078DSC</v>
      </c>
      <c r="B12208">
        <v>24</v>
      </c>
      <c r="C12208" t="s">
        <v>3206</v>
      </c>
      <c r="D12208" t="s">
        <v>3790</v>
      </c>
      <c r="E12208">
        <v>3280</v>
      </c>
      <c r="F12208" t="s">
        <v>1162</v>
      </c>
    </row>
    <row r="12209" spans="1:6">
      <c r="A12209" t="str">
        <f t="shared" si="215"/>
        <v>24ACÁCIA ROCHA DE OLIVEIRA45078GRA</v>
      </c>
      <c r="B12209">
        <v>24</v>
      </c>
      <c r="C12209" t="s">
        <v>3207</v>
      </c>
      <c r="D12209" t="s">
        <v>3790</v>
      </c>
      <c r="E12209">
        <v>600</v>
      </c>
      <c r="F12209" t="s">
        <v>1112</v>
      </c>
    </row>
    <row r="12210" spans="1:6">
      <c r="A12210" t="str">
        <f t="shared" si="215"/>
        <v>24ALEXANDRE BRUNO CALERO GARRIGA45078GRA</v>
      </c>
      <c r="B12210">
        <v>24</v>
      </c>
      <c r="C12210" t="s">
        <v>3208</v>
      </c>
      <c r="D12210" t="s">
        <v>3790</v>
      </c>
      <c r="E12210">
        <v>600</v>
      </c>
      <c r="F12210" t="s">
        <v>1112</v>
      </c>
    </row>
    <row r="12211" spans="1:6">
      <c r="A12211" t="str">
        <f t="shared" si="215"/>
        <v>24CAMILA MARIA RIBEIRO DE OLIVEIRA45078GRA</v>
      </c>
      <c r="B12211">
        <v>24</v>
      </c>
      <c r="C12211" t="s">
        <v>3209</v>
      </c>
      <c r="D12211" t="s">
        <v>3790</v>
      </c>
      <c r="E12211">
        <v>600</v>
      </c>
      <c r="F12211" t="s">
        <v>1112</v>
      </c>
    </row>
    <row r="12212" spans="1:6">
      <c r="A12212" t="str">
        <f t="shared" si="215"/>
        <v>24CHRISTINA DE MELO TEIXEIRA45078GRA</v>
      </c>
      <c r="B12212">
        <v>24</v>
      </c>
      <c r="C12212" t="s">
        <v>3210</v>
      </c>
      <c r="D12212" t="s">
        <v>3790</v>
      </c>
      <c r="E12212">
        <v>600</v>
      </c>
      <c r="F12212" t="s">
        <v>1112</v>
      </c>
    </row>
    <row r="12213" spans="1:6">
      <c r="A12213" t="str">
        <f t="shared" si="215"/>
        <v>24CRISLAINE SOARES BASTOS45078GRA</v>
      </c>
      <c r="B12213">
        <v>24</v>
      </c>
      <c r="C12213" t="s">
        <v>3211</v>
      </c>
      <c r="D12213" t="s">
        <v>3790</v>
      </c>
      <c r="E12213">
        <v>600</v>
      </c>
      <c r="F12213" t="s">
        <v>1112</v>
      </c>
    </row>
    <row r="12214" spans="1:6">
      <c r="A12214" t="str">
        <f t="shared" si="215"/>
        <v>24FELIPE SANTOS RODRIGUES45078GRA</v>
      </c>
      <c r="B12214">
        <v>24</v>
      </c>
      <c r="C12214" t="s">
        <v>3212</v>
      </c>
      <c r="D12214" t="s">
        <v>3790</v>
      </c>
      <c r="E12214">
        <v>600</v>
      </c>
      <c r="F12214" t="s">
        <v>1112</v>
      </c>
    </row>
    <row r="12215" spans="1:6">
      <c r="A12215" t="str">
        <f t="shared" si="215"/>
        <v>24GIOVANNA BENVENUTO FERRAZ REIS45078GRA</v>
      </c>
      <c r="B12215">
        <v>24</v>
      </c>
      <c r="C12215" t="s">
        <v>3213</v>
      </c>
      <c r="D12215" t="s">
        <v>3790</v>
      </c>
      <c r="E12215">
        <v>600</v>
      </c>
      <c r="F12215" t="s">
        <v>1112</v>
      </c>
    </row>
    <row r="12216" spans="1:6">
      <c r="A12216" t="str">
        <f t="shared" si="215"/>
        <v>24GUSTAVO MARTINS MARZULLO DE BRITTO45078GRA</v>
      </c>
      <c r="B12216">
        <v>24</v>
      </c>
      <c r="C12216" t="s">
        <v>3214</v>
      </c>
      <c r="D12216" t="s">
        <v>3790</v>
      </c>
      <c r="E12216">
        <v>600</v>
      </c>
      <c r="F12216" t="s">
        <v>1112</v>
      </c>
    </row>
    <row r="12217" spans="1:6">
      <c r="A12217" t="str">
        <f t="shared" si="215"/>
        <v>24LARISSA PAIVA GODINHO45078GRA</v>
      </c>
      <c r="B12217">
        <v>24</v>
      </c>
      <c r="C12217" t="s">
        <v>3215</v>
      </c>
      <c r="D12217" t="s">
        <v>3790</v>
      </c>
      <c r="E12217">
        <v>600</v>
      </c>
      <c r="F12217" t="s">
        <v>1112</v>
      </c>
    </row>
    <row r="12218" spans="1:6">
      <c r="A12218" t="str">
        <f t="shared" si="215"/>
        <v>24LEONARDO CARLETTI LORENZO KOATZ45078GRA</v>
      </c>
      <c r="B12218">
        <v>24</v>
      </c>
      <c r="C12218" t="s">
        <v>3216</v>
      </c>
      <c r="D12218" t="s">
        <v>3790</v>
      </c>
      <c r="E12218">
        <v>600</v>
      </c>
      <c r="F12218" t="s">
        <v>1112</v>
      </c>
    </row>
    <row r="12219" spans="1:6">
      <c r="A12219" t="str">
        <f t="shared" si="215"/>
        <v>24MARCELY CRISTINY CONRADO DA COSTA45078GRA</v>
      </c>
      <c r="B12219">
        <v>24</v>
      </c>
      <c r="C12219" t="s">
        <v>3217</v>
      </c>
      <c r="D12219" t="s">
        <v>3790</v>
      </c>
      <c r="E12219">
        <v>600</v>
      </c>
      <c r="F12219" t="s">
        <v>1112</v>
      </c>
    </row>
    <row r="12220" spans="1:6">
      <c r="A12220" t="str">
        <f t="shared" si="215"/>
        <v>24MIGUEL BASE DE ABREU45078GRA</v>
      </c>
      <c r="B12220">
        <v>24</v>
      </c>
      <c r="C12220" t="s">
        <v>3218</v>
      </c>
      <c r="D12220" t="s">
        <v>3790</v>
      </c>
      <c r="E12220">
        <v>600</v>
      </c>
      <c r="F12220" t="s">
        <v>1112</v>
      </c>
    </row>
    <row r="12221" spans="1:6">
      <c r="A12221" t="str">
        <f t="shared" si="215"/>
        <v>24RAYZA MARIA DE OLIVEIRA FONSECA45078GRA</v>
      </c>
      <c r="B12221">
        <v>24</v>
      </c>
      <c r="C12221" t="s">
        <v>3219</v>
      </c>
      <c r="D12221" t="s">
        <v>3790</v>
      </c>
      <c r="E12221">
        <v>600</v>
      </c>
      <c r="F12221" t="s">
        <v>1112</v>
      </c>
    </row>
    <row r="12222" spans="1:6">
      <c r="A12222" t="str">
        <f t="shared" si="215"/>
        <v>24CAIO FRAGALE PASTUSIAK45078MSc</v>
      </c>
      <c r="B12222">
        <v>24</v>
      </c>
      <c r="C12222" t="s">
        <v>3724</v>
      </c>
      <c r="D12222" t="s">
        <v>3790</v>
      </c>
      <c r="E12222">
        <v>2230</v>
      </c>
      <c r="F12222" t="s">
        <v>1114</v>
      </c>
    </row>
    <row r="12223" spans="1:6">
      <c r="A12223" t="str">
        <f t="shared" si="215"/>
        <v>24GUILHERME MARTINEZ SECHI45078MSc</v>
      </c>
      <c r="B12223">
        <v>24</v>
      </c>
      <c r="C12223" t="s">
        <v>3220</v>
      </c>
      <c r="D12223" t="s">
        <v>3790</v>
      </c>
      <c r="E12223">
        <v>2230</v>
      </c>
      <c r="F12223" t="s">
        <v>1114</v>
      </c>
    </row>
    <row r="12224" spans="1:6">
      <c r="A12224" t="str">
        <f t="shared" si="215"/>
        <v>24JOÃO VICTOR DE MORAES SILVA45078MSc</v>
      </c>
      <c r="B12224">
        <v>24</v>
      </c>
      <c r="C12224" t="s">
        <v>3221</v>
      </c>
      <c r="D12224" t="s">
        <v>3790</v>
      </c>
      <c r="E12224">
        <v>2230</v>
      </c>
      <c r="F12224" t="s">
        <v>1114</v>
      </c>
    </row>
    <row r="12225" spans="1:6">
      <c r="A12225" t="str">
        <f t="shared" si="215"/>
        <v>24MIKAELLE DE CARVALHO GOMES45078MSc</v>
      </c>
      <c r="B12225">
        <v>24</v>
      </c>
      <c r="C12225" t="s">
        <v>3725</v>
      </c>
      <c r="D12225" t="s">
        <v>3790</v>
      </c>
      <c r="E12225">
        <v>2230</v>
      </c>
      <c r="F12225" t="s">
        <v>1114</v>
      </c>
    </row>
    <row r="12226" spans="1:6">
      <c r="A12226" t="str">
        <f t="shared" si="215"/>
        <v>24MILENA MENDONÇA GUIMARÃES45078MSc</v>
      </c>
      <c r="B12226">
        <v>24</v>
      </c>
      <c r="C12226" t="s">
        <v>3222</v>
      </c>
      <c r="D12226" t="s">
        <v>3790</v>
      </c>
      <c r="E12226">
        <v>2230</v>
      </c>
      <c r="F12226" t="s">
        <v>1114</v>
      </c>
    </row>
    <row r="12227" spans="1:6">
      <c r="A12227" t="str">
        <f t="shared" ref="A12227:A12290" si="216">CONCATENATE(B12227,C12227,VALUE(D12227),F12227)</f>
        <v>24TAISA CORREA DANTAS45078MSc</v>
      </c>
      <c r="B12227">
        <v>24</v>
      </c>
      <c r="C12227" t="s">
        <v>3223</v>
      </c>
      <c r="D12227" t="s">
        <v>3790</v>
      </c>
      <c r="E12227">
        <v>2230</v>
      </c>
      <c r="F12227" t="s">
        <v>1114</v>
      </c>
    </row>
    <row r="12228" spans="1:6">
      <c r="A12228" t="str">
        <f t="shared" si="216"/>
        <v>24MARCOS JOSÉ MORAES DA SILVA45078PDSC</v>
      </c>
      <c r="B12228">
        <v>24</v>
      </c>
      <c r="C12228" t="s">
        <v>3224</v>
      </c>
      <c r="D12228" t="s">
        <v>3790</v>
      </c>
      <c r="E12228">
        <v>6110</v>
      </c>
      <c r="F12228" t="s">
        <v>1165</v>
      </c>
    </row>
    <row r="12229" spans="1:6">
      <c r="A12229" t="str">
        <f t="shared" si="216"/>
        <v>26EMERSON AZEVEDO DO NASCIMENTO45078AT</v>
      </c>
      <c r="B12229">
        <v>26</v>
      </c>
      <c r="C12229" t="s">
        <v>3226</v>
      </c>
      <c r="D12229" t="s">
        <v>3790</v>
      </c>
      <c r="E12229">
        <v>820</v>
      </c>
      <c r="F12229" t="s">
        <v>1117</v>
      </c>
    </row>
    <row r="12230" spans="1:6">
      <c r="A12230" t="str">
        <f t="shared" si="216"/>
        <v>26EDNEY RAFAEL VIANA PINHEIRO GALVÃO45078COO</v>
      </c>
      <c r="B12230">
        <v>26</v>
      </c>
      <c r="C12230" t="s">
        <v>1569</v>
      </c>
      <c r="D12230" t="s">
        <v>3790</v>
      </c>
      <c r="E12230">
        <v>2800</v>
      </c>
      <c r="F12230" t="s">
        <v>1113</v>
      </c>
    </row>
    <row r="12231" spans="1:6">
      <c r="A12231" t="str">
        <f t="shared" si="216"/>
        <v>26GUILHERME MENTGES ARRUDA45078DSC</v>
      </c>
      <c r="B12231">
        <v>26</v>
      </c>
      <c r="C12231" t="s">
        <v>1570</v>
      </c>
      <c r="D12231" t="s">
        <v>3790</v>
      </c>
      <c r="E12231">
        <v>3280</v>
      </c>
      <c r="F12231" t="s">
        <v>1162</v>
      </c>
    </row>
    <row r="12232" spans="1:6">
      <c r="A12232" t="str">
        <f t="shared" si="216"/>
        <v>26RIVALDO LEONN BEZERRA CABRAL45078DSC</v>
      </c>
      <c r="B12232">
        <v>26</v>
      </c>
      <c r="C12232" t="s">
        <v>2183</v>
      </c>
      <c r="D12232" t="s">
        <v>3790</v>
      </c>
      <c r="E12232">
        <v>3280</v>
      </c>
      <c r="F12232" t="s">
        <v>1162</v>
      </c>
    </row>
    <row r="12233" spans="1:6">
      <c r="A12233" t="str">
        <f t="shared" si="216"/>
        <v>26ALICE BASTOS HOLANDA45078GRA</v>
      </c>
      <c r="B12233">
        <v>26</v>
      </c>
      <c r="C12233" t="s">
        <v>2445</v>
      </c>
      <c r="D12233" t="s">
        <v>3790</v>
      </c>
      <c r="E12233">
        <v>600</v>
      </c>
      <c r="F12233" t="s">
        <v>1112</v>
      </c>
    </row>
    <row r="12234" spans="1:6">
      <c r="A12234" t="str">
        <f t="shared" si="216"/>
        <v>26ALYSSON GUILHERME LOPES DA COSTA45078GRA</v>
      </c>
      <c r="B12234">
        <v>26</v>
      </c>
      <c r="C12234" t="s">
        <v>3228</v>
      </c>
      <c r="D12234" t="s">
        <v>3790</v>
      </c>
      <c r="E12234">
        <v>600</v>
      </c>
      <c r="F12234" t="s">
        <v>1112</v>
      </c>
    </row>
    <row r="12235" spans="1:6">
      <c r="A12235" t="str">
        <f t="shared" si="216"/>
        <v>26ANTONIO MARQUES PEDRA45078GRA</v>
      </c>
      <c r="B12235">
        <v>26</v>
      </c>
      <c r="C12235" t="s">
        <v>1573</v>
      </c>
      <c r="D12235" t="s">
        <v>3790</v>
      </c>
      <c r="E12235">
        <v>600</v>
      </c>
      <c r="F12235" t="s">
        <v>1112</v>
      </c>
    </row>
    <row r="12236" spans="1:6">
      <c r="A12236" t="str">
        <f t="shared" si="216"/>
        <v>26CAYRO THIAGO DE LIMA45078GRA</v>
      </c>
      <c r="B12236">
        <v>26</v>
      </c>
      <c r="C12236" t="s">
        <v>2185</v>
      </c>
      <c r="D12236" t="s">
        <v>3790</v>
      </c>
      <c r="E12236">
        <v>600</v>
      </c>
      <c r="F12236" t="s">
        <v>1112</v>
      </c>
    </row>
    <row r="12237" spans="1:6">
      <c r="A12237" t="str">
        <f t="shared" si="216"/>
        <v>26DÉBORA RAÍSSA FREITAS DE SOUZA45078GRA</v>
      </c>
      <c r="B12237">
        <v>26</v>
      </c>
      <c r="C12237" t="s">
        <v>2447</v>
      </c>
      <c r="D12237" t="s">
        <v>3790</v>
      </c>
      <c r="E12237">
        <v>600</v>
      </c>
      <c r="F12237" t="s">
        <v>1112</v>
      </c>
    </row>
    <row r="12238" spans="1:6">
      <c r="A12238" t="str">
        <f t="shared" si="216"/>
        <v>26ERIBERTO DA SILVA BEZERRA JUNIOR45078GRA</v>
      </c>
      <c r="B12238">
        <v>26</v>
      </c>
      <c r="C12238" t="s">
        <v>3229</v>
      </c>
      <c r="D12238" t="s">
        <v>3790</v>
      </c>
      <c r="E12238">
        <v>600</v>
      </c>
      <c r="F12238" t="s">
        <v>1112</v>
      </c>
    </row>
    <row r="12239" spans="1:6">
      <c r="A12239" t="str">
        <f t="shared" si="216"/>
        <v>26EUDES MEDEIROS DO CARMO FILHO45078GRA</v>
      </c>
      <c r="B12239">
        <v>26</v>
      </c>
      <c r="C12239" t="s">
        <v>1574</v>
      </c>
      <c r="D12239" t="s">
        <v>3790</v>
      </c>
      <c r="E12239">
        <v>600</v>
      </c>
      <c r="F12239" t="s">
        <v>1112</v>
      </c>
    </row>
    <row r="12240" spans="1:6">
      <c r="A12240" t="str">
        <f t="shared" si="216"/>
        <v>26FELIPE WICLEF SILVA CAVALCANTE45078GRA</v>
      </c>
      <c r="B12240">
        <v>26</v>
      </c>
      <c r="C12240" t="s">
        <v>1575</v>
      </c>
      <c r="D12240" t="s">
        <v>3790</v>
      </c>
      <c r="E12240">
        <v>600</v>
      </c>
      <c r="F12240" t="s">
        <v>1112</v>
      </c>
    </row>
    <row r="12241" spans="1:6">
      <c r="A12241" t="str">
        <f t="shared" si="216"/>
        <v>26FERNANDA DE BRITO ANSELMO45078GRA</v>
      </c>
      <c r="B12241">
        <v>26</v>
      </c>
      <c r="C12241" t="s">
        <v>2449</v>
      </c>
      <c r="D12241" t="s">
        <v>3790</v>
      </c>
      <c r="E12241">
        <v>600</v>
      </c>
      <c r="F12241" t="s">
        <v>1112</v>
      </c>
    </row>
    <row r="12242" spans="1:6">
      <c r="A12242" t="str">
        <f t="shared" si="216"/>
        <v>26IURI BOTELHO MARQUES XENOFONTE45078GRA</v>
      </c>
      <c r="B12242">
        <v>26</v>
      </c>
      <c r="C12242" t="s">
        <v>2450</v>
      </c>
      <c r="D12242" t="s">
        <v>3790</v>
      </c>
      <c r="E12242">
        <v>600</v>
      </c>
      <c r="F12242" t="s">
        <v>1112</v>
      </c>
    </row>
    <row r="12243" spans="1:6">
      <c r="A12243" t="str">
        <f t="shared" si="216"/>
        <v>26JENIFFER BOMFIM DA SILVA45078GRA</v>
      </c>
      <c r="B12243">
        <v>26</v>
      </c>
      <c r="C12243" t="s">
        <v>2451</v>
      </c>
      <c r="D12243" t="s">
        <v>3790</v>
      </c>
      <c r="E12243">
        <v>600</v>
      </c>
      <c r="F12243" t="s">
        <v>1112</v>
      </c>
    </row>
    <row r="12244" spans="1:6">
      <c r="A12244" t="str">
        <f t="shared" si="216"/>
        <v>26LINNIK DA SILVA BARBOSA45078GRA</v>
      </c>
      <c r="B12244">
        <v>26</v>
      </c>
      <c r="C12244" t="s">
        <v>2452</v>
      </c>
      <c r="D12244" t="s">
        <v>3790</v>
      </c>
      <c r="E12244">
        <v>600</v>
      </c>
      <c r="F12244" t="s">
        <v>1112</v>
      </c>
    </row>
    <row r="12245" spans="1:6">
      <c r="A12245" t="str">
        <f t="shared" si="216"/>
        <v>26MARIA EDUARDA MELO DE ALMEIDA45078GRA</v>
      </c>
      <c r="B12245">
        <v>26</v>
      </c>
      <c r="C12245" t="s">
        <v>1580</v>
      </c>
      <c r="D12245" t="s">
        <v>3790</v>
      </c>
      <c r="E12245">
        <v>600</v>
      </c>
      <c r="F12245" t="s">
        <v>1112</v>
      </c>
    </row>
    <row r="12246" spans="1:6">
      <c r="A12246" t="str">
        <f t="shared" si="216"/>
        <v>26NORMANN PAULO DANTAS DA SILVA45078GRA</v>
      </c>
      <c r="B12246">
        <v>26</v>
      </c>
      <c r="C12246" t="s">
        <v>2453</v>
      </c>
      <c r="D12246" t="s">
        <v>3790</v>
      </c>
      <c r="E12246">
        <v>600</v>
      </c>
      <c r="F12246" t="s">
        <v>1112</v>
      </c>
    </row>
    <row r="12247" spans="1:6">
      <c r="A12247" t="str">
        <f t="shared" si="216"/>
        <v>26RAFAEL DE LIMA NUNES45078GRA</v>
      </c>
      <c r="B12247">
        <v>26</v>
      </c>
      <c r="C12247" t="s">
        <v>1581</v>
      </c>
      <c r="D12247" t="s">
        <v>3790</v>
      </c>
      <c r="E12247">
        <v>600</v>
      </c>
      <c r="F12247" t="s">
        <v>1112</v>
      </c>
    </row>
    <row r="12248" spans="1:6">
      <c r="A12248" t="str">
        <f t="shared" si="216"/>
        <v>26SÉRGIO LUIZ SOUZA DA SILVA JÚNIOR45078GRA</v>
      </c>
      <c r="B12248">
        <v>26</v>
      </c>
      <c r="C12248" t="s">
        <v>1582</v>
      </c>
      <c r="D12248" t="s">
        <v>3790</v>
      </c>
      <c r="E12248">
        <v>600</v>
      </c>
      <c r="F12248" t="s">
        <v>1112</v>
      </c>
    </row>
    <row r="12249" spans="1:6">
      <c r="A12249" t="str">
        <f t="shared" si="216"/>
        <v>26TATIANE SILVA BEZERRA DE SOUSA45078GRA</v>
      </c>
      <c r="B12249">
        <v>26</v>
      </c>
      <c r="C12249" t="s">
        <v>2454</v>
      </c>
      <c r="D12249" t="s">
        <v>3790</v>
      </c>
      <c r="E12249">
        <v>600</v>
      </c>
      <c r="F12249" t="s">
        <v>1112</v>
      </c>
    </row>
    <row r="12250" spans="1:6">
      <c r="A12250" t="str">
        <f t="shared" si="216"/>
        <v>26BEATRIZ DE PAIVA GERMANO45078MSc</v>
      </c>
      <c r="B12250">
        <v>26</v>
      </c>
      <c r="C12250" t="s">
        <v>3230</v>
      </c>
      <c r="D12250" t="s">
        <v>3790</v>
      </c>
      <c r="E12250">
        <v>2230</v>
      </c>
      <c r="F12250" t="s">
        <v>1114</v>
      </c>
    </row>
    <row r="12251" spans="1:6">
      <c r="A12251" t="str">
        <f t="shared" si="216"/>
        <v>26ISABELA OLIVEIRA COSTA45078MSc</v>
      </c>
      <c r="B12251">
        <v>26</v>
      </c>
      <c r="C12251" t="s">
        <v>2456</v>
      </c>
      <c r="D12251" t="s">
        <v>3790</v>
      </c>
      <c r="E12251">
        <v>2230</v>
      </c>
      <c r="F12251" t="s">
        <v>1114</v>
      </c>
    </row>
    <row r="12252" spans="1:6">
      <c r="A12252" t="str">
        <f t="shared" si="216"/>
        <v>26PAULO HENRIQUE ALVES DE AZEVÊDO45078MSc</v>
      </c>
      <c r="B12252">
        <v>26</v>
      </c>
      <c r="C12252" t="s">
        <v>2457</v>
      </c>
      <c r="D12252" t="s">
        <v>3790</v>
      </c>
      <c r="E12252">
        <v>2230</v>
      </c>
      <c r="F12252" t="s">
        <v>1114</v>
      </c>
    </row>
    <row r="12253" spans="1:6">
      <c r="A12253" t="str">
        <f t="shared" si="216"/>
        <v>26RAFAELA BRENDA DE SOUZA ALVES45078MSc</v>
      </c>
      <c r="B12253">
        <v>26</v>
      </c>
      <c r="C12253" t="s">
        <v>1583</v>
      </c>
      <c r="D12253" t="s">
        <v>3790</v>
      </c>
      <c r="E12253">
        <v>2230</v>
      </c>
      <c r="F12253" t="s">
        <v>1114</v>
      </c>
    </row>
    <row r="12254" spans="1:6">
      <c r="A12254" t="str">
        <f t="shared" si="216"/>
        <v>26RENATA CIBELY FREIRE DE LIMA45078MSc</v>
      </c>
      <c r="B12254">
        <v>26</v>
      </c>
      <c r="C12254" t="s">
        <v>3231</v>
      </c>
      <c r="D12254" t="s">
        <v>3790</v>
      </c>
      <c r="E12254">
        <v>2230</v>
      </c>
      <c r="F12254" t="s">
        <v>1114</v>
      </c>
    </row>
    <row r="12255" spans="1:6">
      <c r="A12255" t="str">
        <f t="shared" si="216"/>
        <v>26MAYRA KEROLLY SALES MONTEIRO45078PDSC</v>
      </c>
      <c r="B12255">
        <v>26</v>
      </c>
      <c r="C12255" t="s">
        <v>2458</v>
      </c>
      <c r="D12255" t="s">
        <v>3790</v>
      </c>
      <c r="E12255">
        <v>6110</v>
      </c>
      <c r="F12255" t="s">
        <v>1165</v>
      </c>
    </row>
    <row r="12256" spans="1:6">
      <c r="A12256" t="str">
        <f t="shared" si="216"/>
        <v>26WILSON DA MATA45078PV</v>
      </c>
      <c r="B12256">
        <v>26</v>
      </c>
      <c r="C12256" t="s">
        <v>1585</v>
      </c>
      <c r="D12256" t="s">
        <v>3790</v>
      </c>
      <c r="E12256">
        <v>7750</v>
      </c>
      <c r="F12256" t="s">
        <v>1115</v>
      </c>
    </row>
    <row r="12257" spans="1:6">
      <c r="A12257" t="str">
        <f t="shared" si="216"/>
        <v>27CAROLINA CRISTINA DOS SANTOS SILVA45078AT</v>
      </c>
      <c r="B12257">
        <v>27</v>
      </c>
      <c r="C12257" t="s">
        <v>3232</v>
      </c>
      <c r="D12257" t="s">
        <v>3790</v>
      </c>
      <c r="E12257">
        <v>820</v>
      </c>
      <c r="F12257" t="s">
        <v>1117</v>
      </c>
    </row>
    <row r="12258" spans="1:6">
      <c r="A12258" t="str">
        <f t="shared" si="216"/>
        <v>27Lílian Lefol Nani Guarieiro45078COO</v>
      </c>
      <c r="B12258">
        <v>27</v>
      </c>
      <c r="C12258" t="s">
        <v>1587</v>
      </c>
      <c r="D12258" t="s">
        <v>3790</v>
      </c>
      <c r="E12258">
        <v>2800</v>
      </c>
      <c r="F12258" t="s">
        <v>1113</v>
      </c>
    </row>
    <row r="12259" spans="1:6">
      <c r="A12259" t="str">
        <f t="shared" si="216"/>
        <v>27ADROALDO SANTOS SOARES45078DSC</v>
      </c>
      <c r="B12259">
        <v>27</v>
      </c>
      <c r="C12259" t="s">
        <v>3233</v>
      </c>
      <c r="D12259" t="s">
        <v>3790</v>
      </c>
      <c r="E12259">
        <v>3280</v>
      </c>
      <c r="F12259" t="s">
        <v>1162</v>
      </c>
    </row>
    <row r="12260" spans="1:6">
      <c r="A12260" t="str">
        <f t="shared" si="216"/>
        <v>27FABIO DE SOUSA SANTOS45078DSC</v>
      </c>
      <c r="B12260">
        <v>27</v>
      </c>
      <c r="C12260" t="s">
        <v>3234</v>
      </c>
      <c r="D12260" t="s">
        <v>3790</v>
      </c>
      <c r="E12260">
        <v>3280</v>
      </c>
      <c r="F12260" t="s">
        <v>1162</v>
      </c>
    </row>
    <row r="12261" spans="1:6">
      <c r="A12261" t="str">
        <f t="shared" si="216"/>
        <v>27ANA CLARA MOREIRA DE SANTANA SANTOS45078GRA</v>
      </c>
      <c r="B12261">
        <v>27</v>
      </c>
      <c r="C12261" t="s">
        <v>3235</v>
      </c>
      <c r="D12261" t="s">
        <v>3790</v>
      </c>
      <c r="E12261">
        <v>600</v>
      </c>
      <c r="F12261" t="s">
        <v>1112</v>
      </c>
    </row>
    <row r="12262" spans="1:6">
      <c r="A12262" t="str">
        <f t="shared" si="216"/>
        <v>27ANTONIO COELHO OLIVEIRA NETO45078GRA</v>
      </c>
      <c r="B12262">
        <v>27</v>
      </c>
      <c r="C12262" t="s">
        <v>3767</v>
      </c>
      <c r="D12262" t="s">
        <v>3790</v>
      </c>
      <c r="E12262">
        <v>600</v>
      </c>
      <c r="F12262" t="s">
        <v>1112</v>
      </c>
    </row>
    <row r="12263" spans="1:6">
      <c r="A12263" t="str">
        <f t="shared" si="216"/>
        <v>27BRUNO COSTA SOUZA45078GRA</v>
      </c>
      <c r="B12263">
        <v>27</v>
      </c>
      <c r="C12263" t="s">
        <v>3768</v>
      </c>
      <c r="D12263" t="s">
        <v>3790</v>
      </c>
      <c r="E12263">
        <v>600</v>
      </c>
      <c r="F12263" t="s">
        <v>1112</v>
      </c>
    </row>
    <row r="12264" spans="1:6">
      <c r="A12264" t="str">
        <f t="shared" si="216"/>
        <v>27CATARINA SILVA FERREIRA45078GRA</v>
      </c>
      <c r="B12264">
        <v>27</v>
      </c>
      <c r="C12264" t="s">
        <v>3236</v>
      </c>
      <c r="D12264" t="s">
        <v>3790</v>
      </c>
      <c r="E12264">
        <v>600</v>
      </c>
      <c r="F12264" t="s">
        <v>1112</v>
      </c>
    </row>
    <row r="12265" spans="1:6">
      <c r="A12265" t="str">
        <f t="shared" si="216"/>
        <v>27FERNANDA DOS SANTOS CARDOSO45078GRA</v>
      </c>
      <c r="B12265">
        <v>27</v>
      </c>
      <c r="C12265" t="s">
        <v>3237</v>
      </c>
      <c r="D12265" t="s">
        <v>3790</v>
      </c>
      <c r="E12265">
        <v>600</v>
      </c>
      <c r="F12265" t="s">
        <v>1112</v>
      </c>
    </row>
    <row r="12266" spans="1:6">
      <c r="A12266" t="str">
        <f t="shared" si="216"/>
        <v>27GABRIEL SERAFIM DA SILVA45078GRA</v>
      </c>
      <c r="B12266">
        <v>27</v>
      </c>
      <c r="C12266" t="s">
        <v>3769</v>
      </c>
      <c r="D12266" t="s">
        <v>3790</v>
      </c>
      <c r="E12266">
        <v>600</v>
      </c>
      <c r="F12266" t="s">
        <v>1112</v>
      </c>
    </row>
    <row r="12267" spans="1:6">
      <c r="A12267" t="str">
        <f t="shared" si="216"/>
        <v>27GISELE BEATRIZ TELES GÓES45078GRA</v>
      </c>
      <c r="B12267">
        <v>27</v>
      </c>
      <c r="C12267" t="s">
        <v>3238</v>
      </c>
      <c r="D12267" t="s">
        <v>3790</v>
      </c>
      <c r="E12267">
        <v>600</v>
      </c>
      <c r="F12267" t="s">
        <v>1112</v>
      </c>
    </row>
    <row r="12268" spans="1:6">
      <c r="A12268" t="str">
        <f t="shared" si="216"/>
        <v>27JOÃO VICTOR CARVALHO DE MATTOS45078GRA</v>
      </c>
      <c r="B12268">
        <v>27</v>
      </c>
      <c r="C12268" t="s">
        <v>3239</v>
      </c>
      <c r="D12268" t="s">
        <v>3790</v>
      </c>
      <c r="E12268">
        <v>600</v>
      </c>
      <c r="F12268" t="s">
        <v>1112</v>
      </c>
    </row>
    <row r="12269" spans="1:6">
      <c r="A12269" t="str">
        <f t="shared" si="216"/>
        <v>27LAURA BEATRIZ DE CARVALHO EMBIRUÇU45078GRA</v>
      </c>
      <c r="B12269">
        <v>27</v>
      </c>
      <c r="C12269" t="s">
        <v>3240</v>
      </c>
      <c r="D12269" t="s">
        <v>3790</v>
      </c>
      <c r="E12269">
        <v>600</v>
      </c>
      <c r="F12269" t="s">
        <v>1112</v>
      </c>
    </row>
    <row r="12270" spans="1:6">
      <c r="A12270" t="str">
        <f t="shared" si="216"/>
        <v>27Lucas Meireles Fontes45078GRA</v>
      </c>
      <c r="B12270">
        <v>27</v>
      </c>
      <c r="C12270" t="s">
        <v>2187</v>
      </c>
      <c r="D12270" t="s">
        <v>3790</v>
      </c>
      <c r="E12270">
        <v>600</v>
      </c>
      <c r="F12270" t="s">
        <v>1112</v>
      </c>
    </row>
    <row r="12271" spans="1:6">
      <c r="A12271" t="str">
        <f t="shared" si="216"/>
        <v>27MATHEUS NOGUEIRA GUSMÃO RODRIGUES DOS SANTOS45078GRA</v>
      </c>
      <c r="B12271">
        <v>27</v>
      </c>
      <c r="C12271" t="s">
        <v>3241</v>
      </c>
      <c r="D12271" t="s">
        <v>3790</v>
      </c>
      <c r="E12271">
        <v>600</v>
      </c>
      <c r="F12271" t="s">
        <v>1112</v>
      </c>
    </row>
    <row r="12272" spans="1:6">
      <c r="A12272" t="str">
        <f t="shared" si="216"/>
        <v>27MICHEL CARDOSO NATIVIDADE45078GRA</v>
      </c>
      <c r="B12272">
        <v>27</v>
      </c>
      <c r="C12272" t="s">
        <v>3770</v>
      </c>
      <c r="D12272" t="s">
        <v>3790</v>
      </c>
      <c r="E12272">
        <v>600</v>
      </c>
      <c r="F12272" t="s">
        <v>1112</v>
      </c>
    </row>
    <row r="12273" spans="1:6">
      <c r="A12273" t="str">
        <f t="shared" si="216"/>
        <v>27PEDRO CAJADO BULHÕES45078GRA</v>
      </c>
      <c r="B12273">
        <v>27</v>
      </c>
      <c r="C12273" t="s">
        <v>3726</v>
      </c>
      <c r="D12273" t="s">
        <v>3790</v>
      </c>
      <c r="E12273">
        <v>600</v>
      </c>
      <c r="F12273" t="s">
        <v>1112</v>
      </c>
    </row>
    <row r="12274" spans="1:6">
      <c r="A12274" t="str">
        <f t="shared" si="216"/>
        <v>27STEFANY ARAUJO MATOS LIMA45078GRA</v>
      </c>
      <c r="B12274">
        <v>27</v>
      </c>
      <c r="C12274" t="s">
        <v>3242</v>
      </c>
      <c r="D12274" t="s">
        <v>3790</v>
      </c>
      <c r="E12274">
        <v>600</v>
      </c>
      <c r="F12274" t="s">
        <v>1112</v>
      </c>
    </row>
    <row r="12275" spans="1:6">
      <c r="A12275" t="str">
        <f t="shared" si="216"/>
        <v>27GUILHERME BRANDÃO DA CUNHA45078MSc</v>
      </c>
      <c r="B12275">
        <v>27</v>
      </c>
      <c r="C12275" t="s">
        <v>3727</v>
      </c>
      <c r="D12275" t="s">
        <v>3790</v>
      </c>
      <c r="E12275">
        <v>2230</v>
      </c>
      <c r="F12275" t="s">
        <v>1114</v>
      </c>
    </row>
    <row r="12276" spans="1:6">
      <c r="A12276" t="str">
        <f t="shared" si="216"/>
        <v>27JOYCE MARA BRITO MAIA45078MSc</v>
      </c>
      <c r="B12276">
        <v>27</v>
      </c>
      <c r="C12276" t="s">
        <v>3244</v>
      </c>
      <c r="D12276" t="s">
        <v>3790</v>
      </c>
      <c r="E12276">
        <v>2230</v>
      </c>
      <c r="F12276" t="s">
        <v>1114</v>
      </c>
    </row>
    <row r="12277" spans="1:6">
      <c r="A12277" t="str">
        <f t="shared" si="216"/>
        <v>27LUIZ GUTEMBERG SANTIAGO DIAS JUNIOR45078MSc</v>
      </c>
      <c r="B12277">
        <v>27</v>
      </c>
      <c r="C12277" t="s">
        <v>3245</v>
      </c>
      <c r="D12277" t="s">
        <v>3790</v>
      </c>
      <c r="E12277">
        <v>2230</v>
      </c>
      <c r="F12277" t="s">
        <v>1114</v>
      </c>
    </row>
    <row r="12278" spans="1:6">
      <c r="A12278" t="str">
        <f t="shared" si="216"/>
        <v>27RENATA GOMES CARVALHO45078PDSC</v>
      </c>
      <c r="B12278">
        <v>27</v>
      </c>
      <c r="C12278" t="s">
        <v>3246</v>
      </c>
      <c r="D12278" t="s">
        <v>3790</v>
      </c>
      <c r="E12278">
        <v>6110</v>
      </c>
      <c r="F12278" t="s">
        <v>1165</v>
      </c>
    </row>
    <row r="12279" spans="1:6">
      <c r="A12279" t="str">
        <f t="shared" si="216"/>
        <v>27REINALDO COELHO MIRRE45078PV</v>
      </c>
      <c r="B12279">
        <v>27</v>
      </c>
      <c r="C12279" t="s">
        <v>3247</v>
      </c>
      <c r="D12279" t="s">
        <v>3790</v>
      </c>
      <c r="E12279">
        <v>7750</v>
      </c>
      <c r="F12279" t="s">
        <v>1115</v>
      </c>
    </row>
    <row r="12280" spans="1:6">
      <c r="A12280" t="str">
        <f t="shared" si="216"/>
        <v>28SERGIO BERGAMASCHI45078COO</v>
      </c>
      <c r="B12280">
        <v>28</v>
      </c>
      <c r="C12280" t="s">
        <v>2657</v>
      </c>
      <c r="D12280" t="s">
        <v>3790</v>
      </c>
      <c r="E12280">
        <v>2800</v>
      </c>
      <c r="F12280" t="s">
        <v>1113</v>
      </c>
    </row>
    <row r="12281" spans="1:6">
      <c r="A12281" t="str">
        <f t="shared" si="216"/>
        <v>28GIOVANNI DE OLIVEIRA ENEAS45078DSC</v>
      </c>
      <c r="B12281">
        <v>28</v>
      </c>
      <c r="C12281" t="s">
        <v>3248</v>
      </c>
      <c r="D12281" t="s">
        <v>3790</v>
      </c>
      <c r="E12281">
        <v>3280</v>
      </c>
      <c r="F12281" t="s">
        <v>1162</v>
      </c>
    </row>
    <row r="12282" spans="1:6">
      <c r="A12282" t="str">
        <f t="shared" si="216"/>
        <v>28MARIANA BESSA FAGUNDES45078DSC</v>
      </c>
      <c r="B12282">
        <v>28</v>
      </c>
      <c r="C12282" t="s">
        <v>3249</v>
      </c>
      <c r="D12282" t="s">
        <v>3790</v>
      </c>
      <c r="E12282">
        <v>3280</v>
      </c>
      <c r="F12282" t="s">
        <v>1162</v>
      </c>
    </row>
    <row r="12283" spans="1:6">
      <c r="A12283" t="str">
        <f t="shared" si="216"/>
        <v>28RAÍSSA DE CASTRO OLIVEIRA45078DSC</v>
      </c>
      <c r="B12283">
        <v>28</v>
      </c>
      <c r="C12283" t="s">
        <v>3250</v>
      </c>
      <c r="D12283" t="s">
        <v>3790</v>
      </c>
      <c r="E12283">
        <v>3280</v>
      </c>
      <c r="F12283" t="s">
        <v>1162</v>
      </c>
    </row>
    <row r="12284" spans="1:6">
      <c r="A12284" t="str">
        <f t="shared" si="216"/>
        <v>28BRUNO NASCIMENTO PEREIRA45078GRA</v>
      </c>
      <c r="B12284">
        <v>28</v>
      </c>
      <c r="C12284" t="s">
        <v>3251</v>
      </c>
      <c r="D12284" t="s">
        <v>3790</v>
      </c>
      <c r="E12284">
        <v>600</v>
      </c>
      <c r="F12284" t="s">
        <v>1112</v>
      </c>
    </row>
    <row r="12285" spans="1:6">
      <c r="A12285" t="str">
        <f t="shared" si="216"/>
        <v>28LETICIA BRANDÃO GOMES DE SOUSA45078GRA</v>
      </c>
      <c r="B12285">
        <v>28</v>
      </c>
      <c r="C12285" t="s">
        <v>3252</v>
      </c>
      <c r="D12285" t="s">
        <v>3790</v>
      </c>
      <c r="E12285">
        <v>600</v>
      </c>
      <c r="F12285" t="s">
        <v>1112</v>
      </c>
    </row>
    <row r="12286" spans="1:6">
      <c r="A12286" t="str">
        <f t="shared" si="216"/>
        <v>28LUCAS BARBOSA PINHO45078GRA</v>
      </c>
      <c r="B12286">
        <v>28</v>
      </c>
      <c r="C12286" t="s">
        <v>1615</v>
      </c>
      <c r="D12286" t="s">
        <v>3790</v>
      </c>
      <c r="E12286">
        <v>600</v>
      </c>
      <c r="F12286" t="s">
        <v>1112</v>
      </c>
    </row>
    <row r="12287" spans="1:6">
      <c r="A12287" t="str">
        <f t="shared" si="216"/>
        <v>28RACHEL RODRIGUES LOPES45078GRA</v>
      </c>
      <c r="B12287">
        <v>28</v>
      </c>
      <c r="C12287" t="s">
        <v>1616</v>
      </c>
      <c r="D12287" t="s">
        <v>3790</v>
      </c>
      <c r="E12287">
        <v>600</v>
      </c>
      <c r="F12287" t="s">
        <v>1112</v>
      </c>
    </row>
    <row r="12288" spans="1:6">
      <c r="A12288" t="str">
        <f t="shared" si="216"/>
        <v>28RAFAEL SILVA DOS SANTOS45078GRA</v>
      </c>
      <c r="B12288">
        <v>28</v>
      </c>
      <c r="C12288" t="s">
        <v>3254</v>
      </c>
      <c r="D12288" t="s">
        <v>3790</v>
      </c>
      <c r="E12288">
        <v>600</v>
      </c>
      <c r="F12288" t="s">
        <v>1112</v>
      </c>
    </row>
    <row r="12289" spans="1:6">
      <c r="A12289" t="str">
        <f t="shared" si="216"/>
        <v>28RODRIGO YAMAKI MITRE45078GRA</v>
      </c>
      <c r="B12289">
        <v>28</v>
      </c>
      <c r="C12289" t="s">
        <v>3255</v>
      </c>
      <c r="D12289" t="s">
        <v>3790</v>
      </c>
      <c r="E12289">
        <v>600</v>
      </c>
      <c r="F12289" t="s">
        <v>1112</v>
      </c>
    </row>
    <row r="12290" spans="1:6">
      <c r="A12290" t="str">
        <f t="shared" si="216"/>
        <v>28GABRIELLE SILVA NEVES45078MSc</v>
      </c>
      <c r="B12290">
        <v>28</v>
      </c>
      <c r="C12290" t="s">
        <v>3256</v>
      </c>
      <c r="D12290" t="s">
        <v>3790</v>
      </c>
      <c r="E12290">
        <v>2230</v>
      </c>
      <c r="F12290" t="s">
        <v>1114</v>
      </c>
    </row>
    <row r="12291" spans="1:6">
      <c r="A12291" t="str">
        <f t="shared" ref="A12291:A12354" si="217">CONCATENATE(B12291,C12291,VALUE(D12291),F12291)</f>
        <v>28CORA MATTOS45078MSc</v>
      </c>
      <c r="B12291">
        <v>28</v>
      </c>
      <c r="C12291" t="s">
        <v>3728</v>
      </c>
      <c r="D12291" t="s">
        <v>3790</v>
      </c>
      <c r="E12291">
        <v>2230</v>
      </c>
      <c r="F12291" t="s">
        <v>1114</v>
      </c>
    </row>
    <row r="12292" spans="1:6">
      <c r="A12292" t="str">
        <f t="shared" si="217"/>
        <v>28JULIANA MELO DE GODOY45078MSc</v>
      </c>
      <c r="B12292">
        <v>28</v>
      </c>
      <c r="C12292" t="s">
        <v>3257</v>
      </c>
      <c r="D12292" t="s">
        <v>3790</v>
      </c>
      <c r="E12292">
        <v>2230</v>
      </c>
      <c r="F12292" t="s">
        <v>1114</v>
      </c>
    </row>
    <row r="12293" spans="1:6">
      <c r="A12293" t="str">
        <f t="shared" si="217"/>
        <v>28KARINE LIMA CARDOZO45078MSc</v>
      </c>
      <c r="B12293">
        <v>28</v>
      </c>
      <c r="C12293" t="s">
        <v>3258</v>
      </c>
      <c r="D12293" t="s">
        <v>3790</v>
      </c>
      <c r="E12293">
        <v>2230</v>
      </c>
      <c r="F12293" t="s">
        <v>1114</v>
      </c>
    </row>
    <row r="12294" spans="1:6">
      <c r="A12294" t="str">
        <f t="shared" si="217"/>
        <v>28RENÉ RODRIGUES45078PV</v>
      </c>
      <c r="B12294">
        <v>28</v>
      </c>
      <c r="C12294" t="s">
        <v>3260</v>
      </c>
      <c r="D12294" t="s">
        <v>3790</v>
      </c>
      <c r="E12294">
        <v>7750</v>
      </c>
      <c r="F12294" t="s">
        <v>1115</v>
      </c>
    </row>
    <row r="12295" spans="1:6">
      <c r="A12295" t="str">
        <f t="shared" si="217"/>
        <v>29ALINE GOMES PINELLI45078AT</v>
      </c>
      <c r="B12295">
        <v>29</v>
      </c>
      <c r="C12295" t="s">
        <v>3261</v>
      </c>
      <c r="D12295" t="s">
        <v>3790</v>
      </c>
      <c r="E12295">
        <v>820</v>
      </c>
      <c r="F12295" t="s">
        <v>1117</v>
      </c>
    </row>
    <row r="12296" spans="1:6">
      <c r="A12296" t="str">
        <f t="shared" si="217"/>
        <v>29MARIANA CONCEIÇÃO DA COSTA45078COO</v>
      </c>
      <c r="B12296">
        <v>29</v>
      </c>
      <c r="C12296" t="s">
        <v>3262</v>
      </c>
      <c r="D12296" t="s">
        <v>3790</v>
      </c>
      <c r="E12296">
        <v>2800</v>
      </c>
      <c r="F12296" t="s">
        <v>1113</v>
      </c>
    </row>
    <row r="12297" spans="1:6">
      <c r="A12297" t="str">
        <f t="shared" si="217"/>
        <v>29FLAVIA FERREIRA DOS SANTOS VIEIRA45078DSC</v>
      </c>
      <c r="B12297">
        <v>29</v>
      </c>
      <c r="C12297" t="s">
        <v>3263</v>
      </c>
      <c r="D12297" t="s">
        <v>3790</v>
      </c>
      <c r="E12297">
        <v>3280</v>
      </c>
      <c r="F12297" t="s">
        <v>1162</v>
      </c>
    </row>
    <row r="12298" spans="1:6">
      <c r="A12298" t="str">
        <f t="shared" si="217"/>
        <v>29MARINA BARBOSA DE FARIAS45078DSC</v>
      </c>
      <c r="B12298">
        <v>29</v>
      </c>
      <c r="C12298" t="s">
        <v>3264</v>
      </c>
      <c r="D12298" t="s">
        <v>3790</v>
      </c>
      <c r="E12298">
        <v>3280</v>
      </c>
      <c r="F12298" t="s">
        <v>1162</v>
      </c>
    </row>
    <row r="12299" spans="1:6">
      <c r="A12299" t="str">
        <f t="shared" si="217"/>
        <v>29SHELLA MARIA DOS SANTOS45078DSC</v>
      </c>
      <c r="B12299">
        <v>29</v>
      </c>
      <c r="C12299" t="s">
        <v>3265</v>
      </c>
      <c r="D12299" t="s">
        <v>3790</v>
      </c>
      <c r="E12299">
        <v>3280</v>
      </c>
      <c r="F12299" t="s">
        <v>1162</v>
      </c>
    </row>
    <row r="12300" spans="1:6">
      <c r="A12300" t="str">
        <f t="shared" si="217"/>
        <v>29BRUNO CESAR FERREIRA45078GRA</v>
      </c>
      <c r="B12300">
        <v>29</v>
      </c>
      <c r="C12300" t="s">
        <v>3266</v>
      </c>
      <c r="D12300" t="s">
        <v>3790</v>
      </c>
      <c r="E12300">
        <v>600</v>
      </c>
      <c r="F12300" t="s">
        <v>1112</v>
      </c>
    </row>
    <row r="12301" spans="1:6">
      <c r="A12301" t="str">
        <f t="shared" si="217"/>
        <v>29CARLA GABRIELE GATO45078GRA</v>
      </c>
      <c r="B12301">
        <v>29</v>
      </c>
      <c r="C12301" t="s">
        <v>3267</v>
      </c>
      <c r="D12301" t="s">
        <v>3790</v>
      </c>
      <c r="E12301">
        <v>600</v>
      </c>
      <c r="F12301" t="s">
        <v>1112</v>
      </c>
    </row>
    <row r="12302" spans="1:6">
      <c r="A12302" t="str">
        <f t="shared" si="217"/>
        <v>29DANIEL DE ALMEIDA CARDOSO GIAMPAOLI45078GRA</v>
      </c>
      <c r="B12302">
        <v>29</v>
      </c>
      <c r="C12302" t="s">
        <v>3268</v>
      </c>
      <c r="D12302" t="s">
        <v>3790</v>
      </c>
      <c r="E12302">
        <v>600</v>
      </c>
      <c r="F12302" t="s">
        <v>1112</v>
      </c>
    </row>
    <row r="12303" spans="1:6">
      <c r="A12303" t="str">
        <f t="shared" si="217"/>
        <v>29DANILO PATRÍCIO DO NASCIMENTO45078GRA</v>
      </c>
      <c r="B12303">
        <v>29</v>
      </c>
      <c r="C12303" t="s">
        <v>3269</v>
      </c>
      <c r="D12303" t="s">
        <v>3790</v>
      </c>
      <c r="E12303">
        <v>600</v>
      </c>
      <c r="F12303" t="s">
        <v>1112</v>
      </c>
    </row>
    <row r="12304" spans="1:6">
      <c r="A12304" t="str">
        <f t="shared" si="217"/>
        <v>29GABRIELA GARCIA BLANCO45078GRA</v>
      </c>
      <c r="B12304">
        <v>29</v>
      </c>
      <c r="C12304" t="s">
        <v>3270</v>
      </c>
      <c r="D12304" t="s">
        <v>3790</v>
      </c>
      <c r="E12304">
        <v>600</v>
      </c>
      <c r="F12304" t="s">
        <v>1112</v>
      </c>
    </row>
    <row r="12305" spans="1:6">
      <c r="A12305" t="str">
        <f t="shared" si="217"/>
        <v>29GUILHERME NOGUEIRA DE MOURA DELFINO45078GRA</v>
      </c>
      <c r="B12305">
        <v>29</v>
      </c>
      <c r="C12305" t="s">
        <v>3271</v>
      </c>
      <c r="D12305" t="s">
        <v>3790</v>
      </c>
      <c r="E12305">
        <v>600</v>
      </c>
      <c r="F12305" t="s">
        <v>1112</v>
      </c>
    </row>
    <row r="12306" spans="1:6">
      <c r="A12306" t="str">
        <f t="shared" si="217"/>
        <v>29JOÃO MIGUEL DE MATOS QUEIROZ45078GRA</v>
      </c>
      <c r="B12306">
        <v>29</v>
      </c>
      <c r="C12306" t="s">
        <v>3272</v>
      </c>
      <c r="D12306" t="s">
        <v>3790</v>
      </c>
      <c r="E12306">
        <v>600</v>
      </c>
      <c r="F12306" t="s">
        <v>1112</v>
      </c>
    </row>
    <row r="12307" spans="1:6">
      <c r="A12307" t="str">
        <f t="shared" si="217"/>
        <v>29JOÃO VICTOR VELANES DE FARIA RIBEIRO DA SILVA45078GRA</v>
      </c>
      <c r="B12307">
        <v>29</v>
      </c>
      <c r="C12307" t="s">
        <v>3273</v>
      </c>
      <c r="D12307" t="s">
        <v>3790</v>
      </c>
      <c r="E12307">
        <v>600</v>
      </c>
      <c r="F12307" t="s">
        <v>1112</v>
      </c>
    </row>
    <row r="12308" spans="1:6">
      <c r="A12308" t="str">
        <f t="shared" si="217"/>
        <v>29LOREENA YOSHII PINOTTI45078GRA</v>
      </c>
      <c r="B12308">
        <v>29</v>
      </c>
      <c r="C12308" t="s">
        <v>3274</v>
      </c>
      <c r="D12308" t="s">
        <v>3790</v>
      </c>
      <c r="E12308">
        <v>600</v>
      </c>
      <c r="F12308" t="s">
        <v>1112</v>
      </c>
    </row>
    <row r="12309" spans="1:6">
      <c r="A12309" t="str">
        <f t="shared" si="217"/>
        <v>29MARIA VITÓRIA SOUZA GONÇALVES45078GRA</v>
      </c>
      <c r="B12309">
        <v>29</v>
      </c>
      <c r="C12309" t="s">
        <v>3275</v>
      </c>
      <c r="D12309" t="s">
        <v>3790</v>
      </c>
      <c r="E12309">
        <v>600</v>
      </c>
      <c r="F12309" t="s">
        <v>1112</v>
      </c>
    </row>
    <row r="12310" spans="1:6">
      <c r="A12310" t="str">
        <f t="shared" si="217"/>
        <v>29MAURÍCIO PRADO DE OMENA SOUZA45078GRA</v>
      </c>
      <c r="B12310">
        <v>29</v>
      </c>
      <c r="C12310" t="s">
        <v>3276</v>
      </c>
      <c r="D12310" t="s">
        <v>3790</v>
      </c>
      <c r="E12310">
        <v>600</v>
      </c>
      <c r="F12310" t="s">
        <v>1112</v>
      </c>
    </row>
    <row r="12311" spans="1:6">
      <c r="A12311" t="str">
        <f t="shared" si="217"/>
        <v>29NATÁLIA ALVES COSTA45078GRA</v>
      </c>
      <c r="B12311">
        <v>29</v>
      </c>
      <c r="C12311" t="s">
        <v>3277</v>
      </c>
      <c r="D12311" t="s">
        <v>3790</v>
      </c>
      <c r="E12311">
        <v>600</v>
      </c>
      <c r="F12311" t="s">
        <v>1112</v>
      </c>
    </row>
    <row r="12312" spans="1:6">
      <c r="A12312" t="str">
        <f t="shared" si="217"/>
        <v>29RODRIGO MORAIS CORDEIRO DE LIMA45078GRA</v>
      </c>
      <c r="B12312">
        <v>29</v>
      </c>
      <c r="C12312" t="s">
        <v>3278</v>
      </c>
      <c r="D12312" t="s">
        <v>3790</v>
      </c>
      <c r="E12312">
        <v>600</v>
      </c>
      <c r="F12312" t="s">
        <v>1112</v>
      </c>
    </row>
    <row r="12313" spans="1:6">
      <c r="A12313" t="str">
        <f t="shared" si="217"/>
        <v>29SIMÃO PEDRO ASSIS COSTA45078GRA</v>
      </c>
      <c r="B12313">
        <v>29</v>
      </c>
      <c r="C12313" t="s">
        <v>3279</v>
      </c>
      <c r="D12313" t="s">
        <v>3790</v>
      </c>
      <c r="E12313">
        <v>600</v>
      </c>
      <c r="F12313" t="s">
        <v>1112</v>
      </c>
    </row>
    <row r="12314" spans="1:6">
      <c r="A12314" t="str">
        <f t="shared" si="217"/>
        <v>29TALYS HENRIQUE MACEDO ROMERO45078GRA</v>
      </c>
      <c r="B12314">
        <v>29</v>
      </c>
      <c r="C12314" t="s">
        <v>3280</v>
      </c>
      <c r="D12314" t="s">
        <v>3790</v>
      </c>
      <c r="E12314">
        <v>600</v>
      </c>
      <c r="F12314" t="s">
        <v>1112</v>
      </c>
    </row>
    <row r="12315" spans="1:6">
      <c r="A12315" t="str">
        <f t="shared" si="217"/>
        <v>29ARTHUR LOBATO SILVA CARVALHO45078MSc</v>
      </c>
      <c r="B12315">
        <v>29</v>
      </c>
      <c r="C12315" t="s">
        <v>3281</v>
      </c>
      <c r="D12315" t="s">
        <v>3790</v>
      </c>
      <c r="E12315">
        <v>2230</v>
      </c>
      <c r="F12315" t="s">
        <v>1114</v>
      </c>
    </row>
    <row r="12316" spans="1:6">
      <c r="A12316" t="str">
        <f t="shared" si="217"/>
        <v>29WAI NAM CHAN45078PV</v>
      </c>
      <c r="B12316">
        <v>29</v>
      </c>
      <c r="C12316" t="s">
        <v>3282</v>
      </c>
      <c r="D12316" t="s">
        <v>3790</v>
      </c>
      <c r="E12316">
        <v>7750</v>
      </c>
      <c r="F12316" t="s">
        <v>1115</v>
      </c>
    </row>
    <row r="12317" spans="1:6">
      <c r="A12317" t="str">
        <f t="shared" si="217"/>
        <v>30VILCKMA OLIVEIRA DE SANTANA45078AT</v>
      </c>
      <c r="B12317">
        <v>30</v>
      </c>
      <c r="C12317" t="s">
        <v>2694</v>
      </c>
      <c r="D12317" t="s">
        <v>3790</v>
      </c>
      <c r="E12317">
        <v>820</v>
      </c>
      <c r="F12317" t="s">
        <v>1117</v>
      </c>
    </row>
    <row r="12318" spans="1:6">
      <c r="A12318" t="str">
        <f t="shared" si="217"/>
        <v>30CELMY MARIA BEZERRA DE MENEZES BARBOSA45078COO</v>
      </c>
      <c r="B12318">
        <v>30</v>
      </c>
      <c r="C12318" t="s">
        <v>2695</v>
      </c>
      <c r="D12318" t="s">
        <v>3790</v>
      </c>
      <c r="E12318">
        <v>2800</v>
      </c>
      <c r="F12318" t="s">
        <v>1113</v>
      </c>
    </row>
    <row r="12319" spans="1:6">
      <c r="A12319" t="str">
        <f t="shared" si="217"/>
        <v>30ALAN GOMES DA CÂMARA45078DSC</v>
      </c>
      <c r="B12319">
        <v>30</v>
      </c>
      <c r="C12319" t="s">
        <v>2696</v>
      </c>
      <c r="D12319" t="s">
        <v>3790</v>
      </c>
      <c r="E12319">
        <v>3280</v>
      </c>
      <c r="F12319" t="s">
        <v>1162</v>
      </c>
    </row>
    <row r="12320" spans="1:6">
      <c r="A12320" t="str">
        <f t="shared" si="217"/>
        <v>30AYRLANE ALVES DE LIMA SALES LOPES45078DSC</v>
      </c>
      <c r="B12320">
        <v>30</v>
      </c>
      <c r="C12320" t="s">
        <v>3283</v>
      </c>
      <c r="D12320" t="s">
        <v>3790</v>
      </c>
      <c r="E12320">
        <v>3280</v>
      </c>
      <c r="F12320" t="s">
        <v>1162</v>
      </c>
    </row>
    <row r="12321" spans="1:6">
      <c r="A12321" t="str">
        <f t="shared" si="217"/>
        <v>30BRUNO AUGUSTO CABRAL ROQUE45078DSC</v>
      </c>
      <c r="B12321">
        <v>30</v>
      </c>
      <c r="C12321" t="s">
        <v>3284</v>
      </c>
      <c r="D12321" t="s">
        <v>3790</v>
      </c>
      <c r="E12321">
        <v>3280</v>
      </c>
      <c r="F12321" t="s">
        <v>1162</v>
      </c>
    </row>
    <row r="12322" spans="1:6">
      <c r="A12322" t="str">
        <f t="shared" si="217"/>
        <v>30DJHONY BARBOSA DE OLIVEIRA45078GRA</v>
      </c>
      <c r="B12322">
        <v>30</v>
      </c>
      <c r="C12322" t="s">
        <v>2697</v>
      </c>
      <c r="D12322" t="s">
        <v>3790</v>
      </c>
      <c r="E12322">
        <v>600</v>
      </c>
      <c r="F12322" t="s">
        <v>1112</v>
      </c>
    </row>
    <row r="12323" spans="1:6">
      <c r="A12323" t="str">
        <f t="shared" si="217"/>
        <v>30ELTON FILIPE TENÓRIO DE LIMA45078GRA</v>
      </c>
      <c r="B12323">
        <v>30</v>
      </c>
      <c r="C12323" t="s">
        <v>2698</v>
      </c>
      <c r="D12323" t="s">
        <v>3790</v>
      </c>
      <c r="E12323">
        <v>600</v>
      </c>
      <c r="F12323" t="s">
        <v>1112</v>
      </c>
    </row>
    <row r="12324" spans="1:6">
      <c r="A12324" t="str">
        <f t="shared" si="217"/>
        <v>30ERICK PATRICK LEITE GOMES45078GRA</v>
      </c>
      <c r="B12324">
        <v>30</v>
      </c>
      <c r="C12324" t="s">
        <v>2474</v>
      </c>
      <c r="D12324" t="s">
        <v>3790</v>
      </c>
      <c r="E12324">
        <v>600</v>
      </c>
      <c r="F12324" t="s">
        <v>1112</v>
      </c>
    </row>
    <row r="12325" spans="1:6">
      <c r="A12325" t="str">
        <f t="shared" si="217"/>
        <v>30GLENDA EVELYN MARIA DE FREITAS45078GRA</v>
      </c>
      <c r="B12325">
        <v>30</v>
      </c>
      <c r="C12325" t="s">
        <v>2475</v>
      </c>
      <c r="D12325" t="s">
        <v>3790</v>
      </c>
      <c r="E12325">
        <v>600</v>
      </c>
      <c r="F12325" t="s">
        <v>1112</v>
      </c>
    </row>
    <row r="12326" spans="1:6">
      <c r="A12326" t="str">
        <f t="shared" si="217"/>
        <v>30ÍCARO VINÍCIUS DE SOUZA JUVENAL45078GRA</v>
      </c>
      <c r="B12326">
        <v>30</v>
      </c>
      <c r="C12326" t="s">
        <v>2700</v>
      </c>
      <c r="D12326" t="s">
        <v>3790</v>
      </c>
      <c r="E12326">
        <v>600</v>
      </c>
      <c r="F12326" t="s">
        <v>1112</v>
      </c>
    </row>
    <row r="12327" spans="1:6">
      <c r="A12327" t="str">
        <f t="shared" si="217"/>
        <v>30JOÃO HENRIQUE BARROS PONTES45078GRA</v>
      </c>
      <c r="B12327">
        <v>30</v>
      </c>
      <c r="C12327" t="s">
        <v>2476</v>
      </c>
      <c r="D12327" t="s">
        <v>3790</v>
      </c>
      <c r="E12327">
        <v>600</v>
      </c>
      <c r="F12327" t="s">
        <v>1112</v>
      </c>
    </row>
    <row r="12328" spans="1:6">
      <c r="A12328" t="str">
        <f t="shared" si="217"/>
        <v>30MARINE TRICOT PAES BARRETTO45078GRA</v>
      </c>
      <c r="B12328">
        <v>30</v>
      </c>
      <c r="C12328" t="s">
        <v>2478</v>
      </c>
      <c r="D12328" t="s">
        <v>3790</v>
      </c>
      <c r="E12328">
        <v>600</v>
      </c>
      <c r="F12328" t="s">
        <v>1112</v>
      </c>
    </row>
    <row r="12329" spans="1:6">
      <c r="A12329" t="str">
        <f t="shared" si="217"/>
        <v>30MATHEUS LEONARDO GOMES DA SILVA45078GRA</v>
      </c>
      <c r="B12329">
        <v>30</v>
      </c>
      <c r="C12329" t="s">
        <v>2479</v>
      </c>
      <c r="D12329" t="s">
        <v>3790</v>
      </c>
      <c r="E12329">
        <v>600</v>
      </c>
      <c r="F12329" t="s">
        <v>1112</v>
      </c>
    </row>
    <row r="12330" spans="1:6">
      <c r="A12330" t="str">
        <f t="shared" si="217"/>
        <v>30PEDRO LUCAS ARAÚJO DO NASCIMENTO45078GRA</v>
      </c>
      <c r="B12330">
        <v>30</v>
      </c>
      <c r="C12330" t="s">
        <v>2480</v>
      </c>
      <c r="D12330" t="s">
        <v>3790</v>
      </c>
      <c r="E12330">
        <v>600</v>
      </c>
      <c r="F12330" t="s">
        <v>1112</v>
      </c>
    </row>
    <row r="12331" spans="1:6">
      <c r="A12331" t="str">
        <f t="shared" si="217"/>
        <v>30TAINAH LOPES FERREIRA45078GRA</v>
      </c>
      <c r="B12331">
        <v>30</v>
      </c>
      <c r="C12331" t="s">
        <v>2702</v>
      </c>
      <c r="D12331" t="s">
        <v>3790</v>
      </c>
      <c r="E12331">
        <v>600</v>
      </c>
      <c r="F12331" t="s">
        <v>1112</v>
      </c>
    </row>
    <row r="12332" spans="1:6">
      <c r="A12332" t="str">
        <f t="shared" si="217"/>
        <v>30THAISA MARIA NASCIMENTO45078GRA</v>
      </c>
      <c r="B12332">
        <v>30</v>
      </c>
      <c r="C12332" t="s">
        <v>2481</v>
      </c>
      <c r="D12332" t="s">
        <v>3790</v>
      </c>
      <c r="E12332">
        <v>600</v>
      </c>
      <c r="F12332" t="s">
        <v>1112</v>
      </c>
    </row>
    <row r="12333" spans="1:6">
      <c r="A12333" t="str">
        <f t="shared" si="217"/>
        <v>30VÍCTOR DE ANDRADE LIMA45078GRA</v>
      </c>
      <c r="B12333">
        <v>30</v>
      </c>
      <c r="C12333" t="s">
        <v>2482</v>
      </c>
      <c r="D12333" t="s">
        <v>3790</v>
      </c>
      <c r="E12333">
        <v>600</v>
      </c>
      <c r="F12333" t="s">
        <v>1112</v>
      </c>
    </row>
    <row r="12334" spans="1:6">
      <c r="A12334" t="str">
        <f t="shared" si="217"/>
        <v>30WILLIAM OTTONI BARBOSA AZEVEDO45078GRA</v>
      </c>
      <c r="B12334">
        <v>30</v>
      </c>
      <c r="C12334" t="s">
        <v>2703</v>
      </c>
      <c r="D12334" t="s">
        <v>3790</v>
      </c>
      <c r="E12334">
        <v>600</v>
      </c>
      <c r="F12334" t="s">
        <v>1112</v>
      </c>
    </row>
    <row r="12335" spans="1:6">
      <c r="A12335" t="str">
        <f t="shared" si="217"/>
        <v>30GABRIEL FILIPE OLIVEIRA DO NASCIMENTO45078MSc</v>
      </c>
      <c r="B12335">
        <v>30</v>
      </c>
      <c r="C12335" t="s">
        <v>2704</v>
      </c>
      <c r="D12335" t="s">
        <v>3790</v>
      </c>
      <c r="E12335">
        <v>2230</v>
      </c>
      <c r="F12335" t="s">
        <v>1114</v>
      </c>
    </row>
    <row r="12336" spans="1:6">
      <c r="A12336" t="str">
        <f t="shared" si="217"/>
        <v>30HEZROM SAULO DO NASCIMENTO JUNIOR45078MSc</v>
      </c>
      <c r="B12336">
        <v>30</v>
      </c>
      <c r="C12336" t="s">
        <v>3285</v>
      </c>
      <c r="D12336" t="s">
        <v>3790</v>
      </c>
      <c r="E12336">
        <v>2230</v>
      </c>
      <c r="F12336" t="s">
        <v>1114</v>
      </c>
    </row>
    <row r="12337" spans="1:6">
      <c r="A12337" t="str">
        <f t="shared" si="217"/>
        <v>30JHONATAN DOUGLAS MOURA DE OLIVEIRA45078MSc</v>
      </c>
      <c r="B12337">
        <v>30</v>
      </c>
      <c r="C12337" t="s">
        <v>3286</v>
      </c>
      <c r="D12337" t="s">
        <v>3790</v>
      </c>
      <c r="E12337">
        <v>2230</v>
      </c>
      <c r="F12337" t="s">
        <v>1114</v>
      </c>
    </row>
    <row r="12338" spans="1:6">
      <c r="A12338" t="str">
        <f t="shared" si="217"/>
        <v>30MARCELA BINO DA SILVA SANTOS45078MSc</v>
      </c>
      <c r="B12338">
        <v>30</v>
      </c>
      <c r="C12338" t="s">
        <v>2705</v>
      </c>
      <c r="D12338" t="s">
        <v>3790</v>
      </c>
      <c r="E12338">
        <v>2230</v>
      </c>
      <c r="F12338" t="s">
        <v>1114</v>
      </c>
    </row>
    <row r="12339" spans="1:6">
      <c r="A12339" t="str">
        <f t="shared" si="217"/>
        <v>30MATHEUS HENRIQUE CASTANHA CAVALCANTI45078MSc</v>
      </c>
      <c r="B12339">
        <v>30</v>
      </c>
      <c r="C12339" t="s">
        <v>2706</v>
      </c>
      <c r="D12339" t="s">
        <v>3790</v>
      </c>
      <c r="E12339">
        <v>2230</v>
      </c>
      <c r="F12339" t="s">
        <v>1114</v>
      </c>
    </row>
    <row r="12340" spans="1:6">
      <c r="A12340" t="str">
        <f t="shared" si="217"/>
        <v>30MICHAEL LOPES MENDES DA SILVA45078MSc</v>
      </c>
      <c r="B12340">
        <v>30</v>
      </c>
      <c r="C12340" t="s">
        <v>3287</v>
      </c>
      <c r="D12340" t="s">
        <v>3790</v>
      </c>
      <c r="E12340">
        <v>2230</v>
      </c>
      <c r="F12340" t="s">
        <v>1114</v>
      </c>
    </row>
    <row r="12341" spans="1:6">
      <c r="A12341" t="str">
        <f t="shared" si="217"/>
        <v>30SANTIAGO ARIAS HENAO45078PDSC</v>
      </c>
      <c r="B12341">
        <v>30</v>
      </c>
      <c r="C12341" t="s">
        <v>2707</v>
      </c>
      <c r="D12341" t="s">
        <v>3790</v>
      </c>
      <c r="E12341">
        <v>6110</v>
      </c>
      <c r="F12341" t="s">
        <v>1165</v>
      </c>
    </row>
    <row r="12342" spans="1:6">
      <c r="A12342" t="str">
        <f t="shared" si="217"/>
        <v>30JEAN HÉLITON LOPES DOS SANTOS45078PV</v>
      </c>
      <c r="B12342">
        <v>30</v>
      </c>
      <c r="C12342" t="s">
        <v>2708</v>
      </c>
      <c r="D12342" t="s">
        <v>3790</v>
      </c>
      <c r="E12342">
        <v>7750</v>
      </c>
      <c r="F12342" t="s">
        <v>1115</v>
      </c>
    </row>
    <row r="12343" spans="1:6">
      <c r="A12343" t="str">
        <f t="shared" si="217"/>
        <v>31FRANCISCO ANTONIO DE FARIAS BANDEIRA45078AT</v>
      </c>
      <c r="B12343">
        <v>31</v>
      </c>
      <c r="C12343" t="s">
        <v>3288</v>
      </c>
      <c r="D12343" t="s">
        <v>3790</v>
      </c>
      <c r="E12343">
        <v>820</v>
      </c>
      <c r="F12343" t="s">
        <v>1117</v>
      </c>
    </row>
    <row r="12344" spans="1:6">
      <c r="A12344" t="str">
        <f t="shared" si="217"/>
        <v>31JORGE BARBOSA SOARES45078COO</v>
      </c>
      <c r="B12344">
        <v>31</v>
      </c>
      <c r="C12344" t="s">
        <v>3289</v>
      </c>
      <c r="D12344" t="s">
        <v>3790</v>
      </c>
      <c r="E12344">
        <v>2800</v>
      </c>
      <c r="F12344" t="s">
        <v>1113</v>
      </c>
    </row>
    <row r="12345" spans="1:6">
      <c r="A12345" t="str">
        <f t="shared" si="217"/>
        <v>31CAIO VICTOR PEREIRA PASCOAL45078DSC</v>
      </c>
      <c r="B12345">
        <v>31</v>
      </c>
      <c r="C12345" t="s">
        <v>3290</v>
      </c>
      <c r="D12345" t="s">
        <v>3790</v>
      </c>
      <c r="E12345">
        <v>3280</v>
      </c>
      <c r="F12345" t="s">
        <v>1162</v>
      </c>
    </row>
    <row r="12346" spans="1:6">
      <c r="A12346" t="str">
        <f t="shared" si="217"/>
        <v>31NATÁLIA PORTO ALEXANDRE45078DSC</v>
      </c>
      <c r="B12346">
        <v>31</v>
      </c>
      <c r="C12346" t="s">
        <v>3291</v>
      </c>
      <c r="D12346" t="s">
        <v>3790</v>
      </c>
      <c r="E12346">
        <v>3280</v>
      </c>
      <c r="F12346" t="s">
        <v>1162</v>
      </c>
    </row>
    <row r="12347" spans="1:6">
      <c r="A12347" t="str">
        <f t="shared" si="217"/>
        <v>31RODOLPHO RAMILTON DE CASTRO MONTEIRO45078DSC</v>
      </c>
      <c r="B12347">
        <v>31</v>
      </c>
      <c r="C12347" t="s">
        <v>3292</v>
      </c>
      <c r="D12347" t="s">
        <v>3790</v>
      </c>
      <c r="E12347">
        <v>3280</v>
      </c>
      <c r="F12347" t="s">
        <v>1162</v>
      </c>
    </row>
    <row r="12348" spans="1:6">
      <c r="A12348" t="str">
        <f t="shared" si="217"/>
        <v>31AIRTON DE ARAUJO OLIVEIRA JUNIOR45078GRA</v>
      </c>
      <c r="B12348">
        <v>31</v>
      </c>
      <c r="C12348" t="s">
        <v>3729</v>
      </c>
      <c r="D12348" t="s">
        <v>3790</v>
      </c>
      <c r="E12348">
        <v>600</v>
      </c>
      <c r="F12348" t="s">
        <v>1112</v>
      </c>
    </row>
    <row r="12349" spans="1:6">
      <c r="A12349" t="str">
        <f t="shared" si="217"/>
        <v>31ALEXSANDER ALBERTO CARNEIRO COSTA45078GRA</v>
      </c>
      <c r="B12349">
        <v>31</v>
      </c>
      <c r="C12349" t="s">
        <v>3730</v>
      </c>
      <c r="D12349" t="s">
        <v>3790</v>
      </c>
      <c r="E12349">
        <v>600</v>
      </c>
      <c r="F12349" t="s">
        <v>1112</v>
      </c>
    </row>
    <row r="12350" spans="1:6">
      <c r="A12350" t="str">
        <f t="shared" si="217"/>
        <v>31ALICE OLIVEIRA GURGEL45078GRA</v>
      </c>
      <c r="B12350">
        <v>31</v>
      </c>
      <c r="C12350" t="s">
        <v>3293</v>
      </c>
      <c r="D12350" t="s">
        <v>3790</v>
      </c>
      <c r="E12350">
        <v>600</v>
      </c>
      <c r="F12350" t="s">
        <v>1112</v>
      </c>
    </row>
    <row r="12351" spans="1:6">
      <c r="A12351" t="str">
        <f t="shared" si="217"/>
        <v>31ALYNE DANTAS CATUNDA LENDENGUES45078GRA</v>
      </c>
      <c r="B12351">
        <v>31</v>
      </c>
      <c r="C12351" t="s">
        <v>3731</v>
      </c>
      <c r="D12351" t="s">
        <v>3790</v>
      </c>
      <c r="E12351">
        <v>600</v>
      </c>
      <c r="F12351" t="s">
        <v>1112</v>
      </c>
    </row>
    <row r="12352" spans="1:6">
      <c r="A12352" t="str">
        <f t="shared" si="217"/>
        <v>31ELLEN SCÁRLLET ABREU FEITOSA45078GRA</v>
      </c>
      <c r="B12352">
        <v>31</v>
      </c>
      <c r="C12352" t="s">
        <v>3294</v>
      </c>
      <c r="D12352" t="s">
        <v>3790</v>
      </c>
      <c r="E12352">
        <v>600</v>
      </c>
      <c r="F12352" t="s">
        <v>1112</v>
      </c>
    </row>
    <row r="12353" spans="1:6">
      <c r="A12353" t="str">
        <f t="shared" si="217"/>
        <v>31JOÃO PEDRO TELES ARAÚJO45078GRA</v>
      </c>
      <c r="B12353">
        <v>31</v>
      </c>
      <c r="C12353" t="s">
        <v>3295</v>
      </c>
      <c r="D12353" t="s">
        <v>3790</v>
      </c>
      <c r="E12353">
        <v>600</v>
      </c>
      <c r="F12353" t="s">
        <v>1112</v>
      </c>
    </row>
    <row r="12354" spans="1:6">
      <c r="A12354" t="str">
        <f t="shared" si="217"/>
        <v>31JOÃO VICTOR DA SILVA COELHO45078GRA</v>
      </c>
      <c r="B12354">
        <v>31</v>
      </c>
      <c r="C12354" t="s">
        <v>3296</v>
      </c>
      <c r="D12354" t="s">
        <v>3790</v>
      </c>
      <c r="E12354">
        <v>600</v>
      </c>
      <c r="F12354" t="s">
        <v>1112</v>
      </c>
    </row>
    <row r="12355" spans="1:6">
      <c r="A12355" t="str">
        <f t="shared" ref="A12355:A12418" si="218">CONCATENATE(B12355,C12355,VALUE(D12355),F12355)</f>
        <v>31KEWEN EDUARDO SOUSA COSTA45078GRA</v>
      </c>
      <c r="B12355">
        <v>31</v>
      </c>
      <c r="C12355" t="s">
        <v>3732</v>
      </c>
      <c r="D12355" t="s">
        <v>3790</v>
      </c>
      <c r="E12355">
        <v>600</v>
      </c>
      <c r="F12355" t="s">
        <v>1112</v>
      </c>
    </row>
    <row r="12356" spans="1:6">
      <c r="A12356" t="str">
        <f t="shared" si="218"/>
        <v>31LÍVIA CARLOS CIDRÃO45078GRA</v>
      </c>
      <c r="B12356">
        <v>31</v>
      </c>
      <c r="C12356" t="s">
        <v>3733</v>
      </c>
      <c r="D12356" t="s">
        <v>3790</v>
      </c>
      <c r="E12356">
        <v>600</v>
      </c>
      <c r="F12356" t="s">
        <v>1112</v>
      </c>
    </row>
    <row r="12357" spans="1:6">
      <c r="A12357" t="str">
        <f t="shared" si="218"/>
        <v>31LUCAS COELHO GONÇALVES DA SILVA45078GRA</v>
      </c>
      <c r="B12357">
        <v>31</v>
      </c>
      <c r="C12357" t="s">
        <v>3297</v>
      </c>
      <c r="D12357" t="s">
        <v>3790</v>
      </c>
      <c r="E12357">
        <v>600</v>
      </c>
      <c r="F12357" t="s">
        <v>1112</v>
      </c>
    </row>
    <row r="12358" spans="1:6">
      <c r="A12358" t="str">
        <f t="shared" si="218"/>
        <v>31MARIA SABRINA BARROS DE ABREU45078GRA</v>
      </c>
      <c r="B12358">
        <v>31</v>
      </c>
      <c r="C12358" t="s">
        <v>3734</v>
      </c>
      <c r="D12358" t="s">
        <v>3790</v>
      </c>
      <c r="E12358">
        <v>600</v>
      </c>
      <c r="F12358" t="s">
        <v>1112</v>
      </c>
    </row>
    <row r="12359" spans="1:6">
      <c r="A12359" t="str">
        <f t="shared" si="218"/>
        <v>31PAULO RICARDO MOURA RODRIGUES45078GRA</v>
      </c>
      <c r="B12359">
        <v>31</v>
      </c>
      <c r="C12359" t="s">
        <v>3298</v>
      </c>
      <c r="D12359" t="s">
        <v>3790</v>
      </c>
      <c r="E12359">
        <v>600</v>
      </c>
      <c r="F12359" t="s">
        <v>1112</v>
      </c>
    </row>
    <row r="12360" spans="1:6">
      <c r="A12360" t="str">
        <f t="shared" si="218"/>
        <v>31ANA BEATRIZ FERREIRA SOUSA45078MSc</v>
      </c>
      <c r="B12360">
        <v>31</v>
      </c>
      <c r="C12360" t="s">
        <v>3299</v>
      </c>
      <c r="D12360" t="s">
        <v>3790</v>
      </c>
      <c r="E12360">
        <v>2230</v>
      </c>
      <c r="F12360" t="s">
        <v>1114</v>
      </c>
    </row>
    <row r="12361" spans="1:6">
      <c r="A12361" t="str">
        <f t="shared" si="218"/>
        <v>31LUCAS ALVES DE MORAES45078MSc</v>
      </c>
      <c r="B12361">
        <v>31</v>
      </c>
      <c r="C12361" t="s">
        <v>3771</v>
      </c>
      <c r="D12361" t="s">
        <v>3790</v>
      </c>
      <c r="E12361">
        <v>2230</v>
      </c>
      <c r="F12361" t="s">
        <v>1114</v>
      </c>
    </row>
    <row r="12362" spans="1:6">
      <c r="A12362" t="str">
        <f t="shared" si="218"/>
        <v>31LUCAS SASSAKI VIEIRA DA SILVA45078MSc</v>
      </c>
      <c r="B12362">
        <v>31</v>
      </c>
      <c r="C12362" t="s">
        <v>3301</v>
      </c>
      <c r="D12362" t="s">
        <v>3790</v>
      </c>
      <c r="E12362">
        <v>2230</v>
      </c>
      <c r="F12362" t="s">
        <v>1114</v>
      </c>
    </row>
    <row r="12363" spans="1:6">
      <c r="A12363" t="str">
        <f t="shared" si="218"/>
        <v>31MOACIR FRUTUOSO LEAL DA COSTA45078MSc</v>
      </c>
      <c r="B12363">
        <v>31</v>
      </c>
      <c r="C12363" t="s">
        <v>3302</v>
      </c>
      <c r="D12363" t="s">
        <v>3790</v>
      </c>
      <c r="E12363">
        <v>2230</v>
      </c>
      <c r="F12363" t="s">
        <v>1114</v>
      </c>
    </row>
    <row r="12364" spans="1:6">
      <c r="A12364" t="str">
        <f t="shared" si="218"/>
        <v>31NATASHA PORTO ALEXANDRE45078MSc</v>
      </c>
      <c r="B12364">
        <v>31</v>
      </c>
      <c r="C12364" t="s">
        <v>3735</v>
      </c>
      <c r="D12364" t="s">
        <v>3790</v>
      </c>
      <c r="E12364">
        <v>2230</v>
      </c>
      <c r="F12364" t="s">
        <v>1114</v>
      </c>
    </row>
    <row r="12365" spans="1:6">
      <c r="A12365" t="str">
        <f t="shared" si="218"/>
        <v>31JORGE LUIZ OLIVEIRA LUCAS JÚNIOR45078PV</v>
      </c>
      <c r="B12365">
        <v>31</v>
      </c>
      <c r="C12365" t="s">
        <v>3303</v>
      </c>
      <c r="D12365" t="s">
        <v>3790</v>
      </c>
      <c r="E12365">
        <v>7750</v>
      </c>
      <c r="F12365" t="s">
        <v>1115</v>
      </c>
    </row>
    <row r="12366" spans="1:6">
      <c r="A12366" t="str">
        <f t="shared" si="218"/>
        <v>32AMANDA SOUSA ARAUJO45078AT</v>
      </c>
      <c r="B12366">
        <v>32</v>
      </c>
      <c r="C12366" t="s">
        <v>1674</v>
      </c>
      <c r="D12366" t="s">
        <v>3790</v>
      </c>
      <c r="E12366">
        <v>820</v>
      </c>
      <c r="F12366" t="s">
        <v>1117</v>
      </c>
    </row>
    <row r="12367" spans="1:6">
      <c r="A12367" t="str">
        <f t="shared" si="218"/>
        <v>32ANTONIO EDUARDO MARTINELLI45078COO</v>
      </c>
      <c r="B12367">
        <v>32</v>
      </c>
      <c r="C12367" t="s">
        <v>3304</v>
      </c>
      <c r="D12367" t="s">
        <v>3790</v>
      </c>
      <c r="E12367">
        <v>2800</v>
      </c>
      <c r="F12367" t="s">
        <v>1113</v>
      </c>
    </row>
    <row r="12368" spans="1:6">
      <c r="A12368" t="str">
        <f t="shared" si="218"/>
        <v>32MUCIO DANTAS DE MEDEIROS45078DSC</v>
      </c>
      <c r="B12368">
        <v>32</v>
      </c>
      <c r="C12368" t="s">
        <v>1677</v>
      </c>
      <c r="D12368" t="s">
        <v>3790</v>
      </c>
      <c r="E12368">
        <v>3280</v>
      </c>
      <c r="F12368" t="s">
        <v>1162</v>
      </c>
    </row>
    <row r="12369" spans="1:6">
      <c r="A12369" t="str">
        <f t="shared" si="218"/>
        <v>32THEREZA BEATRIZ OLIVEIRA NUNES45078DSC</v>
      </c>
      <c r="B12369">
        <v>32</v>
      </c>
      <c r="C12369" t="s">
        <v>3305</v>
      </c>
      <c r="D12369" t="s">
        <v>3790</v>
      </c>
      <c r="E12369">
        <v>3280</v>
      </c>
      <c r="F12369" t="s">
        <v>1162</v>
      </c>
    </row>
    <row r="12370" spans="1:6">
      <c r="A12370" t="str">
        <f t="shared" si="218"/>
        <v>32ANA BIATRIZ GUEDES DO NASCIMENTO45078GRA</v>
      </c>
      <c r="B12370">
        <v>32</v>
      </c>
      <c r="C12370" t="s">
        <v>1678</v>
      </c>
      <c r="D12370" t="s">
        <v>3790</v>
      </c>
      <c r="E12370">
        <v>600</v>
      </c>
      <c r="F12370" t="s">
        <v>1112</v>
      </c>
    </row>
    <row r="12371" spans="1:6">
      <c r="A12371" t="str">
        <f t="shared" si="218"/>
        <v>32CAMILA LOUYSE OLIVEIRA DA ROCHA45078GRA</v>
      </c>
      <c r="B12371">
        <v>32</v>
      </c>
      <c r="C12371" t="s">
        <v>1679</v>
      </c>
      <c r="D12371" t="s">
        <v>3790</v>
      </c>
      <c r="E12371">
        <v>600</v>
      </c>
      <c r="F12371" t="s">
        <v>1112</v>
      </c>
    </row>
    <row r="12372" spans="1:6">
      <c r="A12372" t="str">
        <f t="shared" si="218"/>
        <v>32ELOAM JESSICA NUNES HOLANDA45078GRA</v>
      </c>
      <c r="B12372">
        <v>32</v>
      </c>
      <c r="C12372" t="s">
        <v>1681</v>
      </c>
      <c r="D12372" t="s">
        <v>3790</v>
      </c>
      <c r="E12372">
        <v>600</v>
      </c>
      <c r="F12372" t="s">
        <v>1112</v>
      </c>
    </row>
    <row r="12373" spans="1:6">
      <c r="A12373" t="str">
        <f t="shared" si="218"/>
        <v>32JANARY MARTINS FIGUEIREDO FILHO45078GRA</v>
      </c>
      <c r="B12373">
        <v>32</v>
      </c>
      <c r="C12373" t="s">
        <v>1683</v>
      </c>
      <c r="D12373" t="s">
        <v>3790</v>
      </c>
      <c r="E12373">
        <v>600</v>
      </c>
      <c r="F12373" t="s">
        <v>1112</v>
      </c>
    </row>
    <row r="12374" spans="1:6">
      <c r="A12374" t="str">
        <f t="shared" si="218"/>
        <v>32KAROLYNNE EMANUELLE ALVES RODRIGUES45078GRA</v>
      </c>
      <c r="B12374">
        <v>32</v>
      </c>
      <c r="C12374" t="s">
        <v>3306</v>
      </c>
      <c r="D12374" t="s">
        <v>3790</v>
      </c>
      <c r="E12374">
        <v>600</v>
      </c>
      <c r="F12374" t="s">
        <v>1112</v>
      </c>
    </row>
    <row r="12375" spans="1:6">
      <c r="A12375" t="str">
        <f t="shared" si="218"/>
        <v>32TAYNNARA MENDES VELOSO45078GRA</v>
      </c>
      <c r="B12375">
        <v>32</v>
      </c>
      <c r="C12375" t="s">
        <v>1684</v>
      </c>
      <c r="D12375" t="s">
        <v>3790</v>
      </c>
      <c r="E12375">
        <v>600</v>
      </c>
      <c r="F12375" t="s">
        <v>1112</v>
      </c>
    </row>
    <row r="12376" spans="1:6">
      <c r="A12376" t="str">
        <f t="shared" si="218"/>
        <v>32VINICIUS MEDEIROS DE OLIVEIRA DANTAS45078GRA</v>
      </c>
      <c r="B12376">
        <v>32</v>
      </c>
      <c r="C12376" t="s">
        <v>3307</v>
      </c>
      <c r="D12376" t="s">
        <v>3790</v>
      </c>
      <c r="E12376">
        <v>600</v>
      </c>
      <c r="F12376" t="s">
        <v>1112</v>
      </c>
    </row>
    <row r="12377" spans="1:6">
      <c r="A12377" t="str">
        <f t="shared" si="218"/>
        <v>32EDUARDO JORGE DA CUNHA LINS45078MSc</v>
      </c>
      <c r="B12377">
        <v>32</v>
      </c>
      <c r="C12377" t="s">
        <v>3309</v>
      </c>
      <c r="D12377" t="s">
        <v>3790</v>
      </c>
      <c r="E12377">
        <v>2230</v>
      </c>
      <c r="F12377" t="s">
        <v>1114</v>
      </c>
    </row>
    <row r="12378" spans="1:6">
      <c r="A12378" t="str">
        <f t="shared" si="218"/>
        <v>32FRANCISCO EMANUEL DA SILVA45078MSc</v>
      </c>
      <c r="B12378">
        <v>32</v>
      </c>
      <c r="C12378" t="s">
        <v>3310</v>
      </c>
      <c r="D12378" t="s">
        <v>3790</v>
      </c>
      <c r="E12378">
        <v>2230</v>
      </c>
      <c r="F12378" t="s">
        <v>1114</v>
      </c>
    </row>
    <row r="12379" spans="1:6">
      <c r="A12379" t="str">
        <f t="shared" si="218"/>
        <v>32MARIA MONIQUE DE BRITO LEITE45078MSc</v>
      </c>
      <c r="B12379">
        <v>32</v>
      </c>
      <c r="C12379" t="s">
        <v>3311</v>
      </c>
      <c r="D12379" t="s">
        <v>3790</v>
      </c>
      <c r="E12379">
        <v>2230</v>
      </c>
      <c r="F12379" t="s">
        <v>1114</v>
      </c>
    </row>
    <row r="12380" spans="1:6">
      <c r="A12380" t="str">
        <f t="shared" si="218"/>
        <v>32RAYSSA RIBEIRO RODRIGUES45078MSc</v>
      </c>
      <c r="B12380">
        <v>32</v>
      </c>
      <c r="C12380" t="s">
        <v>3312</v>
      </c>
      <c r="D12380" t="s">
        <v>3790</v>
      </c>
      <c r="E12380">
        <v>2230</v>
      </c>
      <c r="F12380" t="s">
        <v>1114</v>
      </c>
    </row>
    <row r="12381" spans="1:6">
      <c r="A12381" t="str">
        <f t="shared" si="218"/>
        <v>32ARMANDO MONTE MENDES45078PDSC</v>
      </c>
      <c r="B12381">
        <v>32</v>
      </c>
      <c r="C12381" t="s">
        <v>3313</v>
      </c>
      <c r="D12381" t="s">
        <v>3790</v>
      </c>
      <c r="E12381">
        <v>6110</v>
      </c>
      <c r="F12381" t="s">
        <v>1165</v>
      </c>
    </row>
    <row r="12382" spans="1:6">
      <c r="A12382" t="str">
        <f t="shared" si="218"/>
        <v>32JOSE RIBAMAR CAMPOS JUNIOR45078PV</v>
      </c>
      <c r="B12382">
        <v>32</v>
      </c>
      <c r="C12382" t="s">
        <v>3314</v>
      </c>
      <c r="D12382" t="s">
        <v>3790</v>
      </c>
      <c r="E12382">
        <v>7750</v>
      </c>
      <c r="F12382" t="s">
        <v>1115</v>
      </c>
    </row>
    <row r="12383" spans="1:6">
      <c r="A12383" t="str">
        <f t="shared" si="218"/>
        <v>33RAPHAEL CAIO ALVAREZ DIEGUES45078AT</v>
      </c>
      <c r="B12383">
        <v>33</v>
      </c>
      <c r="C12383" t="s">
        <v>3315</v>
      </c>
      <c r="D12383" t="s">
        <v>3790</v>
      </c>
      <c r="E12383">
        <v>820</v>
      </c>
      <c r="F12383" t="s">
        <v>1117</v>
      </c>
    </row>
    <row r="12384" spans="1:6">
      <c r="A12384" t="str">
        <f t="shared" si="218"/>
        <v>33EDMILSON MOUTINHO DOS SANTOS45078COO</v>
      </c>
      <c r="B12384">
        <v>33</v>
      </c>
      <c r="C12384" t="s">
        <v>3316</v>
      </c>
      <c r="D12384" t="s">
        <v>3790</v>
      </c>
      <c r="E12384">
        <v>2800</v>
      </c>
      <c r="F12384" t="s">
        <v>1113</v>
      </c>
    </row>
    <row r="12385" spans="1:6">
      <c r="A12385" t="str">
        <f t="shared" si="218"/>
        <v>33DALMO DE SOUZA AMORIM JUNIOR45078DSC</v>
      </c>
      <c r="B12385">
        <v>33</v>
      </c>
      <c r="C12385" t="s">
        <v>3317</v>
      </c>
      <c r="D12385" t="s">
        <v>3790</v>
      </c>
      <c r="E12385">
        <v>3280</v>
      </c>
      <c r="F12385" t="s">
        <v>1162</v>
      </c>
    </row>
    <row r="12386" spans="1:6">
      <c r="A12386" t="str">
        <f t="shared" si="218"/>
        <v>33RODRIGO PEREIRA BOTÃO45078DSC</v>
      </c>
      <c r="B12386">
        <v>33</v>
      </c>
      <c r="C12386" t="s">
        <v>3318</v>
      </c>
      <c r="D12386" t="s">
        <v>3790</v>
      </c>
      <c r="E12386">
        <v>3280</v>
      </c>
      <c r="F12386" t="s">
        <v>1162</v>
      </c>
    </row>
    <row r="12387" spans="1:6">
      <c r="A12387" t="str">
        <f t="shared" si="218"/>
        <v>33STEPHANIE SAN MARTIN CAÑAS45078DSC</v>
      </c>
      <c r="B12387">
        <v>33</v>
      </c>
      <c r="C12387" t="s">
        <v>3319</v>
      </c>
      <c r="D12387" t="s">
        <v>3790</v>
      </c>
      <c r="E12387">
        <v>3280</v>
      </c>
      <c r="F12387" t="s">
        <v>1162</v>
      </c>
    </row>
    <row r="12388" spans="1:6">
      <c r="A12388" t="str">
        <f t="shared" si="218"/>
        <v>33ALICE TAKAKO HIROSE45078GRA</v>
      </c>
      <c r="B12388">
        <v>33</v>
      </c>
      <c r="C12388" t="s">
        <v>3320</v>
      </c>
      <c r="D12388" t="s">
        <v>3790</v>
      </c>
      <c r="E12388">
        <v>600</v>
      </c>
      <c r="F12388" t="s">
        <v>1112</v>
      </c>
    </row>
    <row r="12389" spans="1:6">
      <c r="A12389" t="str">
        <f t="shared" si="218"/>
        <v>33DANIEL FARATI DE OLIVEIRA SILVA45078GRA</v>
      </c>
      <c r="B12389">
        <v>33</v>
      </c>
      <c r="C12389" t="s">
        <v>3736</v>
      </c>
      <c r="D12389" t="s">
        <v>3790</v>
      </c>
      <c r="E12389">
        <v>600</v>
      </c>
      <c r="F12389" t="s">
        <v>1112</v>
      </c>
    </row>
    <row r="12390" spans="1:6">
      <c r="A12390" t="str">
        <f t="shared" si="218"/>
        <v>33GABRIEL FIORINI REIS MACIEL E BASTOS45078GRA</v>
      </c>
      <c r="B12390">
        <v>33</v>
      </c>
      <c r="C12390" t="s">
        <v>3321</v>
      </c>
      <c r="D12390" t="s">
        <v>3790</v>
      </c>
      <c r="E12390">
        <v>600</v>
      </c>
      <c r="F12390" t="s">
        <v>1112</v>
      </c>
    </row>
    <row r="12391" spans="1:6">
      <c r="A12391" t="str">
        <f t="shared" si="218"/>
        <v>33HENRIQUE MDEIROS VIGNATI45078GRA</v>
      </c>
      <c r="B12391">
        <v>33</v>
      </c>
      <c r="C12391" t="s">
        <v>3322</v>
      </c>
      <c r="D12391" t="s">
        <v>3790</v>
      </c>
      <c r="E12391">
        <v>600</v>
      </c>
      <c r="F12391" t="s">
        <v>1112</v>
      </c>
    </row>
    <row r="12392" spans="1:6">
      <c r="A12392" t="str">
        <f t="shared" si="218"/>
        <v>33JOAO FEGADOLLI NUNES DA SILVA45078GRA</v>
      </c>
      <c r="B12392">
        <v>33</v>
      </c>
      <c r="C12392" t="s">
        <v>3323</v>
      </c>
      <c r="D12392" t="s">
        <v>3790</v>
      </c>
      <c r="E12392">
        <v>600</v>
      </c>
      <c r="F12392" t="s">
        <v>1112</v>
      </c>
    </row>
    <row r="12393" spans="1:6">
      <c r="A12393" t="str">
        <f t="shared" si="218"/>
        <v>33LAILA FRANCA DA COSTA45078GRA</v>
      </c>
      <c r="B12393">
        <v>33</v>
      </c>
      <c r="C12393" t="s">
        <v>3324</v>
      </c>
      <c r="D12393" t="s">
        <v>3790</v>
      </c>
      <c r="E12393">
        <v>600</v>
      </c>
      <c r="F12393" t="s">
        <v>1112</v>
      </c>
    </row>
    <row r="12394" spans="1:6">
      <c r="A12394" t="str">
        <f t="shared" si="218"/>
        <v>33LEONARDO DE FREITAS45078GRA</v>
      </c>
      <c r="B12394">
        <v>33</v>
      </c>
      <c r="C12394" t="s">
        <v>3325</v>
      </c>
      <c r="D12394" t="s">
        <v>3790</v>
      </c>
      <c r="E12394">
        <v>600</v>
      </c>
      <c r="F12394" t="s">
        <v>1112</v>
      </c>
    </row>
    <row r="12395" spans="1:6">
      <c r="A12395" t="str">
        <f t="shared" si="218"/>
        <v>33LÍVIA MARIA PIRES DE CAMPOS45078GRA</v>
      </c>
      <c r="B12395">
        <v>33</v>
      </c>
      <c r="C12395" t="s">
        <v>3326</v>
      </c>
      <c r="D12395" t="s">
        <v>3790</v>
      </c>
      <c r="E12395">
        <v>600</v>
      </c>
      <c r="F12395" t="s">
        <v>1112</v>
      </c>
    </row>
    <row r="12396" spans="1:6">
      <c r="A12396" t="str">
        <f t="shared" si="218"/>
        <v>33MATHEUS ANTONIO SOUZA FERREIRA45078GRA</v>
      </c>
      <c r="B12396">
        <v>33</v>
      </c>
      <c r="C12396" t="s">
        <v>3327</v>
      </c>
      <c r="D12396" t="s">
        <v>3790</v>
      </c>
      <c r="E12396">
        <v>600</v>
      </c>
      <c r="F12396" t="s">
        <v>1112</v>
      </c>
    </row>
    <row r="12397" spans="1:6">
      <c r="A12397" t="str">
        <f t="shared" si="218"/>
        <v>33PAMELA RAMOS ROCHA DOS SANTOS45078GRA</v>
      </c>
      <c r="B12397">
        <v>33</v>
      </c>
      <c r="C12397" t="s">
        <v>3328</v>
      </c>
      <c r="D12397" t="s">
        <v>3790</v>
      </c>
      <c r="E12397">
        <v>600</v>
      </c>
      <c r="F12397" t="s">
        <v>1112</v>
      </c>
    </row>
    <row r="12398" spans="1:6">
      <c r="A12398" t="str">
        <f t="shared" si="218"/>
        <v>33THALLES MOREIRA DE OLIVEIRA45078GRA</v>
      </c>
      <c r="B12398">
        <v>33</v>
      </c>
      <c r="C12398" t="s">
        <v>3329</v>
      </c>
      <c r="D12398" t="s">
        <v>3790</v>
      </c>
      <c r="E12398">
        <v>600</v>
      </c>
      <c r="F12398" t="s">
        <v>1112</v>
      </c>
    </row>
    <row r="12399" spans="1:6">
      <c r="A12399" t="str">
        <f t="shared" si="218"/>
        <v>33JOÃO PAULO GUILHERME RODRIGUES ALVES45078MSc</v>
      </c>
      <c r="B12399">
        <v>33</v>
      </c>
      <c r="C12399" t="s">
        <v>3332</v>
      </c>
      <c r="D12399" t="s">
        <v>3790</v>
      </c>
      <c r="E12399">
        <v>2230</v>
      </c>
      <c r="F12399" t="s">
        <v>1114</v>
      </c>
    </row>
    <row r="12400" spans="1:6">
      <c r="A12400" t="str">
        <f t="shared" si="218"/>
        <v>33MAXIANE FRANK OLIVEIRA CARDOSO45078MSc</v>
      </c>
      <c r="B12400">
        <v>33</v>
      </c>
      <c r="C12400" t="s">
        <v>3333</v>
      </c>
      <c r="D12400" t="s">
        <v>3790</v>
      </c>
      <c r="E12400">
        <v>2230</v>
      </c>
      <c r="F12400" t="s">
        <v>1114</v>
      </c>
    </row>
    <row r="12401" spans="1:6">
      <c r="A12401" t="str">
        <f t="shared" si="218"/>
        <v>33RAFAEL LUIS SACCO45078MSc</v>
      </c>
      <c r="B12401">
        <v>33</v>
      </c>
      <c r="C12401" t="s">
        <v>3334</v>
      </c>
      <c r="D12401" t="s">
        <v>3790</v>
      </c>
      <c r="E12401">
        <v>2230</v>
      </c>
      <c r="F12401" t="s">
        <v>1114</v>
      </c>
    </row>
    <row r="12402" spans="1:6">
      <c r="A12402" t="str">
        <f t="shared" si="218"/>
        <v>33HIRDAN KATARINA DE MEDEIROS COSTA45078PV</v>
      </c>
      <c r="B12402">
        <v>33</v>
      </c>
      <c r="C12402" t="s">
        <v>3335</v>
      </c>
      <c r="D12402" t="s">
        <v>3790</v>
      </c>
      <c r="E12402">
        <v>7750</v>
      </c>
      <c r="F12402" t="s">
        <v>1115</v>
      </c>
    </row>
    <row r="12403" spans="1:6">
      <c r="A12403" t="str">
        <f t="shared" si="218"/>
        <v>34RENAN ALBERT HANSEN45078AT</v>
      </c>
      <c r="B12403">
        <v>34</v>
      </c>
      <c r="C12403" t="s">
        <v>3336</v>
      </c>
      <c r="D12403" t="s">
        <v>3790</v>
      </c>
      <c r="E12403">
        <v>820</v>
      </c>
      <c r="F12403" t="s">
        <v>1117</v>
      </c>
    </row>
    <row r="12404" spans="1:6">
      <c r="A12404" t="str">
        <f t="shared" si="218"/>
        <v>34MAURO HUGO MATHIAS45078COO</v>
      </c>
      <c r="B12404">
        <v>34</v>
      </c>
      <c r="C12404" t="s">
        <v>3337</v>
      </c>
      <c r="D12404" t="s">
        <v>3790</v>
      </c>
      <c r="E12404">
        <v>2800</v>
      </c>
      <c r="F12404" t="s">
        <v>1113</v>
      </c>
    </row>
    <row r="12405" spans="1:6">
      <c r="A12405" t="str">
        <f t="shared" si="218"/>
        <v>34FERNANDO HENRIQUE MAYWORM DE ARAUJO45078DSC</v>
      </c>
      <c r="B12405">
        <v>34</v>
      </c>
      <c r="C12405" t="s">
        <v>3338</v>
      </c>
      <c r="D12405" t="s">
        <v>3790</v>
      </c>
      <c r="E12405">
        <v>3280</v>
      </c>
      <c r="F12405" t="s">
        <v>1162</v>
      </c>
    </row>
    <row r="12406" spans="1:6">
      <c r="A12406" t="str">
        <f t="shared" si="218"/>
        <v>34MÔNICA VALÉRIA DOS SANTOS MACHADO45078DSC</v>
      </c>
      <c r="B12406">
        <v>34</v>
      </c>
      <c r="C12406" t="s">
        <v>3339</v>
      </c>
      <c r="D12406" t="s">
        <v>3790</v>
      </c>
      <c r="E12406">
        <v>3280</v>
      </c>
      <c r="F12406" t="s">
        <v>1162</v>
      </c>
    </row>
    <row r="12407" spans="1:6">
      <c r="A12407" t="str">
        <f t="shared" si="218"/>
        <v>34RUBENS COUTINHO TOLEDO45078DSC</v>
      </c>
      <c r="B12407">
        <v>34</v>
      </c>
      <c r="C12407" t="s">
        <v>3340</v>
      </c>
      <c r="D12407" t="s">
        <v>3790</v>
      </c>
      <c r="E12407">
        <v>3280</v>
      </c>
      <c r="F12407" t="s">
        <v>1162</v>
      </c>
    </row>
    <row r="12408" spans="1:6">
      <c r="A12408" t="str">
        <f t="shared" si="218"/>
        <v>34ARTHUR FREITAS DOS SANTOS45078GRA</v>
      </c>
      <c r="B12408">
        <v>34</v>
      </c>
      <c r="C12408" t="s">
        <v>3342</v>
      </c>
      <c r="D12408" t="s">
        <v>3790</v>
      </c>
      <c r="E12408">
        <v>600</v>
      </c>
      <c r="F12408" t="s">
        <v>1112</v>
      </c>
    </row>
    <row r="12409" spans="1:6">
      <c r="A12409" t="str">
        <f t="shared" si="218"/>
        <v>34FERNANDO GIANELLI FARIAS DE SOUZA45078GRA</v>
      </c>
      <c r="B12409">
        <v>34</v>
      </c>
      <c r="C12409" t="s">
        <v>3343</v>
      </c>
      <c r="D12409" t="s">
        <v>3790</v>
      </c>
      <c r="E12409">
        <v>600</v>
      </c>
      <c r="F12409" t="s">
        <v>1112</v>
      </c>
    </row>
    <row r="12410" spans="1:6">
      <c r="A12410" t="str">
        <f t="shared" si="218"/>
        <v>34GUSTAVO HENRIQUE ROMEU DA SILVA45078GRA</v>
      </c>
      <c r="B12410">
        <v>34</v>
      </c>
      <c r="C12410" t="s">
        <v>3344</v>
      </c>
      <c r="D12410" t="s">
        <v>3790</v>
      </c>
      <c r="E12410">
        <v>600</v>
      </c>
      <c r="F12410" t="s">
        <v>1112</v>
      </c>
    </row>
    <row r="12411" spans="1:6">
      <c r="A12411" t="str">
        <f t="shared" si="218"/>
        <v>34IAN RYUJI MATSUMOTO ROLIM45078GRA</v>
      </c>
      <c r="B12411">
        <v>34</v>
      </c>
      <c r="C12411" t="s">
        <v>3345</v>
      </c>
      <c r="D12411" t="s">
        <v>3790</v>
      </c>
      <c r="E12411">
        <v>600</v>
      </c>
      <c r="F12411" t="s">
        <v>1112</v>
      </c>
    </row>
    <row r="12412" spans="1:6">
      <c r="A12412" t="str">
        <f t="shared" si="218"/>
        <v>34JOÃO VITOR DOS SANTOS OLIVEIRA45078GRA</v>
      </c>
      <c r="B12412">
        <v>34</v>
      </c>
      <c r="C12412" t="s">
        <v>3346</v>
      </c>
      <c r="D12412" t="s">
        <v>3790</v>
      </c>
      <c r="E12412">
        <v>600</v>
      </c>
      <c r="F12412" t="s">
        <v>1112</v>
      </c>
    </row>
    <row r="12413" spans="1:6">
      <c r="A12413" t="str">
        <f t="shared" si="218"/>
        <v>34NIKOLAS MAKY TAKINAMI45078GRA</v>
      </c>
      <c r="B12413">
        <v>34</v>
      </c>
      <c r="C12413" t="s">
        <v>3347</v>
      </c>
      <c r="D12413" t="s">
        <v>3790</v>
      </c>
      <c r="E12413">
        <v>600</v>
      </c>
      <c r="F12413" t="s">
        <v>1112</v>
      </c>
    </row>
    <row r="12414" spans="1:6">
      <c r="A12414" t="str">
        <f t="shared" si="218"/>
        <v>34TOBIAS LOMBARDI GARCIA TIBURCIO45078GRA</v>
      </c>
      <c r="B12414">
        <v>34</v>
      </c>
      <c r="C12414" t="s">
        <v>3348</v>
      </c>
      <c r="D12414" t="s">
        <v>3790</v>
      </c>
      <c r="E12414">
        <v>600</v>
      </c>
      <c r="F12414" t="s">
        <v>1112</v>
      </c>
    </row>
    <row r="12415" spans="1:6">
      <c r="A12415" t="str">
        <f t="shared" si="218"/>
        <v>34VICTOR BARBOSA NUNES45078GRA</v>
      </c>
      <c r="B12415">
        <v>34</v>
      </c>
      <c r="C12415" t="s">
        <v>3349</v>
      </c>
      <c r="D12415" t="s">
        <v>3790</v>
      </c>
      <c r="E12415">
        <v>600</v>
      </c>
      <c r="F12415" t="s">
        <v>1112</v>
      </c>
    </row>
    <row r="12416" spans="1:6">
      <c r="A12416" t="str">
        <f t="shared" si="218"/>
        <v>34VITOR PIOLTINE MURARI45078GRA</v>
      </c>
      <c r="B12416">
        <v>34</v>
      </c>
      <c r="C12416" t="s">
        <v>3350</v>
      </c>
      <c r="D12416" t="s">
        <v>3790</v>
      </c>
      <c r="E12416">
        <v>600</v>
      </c>
      <c r="F12416" t="s">
        <v>1112</v>
      </c>
    </row>
    <row r="12417" spans="1:6">
      <c r="A12417" t="str">
        <f t="shared" si="218"/>
        <v>34CARLOS EDUARDO MORAES45078MSc</v>
      </c>
      <c r="B12417">
        <v>34</v>
      </c>
      <c r="C12417" t="s">
        <v>3351</v>
      </c>
      <c r="D12417" t="s">
        <v>3790</v>
      </c>
      <c r="E12417">
        <v>2230</v>
      </c>
      <c r="F12417" t="s">
        <v>1114</v>
      </c>
    </row>
    <row r="12418" spans="1:6">
      <c r="A12418" t="str">
        <f t="shared" si="218"/>
        <v>34DANIEL SOLFERINI DE CARVALHO45078MSc</v>
      </c>
      <c r="B12418">
        <v>34</v>
      </c>
      <c r="C12418" t="s">
        <v>3352</v>
      </c>
      <c r="D12418" t="s">
        <v>3790</v>
      </c>
      <c r="E12418">
        <v>2230</v>
      </c>
      <c r="F12418" t="s">
        <v>1114</v>
      </c>
    </row>
    <row r="12419" spans="1:6">
      <c r="A12419" t="str">
        <f t="shared" ref="A12419:A12482" si="219">CONCATENATE(B12419,C12419,VALUE(D12419),F12419)</f>
        <v>34LUIS FERNANDO JUNIOR SALDAÑA BERNUY45078MSc</v>
      </c>
      <c r="B12419">
        <v>34</v>
      </c>
      <c r="C12419" t="s">
        <v>3353</v>
      </c>
      <c r="D12419" t="s">
        <v>3790</v>
      </c>
      <c r="E12419">
        <v>2230</v>
      </c>
      <c r="F12419" t="s">
        <v>1114</v>
      </c>
    </row>
    <row r="12420" spans="1:6">
      <c r="A12420" t="str">
        <f t="shared" si="219"/>
        <v>34MANUEL ANTHONY TORIBIO PACHERRES UCHALIN45078MSc</v>
      </c>
      <c r="B12420">
        <v>34</v>
      </c>
      <c r="C12420" t="s">
        <v>3354</v>
      </c>
      <c r="D12420" t="s">
        <v>3790</v>
      </c>
      <c r="E12420">
        <v>2230</v>
      </c>
      <c r="F12420" t="s">
        <v>1114</v>
      </c>
    </row>
    <row r="12421" spans="1:6">
      <c r="A12421" t="str">
        <f t="shared" si="219"/>
        <v>34MARCELO PACHECO OLIVEIRA45078MSc</v>
      </c>
      <c r="B12421">
        <v>34</v>
      </c>
      <c r="C12421" t="s">
        <v>3355</v>
      </c>
      <c r="D12421" t="s">
        <v>3790</v>
      </c>
      <c r="E12421">
        <v>2230</v>
      </c>
      <c r="F12421" t="s">
        <v>1114</v>
      </c>
    </row>
    <row r="12422" spans="1:6">
      <c r="A12422" t="str">
        <f t="shared" si="219"/>
        <v>34MARTA LEITE DA SILVA NASCIMENTO45078PDSC</v>
      </c>
      <c r="B12422">
        <v>34</v>
      </c>
      <c r="C12422" t="s">
        <v>3356</v>
      </c>
      <c r="D12422" t="s">
        <v>3790</v>
      </c>
      <c r="E12422">
        <v>6110</v>
      </c>
      <c r="F12422" t="s">
        <v>1165</v>
      </c>
    </row>
    <row r="12423" spans="1:6">
      <c r="A12423" t="str">
        <f t="shared" si="219"/>
        <v>34NAZEM NASCIMENTO45078PV</v>
      </c>
      <c r="B12423">
        <v>34</v>
      </c>
      <c r="C12423" t="s">
        <v>3357</v>
      </c>
      <c r="D12423" t="s">
        <v>3790</v>
      </c>
      <c r="E12423">
        <v>7750</v>
      </c>
      <c r="F12423" t="s">
        <v>1115</v>
      </c>
    </row>
    <row r="12424" spans="1:6">
      <c r="A12424" t="str">
        <f t="shared" si="219"/>
        <v>35ARMANDO SÁ RIBEIRO JÚNIOR45078COO</v>
      </c>
      <c r="B12424">
        <v>35</v>
      </c>
      <c r="C12424" t="s">
        <v>3358</v>
      </c>
      <c r="D12424" t="s">
        <v>3790</v>
      </c>
      <c r="E12424">
        <v>2800</v>
      </c>
      <c r="F12424" t="s">
        <v>1113</v>
      </c>
    </row>
    <row r="12425" spans="1:6">
      <c r="A12425" t="str">
        <f t="shared" si="219"/>
        <v>35BRUNO AGUIAR SANTANA45078DSC</v>
      </c>
      <c r="B12425">
        <v>35</v>
      </c>
      <c r="C12425" t="s">
        <v>3359</v>
      </c>
      <c r="D12425" t="s">
        <v>3790</v>
      </c>
      <c r="E12425">
        <v>3280</v>
      </c>
      <c r="F12425" t="s">
        <v>1162</v>
      </c>
    </row>
    <row r="12426" spans="1:6">
      <c r="A12426" t="str">
        <f t="shared" si="219"/>
        <v>35WITÃ DOS SANTOS ROCHA45078DSC</v>
      </c>
      <c r="B12426">
        <v>35</v>
      </c>
      <c r="C12426" t="s">
        <v>3360</v>
      </c>
      <c r="D12426" t="s">
        <v>3790</v>
      </c>
      <c r="E12426">
        <v>3280</v>
      </c>
      <c r="F12426" t="s">
        <v>1162</v>
      </c>
    </row>
    <row r="12427" spans="1:6">
      <c r="A12427" t="str">
        <f t="shared" si="219"/>
        <v>35HELENA PERES ALCHIMIN45078GRA</v>
      </c>
      <c r="B12427">
        <v>35</v>
      </c>
      <c r="C12427" t="s">
        <v>3361</v>
      </c>
      <c r="D12427" t="s">
        <v>3790</v>
      </c>
      <c r="E12427">
        <v>600</v>
      </c>
      <c r="F12427" t="s">
        <v>1112</v>
      </c>
    </row>
    <row r="12428" spans="1:6">
      <c r="A12428" t="str">
        <f t="shared" si="219"/>
        <v>35FELIPE DA SILVA OLIVEIRA45078MSc</v>
      </c>
      <c r="B12428">
        <v>35</v>
      </c>
      <c r="C12428" t="s">
        <v>3362</v>
      </c>
      <c r="D12428" t="s">
        <v>3790</v>
      </c>
      <c r="E12428">
        <v>2230</v>
      </c>
      <c r="F12428" t="s">
        <v>1114</v>
      </c>
    </row>
    <row r="12429" spans="1:6">
      <c r="A12429" t="str">
        <f t="shared" si="219"/>
        <v>35JUAN PABLO SOLORZANO45078MSc</v>
      </c>
      <c r="B12429">
        <v>35</v>
      </c>
      <c r="C12429" t="s">
        <v>3363</v>
      </c>
      <c r="D12429" t="s">
        <v>3790</v>
      </c>
      <c r="E12429">
        <v>2230</v>
      </c>
      <c r="F12429" t="s">
        <v>1114</v>
      </c>
    </row>
    <row r="12430" spans="1:6">
      <c r="A12430" t="str">
        <f t="shared" si="219"/>
        <v>35LIPE LIMA CARMEL45078MSc</v>
      </c>
      <c r="B12430">
        <v>35</v>
      </c>
      <c r="C12430" t="s">
        <v>3364</v>
      </c>
      <c r="D12430" t="s">
        <v>3790</v>
      </c>
      <c r="E12430">
        <v>2230</v>
      </c>
      <c r="F12430" t="s">
        <v>1114</v>
      </c>
    </row>
    <row r="12431" spans="1:6">
      <c r="A12431" t="str">
        <f t="shared" si="219"/>
        <v>35PATRICK SOUZA LIMA45078MSc</v>
      </c>
      <c r="B12431">
        <v>35</v>
      </c>
      <c r="C12431" t="s">
        <v>3365</v>
      </c>
      <c r="D12431" t="s">
        <v>3790</v>
      </c>
      <c r="E12431">
        <v>2230</v>
      </c>
      <c r="F12431" t="s">
        <v>1114</v>
      </c>
    </row>
    <row r="12432" spans="1:6">
      <c r="A12432" t="str">
        <f t="shared" si="219"/>
        <v>35LEONARDO SILVA DE SOUZA45078PV</v>
      </c>
      <c r="B12432">
        <v>35</v>
      </c>
      <c r="C12432" t="s">
        <v>3366</v>
      </c>
      <c r="D12432" t="s">
        <v>3790</v>
      </c>
      <c r="E12432">
        <v>7750</v>
      </c>
      <c r="F12432" t="s">
        <v>1115</v>
      </c>
    </row>
    <row r="12433" spans="1:6">
      <c r="A12433" t="str">
        <f t="shared" si="219"/>
        <v>36SARAH ADRIANA ROCHA SOARES45078AT</v>
      </c>
      <c r="B12433">
        <v>36</v>
      </c>
      <c r="C12433" t="s">
        <v>3367</v>
      </c>
      <c r="D12433" t="s">
        <v>3790</v>
      </c>
      <c r="E12433">
        <v>820</v>
      </c>
      <c r="F12433" t="s">
        <v>1117</v>
      </c>
    </row>
    <row r="12434" spans="1:6">
      <c r="A12434" t="str">
        <f t="shared" si="219"/>
        <v>36LUIZ CARLOS LOBATO DOS SANTOS45078COO</v>
      </c>
      <c r="B12434">
        <v>36</v>
      </c>
      <c r="C12434" t="s">
        <v>3368</v>
      </c>
      <c r="D12434" t="s">
        <v>3790</v>
      </c>
      <c r="E12434">
        <v>2800</v>
      </c>
      <c r="F12434" t="s">
        <v>1113</v>
      </c>
    </row>
    <row r="12435" spans="1:6">
      <c r="A12435" t="str">
        <f t="shared" si="219"/>
        <v>36CÉLIA KARINA MAIA CARDOSO45078DSC</v>
      </c>
      <c r="B12435">
        <v>36</v>
      </c>
      <c r="C12435" t="s">
        <v>3369</v>
      </c>
      <c r="D12435" t="s">
        <v>3790</v>
      </c>
      <c r="E12435">
        <v>3280</v>
      </c>
      <c r="F12435" t="s">
        <v>1162</v>
      </c>
    </row>
    <row r="12436" spans="1:6">
      <c r="A12436" t="str">
        <f t="shared" si="219"/>
        <v>36LARISSA BIANCA LEÃO SANTOS45078DSC</v>
      </c>
      <c r="B12436">
        <v>36</v>
      </c>
      <c r="C12436" t="s">
        <v>3370</v>
      </c>
      <c r="D12436" t="s">
        <v>3790</v>
      </c>
      <c r="E12436">
        <v>3280</v>
      </c>
      <c r="F12436" t="s">
        <v>1162</v>
      </c>
    </row>
    <row r="12437" spans="1:6">
      <c r="A12437" t="str">
        <f t="shared" si="219"/>
        <v>36MONIQUE SANTOS SARLY DA SILVA45078DSC</v>
      </c>
      <c r="B12437">
        <v>36</v>
      </c>
      <c r="C12437" t="s">
        <v>3371</v>
      </c>
      <c r="D12437" t="s">
        <v>3790</v>
      </c>
      <c r="E12437">
        <v>3280</v>
      </c>
      <c r="F12437" t="s">
        <v>1162</v>
      </c>
    </row>
    <row r="12438" spans="1:6">
      <c r="A12438" t="str">
        <f t="shared" si="219"/>
        <v>36ANA BEATRIZ TEIXEIRA DOURADO45078GRA</v>
      </c>
      <c r="B12438">
        <v>36</v>
      </c>
      <c r="C12438" t="s">
        <v>3372</v>
      </c>
      <c r="D12438" t="s">
        <v>3790</v>
      </c>
      <c r="E12438">
        <v>600</v>
      </c>
      <c r="F12438" t="s">
        <v>1112</v>
      </c>
    </row>
    <row r="12439" spans="1:6">
      <c r="A12439" t="str">
        <f t="shared" si="219"/>
        <v>36CAICO BITANCOURT REIS45078GRA</v>
      </c>
      <c r="B12439">
        <v>36</v>
      </c>
      <c r="C12439" t="s">
        <v>3374</v>
      </c>
      <c r="D12439" t="s">
        <v>3790</v>
      </c>
      <c r="E12439">
        <v>600</v>
      </c>
      <c r="F12439" t="s">
        <v>1112</v>
      </c>
    </row>
    <row r="12440" spans="1:6">
      <c r="A12440" t="str">
        <f t="shared" si="219"/>
        <v>36FELIPE COSTA REIS DA SILVA45078GRA</v>
      </c>
      <c r="B12440">
        <v>36</v>
      </c>
      <c r="C12440" t="s">
        <v>3375</v>
      </c>
      <c r="D12440" t="s">
        <v>3790</v>
      </c>
      <c r="E12440">
        <v>600</v>
      </c>
      <c r="F12440" t="s">
        <v>1112</v>
      </c>
    </row>
    <row r="12441" spans="1:6">
      <c r="A12441" t="str">
        <f t="shared" si="219"/>
        <v>36GLADSON PESSANHA DE SOUZA45078GRA</v>
      </c>
      <c r="B12441">
        <v>36</v>
      </c>
      <c r="C12441" t="s">
        <v>3376</v>
      </c>
      <c r="D12441" t="s">
        <v>3790</v>
      </c>
      <c r="E12441">
        <v>600</v>
      </c>
      <c r="F12441" t="s">
        <v>1112</v>
      </c>
    </row>
    <row r="12442" spans="1:6">
      <c r="A12442" t="str">
        <f t="shared" si="219"/>
        <v>36KEILA MISAELLE DE SOUZA NUNES45078GRA</v>
      </c>
      <c r="B12442">
        <v>36</v>
      </c>
      <c r="C12442" t="s">
        <v>3377</v>
      </c>
      <c r="D12442" t="s">
        <v>3790</v>
      </c>
      <c r="E12442">
        <v>600</v>
      </c>
      <c r="F12442" t="s">
        <v>1112</v>
      </c>
    </row>
    <row r="12443" spans="1:6">
      <c r="A12443" t="str">
        <f t="shared" si="219"/>
        <v>36MARIANA SANTOS FIGUEIREDO DE FREITAS45078GRA</v>
      </c>
      <c r="B12443">
        <v>36</v>
      </c>
      <c r="C12443" t="s">
        <v>3378</v>
      </c>
      <c r="D12443" t="s">
        <v>3790</v>
      </c>
      <c r="E12443">
        <v>600</v>
      </c>
      <c r="F12443" t="s">
        <v>1112</v>
      </c>
    </row>
    <row r="12444" spans="1:6">
      <c r="A12444" t="str">
        <f t="shared" si="219"/>
        <v>36NARAILSON DA CONCEIÇÃO BARRETO45078GRA</v>
      </c>
      <c r="B12444">
        <v>36</v>
      </c>
      <c r="C12444" t="s">
        <v>3379</v>
      </c>
      <c r="D12444" t="s">
        <v>3790</v>
      </c>
      <c r="E12444">
        <v>600</v>
      </c>
      <c r="F12444" t="s">
        <v>1112</v>
      </c>
    </row>
    <row r="12445" spans="1:6">
      <c r="A12445" t="str">
        <f t="shared" si="219"/>
        <v>36SILVANA SANTOS DE JESUS45078GRA</v>
      </c>
      <c r="B12445">
        <v>36</v>
      </c>
      <c r="C12445" t="s">
        <v>3380</v>
      </c>
      <c r="D12445" t="s">
        <v>3790</v>
      </c>
      <c r="E12445">
        <v>600</v>
      </c>
      <c r="F12445" t="s">
        <v>1112</v>
      </c>
    </row>
    <row r="12446" spans="1:6">
      <c r="A12446" t="str">
        <f t="shared" si="219"/>
        <v>36STEPHANIE EVANGELISTA DOS SANTOS45078GRA</v>
      </c>
      <c r="B12446">
        <v>36</v>
      </c>
      <c r="C12446" t="s">
        <v>3381</v>
      </c>
      <c r="D12446" t="s">
        <v>3790</v>
      </c>
      <c r="E12446">
        <v>600</v>
      </c>
      <c r="F12446" t="s">
        <v>1112</v>
      </c>
    </row>
    <row r="12447" spans="1:6">
      <c r="A12447" t="str">
        <f t="shared" si="219"/>
        <v>36TAIRONE SANTOS DA PAIXÃO FILHO45078GRA</v>
      </c>
      <c r="B12447">
        <v>36</v>
      </c>
      <c r="C12447" t="s">
        <v>3382</v>
      </c>
      <c r="D12447" t="s">
        <v>3790</v>
      </c>
      <c r="E12447">
        <v>600</v>
      </c>
      <c r="F12447" t="s">
        <v>1112</v>
      </c>
    </row>
    <row r="12448" spans="1:6">
      <c r="A12448" t="str">
        <f t="shared" si="219"/>
        <v>36UILLIAMS ALVES DE OLIVEIRA PAZ45078GRA</v>
      </c>
      <c r="B12448">
        <v>36</v>
      </c>
      <c r="C12448" t="s">
        <v>3383</v>
      </c>
      <c r="D12448" t="s">
        <v>3790</v>
      </c>
      <c r="E12448">
        <v>600</v>
      </c>
      <c r="F12448" t="s">
        <v>1112</v>
      </c>
    </row>
    <row r="12449" spans="1:6">
      <c r="A12449" t="str">
        <f t="shared" si="219"/>
        <v>36DANILO SILVA FERREIRA45078MSc</v>
      </c>
      <c r="B12449">
        <v>36</v>
      </c>
      <c r="C12449" t="s">
        <v>3384</v>
      </c>
      <c r="D12449" t="s">
        <v>3790</v>
      </c>
      <c r="E12449">
        <v>2230</v>
      </c>
      <c r="F12449" t="s">
        <v>1114</v>
      </c>
    </row>
    <row r="12450" spans="1:6">
      <c r="A12450" t="str">
        <f t="shared" si="219"/>
        <v>36LUIZA FIGUEIRA DE SIQUEIRA45078MSc</v>
      </c>
      <c r="B12450">
        <v>36</v>
      </c>
      <c r="C12450" t="s">
        <v>3385</v>
      </c>
      <c r="D12450" t="s">
        <v>3790</v>
      </c>
      <c r="E12450">
        <v>2230</v>
      </c>
      <c r="F12450" t="s">
        <v>1114</v>
      </c>
    </row>
    <row r="12451" spans="1:6">
      <c r="A12451" t="str">
        <f t="shared" si="219"/>
        <v>36MARCELA FÉLIX SOBRAL45078MSc</v>
      </c>
      <c r="B12451">
        <v>36</v>
      </c>
      <c r="C12451" t="s">
        <v>3386</v>
      </c>
      <c r="D12451" t="s">
        <v>3790</v>
      </c>
      <c r="E12451">
        <v>2230</v>
      </c>
      <c r="F12451" t="s">
        <v>1114</v>
      </c>
    </row>
    <row r="12452" spans="1:6">
      <c r="A12452" t="str">
        <f t="shared" si="219"/>
        <v>36THAMYRIS QUEIROZ SILVA45078MSc</v>
      </c>
      <c r="B12452">
        <v>36</v>
      </c>
      <c r="C12452" t="s">
        <v>3387</v>
      </c>
      <c r="D12452" t="s">
        <v>3790</v>
      </c>
      <c r="E12452">
        <v>2230</v>
      </c>
      <c r="F12452" t="s">
        <v>1114</v>
      </c>
    </row>
    <row r="12453" spans="1:6">
      <c r="A12453" t="str">
        <f t="shared" si="219"/>
        <v>36RONALDO COSTA SANTOS45078PDSC</v>
      </c>
      <c r="B12453">
        <v>36</v>
      </c>
      <c r="C12453" t="s">
        <v>3388</v>
      </c>
      <c r="D12453" t="s">
        <v>3790</v>
      </c>
      <c r="E12453">
        <v>6110</v>
      </c>
      <c r="F12453" t="s">
        <v>1165</v>
      </c>
    </row>
    <row r="12454" spans="1:6">
      <c r="A12454" t="str">
        <f t="shared" si="219"/>
        <v>36KLEBERSON RICARDO DE OLIVEIRA PEREIRA45078PV</v>
      </c>
      <c r="B12454">
        <v>36</v>
      </c>
      <c r="C12454" t="s">
        <v>3389</v>
      </c>
      <c r="D12454" t="s">
        <v>3790</v>
      </c>
      <c r="E12454">
        <v>7750</v>
      </c>
      <c r="F12454" t="s">
        <v>1115</v>
      </c>
    </row>
    <row r="12455" spans="1:6">
      <c r="A12455" t="str">
        <f t="shared" si="219"/>
        <v>37SUZANA DA SILVA MACEDO45078AT</v>
      </c>
      <c r="B12455">
        <v>37</v>
      </c>
      <c r="C12455" t="s">
        <v>3390</v>
      </c>
      <c r="D12455" t="s">
        <v>3790</v>
      </c>
      <c r="E12455">
        <v>820</v>
      </c>
      <c r="F12455" t="s">
        <v>1117</v>
      </c>
    </row>
    <row r="12456" spans="1:6">
      <c r="A12456" t="str">
        <f t="shared" si="219"/>
        <v>37AMANDA DUARTE GONDIM45078COO</v>
      </c>
      <c r="B12456">
        <v>37</v>
      </c>
      <c r="C12456" t="s">
        <v>3391</v>
      </c>
      <c r="D12456" t="s">
        <v>3790</v>
      </c>
      <c r="E12456">
        <v>2800</v>
      </c>
      <c r="F12456" t="s">
        <v>1113</v>
      </c>
    </row>
    <row r="12457" spans="1:6">
      <c r="A12457" t="str">
        <f t="shared" si="219"/>
        <v>37ALYXANDRA CARLA DE MEDEIROS BATISTA45078DSC</v>
      </c>
      <c r="B12457">
        <v>37</v>
      </c>
      <c r="C12457" t="s">
        <v>3392</v>
      </c>
      <c r="D12457" t="s">
        <v>3790</v>
      </c>
      <c r="E12457">
        <v>3280</v>
      </c>
      <c r="F12457" t="s">
        <v>1162</v>
      </c>
    </row>
    <row r="12458" spans="1:6">
      <c r="A12458" t="str">
        <f t="shared" si="219"/>
        <v>37FERNANDO VELCIC MAZIVIERO45078DSC</v>
      </c>
      <c r="B12458">
        <v>37</v>
      </c>
      <c r="C12458" t="s">
        <v>1764</v>
      </c>
      <c r="D12458" t="s">
        <v>3790</v>
      </c>
      <c r="E12458">
        <v>3280</v>
      </c>
      <c r="F12458" t="s">
        <v>1162</v>
      </c>
    </row>
    <row r="12459" spans="1:6">
      <c r="A12459" t="str">
        <f t="shared" si="219"/>
        <v>37MAGNO KLEBSON AUGUSTINHO SENA45078DSC</v>
      </c>
      <c r="B12459">
        <v>37</v>
      </c>
      <c r="C12459" t="s">
        <v>3393</v>
      </c>
      <c r="D12459" t="s">
        <v>3790</v>
      </c>
      <c r="E12459">
        <v>3280</v>
      </c>
      <c r="F12459" t="s">
        <v>1162</v>
      </c>
    </row>
    <row r="12460" spans="1:6">
      <c r="A12460" t="str">
        <f t="shared" si="219"/>
        <v>37ANDERSON BONIFÁCIO DA SILVA45078GRA</v>
      </c>
      <c r="B12460">
        <v>37</v>
      </c>
      <c r="C12460" t="s">
        <v>3394</v>
      </c>
      <c r="D12460" t="s">
        <v>3790</v>
      </c>
      <c r="E12460">
        <v>600</v>
      </c>
      <c r="F12460" t="s">
        <v>1112</v>
      </c>
    </row>
    <row r="12461" spans="1:6">
      <c r="A12461" t="str">
        <f t="shared" si="219"/>
        <v>37ICARO SILVA DE PAULA45078GRA</v>
      </c>
      <c r="B12461">
        <v>37</v>
      </c>
      <c r="C12461" t="s">
        <v>3395</v>
      </c>
      <c r="D12461" t="s">
        <v>3790</v>
      </c>
      <c r="E12461">
        <v>600</v>
      </c>
      <c r="F12461" t="s">
        <v>1112</v>
      </c>
    </row>
    <row r="12462" spans="1:6">
      <c r="A12462" t="str">
        <f t="shared" si="219"/>
        <v>37IGOR CAVALCANTE BEZERRA45078GRA</v>
      </c>
      <c r="B12462">
        <v>37</v>
      </c>
      <c r="C12462" t="s">
        <v>3396</v>
      </c>
      <c r="D12462" t="s">
        <v>3790</v>
      </c>
      <c r="E12462">
        <v>600</v>
      </c>
      <c r="F12462" t="s">
        <v>1112</v>
      </c>
    </row>
    <row r="12463" spans="1:6">
      <c r="A12463" t="str">
        <f t="shared" si="219"/>
        <v>37INGRID NAYARA DE MEDEIROS BRITO45078GRA</v>
      </c>
      <c r="B12463">
        <v>37</v>
      </c>
      <c r="C12463" t="s">
        <v>3397</v>
      </c>
      <c r="D12463" t="s">
        <v>3790</v>
      </c>
      <c r="E12463">
        <v>600</v>
      </c>
      <c r="F12463" t="s">
        <v>1112</v>
      </c>
    </row>
    <row r="12464" spans="1:6">
      <c r="A12464" t="str">
        <f t="shared" si="219"/>
        <v>37ISABELLE DE MEDEIROS ALBUQUERQUE45078GRA</v>
      </c>
      <c r="B12464">
        <v>37</v>
      </c>
      <c r="C12464" t="s">
        <v>3398</v>
      </c>
      <c r="D12464" t="s">
        <v>3790</v>
      </c>
      <c r="E12464">
        <v>600</v>
      </c>
      <c r="F12464" t="s">
        <v>1112</v>
      </c>
    </row>
    <row r="12465" spans="1:6">
      <c r="A12465" t="str">
        <f t="shared" si="219"/>
        <v>37JESSICA NICOLE BARROS DE SOUSA45078GRA</v>
      </c>
      <c r="B12465">
        <v>37</v>
      </c>
      <c r="C12465" t="s">
        <v>3399</v>
      </c>
      <c r="D12465" t="s">
        <v>3790</v>
      </c>
      <c r="E12465">
        <v>600</v>
      </c>
      <c r="F12465" t="s">
        <v>1112</v>
      </c>
    </row>
    <row r="12466" spans="1:6">
      <c r="A12466" t="str">
        <f t="shared" si="219"/>
        <v>37LUANA GABRIELA COSTA BRITO45078GRA</v>
      </c>
      <c r="B12466">
        <v>37</v>
      </c>
      <c r="C12466" t="s">
        <v>3400</v>
      </c>
      <c r="D12466" t="s">
        <v>3790</v>
      </c>
      <c r="E12466">
        <v>600</v>
      </c>
      <c r="F12466" t="s">
        <v>1112</v>
      </c>
    </row>
    <row r="12467" spans="1:6">
      <c r="A12467" t="str">
        <f t="shared" si="219"/>
        <v>37MARCOS ANTONIO DO NASCIMENTO JUNIOR45078GRA</v>
      </c>
      <c r="B12467">
        <v>37</v>
      </c>
      <c r="C12467" t="s">
        <v>3401</v>
      </c>
      <c r="D12467" t="s">
        <v>3790</v>
      </c>
      <c r="E12467">
        <v>600</v>
      </c>
      <c r="F12467" t="s">
        <v>1112</v>
      </c>
    </row>
    <row r="12468" spans="1:6">
      <c r="A12468" t="str">
        <f t="shared" si="219"/>
        <v>37MARIA VITORIA FERREIRA DE SOUZA45078GRA</v>
      </c>
      <c r="B12468">
        <v>37</v>
      </c>
      <c r="C12468" t="s">
        <v>3403</v>
      </c>
      <c r="D12468" t="s">
        <v>3790</v>
      </c>
      <c r="E12468">
        <v>600</v>
      </c>
      <c r="F12468" t="s">
        <v>1112</v>
      </c>
    </row>
    <row r="12469" spans="1:6">
      <c r="A12469" t="str">
        <f t="shared" si="219"/>
        <v>37MARINA DA PAZ BRITO45078GRA</v>
      </c>
      <c r="B12469">
        <v>37</v>
      </c>
      <c r="C12469" t="s">
        <v>3404</v>
      </c>
      <c r="D12469" t="s">
        <v>3790</v>
      </c>
      <c r="E12469">
        <v>600</v>
      </c>
      <c r="F12469" t="s">
        <v>1112</v>
      </c>
    </row>
    <row r="12470" spans="1:6">
      <c r="A12470" t="str">
        <f t="shared" si="219"/>
        <v>37MATEUS MADSON DO NASCIMENTO JALES45078GRA</v>
      </c>
      <c r="B12470">
        <v>37</v>
      </c>
      <c r="C12470" t="s">
        <v>3405</v>
      </c>
      <c r="D12470" t="s">
        <v>3790</v>
      </c>
      <c r="E12470">
        <v>600</v>
      </c>
      <c r="F12470" t="s">
        <v>1112</v>
      </c>
    </row>
    <row r="12471" spans="1:6">
      <c r="A12471" t="str">
        <f t="shared" si="219"/>
        <v>37NICOLLE THAYNNA ALVES MARREIRO45078GRA</v>
      </c>
      <c r="B12471">
        <v>37</v>
      </c>
      <c r="C12471" t="s">
        <v>3406</v>
      </c>
      <c r="D12471" t="s">
        <v>3790</v>
      </c>
      <c r="E12471">
        <v>600</v>
      </c>
      <c r="F12471" t="s">
        <v>1112</v>
      </c>
    </row>
    <row r="12472" spans="1:6">
      <c r="A12472" t="str">
        <f t="shared" si="219"/>
        <v>37SARAH RAYANNE DE LIMA SILVA45078GRA</v>
      </c>
      <c r="B12472">
        <v>37</v>
      </c>
      <c r="C12472" t="s">
        <v>3407</v>
      </c>
      <c r="D12472" t="s">
        <v>3790</v>
      </c>
      <c r="E12472">
        <v>600</v>
      </c>
      <c r="F12472" t="s">
        <v>1112</v>
      </c>
    </row>
    <row r="12473" spans="1:6">
      <c r="A12473" t="str">
        <f t="shared" si="219"/>
        <v>37AMANDA MEDEIROS DE AZEVEDO45078MSc</v>
      </c>
      <c r="B12473">
        <v>37</v>
      </c>
      <c r="C12473" t="s">
        <v>3408</v>
      </c>
      <c r="D12473" t="s">
        <v>3790</v>
      </c>
      <c r="E12473">
        <v>2230</v>
      </c>
      <c r="F12473" t="s">
        <v>1114</v>
      </c>
    </row>
    <row r="12474" spans="1:6">
      <c r="A12474" t="str">
        <f t="shared" si="219"/>
        <v>37ELON FERNANDES SILVA45078MSc</v>
      </c>
      <c r="B12474">
        <v>37</v>
      </c>
      <c r="C12474" t="s">
        <v>3409</v>
      </c>
      <c r="D12474" t="s">
        <v>3790</v>
      </c>
      <c r="E12474">
        <v>2230</v>
      </c>
      <c r="F12474" t="s">
        <v>1114</v>
      </c>
    </row>
    <row r="12475" spans="1:6">
      <c r="A12475" t="str">
        <f t="shared" si="219"/>
        <v>37JHONATAN FERREIRA CAMARA45078MSc</v>
      </c>
      <c r="B12475">
        <v>37</v>
      </c>
      <c r="C12475" t="s">
        <v>3410</v>
      </c>
      <c r="D12475" t="s">
        <v>3790</v>
      </c>
      <c r="E12475">
        <v>2230</v>
      </c>
      <c r="F12475" t="s">
        <v>1114</v>
      </c>
    </row>
    <row r="12476" spans="1:6">
      <c r="A12476" t="str">
        <f t="shared" si="219"/>
        <v>37JOHNATHAN HERBERT FREIRE DA SILVA45078MSc</v>
      </c>
      <c r="B12476">
        <v>37</v>
      </c>
      <c r="C12476" t="s">
        <v>3411</v>
      </c>
      <c r="D12476" t="s">
        <v>3790</v>
      </c>
      <c r="E12476">
        <v>2230</v>
      </c>
      <c r="F12476" t="s">
        <v>1114</v>
      </c>
    </row>
    <row r="12477" spans="1:6">
      <c r="A12477" t="str">
        <f t="shared" si="219"/>
        <v>37LETÍCIA MILENA GOMES DA SILVA45078MSc</v>
      </c>
      <c r="B12477">
        <v>37</v>
      </c>
      <c r="C12477" t="s">
        <v>3412</v>
      </c>
      <c r="D12477" t="s">
        <v>3790</v>
      </c>
      <c r="E12477">
        <v>2230</v>
      </c>
      <c r="F12477" t="s">
        <v>1114</v>
      </c>
    </row>
    <row r="12478" spans="1:6">
      <c r="A12478" t="str">
        <f t="shared" si="219"/>
        <v>37PEDRO FILIPE ALVES CHAVES DE QUEIROZ45078MSc</v>
      </c>
      <c r="B12478">
        <v>37</v>
      </c>
      <c r="C12478" t="s">
        <v>3413</v>
      </c>
      <c r="D12478" t="s">
        <v>3790</v>
      </c>
      <c r="E12478">
        <v>2230</v>
      </c>
      <c r="F12478" t="s">
        <v>1114</v>
      </c>
    </row>
    <row r="12479" spans="1:6">
      <c r="A12479" t="str">
        <f t="shared" si="219"/>
        <v>37ALINE MARIA SALES SOLANO45078PDSC</v>
      </c>
      <c r="B12479">
        <v>37</v>
      </c>
      <c r="C12479" t="s">
        <v>3414</v>
      </c>
      <c r="D12479" t="s">
        <v>3790</v>
      </c>
      <c r="E12479">
        <v>6110</v>
      </c>
      <c r="F12479" t="s">
        <v>1165</v>
      </c>
    </row>
    <row r="12480" spans="1:6">
      <c r="A12480" t="str">
        <f t="shared" si="219"/>
        <v>37ARUZZA MABEL DE MORAIS ARAÚJO45078PV</v>
      </c>
      <c r="B12480">
        <v>37</v>
      </c>
      <c r="C12480" t="s">
        <v>3415</v>
      </c>
      <c r="D12480" t="s">
        <v>3790</v>
      </c>
      <c r="E12480">
        <v>7750</v>
      </c>
      <c r="F12480" t="s">
        <v>1115</v>
      </c>
    </row>
    <row r="12481" spans="1:6">
      <c r="A12481" t="str">
        <f t="shared" si="219"/>
        <v>38Izabelle Lima Cabral45078AT</v>
      </c>
      <c r="B12481">
        <v>38</v>
      </c>
      <c r="C12481" t="s">
        <v>1779</v>
      </c>
      <c r="D12481" t="s">
        <v>3790</v>
      </c>
      <c r="E12481">
        <v>820</v>
      </c>
      <c r="F12481" t="s">
        <v>1117</v>
      </c>
    </row>
    <row r="12482" spans="1:6">
      <c r="A12482" t="str">
        <f t="shared" si="219"/>
        <v>38MÁRCIO JOSÉ DAS CHAGAS MOURA45078COO</v>
      </c>
      <c r="B12482">
        <v>38</v>
      </c>
      <c r="C12482" t="s">
        <v>3416</v>
      </c>
      <c r="D12482" t="s">
        <v>3790</v>
      </c>
      <c r="E12482">
        <v>2800</v>
      </c>
      <c r="F12482" t="s">
        <v>1113</v>
      </c>
    </row>
    <row r="12483" spans="1:6">
      <c r="A12483" t="str">
        <f t="shared" ref="A12483:A12546" si="220">CONCATENATE(B12483,C12483,VALUE(D12483),F12483)</f>
        <v>38FRANCISCO CORDEIRO DO NASCIMENTO NETO45078DSC</v>
      </c>
      <c r="B12483">
        <v>38</v>
      </c>
      <c r="C12483" t="s">
        <v>3417</v>
      </c>
      <c r="D12483" t="s">
        <v>3790</v>
      </c>
      <c r="E12483">
        <v>3280</v>
      </c>
      <c r="F12483" t="s">
        <v>1162</v>
      </c>
    </row>
    <row r="12484" spans="1:6">
      <c r="A12484" t="str">
        <f t="shared" si="220"/>
        <v>38LAVÍNIA MARIA MENDES ARAÚJO45078DSC</v>
      </c>
      <c r="B12484">
        <v>38</v>
      </c>
      <c r="C12484" t="s">
        <v>1795</v>
      </c>
      <c r="D12484" t="s">
        <v>3790</v>
      </c>
      <c r="E12484">
        <v>3280</v>
      </c>
      <c r="F12484" t="s">
        <v>1162</v>
      </c>
    </row>
    <row r="12485" spans="1:6">
      <c r="A12485" t="str">
        <f t="shared" si="220"/>
        <v>38PLÍNIO MARCIO DA SILVA RAMOS45078DSC</v>
      </c>
      <c r="B12485">
        <v>38</v>
      </c>
      <c r="C12485" t="s">
        <v>3418</v>
      </c>
      <c r="D12485" t="s">
        <v>3790</v>
      </c>
      <c r="E12485">
        <v>3280</v>
      </c>
      <c r="F12485" t="s">
        <v>1162</v>
      </c>
    </row>
    <row r="12486" spans="1:6">
      <c r="A12486" t="str">
        <f t="shared" si="220"/>
        <v>38ANNA CAROLINA FELIPE SILVA45078GRA</v>
      </c>
      <c r="B12486">
        <v>38</v>
      </c>
      <c r="C12486" t="s">
        <v>3419</v>
      </c>
      <c r="D12486" t="s">
        <v>3790</v>
      </c>
      <c r="E12486">
        <v>600</v>
      </c>
      <c r="F12486" t="s">
        <v>1112</v>
      </c>
    </row>
    <row r="12487" spans="1:6">
      <c r="A12487" t="str">
        <f t="shared" si="220"/>
        <v>38BEATRIZ ALMEIDA RODRIGUES E SILVA45078GRA</v>
      </c>
      <c r="B12487">
        <v>38</v>
      </c>
      <c r="C12487" t="s">
        <v>3420</v>
      </c>
      <c r="D12487" t="s">
        <v>3790</v>
      </c>
      <c r="E12487">
        <v>600</v>
      </c>
      <c r="F12487" t="s">
        <v>1112</v>
      </c>
    </row>
    <row r="12488" spans="1:6">
      <c r="A12488" t="str">
        <f t="shared" si="220"/>
        <v>38DIOGO DE ARAÚJO MELO45078GRA</v>
      </c>
      <c r="B12488">
        <v>38</v>
      </c>
      <c r="C12488" t="s">
        <v>3737</v>
      </c>
      <c r="D12488" t="s">
        <v>3790</v>
      </c>
      <c r="E12488">
        <v>600</v>
      </c>
      <c r="F12488" t="s">
        <v>1112</v>
      </c>
    </row>
    <row r="12489" spans="1:6">
      <c r="A12489" t="str">
        <f t="shared" si="220"/>
        <v>38GABRIELA FARIAS GOMES45078GRA</v>
      </c>
      <c r="B12489">
        <v>38</v>
      </c>
      <c r="C12489" t="s">
        <v>3421</v>
      </c>
      <c r="D12489" t="s">
        <v>3790</v>
      </c>
      <c r="E12489">
        <v>600</v>
      </c>
      <c r="F12489" t="s">
        <v>1112</v>
      </c>
    </row>
    <row r="12490" spans="1:6">
      <c r="A12490" t="str">
        <f t="shared" si="220"/>
        <v>38JOÃO BOSCO JOSÉ BARBOSA45078GRA</v>
      </c>
      <c r="B12490">
        <v>38</v>
      </c>
      <c r="C12490" t="s">
        <v>3424</v>
      </c>
      <c r="D12490" t="s">
        <v>3790</v>
      </c>
      <c r="E12490">
        <v>600</v>
      </c>
      <c r="F12490" t="s">
        <v>1112</v>
      </c>
    </row>
    <row r="12491" spans="1:6">
      <c r="A12491" t="str">
        <f t="shared" si="220"/>
        <v>38JOSE FERNANDO DA SILVA NETO45078GRA</v>
      </c>
      <c r="B12491">
        <v>38</v>
      </c>
      <c r="C12491" t="s">
        <v>3425</v>
      </c>
      <c r="D12491" t="s">
        <v>3790</v>
      </c>
      <c r="E12491">
        <v>600</v>
      </c>
      <c r="F12491" t="s">
        <v>1112</v>
      </c>
    </row>
    <row r="12492" spans="1:6">
      <c r="A12492" t="str">
        <f t="shared" si="220"/>
        <v>38LEONARDO SOARES CAVALCANTE DE MIRANDA45078GRA</v>
      </c>
      <c r="B12492">
        <v>38</v>
      </c>
      <c r="C12492" t="s">
        <v>3426</v>
      </c>
      <c r="D12492" t="s">
        <v>3790</v>
      </c>
      <c r="E12492">
        <v>600</v>
      </c>
      <c r="F12492" t="s">
        <v>1112</v>
      </c>
    </row>
    <row r="12493" spans="1:6">
      <c r="A12493" t="str">
        <f t="shared" si="220"/>
        <v>38MATEUS FRANCISCO SILVA DE LIMA45078GRA</v>
      </c>
      <c r="B12493">
        <v>38</v>
      </c>
      <c r="C12493" t="s">
        <v>3428</v>
      </c>
      <c r="D12493" t="s">
        <v>3790</v>
      </c>
      <c r="E12493">
        <v>600</v>
      </c>
      <c r="F12493" t="s">
        <v>1112</v>
      </c>
    </row>
    <row r="12494" spans="1:6">
      <c r="A12494" t="str">
        <f t="shared" si="220"/>
        <v>38NICOLE VERZA DOS SANTOS45078GRA</v>
      </c>
      <c r="B12494">
        <v>38</v>
      </c>
      <c r="C12494" t="s">
        <v>3429</v>
      </c>
      <c r="D12494" t="s">
        <v>3790</v>
      </c>
      <c r="E12494">
        <v>600</v>
      </c>
      <c r="F12494" t="s">
        <v>1112</v>
      </c>
    </row>
    <row r="12495" spans="1:6">
      <c r="A12495" t="str">
        <f t="shared" si="220"/>
        <v>38REBECA VITÓRIA DA LUZ SILVA45078GRA</v>
      </c>
      <c r="B12495">
        <v>38</v>
      </c>
      <c r="C12495" t="s">
        <v>3430</v>
      </c>
      <c r="D12495" t="s">
        <v>3790</v>
      </c>
      <c r="E12495">
        <v>600</v>
      </c>
      <c r="F12495" t="s">
        <v>1112</v>
      </c>
    </row>
    <row r="12496" spans="1:6">
      <c r="A12496" t="str">
        <f t="shared" si="220"/>
        <v>38SANDRELY PEREIRA DA SILVA45078GRA</v>
      </c>
      <c r="B12496">
        <v>38</v>
      </c>
      <c r="C12496" t="s">
        <v>3431</v>
      </c>
      <c r="D12496" t="s">
        <v>3790</v>
      </c>
      <c r="E12496">
        <v>600</v>
      </c>
      <c r="F12496" t="s">
        <v>1112</v>
      </c>
    </row>
    <row r="12497" spans="1:6">
      <c r="A12497" t="str">
        <f t="shared" si="220"/>
        <v>38TARSILA SOUSA LIMA45078GRA</v>
      </c>
      <c r="B12497">
        <v>38</v>
      </c>
      <c r="C12497" t="s">
        <v>3433</v>
      </c>
      <c r="D12497" t="s">
        <v>3790</v>
      </c>
      <c r="E12497">
        <v>600</v>
      </c>
      <c r="F12497" t="s">
        <v>1112</v>
      </c>
    </row>
    <row r="12498" spans="1:6">
      <c r="A12498" t="str">
        <f t="shared" si="220"/>
        <v>38ARTHUR ALVES PRATES GOMES45078MSc</v>
      </c>
      <c r="B12498">
        <v>38</v>
      </c>
      <c r="C12498" t="s">
        <v>3434</v>
      </c>
      <c r="D12498" t="s">
        <v>3790</v>
      </c>
      <c r="E12498">
        <v>2230</v>
      </c>
      <c r="F12498" t="s">
        <v>1114</v>
      </c>
    </row>
    <row r="12499" spans="1:6">
      <c r="A12499" t="str">
        <f t="shared" si="220"/>
        <v>38CAIQUE EMANUEL DA SILVA NUNES45078MSc</v>
      </c>
      <c r="B12499">
        <v>38</v>
      </c>
      <c r="C12499" t="s">
        <v>3435</v>
      </c>
      <c r="D12499" t="s">
        <v>3790</v>
      </c>
      <c r="E12499">
        <v>2230</v>
      </c>
      <c r="F12499" t="s">
        <v>1114</v>
      </c>
    </row>
    <row r="12500" spans="1:6">
      <c r="A12500" t="str">
        <f t="shared" si="220"/>
        <v>38IONARA FREITAS SILVA45078MSc</v>
      </c>
      <c r="B12500">
        <v>38</v>
      </c>
      <c r="C12500" t="s">
        <v>2786</v>
      </c>
      <c r="D12500" t="s">
        <v>3790</v>
      </c>
      <c r="E12500">
        <v>2230</v>
      </c>
      <c r="F12500" t="s">
        <v>1114</v>
      </c>
    </row>
    <row r="12501" spans="1:6">
      <c r="A12501" t="str">
        <f t="shared" si="220"/>
        <v>38LEONARDO STRECK RAUPP45078MSc</v>
      </c>
      <c r="B12501">
        <v>38</v>
      </c>
      <c r="C12501" t="s">
        <v>3436</v>
      </c>
      <c r="D12501" t="s">
        <v>3790</v>
      </c>
      <c r="E12501">
        <v>2230</v>
      </c>
      <c r="F12501" t="s">
        <v>1114</v>
      </c>
    </row>
    <row r="12502" spans="1:6">
      <c r="A12502" t="str">
        <f t="shared" si="220"/>
        <v>38THALES HENRIQUE CASTRO DE BARROS45078MSc</v>
      </c>
      <c r="B12502">
        <v>38</v>
      </c>
      <c r="C12502" t="s">
        <v>3437</v>
      </c>
      <c r="D12502" t="s">
        <v>3790</v>
      </c>
      <c r="E12502">
        <v>2230</v>
      </c>
      <c r="F12502" t="s">
        <v>1114</v>
      </c>
    </row>
    <row r="12503" spans="1:6">
      <c r="A12503" t="str">
        <f t="shared" si="220"/>
        <v>38TÚLIO RODRIGUES FEITOSA DA SILVA45078MSc</v>
      </c>
      <c r="B12503">
        <v>38</v>
      </c>
      <c r="C12503" t="s">
        <v>3438</v>
      </c>
      <c r="D12503" t="s">
        <v>3790</v>
      </c>
      <c r="E12503">
        <v>2230</v>
      </c>
      <c r="F12503" t="s">
        <v>1114</v>
      </c>
    </row>
    <row r="12504" spans="1:6">
      <c r="A12504" t="str">
        <f t="shared" si="220"/>
        <v>38PAULO ESTEVÃO LEMOS DE OLIVEIRA45078PV</v>
      </c>
      <c r="B12504">
        <v>38</v>
      </c>
      <c r="C12504" t="s">
        <v>3440</v>
      </c>
      <c r="D12504" t="s">
        <v>3790</v>
      </c>
      <c r="E12504">
        <v>7750</v>
      </c>
      <c r="F12504" t="s">
        <v>1115</v>
      </c>
    </row>
    <row r="12505" spans="1:6">
      <c r="A12505" t="str">
        <f t="shared" si="220"/>
        <v>39ALCIONE FRANCISCO DE ALMEIDA45078AT</v>
      </c>
      <c r="B12505">
        <v>39</v>
      </c>
      <c r="C12505" t="s">
        <v>3441</v>
      </c>
      <c r="D12505" t="s">
        <v>3790</v>
      </c>
      <c r="E12505">
        <v>820</v>
      </c>
      <c r="F12505" t="s">
        <v>1117</v>
      </c>
    </row>
    <row r="12506" spans="1:6">
      <c r="A12506" t="str">
        <f t="shared" si="220"/>
        <v>39JOSE MANSUR ASSAF45078COO</v>
      </c>
      <c r="B12506">
        <v>39</v>
      </c>
      <c r="C12506" t="s">
        <v>3442</v>
      </c>
      <c r="D12506" t="s">
        <v>3790</v>
      </c>
      <c r="E12506">
        <v>2800</v>
      </c>
      <c r="F12506" t="s">
        <v>1113</v>
      </c>
    </row>
    <row r="12507" spans="1:6">
      <c r="A12507" t="str">
        <f t="shared" si="220"/>
        <v>39ELIANE SOARES DA SILVA45078DSC</v>
      </c>
      <c r="B12507">
        <v>39</v>
      </c>
      <c r="C12507" t="s">
        <v>3443</v>
      </c>
      <c r="D12507" t="s">
        <v>3790</v>
      </c>
      <c r="E12507">
        <v>3280</v>
      </c>
      <c r="F12507" t="s">
        <v>1162</v>
      </c>
    </row>
    <row r="12508" spans="1:6">
      <c r="A12508" t="str">
        <f t="shared" si="220"/>
        <v>39LETÍCIA PEREIRA ALMEIDA45078DSC</v>
      </c>
      <c r="B12508">
        <v>39</v>
      </c>
      <c r="C12508" t="s">
        <v>3444</v>
      </c>
      <c r="D12508" t="s">
        <v>3790</v>
      </c>
      <c r="E12508">
        <v>3280</v>
      </c>
      <c r="F12508" t="s">
        <v>1162</v>
      </c>
    </row>
    <row r="12509" spans="1:6">
      <c r="A12509" t="str">
        <f t="shared" si="220"/>
        <v>39LUANA DO NASCIMENTO ROCHA DE PAULA45078DSC</v>
      </c>
      <c r="B12509">
        <v>39</v>
      </c>
      <c r="C12509" t="s">
        <v>3445</v>
      </c>
      <c r="D12509" t="s">
        <v>3790</v>
      </c>
      <c r="E12509">
        <v>3280</v>
      </c>
      <c r="F12509" t="s">
        <v>1162</v>
      </c>
    </row>
    <row r="12510" spans="1:6">
      <c r="A12510" t="str">
        <f t="shared" si="220"/>
        <v>39WALLAS DOUGLAS DE MACEDO SOUZA45078DSC</v>
      </c>
      <c r="B12510">
        <v>39</v>
      </c>
      <c r="C12510" t="s">
        <v>3446</v>
      </c>
      <c r="D12510" t="s">
        <v>3790</v>
      </c>
      <c r="E12510">
        <v>3280</v>
      </c>
      <c r="F12510" t="s">
        <v>1162</v>
      </c>
    </row>
    <row r="12511" spans="1:6">
      <c r="A12511" t="str">
        <f t="shared" si="220"/>
        <v>39ALESSANDRO HIROYUKI IWAI DA CONCEIÇÃO45078GRA</v>
      </c>
      <c r="B12511">
        <v>39</v>
      </c>
      <c r="C12511" t="s">
        <v>3447</v>
      </c>
      <c r="D12511" t="s">
        <v>3790</v>
      </c>
      <c r="E12511">
        <v>600</v>
      </c>
      <c r="F12511" t="s">
        <v>1112</v>
      </c>
    </row>
    <row r="12512" spans="1:6">
      <c r="A12512" t="str">
        <f t="shared" si="220"/>
        <v>39AMANDA SILVESTRE CHIQUITES45078GRA</v>
      </c>
      <c r="B12512">
        <v>39</v>
      </c>
      <c r="C12512" t="s">
        <v>3448</v>
      </c>
      <c r="D12512" t="s">
        <v>3790</v>
      </c>
      <c r="E12512">
        <v>600</v>
      </c>
      <c r="F12512" t="s">
        <v>1112</v>
      </c>
    </row>
    <row r="12513" spans="1:6">
      <c r="A12513" t="str">
        <f t="shared" si="220"/>
        <v>39ARTHUR CORRADO SALOMÃO45078GRA</v>
      </c>
      <c r="B12513">
        <v>39</v>
      </c>
      <c r="C12513" t="s">
        <v>3449</v>
      </c>
      <c r="D12513" t="s">
        <v>3790</v>
      </c>
      <c r="E12513">
        <v>600</v>
      </c>
      <c r="F12513" t="s">
        <v>1112</v>
      </c>
    </row>
    <row r="12514" spans="1:6">
      <c r="A12514" t="str">
        <f t="shared" si="220"/>
        <v>39BEATRIZ PELICHEK MOREIRA45078GRA</v>
      </c>
      <c r="B12514">
        <v>39</v>
      </c>
      <c r="C12514" t="s">
        <v>3450</v>
      </c>
      <c r="D12514" t="s">
        <v>3790</v>
      </c>
      <c r="E12514">
        <v>600</v>
      </c>
      <c r="F12514" t="s">
        <v>1112</v>
      </c>
    </row>
    <row r="12515" spans="1:6">
      <c r="A12515" t="str">
        <f t="shared" si="220"/>
        <v>39CAROLINA YAGUINUMA45078GRA</v>
      </c>
      <c r="B12515">
        <v>39</v>
      </c>
      <c r="C12515" t="s">
        <v>3451</v>
      </c>
      <c r="D12515" t="s">
        <v>3790</v>
      </c>
      <c r="E12515">
        <v>600</v>
      </c>
      <c r="F12515" t="s">
        <v>1112</v>
      </c>
    </row>
    <row r="12516" spans="1:6">
      <c r="A12516" t="str">
        <f t="shared" si="220"/>
        <v>39CAROLINE DE LIMA SILVA45078GRA</v>
      </c>
      <c r="B12516">
        <v>39</v>
      </c>
      <c r="C12516" t="s">
        <v>3452</v>
      </c>
      <c r="D12516" t="s">
        <v>3790</v>
      </c>
      <c r="E12516">
        <v>600</v>
      </c>
      <c r="F12516" t="s">
        <v>1112</v>
      </c>
    </row>
    <row r="12517" spans="1:6">
      <c r="A12517" t="str">
        <f t="shared" si="220"/>
        <v>39DÉBORA RODRIGUES JAHNEL45078GRA</v>
      </c>
      <c r="B12517">
        <v>39</v>
      </c>
      <c r="C12517" t="s">
        <v>3453</v>
      </c>
      <c r="D12517" t="s">
        <v>3790</v>
      </c>
      <c r="E12517">
        <v>600</v>
      </c>
      <c r="F12517" t="s">
        <v>1112</v>
      </c>
    </row>
    <row r="12518" spans="1:6">
      <c r="A12518" t="str">
        <f t="shared" si="220"/>
        <v>39GABRIEL AZARIAS DE SOUZA45078GRA</v>
      </c>
      <c r="B12518">
        <v>39</v>
      </c>
      <c r="C12518" t="s">
        <v>3454</v>
      </c>
      <c r="D12518" t="s">
        <v>3790</v>
      </c>
      <c r="E12518">
        <v>600</v>
      </c>
      <c r="F12518" t="s">
        <v>1112</v>
      </c>
    </row>
    <row r="12519" spans="1:6">
      <c r="A12519" t="str">
        <f t="shared" si="220"/>
        <v>39JADE GUSMÃO SILVEIRA EL CHECK LIASERE45078GRA</v>
      </c>
      <c r="B12519">
        <v>39</v>
      </c>
      <c r="C12519" t="s">
        <v>3455</v>
      </c>
      <c r="D12519" t="s">
        <v>3790</v>
      </c>
      <c r="E12519">
        <v>600</v>
      </c>
      <c r="F12519" t="s">
        <v>1112</v>
      </c>
    </row>
    <row r="12520" spans="1:6">
      <c r="A12520" t="str">
        <f t="shared" si="220"/>
        <v>39JÚLIA APARECIDA SANSON45078GRA</v>
      </c>
      <c r="B12520">
        <v>39</v>
      </c>
      <c r="C12520" t="s">
        <v>3456</v>
      </c>
      <c r="D12520" t="s">
        <v>3790</v>
      </c>
      <c r="E12520">
        <v>600</v>
      </c>
      <c r="F12520" t="s">
        <v>1112</v>
      </c>
    </row>
    <row r="12521" spans="1:6">
      <c r="A12521" t="str">
        <f t="shared" si="220"/>
        <v>39LÍDIA APARECIDA BRANCO45078GRA</v>
      </c>
      <c r="B12521">
        <v>39</v>
      </c>
      <c r="C12521" t="s">
        <v>3457</v>
      </c>
      <c r="D12521" t="s">
        <v>3790</v>
      </c>
      <c r="E12521">
        <v>600</v>
      </c>
      <c r="F12521" t="s">
        <v>1112</v>
      </c>
    </row>
    <row r="12522" spans="1:6">
      <c r="A12522" t="str">
        <f t="shared" si="220"/>
        <v>39LUAN DOMINGUES AMARAL45078GRA</v>
      </c>
      <c r="B12522">
        <v>39</v>
      </c>
      <c r="C12522" t="s">
        <v>3458</v>
      </c>
      <c r="D12522" t="s">
        <v>3790</v>
      </c>
      <c r="E12522">
        <v>600</v>
      </c>
      <c r="F12522" t="s">
        <v>1112</v>
      </c>
    </row>
    <row r="12523" spans="1:6">
      <c r="A12523" t="str">
        <f t="shared" si="220"/>
        <v>39LUCAS RAVAGNANI RODRIGUES45078GRA</v>
      </c>
      <c r="B12523">
        <v>39</v>
      </c>
      <c r="C12523" t="s">
        <v>3459</v>
      </c>
      <c r="D12523" t="s">
        <v>3790</v>
      </c>
      <c r="E12523">
        <v>600</v>
      </c>
      <c r="F12523" t="s">
        <v>1112</v>
      </c>
    </row>
    <row r="12524" spans="1:6">
      <c r="A12524" t="str">
        <f t="shared" si="220"/>
        <v>39MARIA LÚIA MONELLI SOSSAI45078GRA</v>
      </c>
      <c r="B12524">
        <v>39</v>
      </c>
      <c r="C12524" t="s">
        <v>3460</v>
      </c>
      <c r="D12524" t="s">
        <v>3790</v>
      </c>
      <c r="E12524">
        <v>600</v>
      </c>
      <c r="F12524" t="s">
        <v>1112</v>
      </c>
    </row>
    <row r="12525" spans="1:6">
      <c r="A12525" t="str">
        <f t="shared" si="220"/>
        <v>39VICTOR ELIAS SILVA45078GRA</v>
      </c>
      <c r="B12525">
        <v>39</v>
      </c>
      <c r="C12525" t="s">
        <v>3461</v>
      </c>
      <c r="D12525" t="s">
        <v>3790</v>
      </c>
      <c r="E12525">
        <v>600</v>
      </c>
      <c r="F12525" t="s">
        <v>1112</v>
      </c>
    </row>
    <row r="12526" spans="1:6">
      <c r="A12526" t="str">
        <f t="shared" si="220"/>
        <v>39VICTOR MAZUTTI MALVEIRO45078GRA</v>
      </c>
      <c r="B12526">
        <v>39</v>
      </c>
      <c r="C12526" t="s">
        <v>3462</v>
      </c>
      <c r="D12526" t="s">
        <v>3790</v>
      </c>
      <c r="E12526">
        <v>600</v>
      </c>
      <c r="F12526" t="s">
        <v>1112</v>
      </c>
    </row>
    <row r="12527" spans="1:6">
      <c r="A12527" t="str">
        <f t="shared" si="220"/>
        <v>40LEANDRO HIROKAZU HIROSE45078AT</v>
      </c>
      <c r="B12527">
        <v>40</v>
      </c>
      <c r="C12527" t="s">
        <v>3464</v>
      </c>
      <c r="D12527" t="s">
        <v>3790</v>
      </c>
      <c r="E12527">
        <v>820</v>
      </c>
      <c r="F12527" t="s">
        <v>1117</v>
      </c>
    </row>
    <row r="12528" spans="1:6">
      <c r="A12528" t="str">
        <f t="shared" si="220"/>
        <v>40FÁBIO AUGUSTO GOMES VIEIRA REIS45078COO</v>
      </c>
      <c r="B12528">
        <v>40</v>
      </c>
      <c r="C12528" t="s">
        <v>2205</v>
      </c>
      <c r="D12528" t="s">
        <v>3790</v>
      </c>
      <c r="E12528">
        <v>2800</v>
      </c>
      <c r="F12528" t="s">
        <v>1113</v>
      </c>
    </row>
    <row r="12529" spans="1:6">
      <c r="A12529" t="str">
        <f t="shared" si="220"/>
        <v>40GABRIELLE ROVERATTI CECCATO45078DSC</v>
      </c>
      <c r="B12529">
        <v>40</v>
      </c>
      <c r="C12529" t="s">
        <v>3465</v>
      </c>
      <c r="D12529" t="s">
        <v>3790</v>
      </c>
      <c r="E12529">
        <v>3280</v>
      </c>
      <c r="F12529" t="s">
        <v>1162</v>
      </c>
    </row>
    <row r="12530" spans="1:6">
      <c r="A12530" t="str">
        <f t="shared" si="220"/>
        <v>40MARIZA GOMES RODRIGUES45078DSC</v>
      </c>
      <c r="B12530">
        <v>40</v>
      </c>
      <c r="C12530" t="s">
        <v>3466</v>
      </c>
      <c r="D12530" t="s">
        <v>3790</v>
      </c>
      <c r="E12530">
        <v>3280</v>
      </c>
      <c r="F12530" t="s">
        <v>1162</v>
      </c>
    </row>
    <row r="12531" spans="1:6">
      <c r="A12531" t="str">
        <f t="shared" si="220"/>
        <v>40NAYARA DE MACEDO DOS SANTOS45078DSC</v>
      </c>
      <c r="B12531">
        <v>40</v>
      </c>
      <c r="C12531" t="s">
        <v>3467</v>
      </c>
      <c r="D12531" t="s">
        <v>3790</v>
      </c>
      <c r="E12531">
        <v>3280</v>
      </c>
      <c r="F12531" t="s">
        <v>1162</v>
      </c>
    </row>
    <row r="12532" spans="1:6">
      <c r="A12532" t="str">
        <f t="shared" si="220"/>
        <v>40CAÍQUE GIOVANNI45078GRA</v>
      </c>
      <c r="B12532">
        <v>40</v>
      </c>
      <c r="C12532" t="s">
        <v>3469</v>
      </c>
      <c r="D12532" t="s">
        <v>3790</v>
      </c>
      <c r="E12532">
        <v>600</v>
      </c>
      <c r="F12532" t="s">
        <v>1112</v>
      </c>
    </row>
    <row r="12533" spans="1:6">
      <c r="A12533" t="str">
        <f t="shared" si="220"/>
        <v>40DANIELA KURANAKA45078GRA</v>
      </c>
      <c r="B12533">
        <v>40</v>
      </c>
      <c r="C12533" t="s">
        <v>3470</v>
      </c>
      <c r="D12533" t="s">
        <v>3790</v>
      </c>
      <c r="E12533">
        <v>600</v>
      </c>
      <c r="F12533" t="s">
        <v>1112</v>
      </c>
    </row>
    <row r="12534" spans="1:6">
      <c r="A12534" t="str">
        <f t="shared" si="220"/>
        <v>40ISABELA CAROLINI SOUZA ARAUJO45078GRA</v>
      </c>
      <c r="B12534">
        <v>40</v>
      </c>
      <c r="C12534" t="s">
        <v>3471</v>
      </c>
      <c r="D12534" t="s">
        <v>3790</v>
      </c>
      <c r="E12534">
        <v>600</v>
      </c>
      <c r="F12534" t="s">
        <v>1112</v>
      </c>
    </row>
    <row r="12535" spans="1:6">
      <c r="A12535" t="str">
        <f t="shared" si="220"/>
        <v>40ISABELA DALL’ACQUA45078GRA</v>
      </c>
      <c r="B12535">
        <v>40</v>
      </c>
      <c r="C12535" t="s">
        <v>3472</v>
      </c>
      <c r="D12535" t="s">
        <v>3790</v>
      </c>
      <c r="E12535">
        <v>600</v>
      </c>
      <c r="F12535" t="s">
        <v>1112</v>
      </c>
    </row>
    <row r="12536" spans="1:6">
      <c r="A12536" t="str">
        <f t="shared" si="220"/>
        <v>40MURÍLO DE OLIVEIRA MARTINS45078GRA</v>
      </c>
      <c r="B12536">
        <v>40</v>
      </c>
      <c r="C12536" t="s">
        <v>3474</v>
      </c>
      <c r="D12536" t="s">
        <v>3790</v>
      </c>
      <c r="E12536">
        <v>600</v>
      </c>
      <c r="F12536" t="s">
        <v>1112</v>
      </c>
    </row>
    <row r="12537" spans="1:6">
      <c r="A12537" t="str">
        <f t="shared" si="220"/>
        <v>40NATHÁLIA ALVES WEIGEL DE ARAÚJO45078GRA</v>
      </c>
      <c r="B12537">
        <v>40</v>
      </c>
      <c r="C12537" t="s">
        <v>3475</v>
      </c>
      <c r="D12537" t="s">
        <v>3790</v>
      </c>
      <c r="E12537">
        <v>600</v>
      </c>
      <c r="F12537" t="s">
        <v>1112</v>
      </c>
    </row>
    <row r="12538" spans="1:6">
      <c r="A12538" t="str">
        <f t="shared" si="220"/>
        <v>40RENATA SILVA MARTINS45078GRA</v>
      </c>
      <c r="B12538">
        <v>40</v>
      </c>
      <c r="C12538" t="s">
        <v>3478</v>
      </c>
      <c r="D12538" t="s">
        <v>3790</v>
      </c>
      <c r="E12538">
        <v>600</v>
      </c>
      <c r="F12538" t="s">
        <v>1112</v>
      </c>
    </row>
    <row r="12539" spans="1:6">
      <c r="A12539" t="str">
        <f t="shared" si="220"/>
        <v>40THAIS CERQUEIRA SANTOS45078GRA</v>
      </c>
      <c r="B12539">
        <v>40</v>
      </c>
      <c r="C12539" t="s">
        <v>3479</v>
      </c>
      <c r="D12539" t="s">
        <v>3790</v>
      </c>
      <c r="E12539">
        <v>600</v>
      </c>
      <c r="F12539" t="s">
        <v>1112</v>
      </c>
    </row>
    <row r="12540" spans="1:6">
      <c r="A12540" t="str">
        <f t="shared" si="220"/>
        <v>40VELDA FRAGA FARAH BARROS DO NASCIMENTO45078GRA</v>
      </c>
      <c r="B12540">
        <v>40</v>
      </c>
      <c r="C12540" t="s">
        <v>3480</v>
      </c>
      <c r="D12540" t="s">
        <v>3790</v>
      </c>
      <c r="E12540">
        <v>600</v>
      </c>
      <c r="F12540" t="s">
        <v>1112</v>
      </c>
    </row>
    <row r="12541" spans="1:6">
      <c r="A12541" t="str">
        <f t="shared" si="220"/>
        <v>40BEATRIZ CHRISTOFOLETTI45078MSc</v>
      </c>
      <c r="B12541">
        <v>40</v>
      </c>
      <c r="C12541" t="s">
        <v>3481</v>
      </c>
      <c r="D12541" t="s">
        <v>3790</v>
      </c>
      <c r="E12541">
        <v>2230</v>
      </c>
      <c r="F12541" t="s">
        <v>1114</v>
      </c>
    </row>
    <row r="12542" spans="1:6">
      <c r="A12542" t="str">
        <f t="shared" si="220"/>
        <v>40SARAH FELIX SANTOS45078MSc</v>
      </c>
      <c r="B12542">
        <v>40</v>
      </c>
      <c r="C12542" t="s">
        <v>3482</v>
      </c>
      <c r="D12542" t="s">
        <v>3790</v>
      </c>
      <c r="E12542">
        <v>2230</v>
      </c>
      <c r="F12542" t="s">
        <v>1114</v>
      </c>
    </row>
    <row r="12543" spans="1:6">
      <c r="A12543" t="str">
        <f t="shared" si="220"/>
        <v>40VINICIUS MENDES VEIGA45078MSc</v>
      </c>
      <c r="B12543">
        <v>40</v>
      </c>
      <c r="C12543" t="s">
        <v>3484</v>
      </c>
      <c r="D12543" t="s">
        <v>3790</v>
      </c>
      <c r="E12543">
        <v>2230</v>
      </c>
      <c r="F12543" t="s">
        <v>1114</v>
      </c>
    </row>
    <row r="12544" spans="1:6">
      <c r="A12544" t="str">
        <f t="shared" si="220"/>
        <v>40MITSURU ARAI45078PV</v>
      </c>
      <c r="B12544">
        <v>40</v>
      </c>
      <c r="C12544" t="s">
        <v>3485</v>
      </c>
      <c r="D12544" t="s">
        <v>3790</v>
      </c>
      <c r="E12544">
        <v>7750</v>
      </c>
      <c r="F12544" t="s">
        <v>1115</v>
      </c>
    </row>
    <row r="12545" spans="1:6">
      <c r="A12545" t="str">
        <f t="shared" si="220"/>
        <v>41DAVID ALVES CASTELO BRANCO45078COO</v>
      </c>
      <c r="B12545">
        <v>41</v>
      </c>
      <c r="C12545" t="s">
        <v>2658</v>
      </c>
      <c r="D12545" t="s">
        <v>3790</v>
      </c>
      <c r="E12545">
        <v>2800</v>
      </c>
      <c r="F12545" t="s">
        <v>1113</v>
      </c>
    </row>
    <row r="12546" spans="1:6">
      <c r="A12546" t="str">
        <f t="shared" si="220"/>
        <v>41JULIA PALETA CRESPO45078DSC</v>
      </c>
      <c r="B12546">
        <v>41</v>
      </c>
      <c r="C12546" t="s">
        <v>3487</v>
      </c>
      <c r="D12546" t="s">
        <v>3790</v>
      </c>
      <c r="E12546">
        <v>3280</v>
      </c>
      <c r="F12546" t="s">
        <v>1162</v>
      </c>
    </row>
    <row r="12547" spans="1:6">
      <c r="A12547" t="str">
        <f t="shared" ref="A12547:A12610" si="221">CONCATENATE(B12547,C12547,VALUE(D12547),F12547)</f>
        <v>41PEDRO LUIZ BARBOSA MAIA45078DSC</v>
      </c>
      <c r="B12547">
        <v>41</v>
      </c>
      <c r="C12547" t="s">
        <v>1843</v>
      </c>
      <c r="D12547" t="s">
        <v>3790</v>
      </c>
      <c r="E12547">
        <v>3280</v>
      </c>
      <c r="F12547" t="s">
        <v>1162</v>
      </c>
    </row>
    <row r="12548" spans="1:6">
      <c r="A12548" t="str">
        <f t="shared" si="221"/>
        <v>41CAROLINE FERREIRA ALVES45078GRA</v>
      </c>
      <c r="B12548">
        <v>41</v>
      </c>
      <c r="C12548" t="s">
        <v>2208</v>
      </c>
      <c r="D12548" t="s">
        <v>3790</v>
      </c>
      <c r="E12548">
        <v>600</v>
      </c>
      <c r="F12548" t="s">
        <v>1112</v>
      </c>
    </row>
    <row r="12549" spans="1:6">
      <c r="A12549" t="str">
        <f t="shared" si="221"/>
        <v>41DOUGLAS PEREIRA LOPES45078GRA</v>
      </c>
      <c r="B12549">
        <v>41</v>
      </c>
      <c r="C12549" t="s">
        <v>1845</v>
      </c>
      <c r="D12549" t="s">
        <v>3790</v>
      </c>
      <c r="E12549">
        <v>600</v>
      </c>
      <c r="F12549" t="s">
        <v>1112</v>
      </c>
    </row>
    <row r="12550" spans="1:6">
      <c r="A12550" t="str">
        <f t="shared" si="221"/>
        <v>41NAYANA CAMPOS OLIVEIRA45078GRA</v>
      </c>
      <c r="B12550">
        <v>41</v>
      </c>
      <c r="C12550" t="s">
        <v>1848</v>
      </c>
      <c r="D12550" t="s">
        <v>3790</v>
      </c>
      <c r="E12550">
        <v>600</v>
      </c>
      <c r="F12550" t="s">
        <v>1112</v>
      </c>
    </row>
    <row r="12551" spans="1:6">
      <c r="A12551" t="str">
        <f t="shared" si="221"/>
        <v>41CLÁUDIO FERNANDES DE GUSMÃO BORDALO DA COSTA45078MSc</v>
      </c>
      <c r="B12551">
        <v>41</v>
      </c>
      <c r="C12551" t="s">
        <v>3489</v>
      </c>
      <c r="D12551" t="s">
        <v>3790</v>
      </c>
      <c r="E12551">
        <v>2230</v>
      </c>
      <c r="F12551" t="s">
        <v>1114</v>
      </c>
    </row>
    <row r="12552" spans="1:6">
      <c r="A12552" t="str">
        <f t="shared" si="221"/>
        <v>41RICARDO UEHARA45078MSc</v>
      </c>
      <c r="B12552">
        <v>41</v>
      </c>
      <c r="C12552" t="s">
        <v>3491</v>
      </c>
      <c r="D12552" t="s">
        <v>3790</v>
      </c>
      <c r="E12552">
        <v>2230</v>
      </c>
      <c r="F12552" t="s">
        <v>1114</v>
      </c>
    </row>
    <row r="12553" spans="1:6">
      <c r="A12553" t="str">
        <f t="shared" si="221"/>
        <v>41BRUNO SCOLA LOPES DA CUNHA45078PV</v>
      </c>
      <c r="B12553">
        <v>41</v>
      </c>
      <c r="C12553" t="s">
        <v>3493</v>
      </c>
      <c r="D12553" t="s">
        <v>3790</v>
      </c>
      <c r="E12553">
        <v>7750</v>
      </c>
      <c r="F12553" t="s">
        <v>1115</v>
      </c>
    </row>
    <row r="12554" spans="1:6">
      <c r="A12554" t="str">
        <f t="shared" si="221"/>
        <v>42MARCONI DANTAS ROSENDO45078AT</v>
      </c>
      <c r="B12554">
        <v>42</v>
      </c>
      <c r="C12554" t="s">
        <v>3494</v>
      </c>
      <c r="D12554" t="s">
        <v>3790</v>
      </c>
      <c r="E12554">
        <v>820</v>
      </c>
      <c r="F12554" t="s">
        <v>1117</v>
      </c>
    </row>
    <row r="12555" spans="1:6">
      <c r="A12555" t="str">
        <f t="shared" si="221"/>
        <v>42DAVID LOPES DE CASTRO45078COO</v>
      </c>
      <c r="B12555">
        <v>42</v>
      </c>
      <c r="C12555" t="s">
        <v>3495</v>
      </c>
      <c r="D12555" t="s">
        <v>3790</v>
      </c>
      <c r="E12555">
        <v>2800</v>
      </c>
      <c r="F12555" t="s">
        <v>1113</v>
      </c>
    </row>
    <row r="12556" spans="1:6">
      <c r="A12556" t="str">
        <f t="shared" si="221"/>
        <v>42ALINNE JÉSSICA DANTAS DE ARAÚJO45078DSC</v>
      </c>
      <c r="B12556">
        <v>42</v>
      </c>
      <c r="C12556" t="s">
        <v>3496</v>
      </c>
      <c r="D12556" t="s">
        <v>3790</v>
      </c>
      <c r="E12556">
        <v>3280</v>
      </c>
      <c r="F12556" t="s">
        <v>1162</v>
      </c>
    </row>
    <row r="12557" spans="1:6">
      <c r="A12557" t="str">
        <f t="shared" si="221"/>
        <v>42GUILHERME MARTINS DELABRIDA45078DSC</v>
      </c>
      <c r="B12557">
        <v>42</v>
      </c>
      <c r="C12557" t="s">
        <v>3497</v>
      </c>
      <c r="D12557" t="s">
        <v>3790</v>
      </c>
      <c r="E12557">
        <v>3280</v>
      </c>
      <c r="F12557" t="s">
        <v>1162</v>
      </c>
    </row>
    <row r="12558" spans="1:6">
      <c r="A12558" t="str">
        <f t="shared" si="221"/>
        <v>42LEONARDO CARVALHO PALHANO45078DSC</v>
      </c>
      <c r="B12558">
        <v>42</v>
      </c>
      <c r="C12558" t="s">
        <v>3498</v>
      </c>
      <c r="D12558" t="s">
        <v>3790</v>
      </c>
      <c r="E12558">
        <v>3280</v>
      </c>
      <c r="F12558" t="s">
        <v>1162</v>
      </c>
    </row>
    <row r="12559" spans="1:6">
      <c r="A12559" t="str">
        <f t="shared" si="221"/>
        <v>42MARILIA BARBOSA VENÂNCIO45078DSC</v>
      </c>
      <c r="B12559">
        <v>42</v>
      </c>
      <c r="C12559" t="s">
        <v>3499</v>
      </c>
      <c r="D12559" t="s">
        <v>3790</v>
      </c>
      <c r="E12559">
        <v>3280</v>
      </c>
      <c r="F12559" t="s">
        <v>1162</v>
      </c>
    </row>
    <row r="12560" spans="1:6">
      <c r="A12560" t="str">
        <f t="shared" si="221"/>
        <v>42GABRIEL FERREIRA ARAÚJO45078GRA</v>
      </c>
      <c r="B12560">
        <v>42</v>
      </c>
      <c r="C12560" t="s">
        <v>3501</v>
      </c>
      <c r="D12560" t="s">
        <v>3790</v>
      </c>
      <c r="E12560">
        <v>600</v>
      </c>
      <c r="F12560" t="s">
        <v>1112</v>
      </c>
    </row>
    <row r="12561" spans="1:6">
      <c r="A12561" t="str">
        <f t="shared" si="221"/>
        <v>42MARIA LUIZA DE SOUZA NOBRE SOARES45078GRA</v>
      </c>
      <c r="B12561">
        <v>42</v>
      </c>
      <c r="C12561" t="s">
        <v>3503</v>
      </c>
      <c r="D12561" t="s">
        <v>3790</v>
      </c>
      <c r="E12561">
        <v>600</v>
      </c>
      <c r="F12561" t="s">
        <v>1112</v>
      </c>
    </row>
    <row r="12562" spans="1:6">
      <c r="A12562" t="str">
        <f t="shared" si="221"/>
        <v>42VITÓRIA PEREIRA ALVES DE MEDEIROS45078GRA</v>
      </c>
      <c r="B12562">
        <v>42</v>
      </c>
      <c r="C12562" t="s">
        <v>3505</v>
      </c>
      <c r="D12562" t="s">
        <v>3790</v>
      </c>
      <c r="E12562">
        <v>600</v>
      </c>
      <c r="F12562" t="s">
        <v>1112</v>
      </c>
    </row>
    <row r="12563" spans="1:6">
      <c r="A12563" t="str">
        <f t="shared" si="221"/>
        <v>42CHAYANE VITORIA FELIX FONSECA45078MSc</v>
      </c>
      <c r="B12563">
        <v>42</v>
      </c>
      <c r="C12563" t="s">
        <v>3506</v>
      </c>
      <c r="D12563" t="s">
        <v>3790</v>
      </c>
      <c r="E12563">
        <v>2230</v>
      </c>
      <c r="F12563" t="s">
        <v>1114</v>
      </c>
    </row>
    <row r="12564" spans="1:6">
      <c r="A12564" t="str">
        <f t="shared" si="221"/>
        <v>42EDILSON BARAÚNA DOS SANTOS45078MSc</v>
      </c>
      <c r="B12564">
        <v>42</v>
      </c>
      <c r="C12564" t="s">
        <v>3507</v>
      </c>
      <c r="D12564" t="s">
        <v>3790</v>
      </c>
      <c r="E12564">
        <v>2230</v>
      </c>
      <c r="F12564" t="s">
        <v>1114</v>
      </c>
    </row>
    <row r="12565" spans="1:6">
      <c r="A12565" t="str">
        <f t="shared" si="221"/>
        <v>42IROSVALDO FERREIRA DE CARVALHO FILHO45078MSc</v>
      </c>
      <c r="B12565">
        <v>42</v>
      </c>
      <c r="C12565" t="s">
        <v>3508</v>
      </c>
      <c r="D12565" t="s">
        <v>3790</v>
      </c>
      <c r="E12565">
        <v>2230</v>
      </c>
      <c r="F12565" t="s">
        <v>1114</v>
      </c>
    </row>
    <row r="12566" spans="1:6">
      <c r="A12566" t="str">
        <f t="shared" si="221"/>
        <v>42JOSÉ ROMERO DOS SANTOS SILVA JÚNIOR45078MSc</v>
      </c>
      <c r="B12566">
        <v>42</v>
      </c>
      <c r="C12566" t="s">
        <v>3509</v>
      </c>
      <c r="D12566" t="s">
        <v>3790</v>
      </c>
      <c r="E12566">
        <v>2230</v>
      </c>
      <c r="F12566" t="s">
        <v>1114</v>
      </c>
    </row>
    <row r="12567" spans="1:6">
      <c r="A12567" t="str">
        <f t="shared" si="221"/>
        <v>42LUANA SOUSA DA SILVA45078MSc</v>
      </c>
      <c r="B12567">
        <v>42</v>
      </c>
      <c r="C12567" t="s">
        <v>3510</v>
      </c>
      <c r="D12567" t="s">
        <v>3790</v>
      </c>
      <c r="E12567">
        <v>2230</v>
      </c>
      <c r="F12567" t="s">
        <v>1114</v>
      </c>
    </row>
    <row r="12568" spans="1:6">
      <c r="A12568" t="str">
        <f t="shared" si="221"/>
        <v>42ALANNY CHRISTINY COSTA DE MELO45078PDSC</v>
      </c>
      <c r="B12568">
        <v>42</v>
      </c>
      <c r="C12568" t="s">
        <v>3511</v>
      </c>
      <c r="D12568" t="s">
        <v>3790</v>
      </c>
      <c r="E12568">
        <v>6110</v>
      </c>
      <c r="F12568" t="s">
        <v>1165</v>
      </c>
    </row>
    <row r="12569" spans="1:6">
      <c r="A12569" t="str">
        <f t="shared" si="221"/>
        <v>42PEDRO XAVIER NETO45078PV</v>
      </c>
      <c r="B12569">
        <v>42</v>
      </c>
      <c r="C12569" t="s">
        <v>3512</v>
      </c>
      <c r="D12569" t="s">
        <v>3790</v>
      </c>
      <c r="E12569">
        <v>7750</v>
      </c>
      <c r="F12569" t="s">
        <v>1115</v>
      </c>
    </row>
    <row r="12570" spans="1:6">
      <c r="A12570" t="str">
        <f t="shared" si="221"/>
        <v>43THAYS DESIREE MINELI45078AT</v>
      </c>
      <c r="B12570">
        <v>43</v>
      </c>
      <c r="C12570" t="s">
        <v>3513</v>
      </c>
      <c r="D12570" t="s">
        <v>3790</v>
      </c>
      <c r="E12570">
        <v>820</v>
      </c>
      <c r="F12570" t="s">
        <v>1117</v>
      </c>
    </row>
    <row r="12571" spans="1:6">
      <c r="A12571" t="str">
        <f t="shared" si="221"/>
        <v>43PAULO EDUARDO DE OLIVEIRA45078COO</v>
      </c>
      <c r="B12571">
        <v>43</v>
      </c>
      <c r="C12571" t="s">
        <v>3514</v>
      </c>
      <c r="D12571" t="s">
        <v>3790</v>
      </c>
      <c r="E12571">
        <v>2800</v>
      </c>
      <c r="F12571" t="s">
        <v>1113</v>
      </c>
    </row>
    <row r="12572" spans="1:6">
      <c r="A12572" t="str">
        <f t="shared" si="221"/>
        <v>43ANA MARIA PATINO ACEVEDO45078DSC</v>
      </c>
      <c r="B12572">
        <v>43</v>
      </c>
      <c r="C12572" t="s">
        <v>3515</v>
      </c>
      <c r="D12572" t="s">
        <v>3790</v>
      </c>
      <c r="E12572">
        <v>3280</v>
      </c>
      <c r="F12572" t="s">
        <v>1162</v>
      </c>
    </row>
    <row r="12573" spans="1:6">
      <c r="A12573" t="str">
        <f t="shared" si="221"/>
        <v>43EDUER GIOVANNY NOVA RODRIGUEZ45078DSC</v>
      </c>
      <c r="B12573">
        <v>43</v>
      </c>
      <c r="C12573" t="s">
        <v>3516</v>
      </c>
      <c r="D12573" t="s">
        <v>3790</v>
      </c>
      <c r="E12573">
        <v>3280</v>
      </c>
      <c r="F12573" t="s">
        <v>1162</v>
      </c>
    </row>
    <row r="12574" spans="1:6">
      <c r="A12574" t="str">
        <f t="shared" si="221"/>
        <v>43GERMAN MENESES HERNANDEZ45078DSC</v>
      </c>
      <c r="B12574">
        <v>43</v>
      </c>
      <c r="C12574" t="s">
        <v>3517</v>
      </c>
      <c r="D12574" t="s">
        <v>3790</v>
      </c>
      <c r="E12574">
        <v>3280</v>
      </c>
      <c r="F12574" t="s">
        <v>1162</v>
      </c>
    </row>
    <row r="12575" spans="1:6">
      <c r="A12575" t="str">
        <f t="shared" si="221"/>
        <v>43AYRON DELLA COLETA DE OLIVEIRA45078GRA</v>
      </c>
      <c r="B12575">
        <v>43</v>
      </c>
      <c r="C12575" t="s">
        <v>3518</v>
      </c>
      <c r="D12575" t="s">
        <v>3790</v>
      </c>
      <c r="E12575">
        <v>600</v>
      </c>
      <c r="F12575" t="s">
        <v>1112</v>
      </c>
    </row>
    <row r="12576" spans="1:6">
      <c r="A12576" t="str">
        <f t="shared" si="221"/>
        <v>43DANILO DOS SANTOS DUARTE45078GRA</v>
      </c>
      <c r="B12576">
        <v>43</v>
      </c>
      <c r="C12576" t="s">
        <v>3519</v>
      </c>
      <c r="D12576" t="s">
        <v>3790</v>
      </c>
      <c r="E12576">
        <v>600</v>
      </c>
      <c r="F12576" t="s">
        <v>1112</v>
      </c>
    </row>
    <row r="12577" spans="1:6">
      <c r="A12577" t="str">
        <f t="shared" si="221"/>
        <v>43GUILHERME HENRIQUE AMANCIO CAMPI45078GRA</v>
      </c>
      <c r="B12577">
        <v>43</v>
      </c>
      <c r="C12577" t="s">
        <v>3520</v>
      </c>
      <c r="D12577" t="s">
        <v>3790</v>
      </c>
      <c r="E12577">
        <v>600</v>
      </c>
      <c r="F12577" t="s">
        <v>1112</v>
      </c>
    </row>
    <row r="12578" spans="1:6">
      <c r="A12578" t="str">
        <f t="shared" si="221"/>
        <v>43LARA POLINY NOGUEIRA DA SILVA45078GRA</v>
      </c>
      <c r="B12578">
        <v>43</v>
      </c>
      <c r="C12578" t="s">
        <v>3521</v>
      </c>
      <c r="D12578" t="s">
        <v>3790</v>
      </c>
      <c r="E12578">
        <v>600</v>
      </c>
      <c r="F12578" t="s">
        <v>1112</v>
      </c>
    </row>
    <row r="12579" spans="1:6">
      <c r="A12579" t="str">
        <f t="shared" si="221"/>
        <v>43LARISSA CRISTINA HERNANDEZ ORTIZ45078GRA</v>
      </c>
      <c r="B12579">
        <v>43</v>
      </c>
      <c r="C12579" t="s">
        <v>3522</v>
      </c>
      <c r="D12579" t="s">
        <v>3790</v>
      </c>
      <c r="E12579">
        <v>600</v>
      </c>
      <c r="F12579" t="s">
        <v>1112</v>
      </c>
    </row>
    <row r="12580" spans="1:6">
      <c r="A12580" t="str">
        <f t="shared" si="221"/>
        <v>43SAMUEL RODRIGUES LIMA45078GRA</v>
      </c>
      <c r="B12580">
        <v>43</v>
      </c>
      <c r="C12580" t="s">
        <v>3523</v>
      </c>
      <c r="D12580" t="s">
        <v>3790</v>
      </c>
      <c r="E12580">
        <v>600</v>
      </c>
      <c r="F12580" t="s">
        <v>1112</v>
      </c>
    </row>
    <row r="12581" spans="1:6">
      <c r="A12581" t="str">
        <f t="shared" si="221"/>
        <v>43THOMÁS COMAR MIRANDA45078GRA</v>
      </c>
      <c r="B12581">
        <v>43</v>
      </c>
      <c r="C12581" t="s">
        <v>3524</v>
      </c>
      <c r="D12581" t="s">
        <v>3790</v>
      </c>
      <c r="E12581">
        <v>600</v>
      </c>
      <c r="F12581" t="s">
        <v>1112</v>
      </c>
    </row>
    <row r="12582" spans="1:6">
      <c r="A12582" t="str">
        <f t="shared" si="221"/>
        <v>43TOMAZ DE MORAES E CASTRO SANTOS HEIZENREDER45078GRA</v>
      </c>
      <c r="B12582">
        <v>43</v>
      </c>
      <c r="C12582" t="s">
        <v>3525</v>
      </c>
      <c r="D12582" t="s">
        <v>3790</v>
      </c>
      <c r="E12582">
        <v>600</v>
      </c>
      <c r="F12582" t="s">
        <v>1112</v>
      </c>
    </row>
    <row r="12583" spans="1:6">
      <c r="A12583" t="str">
        <f t="shared" si="221"/>
        <v>43VINICIUS DE LIMA PASSOS45078GRA</v>
      </c>
      <c r="B12583">
        <v>43</v>
      </c>
      <c r="C12583" t="s">
        <v>3526</v>
      </c>
      <c r="D12583" t="s">
        <v>3790</v>
      </c>
      <c r="E12583">
        <v>600</v>
      </c>
      <c r="F12583" t="s">
        <v>1112</v>
      </c>
    </row>
    <row r="12584" spans="1:6">
      <c r="A12584" t="str">
        <f t="shared" si="221"/>
        <v>43CAROLINA BARBOSA LEITE DA CRUZ45078MSc</v>
      </c>
      <c r="B12584">
        <v>43</v>
      </c>
      <c r="C12584" t="s">
        <v>3527</v>
      </c>
      <c r="D12584" t="s">
        <v>3790</v>
      </c>
      <c r="E12584">
        <v>2230</v>
      </c>
      <c r="F12584" t="s">
        <v>1114</v>
      </c>
    </row>
    <row r="12585" spans="1:6">
      <c r="A12585" t="str">
        <f t="shared" si="221"/>
        <v>43RAVI GABRIEL DOS SANTOS PINHEIRO SAMPAIO45078MSc</v>
      </c>
      <c r="B12585">
        <v>43</v>
      </c>
      <c r="C12585" t="s">
        <v>3528</v>
      </c>
      <c r="D12585" t="s">
        <v>3790</v>
      </c>
      <c r="E12585">
        <v>2230</v>
      </c>
      <c r="F12585" t="s">
        <v>1114</v>
      </c>
    </row>
    <row r="12586" spans="1:6">
      <c r="A12586" t="str">
        <f t="shared" si="221"/>
        <v>43VINÍCIUS CARDOSO LUCAS45078MSc</v>
      </c>
      <c r="B12586">
        <v>43</v>
      </c>
      <c r="C12586" t="s">
        <v>3529</v>
      </c>
      <c r="D12586" t="s">
        <v>3790</v>
      </c>
      <c r="E12586">
        <v>2230</v>
      </c>
      <c r="F12586" t="s">
        <v>1114</v>
      </c>
    </row>
    <row r="12587" spans="1:6">
      <c r="A12587" t="str">
        <f t="shared" si="221"/>
        <v>43GUILHERME RAFFAELI ROMERO45078PDSC</v>
      </c>
      <c r="B12587">
        <v>43</v>
      </c>
      <c r="C12587" t="s">
        <v>3530</v>
      </c>
      <c r="D12587" t="s">
        <v>3790</v>
      </c>
      <c r="E12587">
        <v>6110</v>
      </c>
      <c r="F12587" t="s">
        <v>1165</v>
      </c>
    </row>
    <row r="12588" spans="1:6">
      <c r="A12588" t="str">
        <f t="shared" si="221"/>
        <v>43LARISSA NATSUMI TAMURA45078PV</v>
      </c>
      <c r="B12588">
        <v>43</v>
      </c>
      <c r="C12588" t="s">
        <v>3531</v>
      </c>
      <c r="D12588" t="s">
        <v>3790</v>
      </c>
      <c r="E12588">
        <v>7750</v>
      </c>
      <c r="F12588" t="s">
        <v>1115</v>
      </c>
    </row>
    <row r="12589" spans="1:6">
      <c r="A12589" t="str">
        <f t="shared" si="221"/>
        <v>44RAIANO TAVARES DE OLIVEIRA45078AT</v>
      </c>
      <c r="B12589">
        <v>44</v>
      </c>
      <c r="C12589" t="s">
        <v>3532</v>
      </c>
      <c r="D12589" t="s">
        <v>3790</v>
      </c>
      <c r="E12589">
        <v>820</v>
      </c>
      <c r="F12589" t="s">
        <v>1117</v>
      </c>
    </row>
    <row r="12590" spans="1:6">
      <c r="A12590" t="str">
        <f t="shared" si="221"/>
        <v>44OSVALDO CHIAVONE FILHO45078COO</v>
      </c>
      <c r="B12590">
        <v>44</v>
      </c>
      <c r="C12590" t="s">
        <v>3533</v>
      </c>
      <c r="D12590" t="s">
        <v>3790</v>
      </c>
      <c r="E12590">
        <v>2800</v>
      </c>
      <c r="F12590" t="s">
        <v>1113</v>
      </c>
    </row>
    <row r="12591" spans="1:6">
      <c r="A12591" t="str">
        <f t="shared" si="221"/>
        <v>44KESLEI ROSENDO DA ROCHA45078DSC</v>
      </c>
      <c r="B12591">
        <v>44</v>
      </c>
      <c r="C12591" t="s">
        <v>1895</v>
      </c>
      <c r="D12591" t="s">
        <v>3790</v>
      </c>
      <c r="E12591">
        <v>3280</v>
      </c>
      <c r="F12591" t="s">
        <v>1162</v>
      </c>
    </row>
    <row r="12592" spans="1:6">
      <c r="A12592" t="str">
        <f t="shared" si="221"/>
        <v>44MATEUS FERNANDES MONTEIRO45078DSC</v>
      </c>
      <c r="B12592">
        <v>44</v>
      </c>
      <c r="C12592" t="s">
        <v>1896</v>
      </c>
      <c r="D12592" t="s">
        <v>3790</v>
      </c>
      <c r="E12592">
        <v>3280</v>
      </c>
      <c r="F12592" t="s">
        <v>1162</v>
      </c>
    </row>
    <row r="12593" spans="1:6">
      <c r="A12593" t="str">
        <f t="shared" si="221"/>
        <v>44MAXWELL RISSELI LAURENTINO DA SILVA45078DSC</v>
      </c>
      <c r="B12593">
        <v>44</v>
      </c>
      <c r="C12593" t="s">
        <v>3534</v>
      </c>
      <c r="D12593" t="s">
        <v>3790</v>
      </c>
      <c r="E12593">
        <v>3280</v>
      </c>
      <c r="F12593" t="s">
        <v>1162</v>
      </c>
    </row>
    <row r="12594" spans="1:6">
      <c r="A12594" t="str">
        <f t="shared" si="221"/>
        <v>44ANTÔNIO MATHEUS LIMA BEZERRA45078GRA</v>
      </c>
      <c r="B12594">
        <v>44</v>
      </c>
      <c r="C12594" t="s">
        <v>2554</v>
      </c>
      <c r="D12594" t="s">
        <v>3790</v>
      </c>
      <c r="E12594">
        <v>600</v>
      </c>
      <c r="F12594" t="s">
        <v>1112</v>
      </c>
    </row>
    <row r="12595" spans="1:6">
      <c r="A12595" t="str">
        <f t="shared" si="221"/>
        <v>44ARTHUR VINICIUS ROCHA DOS SANTOS45078GRA</v>
      </c>
      <c r="B12595">
        <v>44</v>
      </c>
      <c r="C12595" t="s">
        <v>1898</v>
      </c>
      <c r="D12595" t="s">
        <v>3790</v>
      </c>
      <c r="E12595">
        <v>600</v>
      </c>
      <c r="F12595" t="s">
        <v>1112</v>
      </c>
    </row>
    <row r="12596" spans="1:6">
      <c r="A12596" t="str">
        <f t="shared" si="221"/>
        <v>44ARTHUR VINICIUS VALE BEZERRA45078GRA</v>
      </c>
      <c r="B12596">
        <v>44</v>
      </c>
      <c r="C12596" t="s">
        <v>1899</v>
      </c>
      <c r="D12596" t="s">
        <v>3790</v>
      </c>
      <c r="E12596">
        <v>600</v>
      </c>
      <c r="F12596" t="s">
        <v>1112</v>
      </c>
    </row>
    <row r="12597" spans="1:6">
      <c r="A12597" t="str">
        <f t="shared" si="221"/>
        <v>44EDNOELMA DA SILVA SOUSA45078GRA</v>
      </c>
      <c r="B12597">
        <v>44</v>
      </c>
      <c r="C12597" t="s">
        <v>2556</v>
      </c>
      <c r="D12597" t="s">
        <v>3790</v>
      </c>
      <c r="E12597">
        <v>600</v>
      </c>
      <c r="F12597" t="s">
        <v>1112</v>
      </c>
    </row>
    <row r="12598" spans="1:6">
      <c r="A12598" t="str">
        <f t="shared" si="221"/>
        <v>44ISADORA CRISTINA BEZERRA DO NASCIMENTO45078GRA</v>
      </c>
      <c r="B12598">
        <v>44</v>
      </c>
      <c r="C12598" t="s">
        <v>2557</v>
      </c>
      <c r="D12598" t="s">
        <v>3790</v>
      </c>
      <c r="E12598">
        <v>600</v>
      </c>
      <c r="F12598" t="s">
        <v>1112</v>
      </c>
    </row>
    <row r="12599" spans="1:6">
      <c r="A12599" t="str">
        <f t="shared" si="221"/>
        <v>44JALLYSON LEVY DE QUEIROZ ARAUJO45078GRA</v>
      </c>
      <c r="B12599">
        <v>44</v>
      </c>
      <c r="C12599" t="s">
        <v>2558</v>
      </c>
      <c r="D12599" t="s">
        <v>3790</v>
      </c>
      <c r="E12599">
        <v>600</v>
      </c>
      <c r="F12599" t="s">
        <v>1112</v>
      </c>
    </row>
    <row r="12600" spans="1:6">
      <c r="A12600" t="str">
        <f t="shared" si="221"/>
        <v>44JANDERSON GUEDES DA SILVA45078GRA</v>
      </c>
      <c r="B12600">
        <v>44</v>
      </c>
      <c r="C12600" t="s">
        <v>2745</v>
      </c>
      <c r="D12600" t="s">
        <v>3790</v>
      </c>
      <c r="E12600">
        <v>600</v>
      </c>
      <c r="F12600" t="s">
        <v>1112</v>
      </c>
    </row>
    <row r="12601" spans="1:6">
      <c r="A12601" t="str">
        <f t="shared" si="221"/>
        <v>44JOÃO LUCAS HERNANDES DETOGNI45078GRA</v>
      </c>
      <c r="B12601">
        <v>44</v>
      </c>
      <c r="C12601" t="s">
        <v>2559</v>
      </c>
      <c r="D12601" t="s">
        <v>3790</v>
      </c>
      <c r="E12601">
        <v>600</v>
      </c>
      <c r="F12601" t="s">
        <v>1112</v>
      </c>
    </row>
    <row r="12602" spans="1:6">
      <c r="A12602" t="str">
        <f t="shared" si="221"/>
        <v>44SÂMARA CAMILA MOURA DE FRANÇA45078GRA</v>
      </c>
      <c r="B12602">
        <v>44</v>
      </c>
      <c r="C12602" t="s">
        <v>2560</v>
      </c>
      <c r="D12602" t="s">
        <v>3790</v>
      </c>
      <c r="E12602">
        <v>600</v>
      </c>
      <c r="F12602" t="s">
        <v>1112</v>
      </c>
    </row>
    <row r="12603" spans="1:6">
      <c r="A12603" t="str">
        <f t="shared" si="221"/>
        <v>44FRANCISCO BRUNO FERREIRA DE FREITAS45078MSc</v>
      </c>
      <c r="B12603">
        <v>44</v>
      </c>
      <c r="C12603" t="s">
        <v>3535</v>
      </c>
      <c r="D12603" t="s">
        <v>3790</v>
      </c>
      <c r="E12603">
        <v>2230</v>
      </c>
      <c r="F12603" t="s">
        <v>1114</v>
      </c>
    </row>
    <row r="12604" spans="1:6">
      <c r="A12604" t="str">
        <f t="shared" si="221"/>
        <v>44GLEYSON BATISTA DE OLIVEIRA45078MSc</v>
      </c>
      <c r="B12604">
        <v>44</v>
      </c>
      <c r="C12604" t="s">
        <v>3536</v>
      </c>
      <c r="D12604" t="s">
        <v>3790</v>
      </c>
      <c r="E12604">
        <v>2230</v>
      </c>
      <c r="F12604" t="s">
        <v>1114</v>
      </c>
    </row>
    <row r="12605" spans="1:6">
      <c r="A12605" t="str">
        <f t="shared" si="221"/>
        <v>44GLÓRIA LOUINE VITAL DA COSTA45078MSc</v>
      </c>
      <c r="B12605">
        <v>44</v>
      </c>
      <c r="C12605" t="s">
        <v>3537</v>
      </c>
      <c r="D12605" t="s">
        <v>3790</v>
      </c>
      <c r="E12605">
        <v>2230</v>
      </c>
      <c r="F12605" t="s">
        <v>1114</v>
      </c>
    </row>
    <row r="12606" spans="1:6">
      <c r="A12606" t="str">
        <f t="shared" si="221"/>
        <v>44FEDRA ALEXANDRA DE SOUSA VAQUERO MARADO FERREIRA45078PDSC</v>
      </c>
      <c r="B12606">
        <v>44</v>
      </c>
      <c r="C12606" t="s">
        <v>2564</v>
      </c>
      <c r="D12606" t="s">
        <v>3790</v>
      </c>
      <c r="E12606">
        <v>6110</v>
      </c>
      <c r="F12606" t="s">
        <v>1165</v>
      </c>
    </row>
    <row r="12607" spans="1:6">
      <c r="A12607" t="str">
        <f t="shared" si="221"/>
        <v>44AFONSO AVELINO DANTAS NETO45078PV</v>
      </c>
      <c r="B12607">
        <v>44</v>
      </c>
      <c r="C12607" t="s">
        <v>1908</v>
      </c>
      <c r="D12607" t="s">
        <v>3790</v>
      </c>
      <c r="E12607">
        <v>7750</v>
      </c>
      <c r="F12607" t="s">
        <v>1115</v>
      </c>
    </row>
    <row r="12608" spans="1:6">
      <c r="A12608" t="str">
        <f t="shared" si="221"/>
        <v>45JULIANA MARTINELLI DE LUCENA45078AT</v>
      </c>
      <c r="B12608">
        <v>45</v>
      </c>
      <c r="C12608" t="s">
        <v>3538</v>
      </c>
      <c r="D12608" t="s">
        <v>3790</v>
      </c>
      <c r="E12608">
        <v>820</v>
      </c>
      <c r="F12608" t="s">
        <v>1117</v>
      </c>
    </row>
    <row r="12609" spans="1:6">
      <c r="A12609" t="str">
        <f t="shared" si="221"/>
        <v>45JÚLIO CÉSAR PASSOS45078COO</v>
      </c>
      <c r="B12609">
        <v>45</v>
      </c>
      <c r="C12609" t="s">
        <v>2659</v>
      </c>
      <c r="D12609" t="s">
        <v>3790</v>
      </c>
      <c r="E12609">
        <v>2800</v>
      </c>
      <c r="F12609" t="s">
        <v>1113</v>
      </c>
    </row>
    <row r="12610" spans="1:6">
      <c r="A12610" t="str">
        <f t="shared" si="221"/>
        <v>45BRUNA DE OLIVEIRA BUSSON45078DSC</v>
      </c>
      <c r="B12610">
        <v>45</v>
      </c>
      <c r="C12610" t="s">
        <v>3539</v>
      </c>
      <c r="D12610" t="s">
        <v>3790</v>
      </c>
      <c r="E12610">
        <v>3280</v>
      </c>
      <c r="F12610" t="s">
        <v>1162</v>
      </c>
    </row>
    <row r="12611" spans="1:6">
      <c r="A12611" t="str">
        <f t="shared" ref="A12611:A12674" si="222">CONCATENATE(B12611,C12611,VALUE(D12611),F12611)</f>
        <v>45JÔNATAS VICENTE45078DSC</v>
      </c>
      <c r="B12611">
        <v>45</v>
      </c>
      <c r="C12611" t="s">
        <v>3540</v>
      </c>
      <c r="D12611" t="s">
        <v>3790</v>
      </c>
      <c r="E12611">
        <v>3280</v>
      </c>
      <c r="F12611" t="s">
        <v>1162</v>
      </c>
    </row>
    <row r="12612" spans="1:6">
      <c r="A12612" t="str">
        <f t="shared" si="222"/>
        <v>45RODRIGO SILVEIRA DE SANTIAGO45078DSC</v>
      </c>
      <c r="B12612">
        <v>45</v>
      </c>
      <c r="C12612" t="s">
        <v>3772</v>
      </c>
      <c r="D12612" t="s">
        <v>3790</v>
      </c>
      <c r="E12612">
        <v>3280</v>
      </c>
      <c r="F12612" t="s">
        <v>1162</v>
      </c>
    </row>
    <row r="12613" spans="1:6">
      <c r="A12613" t="str">
        <f t="shared" si="222"/>
        <v>45VITOR IGOR DA CUNHA SILVA45078DSC</v>
      </c>
      <c r="B12613">
        <v>45</v>
      </c>
      <c r="C12613" t="s">
        <v>3773</v>
      </c>
      <c r="D12613" t="s">
        <v>3790</v>
      </c>
      <c r="E12613">
        <v>3280</v>
      </c>
      <c r="F12613" t="s">
        <v>1162</v>
      </c>
    </row>
    <row r="12614" spans="1:6">
      <c r="A12614" t="str">
        <f t="shared" si="222"/>
        <v>45ALEXANDRE BARBOSA DA SILVA45078GRA</v>
      </c>
      <c r="B12614">
        <v>45</v>
      </c>
      <c r="C12614" t="s">
        <v>2749</v>
      </c>
      <c r="D12614" t="s">
        <v>3790</v>
      </c>
      <c r="E12614">
        <v>600</v>
      </c>
      <c r="F12614" t="s">
        <v>1112</v>
      </c>
    </row>
    <row r="12615" spans="1:6">
      <c r="A12615" t="str">
        <f t="shared" si="222"/>
        <v>45CARLOS EDUARDO NESI PERIN45078GRA</v>
      </c>
      <c r="B12615">
        <v>45</v>
      </c>
      <c r="C12615" t="s">
        <v>3541</v>
      </c>
      <c r="D12615" t="s">
        <v>3790</v>
      </c>
      <c r="E12615">
        <v>600</v>
      </c>
      <c r="F12615" t="s">
        <v>1112</v>
      </c>
    </row>
    <row r="12616" spans="1:6">
      <c r="A12616" t="str">
        <f t="shared" si="222"/>
        <v>45FELIPE ANTONIO EMER45078GRA</v>
      </c>
      <c r="B12616">
        <v>45</v>
      </c>
      <c r="C12616" t="s">
        <v>3542</v>
      </c>
      <c r="D12616" t="s">
        <v>3790</v>
      </c>
      <c r="E12616">
        <v>600</v>
      </c>
      <c r="F12616" t="s">
        <v>1112</v>
      </c>
    </row>
    <row r="12617" spans="1:6">
      <c r="A12617" t="str">
        <f t="shared" si="222"/>
        <v>45FELIPE BATISTA45078GRA</v>
      </c>
      <c r="B12617">
        <v>45</v>
      </c>
      <c r="C12617" t="s">
        <v>3543</v>
      </c>
      <c r="D12617" t="s">
        <v>3790</v>
      </c>
      <c r="E12617">
        <v>600</v>
      </c>
      <c r="F12617" t="s">
        <v>1112</v>
      </c>
    </row>
    <row r="12618" spans="1:6">
      <c r="A12618" t="str">
        <f t="shared" si="222"/>
        <v>45GABRIEL LESE PEREIRA45078GRA</v>
      </c>
      <c r="B12618">
        <v>45</v>
      </c>
      <c r="C12618" t="s">
        <v>3544</v>
      </c>
      <c r="D12618" t="s">
        <v>3790</v>
      </c>
      <c r="E12618">
        <v>600</v>
      </c>
      <c r="F12618" t="s">
        <v>1112</v>
      </c>
    </row>
    <row r="12619" spans="1:6">
      <c r="A12619" t="str">
        <f t="shared" si="222"/>
        <v>45JÉSSICA VIEIRA LOMBA AVILA BARBOSA45078GRA</v>
      </c>
      <c r="B12619">
        <v>45</v>
      </c>
      <c r="C12619" t="s">
        <v>3545</v>
      </c>
      <c r="D12619" t="s">
        <v>3790</v>
      </c>
      <c r="E12619">
        <v>600</v>
      </c>
      <c r="F12619" t="s">
        <v>1112</v>
      </c>
    </row>
    <row r="12620" spans="1:6">
      <c r="A12620" t="str">
        <f t="shared" si="222"/>
        <v>45JOSÉ RICARDO PROCHNOW45078GRA</v>
      </c>
      <c r="B12620">
        <v>45</v>
      </c>
      <c r="C12620" t="s">
        <v>3546</v>
      </c>
      <c r="D12620" t="s">
        <v>3790</v>
      </c>
      <c r="E12620">
        <v>600</v>
      </c>
      <c r="F12620" t="s">
        <v>1112</v>
      </c>
    </row>
    <row r="12621" spans="1:6">
      <c r="A12621" t="str">
        <f t="shared" si="222"/>
        <v>45LEONARDO MATOS BRASIL45078GRA</v>
      </c>
      <c r="B12621">
        <v>45</v>
      </c>
      <c r="C12621" t="s">
        <v>3547</v>
      </c>
      <c r="D12621" t="s">
        <v>3790</v>
      </c>
      <c r="E12621">
        <v>600</v>
      </c>
      <c r="F12621" t="s">
        <v>1112</v>
      </c>
    </row>
    <row r="12622" spans="1:6">
      <c r="A12622" t="str">
        <f t="shared" si="222"/>
        <v>45LUCAS ELI MALAGOLI45078GRA</v>
      </c>
      <c r="B12622">
        <v>45</v>
      </c>
      <c r="C12622" t="s">
        <v>3548</v>
      </c>
      <c r="D12622" t="s">
        <v>3790</v>
      </c>
      <c r="E12622">
        <v>600</v>
      </c>
      <c r="F12622" t="s">
        <v>1112</v>
      </c>
    </row>
    <row r="12623" spans="1:6">
      <c r="A12623" t="str">
        <f t="shared" si="222"/>
        <v>45ALÍCIA CORRÊA LUCENA45078MSc</v>
      </c>
      <c r="B12623">
        <v>45</v>
      </c>
      <c r="C12623" t="s">
        <v>3549</v>
      </c>
      <c r="D12623" t="s">
        <v>3790</v>
      </c>
      <c r="E12623">
        <v>2230</v>
      </c>
      <c r="F12623" t="s">
        <v>1114</v>
      </c>
    </row>
    <row r="12624" spans="1:6">
      <c r="A12624" t="str">
        <f t="shared" si="222"/>
        <v>45DANIEL JUCHEM REGNER45078MSc</v>
      </c>
      <c r="B12624">
        <v>45</v>
      </c>
      <c r="C12624" t="s">
        <v>3550</v>
      </c>
      <c r="D12624" t="s">
        <v>3790</v>
      </c>
      <c r="E12624">
        <v>2230</v>
      </c>
      <c r="F12624" t="s">
        <v>1114</v>
      </c>
    </row>
    <row r="12625" spans="1:6">
      <c r="A12625" t="str">
        <f t="shared" si="222"/>
        <v>45DUVÁN SANCHÉS QUINTANA45078MSc</v>
      </c>
      <c r="B12625">
        <v>45</v>
      </c>
      <c r="C12625" t="s">
        <v>3551</v>
      </c>
      <c r="D12625" t="s">
        <v>3790</v>
      </c>
      <c r="E12625">
        <v>2230</v>
      </c>
      <c r="F12625" t="s">
        <v>1114</v>
      </c>
    </row>
    <row r="12626" spans="1:6">
      <c r="A12626" t="str">
        <f t="shared" si="222"/>
        <v>45GIULIA CIACCI ZANELLA45078MSc</v>
      </c>
      <c r="B12626">
        <v>45</v>
      </c>
      <c r="C12626" t="s">
        <v>3552</v>
      </c>
      <c r="D12626" t="s">
        <v>3790</v>
      </c>
      <c r="E12626">
        <v>2230</v>
      </c>
      <c r="F12626" t="s">
        <v>1114</v>
      </c>
    </row>
    <row r="12627" spans="1:6">
      <c r="A12627" t="str">
        <f t="shared" si="222"/>
        <v>45LUIZ HENRIQUE SILVA JUNIOR45078MSc</v>
      </c>
      <c r="B12627">
        <v>45</v>
      </c>
      <c r="C12627" t="s">
        <v>3553</v>
      </c>
      <c r="D12627" t="s">
        <v>3790</v>
      </c>
      <c r="E12627">
        <v>2230</v>
      </c>
      <c r="F12627" t="s">
        <v>1114</v>
      </c>
    </row>
    <row r="12628" spans="1:6">
      <c r="A12628" t="str">
        <f t="shared" si="222"/>
        <v>45VITTORIO NARDIN45078MSc</v>
      </c>
      <c r="B12628">
        <v>45</v>
      </c>
      <c r="C12628" t="s">
        <v>2570</v>
      </c>
      <c r="D12628" t="s">
        <v>3790</v>
      </c>
      <c r="E12628">
        <v>2230</v>
      </c>
      <c r="F12628" t="s">
        <v>1114</v>
      </c>
    </row>
    <row r="12629" spans="1:6">
      <c r="A12629" t="str">
        <f t="shared" si="222"/>
        <v>45ALLAN RICARDO STARKE45078PDSC</v>
      </c>
      <c r="B12629">
        <v>45</v>
      </c>
      <c r="C12629" t="s">
        <v>3554</v>
      </c>
      <c r="D12629" t="s">
        <v>3790</v>
      </c>
      <c r="E12629">
        <v>6110</v>
      </c>
      <c r="F12629" t="s">
        <v>1165</v>
      </c>
    </row>
    <row r="12630" spans="1:6">
      <c r="A12630" t="str">
        <f t="shared" si="222"/>
        <v>45TATIANA BENDO45078PV</v>
      </c>
      <c r="B12630">
        <v>45</v>
      </c>
      <c r="C12630" t="s">
        <v>3555</v>
      </c>
      <c r="D12630" t="s">
        <v>3790</v>
      </c>
      <c r="E12630">
        <v>7750</v>
      </c>
      <c r="F12630" t="s">
        <v>1115</v>
      </c>
    </row>
    <row r="12631" spans="1:6">
      <c r="A12631" t="str">
        <f t="shared" si="222"/>
        <v>46YASCARA FABRINA FERNANDES DA COSTA E SILVA45078AT</v>
      </c>
      <c r="B12631">
        <v>46</v>
      </c>
      <c r="C12631" t="s">
        <v>3556</v>
      </c>
      <c r="D12631" t="s">
        <v>3790</v>
      </c>
      <c r="E12631">
        <v>820</v>
      </c>
      <c r="F12631" t="s">
        <v>1117</v>
      </c>
    </row>
    <row r="12632" spans="1:6">
      <c r="A12632" t="str">
        <f t="shared" si="222"/>
        <v>46Marcos Vinícius Xavier Dias45078COO</v>
      </c>
      <c r="B12632">
        <v>46</v>
      </c>
      <c r="C12632" t="s">
        <v>1926</v>
      </c>
      <c r="D12632" t="s">
        <v>3790</v>
      </c>
      <c r="E12632">
        <v>2800</v>
      </c>
      <c r="F12632" t="s">
        <v>1113</v>
      </c>
    </row>
    <row r="12633" spans="1:6">
      <c r="A12633" t="str">
        <f t="shared" si="222"/>
        <v>46KEVIN GARCIA TAVARES45078GRA</v>
      </c>
      <c r="B12633">
        <v>46</v>
      </c>
      <c r="C12633" t="s">
        <v>3738</v>
      </c>
      <c r="D12633" t="s">
        <v>3790</v>
      </c>
      <c r="E12633">
        <v>600</v>
      </c>
      <c r="F12633" t="s">
        <v>1112</v>
      </c>
    </row>
    <row r="12634" spans="1:6">
      <c r="A12634" t="str">
        <f t="shared" si="222"/>
        <v>46LUIS FELIPE SILVA45078GRA</v>
      </c>
      <c r="B12634">
        <v>46</v>
      </c>
      <c r="C12634" t="s">
        <v>3739</v>
      </c>
      <c r="D12634" t="s">
        <v>3790</v>
      </c>
      <c r="E12634">
        <v>600</v>
      </c>
      <c r="F12634" t="s">
        <v>1112</v>
      </c>
    </row>
    <row r="12635" spans="1:6">
      <c r="A12635" t="str">
        <f t="shared" si="222"/>
        <v>46LUIZ PEDRO SIMÕES DA SILVA45078GRA</v>
      </c>
      <c r="B12635">
        <v>46</v>
      </c>
      <c r="C12635" t="s">
        <v>3560</v>
      </c>
      <c r="D12635" t="s">
        <v>3790</v>
      </c>
      <c r="E12635">
        <v>600</v>
      </c>
      <c r="F12635" t="s">
        <v>1112</v>
      </c>
    </row>
    <row r="12636" spans="1:6">
      <c r="A12636" t="str">
        <f t="shared" si="222"/>
        <v>46MATHEUS JORGE DE OLIVEIRA45078GRA</v>
      </c>
      <c r="B12636">
        <v>46</v>
      </c>
      <c r="C12636" t="s">
        <v>3740</v>
      </c>
      <c r="D12636" t="s">
        <v>3790</v>
      </c>
      <c r="E12636">
        <v>600</v>
      </c>
      <c r="F12636" t="s">
        <v>1112</v>
      </c>
    </row>
    <row r="12637" spans="1:6">
      <c r="A12637" t="str">
        <f t="shared" si="222"/>
        <v>46OSWALDO NERI DE MORAIS NETO45078GRA</v>
      </c>
      <c r="B12637">
        <v>46</v>
      </c>
      <c r="C12637" t="s">
        <v>3741</v>
      </c>
      <c r="D12637" t="s">
        <v>3790</v>
      </c>
      <c r="E12637">
        <v>600</v>
      </c>
      <c r="F12637" t="s">
        <v>1112</v>
      </c>
    </row>
    <row r="12638" spans="1:6">
      <c r="A12638" t="str">
        <f t="shared" si="222"/>
        <v>46RODRIGO EMANUEL BORGES45078GRA</v>
      </c>
      <c r="B12638">
        <v>46</v>
      </c>
      <c r="C12638" t="s">
        <v>3742</v>
      </c>
      <c r="D12638" t="s">
        <v>3790</v>
      </c>
      <c r="E12638">
        <v>600</v>
      </c>
      <c r="F12638" t="s">
        <v>1112</v>
      </c>
    </row>
    <row r="12639" spans="1:6">
      <c r="A12639" t="str">
        <f t="shared" si="222"/>
        <v>46DOUGLAS PETERSON MUNIS DA SILVA45078MSc</v>
      </c>
      <c r="B12639">
        <v>46</v>
      </c>
      <c r="C12639" t="s">
        <v>3744</v>
      </c>
      <c r="D12639" t="s">
        <v>3790</v>
      </c>
      <c r="E12639">
        <v>2230</v>
      </c>
      <c r="F12639" t="s">
        <v>1114</v>
      </c>
    </row>
    <row r="12640" spans="1:6">
      <c r="A12640" t="str">
        <f t="shared" si="222"/>
        <v>46ERIC ALBERTO OCAMPO BATLLE45078PDSC</v>
      </c>
      <c r="B12640">
        <v>46</v>
      </c>
      <c r="C12640" t="s">
        <v>3562</v>
      </c>
      <c r="D12640" t="s">
        <v>3790</v>
      </c>
      <c r="E12640">
        <v>6110</v>
      </c>
      <c r="F12640" t="s">
        <v>1165</v>
      </c>
    </row>
    <row r="12641" spans="1:6">
      <c r="A12641" t="str">
        <f t="shared" si="222"/>
        <v>46LUIZ AUGUSTO HORTA NOGUEIRA45078PV</v>
      </c>
      <c r="B12641">
        <v>46</v>
      </c>
      <c r="C12641" t="s">
        <v>3563</v>
      </c>
      <c r="D12641" t="s">
        <v>3790</v>
      </c>
      <c r="E12641">
        <v>7750</v>
      </c>
      <c r="F12641" t="s">
        <v>1115</v>
      </c>
    </row>
    <row r="12642" spans="1:6">
      <c r="A12642" t="str">
        <f t="shared" si="222"/>
        <v>47Sonia Maria Oliveira Agostinho da Silva45078AT</v>
      </c>
      <c r="B12642">
        <v>47</v>
      </c>
      <c r="C12642" t="s">
        <v>1947</v>
      </c>
      <c r="D12642" t="s">
        <v>3790</v>
      </c>
      <c r="E12642">
        <v>820</v>
      </c>
      <c r="F12642" t="s">
        <v>1117</v>
      </c>
    </row>
    <row r="12643" spans="1:6">
      <c r="A12643" t="str">
        <f t="shared" si="222"/>
        <v>47MARIO FERREIRA DE LIMA FILHO45078COO</v>
      </c>
      <c r="B12643">
        <v>47</v>
      </c>
      <c r="C12643" t="s">
        <v>3564</v>
      </c>
      <c r="D12643" t="s">
        <v>3790</v>
      </c>
      <c r="E12643">
        <v>2800</v>
      </c>
      <c r="F12643" t="s">
        <v>1113</v>
      </c>
    </row>
    <row r="12644" spans="1:6">
      <c r="A12644" t="str">
        <f t="shared" si="222"/>
        <v>47LUCAS MARQUES TELES DA SILVA45078DSC</v>
      </c>
      <c r="B12644">
        <v>47</v>
      </c>
      <c r="C12644" t="s">
        <v>3565</v>
      </c>
      <c r="D12644" t="s">
        <v>3790</v>
      </c>
      <c r="E12644">
        <v>3280</v>
      </c>
      <c r="F12644" t="s">
        <v>1162</v>
      </c>
    </row>
    <row r="12645" spans="1:6">
      <c r="A12645" t="str">
        <f t="shared" si="222"/>
        <v>47YANIQUI FALCÃO COSTA45078DSC</v>
      </c>
      <c r="B12645">
        <v>47</v>
      </c>
      <c r="C12645" t="s">
        <v>3566</v>
      </c>
      <c r="D12645" t="s">
        <v>3790</v>
      </c>
      <c r="E12645">
        <v>3280</v>
      </c>
      <c r="F12645" t="s">
        <v>1162</v>
      </c>
    </row>
    <row r="12646" spans="1:6">
      <c r="A12646" t="str">
        <f t="shared" si="222"/>
        <v>47ANDRÉ RIBEIRO BEZERRA45078GRA</v>
      </c>
      <c r="B12646">
        <v>47</v>
      </c>
      <c r="C12646" t="s">
        <v>3567</v>
      </c>
      <c r="D12646" t="s">
        <v>3790</v>
      </c>
      <c r="E12646">
        <v>600</v>
      </c>
      <c r="F12646" t="s">
        <v>1112</v>
      </c>
    </row>
    <row r="12647" spans="1:6">
      <c r="A12647" t="str">
        <f t="shared" si="222"/>
        <v>47ARTHUR SAMPAIO MOLLER45078GRA</v>
      </c>
      <c r="B12647">
        <v>47</v>
      </c>
      <c r="C12647" t="s">
        <v>3568</v>
      </c>
      <c r="D12647" t="s">
        <v>3790</v>
      </c>
      <c r="E12647">
        <v>600</v>
      </c>
      <c r="F12647" t="s">
        <v>1112</v>
      </c>
    </row>
    <row r="12648" spans="1:6">
      <c r="A12648" t="str">
        <f t="shared" si="222"/>
        <v>47DAYANNE FONSECA DANTAS45078GRA</v>
      </c>
      <c r="B12648">
        <v>47</v>
      </c>
      <c r="C12648" t="s">
        <v>3569</v>
      </c>
      <c r="D12648" t="s">
        <v>3790</v>
      </c>
      <c r="E12648">
        <v>600</v>
      </c>
      <c r="F12648" t="s">
        <v>1112</v>
      </c>
    </row>
    <row r="12649" spans="1:6">
      <c r="A12649" t="str">
        <f t="shared" si="222"/>
        <v>47José Adilson Nascimento dos Santos45078GRA</v>
      </c>
      <c r="B12649">
        <v>47</v>
      </c>
      <c r="C12649" t="s">
        <v>2215</v>
      </c>
      <c r="D12649" t="s">
        <v>3790</v>
      </c>
      <c r="E12649">
        <v>600</v>
      </c>
      <c r="F12649" t="s">
        <v>1112</v>
      </c>
    </row>
    <row r="12650" spans="1:6">
      <c r="A12650" t="str">
        <f t="shared" si="222"/>
        <v>47LUCAS MATEUS SILVA DE ANDRADE LIMA45078GRA</v>
      </c>
      <c r="B12650">
        <v>47</v>
      </c>
      <c r="C12650" t="s">
        <v>3570</v>
      </c>
      <c r="D12650" t="s">
        <v>3790</v>
      </c>
      <c r="E12650">
        <v>600</v>
      </c>
      <c r="F12650" t="s">
        <v>1112</v>
      </c>
    </row>
    <row r="12651" spans="1:6">
      <c r="A12651" t="str">
        <f t="shared" si="222"/>
        <v>47MAYCON FERREIRA45078GRA</v>
      </c>
      <c r="B12651">
        <v>47</v>
      </c>
      <c r="C12651" t="s">
        <v>3571</v>
      </c>
      <c r="D12651" t="s">
        <v>3790</v>
      </c>
      <c r="E12651">
        <v>600</v>
      </c>
      <c r="F12651" t="s">
        <v>1112</v>
      </c>
    </row>
    <row r="12652" spans="1:6">
      <c r="A12652" t="str">
        <f t="shared" si="222"/>
        <v>47NAYARA RODRIGUES DA SILVA SOUZA45078GRA</v>
      </c>
      <c r="B12652">
        <v>47</v>
      </c>
      <c r="C12652" t="s">
        <v>3572</v>
      </c>
      <c r="D12652" t="s">
        <v>3790</v>
      </c>
      <c r="E12652">
        <v>600</v>
      </c>
      <c r="F12652" t="s">
        <v>1112</v>
      </c>
    </row>
    <row r="12653" spans="1:6">
      <c r="A12653" t="str">
        <f t="shared" si="222"/>
        <v>47SARAH ABIGAIL BARBOSA45078GRA</v>
      </c>
      <c r="B12653">
        <v>47</v>
      </c>
      <c r="C12653" t="s">
        <v>3573</v>
      </c>
      <c r="D12653" t="s">
        <v>3790</v>
      </c>
      <c r="E12653">
        <v>600</v>
      </c>
      <c r="F12653" t="s">
        <v>1112</v>
      </c>
    </row>
    <row r="12654" spans="1:6">
      <c r="A12654" t="str">
        <f t="shared" si="222"/>
        <v>47Carlos Alves Moreira Junior45078MSc</v>
      </c>
      <c r="B12654">
        <v>47</v>
      </c>
      <c r="C12654" t="s">
        <v>1957</v>
      </c>
      <c r="D12654" t="s">
        <v>3790</v>
      </c>
      <c r="E12654">
        <v>2230</v>
      </c>
      <c r="F12654" t="s">
        <v>1114</v>
      </c>
    </row>
    <row r="12655" spans="1:6">
      <c r="A12655" t="str">
        <f t="shared" si="222"/>
        <v>47IAN CAVALCANTI DA COSTA45078MSc</v>
      </c>
      <c r="B12655">
        <v>47</v>
      </c>
      <c r="C12655" t="s">
        <v>3574</v>
      </c>
      <c r="D12655" t="s">
        <v>3790</v>
      </c>
      <c r="E12655">
        <v>2230</v>
      </c>
      <c r="F12655" t="s">
        <v>1114</v>
      </c>
    </row>
    <row r="12656" spans="1:6">
      <c r="A12656" t="str">
        <f t="shared" si="222"/>
        <v>47José Gedson Fernandes da Silva45078PV</v>
      </c>
      <c r="B12656">
        <v>47</v>
      </c>
      <c r="C12656" t="s">
        <v>1960</v>
      </c>
      <c r="D12656" t="s">
        <v>3790</v>
      </c>
      <c r="E12656">
        <v>7750</v>
      </c>
      <c r="F12656" t="s">
        <v>1115</v>
      </c>
    </row>
    <row r="12657" spans="1:6">
      <c r="A12657" t="str">
        <f t="shared" si="222"/>
        <v>48ALENE RAMOS WANDERLEY FARIAS45078AT</v>
      </c>
      <c r="B12657">
        <v>48</v>
      </c>
      <c r="C12657" t="s">
        <v>3575</v>
      </c>
      <c r="D12657" t="s">
        <v>3790</v>
      </c>
      <c r="E12657">
        <v>820</v>
      </c>
      <c r="F12657" t="s">
        <v>1117</v>
      </c>
    </row>
    <row r="12658" spans="1:6">
      <c r="A12658" t="str">
        <f t="shared" si="222"/>
        <v>48ANTONIO CELSO DANTAS ANTONINO45078COO</v>
      </c>
      <c r="B12658">
        <v>48</v>
      </c>
      <c r="C12658" t="s">
        <v>2660</v>
      </c>
      <c r="D12658" t="s">
        <v>3790</v>
      </c>
      <c r="E12658">
        <v>2800</v>
      </c>
      <c r="F12658" t="s">
        <v>1113</v>
      </c>
    </row>
    <row r="12659" spans="1:6">
      <c r="A12659" t="str">
        <f t="shared" si="222"/>
        <v>48FELIPE FILGUEIRAS DE ALMEIDA45078DSC</v>
      </c>
      <c r="B12659">
        <v>48</v>
      </c>
      <c r="C12659" t="s">
        <v>3576</v>
      </c>
      <c r="D12659" t="s">
        <v>3790</v>
      </c>
      <c r="E12659">
        <v>3280</v>
      </c>
      <c r="F12659" t="s">
        <v>1162</v>
      </c>
    </row>
    <row r="12660" spans="1:6">
      <c r="A12660" t="str">
        <f t="shared" si="222"/>
        <v>48IALY RAYANE DE AGUIAR COSTA45078DSC</v>
      </c>
      <c r="B12660">
        <v>48</v>
      </c>
      <c r="C12660" t="s">
        <v>3577</v>
      </c>
      <c r="D12660" t="s">
        <v>3790</v>
      </c>
      <c r="E12660">
        <v>3280</v>
      </c>
      <c r="F12660" t="s">
        <v>1162</v>
      </c>
    </row>
    <row r="12661" spans="1:6">
      <c r="A12661" t="str">
        <f t="shared" si="222"/>
        <v>48ÍTHALO BARBOSA SILVA DE ABREU45078DSC</v>
      </c>
      <c r="B12661">
        <v>48</v>
      </c>
      <c r="C12661" t="s">
        <v>3578</v>
      </c>
      <c r="D12661" t="s">
        <v>3790</v>
      </c>
      <c r="E12661">
        <v>3280</v>
      </c>
      <c r="F12661" t="s">
        <v>1162</v>
      </c>
    </row>
    <row r="12662" spans="1:6">
      <c r="A12662" t="str">
        <f t="shared" si="222"/>
        <v>48MARCELIO ALVES TEOTONIO45078DSC</v>
      </c>
      <c r="B12662">
        <v>48</v>
      </c>
      <c r="C12662" t="s">
        <v>3774</v>
      </c>
      <c r="D12662" t="s">
        <v>3790</v>
      </c>
      <c r="E12662">
        <v>3280</v>
      </c>
      <c r="F12662" t="s">
        <v>1162</v>
      </c>
    </row>
    <row r="12663" spans="1:6">
      <c r="A12663" t="str">
        <f t="shared" si="222"/>
        <v>48ACSON GONÇALVES DE LIMA45078GRA</v>
      </c>
      <c r="B12663">
        <v>48</v>
      </c>
      <c r="C12663" t="s">
        <v>3579</v>
      </c>
      <c r="D12663" t="s">
        <v>3790</v>
      </c>
      <c r="E12663">
        <v>600</v>
      </c>
      <c r="F12663" t="s">
        <v>1112</v>
      </c>
    </row>
    <row r="12664" spans="1:6">
      <c r="A12664" t="str">
        <f t="shared" si="222"/>
        <v>48BRUNO FELIPE DE CARVALHO45078GRA</v>
      </c>
      <c r="B12664">
        <v>48</v>
      </c>
      <c r="C12664" t="s">
        <v>3580</v>
      </c>
      <c r="D12664" t="s">
        <v>3790</v>
      </c>
      <c r="E12664">
        <v>600</v>
      </c>
      <c r="F12664" t="s">
        <v>1112</v>
      </c>
    </row>
    <row r="12665" spans="1:6">
      <c r="A12665" t="str">
        <f t="shared" si="222"/>
        <v>48CHARLES GUILHERME DA SILVA DANTAS45078GRA</v>
      </c>
      <c r="B12665">
        <v>48</v>
      </c>
      <c r="C12665" t="s">
        <v>3581</v>
      </c>
      <c r="D12665" t="s">
        <v>3790</v>
      </c>
      <c r="E12665">
        <v>600</v>
      </c>
      <c r="F12665" t="s">
        <v>1112</v>
      </c>
    </row>
    <row r="12666" spans="1:6">
      <c r="A12666" t="str">
        <f t="shared" si="222"/>
        <v>48DANIEL HENRIQUE SILVA RODRIGUES PEREIRA45078GRA</v>
      </c>
      <c r="B12666">
        <v>48</v>
      </c>
      <c r="C12666" t="s">
        <v>3582</v>
      </c>
      <c r="D12666" t="s">
        <v>3790</v>
      </c>
      <c r="E12666">
        <v>600</v>
      </c>
      <c r="F12666" t="s">
        <v>1112</v>
      </c>
    </row>
    <row r="12667" spans="1:6">
      <c r="A12667" t="str">
        <f t="shared" si="222"/>
        <v>48DANILO MAGALHÃES DE SOUZA CAVALCANTE45078GRA</v>
      </c>
      <c r="B12667">
        <v>48</v>
      </c>
      <c r="C12667" t="s">
        <v>3583</v>
      </c>
      <c r="D12667" t="s">
        <v>3790</v>
      </c>
      <c r="E12667">
        <v>600</v>
      </c>
      <c r="F12667" t="s">
        <v>1112</v>
      </c>
    </row>
    <row r="12668" spans="1:6">
      <c r="A12668" t="str">
        <f t="shared" si="222"/>
        <v>48DIEGO CALHEIROS LINS45078GRA</v>
      </c>
      <c r="B12668">
        <v>48</v>
      </c>
      <c r="C12668" t="s">
        <v>3584</v>
      </c>
      <c r="D12668" t="s">
        <v>3790</v>
      </c>
      <c r="E12668">
        <v>600</v>
      </c>
      <c r="F12668" t="s">
        <v>1112</v>
      </c>
    </row>
    <row r="12669" spans="1:6">
      <c r="A12669" t="str">
        <f t="shared" si="222"/>
        <v>48EMILLY RAQUEL OLIVEIRA DA SILVA45078GRA</v>
      </c>
      <c r="B12669">
        <v>48</v>
      </c>
      <c r="C12669" t="s">
        <v>3585</v>
      </c>
      <c r="D12669" t="s">
        <v>3790</v>
      </c>
      <c r="E12669">
        <v>600</v>
      </c>
      <c r="F12669" t="s">
        <v>1112</v>
      </c>
    </row>
    <row r="12670" spans="1:6">
      <c r="A12670" t="str">
        <f t="shared" si="222"/>
        <v>48FRANCYELLE KAROLYNNE VIEIRA MACHADO45078GRA</v>
      </c>
      <c r="B12670">
        <v>48</v>
      </c>
      <c r="C12670" t="s">
        <v>3586</v>
      </c>
      <c r="D12670" t="s">
        <v>3790</v>
      </c>
      <c r="E12670">
        <v>600</v>
      </c>
      <c r="F12670" t="s">
        <v>1112</v>
      </c>
    </row>
    <row r="12671" spans="1:6">
      <c r="A12671" t="str">
        <f t="shared" si="222"/>
        <v>48JOÃO VICTOR SIQUEIRA TENÓRIO SILVA45078GRA</v>
      </c>
      <c r="B12671">
        <v>48</v>
      </c>
      <c r="C12671" t="s">
        <v>3587</v>
      </c>
      <c r="D12671" t="s">
        <v>3790</v>
      </c>
      <c r="E12671">
        <v>600</v>
      </c>
      <c r="F12671" t="s">
        <v>1112</v>
      </c>
    </row>
    <row r="12672" spans="1:6">
      <c r="A12672" t="str">
        <f t="shared" si="222"/>
        <v>48JOBÉRIO MARIA DOS SANTOS FILHO45078GRA</v>
      </c>
      <c r="B12672">
        <v>48</v>
      </c>
      <c r="C12672" t="s">
        <v>3588</v>
      </c>
      <c r="D12672" t="s">
        <v>3790</v>
      </c>
      <c r="E12672">
        <v>600</v>
      </c>
      <c r="F12672" t="s">
        <v>1112</v>
      </c>
    </row>
    <row r="12673" spans="1:6">
      <c r="A12673" t="str">
        <f t="shared" si="222"/>
        <v>48JOSÉ MATEUS MENDONÇA DA SILVA45078GRA</v>
      </c>
      <c r="B12673">
        <v>48</v>
      </c>
      <c r="C12673" t="s">
        <v>3589</v>
      </c>
      <c r="D12673" t="s">
        <v>3790</v>
      </c>
      <c r="E12673">
        <v>600</v>
      </c>
      <c r="F12673" t="s">
        <v>1112</v>
      </c>
    </row>
    <row r="12674" spans="1:6">
      <c r="A12674" t="str">
        <f t="shared" si="222"/>
        <v>48LAMARCK MENDEL LOPES DE SOUSA45078GRA</v>
      </c>
      <c r="B12674">
        <v>48</v>
      </c>
      <c r="C12674" t="s">
        <v>3590</v>
      </c>
      <c r="D12674" t="s">
        <v>3790</v>
      </c>
      <c r="E12674">
        <v>600</v>
      </c>
      <c r="F12674" t="s">
        <v>1112</v>
      </c>
    </row>
    <row r="12675" spans="1:6">
      <c r="A12675" t="str">
        <f t="shared" ref="A12675:A12738" si="223">CONCATENATE(B12675,C12675,VALUE(D12675),F12675)</f>
        <v>48LUCAS FELIPE QUEIROZ DE ARAÚJO LIMA45078GRA</v>
      </c>
      <c r="B12675">
        <v>48</v>
      </c>
      <c r="C12675" t="s">
        <v>3591</v>
      </c>
      <c r="D12675" t="s">
        <v>3790</v>
      </c>
      <c r="E12675">
        <v>600</v>
      </c>
      <c r="F12675" t="s">
        <v>1112</v>
      </c>
    </row>
    <row r="12676" spans="1:6">
      <c r="A12676" t="str">
        <f t="shared" si="223"/>
        <v>48MAIESK RODRIGUES BARRETO45078GRA</v>
      </c>
      <c r="B12676">
        <v>48</v>
      </c>
      <c r="C12676" t="s">
        <v>3592</v>
      </c>
      <c r="D12676" t="s">
        <v>3790</v>
      </c>
      <c r="E12676">
        <v>600</v>
      </c>
      <c r="F12676" t="s">
        <v>1112</v>
      </c>
    </row>
    <row r="12677" spans="1:6">
      <c r="A12677" t="str">
        <f t="shared" si="223"/>
        <v>48MATHEUS PESSOA DE SIQUEIRA GUEDES45078GRA</v>
      </c>
      <c r="B12677">
        <v>48</v>
      </c>
      <c r="C12677" t="s">
        <v>3593</v>
      </c>
      <c r="D12677" t="s">
        <v>3790</v>
      </c>
      <c r="E12677">
        <v>600</v>
      </c>
      <c r="F12677" t="s">
        <v>1112</v>
      </c>
    </row>
    <row r="12678" spans="1:6">
      <c r="A12678" t="str">
        <f t="shared" si="223"/>
        <v>48SOFIA LUCK TEIXEIRA45078GRA</v>
      </c>
      <c r="B12678">
        <v>48</v>
      </c>
      <c r="C12678" t="s">
        <v>3594</v>
      </c>
      <c r="D12678" t="s">
        <v>3790</v>
      </c>
      <c r="E12678">
        <v>600</v>
      </c>
      <c r="F12678" t="s">
        <v>1112</v>
      </c>
    </row>
    <row r="12679" spans="1:6">
      <c r="A12679" t="str">
        <f t="shared" si="223"/>
        <v>48GIBSON JOSÉ GUIMARÃES DE SOUZA45078MSc</v>
      </c>
      <c r="B12679">
        <v>48</v>
      </c>
      <c r="C12679" t="s">
        <v>3775</v>
      </c>
      <c r="D12679" t="s">
        <v>3790</v>
      </c>
      <c r="E12679">
        <v>2230</v>
      </c>
      <c r="F12679" t="s">
        <v>1114</v>
      </c>
    </row>
    <row r="12680" spans="1:6">
      <c r="A12680" t="str">
        <f t="shared" si="223"/>
        <v>48KARINA MARIA DA SILVA45078MSc</v>
      </c>
      <c r="B12680">
        <v>48</v>
      </c>
      <c r="C12680" t="s">
        <v>3596</v>
      </c>
      <c r="D12680" t="s">
        <v>3790</v>
      </c>
      <c r="E12680">
        <v>2230</v>
      </c>
      <c r="F12680" t="s">
        <v>1114</v>
      </c>
    </row>
    <row r="12681" spans="1:6">
      <c r="A12681" t="str">
        <f t="shared" si="223"/>
        <v>48MANOELLA ALMEIDA CANDIDO45078MSc</v>
      </c>
      <c r="B12681">
        <v>48</v>
      </c>
      <c r="C12681" t="s">
        <v>3597</v>
      </c>
      <c r="D12681" t="s">
        <v>3790</v>
      </c>
      <c r="E12681">
        <v>2230</v>
      </c>
      <c r="F12681" t="s">
        <v>1114</v>
      </c>
    </row>
    <row r="12682" spans="1:6">
      <c r="A12682" t="str">
        <f t="shared" si="223"/>
        <v>48TALLYS CELSO MINEIRO45078MSc</v>
      </c>
      <c r="B12682">
        <v>48</v>
      </c>
      <c r="C12682" t="s">
        <v>3598</v>
      </c>
      <c r="D12682" t="s">
        <v>3790</v>
      </c>
      <c r="E12682">
        <v>2230</v>
      </c>
      <c r="F12682" t="s">
        <v>1114</v>
      </c>
    </row>
    <row r="12683" spans="1:6">
      <c r="A12683" t="str">
        <f t="shared" si="223"/>
        <v>48VITÓRIA RICARDO DA ROCHA45078MSc</v>
      </c>
      <c r="B12683">
        <v>48</v>
      </c>
      <c r="C12683" t="s">
        <v>3776</v>
      </c>
      <c r="D12683" t="s">
        <v>3790</v>
      </c>
      <c r="E12683">
        <v>2230</v>
      </c>
      <c r="F12683" t="s">
        <v>1114</v>
      </c>
    </row>
    <row r="12684" spans="1:6">
      <c r="A12684" t="str">
        <f t="shared" si="223"/>
        <v>48WESLEY MICHAEL PEREIRA SILVA45078MSc</v>
      </c>
      <c r="B12684">
        <v>48</v>
      </c>
      <c r="C12684" t="s">
        <v>3600</v>
      </c>
      <c r="D12684" t="s">
        <v>3790</v>
      </c>
      <c r="E12684">
        <v>2230</v>
      </c>
      <c r="F12684" t="s">
        <v>1114</v>
      </c>
    </row>
    <row r="12685" spans="1:6">
      <c r="A12685" t="str">
        <f t="shared" si="223"/>
        <v>48ALLAN DE ALMEIDA ALBUQUERQUE45078PV</v>
      </c>
      <c r="B12685">
        <v>48</v>
      </c>
      <c r="C12685" t="s">
        <v>3601</v>
      </c>
      <c r="D12685" t="s">
        <v>3790</v>
      </c>
      <c r="E12685">
        <v>7750</v>
      </c>
      <c r="F12685" t="s">
        <v>1115</v>
      </c>
    </row>
    <row r="12686" spans="1:6">
      <c r="A12686" t="str">
        <f t="shared" si="223"/>
        <v>49GEOVANE OLIVEIRA DE SOUSA45078AT</v>
      </c>
      <c r="B12686">
        <v>49</v>
      </c>
      <c r="C12686" t="s">
        <v>3602</v>
      </c>
      <c r="D12686" t="s">
        <v>3790</v>
      </c>
      <c r="E12686">
        <v>820</v>
      </c>
      <c r="F12686" t="s">
        <v>1117</v>
      </c>
    </row>
    <row r="12687" spans="1:6">
      <c r="A12687" t="str">
        <f t="shared" si="223"/>
        <v>49GUSTAVO MARTINI DALPIAN45078COO</v>
      </c>
      <c r="B12687">
        <v>49</v>
      </c>
      <c r="C12687" t="s">
        <v>3603</v>
      </c>
      <c r="D12687" t="s">
        <v>3790</v>
      </c>
      <c r="E12687">
        <v>2800</v>
      </c>
      <c r="F12687" t="s">
        <v>1113</v>
      </c>
    </row>
    <row r="12688" spans="1:6">
      <c r="A12688" t="str">
        <f t="shared" si="223"/>
        <v>49LEONARDO JOSÉ QUINTERO DA CUNA45078DSC</v>
      </c>
      <c r="B12688">
        <v>49</v>
      </c>
      <c r="C12688" t="s">
        <v>3604</v>
      </c>
      <c r="D12688" t="s">
        <v>3790</v>
      </c>
      <c r="E12688">
        <v>3280</v>
      </c>
      <c r="F12688" t="s">
        <v>1162</v>
      </c>
    </row>
    <row r="12689" spans="1:6">
      <c r="A12689" t="str">
        <f t="shared" si="223"/>
        <v>49ALEF COSTA DE ARAÚJO45078GRA</v>
      </c>
      <c r="B12689">
        <v>49</v>
      </c>
      <c r="C12689" t="s">
        <v>3605</v>
      </c>
      <c r="D12689" t="s">
        <v>3790</v>
      </c>
      <c r="E12689">
        <v>600</v>
      </c>
      <c r="F12689" t="s">
        <v>1112</v>
      </c>
    </row>
    <row r="12690" spans="1:6">
      <c r="A12690" t="str">
        <f t="shared" si="223"/>
        <v>49ANDRÉIA JOICE OLIVEIRA MEIRA45078GRA</v>
      </c>
      <c r="B12690">
        <v>49</v>
      </c>
      <c r="C12690" t="s">
        <v>3606</v>
      </c>
      <c r="D12690" t="s">
        <v>3790</v>
      </c>
      <c r="E12690">
        <v>600</v>
      </c>
      <c r="F12690" t="s">
        <v>1112</v>
      </c>
    </row>
    <row r="12691" spans="1:6">
      <c r="A12691" t="str">
        <f t="shared" si="223"/>
        <v>49BRIA CISI RAMOS45078GRA</v>
      </c>
      <c r="B12691">
        <v>49</v>
      </c>
      <c r="C12691" t="s">
        <v>3607</v>
      </c>
      <c r="D12691" t="s">
        <v>3790</v>
      </c>
      <c r="E12691">
        <v>600</v>
      </c>
      <c r="F12691" t="s">
        <v>1112</v>
      </c>
    </row>
    <row r="12692" spans="1:6">
      <c r="A12692" t="str">
        <f t="shared" si="223"/>
        <v>49CAROLINA RUfiNO DA SILVA45078GRA</v>
      </c>
      <c r="B12692">
        <v>49</v>
      </c>
      <c r="C12692" t="s">
        <v>3745</v>
      </c>
      <c r="D12692" t="s">
        <v>3790</v>
      </c>
      <c r="E12692">
        <v>600</v>
      </c>
      <c r="F12692" t="s">
        <v>1112</v>
      </c>
    </row>
    <row r="12693" spans="1:6">
      <c r="A12693" t="str">
        <f t="shared" si="223"/>
        <v>49LUIGI NOGUEIRA MANCUSO45078GRA</v>
      </c>
      <c r="B12693">
        <v>49</v>
      </c>
      <c r="C12693" t="s">
        <v>3608</v>
      </c>
      <c r="D12693" t="s">
        <v>3790</v>
      </c>
      <c r="E12693">
        <v>600</v>
      </c>
      <c r="F12693" t="s">
        <v>1112</v>
      </c>
    </row>
    <row r="12694" spans="1:6">
      <c r="A12694" t="str">
        <f t="shared" si="223"/>
        <v>49OTÁVIO MAYORAL COLMENERO45078GRA</v>
      </c>
      <c r="B12694">
        <v>49</v>
      </c>
      <c r="C12694" t="s">
        <v>3609</v>
      </c>
      <c r="D12694" t="s">
        <v>3790</v>
      </c>
      <c r="E12694">
        <v>600</v>
      </c>
      <c r="F12694" t="s">
        <v>1112</v>
      </c>
    </row>
    <row r="12695" spans="1:6">
      <c r="A12695" t="str">
        <f t="shared" si="223"/>
        <v>49PAULO CESAR DE SOUZA LIMA45078GRA</v>
      </c>
      <c r="B12695">
        <v>49</v>
      </c>
      <c r="C12695" t="s">
        <v>3610</v>
      </c>
      <c r="D12695" t="s">
        <v>3790</v>
      </c>
      <c r="E12695">
        <v>600</v>
      </c>
      <c r="F12695" t="s">
        <v>1112</v>
      </c>
    </row>
    <row r="12696" spans="1:6">
      <c r="A12696" t="str">
        <f t="shared" si="223"/>
        <v>49SUZANE TIEMI KAWAHARA SHIMUTA45078GRA</v>
      </c>
      <c r="B12696">
        <v>49</v>
      </c>
      <c r="C12696" t="s">
        <v>3611</v>
      </c>
      <c r="D12696" t="s">
        <v>3790</v>
      </c>
      <c r="E12696">
        <v>600</v>
      </c>
      <c r="F12696" t="s">
        <v>1112</v>
      </c>
    </row>
    <row r="12697" spans="1:6">
      <c r="A12697" t="str">
        <f t="shared" si="223"/>
        <v>49ANTONIO TEOFANES BERTOLLO DE OLIVEIRA45078MSc</v>
      </c>
      <c r="B12697">
        <v>49</v>
      </c>
      <c r="C12697" t="s">
        <v>3612</v>
      </c>
      <c r="D12697" t="s">
        <v>3790</v>
      </c>
      <c r="E12697">
        <v>2230</v>
      </c>
      <c r="F12697" t="s">
        <v>1114</v>
      </c>
    </row>
    <row r="12698" spans="1:6">
      <c r="A12698" t="str">
        <f t="shared" si="223"/>
        <v>49CAIQUE CAMPOS DE OLIVEIRA45078MSc</v>
      </c>
      <c r="B12698">
        <v>49</v>
      </c>
      <c r="C12698" t="s">
        <v>3613</v>
      </c>
      <c r="D12698" t="s">
        <v>3790</v>
      </c>
      <c r="E12698">
        <v>2230</v>
      </c>
      <c r="F12698" t="s">
        <v>1114</v>
      </c>
    </row>
    <row r="12699" spans="1:6">
      <c r="A12699" t="str">
        <f t="shared" si="223"/>
        <v>49ISABELA DE MELO ACETO45078MSc</v>
      </c>
      <c r="B12699">
        <v>49</v>
      </c>
      <c r="C12699" t="s">
        <v>3614</v>
      </c>
      <c r="D12699" t="s">
        <v>3790</v>
      </c>
      <c r="E12699">
        <v>2230</v>
      </c>
      <c r="F12699" t="s">
        <v>1114</v>
      </c>
    </row>
    <row r="12700" spans="1:6">
      <c r="A12700" t="str">
        <f t="shared" si="223"/>
        <v>49LUCAS BANDEIRA45078MSc</v>
      </c>
      <c r="B12700">
        <v>49</v>
      </c>
      <c r="C12700" t="s">
        <v>3615</v>
      </c>
      <c r="D12700" t="s">
        <v>3790</v>
      </c>
      <c r="E12700">
        <v>2230</v>
      </c>
      <c r="F12700" t="s">
        <v>1114</v>
      </c>
    </row>
    <row r="12701" spans="1:6">
      <c r="A12701" t="str">
        <f t="shared" si="223"/>
        <v>49MAYCOM CEZAR VALERIANO45078MSc</v>
      </c>
      <c r="B12701">
        <v>49</v>
      </c>
      <c r="C12701" t="s">
        <v>3616</v>
      </c>
      <c r="D12701" t="s">
        <v>3790</v>
      </c>
      <c r="E12701">
        <v>2230</v>
      </c>
      <c r="F12701" t="s">
        <v>1114</v>
      </c>
    </row>
    <row r="12702" spans="1:6">
      <c r="A12702" t="str">
        <f t="shared" si="223"/>
        <v>49THAYNÁ MESQUITA GOMES DOS SANTOS45078MSc</v>
      </c>
      <c r="B12702">
        <v>49</v>
      </c>
      <c r="C12702" t="s">
        <v>3617</v>
      </c>
      <c r="D12702" t="s">
        <v>3790</v>
      </c>
      <c r="E12702">
        <v>2230</v>
      </c>
      <c r="F12702" t="s">
        <v>1114</v>
      </c>
    </row>
    <row r="12703" spans="1:6">
      <c r="A12703" t="str">
        <f t="shared" si="223"/>
        <v>49BRUNA CASTANHEIRA45078PDSC</v>
      </c>
      <c r="B12703">
        <v>49</v>
      </c>
      <c r="C12703" t="s">
        <v>3618</v>
      </c>
      <c r="D12703" t="s">
        <v>3790</v>
      </c>
      <c r="E12703">
        <v>6110</v>
      </c>
      <c r="F12703" t="s">
        <v>1165</v>
      </c>
    </row>
    <row r="12704" spans="1:6">
      <c r="A12704" t="str">
        <f t="shared" si="223"/>
        <v>49FABIANE DE JESUS TRINDADE45078PV</v>
      </c>
      <c r="B12704">
        <v>49</v>
      </c>
      <c r="C12704" t="s">
        <v>3619</v>
      </c>
      <c r="D12704" t="s">
        <v>3790</v>
      </c>
      <c r="E12704">
        <v>7750</v>
      </c>
      <c r="F12704" t="s">
        <v>1115</v>
      </c>
    </row>
    <row r="12705" spans="1:6">
      <c r="A12705" t="str">
        <f t="shared" si="223"/>
        <v>50INÊS SEIDEL45078AT</v>
      </c>
      <c r="B12705">
        <v>50</v>
      </c>
      <c r="C12705" t="s">
        <v>3620</v>
      </c>
      <c r="D12705" t="s">
        <v>3790</v>
      </c>
      <c r="E12705">
        <v>820</v>
      </c>
      <c r="F12705" t="s">
        <v>1117</v>
      </c>
    </row>
    <row r="12706" spans="1:6">
      <c r="A12706" t="str">
        <f t="shared" si="223"/>
        <v>50Diogo Pompéu de Moraes45078COO</v>
      </c>
      <c r="B12706">
        <v>50</v>
      </c>
      <c r="C12706" t="s">
        <v>2228</v>
      </c>
      <c r="D12706" t="s">
        <v>3790</v>
      </c>
      <c r="E12706">
        <v>2800</v>
      </c>
      <c r="F12706" t="s">
        <v>1113</v>
      </c>
    </row>
    <row r="12707" spans="1:6">
      <c r="A12707" t="str">
        <f t="shared" si="223"/>
        <v>50ANA CARLA SPECHT BOEIRA45078DSC</v>
      </c>
      <c r="B12707">
        <v>50</v>
      </c>
      <c r="C12707" t="s">
        <v>3621</v>
      </c>
      <c r="D12707" t="s">
        <v>3790</v>
      </c>
      <c r="E12707">
        <v>3280</v>
      </c>
      <c r="F12707" t="s">
        <v>1162</v>
      </c>
    </row>
    <row r="12708" spans="1:6">
      <c r="A12708" t="str">
        <f t="shared" si="223"/>
        <v>50BRUNA PÉS NICOLA45078DSC</v>
      </c>
      <c r="B12708">
        <v>50</v>
      </c>
      <c r="C12708" t="s">
        <v>3622</v>
      </c>
      <c r="D12708" t="s">
        <v>3790</v>
      </c>
      <c r="E12708">
        <v>3280</v>
      </c>
      <c r="F12708" t="s">
        <v>1162</v>
      </c>
    </row>
    <row r="12709" spans="1:6">
      <c r="A12709" t="str">
        <f t="shared" si="223"/>
        <v>50Tatiane Pretto45078DSC</v>
      </c>
      <c r="B12709">
        <v>50</v>
      </c>
      <c r="C12709" t="s">
        <v>2002</v>
      </c>
      <c r="D12709" t="s">
        <v>3790</v>
      </c>
      <c r="E12709">
        <v>3280</v>
      </c>
      <c r="F12709" t="s">
        <v>1162</v>
      </c>
    </row>
    <row r="12710" spans="1:6">
      <c r="A12710" t="str">
        <f t="shared" si="223"/>
        <v>50ANDRESSA VIEIRA HILÁRIO45078MSc</v>
      </c>
      <c r="B12710">
        <v>50</v>
      </c>
      <c r="C12710" t="s">
        <v>3623</v>
      </c>
      <c r="D12710" t="s">
        <v>3790</v>
      </c>
      <c r="E12710">
        <v>2230</v>
      </c>
      <c r="F12710" t="s">
        <v>1114</v>
      </c>
    </row>
    <row r="12711" spans="1:6">
      <c r="A12711" t="str">
        <f t="shared" si="223"/>
        <v>50ARTHUR MOTTA DE ANDRADE45078MSc</v>
      </c>
      <c r="B12711">
        <v>50</v>
      </c>
      <c r="C12711" t="s">
        <v>3624</v>
      </c>
      <c r="D12711" t="s">
        <v>3790</v>
      </c>
      <c r="E12711">
        <v>2230</v>
      </c>
      <c r="F12711" t="s">
        <v>1114</v>
      </c>
    </row>
    <row r="12712" spans="1:6">
      <c r="A12712" t="str">
        <f t="shared" si="223"/>
        <v>50EDUARDA DE CASTRO FLACH45078MSc</v>
      </c>
      <c r="B12712">
        <v>50</v>
      </c>
      <c r="C12712" t="s">
        <v>3625</v>
      </c>
      <c r="D12712" t="s">
        <v>3790</v>
      </c>
      <c r="E12712">
        <v>2230</v>
      </c>
      <c r="F12712" t="s">
        <v>1114</v>
      </c>
    </row>
    <row r="12713" spans="1:6">
      <c r="A12713" t="str">
        <f t="shared" si="223"/>
        <v>50GIOVANNI GARCIA SABOIA DE ALBUQUERQUE45078MSc</v>
      </c>
      <c r="B12713">
        <v>50</v>
      </c>
      <c r="C12713" t="s">
        <v>3626</v>
      </c>
      <c r="D12713" t="s">
        <v>3790</v>
      </c>
      <c r="E12713">
        <v>2230</v>
      </c>
      <c r="F12713" t="s">
        <v>1114</v>
      </c>
    </row>
    <row r="12714" spans="1:6">
      <c r="A12714" t="str">
        <f t="shared" si="223"/>
        <v>50CHRISTIAN WITTEE LOPES45078PV</v>
      </c>
      <c r="B12714">
        <v>50</v>
      </c>
      <c r="C12714" t="s">
        <v>3627</v>
      </c>
      <c r="D12714" t="s">
        <v>3790</v>
      </c>
      <c r="E12714">
        <v>7750</v>
      </c>
      <c r="F12714" t="s">
        <v>1115</v>
      </c>
    </row>
    <row r="12715" spans="1:6">
      <c r="A12715" t="str">
        <f t="shared" si="223"/>
        <v>51BERNARDO VITOR DE SOUZA MARINS45078AT</v>
      </c>
      <c r="B12715">
        <v>51</v>
      </c>
      <c r="C12715" t="s">
        <v>3628</v>
      </c>
      <c r="D12715" t="s">
        <v>3790</v>
      </c>
      <c r="E12715">
        <v>820</v>
      </c>
      <c r="F12715" t="s">
        <v>1117</v>
      </c>
    </row>
    <row r="12716" spans="1:6">
      <c r="A12716" t="str">
        <f t="shared" si="223"/>
        <v>51VICTOR ROLANDO RUIZ AHON45078COO</v>
      </c>
      <c r="B12716">
        <v>51</v>
      </c>
      <c r="C12716" t="s">
        <v>3629</v>
      </c>
      <c r="D12716" t="s">
        <v>3790</v>
      </c>
      <c r="E12716">
        <v>2800</v>
      </c>
      <c r="F12716" t="s">
        <v>1113</v>
      </c>
    </row>
    <row r="12717" spans="1:6">
      <c r="A12717" t="str">
        <f t="shared" si="223"/>
        <v>51MATHEUS COITINHO CONSTANTINO45078DSC</v>
      </c>
      <c r="B12717">
        <v>51</v>
      </c>
      <c r="C12717" t="s">
        <v>3630</v>
      </c>
      <c r="D12717" t="s">
        <v>3790</v>
      </c>
      <c r="E12717">
        <v>3280</v>
      </c>
      <c r="F12717" t="s">
        <v>1162</v>
      </c>
    </row>
    <row r="12718" spans="1:6">
      <c r="A12718" t="str">
        <f t="shared" si="223"/>
        <v>51YORK CASTILLO SANTIAGO45078DSC</v>
      </c>
      <c r="B12718">
        <v>51</v>
      </c>
      <c r="C12718" t="s">
        <v>3631</v>
      </c>
      <c r="D12718" t="s">
        <v>3790</v>
      </c>
      <c r="E12718">
        <v>3280</v>
      </c>
      <c r="F12718" t="s">
        <v>1162</v>
      </c>
    </row>
    <row r="12719" spans="1:6">
      <c r="A12719" t="str">
        <f t="shared" si="223"/>
        <v>51BRUNO ARGUELHES FISCHER45078GRA</v>
      </c>
      <c r="B12719">
        <v>51</v>
      </c>
      <c r="C12719" t="s">
        <v>3632</v>
      </c>
      <c r="D12719" t="s">
        <v>3790</v>
      </c>
      <c r="E12719">
        <v>600</v>
      </c>
      <c r="F12719" t="s">
        <v>1112</v>
      </c>
    </row>
    <row r="12720" spans="1:6">
      <c r="A12720" t="str">
        <f t="shared" si="223"/>
        <v>51LARISSA FERREIRA VASCONCELOS45078GRA</v>
      </c>
      <c r="B12720">
        <v>51</v>
      </c>
      <c r="C12720" t="s">
        <v>3633</v>
      </c>
      <c r="D12720" t="s">
        <v>3790</v>
      </c>
      <c r="E12720">
        <v>600</v>
      </c>
      <c r="F12720" t="s">
        <v>1112</v>
      </c>
    </row>
    <row r="12721" spans="1:6">
      <c r="A12721" t="str">
        <f t="shared" si="223"/>
        <v>51MARIA EDUARDA MELENTOVYTCH RIBEIRO DE CASTRO45078GRA</v>
      </c>
      <c r="B12721">
        <v>51</v>
      </c>
      <c r="C12721" t="s">
        <v>3634</v>
      </c>
      <c r="D12721" t="s">
        <v>3790</v>
      </c>
      <c r="E12721">
        <v>600</v>
      </c>
      <c r="F12721" t="s">
        <v>1112</v>
      </c>
    </row>
    <row r="12722" spans="1:6">
      <c r="A12722" t="str">
        <f t="shared" si="223"/>
        <v>51MESSIAS GUTEMBERG DE MOURA VIEIRA JUNIOR45078GRA</v>
      </c>
      <c r="B12722">
        <v>51</v>
      </c>
      <c r="C12722" t="s">
        <v>3635</v>
      </c>
      <c r="D12722" t="s">
        <v>3790</v>
      </c>
      <c r="E12722">
        <v>600</v>
      </c>
      <c r="F12722" t="s">
        <v>1112</v>
      </c>
    </row>
    <row r="12723" spans="1:6">
      <c r="A12723" t="str">
        <f t="shared" si="223"/>
        <v>51PEDRO HENRIQUE MODESTO ARAUJO45078GRA</v>
      </c>
      <c r="B12723">
        <v>51</v>
      </c>
      <c r="C12723" t="s">
        <v>3636</v>
      </c>
      <c r="D12723" t="s">
        <v>3790</v>
      </c>
      <c r="E12723">
        <v>600</v>
      </c>
      <c r="F12723" t="s">
        <v>1112</v>
      </c>
    </row>
    <row r="12724" spans="1:6">
      <c r="A12724" t="str">
        <f t="shared" si="223"/>
        <v>51RAYANNE SOARES JESUS DA SILVA45078GRA</v>
      </c>
      <c r="B12724">
        <v>51</v>
      </c>
      <c r="C12724" t="s">
        <v>3637</v>
      </c>
      <c r="D12724" t="s">
        <v>3790</v>
      </c>
      <c r="E12724">
        <v>600</v>
      </c>
      <c r="F12724" t="s">
        <v>1112</v>
      </c>
    </row>
    <row r="12725" spans="1:6">
      <c r="A12725" t="str">
        <f t="shared" si="223"/>
        <v>51REBECCA BASTOS BOSCHOSKI45078GRA</v>
      </c>
      <c r="B12725">
        <v>51</v>
      </c>
      <c r="C12725" t="s">
        <v>3638</v>
      </c>
      <c r="D12725" t="s">
        <v>3790</v>
      </c>
      <c r="E12725">
        <v>600</v>
      </c>
      <c r="F12725" t="s">
        <v>1112</v>
      </c>
    </row>
    <row r="12726" spans="1:6">
      <c r="A12726" t="str">
        <f t="shared" si="223"/>
        <v>51VINICIUS SILVA PIO ABREU45078GRA</v>
      </c>
      <c r="B12726">
        <v>51</v>
      </c>
      <c r="C12726" t="s">
        <v>3639</v>
      </c>
      <c r="D12726" t="s">
        <v>3790</v>
      </c>
      <c r="E12726">
        <v>600</v>
      </c>
      <c r="F12726" t="s">
        <v>1112</v>
      </c>
    </row>
    <row r="12727" spans="1:6">
      <c r="A12727" t="str">
        <f t="shared" si="223"/>
        <v>51ANA CAROLINA LOUREIRO BOAVISTA LUSTOSA45078MSc</v>
      </c>
      <c r="B12727">
        <v>51</v>
      </c>
      <c r="C12727" t="s">
        <v>3640</v>
      </c>
      <c r="D12727" t="s">
        <v>3790</v>
      </c>
      <c r="E12727">
        <v>2230</v>
      </c>
      <c r="F12727" t="s">
        <v>1114</v>
      </c>
    </row>
    <row r="12728" spans="1:6">
      <c r="A12728" t="str">
        <f t="shared" si="223"/>
        <v>52MARCOS ALEXANDRO VARGAS MELLO45078AT</v>
      </c>
      <c r="B12728">
        <v>52</v>
      </c>
      <c r="C12728" t="s">
        <v>3642</v>
      </c>
      <c r="D12728" t="s">
        <v>3790</v>
      </c>
      <c r="E12728">
        <v>820</v>
      </c>
      <c r="F12728" t="s">
        <v>1117</v>
      </c>
    </row>
    <row r="12729" spans="1:6">
      <c r="A12729" t="str">
        <f t="shared" si="223"/>
        <v>52FERNANDA DE CASTILHOS45078COO</v>
      </c>
      <c r="B12729">
        <v>52</v>
      </c>
      <c r="C12729" t="s">
        <v>3643</v>
      </c>
      <c r="D12729" t="s">
        <v>3790</v>
      </c>
      <c r="E12729">
        <v>2800</v>
      </c>
      <c r="F12729" t="s">
        <v>1113</v>
      </c>
    </row>
    <row r="12730" spans="1:6">
      <c r="A12730" t="str">
        <f t="shared" si="223"/>
        <v>52CRISLEINE PERINAZZO DRASZEWSKI45078DSC</v>
      </c>
      <c r="B12730">
        <v>52</v>
      </c>
      <c r="C12730" t="s">
        <v>3644</v>
      </c>
      <c r="D12730" t="s">
        <v>3790</v>
      </c>
      <c r="E12730">
        <v>3280</v>
      </c>
      <c r="F12730" t="s">
        <v>1162</v>
      </c>
    </row>
    <row r="12731" spans="1:6">
      <c r="A12731" t="str">
        <f t="shared" si="223"/>
        <v>52HENRIQUE GASPARETTO45078DSC</v>
      </c>
      <c r="B12731">
        <v>52</v>
      </c>
      <c r="C12731" t="s">
        <v>3645</v>
      </c>
      <c r="D12731" t="s">
        <v>3790</v>
      </c>
      <c r="E12731">
        <v>3280</v>
      </c>
      <c r="F12731" t="s">
        <v>1162</v>
      </c>
    </row>
    <row r="12732" spans="1:6">
      <c r="A12732" t="str">
        <f t="shared" si="223"/>
        <v>52LAUREN MARCILENE MACIEL MACHADO45078DSC</v>
      </c>
      <c r="B12732">
        <v>52</v>
      </c>
      <c r="C12732" t="s">
        <v>3646</v>
      </c>
      <c r="D12732" t="s">
        <v>3790</v>
      </c>
      <c r="E12732">
        <v>3280</v>
      </c>
      <c r="F12732" t="s">
        <v>1162</v>
      </c>
    </row>
    <row r="12733" spans="1:6">
      <c r="A12733" t="str">
        <f t="shared" si="223"/>
        <v>52ADRIANA HOLZSCHUH GUILHERMANO45078GRA</v>
      </c>
      <c r="B12733">
        <v>52</v>
      </c>
      <c r="C12733" t="s">
        <v>2586</v>
      </c>
      <c r="D12733" t="s">
        <v>3790</v>
      </c>
      <c r="E12733">
        <v>600</v>
      </c>
      <c r="F12733" t="s">
        <v>1112</v>
      </c>
    </row>
    <row r="12734" spans="1:6">
      <c r="A12734" t="str">
        <f t="shared" si="223"/>
        <v>52ANA CAROLINE DE BORBA SCHWENDLER45078GRA</v>
      </c>
      <c r="B12734">
        <v>52</v>
      </c>
      <c r="C12734" t="s">
        <v>3647</v>
      </c>
      <c r="D12734" t="s">
        <v>3790</v>
      </c>
      <c r="E12734">
        <v>600</v>
      </c>
      <c r="F12734" t="s">
        <v>1112</v>
      </c>
    </row>
    <row r="12735" spans="1:6">
      <c r="A12735" t="str">
        <f t="shared" si="223"/>
        <v>52André Luis de Oliveira Perilli45078GRA</v>
      </c>
      <c r="B12735">
        <v>52</v>
      </c>
      <c r="C12735" t="s">
        <v>2029</v>
      </c>
      <c r="D12735" t="s">
        <v>3790</v>
      </c>
      <c r="E12735">
        <v>600</v>
      </c>
      <c r="F12735" t="s">
        <v>1112</v>
      </c>
    </row>
    <row r="12736" spans="1:6">
      <c r="A12736" t="str">
        <f t="shared" si="223"/>
        <v>52BRUNA DA CUNHA PADOIN45078GRA</v>
      </c>
      <c r="B12736">
        <v>52</v>
      </c>
      <c r="C12736" t="s">
        <v>3648</v>
      </c>
      <c r="D12736" t="s">
        <v>3790</v>
      </c>
      <c r="E12736">
        <v>600</v>
      </c>
      <c r="F12736" t="s">
        <v>1112</v>
      </c>
    </row>
    <row r="12737" spans="1:6">
      <c r="A12737" t="str">
        <f t="shared" si="223"/>
        <v>52CAROLINA THOMAS LAU45078GRA</v>
      </c>
      <c r="B12737">
        <v>52</v>
      </c>
      <c r="C12737" t="s">
        <v>3649</v>
      </c>
      <c r="D12737" t="s">
        <v>3790</v>
      </c>
      <c r="E12737">
        <v>600</v>
      </c>
      <c r="F12737" t="s">
        <v>1112</v>
      </c>
    </row>
    <row r="12738" spans="1:6">
      <c r="A12738" t="str">
        <f t="shared" si="223"/>
        <v>52CAROLINE MARTA WEISE45078GRA</v>
      </c>
      <c r="B12738">
        <v>52</v>
      </c>
      <c r="C12738" t="s">
        <v>3650</v>
      </c>
      <c r="D12738" t="s">
        <v>3790</v>
      </c>
      <c r="E12738">
        <v>600</v>
      </c>
      <c r="F12738" t="s">
        <v>1112</v>
      </c>
    </row>
    <row r="12739" spans="1:6">
      <c r="A12739" t="str">
        <f t="shared" ref="A12739:A12802" si="224">CONCATENATE(B12739,C12739,VALUE(D12739),F12739)</f>
        <v>52FERNANDA AIROLDI COLOMBO45078GRA</v>
      </c>
      <c r="B12739">
        <v>52</v>
      </c>
      <c r="C12739" t="s">
        <v>3651</v>
      </c>
      <c r="D12739" t="s">
        <v>3790</v>
      </c>
      <c r="E12739">
        <v>600</v>
      </c>
      <c r="F12739" t="s">
        <v>1112</v>
      </c>
    </row>
    <row r="12740" spans="1:6">
      <c r="A12740" t="str">
        <f t="shared" si="224"/>
        <v>52FLÁVIA FERNANDES DE OLIVEIRA45078GRA</v>
      </c>
      <c r="B12740">
        <v>52</v>
      </c>
      <c r="C12740" t="s">
        <v>3652</v>
      </c>
      <c r="D12740" t="s">
        <v>3790</v>
      </c>
      <c r="E12740">
        <v>600</v>
      </c>
      <c r="F12740" t="s">
        <v>1112</v>
      </c>
    </row>
    <row r="12741" spans="1:6">
      <c r="A12741" t="str">
        <f t="shared" si="224"/>
        <v>52GEOVANA MUSSATO MELLO45078GRA</v>
      </c>
      <c r="B12741">
        <v>52</v>
      </c>
      <c r="C12741" t="s">
        <v>3653</v>
      </c>
      <c r="D12741" t="s">
        <v>3790</v>
      </c>
      <c r="E12741">
        <v>600</v>
      </c>
      <c r="F12741" t="s">
        <v>1112</v>
      </c>
    </row>
    <row r="12742" spans="1:6">
      <c r="A12742" t="str">
        <f t="shared" si="224"/>
        <v>52JAMILLE HARBOUKI MOURA45078GRA</v>
      </c>
      <c r="B12742">
        <v>52</v>
      </c>
      <c r="C12742" t="s">
        <v>3654</v>
      </c>
      <c r="D12742" t="s">
        <v>3790</v>
      </c>
      <c r="E12742">
        <v>600</v>
      </c>
      <c r="F12742" t="s">
        <v>1112</v>
      </c>
    </row>
    <row r="12743" spans="1:6">
      <c r="A12743" t="str">
        <f t="shared" si="224"/>
        <v>52MAIKO RODRIGUES MONTEIRO45078GRA</v>
      </c>
      <c r="B12743">
        <v>52</v>
      </c>
      <c r="C12743" t="s">
        <v>3655</v>
      </c>
      <c r="D12743" t="s">
        <v>3790</v>
      </c>
      <c r="E12743">
        <v>600</v>
      </c>
      <c r="F12743" t="s">
        <v>1112</v>
      </c>
    </row>
    <row r="12744" spans="1:6">
      <c r="A12744" t="str">
        <f t="shared" si="224"/>
        <v>52PEDRO AUGUSTO ASSINI45078GRA</v>
      </c>
      <c r="B12744">
        <v>52</v>
      </c>
      <c r="C12744" t="s">
        <v>3656</v>
      </c>
      <c r="D12744" t="s">
        <v>3790</v>
      </c>
      <c r="E12744">
        <v>600</v>
      </c>
      <c r="F12744" t="s">
        <v>1112</v>
      </c>
    </row>
    <row r="12745" spans="1:6">
      <c r="A12745" t="str">
        <f t="shared" si="224"/>
        <v>52RENATA VIEIRA CORRÊA45078GRA</v>
      </c>
      <c r="B12745">
        <v>52</v>
      </c>
      <c r="C12745" t="s">
        <v>3657</v>
      </c>
      <c r="D12745" t="s">
        <v>3790</v>
      </c>
      <c r="E12745">
        <v>600</v>
      </c>
      <c r="F12745" t="s">
        <v>1112</v>
      </c>
    </row>
    <row r="12746" spans="1:6">
      <c r="A12746" t="str">
        <f t="shared" si="224"/>
        <v>52ROGER SARTORI CHAGAS45078GRA</v>
      </c>
      <c r="B12746">
        <v>52</v>
      </c>
      <c r="C12746" t="s">
        <v>3658</v>
      </c>
      <c r="D12746" t="s">
        <v>3790</v>
      </c>
      <c r="E12746">
        <v>600</v>
      </c>
      <c r="F12746" t="s">
        <v>1112</v>
      </c>
    </row>
    <row r="12747" spans="1:6">
      <c r="A12747" t="str">
        <f t="shared" si="224"/>
        <v>52VINÍCIUS MILANI NUNES45078GRA</v>
      </c>
      <c r="B12747">
        <v>52</v>
      </c>
      <c r="C12747" t="s">
        <v>3659</v>
      </c>
      <c r="D12747" t="s">
        <v>3790</v>
      </c>
      <c r="E12747">
        <v>600</v>
      </c>
      <c r="F12747" t="s">
        <v>1112</v>
      </c>
    </row>
    <row r="12748" spans="1:6">
      <c r="A12748" t="str">
        <f t="shared" si="224"/>
        <v>52MATEUS DA SILVA MESQUITA45078MSc</v>
      </c>
      <c r="B12748">
        <v>52</v>
      </c>
      <c r="C12748" t="s">
        <v>3660</v>
      </c>
      <c r="D12748" t="s">
        <v>3790</v>
      </c>
      <c r="E12748">
        <v>2230</v>
      </c>
      <c r="F12748" t="s">
        <v>1114</v>
      </c>
    </row>
    <row r="12749" spans="1:6">
      <c r="A12749" t="str">
        <f t="shared" si="224"/>
        <v>52MIRELA DE ARAUJO REIS45078MSc</v>
      </c>
      <c r="B12749">
        <v>52</v>
      </c>
      <c r="C12749" t="s">
        <v>3661</v>
      </c>
      <c r="D12749" t="s">
        <v>3790</v>
      </c>
      <c r="E12749">
        <v>2230</v>
      </c>
      <c r="F12749" t="s">
        <v>1114</v>
      </c>
    </row>
    <row r="12750" spans="1:6">
      <c r="A12750" t="str">
        <f t="shared" si="224"/>
        <v>52MIRELA FRANCESQUET45078MSc</v>
      </c>
      <c r="B12750">
        <v>52</v>
      </c>
      <c r="C12750" t="s">
        <v>3662</v>
      </c>
      <c r="D12750" t="s">
        <v>3790</v>
      </c>
      <c r="E12750">
        <v>2230</v>
      </c>
      <c r="F12750" t="s">
        <v>1114</v>
      </c>
    </row>
    <row r="12751" spans="1:6">
      <c r="A12751" t="str">
        <f t="shared" si="224"/>
        <v>52SUELLY  RIBEIRO HOLLAS45078MSc</v>
      </c>
      <c r="B12751">
        <v>52</v>
      </c>
      <c r="C12751" t="s">
        <v>3663</v>
      </c>
      <c r="D12751" t="s">
        <v>3790</v>
      </c>
      <c r="E12751">
        <v>2230</v>
      </c>
      <c r="F12751" t="s">
        <v>1114</v>
      </c>
    </row>
    <row r="12752" spans="1:6">
      <c r="A12752" t="str">
        <f t="shared" si="224"/>
        <v>52THALYTA FONSECA SILVA45078MSc</v>
      </c>
      <c r="B12752">
        <v>52</v>
      </c>
      <c r="C12752" t="s">
        <v>3664</v>
      </c>
      <c r="D12752" t="s">
        <v>3790</v>
      </c>
      <c r="E12752">
        <v>2230</v>
      </c>
      <c r="F12752" t="s">
        <v>1114</v>
      </c>
    </row>
    <row r="12753" spans="1:6">
      <c r="A12753" t="str">
        <f t="shared" si="224"/>
        <v>52THAMIRES RAFAELLE DA SILVA45078MSc</v>
      </c>
      <c r="B12753">
        <v>52</v>
      </c>
      <c r="C12753" t="s">
        <v>3665</v>
      </c>
      <c r="D12753" t="s">
        <v>3790</v>
      </c>
      <c r="E12753">
        <v>2230</v>
      </c>
      <c r="F12753" t="s">
        <v>1114</v>
      </c>
    </row>
    <row r="12754" spans="1:6">
      <c r="A12754" t="str">
        <f t="shared" si="224"/>
        <v>52JOÃO WANCURA45078PDSC</v>
      </c>
      <c r="B12754">
        <v>52</v>
      </c>
      <c r="C12754" t="s">
        <v>3666</v>
      </c>
      <c r="D12754" t="s">
        <v>3790</v>
      </c>
      <c r="E12754">
        <v>6110</v>
      </c>
      <c r="F12754" t="s">
        <v>1165</v>
      </c>
    </row>
    <row r="12755" spans="1:6">
      <c r="A12755" t="str">
        <f t="shared" si="224"/>
        <v>53JOSIANE BALDO GOMES45078AT</v>
      </c>
      <c r="B12755">
        <v>53</v>
      </c>
      <c r="C12755" t="s">
        <v>3668</v>
      </c>
      <c r="D12755" t="s">
        <v>3790</v>
      </c>
      <c r="E12755">
        <v>820</v>
      </c>
      <c r="F12755" t="s">
        <v>1117</v>
      </c>
    </row>
    <row r="12756" spans="1:6">
      <c r="A12756" t="str">
        <f t="shared" si="224"/>
        <v>53OLDRICH JOEL ROMERO GUZMÁN45078COO</v>
      </c>
      <c r="B12756">
        <v>53</v>
      </c>
      <c r="C12756" t="s">
        <v>3669</v>
      </c>
      <c r="D12756" t="s">
        <v>3790</v>
      </c>
      <c r="E12756">
        <v>2800</v>
      </c>
      <c r="F12756" t="s">
        <v>1113</v>
      </c>
    </row>
    <row r="12757" spans="1:6">
      <c r="A12757" t="str">
        <f t="shared" si="224"/>
        <v>53KELLY COSTA CABRAL SALAZAR R. MOREIRA45078DSC</v>
      </c>
      <c r="B12757">
        <v>53</v>
      </c>
      <c r="C12757" t="s">
        <v>3670</v>
      </c>
      <c r="D12757" t="s">
        <v>3790</v>
      </c>
      <c r="E12757">
        <v>3280</v>
      </c>
      <c r="F12757" t="s">
        <v>1162</v>
      </c>
    </row>
    <row r="12758" spans="1:6">
      <c r="A12758" t="str">
        <f t="shared" si="224"/>
        <v>53ROBERTA TRISTÃO PINTO45078DSC</v>
      </c>
      <c r="B12758">
        <v>53</v>
      </c>
      <c r="C12758" t="s">
        <v>3671</v>
      </c>
      <c r="D12758" t="s">
        <v>3790</v>
      </c>
      <c r="E12758">
        <v>3280</v>
      </c>
      <c r="F12758" t="s">
        <v>1162</v>
      </c>
    </row>
    <row r="12759" spans="1:6">
      <c r="A12759" t="str">
        <f t="shared" si="224"/>
        <v>53WALTER SPERANDIO SAMPAIO45078DSC</v>
      </c>
      <c r="B12759">
        <v>53</v>
      </c>
      <c r="C12759" t="s">
        <v>3672</v>
      </c>
      <c r="D12759" t="s">
        <v>3790</v>
      </c>
      <c r="E12759">
        <v>3280</v>
      </c>
      <c r="F12759" t="s">
        <v>1162</v>
      </c>
    </row>
    <row r="12760" spans="1:6">
      <c r="A12760" t="str">
        <f t="shared" si="224"/>
        <v>53AMANDA PUTTIN VIDOTO45078GRA</v>
      </c>
      <c r="B12760">
        <v>53</v>
      </c>
      <c r="C12760" t="s">
        <v>3673</v>
      </c>
      <c r="D12760" t="s">
        <v>3790</v>
      </c>
      <c r="E12760">
        <v>600</v>
      </c>
      <c r="F12760" t="s">
        <v>1112</v>
      </c>
    </row>
    <row r="12761" spans="1:6">
      <c r="A12761" t="str">
        <f t="shared" si="224"/>
        <v>53CAMILA KELLY ALVES TEIXEIRA45078GRA</v>
      </c>
      <c r="B12761">
        <v>53</v>
      </c>
      <c r="C12761" t="s">
        <v>3674</v>
      </c>
      <c r="D12761" t="s">
        <v>3790</v>
      </c>
      <c r="E12761">
        <v>600</v>
      </c>
      <c r="F12761" t="s">
        <v>1112</v>
      </c>
    </row>
    <row r="12762" spans="1:6">
      <c r="A12762" t="str">
        <f t="shared" si="224"/>
        <v>53EMANUELLA JULIÃO ANDRADE DE SANTANA45078GRA</v>
      </c>
      <c r="B12762">
        <v>53</v>
      </c>
      <c r="C12762" t="s">
        <v>3777</v>
      </c>
      <c r="D12762" t="s">
        <v>3790</v>
      </c>
      <c r="E12762">
        <v>600</v>
      </c>
      <c r="F12762" t="s">
        <v>1112</v>
      </c>
    </row>
    <row r="12763" spans="1:6">
      <c r="A12763" t="str">
        <f t="shared" si="224"/>
        <v>53FELIPE GABRIEL NASCIMENTO FIDELIS45078GRA</v>
      </c>
      <c r="B12763">
        <v>53</v>
      </c>
      <c r="C12763" t="s">
        <v>3778</v>
      </c>
      <c r="D12763" t="s">
        <v>3790</v>
      </c>
      <c r="E12763">
        <v>600</v>
      </c>
      <c r="F12763" t="s">
        <v>1112</v>
      </c>
    </row>
    <row r="12764" spans="1:6">
      <c r="A12764" t="str">
        <f t="shared" si="224"/>
        <v>53KAROLAYNE DOS REIS QUINTILIANO45078GRA</v>
      </c>
      <c r="B12764">
        <v>53</v>
      </c>
      <c r="C12764" t="s">
        <v>3675</v>
      </c>
      <c r="D12764" t="s">
        <v>3790</v>
      </c>
      <c r="E12764">
        <v>600</v>
      </c>
      <c r="F12764" t="s">
        <v>1112</v>
      </c>
    </row>
    <row r="12765" spans="1:6">
      <c r="A12765" t="str">
        <f t="shared" si="224"/>
        <v>53LUCAS CÉZAR FIGUEIREDO FARIAS45078GRA</v>
      </c>
      <c r="B12765">
        <v>53</v>
      </c>
      <c r="C12765" t="s">
        <v>3676</v>
      </c>
      <c r="D12765" t="s">
        <v>3790</v>
      </c>
      <c r="E12765">
        <v>600</v>
      </c>
      <c r="F12765" t="s">
        <v>1112</v>
      </c>
    </row>
    <row r="12766" spans="1:6">
      <c r="A12766" t="str">
        <f t="shared" si="224"/>
        <v>53NATHALIA BARBOSA COELHO45078GRA</v>
      </c>
      <c r="B12766">
        <v>53</v>
      </c>
      <c r="C12766" t="s">
        <v>3677</v>
      </c>
      <c r="D12766" t="s">
        <v>3790</v>
      </c>
      <c r="E12766">
        <v>600</v>
      </c>
      <c r="F12766" t="s">
        <v>1112</v>
      </c>
    </row>
    <row r="12767" spans="1:6">
      <c r="A12767" t="str">
        <f t="shared" si="224"/>
        <v>53NELSON GODINHO TEBALDI45078GRA</v>
      </c>
      <c r="B12767">
        <v>53</v>
      </c>
      <c r="C12767" t="s">
        <v>3678</v>
      </c>
      <c r="D12767" t="s">
        <v>3790</v>
      </c>
      <c r="E12767">
        <v>600</v>
      </c>
      <c r="F12767" t="s">
        <v>1112</v>
      </c>
    </row>
    <row r="12768" spans="1:6">
      <c r="A12768" t="str">
        <f t="shared" si="224"/>
        <v>53VICTORIA ALMEIDA CONRADO45078GRA</v>
      </c>
      <c r="B12768">
        <v>53</v>
      </c>
      <c r="C12768" t="s">
        <v>3679</v>
      </c>
      <c r="D12768" t="s">
        <v>3790</v>
      </c>
      <c r="E12768">
        <v>600</v>
      </c>
      <c r="F12768" t="s">
        <v>1112</v>
      </c>
    </row>
    <row r="12769" spans="1:6">
      <c r="A12769" t="str">
        <f t="shared" si="224"/>
        <v>53DJANYNA VOEGEL DE CARVALHO SCHMIDT45078MSc</v>
      </c>
      <c r="B12769">
        <v>53</v>
      </c>
      <c r="C12769" t="s">
        <v>3680</v>
      </c>
      <c r="D12769" t="s">
        <v>3790</v>
      </c>
      <c r="E12769">
        <v>2230</v>
      </c>
      <c r="F12769" t="s">
        <v>1114</v>
      </c>
    </row>
    <row r="12770" spans="1:6">
      <c r="A12770" t="str">
        <f t="shared" si="224"/>
        <v>53MARLA ALMEIDA SIQUEIRA45078MSc</v>
      </c>
      <c r="B12770">
        <v>53</v>
      </c>
      <c r="C12770" t="s">
        <v>3681</v>
      </c>
      <c r="D12770" t="s">
        <v>3790</v>
      </c>
      <c r="E12770">
        <v>2230</v>
      </c>
      <c r="F12770" t="s">
        <v>1114</v>
      </c>
    </row>
    <row r="12771" spans="1:6">
      <c r="A12771" t="str">
        <f t="shared" si="224"/>
        <v>53TONNY ARAUJO MOREIRA45078MSc</v>
      </c>
      <c r="B12771">
        <v>53</v>
      </c>
      <c r="C12771" t="s">
        <v>3779</v>
      </c>
      <c r="D12771" t="s">
        <v>3790</v>
      </c>
      <c r="E12771">
        <v>2230</v>
      </c>
      <c r="F12771" t="s">
        <v>1114</v>
      </c>
    </row>
    <row r="12772" spans="1:6">
      <c r="A12772" t="str">
        <f t="shared" si="224"/>
        <v>53PABLO SANTANA LEMOS45078PDSC</v>
      </c>
      <c r="B12772">
        <v>53</v>
      </c>
      <c r="C12772" t="s">
        <v>3682</v>
      </c>
      <c r="D12772" t="s">
        <v>3790</v>
      </c>
      <c r="E12772">
        <v>6110</v>
      </c>
      <c r="F12772" t="s">
        <v>1165</v>
      </c>
    </row>
    <row r="12773" spans="1:6">
      <c r="A12773" t="str">
        <f t="shared" si="224"/>
        <v>53ALEXANDRE PERSUHN MORAWSKI45078PV</v>
      </c>
      <c r="B12773">
        <v>53</v>
      </c>
      <c r="C12773" t="s">
        <v>3683</v>
      </c>
      <c r="D12773" t="s">
        <v>3790</v>
      </c>
      <c r="E12773">
        <v>7750</v>
      </c>
      <c r="F12773" t="s">
        <v>1115</v>
      </c>
    </row>
    <row r="12774" spans="1:6">
      <c r="A12774" t="str">
        <f t="shared" si="224"/>
        <v>54MONICA ARAUJO DAS NEVES45078AT</v>
      </c>
      <c r="B12774">
        <v>54</v>
      </c>
      <c r="C12774" t="s">
        <v>2724</v>
      </c>
      <c r="D12774" t="s">
        <v>3790</v>
      </c>
      <c r="E12774">
        <v>820</v>
      </c>
      <c r="F12774" t="s">
        <v>1117</v>
      </c>
    </row>
    <row r="12775" spans="1:6">
      <c r="A12775" t="str">
        <f t="shared" si="224"/>
        <v>54WENDELL FERREIRA DE LA SALLES45078COO</v>
      </c>
      <c r="B12775">
        <v>54</v>
      </c>
      <c r="C12775" t="s">
        <v>2725</v>
      </c>
      <c r="D12775" t="s">
        <v>3790</v>
      </c>
      <c r="E12775">
        <v>2800</v>
      </c>
      <c r="F12775" t="s">
        <v>1113</v>
      </c>
    </row>
    <row r="12776" spans="1:6">
      <c r="A12776" t="str">
        <f t="shared" si="224"/>
        <v>54CLOVIS DA CONCEIÇÃO MELO MARTINS JUNIOR45078DSC</v>
      </c>
      <c r="B12776">
        <v>54</v>
      </c>
      <c r="C12776" t="s">
        <v>2726</v>
      </c>
      <c r="D12776" t="s">
        <v>3790</v>
      </c>
      <c r="E12776">
        <v>3280</v>
      </c>
      <c r="F12776" t="s">
        <v>1162</v>
      </c>
    </row>
    <row r="12777" spans="1:6">
      <c r="A12777" t="str">
        <f t="shared" si="224"/>
        <v>54DIEGO DE OLIVEIRA DANTAS45078DSC</v>
      </c>
      <c r="B12777">
        <v>54</v>
      </c>
      <c r="C12777" t="s">
        <v>2727</v>
      </c>
      <c r="D12777" t="s">
        <v>3790</v>
      </c>
      <c r="E12777">
        <v>3280</v>
      </c>
      <c r="F12777" t="s">
        <v>1162</v>
      </c>
    </row>
    <row r="12778" spans="1:6">
      <c r="A12778" t="str">
        <f t="shared" si="224"/>
        <v>54Monik Silva Sousa45078DSC</v>
      </c>
      <c r="B12778">
        <v>54</v>
      </c>
      <c r="C12778" t="s">
        <v>2077</v>
      </c>
      <c r="D12778" t="s">
        <v>3790</v>
      </c>
      <c r="E12778">
        <v>3280</v>
      </c>
      <c r="F12778" t="s">
        <v>1162</v>
      </c>
    </row>
    <row r="12779" spans="1:6">
      <c r="A12779" t="str">
        <f t="shared" si="224"/>
        <v>54YAN FERREIRA DA SILVA45078DSC</v>
      </c>
      <c r="B12779">
        <v>54</v>
      </c>
      <c r="C12779" t="s">
        <v>2728</v>
      </c>
      <c r="D12779" t="s">
        <v>3790</v>
      </c>
      <c r="E12779">
        <v>3280</v>
      </c>
      <c r="F12779" t="s">
        <v>1162</v>
      </c>
    </row>
    <row r="12780" spans="1:6">
      <c r="A12780" t="str">
        <f t="shared" si="224"/>
        <v>54ADHILA FREITAS SANCHES45078GRA</v>
      </c>
      <c r="B12780">
        <v>54</v>
      </c>
      <c r="C12780" t="s">
        <v>3684</v>
      </c>
      <c r="D12780" t="s">
        <v>3790</v>
      </c>
      <c r="E12780">
        <v>600</v>
      </c>
      <c r="F12780" t="s">
        <v>1112</v>
      </c>
    </row>
    <row r="12781" spans="1:6">
      <c r="A12781" t="str">
        <f t="shared" si="224"/>
        <v>54ALINE DE MENESES CUNHA45078GRA</v>
      </c>
      <c r="B12781">
        <v>54</v>
      </c>
      <c r="C12781" t="s">
        <v>3685</v>
      </c>
      <c r="D12781" t="s">
        <v>3790</v>
      </c>
      <c r="E12781">
        <v>600</v>
      </c>
      <c r="F12781" t="s">
        <v>1112</v>
      </c>
    </row>
    <row r="12782" spans="1:6">
      <c r="A12782" t="str">
        <f t="shared" si="224"/>
        <v>54ANA BEATRIZ DA SILVA DOS SANTOS45078GRA</v>
      </c>
      <c r="B12782">
        <v>54</v>
      </c>
      <c r="C12782" t="s">
        <v>2729</v>
      </c>
      <c r="D12782" t="s">
        <v>3790</v>
      </c>
      <c r="E12782">
        <v>600</v>
      </c>
      <c r="F12782" t="s">
        <v>1112</v>
      </c>
    </row>
    <row r="12783" spans="1:6">
      <c r="A12783" t="str">
        <f t="shared" si="224"/>
        <v>54BIANCA DE MELO MAIA DAS NEVES45078GRA</v>
      </c>
      <c r="B12783">
        <v>54</v>
      </c>
      <c r="C12783" t="s">
        <v>2800</v>
      </c>
      <c r="D12783" t="s">
        <v>3790</v>
      </c>
      <c r="E12783">
        <v>600</v>
      </c>
      <c r="F12783" t="s">
        <v>1112</v>
      </c>
    </row>
    <row r="12784" spans="1:6">
      <c r="A12784" t="str">
        <f t="shared" si="224"/>
        <v>54DIEGO MARTINS MONTEIRO45078GRA</v>
      </c>
      <c r="B12784">
        <v>54</v>
      </c>
      <c r="C12784" t="s">
        <v>2730</v>
      </c>
      <c r="D12784" t="s">
        <v>3790</v>
      </c>
      <c r="E12784">
        <v>600</v>
      </c>
      <c r="F12784" t="s">
        <v>1112</v>
      </c>
    </row>
    <row r="12785" spans="1:6">
      <c r="A12785" t="str">
        <f t="shared" si="224"/>
        <v>54ERISON WALDIRIO VIEIRA SANTOS45078GRA</v>
      </c>
      <c r="B12785">
        <v>54</v>
      </c>
      <c r="C12785" t="s">
        <v>2731</v>
      </c>
      <c r="D12785" t="s">
        <v>3790</v>
      </c>
      <c r="E12785">
        <v>600</v>
      </c>
      <c r="F12785" t="s">
        <v>1112</v>
      </c>
    </row>
    <row r="12786" spans="1:6">
      <c r="A12786" t="str">
        <f t="shared" si="224"/>
        <v>54GLENDHA ARYELLI CARVALHO DE SOUZA45078GRA</v>
      </c>
      <c r="B12786">
        <v>54</v>
      </c>
      <c r="C12786" t="s">
        <v>3686</v>
      </c>
      <c r="D12786" t="s">
        <v>3790</v>
      </c>
      <c r="E12786">
        <v>600</v>
      </c>
      <c r="F12786" t="s">
        <v>1112</v>
      </c>
    </row>
    <row r="12787" spans="1:6">
      <c r="A12787" t="str">
        <f t="shared" si="224"/>
        <v>54ISRAEL DA LUZ RODRIGUES45078GRA</v>
      </c>
      <c r="B12787">
        <v>54</v>
      </c>
      <c r="C12787" t="s">
        <v>2733</v>
      </c>
      <c r="D12787" t="s">
        <v>3790</v>
      </c>
      <c r="E12787">
        <v>600</v>
      </c>
      <c r="F12787" t="s">
        <v>1112</v>
      </c>
    </row>
    <row r="12788" spans="1:6">
      <c r="A12788" t="str">
        <f t="shared" si="224"/>
        <v>54JAINE CARVALHO SILVA45078GRA</v>
      </c>
      <c r="B12788">
        <v>54</v>
      </c>
      <c r="C12788" t="s">
        <v>2734</v>
      </c>
      <c r="D12788" t="s">
        <v>3790</v>
      </c>
      <c r="E12788">
        <v>600</v>
      </c>
      <c r="F12788" t="s">
        <v>1112</v>
      </c>
    </row>
    <row r="12789" spans="1:6">
      <c r="A12789" t="str">
        <f t="shared" si="224"/>
        <v>54LORENA RIBEIRO DE MELO45078GRA</v>
      </c>
      <c r="B12789">
        <v>54</v>
      </c>
      <c r="C12789" t="s">
        <v>3687</v>
      </c>
      <c r="D12789" t="s">
        <v>3790</v>
      </c>
      <c r="E12789">
        <v>600</v>
      </c>
      <c r="F12789" t="s">
        <v>1112</v>
      </c>
    </row>
    <row r="12790" spans="1:6">
      <c r="A12790" t="str">
        <f t="shared" si="224"/>
        <v>54LUANA CRISTINA SOUSA DE OLIVEIRA45078GRA</v>
      </c>
      <c r="B12790">
        <v>54</v>
      </c>
      <c r="C12790" t="s">
        <v>2801</v>
      </c>
      <c r="D12790" t="s">
        <v>3790</v>
      </c>
      <c r="E12790">
        <v>600</v>
      </c>
      <c r="F12790" t="s">
        <v>1112</v>
      </c>
    </row>
    <row r="12791" spans="1:6">
      <c r="A12791" t="str">
        <f t="shared" si="224"/>
        <v>54MARIA CLARA BRANDÃO DE MORAIS45078GRA</v>
      </c>
      <c r="B12791">
        <v>54</v>
      </c>
      <c r="C12791" t="s">
        <v>2735</v>
      </c>
      <c r="D12791" t="s">
        <v>3790</v>
      </c>
      <c r="E12791">
        <v>600</v>
      </c>
      <c r="F12791" t="s">
        <v>1112</v>
      </c>
    </row>
    <row r="12792" spans="1:6">
      <c r="A12792" t="str">
        <f t="shared" si="224"/>
        <v>54STHEFFERSON BRUNO COSTA FERREIRA45078GRA</v>
      </c>
      <c r="B12792">
        <v>54</v>
      </c>
      <c r="C12792" t="s">
        <v>2802</v>
      </c>
      <c r="D12792" t="s">
        <v>3790</v>
      </c>
      <c r="E12792">
        <v>600</v>
      </c>
      <c r="F12792" t="s">
        <v>1112</v>
      </c>
    </row>
    <row r="12793" spans="1:6">
      <c r="A12793" t="str">
        <f t="shared" si="224"/>
        <v>54YAN CAIO MORAIS COSTA45078GRA</v>
      </c>
      <c r="B12793">
        <v>54</v>
      </c>
      <c r="C12793" t="s">
        <v>3688</v>
      </c>
      <c r="D12793" t="s">
        <v>3790</v>
      </c>
      <c r="E12793">
        <v>600</v>
      </c>
      <c r="F12793" t="s">
        <v>1112</v>
      </c>
    </row>
    <row r="12794" spans="1:6">
      <c r="A12794" t="str">
        <f t="shared" si="224"/>
        <v>54CAMILA ALMEIDA DOS SANTOS45078MSc</v>
      </c>
      <c r="B12794">
        <v>54</v>
      </c>
      <c r="C12794" t="s">
        <v>2738</v>
      </c>
      <c r="D12794" t="s">
        <v>3790</v>
      </c>
      <c r="E12794">
        <v>2230</v>
      </c>
      <c r="F12794" t="s">
        <v>1114</v>
      </c>
    </row>
    <row r="12795" spans="1:6">
      <c r="A12795" t="str">
        <f t="shared" si="224"/>
        <v>54LUCIANA PEREIRA BARBOSA45078MSc</v>
      </c>
      <c r="B12795">
        <v>54</v>
      </c>
      <c r="C12795" t="s">
        <v>2739</v>
      </c>
      <c r="D12795" t="s">
        <v>3790</v>
      </c>
      <c r="E12795">
        <v>2230</v>
      </c>
      <c r="F12795" t="s">
        <v>1114</v>
      </c>
    </row>
    <row r="12796" spans="1:6">
      <c r="A12796" t="str">
        <f t="shared" si="224"/>
        <v>54Luiz Eugênio Hoffmann Lopes45078MSc</v>
      </c>
      <c r="B12796">
        <v>54</v>
      </c>
      <c r="C12796" t="s">
        <v>2076</v>
      </c>
      <c r="D12796" t="s">
        <v>3790</v>
      </c>
      <c r="E12796">
        <v>2230</v>
      </c>
      <c r="F12796" t="s">
        <v>1114</v>
      </c>
    </row>
    <row r="12797" spans="1:6">
      <c r="A12797" t="str">
        <f t="shared" si="224"/>
        <v>54TAYNA CRISTINA SOUSA SILVA45078MSc</v>
      </c>
      <c r="B12797">
        <v>54</v>
      </c>
      <c r="C12797" t="s">
        <v>2740</v>
      </c>
      <c r="D12797" t="s">
        <v>3790</v>
      </c>
      <c r="E12797">
        <v>2230</v>
      </c>
      <c r="F12797" t="s">
        <v>1114</v>
      </c>
    </row>
    <row r="12798" spans="1:6">
      <c r="A12798" t="str">
        <f t="shared" si="224"/>
        <v>54MARTA DE OLIVEIRA BARREIROS45078PDSC</v>
      </c>
      <c r="B12798">
        <v>54</v>
      </c>
      <c r="C12798" t="s">
        <v>2741</v>
      </c>
      <c r="D12798" t="s">
        <v>3790</v>
      </c>
      <c r="E12798">
        <v>6110</v>
      </c>
      <c r="F12798" t="s">
        <v>1165</v>
      </c>
    </row>
    <row r="12799" spans="1:6">
      <c r="A12799" t="str">
        <f t="shared" si="224"/>
        <v>54LYZETTE GONÇALVES MORAES DE MOURA45078PV</v>
      </c>
      <c r="B12799">
        <v>54</v>
      </c>
      <c r="C12799" t="s">
        <v>2742</v>
      </c>
      <c r="D12799" t="s">
        <v>3790</v>
      </c>
      <c r="E12799">
        <v>7750</v>
      </c>
      <c r="F12799" t="s">
        <v>1115</v>
      </c>
    </row>
    <row r="12800" spans="1:6">
      <c r="A12800" t="str">
        <f t="shared" si="224"/>
        <v>55ANARA LUANA NUNES GOMES45078AT</v>
      </c>
      <c r="B12800">
        <v>55</v>
      </c>
      <c r="C12800" t="s">
        <v>3689</v>
      </c>
      <c r="D12800" t="s">
        <v>3790</v>
      </c>
      <c r="E12800">
        <v>820</v>
      </c>
      <c r="F12800" t="s">
        <v>1117</v>
      </c>
    </row>
    <row r="12801" spans="1:6">
      <c r="A12801" t="str">
        <f t="shared" si="224"/>
        <v>55FREDERICO RIBEIRO DO CARMO45078COO</v>
      </c>
      <c r="B12801">
        <v>55</v>
      </c>
      <c r="C12801" t="s">
        <v>3690</v>
      </c>
      <c r="D12801" t="s">
        <v>3790</v>
      </c>
      <c r="E12801">
        <v>2800</v>
      </c>
      <c r="F12801" t="s">
        <v>1113</v>
      </c>
    </row>
    <row r="12802" spans="1:6">
      <c r="A12802" t="str">
        <f t="shared" si="224"/>
        <v>55CYDIANNE CAVALCANTE DA SILVA45078DSC</v>
      </c>
      <c r="B12802">
        <v>55</v>
      </c>
      <c r="C12802" t="s">
        <v>3691</v>
      </c>
      <c r="D12802" t="s">
        <v>3790</v>
      </c>
      <c r="E12802">
        <v>3280</v>
      </c>
      <c r="F12802" t="s">
        <v>1162</v>
      </c>
    </row>
    <row r="12803" spans="1:6">
      <c r="A12803" t="str">
        <f t="shared" ref="A12803:A12818" si="225">CONCATENATE(B12803,C12803,VALUE(D12803),F12803)</f>
        <v>55FRANCIMAR MAIK DA SILVA MORAIS45078DSC</v>
      </c>
      <c r="B12803">
        <v>55</v>
      </c>
      <c r="C12803" t="s">
        <v>3746</v>
      </c>
      <c r="D12803" t="s">
        <v>3790</v>
      </c>
      <c r="E12803">
        <v>3280</v>
      </c>
      <c r="F12803" t="s">
        <v>1162</v>
      </c>
    </row>
    <row r="12804" spans="1:6">
      <c r="A12804" t="str">
        <f t="shared" si="225"/>
        <v>55LIZANDRA EVYLYN FREITAS LUCAS45078DSC</v>
      </c>
      <c r="B12804">
        <v>55</v>
      </c>
      <c r="C12804" t="s">
        <v>3693</v>
      </c>
      <c r="D12804" t="s">
        <v>3790</v>
      </c>
      <c r="E12804">
        <v>3280</v>
      </c>
      <c r="F12804" t="s">
        <v>1162</v>
      </c>
    </row>
    <row r="12805" spans="1:6">
      <c r="A12805" t="str">
        <f t="shared" si="225"/>
        <v>55ANDERSON MARCIEL PEREIRA DE SALES45078GRA</v>
      </c>
      <c r="B12805">
        <v>55</v>
      </c>
      <c r="C12805" t="s">
        <v>3694</v>
      </c>
      <c r="D12805" t="s">
        <v>3790</v>
      </c>
      <c r="E12805">
        <v>600</v>
      </c>
      <c r="F12805" t="s">
        <v>1112</v>
      </c>
    </row>
    <row r="12806" spans="1:6">
      <c r="A12806" t="str">
        <f t="shared" si="225"/>
        <v>55BRUNA ASSUNÇÃO ANTUNES REBOUÇAS45078GRA</v>
      </c>
      <c r="B12806">
        <v>55</v>
      </c>
      <c r="C12806" t="s">
        <v>3695</v>
      </c>
      <c r="D12806" t="s">
        <v>3790</v>
      </c>
      <c r="E12806">
        <v>600</v>
      </c>
      <c r="F12806" t="s">
        <v>1112</v>
      </c>
    </row>
    <row r="12807" spans="1:6">
      <c r="A12807" t="str">
        <f t="shared" si="225"/>
        <v>55GLAÍCE OLIVEIRA ARAÚJO45078GRA</v>
      </c>
      <c r="B12807">
        <v>55</v>
      </c>
      <c r="C12807" t="s">
        <v>3699</v>
      </c>
      <c r="D12807" t="s">
        <v>3790</v>
      </c>
      <c r="E12807">
        <v>600</v>
      </c>
      <c r="F12807" t="s">
        <v>1112</v>
      </c>
    </row>
    <row r="12808" spans="1:6">
      <c r="A12808" t="str">
        <f t="shared" si="225"/>
        <v>55IARA MARIA SOUZA MEDEIROS45078GRA</v>
      </c>
      <c r="B12808">
        <v>55</v>
      </c>
      <c r="C12808" t="s">
        <v>3700</v>
      </c>
      <c r="D12808" t="s">
        <v>3790</v>
      </c>
      <c r="E12808">
        <v>600</v>
      </c>
      <c r="F12808" t="s">
        <v>1112</v>
      </c>
    </row>
    <row r="12809" spans="1:6">
      <c r="A12809" t="str">
        <f t="shared" si="225"/>
        <v>55JOÃO PAULO DE SOUZA PEREIRA45078GRA</v>
      </c>
      <c r="B12809">
        <v>55</v>
      </c>
      <c r="C12809" t="s">
        <v>3701</v>
      </c>
      <c r="D12809" t="s">
        <v>3790</v>
      </c>
      <c r="E12809">
        <v>600</v>
      </c>
      <c r="F12809" t="s">
        <v>1112</v>
      </c>
    </row>
    <row r="12810" spans="1:6">
      <c r="A12810" t="str">
        <f t="shared" si="225"/>
        <v>55JOSILÂNDIA DOS SANTOS CARVALHO45078GRA</v>
      </c>
      <c r="B12810">
        <v>55</v>
      </c>
      <c r="C12810" t="s">
        <v>3702</v>
      </c>
      <c r="D12810" t="s">
        <v>3790</v>
      </c>
      <c r="E12810">
        <v>600</v>
      </c>
      <c r="F12810" t="s">
        <v>1112</v>
      </c>
    </row>
    <row r="12811" spans="1:6">
      <c r="A12811" t="str">
        <f t="shared" si="225"/>
        <v>55LETÍCIA COSTA DA SILVA45078GRA</v>
      </c>
      <c r="B12811">
        <v>55</v>
      </c>
      <c r="C12811" t="s">
        <v>3703</v>
      </c>
      <c r="D12811" t="s">
        <v>3790</v>
      </c>
      <c r="E12811">
        <v>600</v>
      </c>
      <c r="F12811" t="s">
        <v>1112</v>
      </c>
    </row>
    <row r="12812" spans="1:6">
      <c r="A12812" t="str">
        <f t="shared" si="225"/>
        <v>55LUIZ AUGUSTO GALDINO MELO45078GRA</v>
      </c>
      <c r="B12812">
        <v>55</v>
      </c>
      <c r="C12812" t="s">
        <v>3704</v>
      </c>
      <c r="D12812" t="s">
        <v>3790</v>
      </c>
      <c r="E12812">
        <v>600</v>
      </c>
      <c r="F12812" t="s">
        <v>1112</v>
      </c>
    </row>
    <row r="12813" spans="1:6">
      <c r="A12813" t="str">
        <f t="shared" si="225"/>
        <v>55MARIA HELENA LIMA DA SILVA45078GRA</v>
      </c>
      <c r="B12813">
        <v>55</v>
      </c>
      <c r="C12813" t="s">
        <v>3706</v>
      </c>
      <c r="D12813" t="s">
        <v>3790</v>
      </c>
      <c r="E12813">
        <v>600</v>
      </c>
      <c r="F12813" t="s">
        <v>1112</v>
      </c>
    </row>
    <row r="12814" spans="1:6">
      <c r="A12814" t="str">
        <f t="shared" si="225"/>
        <v>55RIAN AURÉLIO VIEIRA45078GRA</v>
      </c>
      <c r="B12814">
        <v>55</v>
      </c>
      <c r="C12814" t="s">
        <v>3707</v>
      </c>
      <c r="D12814" t="s">
        <v>3790</v>
      </c>
      <c r="E12814">
        <v>600</v>
      </c>
      <c r="F12814" t="s">
        <v>1112</v>
      </c>
    </row>
    <row r="12815" spans="1:6">
      <c r="A12815" t="str">
        <f t="shared" si="225"/>
        <v>55EMANUELLY KELLY GOMES DE OLIVEIRA45078MSc</v>
      </c>
      <c r="B12815">
        <v>55</v>
      </c>
      <c r="C12815" t="s">
        <v>3708</v>
      </c>
      <c r="D12815" t="s">
        <v>3790</v>
      </c>
      <c r="E12815">
        <v>2230</v>
      </c>
      <c r="F12815" t="s">
        <v>1114</v>
      </c>
    </row>
    <row r="12816" spans="1:6">
      <c r="A12816" t="str">
        <f t="shared" si="225"/>
        <v>55JESSICA CRHISTIE DE CASTRO GRANJEIRO OLIVEIRA45078MSc</v>
      </c>
      <c r="B12816">
        <v>55</v>
      </c>
      <c r="C12816" t="s">
        <v>3710</v>
      </c>
      <c r="D12816" t="s">
        <v>3790</v>
      </c>
      <c r="E12816">
        <v>2230</v>
      </c>
      <c r="F12816" t="s">
        <v>1114</v>
      </c>
    </row>
    <row r="12817" spans="1:6">
      <c r="A12817" t="str">
        <f t="shared" si="225"/>
        <v>55PAULO REGINALDO COSTA FILHO45078MSc</v>
      </c>
      <c r="B12817">
        <v>55</v>
      </c>
      <c r="C12817" t="s">
        <v>3712</v>
      </c>
      <c r="D12817" t="s">
        <v>3790</v>
      </c>
      <c r="E12817">
        <v>2230</v>
      </c>
      <c r="F12817" t="s">
        <v>1114</v>
      </c>
    </row>
    <row r="12818" spans="1:6">
      <c r="A12818" t="str">
        <f t="shared" si="225"/>
        <v>55RUZA GABRIELA MEDEIROS DE ARAUJO MACEDO45078PV</v>
      </c>
      <c r="B12818">
        <v>55</v>
      </c>
      <c r="C12818" t="s">
        <v>3714</v>
      </c>
      <c r="D12818" t="s">
        <v>3790</v>
      </c>
      <c r="E12818">
        <v>7750</v>
      </c>
      <c r="F12818" t="s">
        <v>1115</v>
      </c>
    </row>
  </sheetData>
  <autoFilter ref="B2:E12818" xr:uid="{D105F533-AA95-4AA2-ADCA-42F966F28C72}"/>
  <sortState xmlns:xlrd2="http://schemas.microsoft.com/office/spreadsheetml/2017/richdata2" ref="H2:K1630">
    <sortCondition ref="H2:H1630"/>
    <sortCondition ref="K2:K1630"/>
    <sortCondition ref="J2:J1630"/>
    <sortCondition ref="I2:I1630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631F8-AF2A-44BB-A8AF-948814A89964}">
  <dimension ref="A1:P58"/>
  <sheetViews>
    <sheetView view="pageBreakPreview" topLeftCell="B1" zoomScaleNormal="100" zoomScaleSheetLayoutView="100" workbookViewId="0">
      <selection activeCell="C7" sqref="C7:N8"/>
    </sheetView>
  </sheetViews>
  <sheetFormatPr defaultColWidth="0" defaultRowHeight="0" customHeight="1" zeroHeight="1"/>
  <cols>
    <col min="1" max="1" width="9.140625" hidden="1" customWidth="1"/>
    <col min="2" max="2" width="3" bestFit="1" customWidth="1"/>
    <col min="3" max="3" width="33.7109375" customWidth="1"/>
    <col min="4" max="4" width="10.42578125" customWidth="1"/>
    <col min="5" max="5" width="13.7109375" customWidth="1"/>
    <col min="6" max="6" width="16" customWidth="1"/>
    <col min="7" max="7" width="11.140625" customWidth="1"/>
    <col min="8" max="8" width="14.5703125" customWidth="1"/>
    <col min="9" max="9" width="15.28515625" customWidth="1"/>
    <col min="10" max="13" width="12.7109375" customWidth="1"/>
    <col min="14" max="14" width="16.140625" customWidth="1"/>
    <col min="15" max="15" width="2.28515625" customWidth="1"/>
    <col min="16" max="16" width="9" hidden="1" customWidth="1"/>
    <col min="17" max="16384" width="9.140625" hidden="1"/>
  </cols>
  <sheetData>
    <row r="1" spans="2:15" ht="16.5" customHeight="1" thickBot="1">
      <c r="B1" s="266"/>
      <c r="C1" s="467" t="s">
        <v>1141</v>
      </c>
      <c r="D1" s="467"/>
      <c r="E1" s="468" t="str">
        <f>IFERROR(VLOOKUP(Checklist!$C$4,Info!$A:$P,3,FALSE),"")</f>
        <v>-</v>
      </c>
      <c r="F1" s="468"/>
      <c r="G1" s="468"/>
      <c r="H1" s="468"/>
      <c r="I1" s="468"/>
      <c r="J1" s="468"/>
      <c r="K1" s="468"/>
      <c r="L1" s="238"/>
      <c r="M1" s="238"/>
      <c r="N1" s="238"/>
      <c r="O1" s="136"/>
    </row>
    <row r="2" spans="2:15" ht="16.5" thickBot="1">
      <c r="B2" s="238"/>
      <c r="C2" s="467"/>
      <c r="D2" s="467"/>
      <c r="E2" s="468"/>
      <c r="F2" s="468"/>
      <c r="G2" s="468"/>
      <c r="H2" s="468"/>
      <c r="I2" s="468"/>
      <c r="J2" s="468"/>
      <c r="K2" s="468"/>
      <c r="L2" s="239" t="s">
        <v>1142</v>
      </c>
      <c r="N2" s="240">
        <f>Checklist!$C$4</f>
        <v>0</v>
      </c>
      <c r="O2" s="136"/>
    </row>
    <row r="3" spans="2:15" ht="15.75">
      <c r="B3" s="238"/>
      <c r="C3" s="238"/>
      <c r="D3" s="239" t="s">
        <v>1143</v>
      </c>
      <c r="E3" s="241" t="str">
        <f>IFERROR(VLOOKUP(Checklist!$C$4,Info!$A:$P,4,FALSE),"")</f>
        <v>-</v>
      </c>
      <c r="G3" s="158"/>
      <c r="H3" s="238"/>
      <c r="I3" s="242"/>
      <c r="J3" s="238"/>
      <c r="K3" s="238"/>
      <c r="L3" s="238"/>
      <c r="M3" s="238"/>
      <c r="N3" s="238"/>
      <c r="O3" s="136"/>
    </row>
    <row r="4" spans="2:15" ht="15.75">
      <c r="B4" s="243"/>
      <c r="C4" s="243"/>
      <c r="D4" s="244"/>
      <c r="E4" s="243"/>
      <c r="F4" s="245"/>
      <c r="G4" s="246"/>
      <c r="H4" s="242"/>
      <c r="I4" s="242"/>
      <c r="J4" s="247"/>
      <c r="K4" s="247"/>
      <c r="L4" s="247"/>
      <c r="M4" s="242"/>
      <c r="N4" s="242"/>
      <c r="O4" s="136"/>
    </row>
    <row r="5" spans="2:15" ht="15" customHeight="1">
      <c r="B5" s="243"/>
      <c r="C5" s="469" t="s">
        <v>2618</v>
      </c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136"/>
    </row>
    <row r="6" spans="2:15" ht="15.75" thickBot="1">
      <c r="B6" s="470" t="s">
        <v>1145</v>
      </c>
      <c r="C6" s="470"/>
      <c r="D6" s="159"/>
      <c r="E6" s="159"/>
      <c r="F6" s="245"/>
      <c r="G6" s="248"/>
      <c r="H6" s="249"/>
      <c r="I6" s="249"/>
      <c r="J6" s="247"/>
      <c r="K6" s="247"/>
      <c r="L6" s="247"/>
      <c r="M6" s="249"/>
      <c r="N6" s="249"/>
      <c r="O6" s="136"/>
    </row>
    <row r="7" spans="2:15" ht="41.25" customHeight="1" thickBot="1">
      <c r="B7" s="250"/>
      <c r="C7" s="471"/>
      <c r="D7" s="471"/>
      <c r="E7" s="471"/>
      <c r="F7" s="471"/>
      <c r="G7" s="471"/>
      <c r="H7" s="471"/>
      <c r="I7" s="471"/>
      <c r="J7" s="471"/>
      <c r="K7" s="471"/>
      <c r="L7" s="471"/>
      <c r="M7" s="471"/>
      <c r="N7" s="471"/>
      <c r="O7" s="466">
        <f>IF(AND(SUM(O12:O51)&gt;0,C7=""),1,0)</f>
        <v>0</v>
      </c>
    </row>
    <row r="8" spans="2:15" ht="41.25" customHeight="1" thickBot="1">
      <c r="B8" s="250"/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66"/>
    </row>
    <row r="9" spans="2:15" ht="38.25" customHeight="1">
      <c r="B9" s="249"/>
      <c r="C9" s="483" t="s">
        <v>2636</v>
      </c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483"/>
      <c r="O9" s="136"/>
    </row>
    <row r="10" spans="2:15" ht="15">
      <c r="B10" s="249"/>
      <c r="C10" s="251"/>
      <c r="D10" s="160"/>
      <c r="E10" s="161"/>
      <c r="F10" s="252"/>
      <c r="G10" s="158"/>
      <c r="H10" s="161"/>
      <c r="I10" s="162"/>
      <c r="J10" s="247"/>
      <c r="K10" s="247"/>
      <c r="L10" s="247"/>
      <c r="M10" s="161"/>
      <c r="N10" s="161"/>
      <c r="O10" s="136"/>
    </row>
    <row r="11" spans="2:15" ht="38.25">
      <c r="B11" s="262" t="s">
        <v>2093</v>
      </c>
      <c r="C11" s="484" t="s">
        <v>2619</v>
      </c>
      <c r="D11" s="484"/>
      <c r="E11" s="263" t="s">
        <v>2629</v>
      </c>
      <c r="F11" s="264" t="s">
        <v>2630</v>
      </c>
      <c r="G11" s="484" t="s">
        <v>1147</v>
      </c>
      <c r="H11" s="484"/>
      <c r="I11" s="262" t="s">
        <v>2631</v>
      </c>
      <c r="J11" s="484" t="s">
        <v>2632</v>
      </c>
      <c r="K11" s="484"/>
      <c r="L11" s="484"/>
      <c r="M11" s="484"/>
      <c r="N11" s="484"/>
      <c r="O11" s="136"/>
    </row>
    <row r="12" spans="2:15" ht="50.1" customHeight="1">
      <c r="B12" s="265">
        <v>1</v>
      </c>
      <c r="C12" s="478"/>
      <c r="D12" s="479"/>
      <c r="E12" s="354"/>
      <c r="F12" s="354"/>
      <c r="G12" s="480"/>
      <c r="H12" s="481"/>
      <c r="I12" s="355"/>
      <c r="J12" s="482"/>
      <c r="K12" s="482"/>
      <c r="L12" s="482"/>
      <c r="M12" s="482"/>
      <c r="N12" s="482"/>
      <c r="O12" s="136">
        <f>IF(AND(COUNTA($C12:$N12)&gt;0,COUNTA($C12:$N12)&lt;6),1,0)</f>
        <v>0</v>
      </c>
    </row>
    <row r="13" spans="2:15" ht="50.1" customHeight="1">
      <c r="B13" s="265">
        <f t="shared" ref="B13:B51" si="0">B12+1</f>
        <v>2</v>
      </c>
      <c r="C13" s="478"/>
      <c r="D13" s="479"/>
      <c r="E13" s="354"/>
      <c r="F13" s="354"/>
      <c r="G13" s="480"/>
      <c r="H13" s="481"/>
      <c r="I13" s="356"/>
      <c r="J13" s="482"/>
      <c r="K13" s="482"/>
      <c r="L13" s="482"/>
      <c r="M13" s="482"/>
      <c r="N13" s="482"/>
      <c r="O13" s="136">
        <f t="shared" ref="O13:O51" si="1">IF(AND(COUNTA($C13:$N13)&gt;0,COUNTA($C13:$N13)&lt;6),1,0)</f>
        <v>0</v>
      </c>
    </row>
    <row r="14" spans="2:15" ht="50.1" customHeight="1">
      <c r="B14" s="265">
        <f t="shared" si="0"/>
        <v>3</v>
      </c>
      <c r="C14" s="478"/>
      <c r="D14" s="479"/>
      <c r="E14" s="354"/>
      <c r="F14" s="354"/>
      <c r="G14" s="480"/>
      <c r="H14" s="481"/>
      <c r="I14" s="356"/>
      <c r="J14" s="482"/>
      <c r="K14" s="482"/>
      <c r="L14" s="482"/>
      <c r="M14" s="482"/>
      <c r="N14" s="482"/>
      <c r="O14" s="136">
        <f t="shared" si="1"/>
        <v>0</v>
      </c>
    </row>
    <row r="15" spans="2:15" ht="50.1" customHeight="1">
      <c r="B15" s="265">
        <f t="shared" si="0"/>
        <v>4</v>
      </c>
      <c r="C15" s="478"/>
      <c r="D15" s="479"/>
      <c r="E15" s="354"/>
      <c r="F15" s="354"/>
      <c r="G15" s="480"/>
      <c r="H15" s="481"/>
      <c r="I15" s="356"/>
      <c r="J15" s="482"/>
      <c r="K15" s="482"/>
      <c r="L15" s="482"/>
      <c r="M15" s="482"/>
      <c r="N15" s="482"/>
      <c r="O15" s="136">
        <f t="shared" si="1"/>
        <v>0</v>
      </c>
    </row>
    <row r="16" spans="2:15" ht="50.1" customHeight="1">
      <c r="B16" s="265">
        <f t="shared" si="0"/>
        <v>5</v>
      </c>
      <c r="C16" s="478"/>
      <c r="D16" s="479"/>
      <c r="E16" s="354"/>
      <c r="F16" s="354"/>
      <c r="G16" s="480"/>
      <c r="H16" s="481"/>
      <c r="I16" s="356"/>
      <c r="J16" s="482"/>
      <c r="K16" s="482"/>
      <c r="L16" s="482"/>
      <c r="M16" s="482"/>
      <c r="N16" s="482"/>
      <c r="O16" s="136">
        <f t="shared" si="1"/>
        <v>0</v>
      </c>
    </row>
    <row r="17" spans="2:15" ht="50.1" customHeight="1">
      <c r="B17" s="265">
        <f t="shared" si="0"/>
        <v>6</v>
      </c>
      <c r="C17" s="478"/>
      <c r="D17" s="479"/>
      <c r="E17" s="354"/>
      <c r="F17" s="354"/>
      <c r="G17" s="480"/>
      <c r="H17" s="481"/>
      <c r="I17" s="356"/>
      <c r="J17" s="482"/>
      <c r="K17" s="482"/>
      <c r="L17" s="482"/>
      <c r="M17" s="482"/>
      <c r="N17" s="482"/>
      <c r="O17" s="136">
        <f t="shared" si="1"/>
        <v>0</v>
      </c>
    </row>
    <row r="18" spans="2:15" ht="50.1" customHeight="1">
      <c r="B18" s="265">
        <f t="shared" si="0"/>
        <v>7</v>
      </c>
      <c r="C18" s="478"/>
      <c r="D18" s="479"/>
      <c r="E18" s="354"/>
      <c r="F18" s="354"/>
      <c r="G18" s="480"/>
      <c r="H18" s="481"/>
      <c r="I18" s="356"/>
      <c r="J18" s="482"/>
      <c r="K18" s="482"/>
      <c r="L18" s="482"/>
      <c r="M18" s="482"/>
      <c r="N18" s="482"/>
      <c r="O18" s="136">
        <f t="shared" si="1"/>
        <v>0</v>
      </c>
    </row>
    <row r="19" spans="2:15" ht="50.1" customHeight="1">
      <c r="B19" s="265">
        <f t="shared" si="0"/>
        <v>8</v>
      </c>
      <c r="C19" s="478"/>
      <c r="D19" s="479"/>
      <c r="E19" s="354"/>
      <c r="F19" s="354"/>
      <c r="G19" s="480"/>
      <c r="H19" s="481"/>
      <c r="I19" s="356"/>
      <c r="J19" s="482"/>
      <c r="K19" s="482"/>
      <c r="L19" s="482"/>
      <c r="M19" s="482"/>
      <c r="N19" s="482"/>
      <c r="O19" s="136">
        <f t="shared" si="1"/>
        <v>0</v>
      </c>
    </row>
    <row r="20" spans="2:15" ht="50.1" customHeight="1">
      <c r="B20" s="265">
        <f t="shared" si="0"/>
        <v>9</v>
      </c>
      <c r="C20" s="478"/>
      <c r="D20" s="479"/>
      <c r="E20" s="354"/>
      <c r="F20" s="354"/>
      <c r="G20" s="480"/>
      <c r="H20" s="481"/>
      <c r="I20" s="356"/>
      <c r="J20" s="482"/>
      <c r="K20" s="482"/>
      <c r="L20" s="482"/>
      <c r="M20" s="482"/>
      <c r="N20" s="482"/>
      <c r="O20" s="136">
        <f t="shared" si="1"/>
        <v>0</v>
      </c>
    </row>
    <row r="21" spans="2:15" ht="50.1" customHeight="1">
      <c r="B21" s="265">
        <f t="shared" si="0"/>
        <v>10</v>
      </c>
      <c r="C21" s="478"/>
      <c r="D21" s="479"/>
      <c r="E21" s="354"/>
      <c r="F21" s="354"/>
      <c r="G21" s="480"/>
      <c r="H21" s="481"/>
      <c r="I21" s="356"/>
      <c r="J21" s="482"/>
      <c r="K21" s="482"/>
      <c r="L21" s="482"/>
      <c r="M21" s="482"/>
      <c r="N21" s="482"/>
      <c r="O21" s="136">
        <f t="shared" si="1"/>
        <v>0</v>
      </c>
    </row>
    <row r="22" spans="2:15" ht="50.1" customHeight="1">
      <c r="B22" s="265">
        <f t="shared" si="0"/>
        <v>11</v>
      </c>
      <c r="C22" s="478"/>
      <c r="D22" s="479"/>
      <c r="E22" s="354"/>
      <c r="F22" s="354"/>
      <c r="G22" s="480"/>
      <c r="H22" s="481"/>
      <c r="I22" s="356"/>
      <c r="J22" s="482"/>
      <c r="K22" s="482"/>
      <c r="L22" s="482"/>
      <c r="M22" s="482"/>
      <c r="N22" s="482"/>
      <c r="O22" s="136">
        <f t="shared" si="1"/>
        <v>0</v>
      </c>
    </row>
    <row r="23" spans="2:15" ht="50.1" customHeight="1">
      <c r="B23" s="265">
        <f t="shared" si="0"/>
        <v>12</v>
      </c>
      <c r="C23" s="478"/>
      <c r="D23" s="479"/>
      <c r="E23" s="354"/>
      <c r="F23" s="354"/>
      <c r="G23" s="480"/>
      <c r="H23" s="481"/>
      <c r="I23" s="356"/>
      <c r="J23" s="482"/>
      <c r="K23" s="482"/>
      <c r="L23" s="482"/>
      <c r="M23" s="482"/>
      <c r="N23" s="482"/>
      <c r="O23" s="136">
        <f t="shared" si="1"/>
        <v>0</v>
      </c>
    </row>
    <row r="24" spans="2:15" ht="50.1" customHeight="1">
      <c r="B24" s="265">
        <f t="shared" si="0"/>
        <v>13</v>
      </c>
      <c r="C24" s="478"/>
      <c r="D24" s="479"/>
      <c r="E24" s="354"/>
      <c r="F24" s="354"/>
      <c r="G24" s="480"/>
      <c r="H24" s="481"/>
      <c r="I24" s="356"/>
      <c r="J24" s="482"/>
      <c r="K24" s="482"/>
      <c r="L24" s="482"/>
      <c r="M24" s="482"/>
      <c r="N24" s="482"/>
      <c r="O24" s="136">
        <f t="shared" si="1"/>
        <v>0</v>
      </c>
    </row>
    <row r="25" spans="2:15" ht="50.1" customHeight="1">
      <c r="B25" s="265">
        <f t="shared" si="0"/>
        <v>14</v>
      </c>
      <c r="C25" s="478"/>
      <c r="D25" s="479"/>
      <c r="E25" s="354"/>
      <c r="F25" s="354"/>
      <c r="G25" s="480"/>
      <c r="H25" s="481"/>
      <c r="I25" s="356"/>
      <c r="J25" s="482"/>
      <c r="K25" s="482"/>
      <c r="L25" s="482"/>
      <c r="M25" s="482"/>
      <c r="N25" s="482"/>
      <c r="O25" s="136">
        <f t="shared" si="1"/>
        <v>0</v>
      </c>
    </row>
    <row r="26" spans="2:15" ht="50.1" customHeight="1">
      <c r="B26" s="265">
        <f t="shared" si="0"/>
        <v>15</v>
      </c>
      <c r="C26" s="478"/>
      <c r="D26" s="479"/>
      <c r="E26" s="354"/>
      <c r="F26" s="354"/>
      <c r="G26" s="480"/>
      <c r="H26" s="481"/>
      <c r="I26" s="356"/>
      <c r="J26" s="482"/>
      <c r="K26" s="482"/>
      <c r="L26" s="482"/>
      <c r="M26" s="482"/>
      <c r="N26" s="482"/>
      <c r="O26" s="136">
        <f t="shared" si="1"/>
        <v>0</v>
      </c>
    </row>
    <row r="27" spans="2:15" ht="50.1" customHeight="1">
      <c r="B27" s="265">
        <f t="shared" si="0"/>
        <v>16</v>
      </c>
      <c r="C27" s="478"/>
      <c r="D27" s="479"/>
      <c r="E27" s="354"/>
      <c r="F27" s="354"/>
      <c r="G27" s="480"/>
      <c r="H27" s="481"/>
      <c r="I27" s="356"/>
      <c r="J27" s="482"/>
      <c r="K27" s="482"/>
      <c r="L27" s="482"/>
      <c r="M27" s="482"/>
      <c r="N27" s="482"/>
      <c r="O27" s="136">
        <f t="shared" si="1"/>
        <v>0</v>
      </c>
    </row>
    <row r="28" spans="2:15" ht="50.1" customHeight="1">
      <c r="B28" s="265">
        <f t="shared" si="0"/>
        <v>17</v>
      </c>
      <c r="C28" s="478"/>
      <c r="D28" s="479"/>
      <c r="E28" s="354"/>
      <c r="F28" s="354"/>
      <c r="G28" s="480"/>
      <c r="H28" s="481"/>
      <c r="I28" s="356"/>
      <c r="J28" s="482"/>
      <c r="K28" s="482"/>
      <c r="L28" s="482"/>
      <c r="M28" s="482"/>
      <c r="N28" s="482"/>
      <c r="O28" s="136">
        <f t="shared" si="1"/>
        <v>0</v>
      </c>
    </row>
    <row r="29" spans="2:15" ht="50.1" customHeight="1">
      <c r="B29" s="265">
        <f t="shared" si="0"/>
        <v>18</v>
      </c>
      <c r="C29" s="478"/>
      <c r="D29" s="479"/>
      <c r="E29" s="354"/>
      <c r="F29" s="354"/>
      <c r="G29" s="480"/>
      <c r="H29" s="481"/>
      <c r="I29" s="356"/>
      <c r="J29" s="482"/>
      <c r="K29" s="482"/>
      <c r="L29" s="482"/>
      <c r="M29" s="482"/>
      <c r="N29" s="482"/>
      <c r="O29" s="136">
        <f t="shared" si="1"/>
        <v>0</v>
      </c>
    </row>
    <row r="30" spans="2:15" ht="50.1" customHeight="1">
      <c r="B30" s="265">
        <f t="shared" si="0"/>
        <v>19</v>
      </c>
      <c r="C30" s="478"/>
      <c r="D30" s="479"/>
      <c r="E30" s="354"/>
      <c r="F30" s="354"/>
      <c r="G30" s="480"/>
      <c r="H30" s="481"/>
      <c r="I30" s="356"/>
      <c r="J30" s="482"/>
      <c r="K30" s="482"/>
      <c r="L30" s="482"/>
      <c r="M30" s="482"/>
      <c r="N30" s="482"/>
      <c r="O30" s="136">
        <f t="shared" si="1"/>
        <v>0</v>
      </c>
    </row>
    <row r="31" spans="2:15" ht="50.1" customHeight="1">
      <c r="B31" s="265">
        <f t="shared" si="0"/>
        <v>20</v>
      </c>
      <c r="C31" s="478"/>
      <c r="D31" s="479"/>
      <c r="E31" s="354"/>
      <c r="F31" s="354"/>
      <c r="G31" s="480"/>
      <c r="H31" s="481"/>
      <c r="I31" s="356"/>
      <c r="J31" s="482"/>
      <c r="K31" s="482"/>
      <c r="L31" s="482"/>
      <c r="M31" s="482"/>
      <c r="N31" s="482"/>
      <c r="O31" s="136">
        <f t="shared" si="1"/>
        <v>0</v>
      </c>
    </row>
    <row r="32" spans="2:15" ht="50.1" customHeight="1">
      <c r="B32" s="265">
        <f t="shared" si="0"/>
        <v>21</v>
      </c>
      <c r="C32" s="478"/>
      <c r="D32" s="479"/>
      <c r="E32" s="354"/>
      <c r="F32" s="354"/>
      <c r="G32" s="480"/>
      <c r="H32" s="481"/>
      <c r="I32" s="356"/>
      <c r="J32" s="482"/>
      <c r="K32" s="482"/>
      <c r="L32" s="482"/>
      <c r="M32" s="482"/>
      <c r="N32" s="482"/>
      <c r="O32" s="136">
        <f t="shared" si="1"/>
        <v>0</v>
      </c>
    </row>
    <row r="33" spans="2:15" ht="50.1" customHeight="1">
      <c r="B33" s="265">
        <f t="shared" si="0"/>
        <v>22</v>
      </c>
      <c r="C33" s="478"/>
      <c r="D33" s="479"/>
      <c r="E33" s="354"/>
      <c r="F33" s="354"/>
      <c r="G33" s="480"/>
      <c r="H33" s="481"/>
      <c r="I33" s="356"/>
      <c r="J33" s="482"/>
      <c r="K33" s="482"/>
      <c r="L33" s="482"/>
      <c r="M33" s="482"/>
      <c r="N33" s="482"/>
      <c r="O33" s="136">
        <f t="shared" si="1"/>
        <v>0</v>
      </c>
    </row>
    <row r="34" spans="2:15" ht="50.1" customHeight="1">
      <c r="B34" s="265">
        <f t="shared" si="0"/>
        <v>23</v>
      </c>
      <c r="C34" s="478"/>
      <c r="D34" s="479"/>
      <c r="E34" s="354"/>
      <c r="F34" s="354"/>
      <c r="G34" s="480"/>
      <c r="H34" s="481"/>
      <c r="I34" s="356"/>
      <c r="J34" s="482"/>
      <c r="K34" s="482"/>
      <c r="L34" s="482"/>
      <c r="M34" s="482"/>
      <c r="N34" s="482"/>
      <c r="O34" s="136">
        <f t="shared" si="1"/>
        <v>0</v>
      </c>
    </row>
    <row r="35" spans="2:15" ht="50.1" customHeight="1">
      <c r="B35" s="265">
        <f t="shared" si="0"/>
        <v>24</v>
      </c>
      <c r="C35" s="478"/>
      <c r="D35" s="479"/>
      <c r="E35" s="354"/>
      <c r="F35" s="354"/>
      <c r="G35" s="480"/>
      <c r="H35" s="481"/>
      <c r="I35" s="356"/>
      <c r="J35" s="482"/>
      <c r="K35" s="482"/>
      <c r="L35" s="482"/>
      <c r="M35" s="482"/>
      <c r="N35" s="482"/>
      <c r="O35" s="136">
        <f t="shared" si="1"/>
        <v>0</v>
      </c>
    </row>
    <row r="36" spans="2:15" ht="50.1" customHeight="1">
      <c r="B36" s="265">
        <f t="shared" si="0"/>
        <v>25</v>
      </c>
      <c r="C36" s="478"/>
      <c r="D36" s="479"/>
      <c r="E36" s="354"/>
      <c r="F36" s="354"/>
      <c r="G36" s="480"/>
      <c r="H36" s="481"/>
      <c r="I36" s="356"/>
      <c r="J36" s="482"/>
      <c r="K36" s="482"/>
      <c r="L36" s="482"/>
      <c r="M36" s="482"/>
      <c r="N36" s="482"/>
      <c r="O36" s="136">
        <f t="shared" si="1"/>
        <v>0</v>
      </c>
    </row>
    <row r="37" spans="2:15" ht="50.1" customHeight="1">
      <c r="B37" s="265">
        <f t="shared" si="0"/>
        <v>26</v>
      </c>
      <c r="C37" s="478"/>
      <c r="D37" s="479"/>
      <c r="E37" s="354"/>
      <c r="F37" s="354"/>
      <c r="G37" s="480"/>
      <c r="H37" s="481"/>
      <c r="I37" s="356"/>
      <c r="J37" s="482"/>
      <c r="K37" s="482"/>
      <c r="L37" s="482"/>
      <c r="M37" s="482"/>
      <c r="N37" s="482"/>
      <c r="O37" s="136">
        <f t="shared" si="1"/>
        <v>0</v>
      </c>
    </row>
    <row r="38" spans="2:15" ht="50.1" customHeight="1">
      <c r="B38" s="265">
        <f t="shared" si="0"/>
        <v>27</v>
      </c>
      <c r="C38" s="478"/>
      <c r="D38" s="479"/>
      <c r="E38" s="354"/>
      <c r="F38" s="354"/>
      <c r="G38" s="480"/>
      <c r="H38" s="481"/>
      <c r="I38" s="356"/>
      <c r="J38" s="482"/>
      <c r="K38" s="482"/>
      <c r="L38" s="482"/>
      <c r="M38" s="482"/>
      <c r="N38" s="482"/>
      <c r="O38" s="136">
        <f t="shared" si="1"/>
        <v>0</v>
      </c>
    </row>
    <row r="39" spans="2:15" ht="50.1" customHeight="1">
      <c r="B39" s="265">
        <f t="shared" si="0"/>
        <v>28</v>
      </c>
      <c r="C39" s="478"/>
      <c r="D39" s="479"/>
      <c r="E39" s="354"/>
      <c r="F39" s="354"/>
      <c r="G39" s="480"/>
      <c r="H39" s="481"/>
      <c r="I39" s="356"/>
      <c r="J39" s="482"/>
      <c r="K39" s="482"/>
      <c r="L39" s="482"/>
      <c r="M39" s="482"/>
      <c r="N39" s="482"/>
      <c r="O39" s="136">
        <f t="shared" si="1"/>
        <v>0</v>
      </c>
    </row>
    <row r="40" spans="2:15" ht="50.1" customHeight="1">
      <c r="B40" s="265">
        <f t="shared" si="0"/>
        <v>29</v>
      </c>
      <c r="C40" s="478"/>
      <c r="D40" s="479"/>
      <c r="E40" s="354"/>
      <c r="F40" s="354"/>
      <c r="G40" s="480"/>
      <c r="H40" s="481"/>
      <c r="I40" s="356"/>
      <c r="J40" s="482"/>
      <c r="K40" s="482"/>
      <c r="L40" s="482"/>
      <c r="M40" s="482"/>
      <c r="N40" s="482"/>
      <c r="O40" s="136">
        <f t="shared" si="1"/>
        <v>0</v>
      </c>
    </row>
    <row r="41" spans="2:15" ht="50.1" customHeight="1">
      <c r="B41" s="265">
        <f t="shared" si="0"/>
        <v>30</v>
      </c>
      <c r="C41" s="478"/>
      <c r="D41" s="479"/>
      <c r="E41" s="354"/>
      <c r="F41" s="354"/>
      <c r="G41" s="480"/>
      <c r="H41" s="481"/>
      <c r="I41" s="356"/>
      <c r="J41" s="482"/>
      <c r="K41" s="482"/>
      <c r="L41" s="482"/>
      <c r="M41" s="482"/>
      <c r="N41" s="482"/>
      <c r="O41" s="136">
        <f t="shared" si="1"/>
        <v>0</v>
      </c>
    </row>
    <row r="42" spans="2:15" ht="50.1" customHeight="1">
      <c r="B42" s="265">
        <f t="shared" si="0"/>
        <v>31</v>
      </c>
      <c r="C42" s="478"/>
      <c r="D42" s="479"/>
      <c r="E42" s="354"/>
      <c r="F42" s="354"/>
      <c r="G42" s="480"/>
      <c r="H42" s="481"/>
      <c r="I42" s="356"/>
      <c r="J42" s="482"/>
      <c r="K42" s="482"/>
      <c r="L42" s="482"/>
      <c r="M42" s="482"/>
      <c r="N42" s="482"/>
      <c r="O42" s="136">
        <f t="shared" si="1"/>
        <v>0</v>
      </c>
    </row>
    <row r="43" spans="2:15" ht="50.1" customHeight="1">
      <c r="B43" s="265">
        <f t="shared" si="0"/>
        <v>32</v>
      </c>
      <c r="C43" s="478"/>
      <c r="D43" s="479"/>
      <c r="E43" s="354"/>
      <c r="F43" s="354"/>
      <c r="G43" s="480"/>
      <c r="H43" s="481"/>
      <c r="I43" s="356"/>
      <c r="J43" s="482"/>
      <c r="K43" s="482"/>
      <c r="L43" s="482"/>
      <c r="M43" s="482"/>
      <c r="N43" s="482"/>
      <c r="O43" s="136">
        <f t="shared" si="1"/>
        <v>0</v>
      </c>
    </row>
    <row r="44" spans="2:15" ht="50.1" customHeight="1">
      <c r="B44" s="265">
        <f t="shared" si="0"/>
        <v>33</v>
      </c>
      <c r="C44" s="478"/>
      <c r="D44" s="479"/>
      <c r="E44" s="354"/>
      <c r="F44" s="354"/>
      <c r="G44" s="480"/>
      <c r="H44" s="481"/>
      <c r="I44" s="356"/>
      <c r="J44" s="482"/>
      <c r="K44" s="482"/>
      <c r="L44" s="482"/>
      <c r="M44" s="482"/>
      <c r="N44" s="482"/>
      <c r="O44" s="136">
        <f t="shared" si="1"/>
        <v>0</v>
      </c>
    </row>
    <row r="45" spans="2:15" ht="50.1" customHeight="1">
      <c r="B45" s="265">
        <f t="shared" si="0"/>
        <v>34</v>
      </c>
      <c r="C45" s="478"/>
      <c r="D45" s="479"/>
      <c r="E45" s="354"/>
      <c r="F45" s="354"/>
      <c r="G45" s="480"/>
      <c r="H45" s="481"/>
      <c r="I45" s="356"/>
      <c r="J45" s="482"/>
      <c r="K45" s="482"/>
      <c r="L45" s="482"/>
      <c r="M45" s="482"/>
      <c r="N45" s="482"/>
      <c r="O45" s="136">
        <f t="shared" si="1"/>
        <v>0</v>
      </c>
    </row>
    <row r="46" spans="2:15" ht="50.1" customHeight="1">
      <c r="B46" s="265">
        <f t="shared" si="0"/>
        <v>35</v>
      </c>
      <c r="C46" s="478"/>
      <c r="D46" s="479"/>
      <c r="E46" s="354"/>
      <c r="F46" s="354"/>
      <c r="G46" s="480"/>
      <c r="H46" s="481"/>
      <c r="I46" s="356"/>
      <c r="J46" s="482"/>
      <c r="K46" s="482"/>
      <c r="L46" s="482"/>
      <c r="M46" s="482"/>
      <c r="N46" s="482"/>
      <c r="O46" s="136">
        <f t="shared" si="1"/>
        <v>0</v>
      </c>
    </row>
    <row r="47" spans="2:15" ht="50.1" customHeight="1">
      <c r="B47" s="265">
        <f t="shared" si="0"/>
        <v>36</v>
      </c>
      <c r="C47" s="478"/>
      <c r="D47" s="479"/>
      <c r="E47" s="354"/>
      <c r="F47" s="354"/>
      <c r="G47" s="480"/>
      <c r="H47" s="481"/>
      <c r="I47" s="356"/>
      <c r="J47" s="482"/>
      <c r="K47" s="482"/>
      <c r="L47" s="482"/>
      <c r="M47" s="482"/>
      <c r="N47" s="482"/>
      <c r="O47" s="136">
        <f t="shared" si="1"/>
        <v>0</v>
      </c>
    </row>
    <row r="48" spans="2:15" ht="50.1" customHeight="1">
      <c r="B48" s="265">
        <f t="shared" si="0"/>
        <v>37</v>
      </c>
      <c r="C48" s="485"/>
      <c r="D48" s="485"/>
      <c r="E48" s="354"/>
      <c r="F48" s="354"/>
      <c r="G48" s="480"/>
      <c r="H48" s="481"/>
      <c r="I48" s="356"/>
      <c r="J48" s="482"/>
      <c r="K48" s="482"/>
      <c r="L48" s="482"/>
      <c r="M48" s="482"/>
      <c r="N48" s="482"/>
      <c r="O48" s="136">
        <f t="shared" si="1"/>
        <v>0</v>
      </c>
    </row>
    <row r="49" spans="1:15" ht="50.1" customHeight="1">
      <c r="B49" s="265">
        <f t="shared" si="0"/>
        <v>38</v>
      </c>
      <c r="C49" s="485"/>
      <c r="D49" s="485"/>
      <c r="E49" s="354"/>
      <c r="F49" s="354"/>
      <c r="G49" s="480"/>
      <c r="H49" s="481"/>
      <c r="I49" s="356"/>
      <c r="J49" s="482"/>
      <c r="K49" s="482"/>
      <c r="L49" s="482"/>
      <c r="M49" s="482"/>
      <c r="N49" s="482"/>
      <c r="O49" s="136">
        <f t="shared" si="1"/>
        <v>0</v>
      </c>
    </row>
    <row r="50" spans="1:15" ht="50.1" customHeight="1">
      <c r="B50" s="265">
        <f t="shared" si="0"/>
        <v>39</v>
      </c>
      <c r="C50" s="485"/>
      <c r="D50" s="485"/>
      <c r="E50" s="354"/>
      <c r="F50" s="354"/>
      <c r="G50" s="480"/>
      <c r="H50" s="481"/>
      <c r="I50" s="356"/>
      <c r="J50" s="482"/>
      <c r="K50" s="482"/>
      <c r="L50" s="482"/>
      <c r="M50" s="482"/>
      <c r="N50" s="482"/>
      <c r="O50" s="136">
        <f t="shared" si="1"/>
        <v>0</v>
      </c>
    </row>
    <row r="51" spans="1:15" ht="50.1" customHeight="1">
      <c r="B51" s="265">
        <f t="shared" si="0"/>
        <v>40</v>
      </c>
      <c r="C51" s="485"/>
      <c r="D51" s="485"/>
      <c r="E51" s="354"/>
      <c r="F51" s="354"/>
      <c r="G51" s="480"/>
      <c r="H51" s="481"/>
      <c r="I51" s="356"/>
      <c r="J51" s="482"/>
      <c r="K51" s="482"/>
      <c r="L51" s="482"/>
      <c r="M51" s="482"/>
      <c r="N51" s="482"/>
      <c r="O51" s="136">
        <f t="shared" si="1"/>
        <v>0</v>
      </c>
    </row>
    <row r="52" spans="1:15" s="1" customFormat="1" ht="15" customHeight="1"/>
    <row r="53" spans="1:15" ht="15" customHeight="1">
      <c r="B53" s="1"/>
      <c r="C53" s="419" t="s">
        <v>1150</v>
      </c>
      <c r="D53" s="419"/>
      <c r="E53" s="419"/>
      <c r="F53" s="419"/>
      <c r="G53" s="419"/>
      <c r="H53" s="419"/>
      <c r="I53" s="419"/>
      <c r="J53" s="419"/>
      <c r="K53" s="419"/>
      <c r="L53" s="419"/>
      <c r="M53" s="419"/>
      <c r="N53" s="1"/>
      <c r="O53" s="1"/>
    </row>
    <row r="54" spans="1:15" ht="15" customHeight="1">
      <c r="B54" s="1"/>
      <c r="C54" s="455" t="s">
        <v>1132</v>
      </c>
      <c r="D54" s="455"/>
      <c r="E54" s="455"/>
      <c r="F54" s="455"/>
      <c r="G54" s="455"/>
      <c r="H54" s="178" t="s">
        <v>1133</v>
      </c>
      <c r="I54" s="473" t="s">
        <v>1134</v>
      </c>
      <c r="J54" s="473"/>
      <c r="K54" s="473"/>
      <c r="L54" s="14"/>
      <c r="M54" s="179"/>
      <c r="N54" s="1"/>
      <c r="O54" s="1"/>
    </row>
    <row r="55" spans="1:15" ht="15" customHeight="1">
      <c r="B55" s="1"/>
      <c r="C55" s="476" t="str">
        <f>IF(Encaminhamento!$A$60="","",Encaminhamento!$A$60)</f>
        <v/>
      </c>
      <c r="D55" s="476"/>
      <c r="E55" s="476"/>
      <c r="F55" s="476"/>
      <c r="G55" s="476"/>
      <c r="H55" s="180" t="str">
        <f>IF(Encaminhamento!$F$60="","",Encaminhamento!$F$60)</f>
        <v/>
      </c>
      <c r="I55" s="181"/>
      <c r="J55" s="477"/>
      <c r="K55" s="477"/>
      <c r="L55" s="13"/>
      <c r="M55" s="52"/>
      <c r="N55" s="1"/>
      <c r="O55" s="1"/>
    </row>
    <row r="56" spans="1:15" ht="15" customHeight="1">
      <c r="B56" s="1"/>
      <c r="C56" s="455" t="s">
        <v>1139</v>
      </c>
      <c r="D56" s="455"/>
      <c r="E56" s="455"/>
      <c r="F56" s="455"/>
      <c r="G56" s="455"/>
      <c r="H56" s="182" t="s">
        <v>1133</v>
      </c>
      <c r="I56" s="473" t="s">
        <v>1134</v>
      </c>
      <c r="J56" s="473"/>
      <c r="K56" s="473"/>
      <c r="L56" s="14"/>
      <c r="M56" s="179"/>
      <c r="N56" s="1"/>
      <c r="O56" s="1"/>
    </row>
    <row r="57" spans="1:15" ht="15" customHeight="1">
      <c r="B57" s="1"/>
      <c r="C57" s="476" t="str">
        <f>IF(Encaminhamento!$A$71="","",Encaminhamento!$A$71)</f>
        <v/>
      </c>
      <c r="D57" s="476"/>
      <c r="E57" s="476"/>
      <c r="F57" s="476"/>
      <c r="G57" s="476"/>
      <c r="H57" s="180" t="str">
        <f>IF(Encaminhamento!$F$71="","",Encaminhamento!$F$71)</f>
        <v/>
      </c>
      <c r="I57" s="181"/>
      <c r="J57" s="477"/>
      <c r="K57" s="477"/>
      <c r="L57" s="13"/>
      <c r="M57" s="52"/>
      <c r="N57" s="1"/>
      <c r="O57" s="1"/>
    </row>
    <row r="58" spans="1:15" ht="1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</sheetData>
  <sheetProtection algorithmName="SHA-512" hashValue="oZ8JOe3bmytH5HyS3o73ab3AZhjq+wigP8AXhMBbFDQYoduOeIcH6cE4mlYoPS+40HzCuuXoWObunytZaeaMTQ==" saltValue="amwU0SduXkBIslzt4LgQEw==" spinCount="100000" sheet="1" formatRows="0"/>
  <mergeCells count="139">
    <mergeCell ref="C55:G55"/>
    <mergeCell ref="J55:K55"/>
    <mergeCell ref="C56:G56"/>
    <mergeCell ref="I56:K56"/>
    <mergeCell ref="C57:G57"/>
    <mergeCell ref="J57:K57"/>
    <mergeCell ref="C51:D51"/>
    <mergeCell ref="G51:H51"/>
    <mergeCell ref="J51:N51"/>
    <mergeCell ref="C53:M53"/>
    <mergeCell ref="C54:G54"/>
    <mergeCell ref="I54:K54"/>
    <mergeCell ref="C49:D49"/>
    <mergeCell ref="G49:H49"/>
    <mergeCell ref="J49:N49"/>
    <mergeCell ref="C50:D50"/>
    <mergeCell ref="G50:H50"/>
    <mergeCell ref="J50:N50"/>
    <mergeCell ref="C47:D47"/>
    <mergeCell ref="G47:H47"/>
    <mergeCell ref="J47:N47"/>
    <mergeCell ref="C48:D48"/>
    <mergeCell ref="G48:H48"/>
    <mergeCell ref="J48:N48"/>
    <mergeCell ref="C45:D45"/>
    <mergeCell ref="G45:H45"/>
    <mergeCell ref="J45:N45"/>
    <mergeCell ref="C46:D46"/>
    <mergeCell ref="G46:H46"/>
    <mergeCell ref="J46:N46"/>
    <mergeCell ref="C43:D43"/>
    <mergeCell ref="G43:H43"/>
    <mergeCell ref="J43:N43"/>
    <mergeCell ref="C44:D44"/>
    <mergeCell ref="G44:H44"/>
    <mergeCell ref="J44:N44"/>
    <mergeCell ref="C41:D41"/>
    <mergeCell ref="G41:H41"/>
    <mergeCell ref="J41:N41"/>
    <mergeCell ref="C42:D42"/>
    <mergeCell ref="G42:H42"/>
    <mergeCell ref="J42:N42"/>
    <mergeCell ref="C39:D39"/>
    <mergeCell ref="G39:H39"/>
    <mergeCell ref="J39:N39"/>
    <mergeCell ref="C40:D40"/>
    <mergeCell ref="G40:H40"/>
    <mergeCell ref="J40:N40"/>
    <mergeCell ref="C37:D37"/>
    <mergeCell ref="G37:H37"/>
    <mergeCell ref="J37:N37"/>
    <mergeCell ref="C38:D38"/>
    <mergeCell ref="G38:H38"/>
    <mergeCell ref="J38:N38"/>
    <mergeCell ref="C35:D35"/>
    <mergeCell ref="G35:H35"/>
    <mergeCell ref="J35:N35"/>
    <mergeCell ref="C36:D36"/>
    <mergeCell ref="G36:H36"/>
    <mergeCell ref="J36:N36"/>
    <mergeCell ref="C33:D33"/>
    <mergeCell ref="G33:H33"/>
    <mergeCell ref="J33:N33"/>
    <mergeCell ref="C34:D34"/>
    <mergeCell ref="G34:H34"/>
    <mergeCell ref="J34:N34"/>
    <mergeCell ref="C31:D31"/>
    <mergeCell ref="G31:H31"/>
    <mergeCell ref="J31:N31"/>
    <mergeCell ref="C32:D32"/>
    <mergeCell ref="G32:H32"/>
    <mergeCell ref="J32:N32"/>
    <mergeCell ref="C29:D29"/>
    <mergeCell ref="G29:H29"/>
    <mergeCell ref="J29:N29"/>
    <mergeCell ref="C30:D30"/>
    <mergeCell ref="G30:H30"/>
    <mergeCell ref="J30:N30"/>
    <mergeCell ref="C27:D27"/>
    <mergeCell ref="G27:H27"/>
    <mergeCell ref="J27:N27"/>
    <mergeCell ref="C28:D28"/>
    <mergeCell ref="G28:H28"/>
    <mergeCell ref="J28:N28"/>
    <mergeCell ref="C25:D25"/>
    <mergeCell ref="G25:H25"/>
    <mergeCell ref="J25:N25"/>
    <mergeCell ref="C26:D26"/>
    <mergeCell ref="G26:H26"/>
    <mergeCell ref="J26:N26"/>
    <mergeCell ref="C23:D23"/>
    <mergeCell ref="G23:H23"/>
    <mergeCell ref="J23:N23"/>
    <mergeCell ref="C24:D24"/>
    <mergeCell ref="G24:H24"/>
    <mergeCell ref="J24:N24"/>
    <mergeCell ref="C21:D21"/>
    <mergeCell ref="G21:H21"/>
    <mergeCell ref="J21:N21"/>
    <mergeCell ref="C22:D22"/>
    <mergeCell ref="G22:H22"/>
    <mergeCell ref="J22:N22"/>
    <mergeCell ref="C19:D19"/>
    <mergeCell ref="G19:H19"/>
    <mergeCell ref="J19:N19"/>
    <mergeCell ref="C20:D20"/>
    <mergeCell ref="G20:H20"/>
    <mergeCell ref="J20:N20"/>
    <mergeCell ref="C17:D17"/>
    <mergeCell ref="G17:H17"/>
    <mergeCell ref="J17:N17"/>
    <mergeCell ref="C18:D18"/>
    <mergeCell ref="G18:H18"/>
    <mergeCell ref="J18:N18"/>
    <mergeCell ref="C15:D15"/>
    <mergeCell ref="G15:H15"/>
    <mergeCell ref="J15:N15"/>
    <mergeCell ref="C16:D16"/>
    <mergeCell ref="G16:H16"/>
    <mergeCell ref="J16:N16"/>
    <mergeCell ref="C14:D14"/>
    <mergeCell ref="G14:H14"/>
    <mergeCell ref="J14:N14"/>
    <mergeCell ref="C9:N9"/>
    <mergeCell ref="C11:D11"/>
    <mergeCell ref="G11:H11"/>
    <mergeCell ref="J11:N11"/>
    <mergeCell ref="C12:D12"/>
    <mergeCell ref="G12:H12"/>
    <mergeCell ref="J12:N12"/>
    <mergeCell ref="C1:D2"/>
    <mergeCell ref="E1:K2"/>
    <mergeCell ref="C5:N5"/>
    <mergeCell ref="B6:C6"/>
    <mergeCell ref="C7:N8"/>
    <mergeCell ref="O7:O8"/>
    <mergeCell ref="C13:D13"/>
    <mergeCell ref="G13:H13"/>
    <mergeCell ref="J13:N13"/>
  </mergeCells>
  <conditionalFormatting sqref="O7 O11:O51">
    <cfRule type="cellIs" dxfId="31" priority="1" stopIfTrue="1" operator="equal">
      <formula>1</formula>
    </cfRule>
  </conditionalFormatting>
  <dataValidations count="3">
    <dataValidation type="date" operator="greaterThanOrEqual" allowBlank="1" showInputMessage="1" showErrorMessage="1" sqref="F12:F51" xr:uid="{8E07A3FA-32DB-469A-B4AA-94C6BF203B0B}">
      <formula1>43891</formula1>
    </dataValidation>
    <dataValidation type="date" operator="greaterThan" allowBlank="1" showInputMessage="1" showErrorMessage="1" sqref="E12:E51" xr:uid="{7BE543EE-846F-415F-A97E-115BB6595747}">
      <formula1>43891</formula1>
    </dataValidation>
    <dataValidation type="whole" allowBlank="1" showInputMessage="1" showErrorMessage="1" sqref="L1 I3:I4 I6 I10" xr:uid="{8A0259BF-EE68-425C-B07A-90B5554A15C6}">
      <formula1>0</formula1>
      <formula2>99999999999999</formula2>
    </dataValidation>
  </dataValidations>
  <pageMargins left="0.511811023622047" right="0.511811023622047" top="0.78740157480315021" bottom="0.78740157480315021" header="0.31496062992126012" footer="0.31496062992126012"/>
  <pageSetup paperSize="9" scale="47" fitToWidth="0" fitToHeight="0" orientation="portrait" horizontalDpi="4294967293" verticalDpi="4294967293" r:id="rId1"/>
  <rowBreaks count="1" manualBreakCount="1">
    <brk id="31" min="1" max="1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D615864-39AF-4C50-8282-78D5D2F2F628}">
          <x14:formula1>
            <xm:f>FolhasPgto!$AB$2:$AB$48</xm:f>
          </x14:formula1>
          <xm:sqref>G13:H51</xm:sqref>
        </x14:dataValidation>
        <x14:dataValidation type="list" allowBlank="1" showInputMessage="1" showErrorMessage="1" xr:uid="{9886588C-D5E4-4AE4-B5C8-B7610A7931E7}">
          <x14:formula1>
            <xm:f>Info!$BF$2:$BF$9</xm:f>
          </x14:formula1>
          <xm:sqref>C12:D51</xm:sqref>
        </x14:dataValidation>
        <x14:dataValidation type="list" allowBlank="1" showInputMessage="1" showErrorMessage="1" xr:uid="{07D9FBCA-53EB-4C77-8C37-1A14960A8B73}">
          <x14:formula1>
            <xm:f>FolhasPgto!$AB$2:$AB$47</xm:f>
          </x14:formula1>
          <xm:sqref>G12:H12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"/>
  <sheetViews>
    <sheetView topLeftCell="E1" zoomScale="85" zoomScaleNormal="85" workbookViewId="0">
      <selection activeCell="G13" sqref="G13"/>
    </sheetView>
  </sheetViews>
  <sheetFormatPr defaultColWidth="0" defaultRowHeight="15" zeroHeight="1"/>
  <cols>
    <col min="1" max="4" width="9.140625" style="185" hidden="1" customWidth="1"/>
    <col min="5" max="5" width="3" style="187" bestFit="1" customWidth="1"/>
    <col min="6" max="6" width="12.85546875" style="187" customWidth="1"/>
    <col min="7" max="7" width="16.85546875" style="161" customWidth="1"/>
    <col min="8" max="8" width="12.42578125" style="161" bestFit="1" customWidth="1"/>
    <col min="9" max="9" width="13.7109375" style="252" bestFit="1" customWidth="1"/>
    <col min="10" max="10" width="11.7109375" style="158" bestFit="1" customWidth="1"/>
    <col min="11" max="11" width="11.7109375" style="158" customWidth="1"/>
    <col min="12" max="12" width="33.7109375" style="189" customWidth="1"/>
    <col min="13" max="13" width="18.28515625" style="161" bestFit="1" customWidth="1"/>
    <col min="14" max="14" width="13.140625" style="1" customWidth="1"/>
    <col min="15" max="15" width="14.7109375" style="1" customWidth="1"/>
    <col min="16" max="16" width="52.5703125" style="161" customWidth="1"/>
    <col min="17" max="17" width="36.28515625" style="161" customWidth="1"/>
    <col min="18" max="18" width="31.7109375" style="161" customWidth="1"/>
    <col min="19" max="19" width="2.28515625" style="136" customWidth="1"/>
    <col min="20" max="20" width="4.42578125" hidden="1" customWidth="1"/>
    <col min="21" max="24" width="9.140625" hidden="1" customWidth="1"/>
    <col min="25" max="16384" width="9.140625" style="185" hidden="1"/>
  </cols>
  <sheetData>
    <row r="1" spans="1:24" customFormat="1" ht="7.5" customHeight="1">
      <c r="C1" s="185"/>
      <c r="D1" s="185"/>
      <c r="E1" s="1"/>
      <c r="F1" s="238"/>
      <c r="G1" s="238"/>
      <c r="H1" s="238"/>
      <c r="I1" s="258"/>
      <c r="J1" s="259"/>
      <c r="K1" s="259"/>
      <c r="L1" s="238"/>
      <c r="M1" s="238"/>
      <c r="N1" s="238"/>
      <c r="O1" s="238"/>
      <c r="P1" s="238"/>
      <c r="Q1" s="238"/>
      <c r="R1" s="238"/>
      <c r="S1" s="136"/>
    </row>
    <row r="2" spans="1:24" customFormat="1" ht="18" customHeight="1" thickBot="1">
      <c r="C2" s="185"/>
      <c r="D2" s="185"/>
      <c r="E2" s="238"/>
      <c r="F2" s="238"/>
      <c r="G2" s="489" t="s">
        <v>1141</v>
      </c>
      <c r="H2" s="161"/>
      <c r="I2" s="490" t="str">
        <f>IFERROR(VLOOKUP(Checklist!$C$4,Info!$A:$P,3,FALSE),"")</f>
        <v>-</v>
      </c>
      <c r="J2" s="490"/>
      <c r="K2" s="490"/>
      <c r="L2" s="490"/>
      <c r="M2" s="490"/>
      <c r="N2" s="238"/>
      <c r="O2" s="238"/>
      <c r="P2" s="238"/>
      <c r="Q2" s="1"/>
      <c r="R2" s="1"/>
      <c r="S2" s="136"/>
    </row>
    <row r="3" spans="1:24" customFormat="1" ht="18" customHeight="1" thickBot="1">
      <c r="C3" s="185"/>
      <c r="D3" s="185"/>
      <c r="E3" s="238"/>
      <c r="F3" s="238"/>
      <c r="G3" s="489"/>
      <c r="H3" s="161"/>
      <c r="I3" s="490"/>
      <c r="J3" s="490"/>
      <c r="K3" s="490"/>
      <c r="L3" s="490"/>
      <c r="M3" s="490"/>
      <c r="N3" s="239" t="s">
        <v>1142</v>
      </c>
      <c r="O3" s="260"/>
      <c r="P3" s="240">
        <f>Checklist!$C$4</f>
        <v>0</v>
      </c>
      <c r="Q3" s="1"/>
      <c r="R3" s="1"/>
      <c r="S3" s="136"/>
    </row>
    <row r="4" spans="1:24" customFormat="1" ht="20.100000000000001" customHeight="1">
      <c r="C4" s="185"/>
      <c r="D4" s="185"/>
      <c r="E4" s="238"/>
      <c r="F4" s="238"/>
      <c r="G4" s="244" t="s">
        <v>1143</v>
      </c>
      <c r="H4" s="161"/>
      <c r="I4" s="258" t="str">
        <f>IFERROR(VLOOKUP(Checklist!$C$4,Info!$A:$P,4,FALSE),"")</f>
        <v>-</v>
      </c>
      <c r="J4" s="158"/>
      <c r="K4" s="158"/>
      <c r="L4" s="238"/>
      <c r="M4" s="242"/>
      <c r="N4" s="238"/>
      <c r="O4" s="238"/>
      <c r="P4" s="238"/>
      <c r="Q4" s="238"/>
      <c r="R4" s="238"/>
      <c r="S4" s="136"/>
    </row>
    <row r="5" spans="1:24" customFormat="1" ht="20.100000000000001" customHeight="1">
      <c r="C5" s="185"/>
      <c r="D5" s="185"/>
      <c r="E5" s="243"/>
      <c r="F5" s="243"/>
      <c r="G5" s="244"/>
      <c r="H5" s="243"/>
      <c r="I5" s="245"/>
      <c r="J5" s="246"/>
      <c r="K5" s="246"/>
      <c r="L5" s="242"/>
      <c r="M5" s="242"/>
      <c r="N5" s="247"/>
      <c r="O5" s="247"/>
      <c r="P5" s="242"/>
      <c r="Q5" s="243"/>
      <c r="R5" s="243"/>
      <c r="S5" s="136"/>
    </row>
    <row r="6" spans="1:24" customFormat="1" ht="15.75">
      <c r="C6" s="185"/>
      <c r="D6" s="185"/>
      <c r="E6" s="243"/>
      <c r="F6" s="243"/>
      <c r="G6" s="243"/>
      <c r="H6" s="1"/>
      <c r="I6" s="252"/>
      <c r="J6" s="261"/>
      <c r="K6" s="261"/>
      <c r="L6" s="1"/>
      <c r="M6" s="244" t="s">
        <v>2092</v>
      </c>
      <c r="N6" s="247"/>
      <c r="O6" s="247"/>
      <c r="P6" s="1"/>
      <c r="Q6" s="243"/>
      <c r="R6" s="243"/>
      <c r="S6" s="136"/>
    </row>
    <row r="7" spans="1:24" customFormat="1" ht="15" customHeight="1">
      <c r="C7" s="185"/>
      <c r="D7" s="185"/>
      <c r="E7" s="491" t="s">
        <v>1145</v>
      </c>
      <c r="F7" s="491"/>
      <c r="G7" s="159"/>
      <c r="H7" s="159"/>
      <c r="I7" s="245"/>
      <c r="J7" s="248"/>
      <c r="K7" s="248"/>
      <c r="L7" s="249"/>
      <c r="M7" s="249"/>
      <c r="N7" s="247"/>
      <c r="O7" s="247"/>
      <c r="P7" s="249"/>
      <c r="Q7" s="159"/>
      <c r="R7" s="159"/>
      <c r="S7" s="136"/>
    </row>
    <row r="8" spans="1:24" customFormat="1" ht="15" customHeight="1">
      <c r="C8" s="185"/>
      <c r="D8" s="185"/>
      <c r="E8" s="250"/>
      <c r="F8" s="492"/>
      <c r="G8" s="493"/>
      <c r="H8" s="493"/>
      <c r="I8" s="493"/>
      <c r="J8" s="493"/>
      <c r="K8" s="493"/>
      <c r="L8" s="493"/>
      <c r="M8" s="493"/>
      <c r="N8" s="493"/>
      <c r="O8" s="493"/>
      <c r="P8" s="493"/>
      <c r="Q8" s="493"/>
      <c r="R8" s="494"/>
      <c r="S8" s="486">
        <f>IF(AND(SUM(S12:S66)&gt;0,F8=""),1,0)</f>
        <v>0</v>
      </c>
    </row>
    <row r="9" spans="1:24" customFormat="1" ht="15" customHeight="1">
      <c r="C9" s="185"/>
      <c r="D9" s="185"/>
      <c r="E9" s="250"/>
      <c r="F9" s="495"/>
      <c r="G9" s="496"/>
      <c r="H9" s="496"/>
      <c r="I9" s="496"/>
      <c r="J9" s="496"/>
      <c r="K9" s="496"/>
      <c r="L9" s="496"/>
      <c r="M9" s="496"/>
      <c r="N9" s="496"/>
      <c r="O9" s="496"/>
      <c r="P9" s="496"/>
      <c r="Q9" s="496"/>
      <c r="R9" s="497"/>
      <c r="S9" s="486"/>
    </row>
    <row r="10" spans="1:24" customFormat="1" ht="15" customHeight="1">
      <c r="C10" s="185"/>
      <c r="D10" s="185"/>
      <c r="E10" s="381"/>
      <c r="F10" s="187" t="s">
        <v>2640</v>
      </c>
      <c r="G10" s="160"/>
      <c r="H10" s="161"/>
      <c r="I10" s="252"/>
      <c r="J10" s="158"/>
      <c r="K10" s="158"/>
      <c r="L10" s="161"/>
      <c r="M10" s="162"/>
      <c r="N10" s="247"/>
      <c r="O10" s="247"/>
      <c r="P10" s="161"/>
      <c r="Q10" s="161"/>
      <c r="R10" s="161"/>
      <c r="S10" s="136"/>
      <c r="U10" s="332"/>
      <c r="V10" s="332"/>
      <c r="W10" s="332"/>
      <c r="X10" s="332"/>
    </row>
    <row r="11" spans="1:24" customFormat="1" ht="51">
      <c r="C11" s="185"/>
      <c r="D11" s="185"/>
      <c r="E11" s="339" t="s">
        <v>2093</v>
      </c>
      <c r="F11" s="339" t="s">
        <v>2094</v>
      </c>
      <c r="G11" s="339" t="s">
        <v>2095</v>
      </c>
      <c r="H11" s="339" t="s">
        <v>2096</v>
      </c>
      <c r="I11" s="340" t="s">
        <v>2641</v>
      </c>
      <c r="J11" s="341" t="s">
        <v>2642</v>
      </c>
      <c r="K11" s="341" t="s">
        <v>2643</v>
      </c>
      <c r="L11" s="339" t="s">
        <v>2097</v>
      </c>
      <c r="M11" s="339" t="s">
        <v>2098</v>
      </c>
      <c r="N11" s="339" t="s">
        <v>2099</v>
      </c>
      <c r="O11" s="339" t="s">
        <v>2637</v>
      </c>
      <c r="P11" s="339" t="s">
        <v>2100</v>
      </c>
      <c r="Q11" s="339" t="s">
        <v>2615</v>
      </c>
      <c r="R11" s="339" t="s">
        <v>2617</v>
      </c>
      <c r="S11" s="136"/>
      <c r="U11" s="332"/>
      <c r="V11" s="332"/>
      <c r="W11" s="332"/>
      <c r="X11" s="332"/>
    </row>
    <row r="12" spans="1:24" customFormat="1" ht="25.5" customHeight="1">
      <c r="A12" t="str">
        <f>IF(B12=TRUE(),CONCATENATE("Anexo",COUNTIF($B$1:B12,TRUE())),"")</f>
        <v/>
      </c>
      <c r="B12" t="b">
        <f>OR(G12="IV. Bens de capital",G12="VI. Serviços",AND(D12="PID",O12="Internacional"))</f>
        <v>0</v>
      </c>
      <c r="C12" s="185" t="str">
        <f>IF($D12="","",CONCATENATE($D12,"-",COUNTIF($D$12:$D12,$D12)))</f>
        <v/>
      </c>
      <c r="D12" s="185" t="str">
        <f>IF(G12="","",IF(OR($G12=Info!$AY$2,$G12=Info!$AY$3,$G12=Info!$AY$4),"PID","BS"))</f>
        <v/>
      </c>
      <c r="E12" s="342">
        <v>1</v>
      </c>
      <c r="F12" s="343"/>
      <c r="G12" s="344"/>
      <c r="H12" s="344"/>
      <c r="I12" s="345"/>
      <c r="J12" s="346"/>
      <c r="K12" s="346"/>
      <c r="L12" s="344"/>
      <c r="M12" s="347"/>
      <c r="N12" s="344"/>
      <c r="O12" s="380"/>
      <c r="P12" s="344"/>
      <c r="Q12" s="344"/>
      <c r="R12" s="348"/>
      <c r="S12" s="349">
        <f>IF(COUNTA(F12:R12)=0,0,IF(COUNTA(F12:N12,P12:Q12)&lt;11,1,0))+IF(AND(Q12="Membro da Comissão Gestora",R12=""),1,0)+IF(AND(D12="PID",O12=""),1,0)</f>
        <v>0</v>
      </c>
      <c r="U12" s="332"/>
      <c r="V12" s="333" t="str">
        <f>Checklist!$C$7</f>
        <v>1° SEMESTRE/2023</v>
      </c>
      <c r="W12" s="334">
        <f>IFERROR(VLOOKUP($V12,Info!$AI$3:$AQ$12,4,FALSE),"")</f>
        <v>44927</v>
      </c>
      <c r="X12" s="335">
        <f t="shared" ref="X12:X17" si="0">COUNTIF($F$12:$F$66,$W12)</f>
        <v>0</v>
      </c>
    </row>
    <row r="13" spans="1:24" customFormat="1" ht="25.5" customHeight="1">
      <c r="A13" t="str">
        <f>IF(B13=TRUE(),CONCATENATE("Anexo",COUNTIF($B$1:B13,TRUE())),"")</f>
        <v/>
      </c>
      <c r="B13" t="b">
        <f t="shared" ref="B13:B66" si="1">OR(G13="IV. Bens de capital",G13="VI. Serviços",AND(D13="PID",O13="Internacional"))</f>
        <v>0</v>
      </c>
      <c r="C13" s="185" t="str">
        <f>IF($D13="","",CONCATENATE($D13,"-",COUNTIF($D$12:$D13,$D13)))</f>
        <v/>
      </c>
      <c r="D13" s="185" t="str">
        <f>IF(G13="","",IF(OR($G13=Info!$AY$2,$G13=Info!$AY$3,$G13=Info!$AY$4),"PID","BS"))</f>
        <v/>
      </c>
      <c r="E13" s="342">
        <f t="shared" ref="E13:E66" si="2">E12+1</f>
        <v>2</v>
      </c>
      <c r="F13" s="343"/>
      <c r="G13" s="344"/>
      <c r="H13" s="344"/>
      <c r="I13" s="345"/>
      <c r="J13" s="346"/>
      <c r="K13" s="346"/>
      <c r="L13" s="344"/>
      <c r="M13" s="347"/>
      <c r="N13" s="344"/>
      <c r="O13" s="380"/>
      <c r="P13" s="344"/>
      <c r="Q13" s="344"/>
      <c r="R13" s="348"/>
      <c r="S13" s="349">
        <f t="shared" ref="S13:S66" si="3">IF(COUNTA(F13:R13)=0,0,IF(COUNTA(F13:N13,P13:Q13)&lt;11,1,0))+IF(AND(Q13="Membro da Comissão Gestora",R13=""),1,0)+IF(AND(D13="PID",O13=""),1,0)</f>
        <v>0</v>
      </c>
      <c r="U13" s="332"/>
      <c r="V13" s="333" t="str">
        <f>Checklist!$C$7</f>
        <v>1° SEMESTRE/2023</v>
      </c>
      <c r="W13" s="334">
        <f>IFERROR(VLOOKUP($V13,Info!$AI$3:$AQ$12,5,FALSE),"")</f>
        <v>44958</v>
      </c>
      <c r="X13" s="335">
        <f t="shared" si="0"/>
        <v>0</v>
      </c>
    </row>
    <row r="14" spans="1:24" customFormat="1" ht="25.5" customHeight="1">
      <c r="A14" t="str">
        <f>IF(B14=TRUE(),CONCATENATE("Anexo",COUNTIF($B$1:B14,TRUE())),"")</f>
        <v/>
      </c>
      <c r="B14" t="b">
        <f t="shared" si="1"/>
        <v>0</v>
      </c>
      <c r="C14" s="185" t="str">
        <f>IF($D14="","",CONCATENATE($D14,"-",COUNTIF($D$12:$D14,$D14)))</f>
        <v/>
      </c>
      <c r="D14" s="185" t="str">
        <f>IF(G14="","",IF(OR($G14=Info!$AY$2,$G14=Info!$AY$3,$G14=Info!$AY$4),"PID","BS"))</f>
        <v/>
      </c>
      <c r="E14" s="342">
        <f t="shared" si="2"/>
        <v>3</v>
      </c>
      <c r="F14" s="343"/>
      <c r="G14" s="344"/>
      <c r="H14" s="344"/>
      <c r="I14" s="345"/>
      <c r="J14" s="346"/>
      <c r="K14" s="346"/>
      <c r="L14" s="344"/>
      <c r="M14" s="347"/>
      <c r="N14" s="344"/>
      <c r="O14" s="380"/>
      <c r="P14" s="344"/>
      <c r="Q14" s="344"/>
      <c r="R14" s="348"/>
      <c r="S14" s="349">
        <f t="shared" si="3"/>
        <v>0</v>
      </c>
      <c r="U14" s="332"/>
      <c r="V14" s="333" t="str">
        <f>Checklist!$C$7</f>
        <v>1° SEMESTRE/2023</v>
      </c>
      <c r="W14" s="334">
        <f>IFERROR(VLOOKUP($V14,Info!$AI$3:$AQ$12,6,FALSE),"")</f>
        <v>44986</v>
      </c>
      <c r="X14" s="335">
        <f t="shared" si="0"/>
        <v>0</v>
      </c>
    </row>
    <row r="15" spans="1:24" customFormat="1" ht="25.5" customHeight="1">
      <c r="A15" t="str">
        <f>IF(B15=TRUE(),CONCATENATE("Anexo",COUNTIF($B$1:B15,TRUE())),"")</f>
        <v/>
      </c>
      <c r="B15" t="b">
        <f t="shared" si="1"/>
        <v>0</v>
      </c>
      <c r="C15" s="185" t="str">
        <f>IF($D15="","",CONCATENATE($D15,"-",COUNTIF($D$12:$D15,$D15)))</f>
        <v/>
      </c>
      <c r="D15" s="185" t="str">
        <f>IF(G15="","",IF(OR($G15=Info!$AY$2,$G15=Info!$AY$3,$G15=Info!$AY$4),"PID","BS"))</f>
        <v/>
      </c>
      <c r="E15" s="342">
        <f t="shared" si="2"/>
        <v>4</v>
      </c>
      <c r="F15" s="343"/>
      <c r="G15" s="344"/>
      <c r="H15" s="344"/>
      <c r="I15" s="345"/>
      <c r="J15" s="346"/>
      <c r="K15" s="346"/>
      <c r="L15" s="344"/>
      <c r="M15" s="347"/>
      <c r="N15" s="344"/>
      <c r="O15" s="380"/>
      <c r="P15" s="344"/>
      <c r="Q15" s="344"/>
      <c r="R15" s="348"/>
      <c r="S15" s="349">
        <f t="shared" si="3"/>
        <v>0</v>
      </c>
      <c r="U15" s="332"/>
      <c r="V15" s="333" t="str">
        <f>Checklist!$C$7</f>
        <v>1° SEMESTRE/2023</v>
      </c>
      <c r="W15" s="334">
        <f>IFERROR(VLOOKUP($V15,Info!$AI$3:$AQ$12,7,FALSE),"")</f>
        <v>45017</v>
      </c>
      <c r="X15" s="335">
        <f t="shared" si="0"/>
        <v>0</v>
      </c>
    </row>
    <row r="16" spans="1:24" customFormat="1" ht="25.5" customHeight="1">
      <c r="A16" t="str">
        <f>IF(B16=TRUE(),CONCATENATE("Anexo",COUNTIF($B$1:B16,TRUE())),"")</f>
        <v/>
      </c>
      <c r="B16" t="b">
        <f t="shared" si="1"/>
        <v>0</v>
      </c>
      <c r="C16" s="185" t="str">
        <f>IF($D16="","",CONCATENATE($D16,"-",COUNTIF($D$12:$D16,$D16)))</f>
        <v/>
      </c>
      <c r="D16" s="185" t="str">
        <f>IF(G16="","",IF(OR($G16=Info!$AY$2,$G16=Info!$AY$3,$G16=Info!$AY$4),"PID","BS"))</f>
        <v/>
      </c>
      <c r="E16" s="342">
        <f t="shared" si="2"/>
        <v>5</v>
      </c>
      <c r="F16" s="343"/>
      <c r="G16" s="344"/>
      <c r="H16" s="344"/>
      <c r="I16" s="345"/>
      <c r="J16" s="346"/>
      <c r="K16" s="346"/>
      <c r="L16" s="344"/>
      <c r="M16" s="347"/>
      <c r="N16" s="344"/>
      <c r="O16" s="380"/>
      <c r="P16" s="344"/>
      <c r="Q16" s="344"/>
      <c r="R16" s="348"/>
      <c r="S16" s="349">
        <f t="shared" si="3"/>
        <v>0</v>
      </c>
      <c r="U16" s="332"/>
      <c r="V16" s="333" t="str">
        <f>Checklist!$C$7</f>
        <v>1° SEMESTRE/2023</v>
      </c>
      <c r="W16" s="334">
        <f>IFERROR(VLOOKUP($V16,Info!$AI$3:$AQ$12,8,FALSE),"")</f>
        <v>45047</v>
      </c>
      <c r="X16" s="335">
        <f t="shared" si="0"/>
        <v>0</v>
      </c>
    </row>
    <row r="17" spans="1:24" customFormat="1" ht="25.5" customHeight="1">
      <c r="A17" t="str">
        <f>IF(B17=TRUE(),CONCATENATE("Anexo",COUNTIF($B$1:B17,TRUE())),"")</f>
        <v/>
      </c>
      <c r="B17" t="b">
        <f t="shared" si="1"/>
        <v>0</v>
      </c>
      <c r="C17" s="185" t="str">
        <f>IF($D17="","",CONCATENATE($D17,"-",COUNTIF($D$12:$D17,$D17)))</f>
        <v/>
      </c>
      <c r="D17" s="185" t="str">
        <f>IF(G17="","",IF(OR($G17=Info!$AY$2,$G17=Info!$AY$3,$G17=Info!$AY$4),"PID","BS"))</f>
        <v/>
      </c>
      <c r="E17" s="342">
        <f t="shared" si="2"/>
        <v>6</v>
      </c>
      <c r="F17" s="343"/>
      <c r="G17" s="344"/>
      <c r="H17" s="344"/>
      <c r="I17" s="345"/>
      <c r="J17" s="346"/>
      <c r="K17" s="346"/>
      <c r="L17" s="344"/>
      <c r="M17" s="347"/>
      <c r="N17" s="344"/>
      <c r="O17" s="380"/>
      <c r="P17" s="344"/>
      <c r="Q17" s="344"/>
      <c r="R17" s="348"/>
      <c r="S17" s="349">
        <f t="shared" si="3"/>
        <v>0</v>
      </c>
      <c r="U17" s="332"/>
      <c r="V17" s="333" t="str">
        <f>Checklist!$C$7</f>
        <v>1° SEMESTRE/2023</v>
      </c>
      <c r="W17" s="334">
        <f>IFERROR(VLOOKUP($V17,Info!$AI$3:$AQ$12,9,FALSE),"")</f>
        <v>45078</v>
      </c>
      <c r="X17" s="335">
        <f t="shared" si="0"/>
        <v>0</v>
      </c>
    </row>
    <row r="18" spans="1:24" customFormat="1" ht="25.5" customHeight="1">
      <c r="A18" t="str">
        <f>IF(B18=TRUE(),CONCATENATE("Anexo",COUNTIF($B$1:B18,TRUE())),"")</f>
        <v/>
      </c>
      <c r="B18" t="b">
        <f t="shared" si="1"/>
        <v>0</v>
      </c>
      <c r="C18" s="185" t="str">
        <f>IF($D18="","",CONCATENATE($D18,"-",COUNTIF($D$12:$D18,$D18)))</f>
        <v/>
      </c>
      <c r="D18" s="185" t="str">
        <f>IF(G18="","",IF(OR($G18=Info!$AY$2,$G18=Info!$AY$3,$G18=Info!$AY$4),"PID","BS"))</f>
        <v/>
      </c>
      <c r="E18" s="342">
        <f t="shared" si="2"/>
        <v>7</v>
      </c>
      <c r="F18" s="343"/>
      <c r="G18" s="344"/>
      <c r="H18" s="344"/>
      <c r="I18" s="345"/>
      <c r="J18" s="346"/>
      <c r="K18" s="346"/>
      <c r="L18" s="344"/>
      <c r="M18" s="347"/>
      <c r="N18" s="344"/>
      <c r="O18" s="380"/>
      <c r="P18" s="344"/>
      <c r="Q18" s="344"/>
      <c r="R18" s="348"/>
      <c r="S18" s="349">
        <f t="shared" si="3"/>
        <v>0</v>
      </c>
      <c r="U18" s="332"/>
      <c r="V18" s="332"/>
      <c r="W18" s="332"/>
      <c r="X18" s="336"/>
    </row>
    <row r="19" spans="1:24" customFormat="1" ht="25.5" customHeight="1">
      <c r="A19" t="str">
        <f>IF(B19=TRUE(),CONCATENATE("Anexo",COUNTIF($B$1:B19,TRUE())),"")</f>
        <v/>
      </c>
      <c r="B19" t="b">
        <f t="shared" si="1"/>
        <v>0</v>
      </c>
      <c r="C19" s="185" t="str">
        <f>IF($D19="","",CONCATENATE($D19,"-",COUNTIF($D$12:$D19,$D19)))</f>
        <v/>
      </c>
      <c r="D19" s="185" t="str">
        <f>IF(G19="","",IF(OR($G19=Info!$AY$2,$G19=Info!$AY$3,$G19=Info!$AY$4),"PID","BS"))</f>
        <v/>
      </c>
      <c r="E19" s="342">
        <f t="shared" si="2"/>
        <v>8</v>
      </c>
      <c r="F19" s="343"/>
      <c r="G19" s="344"/>
      <c r="H19" s="344"/>
      <c r="I19" s="345"/>
      <c r="J19" s="346"/>
      <c r="K19" s="346"/>
      <c r="L19" s="344"/>
      <c r="M19" s="347"/>
      <c r="N19" s="344"/>
      <c r="O19" s="380"/>
      <c r="P19" s="344"/>
      <c r="Q19" s="344"/>
      <c r="R19" s="348"/>
      <c r="S19" s="349">
        <f t="shared" si="3"/>
        <v>0</v>
      </c>
      <c r="U19" s="332"/>
      <c r="V19" s="332"/>
      <c r="W19" s="337" t="s">
        <v>2101</v>
      </c>
      <c r="X19" s="336"/>
    </row>
    <row r="20" spans="1:24" customFormat="1" ht="25.5" customHeight="1">
      <c r="A20" t="str">
        <f>IF(B20=TRUE(),CONCATENATE("Anexo",COUNTIF($B$1:B20,TRUE())),"")</f>
        <v/>
      </c>
      <c r="B20" t="b">
        <f t="shared" si="1"/>
        <v>0</v>
      </c>
      <c r="C20" s="185" t="str">
        <f>IF($D20="","",CONCATENATE($D20,"-",COUNTIF($D$12:$D20,$D20)))</f>
        <v/>
      </c>
      <c r="D20" s="185" t="str">
        <f>IF(G20="","",IF(OR($G20=Info!$AY$2,$G20=Info!$AY$3,$G20=Info!$AY$4),"PID","BS"))</f>
        <v/>
      </c>
      <c r="E20" s="342">
        <f t="shared" si="2"/>
        <v>9</v>
      </c>
      <c r="F20" s="343"/>
      <c r="G20" s="344"/>
      <c r="H20" s="344"/>
      <c r="I20" s="345"/>
      <c r="J20" s="346"/>
      <c r="K20" s="346"/>
      <c r="L20" s="344"/>
      <c r="M20" s="347"/>
      <c r="N20" s="344"/>
      <c r="O20" s="380"/>
      <c r="P20" s="344"/>
      <c r="Q20" s="344"/>
      <c r="R20" s="348"/>
      <c r="S20" s="349">
        <f t="shared" si="3"/>
        <v>0</v>
      </c>
      <c r="U20" s="332"/>
      <c r="V20" s="332"/>
      <c r="W20" s="332" t="s">
        <v>2102</v>
      </c>
      <c r="X20" s="336"/>
    </row>
    <row r="21" spans="1:24" customFormat="1" ht="25.5" customHeight="1">
      <c r="A21" t="str">
        <f>IF(B21=TRUE(),CONCATENATE("Anexo",COUNTIF($B$1:B21,TRUE())),"")</f>
        <v/>
      </c>
      <c r="B21" t="b">
        <f t="shared" si="1"/>
        <v>0</v>
      </c>
      <c r="C21" s="185" t="str">
        <f>IF($D21="","",CONCATENATE($D21,"-",COUNTIF($D$12:$D21,$D21)))</f>
        <v/>
      </c>
      <c r="D21" s="185" t="str">
        <f>IF(G21="","",IF(OR($G21=Info!$AY$2,$G21=Info!$AY$3,$G21=Info!$AY$4),"PID","BS"))</f>
        <v/>
      </c>
      <c r="E21" s="342">
        <f t="shared" si="2"/>
        <v>10</v>
      </c>
      <c r="F21" s="343"/>
      <c r="G21" s="344"/>
      <c r="H21" s="344"/>
      <c r="I21" s="345"/>
      <c r="J21" s="346"/>
      <c r="K21" s="346"/>
      <c r="L21" s="344"/>
      <c r="M21" s="347"/>
      <c r="N21" s="344"/>
      <c r="O21" s="380"/>
      <c r="P21" s="344"/>
      <c r="Q21" s="344"/>
      <c r="R21" s="348"/>
      <c r="S21" s="349">
        <f t="shared" si="3"/>
        <v>0</v>
      </c>
      <c r="U21" s="332"/>
      <c r="V21" s="332"/>
      <c r="W21" s="332" t="s">
        <v>2103</v>
      </c>
      <c r="X21" s="336"/>
    </row>
    <row r="22" spans="1:24" customFormat="1" ht="25.5" customHeight="1">
      <c r="A22" t="str">
        <f>IF(B22=TRUE(),CONCATENATE("Anexo",COUNTIF($B$1:B22,TRUE())),"")</f>
        <v/>
      </c>
      <c r="B22" t="b">
        <f t="shared" si="1"/>
        <v>0</v>
      </c>
      <c r="C22" s="185" t="str">
        <f>IF($D22="","",CONCATENATE($D22,"-",COUNTIF($D$12:$D22,$D22)))</f>
        <v/>
      </c>
      <c r="D22" s="185" t="str">
        <f>IF(G22="","",IF(OR($G22=Info!$AY$2,$G22=Info!$AY$3,$G22=Info!$AY$4),"PID","BS"))</f>
        <v/>
      </c>
      <c r="E22" s="342">
        <f t="shared" si="2"/>
        <v>11</v>
      </c>
      <c r="F22" s="343"/>
      <c r="G22" s="344"/>
      <c r="H22" s="344"/>
      <c r="I22" s="345"/>
      <c r="J22" s="346"/>
      <c r="K22" s="346"/>
      <c r="L22" s="344"/>
      <c r="M22" s="347"/>
      <c r="N22" s="344"/>
      <c r="O22" s="380"/>
      <c r="P22" s="344"/>
      <c r="Q22" s="344"/>
      <c r="R22" s="348"/>
      <c r="S22" s="349">
        <f t="shared" si="3"/>
        <v>0</v>
      </c>
      <c r="U22" s="332"/>
      <c r="V22" s="332"/>
      <c r="W22" s="332" t="s">
        <v>2104</v>
      </c>
      <c r="X22" s="336"/>
    </row>
    <row r="23" spans="1:24" customFormat="1" ht="25.5" customHeight="1">
      <c r="A23" t="str">
        <f>IF(B23=TRUE(),CONCATENATE("Anexo",COUNTIF($B$1:B23,TRUE())),"")</f>
        <v/>
      </c>
      <c r="B23" t="b">
        <f t="shared" si="1"/>
        <v>0</v>
      </c>
      <c r="C23" s="185" t="str">
        <f>IF($D23="","",CONCATENATE($D23,"-",COUNTIF($D$12:$D23,$D23)))</f>
        <v/>
      </c>
      <c r="D23" s="185" t="str">
        <f>IF(G23="","",IF(OR($G23=Info!$AY$2,$G23=Info!$AY$3,$G23=Info!$AY$4),"PID","BS"))</f>
        <v/>
      </c>
      <c r="E23" s="342">
        <f t="shared" si="2"/>
        <v>12</v>
      </c>
      <c r="F23" s="343"/>
      <c r="G23" s="344"/>
      <c r="H23" s="344"/>
      <c r="I23" s="345"/>
      <c r="J23" s="346"/>
      <c r="K23" s="346"/>
      <c r="L23" s="344"/>
      <c r="M23" s="347"/>
      <c r="N23" s="344"/>
      <c r="O23" s="380"/>
      <c r="P23" s="344"/>
      <c r="Q23" s="344"/>
      <c r="R23" s="348"/>
      <c r="S23" s="349">
        <f t="shared" si="3"/>
        <v>0</v>
      </c>
      <c r="U23" s="332"/>
      <c r="V23" s="332"/>
      <c r="W23" s="332" t="s">
        <v>2105</v>
      </c>
      <c r="X23" s="336"/>
    </row>
    <row r="24" spans="1:24" customFormat="1" ht="25.5" customHeight="1">
      <c r="A24" t="str">
        <f>IF(B24=TRUE(),CONCATENATE("Anexo",COUNTIF($B$1:B24,TRUE())),"")</f>
        <v/>
      </c>
      <c r="B24" t="b">
        <f t="shared" si="1"/>
        <v>0</v>
      </c>
      <c r="C24" s="185" t="str">
        <f>IF($D24="","",CONCATENATE($D24,"-",COUNTIF($D$12:$D24,$D24)))</f>
        <v/>
      </c>
      <c r="D24" s="185" t="str">
        <f>IF(G24="","",IF(OR($G24=Info!$AY$2,$G24=Info!$AY$3,$G24=Info!$AY$4),"PID","BS"))</f>
        <v/>
      </c>
      <c r="E24" s="342">
        <f t="shared" si="2"/>
        <v>13</v>
      </c>
      <c r="F24" s="343"/>
      <c r="G24" s="344"/>
      <c r="H24" s="344"/>
      <c r="I24" s="345"/>
      <c r="J24" s="346"/>
      <c r="K24" s="346"/>
      <c r="L24" s="344"/>
      <c r="M24" s="347"/>
      <c r="N24" s="344"/>
      <c r="O24" s="380"/>
      <c r="P24" s="344"/>
      <c r="Q24" s="344"/>
      <c r="R24" s="348"/>
      <c r="S24" s="349">
        <f t="shared" si="3"/>
        <v>0</v>
      </c>
      <c r="U24" s="332"/>
      <c r="V24" s="332"/>
      <c r="W24" s="332" t="s">
        <v>1053</v>
      </c>
      <c r="X24" s="336"/>
    </row>
    <row r="25" spans="1:24" customFormat="1" ht="25.5" customHeight="1">
      <c r="A25" t="str">
        <f>IF(B25=TRUE(),CONCATENATE("Anexo",COUNTIF($B$1:B25,TRUE())),"")</f>
        <v/>
      </c>
      <c r="B25" t="b">
        <f t="shared" si="1"/>
        <v>0</v>
      </c>
      <c r="C25" s="185" t="str">
        <f>IF($D25="","",CONCATENATE($D25,"-",COUNTIF($D$12:$D25,$D25)))</f>
        <v/>
      </c>
      <c r="D25" s="185" t="str">
        <f>IF(G25="","",IF(OR($G25=Info!$AY$2,$G25=Info!$AY$3,$G25=Info!$AY$4),"PID","BS"))</f>
        <v/>
      </c>
      <c r="E25" s="342">
        <f t="shared" si="2"/>
        <v>14</v>
      </c>
      <c r="F25" s="343"/>
      <c r="G25" s="344"/>
      <c r="H25" s="344"/>
      <c r="I25" s="345"/>
      <c r="J25" s="346"/>
      <c r="K25" s="346"/>
      <c r="L25" s="344"/>
      <c r="M25" s="347"/>
      <c r="N25" s="344"/>
      <c r="O25" s="380"/>
      <c r="P25" s="344"/>
      <c r="Q25" s="344"/>
      <c r="R25" s="348"/>
      <c r="S25" s="349">
        <f t="shared" si="3"/>
        <v>0</v>
      </c>
      <c r="U25" s="332"/>
      <c r="V25" s="332"/>
      <c r="W25" s="332"/>
      <c r="X25" s="336"/>
    </row>
    <row r="26" spans="1:24" customFormat="1" ht="25.5" customHeight="1">
      <c r="A26" t="str">
        <f>IF(B26=TRUE(),CONCATENATE("Anexo",COUNTIF($B$1:B26,TRUE())),"")</f>
        <v/>
      </c>
      <c r="B26" t="b">
        <f t="shared" si="1"/>
        <v>0</v>
      </c>
      <c r="C26" s="185" t="str">
        <f>IF($D26="","",CONCATENATE($D26,"-",COUNTIF($D$12:$D26,$D26)))</f>
        <v/>
      </c>
      <c r="D26" s="185" t="str">
        <f>IF(G26="","",IF(OR($G26=Info!$AY$2,$G26=Info!$AY$3,$G26=Info!$AY$4),"PID","BS"))</f>
        <v/>
      </c>
      <c r="E26" s="342">
        <f t="shared" si="2"/>
        <v>15</v>
      </c>
      <c r="F26" s="343"/>
      <c r="G26" s="344"/>
      <c r="H26" s="344"/>
      <c r="I26" s="345"/>
      <c r="J26" s="346"/>
      <c r="K26" s="346"/>
      <c r="L26" s="344"/>
      <c r="M26" s="347"/>
      <c r="N26" s="344"/>
      <c r="O26" s="380"/>
      <c r="P26" s="344"/>
      <c r="Q26" s="344"/>
      <c r="R26" s="348"/>
      <c r="S26" s="349">
        <f t="shared" si="3"/>
        <v>0</v>
      </c>
      <c r="U26" s="332"/>
      <c r="V26" s="332"/>
      <c r="W26" s="332"/>
      <c r="X26" s="336"/>
    </row>
    <row r="27" spans="1:24" customFormat="1" ht="25.5" customHeight="1">
      <c r="A27" t="str">
        <f>IF(B27=TRUE(),CONCATENATE("Anexo",COUNTIF($B$1:B27,TRUE())),"")</f>
        <v/>
      </c>
      <c r="B27" t="b">
        <f t="shared" si="1"/>
        <v>0</v>
      </c>
      <c r="C27" s="185" t="str">
        <f>IF($D27="","",CONCATENATE($D27,"-",COUNTIF($D$12:$D27,$D27)))</f>
        <v/>
      </c>
      <c r="D27" s="185" t="str">
        <f>IF(G27="","",IF(OR($G27=Info!$AY$2,$G27=Info!$AY$3,$G27=Info!$AY$4),"PID","BS"))</f>
        <v/>
      </c>
      <c r="E27" s="342">
        <f t="shared" si="2"/>
        <v>16</v>
      </c>
      <c r="F27" s="343"/>
      <c r="G27" s="344"/>
      <c r="H27" s="344"/>
      <c r="I27" s="345"/>
      <c r="J27" s="346"/>
      <c r="K27" s="346"/>
      <c r="L27" s="344"/>
      <c r="M27" s="347"/>
      <c r="N27" s="344"/>
      <c r="O27" s="380"/>
      <c r="P27" s="344"/>
      <c r="Q27" s="344"/>
      <c r="R27" s="348"/>
      <c r="S27" s="349">
        <f t="shared" si="3"/>
        <v>0</v>
      </c>
      <c r="U27" s="332"/>
      <c r="V27" s="332"/>
      <c r="W27" s="332"/>
      <c r="X27" s="336"/>
    </row>
    <row r="28" spans="1:24" customFormat="1" ht="25.5" customHeight="1">
      <c r="A28" t="str">
        <f>IF(B28=TRUE(),CONCATENATE("Anexo",COUNTIF($B$1:B28,TRUE())),"")</f>
        <v/>
      </c>
      <c r="B28" t="b">
        <f t="shared" si="1"/>
        <v>0</v>
      </c>
      <c r="C28" s="185" t="str">
        <f>IF($D28="","",CONCATENATE($D28,"-",COUNTIF($D$12:$D28,$D28)))</f>
        <v/>
      </c>
      <c r="D28" s="185" t="str">
        <f>IF(G28="","",IF(OR($G28=Info!$AY$2,$G28=Info!$AY$3,$G28=Info!$AY$4),"PID","BS"))</f>
        <v/>
      </c>
      <c r="E28" s="342">
        <f t="shared" si="2"/>
        <v>17</v>
      </c>
      <c r="F28" s="343"/>
      <c r="G28" s="344"/>
      <c r="H28" s="344"/>
      <c r="I28" s="345"/>
      <c r="J28" s="346"/>
      <c r="K28" s="346"/>
      <c r="L28" s="344"/>
      <c r="M28" s="347"/>
      <c r="N28" s="344"/>
      <c r="O28" s="380"/>
      <c r="P28" s="344"/>
      <c r="Q28" s="344"/>
      <c r="R28" s="348"/>
      <c r="S28" s="349">
        <f t="shared" si="3"/>
        <v>0</v>
      </c>
      <c r="U28" s="332"/>
      <c r="V28" s="332"/>
      <c r="W28" s="332"/>
      <c r="X28" s="336"/>
    </row>
    <row r="29" spans="1:24" customFormat="1" ht="25.5" customHeight="1">
      <c r="A29" t="str">
        <f>IF(B29=TRUE(),CONCATENATE("Anexo",COUNTIF($B$1:B29,TRUE())),"")</f>
        <v/>
      </c>
      <c r="B29" t="b">
        <f t="shared" si="1"/>
        <v>0</v>
      </c>
      <c r="C29" s="185" t="str">
        <f>IF($D29="","",CONCATENATE($D29,"-",COUNTIF($D$12:$D29,$D29)))</f>
        <v/>
      </c>
      <c r="D29" s="185" t="str">
        <f>IF(G29="","",IF(OR($G29=Info!$AY$2,$G29=Info!$AY$3,$G29=Info!$AY$4),"PID","BS"))</f>
        <v/>
      </c>
      <c r="E29" s="342">
        <f t="shared" si="2"/>
        <v>18</v>
      </c>
      <c r="F29" s="343"/>
      <c r="G29" s="344"/>
      <c r="H29" s="344"/>
      <c r="I29" s="345"/>
      <c r="J29" s="346"/>
      <c r="K29" s="346"/>
      <c r="L29" s="344"/>
      <c r="M29" s="347"/>
      <c r="N29" s="344"/>
      <c r="O29" s="380"/>
      <c r="P29" s="344"/>
      <c r="Q29" s="344"/>
      <c r="R29" s="348"/>
      <c r="S29" s="349">
        <f t="shared" si="3"/>
        <v>0</v>
      </c>
      <c r="U29" s="332"/>
      <c r="V29" s="332"/>
      <c r="W29" s="332" t="s">
        <v>2106</v>
      </c>
      <c r="X29" s="336"/>
    </row>
    <row r="30" spans="1:24" customFormat="1" ht="25.5" customHeight="1">
      <c r="A30" t="str">
        <f>IF(B30=TRUE(),CONCATENATE("Anexo",COUNTIF($B$1:B30,TRUE())),"")</f>
        <v/>
      </c>
      <c r="B30" t="b">
        <f t="shared" si="1"/>
        <v>0</v>
      </c>
      <c r="C30" s="185" t="str">
        <f>IF($D30="","",CONCATENATE($D30,"-",COUNTIF($D$12:$D30,$D30)))</f>
        <v/>
      </c>
      <c r="D30" s="185" t="str">
        <f>IF(G30="","",IF(OR($G30=Info!$AY$2,$G30=Info!$AY$3,$G30=Info!$AY$4),"PID","BS"))</f>
        <v/>
      </c>
      <c r="E30" s="342">
        <f t="shared" si="2"/>
        <v>19</v>
      </c>
      <c r="F30" s="343"/>
      <c r="G30" s="344"/>
      <c r="H30" s="344"/>
      <c r="I30" s="345"/>
      <c r="J30" s="346"/>
      <c r="K30" s="346"/>
      <c r="L30" s="344"/>
      <c r="M30" s="347"/>
      <c r="N30" s="344"/>
      <c r="O30" s="380"/>
      <c r="P30" s="344"/>
      <c r="Q30" s="344"/>
      <c r="R30" s="348"/>
      <c r="S30" s="349">
        <f t="shared" si="3"/>
        <v>0</v>
      </c>
      <c r="U30" s="332"/>
      <c r="V30" s="332"/>
      <c r="W30" s="332" t="s">
        <v>2107</v>
      </c>
      <c r="X30" s="336"/>
    </row>
    <row r="31" spans="1:24" customFormat="1" ht="25.5" customHeight="1">
      <c r="A31" t="str">
        <f>IF(B31=TRUE(),CONCATENATE("Anexo",COUNTIF($B$1:B31,TRUE())),"")</f>
        <v/>
      </c>
      <c r="B31" t="b">
        <f t="shared" si="1"/>
        <v>0</v>
      </c>
      <c r="C31" s="185" t="str">
        <f>IF($D31="","",CONCATENATE($D31,"-",COUNTIF($D$12:$D31,$D31)))</f>
        <v/>
      </c>
      <c r="D31" s="185" t="str">
        <f>IF(G31="","",IF(OR($G31=Info!$AY$2,$G31=Info!$AY$3,$G31=Info!$AY$4),"PID","BS"))</f>
        <v/>
      </c>
      <c r="E31" s="342">
        <f t="shared" si="2"/>
        <v>20</v>
      </c>
      <c r="F31" s="343"/>
      <c r="G31" s="344"/>
      <c r="H31" s="344"/>
      <c r="I31" s="345"/>
      <c r="J31" s="346"/>
      <c r="K31" s="346"/>
      <c r="L31" s="344"/>
      <c r="M31" s="347"/>
      <c r="N31" s="344"/>
      <c r="O31" s="380"/>
      <c r="P31" s="344"/>
      <c r="Q31" s="344"/>
      <c r="R31" s="348"/>
      <c r="S31" s="349">
        <f t="shared" si="3"/>
        <v>0</v>
      </c>
      <c r="U31" s="332"/>
      <c r="V31" s="332"/>
      <c r="W31" s="332" t="s">
        <v>2108</v>
      </c>
      <c r="X31" s="336"/>
    </row>
    <row r="32" spans="1:24" customFormat="1" ht="25.5" customHeight="1">
      <c r="A32" t="str">
        <f>IF(B32=TRUE(),CONCATENATE("Anexo",COUNTIF($B$1:B32,TRUE())),"")</f>
        <v/>
      </c>
      <c r="B32" t="b">
        <f t="shared" si="1"/>
        <v>0</v>
      </c>
      <c r="C32" s="185" t="str">
        <f>IF($D32="","",CONCATENATE($D32,"-",COUNTIF($D$12:$D32,$D32)))</f>
        <v/>
      </c>
      <c r="D32" s="185" t="str">
        <f>IF(G32="","",IF(OR($G32=Info!$AY$2,$G32=Info!$AY$3,$G32=Info!$AY$4),"PID","BS"))</f>
        <v/>
      </c>
      <c r="E32" s="342">
        <f t="shared" si="2"/>
        <v>21</v>
      </c>
      <c r="F32" s="343"/>
      <c r="G32" s="344"/>
      <c r="H32" s="344"/>
      <c r="I32" s="345"/>
      <c r="J32" s="346"/>
      <c r="K32" s="346"/>
      <c r="L32" s="344"/>
      <c r="M32" s="347"/>
      <c r="N32" s="344"/>
      <c r="O32" s="380"/>
      <c r="P32" s="344"/>
      <c r="Q32" s="344"/>
      <c r="R32" s="348"/>
      <c r="S32" s="349">
        <f t="shared" si="3"/>
        <v>0</v>
      </c>
      <c r="U32" s="332"/>
      <c r="V32" s="332"/>
      <c r="W32" s="332" t="s">
        <v>2109</v>
      </c>
      <c r="X32" s="336"/>
    </row>
    <row r="33" spans="1:24" customFormat="1" ht="25.5" customHeight="1">
      <c r="A33" t="str">
        <f>IF(B33=TRUE(),CONCATENATE("Anexo",COUNTIF($B$1:B33,TRUE())),"")</f>
        <v/>
      </c>
      <c r="B33" t="b">
        <f t="shared" si="1"/>
        <v>0</v>
      </c>
      <c r="C33" s="185" t="str">
        <f>IF($D33="","",CONCATENATE($D33,"-",COUNTIF($D$12:$D33,$D33)))</f>
        <v/>
      </c>
      <c r="D33" s="185" t="str">
        <f>IF(G33="","",IF(OR($G33=Info!$AY$2,$G33=Info!$AY$3,$G33=Info!$AY$4),"PID","BS"))</f>
        <v/>
      </c>
      <c r="E33" s="342">
        <f t="shared" si="2"/>
        <v>22</v>
      </c>
      <c r="F33" s="343"/>
      <c r="G33" s="344"/>
      <c r="H33" s="344"/>
      <c r="I33" s="345"/>
      <c r="J33" s="346"/>
      <c r="K33" s="346"/>
      <c r="L33" s="344"/>
      <c r="M33" s="347"/>
      <c r="N33" s="344"/>
      <c r="O33" s="380"/>
      <c r="P33" s="344"/>
      <c r="Q33" s="344"/>
      <c r="R33" s="348"/>
      <c r="S33" s="349">
        <f t="shared" si="3"/>
        <v>0</v>
      </c>
      <c r="U33" s="332"/>
      <c r="V33" s="332"/>
      <c r="W33" s="332"/>
      <c r="X33" s="336"/>
    </row>
    <row r="34" spans="1:24" customFormat="1" ht="25.5" customHeight="1">
      <c r="A34" t="str">
        <f>IF(B34=TRUE(),CONCATENATE("Anexo",COUNTIF($B$1:B34,TRUE())),"")</f>
        <v/>
      </c>
      <c r="B34" t="b">
        <f t="shared" si="1"/>
        <v>0</v>
      </c>
      <c r="C34" s="185" t="str">
        <f>IF($D34="","",CONCATENATE($D34,"-",COUNTIF($D$12:$D34,$D34)))</f>
        <v/>
      </c>
      <c r="D34" s="185" t="str">
        <f>IF(G34="","",IF(OR($G34=Info!$AY$2,$G34=Info!$AY$3,$G34=Info!$AY$4),"PID","BS"))</f>
        <v/>
      </c>
      <c r="E34" s="342">
        <f t="shared" si="2"/>
        <v>23</v>
      </c>
      <c r="F34" s="343"/>
      <c r="G34" s="344"/>
      <c r="H34" s="344"/>
      <c r="I34" s="345"/>
      <c r="J34" s="346"/>
      <c r="K34" s="346"/>
      <c r="L34" s="344"/>
      <c r="M34" s="347"/>
      <c r="N34" s="344"/>
      <c r="O34" s="380"/>
      <c r="P34" s="344"/>
      <c r="Q34" s="344"/>
      <c r="R34" s="348"/>
      <c r="S34" s="349">
        <f t="shared" si="3"/>
        <v>0</v>
      </c>
      <c r="U34" s="332"/>
      <c r="V34" s="332"/>
      <c r="W34" s="332" t="s">
        <v>2616</v>
      </c>
      <c r="X34" s="336"/>
    </row>
    <row r="35" spans="1:24" customFormat="1" ht="25.5" customHeight="1">
      <c r="A35" t="str">
        <f>IF(B35=TRUE(),CONCATENATE("Anexo",COUNTIF($B$1:B35,TRUE())),"")</f>
        <v/>
      </c>
      <c r="B35" t="b">
        <f t="shared" si="1"/>
        <v>0</v>
      </c>
      <c r="C35" s="185" t="str">
        <f>IF($D35="","",CONCATENATE($D35,"-",COUNTIF($D$12:$D35,$D35)))</f>
        <v/>
      </c>
      <c r="D35" s="185" t="str">
        <f>IF(G35="","",IF(OR($G35=Info!$AY$2,$G35=Info!$AY$3,$G35=Info!$AY$4),"PID","BS"))</f>
        <v/>
      </c>
      <c r="E35" s="342">
        <f t="shared" si="2"/>
        <v>24</v>
      </c>
      <c r="F35" s="343"/>
      <c r="G35" s="344"/>
      <c r="H35" s="344"/>
      <c r="I35" s="345"/>
      <c r="J35" s="346"/>
      <c r="K35" s="346"/>
      <c r="L35" s="344"/>
      <c r="M35" s="347"/>
      <c r="N35" s="344"/>
      <c r="O35" s="380"/>
      <c r="P35" s="344"/>
      <c r="Q35" s="344"/>
      <c r="R35" s="348"/>
      <c r="S35" s="349">
        <f t="shared" si="3"/>
        <v>0</v>
      </c>
      <c r="U35" s="332"/>
      <c r="V35" s="332"/>
      <c r="W35" s="332"/>
      <c r="X35" s="336"/>
    </row>
    <row r="36" spans="1:24" customFormat="1" ht="25.5" customHeight="1">
      <c r="A36" t="str">
        <f>IF(B36=TRUE(),CONCATENATE("Anexo",COUNTIF($B$1:B36,TRUE())),"")</f>
        <v/>
      </c>
      <c r="B36" t="b">
        <f t="shared" si="1"/>
        <v>0</v>
      </c>
      <c r="C36" s="185" t="str">
        <f>IF($D36="","",CONCATENATE($D36,"-",COUNTIF($D$12:$D36,$D36)))</f>
        <v/>
      </c>
      <c r="D36" s="185" t="str">
        <f>IF(G36="","",IF(OR($G36=Info!$AY$2,$G36=Info!$AY$3,$G36=Info!$AY$4),"PID","BS"))</f>
        <v/>
      </c>
      <c r="E36" s="342">
        <f t="shared" si="2"/>
        <v>25</v>
      </c>
      <c r="F36" s="343"/>
      <c r="G36" s="344"/>
      <c r="H36" s="344"/>
      <c r="I36" s="345"/>
      <c r="J36" s="346"/>
      <c r="K36" s="346"/>
      <c r="L36" s="344"/>
      <c r="M36" s="347"/>
      <c r="N36" s="344"/>
      <c r="O36" s="380"/>
      <c r="P36" s="344"/>
      <c r="Q36" s="344"/>
      <c r="R36" s="348"/>
      <c r="S36" s="349">
        <f t="shared" si="3"/>
        <v>0</v>
      </c>
      <c r="U36" s="332"/>
      <c r="V36" s="332"/>
      <c r="W36" s="332"/>
      <c r="X36" s="336"/>
    </row>
    <row r="37" spans="1:24" customFormat="1" ht="25.5" customHeight="1">
      <c r="A37" t="str">
        <f>IF(B37=TRUE(),CONCATENATE("Anexo",COUNTIF($B$1:B37,TRUE())),"")</f>
        <v/>
      </c>
      <c r="B37" t="b">
        <f t="shared" si="1"/>
        <v>0</v>
      </c>
      <c r="C37" s="185" t="str">
        <f>IF($D37="","",CONCATENATE($D37,"-",COUNTIF($D$12:$D37,$D37)))</f>
        <v/>
      </c>
      <c r="D37" s="185" t="str">
        <f>IF(G37="","",IF(OR($G37=Info!$AY$2,$G37=Info!$AY$3,$G37=Info!$AY$4),"PID","BS"))</f>
        <v/>
      </c>
      <c r="E37" s="342">
        <f t="shared" si="2"/>
        <v>26</v>
      </c>
      <c r="F37" s="343"/>
      <c r="G37" s="344"/>
      <c r="H37" s="344"/>
      <c r="I37" s="345"/>
      <c r="J37" s="346"/>
      <c r="K37" s="346"/>
      <c r="L37" s="344"/>
      <c r="M37" s="347"/>
      <c r="N37" s="344"/>
      <c r="O37" s="380"/>
      <c r="P37" s="344"/>
      <c r="Q37" s="344"/>
      <c r="R37" s="348"/>
      <c r="S37" s="349">
        <f t="shared" si="3"/>
        <v>0</v>
      </c>
      <c r="U37" s="332"/>
      <c r="V37" s="332"/>
      <c r="W37" s="332"/>
      <c r="X37" s="336"/>
    </row>
    <row r="38" spans="1:24" customFormat="1" ht="25.5" customHeight="1">
      <c r="A38" t="str">
        <f>IF(B38=TRUE(),CONCATENATE("Anexo",COUNTIF($B$1:B38,TRUE())),"")</f>
        <v/>
      </c>
      <c r="B38" t="b">
        <f t="shared" si="1"/>
        <v>0</v>
      </c>
      <c r="C38" s="185" t="str">
        <f>IF($D38="","",CONCATENATE($D38,"-",COUNTIF($D$12:$D38,$D38)))</f>
        <v/>
      </c>
      <c r="D38" s="185" t="str">
        <f>IF(G38="","",IF(OR($G38=Info!$AY$2,$G38=Info!$AY$3,$G38=Info!$AY$4),"PID","BS"))</f>
        <v/>
      </c>
      <c r="E38" s="342">
        <f t="shared" si="2"/>
        <v>27</v>
      </c>
      <c r="F38" s="343"/>
      <c r="G38" s="344"/>
      <c r="H38" s="344"/>
      <c r="I38" s="345"/>
      <c r="J38" s="346"/>
      <c r="K38" s="346"/>
      <c r="L38" s="344"/>
      <c r="M38" s="347"/>
      <c r="N38" s="344"/>
      <c r="O38" s="380"/>
      <c r="P38" s="344"/>
      <c r="Q38" s="344"/>
      <c r="R38" s="348"/>
      <c r="S38" s="349">
        <f t="shared" si="3"/>
        <v>0</v>
      </c>
      <c r="U38" s="332"/>
      <c r="V38" s="332"/>
      <c r="W38" s="332"/>
      <c r="X38" s="336"/>
    </row>
    <row r="39" spans="1:24" customFormat="1" ht="25.5" customHeight="1">
      <c r="A39" t="str">
        <f>IF(B39=TRUE(),CONCATENATE("Anexo",COUNTIF($B$1:B39,TRUE())),"")</f>
        <v/>
      </c>
      <c r="B39" t="b">
        <f t="shared" si="1"/>
        <v>0</v>
      </c>
      <c r="C39" s="185" t="str">
        <f>IF($D39="","",CONCATENATE($D39,"-",COUNTIF($D$12:$D39,$D39)))</f>
        <v/>
      </c>
      <c r="D39" s="185" t="str">
        <f>IF(G39="","",IF(OR($G39=Info!$AY$2,$G39=Info!$AY$3,$G39=Info!$AY$4),"PID","BS"))</f>
        <v/>
      </c>
      <c r="E39" s="342">
        <f t="shared" si="2"/>
        <v>28</v>
      </c>
      <c r="F39" s="343"/>
      <c r="G39" s="344"/>
      <c r="H39" s="344"/>
      <c r="I39" s="345"/>
      <c r="J39" s="346"/>
      <c r="K39" s="346"/>
      <c r="L39" s="344"/>
      <c r="M39" s="347"/>
      <c r="N39" s="344"/>
      <c r="O39" s="380"/>
      <c r="P39" s="344"/>
      <c r="Q39" s="344"/>
      <c r="R39" s="348"/>
      <c r="S39" s="349">
        <f t="shared" si="3"/>
        <v>0</v>
      </c>
      <c r="U39" s="332"/>
      <c r="V39" s="332"/>
      <c r="W39" s="332"/>
      <c r="X39" s="336"/>
    </row>
    <row r="40" spans="1:24" customFormat="1" ht="25.5" customHeight="1">
      <c r="A40" t="str">
        <f>IF(B40=TRUE(),CONCATENATE("Anexo",COUNTIF($B$1:B40,TRUE())),"")</f>
        <v/>
      </c>
      <c r="B40" t="b">
        <f t="shared" si="1"/>
        <v>0</v>
      </c>
      <c r="C40" s="185" t="str">
        <f>IF($D40="","",CONCATENATE($D40,"-",COUNTIF($D$12:$D40,$D40)))</f>
        <v/>
      </c>
      <c r="D40" s="185" t="str">
        <f>IF(G40="","",IF(OR($G40=Info!$AY$2,$G40=Info!$AY$3,$G40=Info!$AY$4),"PID","BS"))</f>
        <v/>
      </c>
      <c r="E40" s="342">
        <f t="shared" si="2"/>
        <v>29</v>
      </c>
      <c r="F40" s="343"/>
      <c r="G40" s="344"/>
      <c r="H40" s="344"/>
      <c r="I40" s="345"/>
      <c r="J40" s="346"/>
      <c r="K40" s="346"/>
      <c r="L40" s="344"/>
      <c r="M40" s="347"/>
      <c r="N40" s="344"/>
      <c r="O40" s="380"/>
      <c r="P40" s="344"/>
      <c r="Q40" s="344"/>
      <c r="R40" s="348"/>
      <c r="S40" s="349">
        <f t="shared" si="3"/>
        <v>0</v>
      </c>
      <c r="U40" s="332"/>
      <c r="V40" s="332"/>
      <c r="W40" s="332"/>
      <c r="X40" s="336"/>
    </row>
    <row r="41" spans="1:24" customFormat="1" ht="25.5" customHeight="1">
      <c r="A41" t="str">
        <f>IF(B41=TRUE(),CONCATENATE("Anexo",COUNTIF($B$1:B41,TRUE())),"")</f>
        <v/>
      </c>
      <c r="B41" t="b">
        <f t="shared" si="1"/>
        <v>0</v>
      </c>
      <c r="C41" s="185" t="str">
        <f>IF($D41="","",CONCATENATE($D41,"-",COUNTIF($D$12:$D41,$D41)))</f>
        <v/>
      </c>
      <c r="D41" s="185" t="str">
        <f>IF(G41="","",IF(OR($G41=Info!$AY$2,$G41=Info!$AY$3,$G41=Info!$AY$4),"PID","BS"))</f>
        <v/>
      </c>
      <c r="E41" s="342">
        <f t="shared" si="2"/>
        <v>30</v>
      </c>
      <c r="F41" s="343"/>
      <c r="G41" s="344"/>
      <c r="H41" s="344"/>
      <c r="I41" s="345"/>
      <c r="J41" s="346"/>
      <c r="K41" s="346"/>
      <c r="L41" s="344"/>
      <c r="M41" s="347"/>
      <c r="N41" s="344"/>
      <c r="O41" s="380"/>
      <c r="P41" s="344"/>
      <c r="Q41" s="344"/>
      <c r="R41" s="348"/>
      <c r="S41" s="349">
        <f t="shared" si="3"/>
        <v>0</v>
      </c>
      <c r="U41" s="332"/>
      <c r="V41" s="332"/>
      <c r="W41" s="332"/>
      <c r="X41" s="336"/>
    </row>
    <row r="42" spans="1:24" customFormat="1" ht="25.5" customHeight="1">
      <c r="A42" t="str">
        <f>IF(B42=TRUE(),CONCATENATE("Anexo",COUNTIF($B$1:B42,TRUE())),"")</f>
        <v/>
      </c>
      <c r="B42" t="b">
        <f t="shared" si="1"/>
        <v>0</v>
      </c>
      <c r="C42" s="185" t="str">
        <f>IF($D42="","",CONCATENATE($D42,"-",COUNTIF($D$12:$D42,$D42)))</f>
        <v/>
      </c>
      <c r="D42" s="185" t="str">
        <f>IF(G42="","",IF(OR($G42=Info!$AY$2,$G42=Info!$AY$3,$G42=Info!$AY$4),"PID","BS"))</f>
        <v/>
      </c>
      <c r="E42" s="342">
        <f t="shared" si="2"/>
        <v>31</v>
      </c>
      <c r="F42" s="343"/>
      <c r="G42" s="344"/>
      <c r="H42" s="344"/>
      <c r="I42" s="345"/>
      <c r="J42" s="346"/>
      <c r="K42" s="346"/>
      <c r="L42" s="344"/>
      <c r="M42" s="347"/>
      <c r="N42" s="344"/>
      <c r="O42" s="380"/>
      <c r="P42" s="344"/>
      <c r="Q42" s="344"/>
      <c r="R42" s="348"/>
      <c r="S42" s="349">
        <f t="shared" si="3"/>
        <v>0</v>
      </c>
      <c r="U42" s="332"/>
      <c r="V42" s="332"/>
      <c r="W42" s="332"/>
      <c r="X42" s="336"/>
    </row>
    <row r="43" spans="1:24" customFormat="1" ht="25.5" customHeight="1">
      <c r="A43" t="str">
        <f>IF(B43=TRUE(),CONCATENATE("Anexo",COUNTIF($B$1:B43,TRUE())),"")</f>
        <v/>
      </c>
      <c r="B43" t="b">
        <f t="shared" si="1"/>
        <v>0</v>
      </c>
      <c r="C43" s="185" t="str">
        <f>IF($D43="","",CONCATENATE($D43,"-",COUNTIF($D$12:$D43,$D43)))</f>
        <v/>
      </c>
      <c r="D43" s="185" t="str">
        <f>IF(G43="","",IF(OR($G43=Info!$AY$2,$G43=Info!$AY$3,$G43=Info!$AY$4),"PID","BS"))</f>
        <v/>
      </c>
      <c r="E43" s="342">
        <f t="shared" si="2"/>
        <v>32</v>
      </c>
      <c r="F43" s="343"/>
      <c r="G43" s="344"/>
      <c r="H43" s="344"/>
      <c r="I43" s="345"/>
      <c r="J43" s="346"/>
      <c r="K43" s="346"/>
      <c r="L43" s="344"/>
      <c r="M43" s="347"/>
      <c r="N43" s="344"/>
      <c r="O43" s="380"/>
      <c r="P43" s="344"/>
      <c r="Q43" s="344"/>
      <c r="R43" s="348"/>
      <c r="S43" s="349">
        <f t="shared" si="3"/>
        <v>0</v>
      </c>
      <c r="U43" s="332"/>
      <c r="V43" s="332"/>
      <c r="W43" s="332"/>
      <c r="X43" s="336"/>
    </row>
    <row r="44" spans="1:24" customFormat="1" ht="25.5" customHeight="1">
      <c r="A44" t="str">
        <f>IF(B44=TRUE(),CONCATENATE("Anexo",COUNTIF($B$1:B44,TRUE())),"")</f>
        <v/>
      </c>
      <c r="B44" t="b">
        <f t="shared" si="1"/>
        <v>0</v>
      </c>
      <c r="C44" s="185" t="str">
        <f>IF($D44="","",CONCATENATE($D44,"-",COUNTIF($D$12:$D44,$D44)))</f>
        <v/>
      </c>
      <c r="D44" s="185" t="str">
        <f>IF(G44="","",IF(OR($G44=Info!$AY$2,$G44=Info!$AY$3,$G44=Info!$AY$4),"PID","BS"))</f>
        <v/>
      </c>
      <c r="E44" s="342">
        <f t="shared" si="2"/>
        <v>33</v>
      </c>
      <c r="F44" s="343"/>
      <c r="G44" s="344"/>
      <c r="H44" s="344"/>
      <c r="I44" s="345"/>
      <c r="J44" s="346"/>
      <c r="K44" s="346"/>
      <c r="L44" s="344"/>
      <c r="M44" s="347"/>
      <c r="N44" s="344"/>
      <c r="O44" s="380"/>
      <c r="P44" s="344"/>
      <c r="Q44" s="344"/>
      <c r="R44" s="348"/>
      <c r="S44" s="349">
        <f t="shared" si="3"/>
        <v>0</v>
      </c>
      <c r="U44" s="332"/>
      <c r="V44" s="332"/>
      <c r="W44" s="332"/>
      <c r="X44" s="336"/>
    </row>
    <row r="45" spans="1:24" customFormat="1" ht="25.5" customHeight="1">
      <c r="A45" t="str">
        <f>IF(B45=TRUE(),CONCATENATE("Anexo",COUNTIF($B$1:B45,TRUE())),"")</f>
        <v/>
      </c>
      <c r="B45" t="b">
        <f t="shared" si="1"/>
        <v>0</v>
      </c>
      <c r="C45" s="185" t="str">
        <f>IF($D45="","",CONCATENATE($D45,"-",COUNTIF($D$12:$D45,$D45)))</f>
        <v/>
      </c>
      <c r="D45" s="185" t="str">
        <f>IF(G45="","",IF(OR($G45=Info!$AY$2,$G45=Info!$AY$3,$G45=Info!$AY$4),"PID","BS"))</f>
        <v/>
      </c>
      <c r="E45" s="342">
        <f t="shared" si="2"/>
        <v>34</v>
      </c>
      <c r="F45" s="343"/>
      <c r="G45" s="344"/>
      <c r="H45" s="344"/>
      <c r="I45" s="345"/>
      <c r="J45" s="346"/>
      <c r="K45" s="346"/>
      <c r="L45" s="344"/>
      <c r="M45" s="347"/>
      <c r="N45" s="344"/>
      <c r="O45" s="380"/>
      <c r="P45" s="344"/>
      <c r="Q45" s="344"/>
      <c r="R45" s="348"/>
      <c r="S45" s="349">
        <f t="shared" si="3"/>
        <v>0</v>
      </c>
      <c r="U45" s="332"/>
      <c r="V45" s="332"/>
      <c r="W45" s="332"/>
      <c r="X45" s="336"/>
    </row>
    <row r="46" spans="1:24" customFormat="1" ht="25.5" customHeight="1">
      <c r="A46" t="str">
        <f>IF(B46=TRUE(),CONCATENATE("Anexo",COUNTIF($B$1:B46,TRUE())),"")</f>
        <v/>
      </c>
      <c r="B46" t="b">
        <f t="shared" si="1"/>
        <v>0</v>
      </c>
      <c r="C46" s="185" t="str">
        <f>IF($D46="","",CONCATENATE($D46,"-",COUNTIF($D$12:$D46,$D46)))</f>
        <v/>
      </c>
      <c r="D46" s="185" t="str">
        <f>IF(G46="","",IF(OR($G46=Info!$AY$2,$G46=Info!$AY$3,$G46=Info!$AY$4),"PID","BS"))</f>
        <v/>
      </c>
      <c r="E46" s="342">
        <f t="shared" si="2"/>
        <v>35</v>
      </c>
      <c r="F46" s="343"/>
      <c r="G46" s="344"/>
      <c r="H46" s="344"/>
      <c r="I46" s="345"/>
      <c r="J46" s="346"/>
      <c r="K46" s="346"/>
      <c r="L46" s="344"/>
      <c r="M46" s="347"/>
      <c r="N46" s="344"/>
      <c r="O46" s="380"/>
      <c r="P46" s="344"/>
      <c r="Q46" s="344"/>
      <c r="R46" s="348"/>
      <c r="S46" s="349">
        <f t="shared" si="3"/>
        <v>0</v>
      </c>
      <c r="U46" s="332"/>
      <c r="V46" s="332"/>
      <c r="W46" s="332"/>
      <c r="X46" s="336"/>
    </row>
    <row r="47" spans="1:24" customFormat="1" ht="25.5" customHeight="1">
      <c r="A47" t="str">
        <f>IF(B47=TRUE(),CONCATENATE("Anexo",COUNTIF($B$1:B47,TRUE())),"")</f>
        <v/>
      </c>
      <c r="B47" t="b">
        <f t="shared" si="1"/>
        <v>0</v>
      </c>
      <c r="C47" s="185" t="str">
        <f>IF($D47="","",CONCATENATE($D47,"-",COUNTIF($D$12:$D47,$D47)))</f>
        <v/>
      </c>
      <c r="D47" s="185" t="str">
        <f>IF(G47="","",IF(OR($G47=Info!$AY$2,$G47=Info!$AY$3,$G47=Info!$AY$4),"PID","BS"))</f>
        <v/>
      </c>
      <c r="E47" s="342">
        <f t="shared" si="2"/>
        <v>36</v>
      </c>
      <c r="F47" s="343"/>
      <c r="G47" s="344"/>
      <c r="H47" s="344"/>
      <c r="I47" s="345"/>
      <c r="J47" s="346"/>
      <c r="K47" s="346"/>
      <c r="L47" s="344"/>
      <c r="M47" s="347"/>
      <c r="N47" s="344"/>
      <c r="O47" s="380"/>
      <c r="P47" s="344"/>
      <c r="Q47" s="344"/>
      <c r="R47" s="348"/>
      <c r="S47" s="349">
        <f t="shared" si="3"/>
        <v>0</v>
      </c>
      <c r="U47" s="332"/>
      <c r="V47" s="332"/>
      <c r="W47" s="332"/>
      <c r="X47" s="336"/>
    </row>
    <row r="48" spans="1:24" customFormat="1" ht="25.5" customHeight="1">
      <c r="A48" t="str">
        <f>IF(B48=TRUE(),CONCATENATE("Anexo",COUNTIF($B$1:B48,TRUE())),"")</f>
        <v/>
      </c>
      <c r="B48" t="b">
        <f t="shared" si="1"/>
        <v>0</v>
      </c>
      <c r="C48" s="185" t="str">
        <f>IF($D48="","",CONCATENATE($D48,"-",COUNTIF($D$12:$D48,$D48)))</f>
        <v/>
      </c>
      <c r="D48" s="185" t="str">
        <f>IF(G48="","",IF(OR($G48=Info!$AY$2,$G48=Info!$AY$3,$G48=Info!$AY$4),"PID","BS"))</f>
        <v/>
      </c>
      <c r="E48" s="342">
        <f t="shared" si="2"/>
        <v>37</v>
      </c>
      <c r="F48" s="343"/>
      <c r="G48" s="344"/>
      <c r="H48" s="344"/>
      <c r="I48" s="345"/>
      <c r="J48" s="346"/>
      <c r="K48" s="346"/>
      <c r="L48" s="344"/>
      <c r="M48" s="347"/>
      <c r="N48" s="344"/>
      <c r="O48" s="380"/>
      <c r="P48" s="344"/>
      <c r="Q48" s="344"/>
      <c r="R48" s="348"/>
      <c r="S48" s="349">
        <f t="shared" si="3"/>
        <v>0</v>
      </c>
      <c r="U48" s="332"/>
      <c r="V48" s="332"/>
      <c r="W48" s="332"/>
      <c r="X48" s="336"/>
    </row>
    <row r="49" spans="1:24" customFormat="1" ht="25.5" customHeight="1">
      <c r="A49" t="str">
        <f>IF(B49=TRUE(),CONCATENATE("Anexo",COUNTIF($B$1:B49,TRUE())),"")</f>
        <v/>
      </c>
      <c r="B49" t="b">
        <f t="shared" si="1"/>
        <v>0</v>
      </c>
      <c r="C49" s="185" t="str">
        <f>IF($D49="","",CONCATENATE($D49,"-",COUNTIF($D$12:$D49,$D49)))</f>
        <v/>
      </c>
      <c r="D49" s="185" t="str">
        <f>IF(G49="","",IF(OR($G49=Info!$AY$2,$G49=Info!$AY$3,$G49=Info!$AY$4),"PID","BS"))</f>
        <v/>
      </c>
      <c r="E49" s="342">
        <f t="shared" si="2"/>
        <v>38</v>
      </c>
      <c r="F49" s="343"/>
      <c r="G49" s="344"/>
      <c r="H49" s="344"/>
      <c r="I49" s="345"/>
      <c r="J49" s="346"/>
      <c r="K49" s="346"/>
      <c r="L49" s="344"/>
      <c r="M49" s="347"/>
      <c r="N49" s="344"/>
      <c r="O49" s="380"/>
      <c r="P49" s="344"/>
      <c r="Q49" s="344"/>
      <c r="R49" s="348"/>
      <c r="S49" s="349">
        <f t="shared" si="3"/>
        <v>0</v>
      </c>
      <c r="U49" s="332"/>
      <c r="V49" s="332"/>
      <c r="W49" s="332"/>
      <c r="X49" s="336"/>
    </row>
    <row r="50" spans="1:24" customFormat="1" ht="25.5" customHeight="1">
      <c r="A50" t="str">
        <f>IF(B50=TRUE(),CONCATENATE("Anexo",COUNTIF($B$1:B50,TRUE())),"")</f>
        <v/>
      </c>
      <c r="B50" t="b">
        <f t="shared" si="1"/>
        <v>0</v>
      </c>
      <c r="C50" s="185" t="str">
        <f>IF($D50="","",CONCATENATE($D50,"-",COUNTIF($D$12:$D50,$D50)))</f>
        <v/>
      </c>
      <c r="D50" s="185" t="str">
        <f>IF(G50="","",IF(OR($G50=Info!$AY$2,$G50=Info!$AY$3,$G50=Info!$AY$4),"PID","BS"))</f>
        <v/>
      </c>
      <c r="E50" s="342">
        <f t="shared" si="2"/>
        <v>39</v>
      </c>
      <c r="F50" s="343"/>
      <c r="G50" s="344"/>
      <c r="H50" s="344"/>
      <c r="I50" s="345"/>
      <c r="J50" s="346"/>
      <c r="K50" s="346"/>
      <c r="L50" s="344"/>
      <c r="M50" s="347"/>
      <c r="N50" s="344"/>
      <c r="O50" s="380"/>
      <c r="P50" s="344"/>
      <c r="Q50" s="344"/>
      <c r="R50" s="348"/>
      <c r="S50" s="349">
        <f t="shared" si="3"/>
        <v>0</v>
      </c>
      <c r="U50" s="332"/>
      <c r="V50" s="332"/>
      <c r="W50" s="332"/>
      <c r="X50" s="336"/>
    </row>
    <row r="51" spans="1:24" customFormat="1" ht="25.5" customHeight="1">
      <c r="A51" t="str">
        <f>IF(B51=TRUE(),CONCATENATE("Anexo",COUNTIF($B$1:B51,TRUE())),"")</f>
        <v/>
      </c>
      <c r="B51" t="b">
        <f t="shared" si="1"/>
        <v>0</v>
      </c>
      <c r="C51" s="185" t="str">
        <f>IF($D51="","",CONCATENATE($D51,"-",COUNTIF($D$12:$D51,$D51)))</f>
        <v/>
      </c>
      <c r="D51" s="185" t="str">
        <f>IF(G51="","",IF(OR($G51=Info!$AY$2,$G51=Info!$AY$3,$G51=Info!$AY$4),"PID","BS"))</f>
        <v/>
      </c>
      <c r="E51" s="342">
        <f t="shared" si="2"/>
        <v>40</v>
      </c>
      <c r="F51" s="343"/>
      <c r="G51" s="344"/>
      <c r="H51" s="344"/>
      <c r="I51" s="345"/>
      <c r="J51" s="346"/>
      <c r="K51" s="346"/>
      <c r="L51" s="344"/>
      <c r="M51" s="347"/>
      <c r="N51" s="344"/>
      <c r="O51" s="380"/>
      <c r="P51" s="344"/>
      <c r="Q51" s="344"/>
      <c r="R51" s="348"/>
      <c r="S51" s="349">
        <f t="shared" si="3"/>
        <v>0</v>
      </c>
      <c r="U51" s="332"/>
      <c r="V51" s="332"/>
      <c r="W51" s="332"/>
      <c r="X51" s="336"/>
    </row>
    <row r="52" spans="1:24" customFormat="1" ht="25.5" customHeight="1">
      <c r="A52" t="str">
        <f>IF(B52=TRUE(),CONCATENATE("Anexo",COUNTIF($B$1:B52,TRUE())),"")</f>
        <v/>
      </c>
      <c r="B52" t="b">
        <f t="shared" si="1"/>
        <v>0</v>
      </c>
      <c r="C52" s="185" t="str">
        <f>IF($D52="","",CONCATENATE($D52,"-",COUNTIF($D$12:$D52,$D52)))</f>
        <v/>
      </c>
      <c r="D52" s="185" t="str">
        <f>IF(G52="","",IF(OR($G52=Info!$AY$2,$G52=Info!$AY$3,$G52=Info!$AY$4),"PID","BS"))</f>
        <v/>
      </c>
      <c r="E52" s="342">
        <f t="shared" si="2"/>
        <v>41</v>
      </c>
      <c r="F52" s="343"/>
      <c r="G52" s="344"/>
      <c r="H52" s="344"/>
      <c r="I52" s="345"/>
      <c r="J52" s="346"/>
      <c r="K52" s="346"/>
      <c r="L52" s="344"/>
      <c r="M52" s="347"/>
      <c r="N52" s="344"/>
      <c r="O52" s="380"/>
      <c r="P52" s="344"/>
      <c r="Q52" s="344"/>
      <c r="R52" s="348"/>
      <c r="S52" s="349">
        <f t="shared" si="3"/>
        <v>0</v>
      </c>
      <c r="U52" s="332"/>
      <c r="V52" s="332"/>
      <c r="W52" s="332"/>
      <c r="X52" s="336"/>
    </row>
    <row r="53" spans="1:24" customFormat="1" ht="25.5" customHeight="1">
      <c r="A53" t="str">
        <f>IF(B53=TRUE(),CONCATENATE("Anexo",COUNTIF($B$1:B53,TRUE())),"")</f>
        <v/>
      </c>
      <c r="B53" t="b">
        <f t="shared" si="1"/>
        <v>0</v>
      </c>
      <c r="C53" s="185" t="str">
        <f>IF($D53="","",CONCATENATE($D53,"-",COUNTIF($D$12:$D53,$D53)))</f>
        <v/>
      </c>
      <c r="D53" s="185" t="str">
        <f>IF(G53="","",IF(OR($G53=Info!$AY$2,$G53=Info!$AY$3,$G53=Info!$AY$4),"PID","BS"))</f>
        <v/>
      </c>
      <c r="E53" s="342">
        <f t="shared" si="2"/>
        <v>42</v>
      </c>
      <c r="F53" s="343"/>
      <c r="G53" s="344"/>
      <c r="H53" s="344"/>
      <c r="I53" s="345"/>
      <c r="J53" s="346"/>
      <c r="K53" s="346"/>
      <c r="L53" s="344"/>
      <c r="M53" s="347"/>
      <c r="N53" s="344"/>
      <c r="O53" s="380"/>
      <c r="P53" s="344"/>
      <c r="Q53" s="344"/>
      <c r="R53" s="348"/>
      <c r="S53" s="349">
        <f t="shared" si="3"/>
        <v>0</v>
      </c>
      <c r="U53" s="332"/>
      <c r="V53" s="332"/>
      <c r="W53" s="332"/>
      <c r="X53" s="336"/>
    </row>
    <row r="54" spans="1:24" customFormat="1" ht="25.5" customHeight="1">
      <c r="A54" t="str">
        <f>IF(B54=TRUE(),CONCATENATE("Anexo",COUNTIF($B$1:B54,TRUE())),"")</f>
        <v/>
      </c>
      <c r="B54" t="b">
        <f t="shared" si="1"/>
        <v>0</v>
      </c>
      <c r="C54" s="185" t="str">
        <f>IF($D54="","",CONCATENATE($D54,"-",COUNTIF($D$12:$D54,$D54)))</f>
        <v/>
      </c>
      <c r="D54" s="185" t="str">
        <f>IF(G54="","",IF(OR($G54=Info!$AY$2,$G54=Info!$AY$3,$G54=Info!$AY$4),"PID","BS"))</f>
        <v/>
      </c>
      <c r="E54" s="342">
        <f t="shared" si="2"/>
        <v>43</v>
      </c>
      <c r="F54" s="343"/>
      <c r="G54" s="344"/>
      <c r="H54" s="344"/>
      <c r="I54" s="345"/>
      <c r="J54" s="346"/>
      <c r="K54" s="346"/>
      <c r="L54" s="344"/>
      <c r="M54" s="347"/>
      <c r="N54" s="344"/>
      <c r="O54" s="380"/>
      <c r="P54" s="344"/>
      <c r="Q54" s="344"/>
      <c r="R54" s="348"/>
      <c r="S54" s="349">
        <f t="shared" si="3"/>
        <v>0</v>
      </c>
      <c r="U54" s="332"/>
      <c r="V54" s="332"/>
      <c r="W54" s="332"/>
      <c r="X54" s="336"/>
    </row>
    <row r="55" spans="1:24" customFormat="1" ht="25.5" customHeight="1">
      <c r="A55" t="str">
        <f>IF(B55=TRUE(),CONCATENATE("Anexo",COUNTIF($B$1:B55,TRUE())),"")</f>
        <v/>
      </c>
      <c r="B55" t="b">
        <f t="shared" si="1"/>
        <v>0</v>
      </c>
      <c r="C55" s="185" t="str">
        <f>IF($D55="","",CONCATENATE($D55,"-",COUNTIF($D$12:$D55,$D55)))</f>
        <v/>
      </c>
      <c r="D55" s="185" t="str">
        <f>IF(G55="","",IF(OR($G55=Info!$AY$2,$G55=Info!$AY$3,$G55=Info!$AY$4),"PID","BS"))</f>
        <v/>
      </c>
      <c r="E55" s="342">
        <f t="shared" si="2"/>
        <v>44</v>
      </c>
      <c r="F55" s="343"/>
      <c r="G55" s="344"/>
      <c r="H55" s="344"/>
      <c r="I55" s="345"/>
      <c r="J55" s="346"/>
      <c r="K55" s="346"/>
      <c r="L55" s="344"/>
      <c r="M55" s="347"/>
      <c r="N55" s="344"/>
      <c r="O55" s="380"/>
      <c r="P55" s="344"/>
      <c r="Q55" s="344"/>
      <c r="R55" s="348"/>
      <c r="S55" s="349">
        <f t="shared" si="3"/>
        <v>0</v>
      </c>
      <c r="U55" s="332"/>
      <c r="V55" s="332"/>
      <c r="W55" s="332"/>
      <c r="X55" s="336"/>
    </row>
    <row r="56" spans="1:24" customFormat="1" ht="25.5" customHeight="1">
      <c r="A56" t="str">
        <f>IF(B56=TRUE(),CONCATENATE("Anexo",COUNTIF($B$1:B56,TRUE())),"")</f>
        <v/>
      </c>
      <c r="B56" t="b">
        <f t="shared" si="1"/>
        <v>0</v>
      </c>
      <c r="C56" s="185" t="str">
        <f>IF($D56="","",CONCATENATE($D56,"-",COUNTIF($D$12:$D56,$D56)))</f>
        <v/>
      </c>
      <c r="D56" s="185" t="str">
        <f>IF(G56="","",IF(OR($G56=Info!$AY$2,$G56=Info!$AY$3,$G56=Info!$AY$4),"PID","BS"))</f>
        <v/>
      </c>
      <c r="E56" s="342">
        <f t="shared" si="2"/>
        <v>45</v>
      </c>
      <c r="F56" s="343"/>
      <c r="G56" s="344"/>
      <c r="H56" s="344"/>
      <c r="I56" s="345"/>
      <c r="J56" s="346"/>
      <c r="K56" s="346"/>
      <c r="L56" s="344"/>
      <c r="M56" s="347"/>
      <c r="N56" s="344"/>
      <c r="O56" s="380"/>
      <c r="P56" s="344"/>
      <c r="Q56" s="344"/>
      <c r="R56" s="348"/>
      <c r="S56" s="349">
        <f t="shared" si="3"/>
        <v>0</v>
      </c>
      <c r="U56" s="332"/>
      <c r="V56" s="332"/>
      <c r="W56" s="332"/>
      <c r="X56" s="336"/>
    </row>
    <row r="57" spans="1:24" customFormat="1" ht="25.5" customHeight="1">
      <c r="A57" t="str">
        <f>IF(B57=TRUE(),CONCATENATE("Anexo",COUNTIF($B$1:B57,TRUE())),"")</f>
        <v/>
      </c>
      <c r="B57" t="b">
        <f t="shared" si="1"/>
        <v>0</v>
      </c>
      <c r="C57" s="185" t="str">
        <f>IF($D57="","",CONCATENATE($D57,"-",COUNTIF($D$12:$D57,$D57)))</f>
        <v/>
      </c>
      <c r="D57" s="185" t="str">
        <f>IF(G57="","",IF(OR($G57=Info!$AY$2,$G57=Info!$AY$3,$G57=Info!$AY$4),"PID","BS"))</f>
        <v/>
      </c>
      <c r="E57" s="342">
        <f t="shared" si="2"/>
        <v>46</v>
      </c>
      <c r="F57" s="343"/>
      <c r="G57" s="344"/>
      <c r="H57" s="344"/>
      <c r="I57" s="345"/>
      <c r="J57" s="346"/>
      <c r="K57" s="346"/>
      <c r="L57" s="344"/>
      <c r="M57" s="347"/>
      <c r="N57" s="344"/>
      <c r="O57" s="380"/>
      <c r="P57" s="344"/>
      <c r="Q57" s="344"/>
      <c r="R57" s="348"/>
      <c r="S57" s="349">
        <f t="shared" si="3"/>
        <v>0</v>
      </c>
      <c r="U57" s="332"/>
      <c r="V57" s="332"/>
      <c r="W57" s="332"/>
      <c r="X57" s="336"/>
    </row>
    <row r="58" spans="1:24" customFormat="1" ht="25.5" customHeight="1">
      <c r="A58" t="str">
        <f>IF(B58=TRUE(),CONCATENATE("Anexo",COUNTIF($B$1:B58,TRUE())),"")</f>
        <v/>
      </c>
      <c r="B58" t="b">
        <f t="shared" si="1"/>
        <v>0</v>
      </c>
      <c r="C58" s="185" t="str">
        <f>IF($D58="","",CONCATENATE($D58,"-",COUNTIF($D$12:$D58,$D58)))</f>
        <v/>
      </c>
      <c r="D58" s="185" t="str">
        <f>IF(G58="","",IF(OR($G58=Info!$AY$2,$G58=Info!$AY$3,$G58=Info!$AY$4),"PID","BS"))</f>
        <v/>
      </c>
      <c r="E58" s="342">
        <f t="shared" si="2"/>
        <v>47</v>
      </c>
      <c r="F58" s="343"/>
      <c r="G58" s="344"/>
      <c r="H58" s="344"/>
      <c r="I58" s="345"/>
      <c r="J58" s="346"/>
      <c r="K58" s="346"/>
      <c r="L58" s="344"/>
      <c r="M58" s="347"/>
      <c r="N58" s="344"/>
      <c r="O58" s="380"/>
      <c r="P58" s="344"/>
      <c r="Q58" s="344"/>
      <c r="R58" s="348"/>
      <c r="S58" s="349">
        <f t="shared" si="3"/>
        <v>0</v>
      </c>
      <c r="U58" s="332"/>
      <c r="V58" s="332"/>
      <c r="W58" s="332"/>
      <c r="X58" s="336"/>
    </row>
    <row r="59" spans="1:24" customFormat="1" ht="25.5" customHeight="1">
      <c r="A59" t="str">
        <f>IF(B59=TRUE(),CONCATENATE("Anexo",COUNTIF($B$1:B59,TRUE())),"")</f>
        <v/>
      </c>
      <c r="B59" t="b">
        <f t="shared" si="1"/>
        <v>0</v>
      </c>
      <c r="C59" s="185" t="str">
        <f>IF($D59="","",CONCATENATE($D59,"-",COUNTIF($D$12:$D59,$D59)))</f>
        <v/>
      </c>
      <c r="D59" s="185" t="str">
        <f>IF(G59="","",IF(OR($G59=Info!$AY$2,$G59=Info!$AY$3,$G59=Info!$AY$4),"PID","BS"))</f>
        <v/>
      </c>
      <c r="E59" s="342">
        <f t="shared" si="2"/>
        <v>48</v>
      </c>
      <c r="F59" s="343"/>
      <c r="G59" s="344"/>
      <c r="H59" s="344"/>
      <c r="I59" s="345"/>
      <c r="J59" s="346"/>
      <c r="K59" s="346"/>
      <c r="L59" s="344"/>
      <c r="M59" s="347"/>
      <c r="N59" s="344"/>
      <c r="O59" s="380"/>
      <c r="P59" s="344"/>
      <c r="Q59" s="344"/>
      <c r="R59" s="348"/>
      <c r="S59" s="349">
        <f t="shared" si="3"/>
        <v>0</v>
      </c>
      <c r="U59" s="332"/>
      <c r="V59" s="332"/>
      <c r="W59" s="332"/>
      <c r="X59" s="336"/>
    </row>
    <row r="60" spans="1:24" customFormat="1" ht="25.5" customHeight="1">
      <c r="A60" t="str">
        <f>IF(B60=TRUE(),CONCATENATE("Anexo",COUNTIF($B$1:B60,TRUE())),"")</f>
        <v/>
      </c>
      <c r="B60" t="b">
        <f t="shared" si="1"/>
        <v>0</v>
      </c>
      <c r="C60" s="185" t="str">
        <f>IF($D60="","",CONCATENATE($D60,"-",COUNTIF($D$12:$D60,$D60)))</f>
        <v/>
      </c>
      <c r="D60" s="185" t="str">
        <f>IF(G60="","",IF(OR($G60=Info!$AY$2,$G60=Info!$AY$3,$G60=Info!$AY$4),"PID","BS"))</f>
        <v/>
      </c>
      <c r="E60" s="342">
        <f t="shared" si="2"/>
        <v>49</v>
      </c>
      <c r="F60" s="343"/>
      <c r="G60" s="344"/>
      <c r="H60" s="344"/>
      <c r="I60" s="345"/>
      <c r="J60" s="346"/>
      <c r="K60" s="346"/>
      <c r="L60" s="344"/>
      <c r="M60" s="347"/>
      <c r="N60" s="344"/>
      <c r="O60" s="380"/>
      <c r="P60" s="344"/>
      <c r="Q60" s="344"/>
      <c r="R60" s="348"/>
      <c r="S60" s="349">
        <f t="shared" si="3"/>
        <v>0</v>
      </c>
      <c r="U60" s="332"/>
      <c r="V60" s="332"/>
      <c r="W60" s="332"/>
      <c r="X60" s="336"/>
    </row>
    <row r="61" spans="1:24" customFormat="1" ht="25.5" customHeight="1">
      <c r="A61" t="str">
        <f>IF(B61=TRUE(),CONCATENATE("Anexo",COUNTIF($B$1:B61,TRUE())),"")</f>
        <v/>
      </c>
      <c r="B61" t="b">
        <f t="shared" si="1"/>
        <v>0</v>
      </c>
      <c r="C61" s="185" t="str">
        <f>IF($D61="","",CONCATENATE($D61,"-",COUNTIF($D$12:$D61,$D61)))</f>
        <v/>
      </c>
      <c r="D61" s="185" t="str">
        <f>IF(G61="","",IF(OR($G61=Info!$AY$2,$G61=Info!$AY$3,$G61=Info!$AY$4),"PID","BS"))</f>
        <v/>
      </c>
      <c r="E61" s="342">
        <f t="shared" si="2"/>
        <v>50</v>
      </c>
      <c r="F61" s="343"/>
      <c r="G61" s="344"/>
      <c r="H61" s="344"/>
      <c r="I61" s="345"/>
      <c r="J61" s="346"/>
      <c r="K61" s="346"/>
      <c r="L61" s="344"/>
      <c r="M61" s="347"/>
      <c r="N61" s="344"/>
      <c r="O61" s="380"/>
      <c r="P61" s="344"/>
      <c r="Q61" s="344"/>
      <c r="R61" s="348"/>
      <c r="S61" s="349">
        <f t="shared" si="3"/>
        <v>0</v>
      </c>
      <c r="U61" s="332"/>
      <c r="V61" s="332"/>
      <c r="W61" s="332"/>
      <c r="X61" s="336"/>
    </row>
    <row r="62" spans="1:24" customFormat="1" ht="25.5" customHeight="1">
      <c r="A62" t="str">
        <f>IF(B62=TRUE(),CONCATENATE("Anexo",COUNTIF($B$1:B62,TRUE())),"")</f>
        <v/>
      </c>
      <c r="B62" t="b">
        <f t="shared" si="1"/>
        <v>0</v>
      </c>
      <c r="C62" s="185" t="str">
        <f>IF($D62="","",CONCATENATE($D62,"-",COUNTIF($D$12:$D62,$D62)))</f>
        <v/>
      </c>
      <c r="D62" s="185" t="str">
        <f>IF(G62="","",IF(OR($G62=Info!$AY$2,$G62=Info!$AY$3,$G62=Info!$AY$4),"PID","BS"))</f>
        <v/>
      </c>
      <c r="E62" s="342">
        <f t="shared" si="2"/>
        <v>51</v>
      </c>
      <c r="F62" s="343"/>
      <c r="G62" s="344"/>
      <c r="H62" s="344"/>
      <c r="I62" s="345"/>
      <c r="J62" s="346"/>
      <c r="K62" s="346"/>
      <c r="L62" s="344"/>
      <c r="M62" s="347"/>
      <c r="N62" s="344"/>
      <c r="O62" s="380"/>
      <c r="P62" s="344"/>
      <c r="Q62" s="344"/>
      <c r="R62" s="348"/>
      <c r="S62" s="349">
        <f t="shared" si="3"/>
        <v>0</v>
      </c>
      <c r="U62" s="332"/>
      <c r="V62" s="332"/>
      <c r="W62" s="332"/>
      <c r="X62" s="336"/>
    </row>
    <row r="63" spans="1:24" customFormat="1" ht="25.5" customHeight="1">
      <c r="A63" t="str">
        <f>IF(B63=TRUE(),CONCATENATE("Anexo",COUNTIF($B$1:B63,TRUE())),"")</f>
        <v/>
      </c>
      <c r="B63" t="b">
        <f t="shared" si="1"/>
        <v>0</v>
      </c>
      <c r="C63" s="185" t="str">
        <f>IF($D63="","",CONCATENATE($D63,"-",COUNTIF($D$12:$D63,$D63)))</f>
        <v/>
      </c>
      <c r="D63" s="185" t="str">
        <f>IF(G63="","",IF(OR($G63=Info!$AY$2,$G63=Info!$AY$3,$G63=Info!$AY$4),"PID","BS"))</f>
        <v/>
      </c>
      <c r="E63" s="342">
        <f t="shared" si="2"/>
        <v>52</v>
      </c>
      <c r="F63" s="343"/>
      <c r="G63" s="344"/>
      <c r="H63" s="344"/>
      <c r="I63" s="345"/>
      <c r="J63" s="346"/>
      <c r="K63" s="346"/>
      <c r="L63" s="344"/>
      <c r="M63" s="347"/>
      <c r="N63" s="344"/>
      <c r="O63" s="380"/>
      <c r="P63" s="344"/>
      <c r="Q63" s="344"/>
      <c r="R63" s="348"/>
      <c r="S63" s="349">
        <f t="shared" si="3"/>
        <v>0</v>
      </c>
      <c r="U63" s="332"/>
      <c r="V63" s="332"/>
      <c r="W63" s="332"/>
      <c r="X63" s="336"/>
    </row>
    <row r="64" spans="1:24" customFormat="1" ht="25.5" customHeight="1">
      <c r="A64" t="str">
        <f>IF(B64=TRUE(),CONCATENATE("Anexo",COUNTIF($B$1:B64,TRUE())),"")</f>
        <v/>
      </c>
      <c r="B64" t="b">
        <f t="shared" si="1"/>
        <v>0</v>
      </c>
      <c r="C64" s="185" t="str">
        <f>IF($D64="","",CONCATENATE($D64,"-",COUNTIF($D$12:$D64,$D64)))</f>
        <v/>
      </c>
      <c r="D64" s="185" t="str">
        <f>IF(G64="","",IF(OR($G64=Info!$AY$2,$G64=Info!$AY$3,$G64=Info!$AY$4),"PID","BS"))</f>
        <v/>
      </c>
      <c r="E64" s="342">
        <f t="shared" si="2"/>
        <v>53</v>
      </c>
      <c r="F64" s="343"/>
      <c r="G64" s="344"/>
      <c r="H64" s="344"/>
      <c r="I64" s="345"/>
      <c r="J64" s="346"/>
      <c r="K64" s="346"/>
      <c r="L64" s="344"/>
      <c r="M64" s="347"/>
      <c r="N64" s="344"/>
      <c r="O64" s="380"/>
      <c r="P64" s="344"/>
      <c r="Q64" s="344"/>
      <c r="R64" s="348"/>
      <c r="S64" s="349">
        <f t="shared" si="3"/>
        <v>0</v>
      </c>
      <c r="U64" s="332"/>
      <c r="V64" s="332"/>
      <c r="W64" s="332"/>
      <c r="X64" s="336"/>
    </row>
    <row r="65" spans="1:24" customFormat="1" ht="25.5" customHeight="1">
      <c r="A65" t="str">
        <f>IF(B65=TRUE(),CONCATENATE("Anexo",COUNTIF($B$1:B65,TRUE())),"")</f>
        <v/>
      </c>
      <c r="B65" t="b">
        <f t="shared" si="1"/>
        <v>0</v>
      </c>
      <c r="C65" s="185" t="str">
        <f>IF($D65="","",CONCATENATE($D65,"-",COUNTIF($D$12:$D65,$D65)))</f>
        <v/>
      </c>
      <c r="D65" s="185" t="str">
        <f>IF(G65="","",IF(OR($G65=Info!$AY$2,$G65=Info!$AY$3,$G65=Info!$AY$4),"PID","BS"))</f>
        <v/>
      </c>
      <c r="E65" s="342">
        <f t="shared" si="2"/>
        <v>54</v>
      </c>
      <c r="F65" s="343"/>
      <c r="G65" s="344"/>
      <c r="H65" s="344"/>
      <c r="I65" s="345"/>
      <c r="J65" s="346"/>
      <c r="K65" s="346"/>
      <c r="L65" s="344"/>
      <c r="M65" s="347"/>
      <c r="N65" s="344"/>
      <c r="O65" s="380"/>
      <c r="P65" s="344"/>
      <c r="Q65" s="344"/>
      <c r="R65" s="348"/>
      <c r="S65" s="349">
        <f t="shared" si="3"/>
        <v>0</v>
      </c>
      <c r="U65" s="332"/>
      <c r="V65" s="332"/>
      <c r="W65" s="332"/>
      <c r="X65" s="336"/>
    </row>
    <row r="66" spans="1:24" customFormat="1" ht="25.5" customHeight="1">
      <c r="A66" t="str">
        <f>IF(B66=TRUE(),CONCATENATE("Anexo",COUNTIF($B$1:B66,TRUE())),"")</f>
        <v/>
      </c>
      <c r="B66" t="b">
        <f t="shared" si="1"/>
        <v>0</v>
      </c>
      <c r="C66" s="185" t="str">
        <f>IF($D66="","",CONCATENATE($D66,"-",COUNTIF($D$12:$D66,$D66)))</f>
        <v/>
      </c>
      <c r="D66" s="185" t="str">
        <f>IF(G66="","",IF(OR($G66=Info!$AY$2,$G66=Info!$AY$3,$G66=Info!$AY$4),"PID","BS"))</f>
        <v/>
      </c>
      <c r="E66" s="342">
        <f t="shared" si="2"/>
        <v>55</v>
      </c>
      <c r="F66" s="343"/>
      <c r="G66" s="344"/>
      <c r="H66" s="344"/>
      <c r="I66" s="345"/>
      <c r="J66" s="346"/>
      <c r="K66" s="346"/>
      <c r="L66" s="344"/>
      <c r="M66" s="347"/>
      <c r="N66" s="344"/>
      <c r="O66" s="380"/>
      <c r="P66" s="344"/>
      <c r="Q66" s="344"/>
      <c r="R66" s="348"/>
      <c r="S66" s="349">
        <f t="shared" si="3"/>
        <v>0</v>
      </c>
      <c r="U66" s="332"/>
      <c r="V66" s="332"/>
      <c r="W66" s="332"/>
      <c r="X66" s="336"/>
    </row>
    <row r="67" spans="1:24" customFormat="1" ht="10.5" customHeight="1">
      <c r="C67" s="185"/>
      <c r="D67" s="185"/>
      <c r="E67" s="187"/>
      <c r="F67" s="188"/>
      <c r="G67" s="161"/>
      <c r="H67" s="161"/>
      <c r="I67" s="252"/>
      <c r="J67" s="158"/>
      <c r="K67" s="158"/>
      <c r="L67" s="189"/>
      <c r="M67" s="161"/>
      <c r="N67" s="1"/>
      <c r="O67" s="190"/>
      <c r="P67" s="161"/>
      <c r="Q67" s="161"/>
      <c r="R67" s="161"/>
      <c r="S67" s="136"/>
      <c r="U67" s="332"/>
      <c r="V67" s="332"/>
      <c r="W67" s="332"/>
      <c r="X67" s="336"/>
    </row>
    <row r="68" spans="1:24" customFormat="1">
      <c r="C68" s="185"/>
      <c r="D68" s="185"/>
      <c r="E68" s="187"/>
      <c r="F68" s="498" t="s">
        <v>1150</v>
      </c>
      <c r="G68" s="499"/>
      <c r="H68" s="499"/>
      <c r="I68" s="499"/>
      <c r="J68" s="499"/>
      <c r="K68" s="499"/>
      <c r="L68" s="499"/>
      <c r="M68" s="499"/>
      <c r="N68" s="499"/>
      <c r="O68" s="499"/>
      <c r="P68" s="499"/>
      <c r="Q68" s="499"/>
      <c r="R68" s="500"/>
      <c r="S68" s="136"/>
      <c r="U68" s="332"/>
      <c r="V68" s="332"/>
      <c r="W68" s="332"/>
      <c r="X68" s="336"/>
    </row>
    <row r="69" spans="1:24" customFormat="1">
      <c r="C69" s="185"/>
      <c r="D69" s="185"/>
      <c r="E69" s="187"/>
      <c r="F69" s="455" t="s">
        <v>1132</v>
      </c>
      <c r="G69" s="455"/>
      <c r="H69" s="455"/>
      <c r="I69" s="455"/>
      <c r="J69" s="455"/>
      <c r="K69" s="374"/>
      <c r="L69" s="178" t="s">
        <v>1133</v>
      </c>
      <c r="M69" s="473" t="s">
        <v>1134</v>
      </c>
      <c r="N69" s="501"/>
      <c r="O69" s="455" t="s">
        <v>1139</v>
      </c>
      <c r="P69" s="455"/>
      <c r="Q69" s="178" t="s">
        <v>1133</v>
      </c>
      <c r="R69" s="331" t="s">
        <v>1134</v>
      </c>
      <c r="S69" s="136"/>
      <c r="U69" s="332"/>
      <c r="V69" s="332"/>
      <c r="W69" s="332"/>
      <c r="X69" s="336"/>
    </row>
    <row r="70" spans="1:24" customFormat="1">
      <c r="C70" s="185"/>
      <c r="D70" s="185"/>
      <c r="E70" s="187"/>
      <c r="F70" s="476" t="str">
        <f>IF(Encaminhamento!$A$60="","",Encaminhamento!$A$60)</f>
        <v/>
      </c>
      <c r="G70" s="476"/>
      <c r="H70" s="476"/>
      <c r="I70" s="476"/>
      <c r="J70" s="476"/>
      <c r="K70" s="375"/>
      <c r="L70" s="180" t="str">
        <f>IF(Encaminhamento!$F$60="","",Encaminhamento!$F$60)</f>
        <v/>
      </c>
      <c r="M70" s="487"/>
      <c r="N70" s="488"/>
      <c r="O70" s="476" t="str">
        <f>IF(Encaminhamento!$A$71="","",Encaminhamento!$A$71)</f>
        <v/>
      </c>
      <c r="P70" s="476"/>
      <c r="Q70" s="180" t="str">
        <f>IF(Encaminhamento!$F$71="","",Encaminhamento!$F$71)</f>
        <v/>
      </c>
      <c r="R70" s="289"/>
      <c r="S70" s="136"/>
      <c r="X70" s="338"/>
    </row>
    <row r="71" spans="1:24" customFormat="1">
      <c r="C71" s="185"/>
      <c r="D71" s="185"/>
      <c r="E71" s="187"/>
      <c r="F71" s="187"/>
      <c r="G71" s="161"/>
      <c r="H71" s="161"/>
      <c r="I71" s="252"/>
      <c r="J71" s="158"/>
      <c r="K71" s="158"/>
      <c r="L71" s="189"/>
      <c r="M71" s="161"/>
      <c r="N71" s="1"/>
      <c r="O71" s="1"/>
      <c r="P71" s="161"/>
      <c r="Q71" s="161"/>
      <c r="R71" s="161"/>
      <c r="S71" s="136"/>
    </row>
  </sheetData>
  <sheetProtection algorithmName="SHA-512" hashValue="LLqvaVR+k5PnbXvLyh9mJhgWhZnAZ2awspLK5UW7YzwDYy/26TueIifyn3OV4MfPczg5tJ//vOtQM9aqx8P7Yg==" saltValue="zE42EaMKJD6btfhfDdAPMg==" spinCount="100000" sheet="1" formatRows="0"/>
  <mergeCells count="12">
    <mergeCell ref="S8:S9"/>
    <mergeCell ref="M70:N70"/>
    <mergeCell ref="F70:J70"/>
    <mergeCell ref="O70:P70"/>
    <mergeCell ref="G2:G3"/>
    <mergeCell ref="I2:M3"/>
    <mergeCell ref="E7:F7"/>
    <mergeCell ref="F69:J69"/>
    <mergeCell ref="O69:P69"/>
    <mergeCell ref="F8:R9"/>
    <mergeCell ref="F68:R68"/>
    <mergeCell ref="M69:N69"/>
  </mergeCells>
  <conditionalFormatting sqref="E12:E66">
    <cfRule type="expression" dxfId="30" priority="1">
      <formula>OR(G12="IV. Bens de capital",G12="VI. Serviços",AND(D12="PID",O12="Internacional"))</formula>
    </cfRule>
  </conditionalFormatting>
  <conditionalFormatting sqref="N11:O66">
    <cfRule type="cellIs" dxfId="29" priority="18" stopIfTrue="1" operator="equal">
      <formula>"Dados Inválidos"</formula>
    </cfRule>
    <cfRule type="cellIs" dxfId="28" priority="19" stopIfTrue="1" operator="equal">
      <formula>"CNPJ Válido"</formula>
    </cfRule>
  </conditionalFormatting>
  <conditionalFormatting sqref="N12:O66">
    <cfRule type="cellIs" dxfId="27" priority="17" stopIfTrue="1" operator="equal">
      <formula>"CPF Válido"</formula>
    </cfRule>
  </conditionalFormatting>
  <conditionalFormatting sqref="O12:O66">
    <cfRule type="expression" dxfId="26" priority="3">
      <formula>SEARCH("PID",D12)&gt;=0</formula>
    </cfRule>
  </conditionalFormatting>
  <conditionalFormatting sqref="R12:R66">
    <cfRule type="expression" dxfId="25" priority="4">
      <formula>$Q12="Membro da Comissão Gestora"</formula>
    </cfRule>
  </conditionalFormatting>
  <conditionalFormatting sqref="S1:S66">
    <cfRule type="cellIs" dxfId="24" priority="13" stopIfTrue="1" operator="greaterThanOrEqual">
      <formula>1</formula>
    </cfRule>
  </conditionalFormatting>
  <dataValidations count="8">
    <dataValidation type="list" allowBlank="1" showInputMessage="1" showErrorMessage="1" sqref="N12:N66" xr:uid="{00000000-0002-0000-0600-000000000000}">
      <formula1>$W$19:$W$24</formula1>
    </dataValidation>
    <dataValidation type="whole" allowBlank="1" showInputMessage="1" showErrorMessage="1" sqref="M1 M4:M5 M7 M10 M67 M71:M1048576 N2:O2" xr:uid="{00000000-0002-0000-0600-000001000000}">
      <formula1>0</formula1>
      <formula2>99999999999999</formula2>
    </dataValidation>
    <dataValidation type="whole" allowBlank="1" showInputMessage="1" showErrorMessage="1" errorTitle="Dados Inválidos" error="Este campo deve ser preenchido apenas com números." sqref="M12:M66" xr:uid="{00000000-0002-0000-0600-000002000000}">
      <formula1>0</formula1>
      <formula2>99999999999999</formula2>
    </dataValidation>
    <dataValidation type="list" allowBlank="1" showInputMessage="1" showErrorMessage="1" sqref="G12:G66" xr:uid="{00000000-0002-0000-0600-000003000000}">
      <formula1>Listadedespesas_INFO</formula1>
    </dataValidation>
    <dataValidation type="decimal" allowBlank="1" showInputMessage="1" showErrorMessage="1" sqref="I12:I66" xr:uid="{00000000-0002-0000-0600-000004000000}">
      <formula1>0</formula1>
      <formula2>1E+28</formula2>
    </dataValidation>
    <dataValidation type="date" operator="greaterThanOrEqual" allowBlank="1" showInputMessage="1" showErrorMessage="1" sqref="J12:K66" xr:uid="{00000000-0002-0000-0600-000005000000}">
      <formula1>43891</formula1>
    </dataValidation>
    <dataValidation type="list" allowBlank="1" showInputMessage="1" showErrorMessage="1" sqref="F12:F66" xr:uid="{00000000-0002-0000-0600-000006000000}">
      <formula1>$W$12:$W$17</formula1>
    </dataValidation>
    <dataValidation type="list" allowBlank="1" showInputMessage="1" showErrorMessage="1" sqref="O12:O66" xr:uid="{B33E9CE5-5607-4747-94C5-31F327CDB1D1}">
      <formula1>"Nacional,Internacional"</formula1>
    </dataValidation>
  </dataValidations>
  <pageMargins left="0.39370078740157505" right="0.39370078740157505" top="0.78740157480315021" bottom="0.98425196850393726" header="0.31496062992126012" footer="0.31496062992126012"/>
  <pageSetup paperSize="9" scale="49" fitToWidth="0" fitToHeight="0" orientation="landscape" horizontalDpi="4294967293" verticalDpi="4294967293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7000000}">
          <x14:formula1>
            <xm:f>FolhasPgto!$AB$2:$AB$48</xm:f>
          </x14:formula1>
          <xm:sqref>Q12:Q66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12</vt:i4>
      </vt:variant>
    </vt:vector>
  </HeadingPairs>
  <TitlesOfParts>
    <vt:vector size="24" baseType="lpstr">
      <vt:lpstr>Checklist</vt:lpstr>
      <vt:lpstr>Info</vt:lpstr>
      <vt:lpstr>Repasses</vt:lpstr>
      <vt:lpstr>Encaminhamento</vt:lpstr>
      <vt:lpstr>Pagamento_de_Bolsas</vt:lpstr>
      <vt:lpstr>FolhasPgto</vt:lpstr>
      <vt:lpstr>AuxFolhas</vt:lpstr>
      <vt:lpstr>Termino_de_Bolsas</vt:lpstr>
      <vt:lpstr>Utilização_de_Taxa_de_Bancada</vt:lpstr>
      <vt:lpstr>Devoluções_à_Conta</vt:lpstr>
      <vt:lpstr>Declaração_-_Bens_e_Serviços</vt:lpstr>
      <vt:lpstr>Declaração_-_Passagens,_Diárias</vt:lpstr>
      <vt:lpstr>Devoluções_à_Conta!Area_de_impressao</vt:lpstr>
      <vt:lpstr>Pagamento_de_Bolsas!Area_de_impressao</vt:lpstr>
      <vt:lpstr>Repasses!Area_de_impressao</vt:lpstr>
      <vt:lpstr>Termino_de_Bolsas!Area_de_impressao</vt:lpstr>
      <vt:lpstr>Utilização_de_Taxa_de_Bancada!Area_de_impressao</vt:lpstr>
      <vt:lpstr>listaanotrimestre</vt:lpstr>
      <vt:lpstr>Listadedespesas_INFO</vt:lpstr>
      <vt:lpstr>listaitensdespesa_INFO</vt:lpstr>
      <vt:lpstr>ListaPRHs</vt:lpstr>
      <vt:lpstr>Pagamento_de_Bolsas!Titulos_de_impressao</vt:lpstr>
      <vt:lpstr>Repasses!Titulos_de_impressao</vt:lpstr>
      <vt:lpstr>Utilização_de_Taxa_de_Bancada!Titulos_de_impressao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bdinucci</dc:creator>
  <cp:lastModifiedBy>Fernando Vieira</cp:lastModifiedBy>
  <cp:lastPrinted>2023-03-20T19:04:17Z</cp:lastPrinted>
  <dcterms:created xsi:type="dcterms:W3CDTF">2015-08-05T19:41:53Z</dcterms:created>
  <dcterms:modified xsi:type="dcterms:W3CDTF">2023-07-17T15:29:03Z</dcterms:modified>
</cp:coreProperties>
</file>